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
    </mc:Choice>
  </mc:AlternateContent>
  <xr:revisionPtr revIDLastSave="0" documentId="13_ncr:1_{3CA2EC00-22FD-41F1-8C36-DFDD4576DEDF}" xr6:coauthVersionLast="47" xr6:coauthVersionMax="47" xr10:uidLastSave="{00000000-0000-0000-0000-000000000000}"/>
  <bookViews>
    <workbookView xWindow="-108" yWindow="-108" windowWidth="16608" windowHeight="8976" firstSheet="1" activeTab="1" xr2:uid="{00000000-000D-0000-FFFF-FFFF00000000}"/>
  </bookViews>
  <sheets>
    <sheet name="EstimativaDeAta" sheetId="28" state="hidden" r:id="rId1"/>
    <sheet name="Itens" sheetId="19" r:id="rId2"/>
    <sheet name="RC_AF" sheetId="5" r:id="rId3"/>
    <sheet name="ConferirCompra" sheetId="34" state="hidden" r:id="rId4"/>
    <sheet name="Filtros" sheetId="16" r:id="rId5"/>
    <sheet name="Consumo" sheetId="3" r:id="rId6"/>
    <sheet name="Excluir_do_Estoque" sheetId="4" r:id="rId7"/>
    <sheet name="Parâmetros" sheetId="23" r:id="rId8"/>
    <sheet name="Assinaturas" sheetId="31"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EstimativaDeAta!$B$8:$Y$9</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940" i="19" l="1"/>
  <c r="BH940" i="19" s="1"/>
  <c r="BG610" i="19"/>
  <c r="BG213" i="19"/>
  <c r="BG341" i="19"/>
  <c r="BG84" i="19"/>
  <c r="BG460" i="19"/>
  <c r="BG219" i="19"/>
  <c r="BG470" i="19"/>
  <c r="BG151" i="19"/>
  <c r="BG207" i="19"/>
  <c r="BG469" i="19"/>
  <c r="BG93" i="19"/>
  <c r="BG232" i="19"/>
  <c r="BG201" i="19"/>
  <c r="BG200" i="19"/>
  <c r="BG328" i="19"/>
  <c r="BG669" i="19"/>
  <c r="BG461" i="19"/>
  <c r="BG464" i="19"/>
  <c r="BG465" i="19"/>
  <c r="BG466" i="19"/>
  <c r="BG48" i="19"/>
  <c r="BG407" i="19"/>
  <c r="BG335" i="19"/>
  <c r="BG12" i="19"/>
  <c r="BG216" i="19"/>
  <c r="BG408" i="19"/>
  <c r="BG47" i="19"/>
  <c r="BG4" i="19"/>
  <c r="BG181" i="19"/>
  <c r="BG284" i="19"/>
  <c r="BG909" i="19"/>
  <c r="BG620" i="19"/>
  <c r="BG621" i="19"/>
  <c r="BG622" i="19"/>
  <c r="BG602" i="19"/>
  <c r="BG529" i="19"/>
  <c r="BG508" i="19"/>
  <c r="BG645" i="19"/>
  <c r="BG534" i="19"/>
  <c r="BG252" i="19"/>
  <c r="BG147" i="19"/>
  <c r="BG253" i="19"/>
  <c r="BG623" i="19"/>
  <c r="BG254" i="19"/>
  <c r="BG414" i="19"/>
  <c r="BG255" i="19"/>
  <c r="BG256" i="19"/>
  <c r="BG257" i="19"/>
  <c r="BG307" i="19"/>
  <c r="BG243" i="19"/>
  <c r="BG69" i="19"/>
  <c r="BG763" i="19"/>
  <c r="BG939" i="19"/>
  <c r="BG364" i="19"/>
  <c r="BG365" i="19"/>
  <c r="BG512" i="19"/>
  <c r="BG798" i="19"/>
  <c r="BG152" i="19"/>
  <c r="BG513" i="19"/>
  <c r="BG121" i="19"/>
  <c r="BG471" i="19"/>
  <c r="BG633" i="19"/>
  <c r="BG135" i="19"/>
  <c r="BG258" i="19"/>
  <c r="BG514" i="19"/>
  <c r="BG799" i="19"/>
  <c r="BG20" i="19"/>
  <c r="BG429" i="19"/>
  <c r="BG634" i="19"/>
  <c r="BG367" i="19"/>
  <c r="BG10" i="19"/>
  <c r="BG366" i="19"/>
  <c r="BG163" i="19"/>
  <c r="BG652" i="19"/>
  <c r="BG297" i="19"/>
  <c r="BG298" i="19"/>
  <c r="BG644" i="19"/>
  <c r="BG362" i="19"/>
  <c r="BG705" i="19"/>
  <c r="BG77" i="19"/>
  <c r="BG515" i="19"/>
  <c r="BG273" i="19"/>
  <c r="BG274" i="19"/>
  <c r="BG259" i="19"/>
  <c r="BG260" i="19"/>
  <c r="BG81" i="19"/>
  <c r="BG277" i="19"/>
  <c r="BG537" i="19"/>
  <c r="BG538" i="19"/>
  <c r="BG539" i="19"/>
  <c r="BG450" i="19"/>
  <c r="BG540" i="19"/>
  <c r="BG430" i="19"/>
  <c r="BG199" i="19"/>
  <c r="BG92" i="19"/>
  <c r="BG476" i="19"/>
  <c r="BG390" i="19"/>
  <c r="BG781" i="19"/>
  <c r="BG322" i="19"/>
  <c r="BG837" i="19"/>
  <c r="BG707" i="19"/>
  <c r="BG215" i="19"/>
  <c r="BG214" i="19"/>
  <c r="BG206" i="19"/>
  <c r="BG351" i="19"/>
  <c r="BG321" i="19"/>
  <c r="BG182" i="19"/>
  <c r="BG479" i="19"/>
  <c r="BG308" i="19"/>
  <c r="BG309" i="19"/>
  <c r="BG593" i="19"/>
  <c r="BG349" i="19"/>
  <c r="BG269" i="19"/>
  <c r="BG635" i="19"/>
  <c r="BG368" i="19"/>
  <c r="BG388" i="19"/>
  <c r="BG146" i="19"/>
  <c r="BG244" i="19"/>
  <c r="BG772" i="19"/>
  <c r="BG107" i="19"/>
  <c r="BG296" i="19"/>
  <c r="BG251" i="19"/>
  <c r="BG245" i="19"/>
  <c r="BG246" i="19"/>
  <c r="BG191" i="19"/>
  <c r="BG773" i="19"/>
  <c r="BG247" i="19"/>
  <c r="BG249" i="19"/>
  <c r="BG685" i="19"/>
  <c r="BG774" i="19"/>
  <c r="BG649" i="19"/>
  <c r="BG317" i="19"/>
  <c r="BG563" i="19"/>
  <c r="BG564" i="19"/>
  <c r="BG318" i="19"/>
  <c r="BG319" i="19"/>
  <c r="BG523" i="19"/>
  <c r="BG46" i="19"/>
  <c r="BG75" i="19"/>
  <c r="BG437" i="19"/>
  <c r="BG695" i="19"/>
  <c r="BG503" i="19"/>
  <c r="BG261" i="19"/>
  <c r="BG262" i="19"/>
  <c r="BG16" i="19"/>
  <c r="BG657" i="19"/>
  <c r="BG185" i="19"/>
  <c r="BG196" i="19"/>
  <c r="BG565" i="19"/>
  <c r="BG95" i="19"/>
  <c r="BG141" i="19"/>
  <c r="BG142" i="19"/>
  <c r="BG421" i="19"/>
  <c r="BG422" i="19"/>
  <c r="BG108" i="19"/>
  <c r="BG646" i="19"/>
  <c r="BG516" i="19"/>
  <c r="BG912" i="19"/>
  <c r="BG21" i="19"/>
  <c r="BG517" i="19"/>
  <c r="BG299" i="19"/>
  <c r="BG873" i="19"/>
  <c r="BG838" i="19"/>
  <c r="BG839" i="19"/>
  <c r="BG840" i="19"/>
  <c r="BG841" i="19"/>
  <c r="BG842" i="19"/>
  <c r="BG290" i="19"/>
  <c r="BG595" i="19"/>
  <c r="BG874" i="19"/>
  <c r="BG875" i="19"/>
  <c r="BG25" i="19"/>
  <c r="BG26" i="19"/>
  <c r="BG596" i="19"/>
  <c r="BG597" i="19"/>
  <c r="BG350" i="19"/>
  <c r="BG598" i="19"/>
  <c r="BG599" i="19"/>
  <c r="BG158" i="19"/>
  <c r="BG49" i="19"/>
  <c r="BG39" i="19"/>
  <c r="BG843" i="19"/>
  <c r="BG847" i="19"/>
  <c r="BG848" i="19"/>
  <c r="BG849" i="19"/>
  <c r="BG850" i="19"/>
  <c r="BG851" i="19"/>
  <c r="BG352" i="19"/>
  <c r="BG353" i="19"/>
  <c r="BG704" i="19"/>
  <c r="BG672" i="19"/>
  <c r="BG706" i="19"/>
  <c r="BG832" i="19"/>
  <c r="BG170" i="19"/>
  <c r="BG336" i="19"/>
  <c r="BG356" i="19"/>
  <c r="BG154" i="19"/>
  <c r="BG116" i="19"/>
  <c r="BG88" i="19"/>
  <c r="BG70" i="19"/>
  <c r="BG44" i="19"/>
  <c r="BG71" i="19"/>
  <c r="BG109" i="19"/>
  <c r="BG509" i="19"/>
  <c r="BG893" i="19"/>
  <c r="BG208" i="19"/>
  <c r="BG110" i="19"/>
  <c r="BG86" i="19"/>
  <c r="BG28" i="19"/>
  <c r="BG40" i="19"/>
  <c r="BG844" i="19"/>
  <c r="BG624" i="19"/>
  <c r="BG329" i="19"/>
  <c r="BG636" i="19"/>
  <c r="BG425" i="19"/>
  <c r="BG127" i="19"/>
  <c r="BG285" i="19"/>
  <c r="BG409" i="19"/>
  <c r="BG410" i="19"/>
  <c r="BG167" i="19"/>
  <c r="BG330" i="19"/>
  <c r="BG331" i="19"/>
  <c r="BG332" i="19"/>
  <c r="BG333" i="19"/>
  <c r="BG439" i="19"/>
  <c r="BG15" i="19"/>
  <c r="BG369" i="19"/>
  <c r="BG794" i="19"/>
  <c r="BG795" i="19"/>
  <c r="BG454" i="19"/>
  <c r="BG145" i="19"/>
  <c r="BG625" i="19"/>
  <c r="BG263" i="19"/>
  <c r="BG428" i="19"/>
  <c r="BG264" i="19"/>
  <c r="BG796" i="19"/>
  <c r="BG653" i="19"/>
  <c r="BG477" i="19"/>
  <c r="BG150" i="19"/>
  <c r="BG45" i="19"/>
  <c r="BG72" i="19"/>
  <c r="BG87" i="19"/>
  <c r="BG56" i="19"/>
  <c r="BG57" i="19"/>
  <c r="BG171" i="19"/>
  <c r="BG779" i="19"/>
  <c r="BG764" i="19"/>
  <c r="BG209" i="19"/>
  <c r="BG143" i="19"/>
  <c r="BG137" i="19"/>
  <c r="BG856" i="19"/>
  <c r="BG857" i="19"/>
  <c r="BG858" i="19"/>
  <c r="BG286" i="19"/>
  <c r="BG210" i="19"/>
  <c r="BG370" i="19"/>
  <c r="BG601" i="19"/>
  <c r="BG76" i="19"/>
  <c r="BG144" i="19"/>
  <c r="BG197" i="19"/>
  <c r="BG845" i="19"/>
  <c r="BG898" i="19"/>
  <c r="BG754" i="19"/>
  <c r="BG755" i="19"/>
  <c r="BG275" i="19"/>
  <c r="BG800" i="19"/>
  <c r="BG937" i="19"/>
  <c r="BG231" i="19"/>
  <c r="BG432" i="19"/>
  <c r="BG23" i="19"/>
  <c r="BG801" i="19"/>
  <c r="BG222" i="19"/>
  <c r="BG123" i="19"/>
  <c r="BG278" i="19"/>
  <c r="BG802" i="19"/>
  <c r="BG234" i="19"/>
  <c r="BG742" i="19"/>
  <c r="BG337" i="19"/>
  <c r="BG908" i="19"/>
  <c r="BG457" i="19"/>
  <c r="BG223" i="19"/>
  <c r="BG881" i="19"/>
  <c r="BG52" i="19"/>
  <c r="BG846" i="19"/>
  <c r="BG392" i="19"/>
  <c r="BG920" i="19"/>
  <c r="BG224" i="19"/>
  <c r="BG488" i="19"/>
  <c r="BG784" i="19"/>
  <c r="BG179" i="19"/>
  <c r="BG594" i="19"/>
  <c r="BG375" i="19"/>
  <c r="BG265" i="19"/>
  <c r="BG614" i="19"/>
  <c r="BG404" i="19"/>
  <c r="BG405" i="19"/>
  <c r="BG426" i="19"/>
  <c r="BG765" i="19"/>
  <c r="BG766" i="19"/>
  <c r="BG650" i="19"/>
  <c r="BG767" i="19"/>
  <c r="BG833" i="19"/>
  <c r="BG834" i="19"/>
  <c r="BG647" i="19"/>
  <c r="BG474" i="19"/>
  <c r="BG279" i="19"/>
  <c r="BG183" i="19"/>
  <c r="BG618" i="19"/>
  <c r="BG187" i="19"/>
  <c r="BG683" i="19"/>
  <c r="BG885" i="19"/>
  <c r="BG221" i="19"/>
  <c r="BG225" i="19"/>
  <c r="BG615" i="19"/>
  <c r="BG325" i="19"/>
  <c r="BG241" i="19"/>
  <c r="BG22" i="19"/>
  <c r="BG541" i="19"/>
  <c r="BG642" i="19"/>
  <c r="BG673" i="19"/>
  <c r="BG27" i="19"/>
  <c r="BG447" i="19"/>
  <c r="BG489" i="19"/>
  <c r="BG490" i="19"/>
  <c r="BG619" i="19"/>
  <c r="BG271" i="19"/>
  <c r="BG415" i="19"/>
  <c r="BG561" i="19"/>
  <c r="BG895" i="19"/>
  <c r="BG497" i="19"/>
  <c r="BG416" i="19"/>
  <c r="BG266" i="19"/>
  <c r="BG9" i="19"/>
  <c r="BG35" i="19"/>
  <c r="BG448" i="19"/>
  <c r="BG525" i="19"/>
  <c r="BG658" i="19"/>
  <c r="BG63" i="19"/>
  <c r="BG403" i="19"/>
  <c r="BG788" i="19"/>
  <c r="BG211" i="19"/>
  <c r="BG358" i="19"/>
  <c r="BG831" i="19"/>
  <c r="BG835" i="19"/>
  <c r="BG491" i="19"/>
  <c r="BG492" i="19"/>
  <c r="BG498" i="19"/>
  <c r="BG499" i="19"/>
  <c r="BG359" i="19"/>
  <c r="BG500" i="19"/>
  <c r="BG276" i="19"/>
  <c r="BG493" i="19"/>
  <c r="BG896" i="19"/>
  <c r="BG803" i="19"/>
  <c r="BG626" i="19"/>
  <c r="BG886" i="19"/>
  <c r="BG627" i="19"/>
  <c r="BG804" i="19"/>
  <c r="BG501" i="19"/>
  <c r="BG911" i="19"/>
  <c r="BG494" i="19"/>
  <c r="BG495" i="19"/>
  <c r="BG371" i="19"/>
  <c r="BG921" i="19"/>
  <c r="BG922" i="19"/>
  <c r="BG85" i="19"/>
  <c r="BG393" i="19"/>
  <c r="BG394" i="19"/>
  <c r="BG17" i="19"/>
  <c r="BG674" i="19"/>
  <c r="BG354" i="19"/>
  <c r="BG338" i="19"/>
  <c r="BG124" i="19"/>
  <c r="BG518" i="19"/>
  <c r="BG899" i="19"/>
  <c r="BG743" i="19"/>
  <c r="BG785" i="19"/>
  <c r="BG105" i="19"/>
  <c r="BG612" i="19"/>
  <c r="BG18" i="19"/>
  <c r="BG62" i="19"/>
  <c r="BG417" i="19"/>
  <c r="BG628" i="19"/>
  <c r="BG160" i="19"/>
  <c r="BG190" i="19"/>
  <c r="BG73" i="19"/>
  <c r="BG552" i="19"/>
  <c r="BG228" i="19"/>
  <c r="BG250" i="19"/>
  <c r="BG267" i="19"/>
  <c r="BG363" i="19"/>
  <c r="BG248" i="19"/>
  <c r="BG90" i="19"/>
  <c r="BG227" i="19"/>
  <c r="BG433" i="19"/>
  <c r="BG189" i="19"/>
  <c r="BG462" i="19"/>
  <c r="BG496" i="19"/>
  <c r="BG855" i="19"/>
  <c r="BG591" i="19"/>
  <c r="BG291" i="19"/>
  <c r="BG37" i="19"/>
  <c r="BG887" i="19"/>
  <c r="BG327" i="19"/>
  <c r="BG710" i="19"/>
  <c r="BG220" i="19"/>
  <c r="BG324" i="19"/>
  <c r="BG862" i="19"/>
  <c r="BG860" i="19"/>
  <c r="BG551" i="19"/>
  <c r="BG129" i="19"/>
  <c r="BG82" i="19"/>
  <c r="BG130" i="19"/>
  <c r="BG131" i="19"/>
  <c r="BG675" i="19"/>
  <c r="BG676" i="19"/>
  <c r="BG412" i="19"/>
  <c r="BG438" i="19"/>
  <c r="BG637" i="19"/>
  <c r="BG106" i="19"/>
  <c r="BG638" i="19"/>
  <c r="BG697" i="19"/>
  <c r="BG98" i="19"/>
  <c r="BG520" i="19"/>
  <c r="BG882" i="19"/>
  <c r="BG877" i="19"/>
  <c r="BG878" i="19"/>
  <c r="BG148" i="19"/>
  <c r="BG14" i="19"/>
  <c r="BG859" i="19"/>
  <c r="BG372" i="19"/>
  <c r="BG373" i="19"/>
  <c r="BG374" i="19"/>
  <c r="BG639" i="19"/>
  <c r="BG640" i="19"/>
  <c r="BG434" i="19"/>
  <c r="BG43" i="19"/>
  <c r="BG451" i="19"/>
  <c r="BG295" i="19"/>
  <c r="BG677" i="19"/>
  <c r="BG139" i="19"/>
  <c r="BG13" i="19"/>
  <c r="BG678" i="19"/>
  <c r="BG907" i="19"/>
  <c r="BG943" i="19"/>
  <c r="BG926" i="19"/>
  <c r="BG708" i="19"/>
  <c r="BG272" i="19"/>
  <c r="BG355" i="19"/>
  <c r="BG168" i="19"/>
  <c r="BG212" i="19"/>
  <c r="BG910" i="19"/>
  <c r="BG380" i="19"/>
  <c r="BG381" i="19"/>
  <c r="BG382" i="19"/>
  <c r="BG173" i="19"/>
  <c r="BG383" i="19"/>
  <c r="BG749" i="19"/>
  <c r="BG159" i="19"/>
  <c r="BG174" i="19"/>
  <c r="BG384" i="19"/>
  <c r="BG385" i="19"/>
  <c r="BG542" i="19"/>
  <c r="BG543" i="19"/>
  <c r="BG544" i="19"/>
  <c r="BG545" i="19"/>
  <c r="BG175" i="19"/>
  <c r="BG519" i="19"/>
  <c r="BG510" i="19"/>
  <c r="BG836" i="19"/>
  <c r="BG270" i="19"/>
  <c r="BG709" i="19"/>
  <c r="BG884" i="19"/>
  <c r="BG821" i="19"/>
  <c r="BG822" i="19"/>
  <c r="BG823" i="19"/>
  <c r="BG696" i="19"/>
  <c r="BG188" i="19"/>
  <c r="BG339" i="19"/>
  <c r="BG340" i="19"/>
  <c r="BG535" i="19"/>
  <c r="BG111" i="19"/>
  <c r="BG112" i="19"/>
  <c r="BG113" i="19"/>
  <c r="BG114" i="19"/>
  <c r="BG115" i="19"/>
  <c r="BG54" i="19"/>
  <c r="BG192" i="19"/>
  <c r="BG334" i="19"/>
  <c r="BG136" i="19"/>
  <c r="BG55" i="19"/>
  <c r="BG193" i="19"/>
  <c r="BG750" i="19"/>
  <c r="BG751" i="19"/>
  <c r="BG752" i="19"/>
  <c r="BG268" i="19"/>
  <c r="BG641" i="19"/>
  <c r="BG782" i="19"/>
  <c r="BG651" i="19"/>
  <c r="BG217" i="19"/>
  <c r="BG218" i="19"/>
  <c r="BG611" i="19"/>
  <c r="BG915" i="19"/>
  <c r="BG397" i="19"/>
  <c r="BG399" i="19"/>
  <c r="BG400" i="19"/>
  <c r="BG789" i="19"/>
  <c r="BG790" i="19"/>
  <c r="BG791" i="19"/>
  <c r="BG562" i="19"/>
  <c r="BG768" i="19"/>
  <c r="BG391" i="19"/>
  <c r="BG914" i="19"/>
  <c r="BG556" i="19"/>
  <c r="BG883" i="19"/>
  <c r="BG153" i="19"/>
  <c r="BG280" i="19"/>
  <c r="BG558" i="19"/>
  <c r="BG554" i="19"/>
  <c r="BG281" i="19"/>
  <c r="BG526" i="19"/>
  <c r="BG401" i="19"/>
  <c r="BG282" i="19"/>
  <c r="BG944" i="19"/>
  <c r="BG643" i="19"/>
  <c r="BG867" i="19"/>
  <c r="BG868" i="19"/>
  <c r="BG869" i="19"/>
  <c r="BG870" i="19"/>
  <c r="BG769" i="19"/>
  <c r="BG386" i="19"/>
  <c r="BG546" i="19"/>
  <c r="BG753" i="19"/>
  <c r="BG617" i="19"/>
  <c r="BG134" i="19"/>
  <c r="BG423" i="19"/>
  <c r="BG320" i="19"/>
  <c r="BG905" i="19"/>
  <c r="BG861" i="19"/>
  <c r="BG756" i="19"/>
  <c r="BG431" i="19"/>
  <c r="BG904" i="19"/>
  <c r="BG876" i="19"/>
  <c r="BG811" i="19"/>
  <c r="BG812" i="19"/>
  <c r="BG813" i="19"/>
  <c r="BG814" i="19"/>
  <c r="BG815" i="19"/>
  <c r="BG740" i="19"/>
  <c r="BG806" i="19"/>
  <c r="BG807" i="19"/>
  <c r="BG808" i="19"/>
  <c r="BG204" i="19"/>
  <c r="BG455" i="19"/>
  <c r="BG712" i="19"/>
  <c r="BG816" i="19"/>
  <c r="BG233" i="19"/>
  <c r="BG406" i="19"/>
  <c r="BG792" i="19"/>
  <c r="BG700" i="19"/>
  <c r="BG701" i="19"/>
  <c r="BG702" i="19"/>
  <c r="BG395" i="19"/>
  <c r="BG176" i="19"/>
  <c r="BG770" i="19"/>
  <c r="BG310" i="19"/>
  <c r="BG237" i="19"/>
  <c r="BG654" i="19"/>
  <c r="BG132" i="19"/>
  <c r="BG713" i="19"/>
  <c r="BG714" i="19"/>
  <c r="BG715" i="19"/>
  <c r="BG716" i="19"/>
  <c r="BG344" i="19"/>
  <c r="BG345" i="19"/>
  <c r="BG346" i="19"/>
  <c r="BG347" i="19"/>
  <c r="BG348" i="19"/>
  <c r="BG418" i="19"/>
  <c r="BG478" i="19"/>
  <c r="BG703" i="19"/>
  <c r="BG19" i="19"/>
  <c r="BG888" i="19"/>
  <c r="BG306" i="19"/>
  <c r="BG758" i="19"/>
  <c r="BG903" i="19"/>
  <c r="BG783" i="19"/>
  <c r="BG613" i="19"/>
  <c r="BG906" i="19"/>
  <c r="BG536" i="19"/>
  <c r="BG126" i="19"/>
  <c r="BG238" i="19"/>
  <c r="BG283" i="19"/>
  <c r="BG771" i="19"/>
  <c r="BG387" i="19"/>
  <c r="BG119" i="19"/>
  <c r="BG744" i="19"/>
  <c r="BG775" i="19"/>
  <c r="BG776" i="19"/>
  <c r="BG300" i="19"/>
  <c r="BG301" i="19"/>
  <c r="BG442" i="19"/>
  <c r="BG194" i="19"/>
  <c r="BG311" i="19"/>
  <c r="BG759" i="19"/>
  <c r="BG446" i="19"/>
  <c r="BG480" i="19"/>
  <c r="BG481" i="19"/>
  <c r="BG482" i="19"/>
  <c r="BG483" i="19"/>
  <c r="BG302" i="19"/>
  <c r="BG303" i="19"/>
  <c r="BG304" i="19"/>
  <c r="BG305" i="19"/>
  <c r="BG777" i="19"/>
  <c r="BG757" i="19"/>
  <c r="BG778" i="19"/>
  <c r="BG427" i="19"/>
  <c r="BG560" i="19"/>
  <c r="BG616" i="19"/>
  <c r="BG524" i="19"/>
  <c r="BG396" i="19"/>
  <c r="BG357" i="19"/>
  <c r="BG761" i="19"/>
  <c r="BG445" i="19"/>
  <c r="BG760" i="19"/>
  <c r="BG379" i="19"/>
  <c r="BG435" i="19"/>
  <c r="BG436" i="19"/>
  <c r="BG863" i="19"/>
  <c r="BG603" i="19"/>
  <c r="BG441" i="19"/>
  <c r="BG923" i="19"/>
  <c r="BG592" i="19"/>
  <c r="BG472" i="19"/>
  <c r="BG449" i="19"/>
  <c r="BG293" i="19"/>
  <c r="BG550" i="19"/>
  <c r="BG287" i="19"/>
  <c r="BG178" i="19"/>
  <c r="BG360" i="19"/>
  <c r="BG361" i="19"/>
  <c r="BG913" i="19"/>
  <c r="BG484" i="19"/>
  <c r="BG762" i="19"/>
  <c r="BG900" i="19"/>
  <c r="BG901" i="19"/>
  <c r="BG902" i="19"/>
  <c r="BG5" i="19"/>
  <c r="BG443" i="19"/>
  <c r="BG444" i="19"/>
  <c r="BG938" i="19"/>
  <c r="BG323" i="19"/>
  <c r="BG485" i="19"/>
  <c r="BG659" i="19"/>
  <c r="BG326" i="19"/>
  <c r="BG473" i="19"/>
  <c r="BG53" i="19"/>
  <c r="BG894" i="19"/>
  <c r="BG648" i="19"/>
  <c r="BG402" i="19"/>
  <c r="BG36" i="19"/>
  <c r="BG289" i="19"/>
  <c r="BG292" i="19"/>
  <c r="BG557" i="19"/>
  <c r="BG532" i="19"/>
  <c r="BG376" i="19"/>
  <c r="BG377" i="19"/>
  <c r="BG378" i="19"/>
  <c r="BG852" i="19"/>
  <c r="BG853" i="19"/>
  <c r="BG745" i="19"/>
  <c r="BG604" i="19"/>
  <c r="BG242" i="19"/>
  <c r="BG797" i="19"/>
  <c r="BG58" i="19"/>
  <c r="BG824" i="19"/>
  <c r="BG629" i="19"/>
  <c r="BG825" i="19"/>
  <c r="BG533" i="19"/>
  <c r="BG553" i="19"/>
  <c r="BG946" i="19"/>
  <c r="BG411" i="19"/>
  <c r="BG294" i="19"/>
  <c r="BG864" i="19"/>
  <c r="BG865" i="19"/>
  <c r="BG897" i="19"/>
  <c r="BG889" i="19"/>
  <c r="BG820" i="19"/>
  <c r="BG817" i="19"/>
  <c r="BG818" i="19"/>
  <c r="BG819" i="19"/>
  <c r="BG389" i="19"/>
  <c r="BG230" i="19"/>
  <c r="BG805" i="19"/>
  <c r="BG511" i="19"/>
  <c r="BG11" i="19"/>
  <c r="BG941" i="19"/>
  <c r="BG890" i="19"/>
  <c r="BG312" i="19"/>
  <c r="BG313" i="19"/>
  <c r="BG315" i="19"/>
  <c r="BG316" i="19"/>
  <c r="BG945" i="19"/>
  <c r="BG605" i="19"/>
  <c r="BG122" i="19"/>
  <c r="BG413" i="19"/>
  <c r="BG314" i="19"/>
  <c r="BG89" i="19"/>
  <c r="BG522" i="19"/>
  <c r="BG942" i="19"/>
  <c r="BG38" i="19"/>
  <c r="BG157" i="19"/>
  <c r="BG33" i="19"/>
  <c r="BG549" i="19"/>
  <c r="BG205" i="19"/>
  <c r="BG235" i="19"/>
  <c r="BG475" i="19"/>
  <c r="BG660" i="19"/>
  <c r="BG661" i="19"/>
  <c r="BG29" i="19"/>
  <c r="BG662" i="19"/>
  <c r="BG149" i="19"/>
  <c r="BG663" i="19"/>
  <c r="BG746" i="19"/>
  <c r="BG440" i="19"/>
  <c r="BG686" i="19"/>
  <c r="BG180" i="19"/>
  <c r="BG94" i="19"/>
  <c r="BG689" i="19"/>
  <c r="BG690" i="19"/>
  <c r="BG172" i="19"/>
  <c r="BG687" i="19"/>
  <c r="BG688" i="19"/>
  <c r="BG879" i="19"/>
  <c r="BG786" i="19"/>
  <c r="BG787" i="19"/>
  <c r="BG61" i="19"/>
  <c r="BG555" i="19"/>
  <c r="BG398" i="19"/>
  <c r="BG670" i="19"/>
  <c r="BG184" i="19"/>
  <c r="BG671" i="19"/>
  <c r="BG80" i="19"/>
  <c r="BG97" i="19"/>
  <c r="BG164" i="19"/>
  <c r="BG916" i="19"/>
  <c r="BG917" i="19"/>
  <c r="BG780" i="19"/>
  <c r="BG717" i="19"/>
  <c r="BG68" i="19"/>
  <c r="BG924" i="19"/>
  <c r="BG925" i="19"/>
  <c r="BG880" i="19"/>
  <c r="BG559" i="19"/>
  <c r="BG854" i="19"/>
  <c r="BG600" i="19"/>
  <c r="BG288" i="19"/>
  <c r="BG679" i="19"/>
  <c r="BG467" i="19"/>
  <c r="BG691" i="19"/>
  <c r="BG692" i="19"/>
  <c r="BG693" i="19"/>
  <c r="BG195" i="19"/>
  <c r="BG59" i="19"/>
  <c r="BG117" i="19"/>
  <c r="BG60" i="19"/>
  <c r="BG118" i="19"/>
  <c r="BG155" i="19"/>
  <c r="BG156" i="19"/>
  <c r="BG74" i="19"/>
  <c r="BG138" i="19"/>
  <c r="BG918" i="19"/>
  <c r="BG42" i="19"/>
  <c r="BG229" i="19"/>
  <c r="BG161" i="19"/>
  <c r="BG528" i="19"/>
  <c r="BG527" i="19"/>
  <c r="BG504" i="19"/>
  <c r="BG505" i="19"/>
  <c r="BG506" i="19"/>
  <c r="BG507" i="19"/>
  <c r="BG226" i="19"/>
  <c r="BG871" i="19"/>
  <c r="BG872" i="19"/>
  <c r="BG24" i="19"/>
  <c r="BG826" i="19"/>
  <c r="BG827" i="19"/>
  <c r="BG828" i="19"/>
  <c r="BG829" i="19"/>
  <c r="BG830" i="19"/>
  <c r="BG866" i="19"/>
  <c r="BG655" i="19"/>
  <c r="BG656" i="19"/>
  <c r="BG891" i="19"/>
  <c r="BG34" i="19"/>
  <c r="BG120" i="19"/>
  <c r="BG424" i="19"/>
  <c r="BG342" i="19"/>
  <c r="BG343" i="19"/>
  <c r="BG521" i="19"/>
  <c r="BG128" i="19"/>
  <c r="BG419" i="19"/>
  <c r="BG630" i="19"/>
  <c r="BG631" i="19"/>
  <c r="BG632" i="19"/>
  <c r="BG699" i="19"/>
  <c r="BG420" i="19"/>
  <c r="BG530" i="19"/>
  <c r="BG919" i="19"/>
  <c r="BG698" i="19"/>
  <c r="BG458" i="19"/>
  <c r="BG486" i="19"/>
  <c r="BG487" i="19"/>
  <c r="BG456" i="19"/>
  <c r="BG202" i="19"/>
  <c r="BG162" i="19"/>
  <c r="BG452" i="19"/>
  <c r="BG453" i="19"/>
  <c r="BG531" i="19"/>
  <c r="BG793" i="19"/>
  <c r="BG809" i="19"/>
  <c r="BG810" i="19"/>
  <c r="BG718" i="19"/>
  <c r="BG719" i="19"/>
  <c r="BG927" i="19"/>
  <c r="BG928" i="19"/>
  <c r="BG929" i="19"/>
  <c r="BG720" i="19"/>
  <c r="BG721" i="19"/>
  <c r="BG722" i="19"/>
  <c r="BG723" i="19"/>
  <c r="BG724" i="19"/>
  <c r="BG930" i="19"/>
  <c r="BG931" i="19"/>
  <c r="BG932" i="19"/>
  <c r="BG933" i="19"/>
  <c r="BG934" i="19"/>
  <c r="BG935" i="19"/>
  <c r="BG936" i="19"/>
  <c r="BG725" i="19"/>
  <c r="BG726" i="19"/>
  <c r="BG727" i="19"/>
  <c r="BG728" i="19"/>
  <c r="BG729" i="19"/>
  <c r="BG730" i="19"/>
  <c r="BG731" i="19"/>
  <c r="BG732" i="19"/>
  <c r="BG733" i="19"/>
  <c r="BG236" i="19"/>
  <c r="BG502" i="19"/>
  <c r="BG548" i="19"/>
  <c r="BG547" i="19"/>
  <c r="BG140" i="19"/>
  <c r="BG734" i="19"/>
  <c r="BG735" i="19"/>
  <c r="BG736" i="19"/>
  <c r="BG737" i="19"/>
  <c r="BG738" i="19"/>
  <c r="BG177" i="19"/>
  <c r="BG125" i="19"/>
  <c r="BG169" i="19"/>
  <c r="BG664" i="19"/>
  <c r="BG665" i="19"/>
  <c r="BG680" i="19"/>
  <c r="BG78" i="19"/>
  <c r="BG79" i="19"/>
  <c r="BG681" i="19"/>
  <c r="BG682" i="19"/>
  <c r="BG463" i="19"/>
  <c r="BG91" i="19"/>
  <c r="BG96" i="19"/>
  <c r="BG203" i="19"/>
  <c r="BG666" i="19"/>
  <c r="BG667" i="19"/>
  <c r="BG459" i="19"/>
  <c r="BG684" i="19"/>
  <c r="BG239" i="19"/>
  <c r="BG892" i="19"/>
  <c r="BG609" i="19"/>
  <c r="BG606" i="19"/>
  <c r="BG607" i="19"/>
  <c r="BG608" i="19"/>
  <c r="BG30" i="19"/>
  <c r="BG31" i="19"/>
  <c r="BG32" i="19"/>
  <c r="BG668" i="19"/>
  <c r="BG41" i="19"/>
  <c r="BG468" i="19"/>
  <c r="BG6" i="19"/>
  <c r="BG7" i="19"/>
  <c r="BG198" i="19"/>
  <c r="BG566" i="19"/>
  <c r="BG567" i="19"/>
  <c r="BG568" i="19"/>
  <c r="BG50" i="19"/>
  <c r="BG569" i="19"/>
  <c r="BG570" i="19"/>
  <c r="BG571" i="19"/>
  <c r="BG572" i="19"/>
  <c r="BG573" i="19"/>
  <c r="BG574" i="19"/>
  <c r="BG575" i="19"/>
  <c r="BG576" i="19"/>
  <c r="BG577" i="19"/>
  <c r="BG578" i="19"/>
  <c r="BG579" i="19"/>
  <c r="BG580" i="19"/>
  <c r="BG581" i="19"/>
  <c r="BG582" i="19"/>
  <c r="BG583" i="19"/>
  <c r="BG584" i="19"/>
  <c r="BG585" i="19"/>
  <c r="BG586" i="19"/>
  <c r="BG587" i="19"/>
  <c r="BG588" i="19"/>
  <c r="BG747" i="19"/>
  <c r="BG748" i="19"/>
  <c r="BG589" i="19"/>
  <c r="BG590" i="19"/>
  <c r="BG8" i="19"/>
  <c r="BG240" i="19"/>
  <c r="BG165" i="19"/>
  <c r="BG694" i="19"/>
  <c r="BG67" i="19"/>
  <c r="BG100" i="19"/>
  <c r="BG101" i="19"/>
  <c r="BG64" i="19"/>
  <c r="BG83" i="19"/>
  <c r="BG104" i="19"/>
  <c r="BG99" i="19"/>
  <c r="BG51" i="19"/>
  <c r="BG166" i="19"/>
  <c r="BG103" i="19"/>
  <c r="BG133" i="19"/>
  <c r="BG65" i="19"/>
  <c r="BG102" i="19"/>
  <c r="BG186" i="19"/>
  <c r="BG66" i="19"/>
  <c r="BG741" i="19"/>
  <c r="BG739" i="19"/>
  <c r="BG711" i="19"/>
  <c r="AV940" i="19"/>
  <c r="AV610" i="19"/>
  <c r="AV213" i="19"/>
  <c r="AV341" i="19"/>
  <c r="AV84" i="19"/>
  <c r="AV460" i="19"/>
  <c r="AV219" i="19"/>
  <c r="AV470" i="19"/>
  <c r="AV151" i="19"/>
  <c r="AV207" i="19"/>
  <c r="AV469" i="19"/>
  <c r="AV93" i="19"/>
  <c r="AV232" i="19"/>
  <c r="AV201" i="19"/>
  <c r="AV200" i="19"/>
  <c r="AV328" i="19"/>
  <c r="AV669" i="19"/>
  <c r="AV461" i="19"/>
  <c r="AV464" i="19"/>
  <c r="AV465" i="19"/>
  <c r="AV466" i="19"/>
  <c r="AV48" i="19"/>
  <c r="AV407" i="19"/>
  <c r="AV335" i="19"/>
  <c r="AV12" i="19"/>
  <c r="AV216" i="19"/>
  <c r="AV408" i="19"/>
  <c r="AV47" i="19"/>
  <c r="AV4" i="19"/>
  <c r="AV181" i="19"/>
  <c r="AV284" i="19"/>
  <c r="AV909" i="19"/>
  <c r="AV620" i="19"/>
  <c r="AV621" i="19"/>
  <c r="AV622" i="19"/>
  <c r="AV602" i="19"/>
  <c r="AV529" i="19"/>
  <c r="AV508" i="19"/>
  <c r="AV645" i="19"/>
  <c r="AV534" i="19"/>
  <c r="AV252" i="19"/>
  <c r="AV147" i="19"/>
  <c r="AV253" i="19"/>
  <c r="AV623" i="19"/>
  <c r="AV254" i="19"/>
  <c r="AV414" i="19"/>
  <c r="AV255" i="19"/>
  <c r="AV256" i="19"/>
  <c r="AV257" i="19"/>
  <c r="AV307" i="19"/>
  <c r="AV243" i="19"/>
  <c r="AV69" i="19"/>
  <c r="AV763" i="19"/>
  <c r="AV939" i="19"/>
  <c r="AV364" i="19"/>
  <c r="AV365" i="19"/>
  <c r="AV512" i="19"/>
  <c r="AV798" i="19"/>
  <c r="AV152" i="19"/>
  <c r="AV513" i="19"/>
  <c r="AV121" i="19"/>
  <c r="AV471" i="19"/>
  <c r="AV633" i="19"/>
  <c r="AV135" i="19"/>
  <c r="AV258" i="19"/>
  <c r="AV514" i="19"/>
  <c r="AV799" i="19"/>
  <c r="AV20" i="19"/>
  <c r="AV429" i="19"/>
  <c r="AV634" i="19"/>
  <c r="AV367" i="19"/>
  <c r="AV10" i="19"/>
  <c r="AV366" i="19"/>
  <c r="AV163" i="19"/>
  <c r="AV652" i="19"/>
  <c r="AV297" i="19"/>
  <c r="AV298" i="19"/>
  <c r="AV644" i="19"/>
  <c r="AV362" i="19"/>
  <c r="AV705" i="19"/>
  <c r="AV77" i="19"/>
  <c r="AV515" i="19"/>
  <c r="AV273" i="19"/>
  <c r="AV274" i="19"/>
  <c r="AV259" i="19"/>
  <c r="AV260" i="19"/>
  <c r="AV81" i="19"/>
  <c r="AV277" i="19"/>
  <c r="AV537" i="19"/>
  <c r="AV538" i="19"/>
  <c r="AV539" i="19"/>
  <c r="AV450" i="19"/>
  <c r="AV540" i="19"/>
  <c r="AV430" i="19"/>
  <c r="AV199" i="19"/>
  <c r="AV92" i="19"/>
  <c r="AV476" i="19"/>
  <c r="AV390" i="19"/>
  <c r="AV781" i="19"/>
  <c r="AV322" i="19"/>
  <c r="AV837" i="19"/>
  <c r="AV707" i="19"/>
  <c r="AV215" i="19"/>
  <c r="AV214" i="19"/>
  <c r="AV206" i="19"/>
  <c r="AV351" i="19"/>
  <c r="AV321" i="19"/>
  <c r="AV182" i="19"/>
  <c r="AV479" i="19"/>
  <c r="AV308" i="19"/>
  <c r="AV309" i="19"/>
  <c r="AV593" i="19"/>
  <c r="AV349" i="19"/>
  <c r="AV269" i="19"/>
  <c r="AV635" i="19"/>
  <c r="AV368" i="19"/>
  <c r="AV388" i="19"/>
  <c r="AV146" i="19"/>
  <c r="AV244" i="19"/>
  <c r="AV772" i="19"/>
  <c r="AV107" i="19"/>
  <c r="AV296" i="19"/>
  <c r="AV251" i="19"/>
  <c r="AV245" i="19"/>
  <c r="AV246" i="19"/>
  <c r="AV191" i="19"/>
  <c r="AV773" i="19"/>
  <c r="AV247" i="19"/>
  <c r="AV249" i="19"/>
  <c r="AV685" i="19"/>
  <c r="AV774" i="19"/>
  <c r="AV649" i="19"/>
  <c r="AV317" i="19"/>
  <c r="AV563" i="19"/>
  <c r="AV564" i="19"/>
  <c r="AV318" i="19"/>
  <c r="AV319" i="19"/>
  <c r="AV523" i="19"/>
  <c r="AV46" i="19"/>
  <c r="AV75" i="19"/>
  <c r="AV437" i="19"/>
  <c r="AV695" i="19"/>
  <c r="AV503" i="19"/>
  <c r="AV261" i="19"/>
  <c r="AV262" i="19"/>
  <c r="AV16" i="19"/>
  <c r="AV657" i="19"/>
  <c r="AV185" i="19"/>
  <c r="AV196" i="19"/>
  <c r="AV565" i="19"/>
  <c r="AV95" i="19"/>
  <c r="AV141" i="19"/>
  <c r="AV142" i="19"/>
  <c r="AV421" i="19"/>
  <c r="AV422" i="19"/>
  <c r="AV108" i="19"/>
  <c r="AV646" i="19"/>
  <c r="AV516" i="19"/>
  <c r="AV912" i="19"/>
  <c r="AV21" i="19"/>
  <c r="AV517" i="19"/>
  <c r="AV299" i="19"/>
  <c r="AV873" i="19"/>
  <c r="AV838" i="19"/>
  <c r="AV839" i="19"/>
  <c r="AV840" i="19"/>
  <c r="AV841" i="19"/>
  <c r="AV842" i="19"/>
  <c r="AV290" i="19"/>
  <c r="AV595" i="19"/>
  <c r="AV874" i="19"/>
  <c r="AV875" i="19"/>
  <c r="AV25" i="19"/>
  <c r="AV26" i="19"/>
  <c r="AV596" i="19"/>
  <c r="AV597" i="19"/>
  <c r="AV350" i="19"/>
  <c r="AV598" i="19"/>
  <c r="AV599" i="19"/>
  <c r="AV158" i="19"/>
  <c r="AV49" i="19"/>
  <c r="AV39" i="19"/>
  <c r="AV843" i="19"/>
  <c r="AV847" i="19"/>
  <c r="AV848" i="19"/>
  <c r="AV849" i="19"/>
  <c r="AV850" i="19"/>
  <c r="AV851" i="19"/>
  <c r="AV352" i="19"/>
  <c r="AV353" i="19"/>
  <c r="AV704" i="19"/>
  <c r="AV672" i="19"/>
  <c r="AV706" i="19"/>
  <c r="AV832" i="19"/>
  <c r="AV170" i="19"/>
  <c r="AV336" i="19"/>
  <c r="AV356" i="19"/>
  <c r="AV154" i="19"/>
  <c r="AV116" i="19"/>
  <c r="AV88" i="19"/>
  <c r="AV70" i="19"/>
  <c r="AV44" i="19"/>
  <c r="AV71" i="19"/>
  <c r="AV109" i="19"/>
  <c r="AV509" i="19"/>
  <c r="AV893" i="19"/>
  <c r="AV208" i="19"/>
  <c r="AV110" i="19"/>
  <c r="AV86" i="19"/>
  <c r="AV28" i="19"/>
  <c r="AV40" i="19"/>
  <c r="AV844" i="19"/>
  <c r="AV624" i="19"/>
  <c r="AV329" i="19"/>
  <c r="AV636" i="19"/>
  <c r="AV425" i="19"/>
  <c r="AV127" i="19"/>
  <c r="AV285" i="19"/>
  <c r="AV409" i="19"/>
  <c r="AV410" i="19"/>
  <c r="AV167" i="19"/>
  <c r="AV330" i="19"/>
  <c r="AV331" i="19"/>
  <c r="AV332" i="19"/>
  <c r="AV333" i="19"/>
  <c r="AV439" i="19"/>
  <c r="AV15" i="19"/>
  <c r="AV369" i="19"/>
  <c r="AV794" i="19"/>
  <c r="AV795" i="19"/>
  <c r="AV454" i="19"/>
  <c r="AV145" i="19"/>
  <c r="AV625" i="19"/>
  <c r="AV263" i="19"/>
  <c r="AV428" i="19"/>
  <c r="AV264" i="19"/>
  <c r="AV796" i="19"/>
  <c r="AV653" i="19"/>
  <c r="AV477" i="19"/>
  <c r="AV150" i="19"/>
  <c r="AV45" i="19"/>
  <c r="AV72" i="19"/>
  <c r="AV87" i="19"/>
  <c r="AV56" i="19"/>
  <c r="AV57" i="19"/>
  <c r="AV171" i="19"/>
  <c r="AV779" i="19"/>
  <c r="AV764" i="19"/>
  <c r="AV209" i="19"/>
  <c r="AV143" i="19"/>
  <c r="AV137" i="19"/>
  <c r="AV856" i="19"/>
  <c r="AV857" i="19"/>
  <c r="AV858" i="19"/>
  <c r="AV286" i="19"/>
  <c r="AV210" i="19"/>
  <c r="AV370" i="19"/>
  <c r="AV601" i="19"/>
  <c r="AV76" i="19"/>
  <c r="AV144" i="19"/>
  <c r="AV197" i="19"/>
  <c r="AV845" i="19"/>
  <c r="AV898" i="19"/>
  <c r="AV754" i="19"/>
  <c r="AV755" i="19"/>
  <c r="AV275" i="19"/>
  <c r="AV800" i="19"/>
  <c r="AV937" i="19"/>
  <c r="AV231" i="19"/>
  <c r="AV432" i="19"/>
  <c r="AV23" i="19"/>
  <c r="AV801" i="19"/>
  <c r="AV222" i="19"/>
  <c r="AV123" i="19"/>
  <c r="AV278" i="19"/>
  <c r="AV802" i="19"/>
  <c r="AV234" i="19"/>
  <c r="AV742" i="19"/>
  <c r="AV337" i="19"/>
  <c r="AV908" i="19"/>
  <c r="AV457" i="19"/>
  <c r="AV223" i="19"/>
  <c r="AV881" i="19"/>
  <c r="AV52" i="19"/>
  <c r="AV846" i="19"/>
  <c r="AV392" i="19"/>
  <c r="AV920" i="19"/>
  <c r="AV224" i="19"/>
  <c r="AV488" i="19"/>
  <c r="AV784" i="19"/>
  <c r="AV179" i="19"/>
  <c r="AV594" i="19"/>
  <c r="AV375" i="19"/>
  <c r="AV265" i="19"/>
  <c r="AV614" i="19"/>
  <c r="AV404" i="19"/>
  <c r="AV405" i="19"/>
  <c r="AV426" i="19"/>
  <c r="AV765" i="19"/>
  <c r="AV766" i="19"/>
  <c r="AV650" i="19"/>
  <c r="AV767" i="19"/>
  <c r="AV833" i="19"/>
  <c r="AV834" i="19"/>
  <c r="AV647" i="19"/>
  <c r="AV474" i="19"/>
  <c r="AV279" i="19"/>
  <c r="AV183" i="19"/>
  <c r="AV618" i="19"/>
  <c r="AV187" i="19"/>
  <c r="AV683" i="19"/>
  <c r="AV885" i="19"/>
  <c r="AV221" i="19"/>
  <c r="AV225" i="19"/>
  <c r="AV615" i="19"/>
  <c r="AV325" i="19"/>
  <c r="AV241" i="19"/>
  <c r="AV22" i="19"/>
  <c r="AV541" i="19"/>
  <c r="AV642" i="19"/>
  <c r="AV673" i="19"/>
  <c r="AV27" i="19"/>
  <c r="AV447" i="19"/>
  <c r="AV489" i="19"/>
  <c r="AV490" i="19"/>
  <c r="AV619" i="19"/>
  <c r="AV271" i="19"/>
  <c r="AV415" i="19"/>
  <c r="AV561" i="19"/>
  <c r="AV895" i="19"/>
  <c r="AV497" i="19"/>
  <c r="AV416" i="19"/>
  <c r="AV266" i="19"/>
  <c r="AV9" i="19"/>
  <c r="AV35" i="19"/>
  <c r="AV448" i="19"/>
  <c r="AV525" i="19"/>
  <c r="AV658" i="19"/>
  <c r="AV63" i="19"/>
  <c r="AV403" i="19"/>
  <c r="AV788" i="19"/>
  <c r="AV211" i="19"/>
  <c r="AV358" i="19"/>
  <c r="AV831" i="19"/>
  <c r="AV835" i="19"/>
  <c r="AV491" i="19"/>
  <c r="AV492" i="19"/>
  <c r="AV498" i="19"/>
  <c r="AV499" i="19"/>
  <c r="AV359" i="19"/>
  <c r="AV500" i="19"/>
  <c r="AV276" i="19"/>
  <c r="AV493" i="19"/>
  <c r="AV896" i="19"/>
  <c r="AV803" i="19"/>
  <c r="AV626" i="19"/>
  <c r="AV886" i="19"/>
  <c r="AV627" i="19"/>
  <c r="AV804" i="19"/>
  <c r="AV501" i="19"/>
  <c r="AV911" i="19"/>
  <c r="AV494" i="19"/>
  <c r="AV495" i="19"/>
  <c r="AV371" i="19"/>
  <c r="AV921" i="19"/>
  <c r="AV922" i="19"/>
  <c r="AV85" i="19"/>
  <c r="AV393" i="19"/>
  <c r="AV394" i="19"/>
  <c r="AV17" i="19"/>
  <c r="AV674" i="19"/>
  <c r="AV354" i="19"/>
  <c r="AV338" i="19"/>
  <c r="AV124" i="19"/>
  <c r="AV518" i="19"/>
  <c r="AV899" i="19"/>
  <c r="AV743" i="19"/>
  <c r="AV785" i="19"/>
  <c r="AV105" i="19"/>
  <c r="AV612" i="19"/>
  <c r="AV18" i="19"/>
  <c r="AV62" i="19"/>
  <c r="AV417" i="19"/>
  <c r="AV628" i="19"/>
  <c r="AV160" i="19"/>
  <c r="AV190" i="19"/>
  <c r="AV73" i="19"/>
  <c r="AV552" i="19"/>
  <c r="AV228" i="19"/>
  <c r="AV250" i="19"/>
  <c r="AV267" i="19"/>
  <c r="AV363" i="19"/>
  <c r="AV248" i="19"/>
  <c r="AV90" i="19"/>
  <c r="AV227" i="19"/>
  <c r="AV433" i="19"/>
  <c r="AV189" i="19"/>
  <c r="AV462" i="19"/>
  <c r="AV496" i="19"/>
  <c r="AV855" i="19"/>
  <c r="AV591" i="19"/>
  <c r="AV291" i="19"/>
  <c r="AV37" i="19"/>
  <c r="AV887" i="19"/>
  <c r="AV327" i="19"/>
  <c r="AV710" i="19"/>
  <c r="AV220" i="19"/>
  <c r="AV324" i="19"/>
  <c r="AV862" i="19"/>
  <c r="AV860" i="19"/>
  <c r="AV551" i="19"/>
  <c r="AV129" i="19"/>
  <c r="AV82" i="19"/>
  <c r="AV130" i="19"/>
  <c r="AV131" i="19"/>
  <c r="AV675" i="19"/>
  <c r="AV676" i="19"/>
  <c r="AV412" i="19"/>
  <c r="AV438" i="19"/>
  <c r="AV637" i="19"/>
  <c r="AV106" i="19"/>
  <c r="AV638" i="19"/>
  <c r="AV697" i="19"/>
  <c r="AV98" i="19"/>
  <c r="AV520" i="19"/>
  <c r="AV882" i="19"/>
  <c r="AV877" i="19"/>
  <c r="AV878" i="19"/>
  <c r="AV148" i="19"/>
  <c r="AV14" i="19"/>
  <c r="AV859" i="19"/>
  <c r="AV372" i="19"/>
  <c r="AV373" i="19"/>
  <c r="AV374" i="19"/>
  <c r="AV639" i="19"/>
  <c r="AV640" i="19"/>
  <c r="AV434" i="19"/>
  <c r="AV43" i="19"/>
  <c r="AV451" i="19"/>
  <c r="AV295" i="19"/>
  <c r="AV677" i="19"/>
  <c r="AV139" i="19"/>
  <c r="AV13" i="19"/>
  <c r="AV678" i="19"/>
  <c r="AV907" i="19"/>
  <c r="AV943" i="19"/>
  <c r="AV926" i="19"/>
  <c r="AV708" i="19"/>
  <c r="AV272" i="19"/>
  <c r="AV355" i="19"/>
  <c r="AV168" i="19"/>
  <c r="AV212" i="19"/>
  <c r="AV910" i="19"/>
  <c r="AV380" i="19"/>
  <c r="AV381" i="19"/>
  <c r="AV382" i="19"/>
  <c r="AV173" i="19"/>
  <c r="AV383" i="19"/>
  <c r="AV749" i="19"/>
  <c r="AV159" i="19"/>
  <c r="AV174" i="19"/>
  <c r="AV384" i="19"/>
  <c r="AV385" i="19"/>
  <c r="AV542" i="19"/>
  <c r="AV543" i="19"/>
  <c r="AV544" i="19"/>
  <c r="AV545" i="19"/>
  <c r="AV175" i="19"/>
  <c r="AV519" i="19"/>
  <c r="AV510" i="19"/>
  <c r="AV836" i="19"/>
  <c r="AV270" i="19"/>
  <c r="AV709" i="19"/>
  <c r="AV884" i="19"/>
  <c r="AV821" i="19"/>
  <c r="AV822" i="19"/>
  <c r="AV823" i="19"/>
  <c r="AV696" i="19"/>
  <c r="AV188" i="19"/>
  <c r="AV339" i="19"/>
  <c r="AV340" i="19"/>
  <c r="AV535" i="19"/>
  <c r="AV111" i="19"/>
  <c r="AV112" i="19"/>
  <c r="AV113" i="19"/>
  <c r="AV114" i="19"/>
  <c r="AV115" i="19"/>
  <c r="AV54" i="19"/>
  <c r="AV192" i="19"/>
  <c r="AV334" i="19"/>
  <c r="AV136" i="19"/>
  <c r="AV55" i="19"/>
  <c r="AV193" i="19"/>
  <c r="AV750" i="19"/>
  <c r="AV751" i="19"/>
  <c r="AV752" i="19"/>
  <c r="AV268" i="19"/>
  <c r="AV641" i="19"/>
  <c r="AV782" i="19"/>
  <c r="AV651" i="19"/>
  <c r="AV217" i="19"/>
  <c r="AV218" i="19"/>
  <c r="AV611" i="19"/>
  <c r="AV915" i="19"/>
  <c r="AV397" i="19"/>
  <c r="AV399" i="19"/>
  <c r="AV400" i="19"/>
  <c r="AV789" i="19"/>
  <c r="AV790" i="19"/>
  <c r="AV791" i="19"/>
  <c r="AV562" i="19"/>
  <c r="AV768" i="19"/>
  <c r="AV391" i="19"/>
  <c r="AV914" i="19"/>
  <c r="AV556" i="19"/>
  <c r="AV883" i="19"/>
  <c r="AV153" i="19"/>
  <c r="AV280" i="19"/>
  <c r="AV558" i="19"/>
  <c r="AV554" i="19"/>
  <c r="AV281" i="19"/>
  <c r="AV526" i="19"/>
  <c r="AV401" i="19"/>
  <c r="AV282" i="19"/>
  <c r="AV944" i="19"/>
  <c r="AV643" i="19"/>
  <c r="AV867" i="19"/>
  <c r="AV868" i="19"/>
  <c r="AV869" i="19"/>
  <c r="AV870" i="19"/>
  <c r="AV769" i="19"/>
  <c r="AV386" i="19"/>
  <c r="AV546" i="19"/>
  <c r="AV753" i="19"/>
  <c r="AV617" i="19"/>
  <c r="AV134" i="19"/>
  <c r="AV423" i="19"/>
  <c r="AV320" i="19"/>
  <c r="AV905" i="19"/>
  <c r="AV861" i="19"/>
  <c r="AV756" i="19"/>
  <c r="AV431" i="19"/>
  <c r="AV904" i="19"/>
  <c r="AV876" i="19"/>
  <c r="AV811" i="19"/>
  <c r="AV812" i="19"/>
  <c r="AV813" i="19"/>
  <c r="AV814" i="19"/>
  <c r="AV815" i="19"/>
  <c r="AV740" i="19"/>
  <c r="AV806" i="19"/>
  <c r="AV807" i="19"/>
  <c r="AV808" i="19"/>
  <c r="AV204" i="19"/>
  <c r="AV455" i="19"/>
  <c r="AV712" i="19"/>
  <c r="AV816" i="19"/>
  <c r="AV233" i="19"/>
  <c r="AV406" i="19"/>
  <c r="AV792" i="19"/>
  <c r="AV700" i="19"/>
  <c r="AV701" i="19"/>
  <c r="AV702" i="19"/>
  <c r="AV395" i="19"/>
  <c r="AV176" i="19"/>
  <c r="AV770" i="19"/>
  <c r="AV310" i="19"/>
  <c r="AV237" i="19"/>
  <c r="AV654" i="19"/>
  <c r="AV132" i="19"/>
  <c r="AV713" i="19"/>
  <c r="AV714" i="19"/>
  <c r="AV715" i="19"/>
  <c r="AV716" i="19"/>
  <c r="AV344" i="19"/>
  <c r="AV345" i="19"/>
  <c r="AV346" i="19"/>
  <c r="AV347" i="19"/>
  <c r="AV348" i="19"/>
  <c r="AV418" i="19"/>
  <c r="AV478" i="19"/>
  <c r="AV703" i="19"/>
  <c r="AV19" i="19"/>
  <c r="AV888" i="19"/>
  <c r="AV306" i="19"/>
  <c r="AV758" i="19"/>
  <c r="AV903" i="19"/>
  <c r="AV783" i="19"/>
  <c r="AV613" i="19"/>
  <c r="AV906" i="19"/>
  <c r="AV536" i="19"/>
  <c r="AV126" i="19"/>
  <c r="AV238" i="19"/>
  <c r="AV283" i="19"/>
  <c r="AV771" i="19"/>
  <c r="AV387" i="19"/>
  <c r="AV119" i="19"/>
  <c r="AV744" i="19"/>
  <c r="AV775" i="19"/>
  <c r="AV776" i="19"/>
  <c r="AV300" i="19"/>
  <c r="AV301" i="19"/>
  <c r="AV442" i="19"/>
  <c r="AV194" i="19"/>
  <c r="AV311" i="19"/>
  <c r="AV759" i="19"/>
  <c r="AV446" i="19"/>
  <c r="AV480" i="19"/>
  <c r="AV481" i="19"/>
  <c r="AV482" i="19"/>
  <c r="AV483" i="19"/>
  <c r="AV302" i="19"/>
  <c r="AV303" i="19"/>
  <c r="AV304" i="19"/>
  <c r="AV305" i="19"/>
  <c r="AV777" i="19"/>
  <c r="AV757" i="19"/>
  <c r="AV778" i="19"/>
  <c r="AV427" i="19"/>
  <c r="AV560" i="19"/>
  <c r="AV616" i="19"/>
  <c r="AV524" i="19"/>
  <c r="AV396" i="19"/>
  <c r="AV357" i="19"/>
  <c r="AV761" i="19"/>
  <c r="AV445" i="19"/>
  <c r="AV760" i="19"/>
  <c r="AV379" i="19"/>
  <c r="AV435" i="19"/>
  <c r="AV436" i="19"/>
  <c r="AV863" i="19"/>
  <c r="AV603" i="19"/>
  <c r="AV441" i="19"/>
  <c r="AV923" i="19"/>
  <c r="AV592" i="19"/>
  <c r="AV472" i="19"/>
  <c r="AV449" i="19"/>
  <c r="AV293" i="19"/>
  <c r="AV550" i="19"/>
  <c r="AV287" i="19"/>
  <c r="AV178" i="19"/>
  <c r="AV360" i="19"/>
  <c r="AV361" i="19"/>
  <c r="AV913" i="19"/>
  <c r="AV484" i="19"/>
  <c r="AV762" i="19"/>
  <c r="AV900" i="19"/>
  <c r="AV901" i="19"/>
  <c r="AV902" i="19"/>
  <c r="AV5" i="19"/>
  <c r="AV443" i="19"/>
  <c r="AV444" i="19"/>
  <c r="AV938" i="19"/>
  <c r="AV323" i="19"/>
  <c r="AV485" i="19"/>
  <c r="AV659" i="19"/>
  <c r="AV326" i="19"/>
  <c r="AV473" i="19"/>
  <c r="AV53" i="19"/>
  <c r="AV894" i="19"/>
  <c r="AV648" i="19"/>
  <c r="AV402" i="19"/>
  <c r="AV36" i="19"/>
  <c r="AV289" i="19"/>
  <c r="AV292" i="19"/>
  <c r="AV557" i="19"/>
  <c r="AV532" i="19"/>
  <c r="AV376" i="19"/>
  <c r="AV377" i="19"/>
  <c r="AV378" i="19"/>
  <c r="AV852" i="19"/>
  <c r="AV853" i="19"/>
  <c r="AV745" i="19"/>
  <c r="AV604" i="19"/>
  <c r="AV242" i="19"/>
  <c r="AV797" i="19"/>
  <c r="AV58" i="19"/>
  <c r="AV824" i="19"/>
  <c r="AV629" i="19"/>
  <c r="AV825" i="19"/>
  <c r="AV533" i="19"/>
  <c r="AV553" i="19"/>
  <c r="AV946" i="19"/>
  <c r="AV411" i="19"/>
  <c r="AV294" i="19"/>
  <c r="AV864" i="19"/>
  <c r="AV865" i="19"/>
  <c r="AV897" i="19"/>
  <c r="AV889" i="19"/>
  <c r="AV820" i="19"/>
  <c r="AV817" i="19"/>
  <c r="AV818" i="19"/>
  <c r="AV819" i="19"/>
  <c r="AV389" i="19"/>
  <c r="AV230" i="19"/>
  <c r="AV805" i="19"/>
  <c r="AV511" i="19"/>
  <c r="AV11" i="19"/>
  <c r="AV941" i="19"/>
  <c r="AV890" i="19"/>
  <c r="AV312" i="19"/>
  <c r="AV313" i="19"/>
  <c r="AV315" i="19"/>
  <c r="AV316" i="19"/>
  <c r="AV945" i="19"/>
  <c r="AV605" i="19"/>
  <c r="AV122" i="19"/>
  <c r="AV413" i="19"/>
  <c r="AV314" i="19"/>
  <c r="AV89" i="19"/>
  <c r="AV522" i="19"/>
  <c r="AV942" i="19"/>
  <c r="AV38" i="19"/>
  <c r="AV157" i="19"/>
  <c r="AV33" i="19"/>
  <c r="AV549" i="19"/>
  <c r="AV205" i="19"/>
  <c r="AV235" i="19"/>
  <c r="AV475" i="19"/>
  <c r="AV660" i="19"/>
  <c r="AV661" i="19"/>
  <c r="AV29" i="19"/>
  <c r="AV662" i="19"/>
  <c r="AV149" i="19"/>
  <c r="AV663" i="19"/>
  <c r="AV746" i="19"/>
  <c r="AV440" i="19"/>
  <c r="AV686" i="19"/>
  <c r="AV180" i="19"/>
  <c r="AV94" i="19"/>
  <c r="AV689" i="19"/>
  <c r="AV690" i="19"/>
  <c r="AV172" i="19"/>
  <c r="AV687" i="19"/>
  <c r="AV688" i="19"/>
  <c r="AV879" i="19"/>
  <c r="AV786" i="19"/>
  <c r="AV787" i="19"/>
  <c r="AV61" i="19"/>
  <c r="AV555" i="19"/>
  <c r="AV398" i="19"/>
  <c r="AV670" i="19"/>
  <c r="AV184" i="19"/>
  <c r="AV671" i="19"/>
  <c r="AV80" i="19"/>
  <c r="AV97" i="19"/>
  <c r="AV164" i="19"/>
  <c r="AV916" i="19"/>
  <c r="AV917" i="19"/>
  <c r="AV780" i="19"/>
  <c r="AV717" i="19"/>
  <c r="AV68" i="19"/>
  <c r="AV924" i="19"/>
  <c r="AV925" i="19"/>
  <c r="AV880" i="19"/>
  <c r="AV559" i="19"/>
  <c r="AV854" i="19"/>
  <c r="AV600" i="19"/>
  <c r="AV288" i="19"/>
  <c r="AV679" i="19"/>
  <c r="AV467" i="19"/>
  <c r="AV691" i="19"/>
  <c r="AV692" i="19"/>
  <c r="AV693" i="19"/>
  <c r="AV195" i="19"/>
  <c r="AV59" i="19"/>
  <c r="AV117" i="19"/>
  <c r="AV60" i="19"/>
  <c r="AV118" i="19"/>
  <c r="AV155" i="19"/>
  <c r="AV156" i="19"/>
  <c r="AV74" i="19"/>
  <c r="AV138" i="19"/>
  <c r="AV918" i="19"/>
  <c r="AV42" i="19"/>
  <c r="AV229" i="19"/>
  <c r="AV161" i="19"/>
  <c r="AV528" i="19"/>
  <c r="AV527" i="19"/>
  <c r="AV504" i="19"/>
  <c r="AV505" i="19"/>
  <c r="AV506" i="19"/>
  <c r="AV507" i="19"/>
  <c r="AV226" i="19"/>
  <c r="AV871" i="19"/>
  <c r="AV872" i="19"/>
  <c r="AV24" i="19"/>
  <c r="AV826" i="19"/>
  <c r="AV827" i="19"/>
  <c r="AV828" i="19"/>
  <c r="AV829" i="19"/>
  <c r="AV830" i="19"/>
  <c r="AV866" i="19"/>
  <c r="AV655" i="19"/>
  <c r="AV656" i="19"/>
  <c r="AV891" i="19"/>
  <c r="AV34" i="19"/>
  <c r="AV120" i="19"/>
  <c r="AV424" i="19"/>
  <c r="AV342" i="19"/>
  <c r="AV343" i="19"/>
  <c r="AV521" i="19"/>
  <c r="AV128" i="19"/>
  <c r="AV419" i="19"/>
  <c r="AV630" i="19"/>
  <c r="AV631" i="19"/>
  <c r="AV632" i="19"/>
  <c r="AV699" i="19"/>
  <c r="AV420" i="19"/>
  <c r="AV530" i="19"/>
  <c r="AV919" i="19"/>
  <c r="AV698" i="19"/>
  <c r="AV458" i="19"/>
  <c r="AV486" i="19"/>
  <c r="AV487" i="19"/>
  <c r="AV456" i="19"/>
  <c r="AV202" i="19"/>
  <c r="AV162" i="19"/>
  <c r="AV452" i="19"/>
  <c r="AV453" i="19"/>
  <c r="AV531" i="19"/>
  <c r="AV793" i="19"/>
  <c r="AV809" i="19"/>
  <c r="AV810" i="19"/>
  <c r="AV718" i="19"/>
  <c r="AV719" i="19"/>
  <c r="AV927" i="19"/>
  <c r="AV928" i="19"/>
  <c r="AV929" i="19"/>
  <c r="AV720" i="19"/>
  <c r="AV721" i="19"/>
  <c r="AV722" i="19"/>
  <c r="AV723" i="19"/>
  <c r="AV724" i="19"/>
  <c r="AV930" i="19"/>
  <c r="AV931" i="19"/>
  <c r="AV932" i="19"/>
  <c r="AV933" i="19"/>
  <c r="AV934" i="19"/>
  <c r="AV935" i="19"/>
  <c r="AV936" i="19"/>
  <c r="AV725" i="19"/>
  <c r="AV726" i="19"/>
  <c r="AV727" i="19"/>
  <c r="AV728" i="19"/>
  <c r="AV729" i="19"/>
  <c r="AV730" i="19"/>
  <c r="AV731" i="19"/>
  <c r="AV732" i="19"/>
  <c r="AV733" i="19"/>
  <c r="AV236" i="19"/>
  <c r="AV502" i="19"/>
  <c r="AV548" i="19"/>
  <c r="AV547" i="19"/>
  <c r="AV140" i="19"/>
  <c r="AV734" i="19"/>
  <c r="AV735" i="19"/>
  <c r="AV736" i="19"/>
  <c r="AV737" i="19"/>
  <c r="AV738" i="19"/>
  <c r="AV177" i="19"/>
  <c r="AV125" i="19"/>
  <c r="AV169" i="19"/>
  <c r="AV664" i="19"/>
  <c r="AV665" i="19"/>
  <c r="AV680" i="19"/>
  <c r="AV78" i="19"/>
  <c r="AV79" i="19"/>
  <c r="AV681" i="19"/>
  <c r="AV682" i="19"/>
  <c r="AV463" i="19"/>
  <c r="AV91" i="19"/>
  <c r="AV96" i="19"/>
  <c r="AV203" i="19"/>
  <c r="AV666" i="19"/>
  <c r="AV667" i="19"/>
  <c r="AV459" i="19"/>
  <c r="AV684" i="19"/>
  <c r="AV239" i="19"/>
  <c r="AV892" i="19"/>
  <c r="AV609" i="19"/>
  <c r="AV606" i="19"/>
  <c r="AV607" i="19"/>
  <c r="AV608" i="19"/>
  <c r="AV30" i="19"/>
  <c r="AV31" i="19"/>
  <c r="AV32" i="19"/>
  <c r="AV668" i="19"/>
  <c r="AV41" i="19"/>
  <c r="AV468" i="19"/>
  <c r="AV6" i="19"/>
  <c r="AV7" i="19"/>
  <c r="AV198" i="19"/>
  <c r="AV566" i="19"/>
  <c r="AV567" i="19"/>
  <c r="AV568" i="19"/>
  <c r="AV50" i="19"/>
  <c r="AV569" i="19"/>
  <c r="AV570" i="19"/>
  <c r="AV571" i="19"/>
  <c r="AV572" i="19"/>
  <c r="AV573" i="19"/>
  <c r="AV574" i="19"/>
  <c r="AV575" i="19"/>
  <c r="AV576" i="19"/>
  <c r="AV577" i="19"/>
  <c r="AV578" i="19"/>
  <c r="AV579" i="19"/>
  <c r="AV580" i="19"/>
  <c r="AV581" i="19"/>
  <c r="AV582" i="19"/>
  <c r="AV583" i="19"/>
  <c r="AV584" i="19"/>
  <c r="AV585" i="19"/>
  <c r="AV586" i="19"/>
  <c r="AV587" i="19"/>
  <c r="AV588" i="19"/>
  <c r="AV747" i="19"/>
  <c r="AV748" i="19"/>
  <c r="AV589" i="19"/>
  <c r="AV590" i="19"/>
  <c r="AV8" i="19"/>
  <c r="AV240" i="19"/>
  <c r="AV165" i="19"/>
  <c r="AV694" i="19"/>
  <c r="AV67" i="19"/>
  <c r="AV100" i="19"/>
  <c r="AV101" i="19"/>
  <c r="AV64" i="19"/>
  <c r="AV83" i="19"/>
  <c r="AV104" i="19"/>
  <c r="AV99" i="19"/>
  <c r="AV51" i="19"/>
  <c r="AV166" i="19"/>
  <c r="AV103" i="19"/>
  <c r="AV133" i="19"/>
  <c r="AV65" i="19"/>
  <c r="AV102" i="19"/>
  <c r="AV186" i="19"/>
  <c r="AV66" i="19"/>
  <c r="AV741" i="19"/>
  <c r="AV739" i="19"/>
  <c r="AV711" i="19"/>
  <c r="AU940" i="19"/>
  <c r="AU610" i="19"/>
  <c r="AU213" i="19"/>
  <c r="AU341" i="19"/>
  <c r="AU84" i="19"/>
  <c r="AU460" i="19"/>
  <c r="AU219" i="19"/>
  <c r="AU470" i="19"/>
  <c r="AU151" i="19"/>
  <c r="AU207" i="19"/>
  <c r="AU469" i="19"/>
  <c r="AU93" i="19"/>
  <c r="AU232" i="19"/>
  <c r="AU201" i="19"/>
  <c r="AU200" i="19"/>
  <c r="AU328" i="19"/>
  <c r="AU669" i="19"/>
  <c r="AU461" i="19"/>
  <c r="AU464" i="19"/>
  <c r="AU465" i="19"/>
  <c r="AU466" i="19"/>
  <c r="AU48" i="19"/>
  <c r="AU407" i="19"/>
  <c r="AU335" i="19"/>
  <c r="AU12" i="19"/>
  <c r="AU216" i="19"/>
  <c r="AU408" i="19"/>
  <c r="AU47" i="19"/>
  <c r="AU4" i="19"/>
  <c r="AU181" i="19"/>
  <c r="AU284" i="19"/>
  <c r="AU909" i="19"/>
  <c r="AU620" i="19"/>
  <c r="AU621" i="19"/>
  <c r="AU622" i="19"/>
  <c r="AU602" i="19"/>
  <c r="AU529" i="19"/>
  <c r="AU508" i="19"/>
  <c r="AU645" i="19"/>
  <c r="AU534" i="19"/>
  <c r="AU252" i="19"/>
  <c r="AU147" i="19"/>
  <c r="AU253" i="19"/>
  <c r="AU623" i="19"/>
  <c r="AU254" i="19"/>
  <c r="AU414" i="19"/>
  <c r="AU255" i="19"/>
  <c r="AU256" i="19"/>
  <c r="AU257" i="19"/>
  <c r="AU307" i="19"/>
  <c r="AU243" i="19"/>
  <c r="AU69" i="19"/>
  <c r="AU763" i="19"/>
  <c r="AU939" i="19"/>
  <c r="AU364" i="19"/>
  <c r="AU365" i="19"/>
  <c r="AU512" i="19"/>
  <c r="AU798" i="19"/>
  <c r="AU152" i="19"/>
  <c r="AU513" i="19"/>
  <c r="AU121" i="19"/>
  <c r="AU471" i="19"/>
  <c r="AU633" i="19"/>
  <c r="AU135" i="19"/>
  <c r="AU258" i="19"/>
  <c r="AU514" i="19"/>
  <c r="AU799" i="19"/>
  <c r="AU20" i="19"/>
  <c r="AU429" i="19"/>
  <c r="AU634" i="19"/>
  <c r="AU367" i="19"/>
  <c r="AU10" i="19"/>
  <c r="AU366" i="19"/>
  <c r="AU163" i="19"/>
  <c r="AU652" i="19"/>
  <c r="AU297" i="19"/>
  <c r="AU298" i="19"/>
  <c r="AU644" i="19"/>
  <c r="AU362" i="19"/>
  <c r="AU705" i="19"/>
  <c r="AU77" i="19"/>
  <c r="AU515" i="19"/>
  <c r="AU273" i="19"/>
  <c r="AU274" i="19"/>
  <c r="AU259" i="19"/>
  <c r="AU260" i="19"/>
  <c r="AU81" i="19"/>
  <c r="AU277" i="19"/>
  <c r="AU537" i="19"/>
  <c r="AU538" i="19"/>
  <c r="AU539" i="19"/>
  <c r="AU450" i="19"/>
  <c r="AU540" i="19"/>
  <c r="AU430" i="19"/>
  <c r="AU199" i="19"/>
  <c r="AU92" i="19"/>
  <c r="AU476" i="19"/>
  <c r="AU390" i="19"/>
  <c r="AU781" i="19"/>
  <c r="AU322" i="19"/>
  <c r="AU837" i="19"/>
  <c r="AU707" i="19"/>
  <c r="AU215" i="19"/>
  <c r="AU214" i="19"/>
  <c r="AU206" i="19"/>
  <c r="AU351" i="19"/>
  <c r="AU321" i="19"/>
  <c r="AU182" i="19"/>
  <c r="AU479" i="19"/>
  <c r="AU308" i="19"/>
  <c r="AU309" i="19"/>
  <c r="AU593" i="19"/>
  <c r="AU349" i="19"/>
  <c r="AU269" i="19"/>
  <c r="AU635" i="19"/>
  <c r="AU368" i="19"/>
  <c r="AU388" i="19"/>
  <c r="AU146" i="19"/>
  <c r="AU244" i="19"/>
  <c r="AU772" i="19"/>
  <c r="AU107" i="19"/>
  <c r="AU296" i="19"/>
  <c r="AU251" i="19"/>
  <c r="AU245" i="19"/>
  <c r="AU246" i="19"/>
  <c r="AU191" i="19"/>
  <c r="AU773" i="19"/>
  <c r="AU247" i="19"/>
  <c r="AU249" i="19"/>
  <c r="AU685" i="19"/>
  <c r="AU774" i="19"/>
  <c r="AU649" i="19"/>
  <c r="AU317" i="19"/>
  <c r="AU563" i="19"/>
  <c r="AU564" i="19"/>
  <c r="AU318" i="19"/>
  <c r="AU319" i="19"/>
  <c r="AU523" i="19"/>
  <c r="AU46" i="19"/>
  <c r="AU75" i="19"/>
  <c r="AU437" i="19"/>
  <c r="AU695" i="19"/>
  <c r="AU503" i="19"/>
  <c r="AU261" i="19"/>
  <c r="AU262" i="19"/>
  <c r="AU16" i="19"/>
  <c r="AU657" i="19"/>
  <c r="AU185" i="19"/>
  <c r="AU196" i="19"/>
  <c r="AU565" i="19"/>
  <c r="AU95" i="19"/>
  <c r="AU141" i="19"/>
  <c r="AU142" i="19"/>
  <c r="AU421" i="19"/>
  <c r="AU422" i="19"/>
  <c r="AU108" i="19"/>
  <c r="AU646" i="19"/>
  <c r="AU516" i="19"/>
  <c r="AU912" i="19"/>
  <c r="AU21" i="19"/>
  <c r="AU517" i="19"/>
  <c r="AU299" i="19"/>
  <c r="AU873" i="19"/>
  <c r="AU838" i="19"/>
  <c r="AU839" i="19"/>
  <c r="AU840" i="19"/>
  <c r="AU841" i="19"/>
  <c r="AU842" i="19"/>
  <c r="AU290" i="19"/>
  <c r="AU595" i="19"/>
  <c r="AU874" i="19"/>
  <c r="AU875" i="19"/>
  <c r="AU25" i="19"/>
  <c r="AU26" i="19"/>
  <c r="AU596" i="19"/>
  <c r="AU597" i="19"/>
  <c r="AU350" i="19"/>
  <c r="AU598" i="19"/>
  <c r="AU599" i="19"/>
  <c r="AU158" i="19"/>
  <c r="AU49" i="19"/>
  <c r="AU39" i="19"/>
  <c r="AU843" i="19"/>
  <c r="AU847" i="19"/>
  <c r="AU848" i="19"/>
  <c r="AU849" i="19"/>
  <c r="AU850" i="19"/>
  <c r="AU851" i="19"/>
  <c r="AU352" i="19"/>
  <c r="AU353" i="19"/>
  <c r="AU704" i="19"/>
  <c r="AU672" i="19"/>
  <c r="AU706" i="19"/>
  <c r="AU832" i="19"/>
  <c r="AU170" i="19"/>
  <c r="AU336" i="19"/>
  <c r="AU356" i="19"/>
  <c r="AU154" i="19"/>
  <c r="AU116" i="19"/>
  <c r="AU88" i="19"/>
  <c r="AU70" i="19"/>
  <c r="AU44" i="19"/>
  <c r="AU71" i="19"/>
  <c r="AU109" i="19"/>
  <c r="AU509" i="19"/>
  <c r="AU893" i="19"/>
  <c r="AU208" i="19"/>
  <c r="AU110" i="19"/>
  <c r="AU86" i="19"/>
  <c r="AU28" i="19"/>
  <c r="AU40" i="19"/>
  <c r="AU844" i="19"/>
  <c r="AU624" i="19"/>
  <c r="AU329" i="19"/>
  <c r="AU636" i="19"/>
  <c r="AU425" i="19"/>
  <c r="AU127" i="19"/>
  <c r="AU285" i="19"/>
  <c r="AU409" i="19"/>
  <c r="AU410" i="19"/>
  <c r="AU167" i="19"/>
  <c r="AU330" i="19"/>
  <c r="AU331" i="19"/>
  <c r="AU332" i="19"/>
  <c r="AU333" i="19"/>
  <c r="AU439" i="19"/>
  <c r="AU15" i="19"/>
  <c r="AU369" i="19"/>
  <c r="AU794" i="19"/>
  <c r="AU795" i="19"/>
  <c r="AU454" i="19"/>
  <c r="AU145" i="19"/>
  <c r="AU625" i="19"/>
  <c r="AU263" i="19"/>
  <c r="AU428" i="19"/>
  <c r="AU264" i="19"/>
  <c r="AU796" i="19"/>
  <c r="AU653" i="19"/>
  <c r="AU477" i="19"/>
  <c r="AU150" i="19"/>
  <c r="AU45" i="19"/>
  <c r="AU72" i="19"/>
  <c r="AU87" i="19"/>
  <c r="AU56" i="19"/>
  <c r="AU57" i="19"/>
  <c r="AU171" i="19"/>
  <c r="AU779" i="19"/>
  <c r="AU764" i="19"/>
  <c r="AU209" i="19"/>
  <c r="AU143" i="19"/>
  <c r="AU137" i="19"/>
  <c r="AU856" i="19"/>
  <c r="AU857" i="19"/>
  <c r="AU858" i="19"/>
  <c r="AU286" i="19"/>
  <c r="AU210" i="19"/>
  <c r="AU370" i="19"/>
  <c r="AU601" i="19"/>
  <c r="AU76" i="19"/>
  <c r="AU144" i="19"/>
  <c r="AU197" i="19"/>
  <c r="AU845" i="19"/>
  <c r="AU898" i="19"/>
  <c r="AU754" i="19"/>
  <c r="AU755" i="19"/>
  <c r="AU275" i="19"/>
  <c r="AU800" i="19"/>
  <c r="AU937" i="19"/>
  <c r="AU231" i="19"/>
  <c r="AU432" i="19"/>
  <c r="AU23" i="19"/>
  <c r="AU801" i="19"/>
  <c r="AU222" i="19"/>
  <c r="AU123" i="19"/>
  <c r="AU278" i="19"/>
  <c r="AU802" i="19"/>
  <c r="AU234" i="19"/>
  <c r="AU742" i="19"/>
  <c r="AU337" i="19"/>
  <c r="AU908" i="19"/>
  <c r="AU457" i="19"/>
  <c r="AU223" i="19"/>
  <c r="AU881" i="19"/>
  <c r="AU52" i="19"/>
  <c r="AU846" i="19"/>
  <c r="AU392" i="19"/>
  <c r="AU920" i="19"/>
  <c r="AU224" i="19"/>
  <c r="AU488" i="19"/>
  <c r="AU784" i="19"/>
  <c r="AU179" i="19"/>
  <c r="AU594" i="19"/>
  <c r="AU375" i="19"/>
  <c r="AU265" i="19"/>
  <c r="AU614" i="19"/>
  <c r="AU404" i="19"/>
  <c r="AU405" i="19"/>
  <c r="AU426" i="19"/>
  <c r="AU765" i="19"/>
  <c r="AU766" i="19"/>
  <c r="AU650" i="19"/>
  <c r="AU767" i="19"/>
  <c r="AU833" i="19"/>
  <c r="AU834" i="19"/>
  <c r="AU647" i="19"/>
  <c r="AU474" i="19"/>
  <c r="AU279" i="19"/>
  <c r="AU183" i="19"/>
  <c r="AU618" i="19"/>
  <c r="AU187" i="19"/>
  <c r="AU683" i="19"/>
  <c r="AU885" i="19"/>
  <c r="AU221" i="19"/>
  <c r="AU225" i="19"/>
  <c r="AU615" i="19"/>
  <c r="AU325" i="19"/>
  <c r="AU241" i="19"/>
  <c r="AU22" i="19"/>
  <c r="AU541" i="19"/>
  <c r="AU642" i="19"/>
  <c r="AU673" i="19"/>
  <c r="AU27" i="19"/>
  <c r="AU447" i="19"/>
  <c r="AU489" i="19"/>
  <c r="AU490" i="19"/>
  <c r="AU619" i="19"/>
  <c r="AU271" i="19"/>
  <c r="AU415" i="19"/>
  <c r="AU561" i="19"/>
  <c r="AU895" i="19"/>
  <c r="AU497" i="19"/>
  <c r="AU416" i="19"/>
  <c r="AU266" i="19"/>
  <c r="AU9" i="19"/>
  <c r="AU35" i="19"/>
  <c r="AU448" i="19"/>
  <c r="AU525" i="19"/>
  <c r="AU658" i="19"/>
  <c r="AU63" i="19"/>
  <c r="AU403" i="19"/>
  <c r="AU788" i="19"/>
  <c r="AU211" i="19"/>
  <c r="AU358" i="19"/>
  <c r="AU831" i="19"/>
  <c r="AU835" i="19"/>
  <c r="AU491" i="19"/>
  <c r="AU492" i="19"/>
  <c r="AU498" i="19"/>
  <c r="AU499" i="19"/>
  <c r="AU359" i="19"/>
  <c r="AU500" i="19"/>
  <c r="AU276" i="19"/>
  <c r="AU493" i="19"/>
  <c r="AU896" i="19"/>
  <c r="AU803" i="19"/>
  <c r="AU626" i="19"/>
  <c r="AU886" i="19"/>
  <c r="AU627" i="19"/>
  <c r="AU804" i="19"/>
  <c r="AU501" i="19"/>
  <c r="AU911" i="19"/>
  <c r="AU494" i="19"/>
  <c r="AU495" i="19"/>
  <c r="AU371" i="19"/>
  <c r="AU921" i="19"/>
  <c r="AU922" i="19"/>
  <c r="AU85" i="19"/>
  <c r="AU393" i="19"/>
  <c r="AU394" i="19"/>
  <c r="AU17" i="19"/>
  <c r="AU674" i="19"/>
  <c r="AU354" i="19"/>
  <c r="AU338" i="19"/>
  <c r="AU124" i="19"/>
  <c r="AU518" i="19"/>
  <c r="AU899" i="19"/>
  <c r="AU743" i="19"/>
  <c r="AU785" i="19"/>
  <c r="AU105" i="19"/>
  <c r="AU612" i="19"/>
  <c r="AU18" i="19"/>
  <c r="AU62" i="19"/>
  <c r="AU417" i="19"/>
  <c r="AU628" i="19"/>
  <c r="AU160" i="19"/>
  <c r="AU190" i="19"/>
  <c r="AU73" i="19"/>
  <c r="AU552" i="19"/>
  <c r="AU228" i="19"/>
  <c r="AU250" i="19"/>
  <c r="AU267" i="19"/>
  <c r="AU363" i="19"/>
  <c r="AU248" i="19"/>
  <c r="AU90" i="19"/>
  <c r="AU227" i="19"/>
  <c r="AU433" i="19"/>
  <c r="AU189" i="19"/>
  <c r="AU462" i="19"/>
  <c r="AU496" i="19"/>
  <c r="AU855" i="19"/>
  <c r="AU591" i="19"/>
  <c r="AU291" i="19"/>
  <c r="AU37" i="19"/>
  <c r="AU887" i="19"/>
  <c r="AU327" i="19"/>
  <c r="AU710" i="19"/>
  <c r="AU220" i="19"/>
  <c r="AU324" i="19"/>
  <c r="AU862" i="19"/>
  <c r="AU860" i="19"/>
  <c r="AU551" i="19"/>
  <c r="AU129" i="19"/>
  <c r="AU82" i="19"/>
  <c r="AU130" i="19"/>
  <c r="AU131" i="19"/>
  <c r="AU675" i="19"/>
  <c r="AU676" i="19"/>
  <c r="AU412" i="19"/>
  <c r="AU438" i="19"/>
  <c r="AU637" i="19"/>
  <c r="AU106" i="19"/>
  <c r="AU638" i="19"/>
  <c r="AU697" i="19"/>
  <c r="AU98" i="19"/>
  <c r="AU520" i="19"/>
  <c r="AU882" i="19"/>
  <c r="AU877" i="19"/>
  <c r="AU878" i="19"/>
  <c r="AU148" i="19"/>
  <c r="AU14" i="19"/>
  <c r="AU859" i="19"/>
  <c r="AU372" i="19"/>
  <c r="AU373" i="19"/>
  <c r="AU374" i="19"/>
  <c r="AU639" i="19"/>
  <c r="AU640" i="19"/>
  <c r="AU434" i="19"/>
  <c r="AU43" i="19"/>
  <c r="AU451" i="19"/>
  <c r="AU295" i="19"/>
  <c r="AU677" i="19"/>
  <c r="AU139" i="19"/>
  <c r="AU13" i="19"/>
  <c r="AU678" i="19"/>
  <c r="AU907" i="19"/>
  <c r="AU943" i="19"/>
  <c r="AU926" i="19"/>
  <c r="AU708" i="19"/>
  <c r="AU272" i="19"/>
  <c r="AU355" i="19"/>
  <c r="AU168" i="19"/>
  <c r="AU212" i="19"/>
  <c r="AU910" i="19"/>
  <c r="AU380" i="19"/>
  <c r="AU381" i="19"/>
  <c r="AU382" i="19"/>
  <c r="AU173" i="19"/>
  <c r="AU383" i="19"/>
  <c r="AU749" i="19"/>
  <c r="AU159" i="19"/>
  <c r="AU174" i="19"/>
  <c r="AU384" i="19"/>
  <c r="AU385" i="19"/>
  <c r="AU542" i="19"/>
  <c r="AU543" i="19"/>
  <c r="AU544" i="19"/>
  <c r="AU545" i="19"/>
  <c r="AU175" i="19"/>
  <c r="AU519" i="19"/>
  <c r="AU510" i="19"/>
  <c r="AU836" i="19"/>
  <c r="AU270" i="19"/>
  <c r="AU709" i="19"/>
  <c r="AU884" i="19"/>
  <c r="AU821" i="19"/>
  <c r="AU822" i="19"/>
  <c r="AU823" i="19"/>
  <c r="AU696" i="19"/>
  <c r="AU188" i="19"/>
  <c r="AU339" i="19"/>
  <c r="AU340" i="19"/>
  <c r="AU535" i="19"/>
  <c r="AU111" i="19"/>
  <c r="AU112" i="19"/>
  <c r="AU113" i="19"/>
  <c r="AU114" i="19"/>
  <c r="AU115" i="19"/>
  <c r="AU54" i="19"/>
  <c r="AU192" i="19"/>
  <c r="AU334" i="19"/>
  <c r="AU136" i="19"/>
  <c r="AU55" i="19"/>
  <c r="AU193" i="19"/>
  <c r="AU750" i="19"/>
  <c r="AU751" i="19"/>
  <c r="AU752" i="19"/>
  <c r="AU268" i="19"/>
  <c r="AU641" i="19"/>
  <c r="AU782" i="19"/>
  <c r="AU651" i="19"/>
  <c r="AU217" i="19"/>
  <c r="AU218" i="19"/>
  <c r="AU611" i="19"/>
  <c r="AU915" i="19"/>
  <c r="AU397" i="19"/>
  <c r="AU399" i="19"/>
  <c r="AU400" i="19"/>
  <c r="AU789" i="19"/>
  <c r="AU790" i="19"/>
  <c r="AU791" i="19"/>
  <c r="AU562" i="19"/>
  <c r="AU768" i="19"/>
  <c r="AU391" i="19"/>
  <c r="AU914" i="19"/>
  <c r="AU556" i="19"/>
  <c r="AU883" i="19"/>
  <c r="AU153" i="19"/>
  <c r="AU280" i="19"/>
  <c r="AU558" i="19"/>
  <c r="AU554" i="19"/>
  <c r="AU281" i="19"/>
  <c r="AU526" i="19"/>
  <c r="AU401" i="19"/>
  <c r="AU282" i="19"/>
  <c r="AU944" i="19"/>
  <c r="AU643" i="19"/>
  <c r="AU867" i="19"/>
  <c r="AU868" i="19"/>
  <c r="AU869" i="19"/>
  <c r="AU870" i="19"/>
  <c r="AU769" i="19"/>
  <c r="AU386" i="19"/>
  <c r="AU546" i="19"/>
  <c r="AU753" i="19"/>
  <c r="AU617" i="19"/>
  <c r="AU134" i="19"/>
  <c r="AU423" i="19"/>
  <c r="AU320" i="19"/>
  <c r="AU905" i="19"/>
  <c r="AU861" i="19"/>
  <c r="AU756" i="19"/>
  <c r="AU431" i="19"/>
  <c r="AU904" i="19"/>
  <c r="AU876" i="19"/>
  <c r="AU811" i="19"/>
  <c r="AU812" i="19"/>
  <c r="AU813" i="19"/>
  <c r="AU814" i="19"/>
  <c r="AU815" i="19"/>
  <c r="AU740" i="19"/>
  <c r="AU806" i="19"/>
  <c r="AU807" i="19"/>
  <c r="AU808" i="19"/>
  <c r="AU204" i="19"/>
  <c r="AU455" i="19"/>
  <c r="AU712" i="19"/>
  <c r="AU816" i="19"/>
  <c r="AU233" i="19"/>
  <c r="AU406" i="19"/>
  <c r="AU792" i="19"/>
  <c r="AU700" i="19"/>
  <c r="AU701" i="19"/>
  <c r="AU702" i="19"/>
  <c r="AU395" i="19"/>
  <c r="AU176" i="19"/>
  <c r="AU770" i="19"/>
  <c r="AU310" i="19"/>
  <c r="AU237" i="19"/>
  <c r="AU654" i="19"/>
  <c r="AU132" i="19"/>
  <c r="AU713" i="19"/>
  <c r="AU714" i="19"/>
  <c r="AU715" i="19"/>
  <c r="AU716" i="19"/>
  <c r="AU344" i="19"/>
  <c r="AU345" i="19"/>
  <c r="AU346" i="19"/>
  <c r="AU347" i="19"/>
  <c r="AU348" i="19"/>
  <c r="AU418" i="19"/>
  <c r="AU478" i="19"/>
  <c r="AU703" i="19"/>
  <c r="AU19" i="19"/>
  <c r="AU888" i="19"/>
  <c r="AU306" i="19"/>
  <c r="AU758" i="19"/>
  <c r="AU903" i="19"/>
  <c r="AU783" i="19"/>
  <c r="AU613" i="19"/>
  <c r="AU906" i="19"/>
  <c r="AU536" i="19"/>
  <c r="AU126" i="19"/>
  <c r="AU238" i="19"/>
  <c r="AU283" i="19"/>
  <c r="AU771" i="19"/>
  <c r="AU387" i="19"/>
  <c r="AU119" i="19"/>
  <c r="AU744" i="19"/>
  <c r="AU775" i="19"/>
  <c r="AU776" i="19"/>
  <c r="AU300" i="19"/>
  <c r="AU301" i="19"/>
  <c r="AU442" i="19"/>
  <c r="AU194" i="19"/>
  <c r="AU311" i="19"/>
  <c r="AU759" i="19"/>
  <c r="AU446" i="19"/>
  <c r="AU480" i="19"/>
  <c r="AU481" i="19"/>
  <c r="AU482" i="19"/>
  <c r="AU483" i="19"/>
  <c r="AU302" i="19"/>
  <c r="AU303" i="19"/>
  <c r="AU304" i="19"/>
  <c r="AU305" i="19"/>
  <c r="AU777" i="19"/>
  <c r="AU757" i="19"/>
  <c r="AU778" i="19"/>
  <c r="AU427" i="19"/>
  <c r="AU560" i="19"/>
  <c r="AU616" i="19"/>
  <c r="AU524" i="19"/>
  <c r="AU396" i="19"/>
  <c r="AU357" i="19"/>
  <c r="AU761" i="19"/>
  <c r="AU445" i="19"/>
  <c r="AU760" i="19"/>
  <c r="AU379" i="19"/>
  <c r="AU435" i="19"/>
  <c r="AU436" i="19"/>
  <c r="AU863" i="19"/>
  <c r="AU603" i="19"/>
  <c r="AU441" i="19"/>
  <c r="AU923" i="19"/>
  <c r="AU592" i="19"/>
  <c r="AU472" i="19"/>
  <c r="AU449" i="19"/>
  <c r="AU293" i="19"/>
  <c r="AU550" i="19"/>
  <c r="AU287" i="19"/>
  <c r="AU178" i="19"/>
  <c r="AU360" i="19"/>
  <c r="AU361" i="19"/>
  <c r="AU913" i="19"/>
  <c r="AU484" i="19"/>
  <c r="AU762" i="19"/>
  <c r="AU900" i="19"/>
  <c r="AU901" i="19"/>
  <c r="AU902" i="19"/>
  <c r="AU5" i="19"/>
  <c r="AU443" i="19"/>
  <c r="AU444" i="19"/>
  <c r="AU938" i="19"/>
  <c r="AU323" i="19"/>
  <c r="AU485" i="19"/>
  <c r="AU659" i="19"/>
  <c r="AU326" i="19"/>
  <c r="AU473" i="19"/>
  <c r="AU53" i="19"/>
  <c r="AU894" i="19"/>
  <c r="AU648" i="19"/>
  <c r="AU402" i="19"/>
  <c r="AU36" i="19"/>
  <c r="AU289" i="19"/>
  <c r="AU292" i="19"/>
  <c r="AU557" i="19"/>
  <c r="AU532" i="19"/>
  <c r="AU376" i="19"/>
  <c r="AU377" i="19"/>
  <c r="AU378" i="19"/>
  <c r="AU852" i="19"/>
  <c r="AU853" i="19"/>
  <c r="AU745" i="19"/>
  <c r="AU604" i="19"/>
  <c r="AU242" i="19"/>
  <c r="AU797" i="19"/>
  <c r="AU58" i="19"/>
  <c r="AU824" i="19"/>
  <c r="AU629" i="19"/>
  <c r="AU825" i="19"/>
  <c r="AU533" i="19"/>
  <c r="AU553" i="19"/>
  <c r="AU946" i="19"/>
  <c r="AU411" i="19"/>
  <c r="AU294" i="19"/>
  <c r="AU864" i="19"/>
  <c r="AU865" i="19"/>
  <c r="AU897" i="19"/>
  <c r="AU889" i="19"/>
  <c r="AU820" i="19"/>
  <c r="AU817" i="19"/>
  <c r="AU818" i="19"/>
  <c r="AU819" i="19"/>
  <c r="AU389" i="19"/>
  <c r="AU230" i="19"/>
  <c r="AU805" i="19"/>
  <c r="AU511" i="19"/>
  <c r="AU11" i="19"/>
  <c r="AU941" i="19"/>
  <c r="AU890" i="19"/>
  <c r="AU312" i="19"/>
  <c r="AU313" i="19"/>
  <c r="AU315" i="19"/>
  <c r="AU316" i="19"/>
  <c r="AU945" i="19"/>
  <c r="AU605" i="19"/>
  <c r="AU122" i="19"/>
  <c r="AU413" i="19"/>
  <c r="AU314" i="19"/>
  <c r="AU89" i="19"/>
  <c r="AU522" i="19"/>
  <c r="AU942" i="19"/>
  <c r="AU38" i="19"/>
  <c r="AU157" i="19"/>
  <c r="AU33" i="19"/>
  <c r="AU549" i="19"/>
  <c r="AU205" i="19"/>
  <c r="AU235" i="19"/>
  <c r="AU475" i="19"/>
  <c r="AU660" i="19"/>
  <c r="AU661" i="19"/>
  <c r="AU29" i="19"/>
  <c r="AU662" i="19"/>
  <c r="AU149" i="19"/>
  <c r="AU663" i="19"/>
  <c r="AU746" i="19"/>
  <c r="AU440" i="19"/>
  <c r="AU686" i="19"/>
  <c r="AU180" i="19"/>
  <c r="AU94" i="19"/>
  <c r="AU689" i="19"/>
  <c r="AU690" i="19"/>
  <c r="AU172" i="19"/>
  <c r="AU687" i="19"/>
  <c r="AU688" i="19"/>
  <c r="AU879" i="19"/>
  <c r="AU786" i="19"/>
  <c r="AU787" i="19"/>
  <c r="AU61" i="19"/>
  <c r="AU555" i="19"/>
  <c r="AU398" i="19"/>
  <c r="AU670" i="19"/>
  <c r="AU184" i="19"/>
  <c r="AU671" i="19"/>
  <c r="AU80" i="19"/>
  <c r="AU97" i="19"/>
  <c r="AU164" i="19"/>
  <c r="AU916" i="19"/>
  <c r="AU917" i="19"/>
  <c r="AU780" i="19"/>
  <c r="AU717" i="19"/>
  <c r="AU68" i="19"/>
  <c r="AU924" i="19"/>
  <c r="AU925" i="19"/>
  <c r="AU880" i="19"/>
  <c r="AU559" i="19"/>
  <c r="AU854" i="19"/>
  <c r="AU600" i="19"/>
  <c r="AU288" i="19"/>
  <c r="AU679" i="19"/>
  <c r="AU467" i="19"/>
  <c r="AU691" i="19"/>
  <c r="AU692" i="19"/>
  <c r="AU693" i="19"/>
  <c r="AU195" i="19"/>
  <c r="AU59" i="19"/>
  <c r="AU117" i="19"/>
  <c r="AU60" i="19"/>
  <c r="AU118" i="19"/>
  <c r="AU155" i="19"/>
  <c r="AU156" i="19"/>
  <c r="AU74" i="19"/>
  <c r="AU138" i="19"/>
  <c r="AU918" i="19"/>
  <c r="AU42" i="19"/>
  <c r="AU229" i="19"/>
  <c r="AU161" i="19"/>
  <c r="AU528" i="19"/>
  <c r="AU527" i="19"/>
  <c r="AU504" i="19"/>
  <c r="AU505" i="19"/>
  <c r="AU506" i="19"/>
  <c r="AU507" i="19"/>
  <c r="AU226" i="19"/>
  <c r="AU871" i="19"/>
  <c r="AU872" i="19"/>
  <c r="AU24" i="19"/>
  <c r="AU826" i="19"/>
  <c r="AU827" i="19"/>
  <c r="AU828" i="19"/>
  <c r="AU829" i="19"/>
  <c r="AU830" i="19"/>
  <c r="AU866" i="19"/>
  <c r="AU655" i="19"/>
  <c r="AU656" i="19"/>
  <c r="AU891" i="19"/>
  <c r="AU34" i="19"/>
  <c r="AU120" i="19"/>
  <c r="AU424" i="19"/>
  <c r="AU342" i="19"/>
  <c r="AU343" i="19"/>
  <c r="AU521" i="19"/>
  <c r="AU128" i="19"/>
  <c r="AU419" i="19"/>
  <c r="AU630" i="19"/>
  <c r="AU631" i="19"/>
  <c r="AU632" i="19"/>
  <c r="AU699" i="19"/>
  <c r="AU420" i="19"/>
  <c r="AU530" i="19"/>
  <c r="AU919" i="19"/>
  <c r="AU698" i="19"/>
  <c r="AU458" i="19"/>
  <c r="AU486" i="19"/>
  <c r="AU487" i="19"/>
  <c r="AU456" i="19"/>
  <c r="AU202" i="19"/>
  <c r="AU162" i="19"/>
  <c r="AU452" i="19"/>
  <c r="AU453" i="19"/>
  <c r="AU531" i="19"/>
  <c r="AU793" i="19"/>
  <c r="AU809" i="19"/>
  <c r="AU810" i="19"/>
  <c r="AU718" i="19"/>
  <c r="AU719" i="19"/>
  <c r="AU927" i="19"/>
  <c r="AU928" i="19"/>
  <c r="AU929" i="19"/>
  <c r="AU720" i="19"/>
  <c r="AU721" i="19"/>
  <c r="AU722" i="19"/>
  <c r="AU723" i="19"/>
  <c r="AU724" i="19"/>
  <c r="AU930" i="19"/>
  <c r="AU931" i="19"/>
  <c r="AU932" i="19"/>
  <c r="AU933" i="19"/>
  <c r="AU934" i="19"/>
  <c r="AU935" i="19"/>
  <c r="AU936" i="19"/>
  <c r="AU725" i="19"/>
  <c r="AU726" i="19"/>
  <c r="AU727" i="19"/>
  <c r="AU728" i="19"/>
  <c r="AU729" i="19"/>
  <c r="AU730" i="19"/>
  <c r="AU731" i="19"/>
  <c r="AU732" i="19"/>
  <c r="AU733" i="19"/>
  <c r="AU236" i="19"/>
  <c r="AU502" i="19"/>
  <c r="AU548" i="19"/>
  <c r="AU547" i="19"/>
  <c r="AU140" i="19"/>
  <c r="AU734" i="19"/>
  <c r="AU735" i="19"/>
  <c r="AU736" i="19"/>
  <c r="AU737" i="19"/>
  <c r="AU738" i="19"/>
  <c r="AU177" i="19"/>
  <c r="AU125" i="19"/>
  <c r="AU169" i="19"/>
  <c r="AU664" i="19"/>
  <c r="AU665" i="19"/>
  <c r="AU680" i="19"/>
  <c r="AU78" i="19"/>
  <c r="AU79" i="19"/>
  <c r="AU681" i="19"/>
  <c r="AU682" i="19"/>
  <c r="AU463" i="19"/>
  <c r="AU91" i="19"/>
  <c r="AU96" i="19"/>
  <c r="AU203" i="19"/>
  <c r="AU666" i="19"/>
  <c r="AU667" i="19"/>
  <c r="AU459" i="19"/>
  <c r="AU684" i="19"/>
  <c r="AU239" i="19"/>
  <c r="AU892" i="19"/>
  <c r="AU609" i="19"/>
  <c r="AU606" i="19"/>
  <c r="AU607" i="19"/>
  <c r="AU608" i="19"/>
  <c r="AU30" i="19"/>
  <c r="AU31" i="19"/>
  <c r="AU32" i="19"/>
  <c r="AU668" i="19"/>
  <c r="AU41" i="19"/>
  <c r="AU468" i="19"/>
  <c r="AU6" i="19"/>
  <c r="AU7" i="19"/>
  <c r="AU198" i="19"/>
  <c r="AU566" i="19"/>
  <c r="AU567" i="19"/>
  <c r="AU568" i="19"/>
  <c r="AU50" i="19"/>
  <c r="AU569" i="19"/>
  <c r="AU570" i="19"/>
  <c r="AU571" i="19"/>
  <c r="AU572" i="19"/>
  <c r="AU573" i="19"/>
  <c r="AU574" i="19"/>
  <c r="AU575" i="19"/>
  <c r="AU576" i="19"/>
  <c r="AU577" i="19"/>
  <c r="AU578" i="19"/>
  <c r="AU579" i="19"/>
  <c r="AU580" i="19"/>
  <c r="AU581" i="19"/>
  <c r="AU582" i="19"/>
  <c r="AU583" i="19"/>
  <c r="AU584" i="19"/>
  <c r="AU585" i="19"/>
  <c r="AU586" i="19"/>
  <c r="AU587" i="19"/>
  <c r="AU588" i="19"/>
  <c r="AU747" i="19"/>
  <c r="AU748" i="19"/>
  <c r="AU589" i="19"/>
  <c r="AU590" i="19"/>
  <c r="AU8" i="19"/>
  <c r="AU240" i="19"/>
  <c r="AU165" i="19"/>
  <c r="AU694" i="19"/>
  <c r="AU67" i="19"/>
  <c r="AU100" i="19"/>
  <c r="AU101" i="19"/>
  <c r="AU64" i="19"/>
  <c r="AU83" i="19"/>
  <c r="AU104" i="19"/>
  <c r="AU99" i="19"/>
  <c r="AU51" i="19"/>
  <c r="AU166" i="19"/>
  <c r="AU103" i="19"/>
  <c r="AU133" i="19"/>
  <c r="AU65" i="19"/>
  <c r="AU102" i="19"/>
  <c r="AU186" i="19"/>
  <c r="AU66" i="19"/>
  <c r="AU741" i="19"/>
  <c r="AU739" i="19"/>
  <c r="AU711" i="19"/>
  <c r="AT940" i="19"/>
  <c r="AT610" i="19"/>
  <c r="AT213" i="19"/>
  <c r="AT341" i="19"/>
  <c r="AT84" i="19"/>
  <c r="AT460" i="19"/>
  <c r="AT219" i="19"/>
  <c r="AT470" i="19"/>
  <c r="AT151" i="19"/>
  <c r="AT207" i="19"/>
  <c r="AT469" i="19"/>
  <c r="AT93" i="19"/>
  <c r="AT232" i="19"/>
  <c r="AT201" i="19"/>
  <c r="AT200" i="19"/>
  <c r="AT328" i="19"/>
  <c r="AT669" i="19"/>
  <c r="AT461" i="19"/>
  <c r="AT464" i="19"/>
  <c r="AT465" i="19"/>
  <c r="AT466" i="19"/>
  <c r="AT48" i="19"/>
  <c r="AT407" i="19"/>
  <c r="AT335" i="19"/>
  <c r="AT12" i="19"/>
  <c r="AT216" i="19"/>
  <c r="AT408" i="19"/>
  <c r="AT47" i="19"/>
  <c r="AT4" i="19"/>
  <c r="AT181" i="19"/>
  <c r="AT284" i="19"/>
  <c r="AT909" i="19"/>
  <c r="AT620" i="19"/>
  <c r="AT621" i="19"/>
  <c r="AT622" i="19"/>
  <c r="AT602" i="19"/>
  <c r="AT529" i="19"/>
  <c r="AT508" i="19"/>
  <c r="AT645" i="19"/>
  <c r="AT534" i="19"/>
  <c r="AT252" i="19"/>
  <c r="AT147" i="19"/>
  <c r="AT253" i="19"/>
  <c r="AT623" i="19"/>
  <c r="AT254" i="19"/>
  <c r="AT414" i="19"/>
  <c r="AT255" i="19"/>
  <c r="AT256" i="19"/>
  <c r="AT257" i="19"/>
  <c r="AT307" i="19"/>
  <c r="AT243" i="19"/>
  <c r="AT69" i="19"/>
  <c r="AT763" i="19"/>
  <c r="AT939" i="19"/>
  <c r="AT364" i="19"/>
  <c r="AT365" i="19"/>
  <c r="AT512" i="19"/>
  <c r="AT798" i="19"/>
  <c r="AT152" i="19"/>
  <c r="AT513" i="19"/>
  <c r="AT121" i="19"/>
  <c r="AT471" i="19"/>
  <c r="AT633" i="19"/>
  <c r="AT135" i="19"/>
  <c r="AT258" i="19"/>
  <c r="AT514" i="19"/>
  <c r="AT799" i="19"/>
  <c r="AT20" i="19"/>
  <c r="AT429" i="19"/>
  <c r="AT634" i="19"/>
  <c r="AT367" i="19"/>
  <c r="AT10" i="19"/>
  <c r="AT366" i="19"/>
  <c r="AT163" i="19"/>
  <c r="AT652" i="19"/>
  <c r="AT297" i="19"/>
  <c r="AT298" i="19"/>
  <c r="AT644" i="19"/>
  <c r="AT362" i="19"/>
  <c r="AT705" i="19"/>
  <c r="AT77" i="19"/>
  <c r="AT515" i="19"/>
  <c r="AT273" i="19"/>
  <c r="AT274" i="19"/>
  <c r="AT259" i="19"/>
  <c r="AT260" i="19"/>
  <c r="AT81" i="19"/>
  <c r="AT277" i="19"/>
  <c r="AT537" i="19"/>
  <c r="AT538" i="19"/>
  <c r="AT539" i="19"/>
  <c r="AT450" i="19"/>
  <c r="AT540" i="19"/>
  <c r="AT430" i="19"/>
  <c r="AT199" i="19"/>
  <c r="AT92" i="19"/>
  <c r="AT476" i="19"/>
  <c r="AT390" i="19"/>
  <c r="AT781" i="19"/>
  <c r="AT322" i="19"/>
  <c r="AT837" i="19"/>
  <c r="AT707" i="19"/>
  <c r="AT215" i="19"/>
  <c r="AT214" i="19"/>
  <c r="AT206" i="19"/>
  <c r="AT351" i="19"/>
  <c r="AT321" i="19"/>
  <c r="AT182" i="19"/>
  <c r="AT479" i="19"/>
  <c r="AT308" i="19"/>
  <c r="AT309" i="19"/>
  <c r="AT593" i="19"/>
  <c r="AT349" i="19"/>
  <c r="AT269" i="19"/>
  <c r="AT635" i="19"/>
  <c r="AT368" i="19"/>
  <c r="AT388" i="19"/>
  <c r="AT146" i="19"/>
  <c r="AT244" i="19"/>
  <c r="AT772" i="19"/>
  <c r="AT107" i="19"/>
  <c r="AT296" i="19"/>
  <c r="AT251" i="19"/>
  <c r="AT245" i="19"/>
  <c r="AT246" i="19"/>
  <c r="AT191" i="19"/>
  <c r="AT773" i="19"/>
  <c r="AT247" i="19"/>
  <c r="AT249" i="19"/>
  <c r="AT685" i="19"/>
  <c r="AT774" i="19"/>
  <c r="AT649" i="19"/>
  <c r="AT317" i="19"/>
  <c r="AT563" i="19"/>
  <c r="AT564" i="19"/>
  <c r="AT318" i="19"/>
  <c r="AT319" i="19"/>
  <c r="AT523" i="19"/>
  <c r="AT46" i="19"/>
  <c r="AT75" i="19"/>
  <c r="AT437" i="19"/>
  <c r="AT695" i="19"/>
  <c r="AT503" i="19"/>
  <c r="AT261" i="19"/>
  <c r="AT262" i="19"/>
  <c r="AT16" i="19"/>
  <c r="AT657" i="19"/>
  <c r="AT185" i="19"/>
  <c r="AT196" i="19"/>
  <c r="AT565" i="19"/>
  <c r="AT95" i="19"/>
  <c r="AT141" i="19"/>
  <c r="AT142" i="19"/>
  <c r="AT421" i="19"/>
  <c r="AT422" i="19"/>
  <c r="AT108" i="19"/>
  <c r="AT646" i="19"/>
  <c r="AT516" i="19"/>
  <c r="AT912" i="19"/>
  <c r="AT21" i="19"/>
  <c r="AT517" i="19"/>
  <c r="AT299" i="19"/>
  <c r="AT873" i="19"/>
  <c r="AT838" i="19"/>
  <c r="AT839" i="19"/>
  <c r="AT840" i="19"/>
  <c r="AT841" i="19"/>
  <c r="AT842" i="19"/>
  <c r="AT290" i="19"/>
  <c r="AT595" i="19"/>
  <c r="AT874" i="19"/>
  <c r="AT875" i="19"/>
  <c r="AT25" i="19"/>
  <c r="AT26" i="19"/>
  <c r="AT596" i="19"/>
  <c r="AT597" i="19"/>
  <c r="AT350" i="19"/>
  <c r="AT598" i="19"/>
  <c r="AT599" i="19"/>
  <c r="AT158" i="19"/>
  <c r="AT49" i="19"/>
  <c r="AT39" i="19"/>
  <c r="AT843" i="19"/>
  <c r="AT847" i="19"/>
  <c r="AT848" i="19"/>
  <c r="AT849" i="19"/>
  <c r="AT850" i="19"/>
  <c r="AT851" i="19"/>
  <c r="AT352" i="19"/>
  <c r="AT353" i="19"/>
  <c r="AT704" i="19"/>
  <c r="AT672" i="19"/>
  <c r="AT706" i="19"/>
  <c r="AT832" i="19"/>
  <c r="AT170" i="19"/>
  <c r="AT336" i="19"/>
  <c r="AT356" i="19"/>
  <c r="AT154" i="19"/>
  <c r="AT116" i="19"/>
  <c r="AT88" i="19"/>
  <c r="AT70" i="19"/>
  <c r="AT44" i="19"/>
  <c r="AT71" i="19"/>
  <c r="AT109" i="19"/>
  <c r="AT509" i="19"/>
  <c r="AT893" i="19"/>
  <c r="AT208" i="19"/>
  <c r="AT110" i="19"/>
  <c r="AT86" i="19"/>
  <c r="AT28" i="19"/>
  <c r="AT40" i="19"/>
  <c r="AT844" i="19"/>
  <c r="AT624" i="19"/>
  <c r="AT329" i="19"/>
  <c r="AT636" i="19"/>
  <c r="AT425" i="19"/>
  <c r="AT127" i="19"/>
  <c r="AT285" i="19"/>
  <c r="AT409" i="19"/>
  <c r="AT410" i="19"/>
  <c r="AT167" i="19"/>
  <c r="AT330" i="19"/>
  <c r="AT331" i="19"/>
  <c r="AT332" i="19"/>
  <c r="AT333" i="19"/>
  <c r="AT439" i="19"/>
  <c r="AT15" i="19"/>
  <c r="AT369" i="19"/>
  <c r="AT794" i="19"/>
  <c r="AT795" i="19"/>
  <c r="AT454" i="19"/>
  <c r="AT145" i="19"/>
  <c r="AT625" i="19"/>
  <c r="AT263" i="19"/>
  <c r="AT428" i="19"/>
  <c r="AT264" i="19"/>
  <c r="AT796" i="19"/>
  <c r="AT653" i="19"/>
  <c r="AT477" i="19"/>
  <c r="AT150" i="19"/>
  <c r="AT45" i="19"/>
  <c r="AT72" i="19"/>
  <c r="AT87" i="19"/>
  <c r="AT56" i="19"/>
  <c r="AT57" i="19"/>
  <c r="AT171" i="19"/>
  <c r="AT779" i="19"/>
  <c r="AT764" i="19"/>
  <c r="AT209" i="19"/>
  <c r="AT143" i="19"/>
  <c r="AT137" i="19"/>
  <c r="AT856" i="19"/>
  <c r="AT857" i="19"/>
  <c r="AT858" i="19"/>
  <c r="AT286" i="19"/>
  <c r="AT210" i="19"/>
  <c r="AT370" i="19"/>
  <c r="AT601" i="19"/>
  <c r="AT76" i="19"/>
  <c r="AT144" i="19"/>
  <c r="AT197" i="19"/>
  <c r="AT845" i="19"/>
  <c r="AT898" i="19"/>
  <c r="AT754" i="19"/>
  <c r="AT755" i="19"/>
  <c r="AT275" i="19"/>
  <c r="AT800" i="19"/>
  <c r="AT937" i="19"/>
  <c r="AT231" i="19"/>
  <c r="AT432" i="19"/>
  <c r="AT23" i="19"/>
  <c r="AT801" i="19"/>
  <c r="AT222" i="19"/>
  <c r="AT123" i="19"/>
  <c r="AT278" i="19"/>
  <c r="AT802" i="19"/>
  <c r="AT234" i="19"/>
  <c r="AT742" i="19"/>
  <c r="AT337" i="19"/>
  <c r="AT908" i="19"/>
  <c r="AT457" i="19"/>
  <c r="AT223" i="19"/>
  <c r="AT881" i="19"/>
  <c r="AT52" i="19"/>
  <c r="AT846" i="19"/>
  <c r="AT392" i="19"/>
  <c r="AT920" i="19"/>
  <c r="AT224" i="19"/>
  <c r="AT488" i="19"/>
  <c r="AT784" i="19"/>
  <c r="AT179" i="19"/>
  <c r="AT594" i="19"/>
  <c r="AT375" i="19"/>
  <c r="AT265" i="19"/>
  <c r="AT614" i="19"/>
  <c r="AT404" i="19"/>
  <c r="AT405" i="19"/>
  <c r="AT426" i="19"/>
  <c r="AT765" i="19"/>
  <c r="AT766" i="19"/>
  <c r="AT650" i="19"/>
  <c r="AT767" i="19"/>
  <c r="AT833" i="19"/>
  <c r="AT834" i="19"/>
  <c r="AT647" i="19"/>
  <c r="AT474" i="19"/>
  <c r="AT279" i="19"/>
  <c r="AT183" i="19"/>
  <c r="AT618" i="19"/>
  <c r="AT187" i="19"/>
  <c r="AT683" i="19"/>
  <c r="AT885" i="19"/>
  <c r="AT221" i="19"/>
  <c r="AT225" i="19"/>
  <c r="AT615" i="19"/>
  <c r="AT325" i="19"/>
  <c r="AT241" i="19"/>
  <c r="AT22" i="19"/>
  <c r="AT541" i="19"/>
  <c r="AT642" i="19"/>
  <c r="AT673" i="19"/>
  <c r="AT27" i="19"/>
  <c r="AT447" i="19"/>
  <c r="AT489" i="19"/>
  <c r="AT490" i="19"/>
  <c r="AT619" i="19"/>
  <c r="AT271" i="19"/>
  <c r="AT415" i="19"/>
  <c r="AT561" i="19"/>
  <c r="AT895" i="19"/>
  <c r="AT497" i="19"/>
  <c r="AT416" i="19"/>
  <c r="AT266" i="19"/>
  <c r="AT9" i="19"/>
  <c r="AT35" i="19"/>
  <c r="AT448" i="19"/>
  <c r="AT525" i="19"/>
  <c r="AT658" i="19"/>
  <c r="AT63" i="19"/>
  <c r="AT403" i="19"/>
  <c r="AT788" i="19"/>
  <c r="AT211" i="19"/>
  <c r="AT358" i="19"/>
  <c r="AT831" i="19"/>
  <c r="AT835" i="19"/>
  <c r="AT491" i="19"/>
  <c r="AT492" i="19"/>
  <c r="AT498" i="19"/>
  <c r="AT499" i="19"/>
  <c r="AT359" i="19"/>
  <c r="AT500" i="19"/>
  <c r="AT276" i="19"/>
  <c r="AT493" i="19"/>
  <c r="AT896" i="19"/>
  <c r="AT803" i="19"/>
  <c r="AT626" i="19"/>
  <c r="AT886" i="19"/>
  <c r="AT627" i="19"/>
  <c r="AT804" i="19"/>
  <c r="AT501" i="19"/>
  <c r="AT911" i="19"/>
  <c r="AT494" i="19"/>
  <c r="AT495" i="19"/>
  <c r="AT371" i="19"/>
  <c r="AT921" i="19"/>
  <c r="AT922" i="19"/>
  <c r="AT85" i="19"/>
  <c r="AT393" i="19"/>
  <c r="AT394" i="19"/>
  <c r="AT17" i="19"/>
  <c r="AT674" i="19"/>
  <c r="AT354" i="19"/>
  <c r="AT338" i="19"/>
  <c r="AT124" i="19"/>
  <c r="AT518" i="19"/>
  <c r="AT899" i="19"/>
  <c r="AT743" i="19"/>
  <c r="AT785" i="19"/>
  <c r="AT105" i="19"/>
  <c r="AT612" i="19"/>
  <c r="AT18" i="19"/>
  <c r="AT62" i="19"/>
  <c r="AT417" i="19"/>
  <c r="AT628" i="19"/>
  <c r="AT160" i="19"/>
  <c r="AT190" i="19"/>
  <c r="AT73" i="19"/>
  <c r="AT552" i="19"/>
  <c r="AT228" i="19"/>
  <c r="AT250" i="19"/>
  <c r="AT267" i="19"/>
  <c r="AT363" i="19"/>
  <c r="AT248" i="19"/>
  <c r="AT90" i="19"/>
  <c r="AT227" i="19"/>
  <c r="AT433" i="19"/>
  <c r="AT189" i="19"/>
  <c r="AT462" i="19"/>
  <c r="AT496" i="19"/>
  <c r="AT855" i="19"/>
  <c r="AT591" i="19"/>
  <c r="AT291" i="19"/>
  <c r="AT37" i="19"/>
  <c r="AT887" i="19"/>
  <c r="AT327" i="19"/>
  <c r="AT710" i="19"/>
  <c r="AT220" i="19"/>
  <c r="AT324" i="19"/>
  <c r="AT862" i="19"/>
  <c r="AT860" i="19"/>
  <c r="AT551" i="19"/>
  <c r="AT129" i="19"/>
  <c r="AT82" i="19"/>
  <c r="AT130" i="19"/>
  <c r="AT131" i="19"/>
  <c r="AT675" i="19"/>
  <c r="AT676" i="19"/>
  <c r="AT412" i="19"/>
  <c r="AT438" i="19"/>
  <c r="AT637" i="19"/>
  <c r="AT106" i="19"/>
  <c r="AT638" i="19"/>
  <c r="AT697" i="19"/>
  <c r="AT98" i="19"/>
  <c r="AT520" i="19"/>
  <c r="AT882" i="19"/>
  <c r="AT877" i="19"/>
  <c r="AT878" i="19"/>
  <c r="AT148" i="19"/>
  <c r="AT14" i="19"/>
  <c r="AT859" i="19"/>
  <c r="AT372" i="19"/>
  <c r="AT373" i="19"/>
  <c r="AT374" i="19"/>
  <c r="AT639" i="19"/>
  <c r="AT640" i="19"/>
  <c r="AT434" i="19"/>
  <c r="AT43" i="19"/>
  <c r="AT451" i="19"/>
  <c r="AT295" i="19"/>
  <c r="AT677" i="19"/>
  <c r="AT139" i="19"/>
  <c r="AT13" i="19"/>
  <c r="AT678" i="19"/>
  <c r="AT907" i="19"/>
  <c r="AT943" i="19"/>
  <c r="AT926" i="19"/>
  <c r="AT708" i="19"/>
  <c r="AT272" i="19"/>
  <c r="AT355" i="19"/>
  <c r="AT168" i="19"/>
  <c r="AT212" i="19"/>
  <c r="AT910" i="19"/>
  <c r="AT380" i="19"/>
  <c r="AT381" i="19"/>
  <c r="AT382" i="19"/>
  <c r="AT173" i="19"/>
  <c r="AT383" i="19"/>
  <c r="AT749" i="19"/>
  <c r="AT159" i="19"/>
  <c r="AT174" i="19"/>
  <c r="AT384" i="19"/>
  <c r="AT385" i="19"/>
  <c r="AT542" i="19"/>
  <c r="AT543" i="19"/>
  <c r="AT544" i="19"/>
  <c r="AT545" i="19"/>
  <c r="AT175" i="19"/>
  <c r="AT519" i="19"/>
  <c r="AT510" i="19"/>
  <c r="AT836" i="19"/>
  <c r="AT270" i="19"/>
  <c r="AT709" i="19"/>
  <c r="AT884" i="19"/>
  <c r="AT821" i="19"/>
  <c r="AT822" i="19"/>
  <c r="AT823" i="19"/>
  <c r="AT696" i="19"/>
  <c r="AT188" i="19"/>
  <c r="AT339" i="19"/>
  <c r="AT340" i="19"/>
  <c r="AT535" i="19"/>
  <c r="AT111" i="19"/>
  <c r="AT112" i="19"/>
  <c r="AT113" i="19"/>
  <c r="AT114" i="19"/>
  <c r="AT115" i="19"/>
  <c r="AT54" i="19"/>
  <c r="AT192" i="19"/>
  <c r="AT334" i="19"/>
  <c r="AT136" i="19"/>
  <c r="AT55" i="19"/>
  <c r="AT193" i="19"/>
  <c r="AT750" i="19"/>
  <c r="AT751" i="19"/>
  <c r="AT752" i="19"/>
  <c r="AT268" i="19"/>
  <c r="AT641" i="19"/>
  <c r="AT782" i="19"/>
  <c r="AT651" i="19"/>
  <c r="AT217" i="19"/>
  <c r="AT218" i="19"/>
  <c r="AT611" i="19"/>
  <c r="AT915" i="19"/>
  <c r="AT397" i="19"/>
  <c r="AT399" i="19"/>
  <c r="AT400" i="19"/>
  <c r="AT789" i="19"/>
  <c r="AT790" i="19"/>
  <c r="AT791" i="19"/>
  <c r="AT562" i="19"/>
  <c r="AT768" i="19"/>
  <c r="AT391" i="19"/>
  <c r="AT914" i="19"/>
  <c r="AT556" i="19"/>
  <c r="AT883" i="19"/>
  <c r="AT153" i="19"/>
  <c r="AT280" i="19"/>
  <c r="AT558" i="19"/>
  <c r="AT554" i="19"/>
  <c r="AT281" i="19"/>
  <c r="AT526" i="19"/>
  <c r="AT401" i="19"/>
  <c r="AT282" i="19"/>
  <c r="AT944" i="19"/>
  <c r="AT643" i="19"/>
  <c r="AT867" i="19"/>
  <c r="AT868" i="19"/>
  <c r="AT869" i="19"/>
  <c r="AT870" i="19"/>
  <c r="AT769" i="19"/>
  <c r="AT386" i="19"/>
  <c r="AT546" i="19"/>
  <c r="AT753" i="19"/>
  <c r="AT617" i="19"/>
  <c r="AT134" i="19"/>
  <c r="AT423" i="19"/>
  <c r="AT320" i="19"/>
  <c r="AT905" i="19"/>
  <c r="AT861" i="19"/>
  <c r="AT756" i="19"/>
  <c r="AT431" i="19"/>
  <c r="AT904" i="19"/>
  <c r="AT876" i="19"/>
  <c r="AT811" i="19"/>
  <c r="AT812" i="19"/>
  <c r="AT813" i="19"/>
  <c r="AT814" i="19"/>
  <c r="AT815" i="19"/>
  <c r="AT740" i="19"/>
  <c r="AT806" i="19"/>
  <c r="AT807" i="19"/>
  <c r="AT808" i="19"/>
  <c r="AT204" i="19"/>
  <c r="AT455" i="19"/>
  <c r="AT712" i="19"/>
  <c r="AT816" i="19"/>
  <c r="AT233" i="19"/>
  <c r="AT406" i="19"/>
  <c r="AT792" i="19"/>
  <c r="AT700" i="19"/>
  <c r="AT701" i="19"/>
  <c r="AT702" i="19"/>
  <c r="AT395" i="19"/>
  <c r="AT176" i="19"/>
  <c r="AT770" i="19"/>
  <c r="AT310" i="19"/>
  <c r="AT237" i="19"/>
  <c r="AT654" i="19"/>
  <c r="AT132" i="19"/>
  <c r="AT713" i="19"/>
  <c r="AT714" i="19"/>
  <c r="AT715" i="19"/>
  <c r="AT716" i="19"/>
  <c r="AT344" i="19"/>
  <c r="AT345" i="19"/>
  <c r="AT346" i="19"/>
  <c r="AT347" i="19"/>
  <c r="AT348" i="19"/>
  <c r="AT418" i="19"/>
  <c r="AT478" i="19"/>
  <c r="AT703" i="19"/>
  <c r="AT19" i="19"/>
  <c r="AT888" i="19"/>
  <c r="AT306" i="19"/>
  <c r="AT758" i="19"/>
  <c r="AT903" i="19"/>
  <c r="AT783" i="19"/>
  <c r="AT613" i="19"/>
  <c r="AT906" i="19"/>
  <c r="AT536" i="19"/>
  <c r="AT126" i="19"/>
  <c r="AT238" i="19"/>
  <c r="AT283" i="19"/>
  <c r="AT771" i="19"/>
  <c r="AT387" i="19"/>
  <c r="AT119" i="19"/>
  <c r="AT744" i="19"/>
  <c r="AT775" i="19"/>
  <c r="AT776" i="19"/>
  <c r="AT300" i="19"/>
  <c r="AT301" i="19"/>
  <c r="AT442" i="19"/>
  <c r="AT194" i="19"/>
  <c r="AT311" i="19"/>
  <c r="AT759" i="19"/>
  <c r="AT446" i="19"/>
  <c r="AT480" i="19"/>
  <c r="AT481" i="19"/>
  <c r="AT482" i="19"/>
  <c r="AT483" i="19"/>
  <c r="AT302" i="19"/>
  <c r="AT303" i="19"/>
  <c r="AT304" i="19"/>
  <c r="AT305" i="19"/>
  <c r="AT777" i="19"/>
  <c r="AT757" i="19"/>
  <c r="AT778" i="19"/>
  <c r="AT427" i="19"/>
  <c r="AT560" i="19"/>
  <c r="AT616" i="19"/>
  <c r="AT524" i="19"/>
  <c r="AT396" i="19"/>
  <c r="AT357" i="19"/>
  <c r="AT761" i="19"/>
  <c r="AT445" i="19"/>
  <c r="AT760" i="19"/>
  <c r="AT379" i="19"/>
  <c r="AT435" i="19"/>
  <c r="AT436" i="19"/>
  <c r="AT863" i="19"/>
  <c r="AT603" i="19"/>
  <c r="AT441" i="19"/>
  <c r="AT923" i="19"/>
  <c r="AT592" i="19"/>
  <c r="AT472" i="19"/>
  <c r="AT449" i="19"/>
  <c r="AT293" i="19"/>
  <c r="AT550" i="19"/>
  <c r="AT287" i="19"/>
  <c r="AT178" i="19"/>
  <c r="AT360" i="19"/>
  <c r="AT361" i="19"/>
  <c r="AT913" i="19"/>
  <c r="AT484" i="19"/>
  <c r="AT762" i="19"/>
  <c r="AT900" i="19"/>
  <c r="AT901" i="19"/>
  <c r="AT902" i="19"/>
  <c r="AT5" i="19"/>
  <c r="AT443" i="19"/>
  <c r="AT444" i="19"/>
  <c r="AT938" i="19"/>
  <c r="AT323" i="19"/>
  <c r="AT485" i="19"/>
  <c r="AT659" i="19"/>
  <c r="AT326" i="19"/>
  <c r="AT473" i="19"/>
  <c r="AT53" i="19"/>
  <c r="AT894" i="19"/>
  <c r="AT648" i="19"/>
  <c r="AT402" i="19"/>
  <c r="AT36" i="19"/>
  <c r="AT289" i="19"/>
  <c r="AT292" i="19"/>
  <c r="AT557" i="19"/>
  <c r="AT532" i="19"/>
  <c r="AT376" i="19"/>
  <c r="AT377" i="19"/>
  <c r="AT378" i="19"/>
  <c r="AT852" i="19"/>
  <c r="AT853" i="19"/>
  <c r="AT745" i="19"/>
  <c r="AT604" i="19"/>
  <c r="AT242" i="19"/>
  <c r="AT797" i="19"/>
  <c r="AT58" i="19"/>
  <c r="AT824" i="19"/>
  <c r="AT629" i="19"/>
  <c r="AT825" i="19"/>
  <c r="AT533" i="19"/>
  <c r="AT553" i="19"/>
  <c r="AT946" i="19"/>
  <c r="AT411" i="19"/>
  <c r="AT294" i="19"/>
  <c r="AT864" i="19"/>
  <c r="AT865" i="19"/>
  <c r="AT897" i="19"/>
  <c r="AT889" i="19"/>
  <c r="AT820" i="19"/>
  <c r="AT817" i="19"/>
  <c r="AT818" i="19"/>
  <c r="AT819" i="19"/>
  <c r="AT389" i="19"/>
  <c r="AT230" i="19"/>
  <c r="AT805" i="19"/>
  <c r="AT511" i="19"/>
  <c r="AT11" i="19"/>
  <c r="AT941" i="19"/>
  <c r="AT890" i="19"/>
  <c r="AT312" i="19"/>
  <c r="AT313" i="19"/>
  <c r="AT315" i="19"/>
  <c r="AT316" i="19"/>
  <c r="AT945" i="19"/>
  <c r="AT605" i="19"/>
  <c r="AT122" i="19"/>
  <c r="AT413" i="19"/>
  <c r="AT314" i="19"/>
  <c r="AT89" i="19"/>
  <c r="AT522" i="19"/>
  <c r="AT942" i="19"/>
  <c r="AT38" i="19"/>
  <c r="AT157" i="19"/>
  <c r="AT33" i="19"/>
  <c r="AT549" i="19"/>
  <c r="AT205" i="19"/>
  <c r="AT235" i="19"/>
  <c r="AT475" i="19"/>
  <c r="AT660" i="19"/>
  <c r="AT661" i="19"/>
  <c r="AT29" i="19"/>
  <c r="AT662" i="19"/>
  <c r="AT149" i="19"/>
  <c r="AT663" i="19"/>
  <c r="AT746" i="19"/>
  <c r="AT440" i="19"/>
  <c r="AT686" i="19"/>
  <c r="AT180" i="19"/>
  <c r="AT94" i="19"/>
  <c r="AT689" i="19"/>
  <c r="AT690" i="19"/>
  <c r="AT172" i="19"/>
  <c r="AT687" i="19"/>
  <c r="AT688" i="19"/>
  <c r="AT879" i="19"/>
  <c r="AT786" i="19"/>
  <c r="AT787" i="19"/>
  <c r="AT61" i="19"/>
  <c r="AT555" i="19"/>
  <c r="AT398" i="19"/>
  <c r="AT670" i="19"/>
  <c r="AT184" i="19"/>
  <c r="AT671" i="19"/>
  <c r="AT80" i="19"/>
  <c r="AT97" i="19"/>
  <c r="AT164" i="19"/>
  <c r="AT916" i="19"/>
  <c r="AT917" i="19"/>
  <c r="AT780" i="19"/>
  <c r="AT717" i="19"/>
  <c r="AT68" i="19"/>
  <c r="AT924" i="19"/>
  <c r="AT925" i="19"/>
  <c r="AT880" i="19"/>
  <c r="AT559" i="19"/>
  <c r="AT854" i="19"/>
  <c r="AT600" i="19"/>
  <c r="AT288" i="19"/>
  <c r="AT679" i="19"/>
  <c r="AT467" i="19"/>
  <c r="AT691" i="19"/>
  <c r="AT692" i="19"/>
  <c r="AT693" i="19"/>
  <c r="AT195" i="19"/>
  <c r="AT59" i="19"/>
  <c r="AT117" i="19"/>
  <c r="AT60" i="19"/>
  <c r="AT118" i="19"/>
  <c r="AT155" i="19"/>
  <c r="AT156" i="19"/>
  <c r="AT74" i="19"/>
  <c r="AT138" i="19"/>
  <c r="AT918" i="19"/>
  <c r="AT42" i="19"/>
  <c r="AT229" i="19"/>
  <c r="AT161" i="19"/>
  <c r="AT528" i="19"/>
  <c r="AT527" i="19"/>
  <c r="AT504" i="19"/>
  <c r="AT505" i="19"/>
  <c r="AT506" i="19"/>
  <c r="AT507" i="19"/>
  <c r="AT226" i="19"/>
  <c r="AT871" i="19"/>
  <c r="AT872" i="19"/>
  <c r="AT24" i="19"/>
  <c r="AT826" i="19"/>
  <c r="AT827" i="19"/>
  <c r="AT828" i="19"/>
  <c r="AT829" i="19"/>
  <c r="AT830" i="19"/>
  <c r="AT866" i="19"/>
  <c r="AT655" i="19"/>
  <c r="AT656" i="19"/>
  <c r="AT891" i="19"/>
  <c r="AT34" i="19"/>
  <c r="AT120" i="19"/>
  <c r="AT424" i="19"/>
  <c r="AT342" i="19"/>
  <c r="AT343" i="19"/>
  <c r="AT521" i="19"/>
  <c r="AT128" i="19"/>
  <c r="AT419" i="19"/>
  <c r="AT630" i="19"/>
  <c r="AT631" i="19"/>
  <c r="AT632" i="19"/>
  <c r="AT699" i="19"/>
  <c r="AT420" i="19"/>
  <c r="AT530" i="19"/>
  <c r="AT919" i="19"/>
  <c r="AT698" i="19"/>
  <c r="AT458" i="19"/>
  <c r="AT486" i="19"/>
  <c r="AT487" i="19"/>
  <c r="AT456" i="19"/>
  <c r="AT202" i="19"/>
  <c r="AT162" i="19"/>
  <c r="AT452" i="19"/>
  <c r="AT453" i="19"/>
  <c r="AT531" i="19"/>
  <c r="AT793" i="19"/>
  <c r="AT809" i="19"/>
  <c r="AT810" i="19"/>
  <c r="AT718" i="19"/>
  <c r="AT719" i="19"/>
  <c r="AT927" i="19"/>
  <c r="AT928" i="19"/>
  <c r="AT929" i="19"/>
  <c r="AT720" i="19"/>
  <c r="AT721" i="19"/>
  <c r="AT722" i="19"/>
  <c r="AT723" i="19"/>
  <c r="AT724" i="19"/>
  <c r="AT930" i="19"/>
  <c r="AT931" i="19"/>
  <c r="AT932" i="19"/>
  <c r="AT933" i="19"/>
  <c r="AT934" i="19"/>
  <c r="AT935" i="19"/>
  <c r="AT936" i="19"/>
  <c r="AT725" i="19"/>
  <c r="AT726" i="19"/>
  <c r="AT727" i="19"/>
  <c r="AT728" i="19"/>
  <c r="AT729" i="19"/>
  <c r="AT730" i="19"/>
  <c r="AT731" i="19"/>
  <c r="AT732" i="19"/>
  <c r="AT733" i="19"/>
  <c r="AT236" i="19"/>
  <c r="AT502" i="19"/>
  <c r="AT548" i="19"/>
  <c r="AT547" i="19"/>
  <c r="AT140" i="19"/>
  <c r="AT734" i="19"/>
  <c r="AT735" i="19"/>
  <c r="AT736" i="19"/>
  <c r="AT737" i="19"/>
  <c r="AT738" i="19"/>
  <c r="AT177" i="19"/>
  <c r="AT125" i="19"/>
  <c r="AT169" i="19"/>
  <c r="AT664" i="19"/>
  <c r="AT665" i="19"/>
  <c r="AT680" i="19"/>
  <c r="AT78" i="19"/>
  <c r="AT79" i="19"/>
  <c r="AT681" i="19"/>
  <c r="AT682" i="19"/>
  <c r="AT463" i="19"/>
  <c r="AT91" i="19"/>
  <c r="AT96" i="19"/>
  <c r="AT203" i="19"/>
  <c r="AT666" i="19"/>
  <c r="AT667" i="19"/>
  <c r="AT459" i="19"/>
  <c r="AT684" i="19"/>
  <c r="AT239" i="19"/>
  <c r="AT892" i="19"/>
  <c r="AT609" i="19"/>
  <c r="AT606" i="19"/>
  <c r="AT607" i="19"/>
  <c r="AT608" i="19"/>
  <c r="AT30" i="19"/>
  <c r="AT31" i="19"/>
  <c r="AT32" i="19"/>
  <c r="AT668" i="19"/>
  <c r="AT41" i="19"/>
  <c r="AT468" i="19"/>
  <c r="AT6" i="19"/>
  <c r="AT7" i="19"/>
  <c r="AT198" i="19"/>
  <c r="AT566" i="19"/>
  <c r="AT567" i="19"/>
  <c r="AT568" i="19"/>
  <c r="AT50" i="19"/>
  <c r="AT569" i="19"/>
  <c r="AT570" i="19"/>
  <c r="AT571" i="19"/>
  <c r="AT572" i="19"/>
  <c r="AT573" i="19"/>
  <c r="AT574" i="19"/>
  <c r="AT575" i="19"/>
  <c r="AT576" i="19"/>
  <c r="AT577" i="19"/>
  <c r="AT578" i="19"/>
  <c r="AT579" i="19"/>
  <c r="AT580" i="19"/>
  <c r="AT581" i="19"/>
  <c r="AT582" i="19"/>
  <c r="AT583" i="19"/>
  <c r="AT584" i="19"/>
  <c r="AT585" i="19"/>
  <c r="AT586" i="19"/>
  <c r="AT587" i="19"/>
  <c r="AT588" i="19"/>
  <c r="AT747" i="19"/>
  <c r="AT748" i="19"/>
  <c r="AT589" i="19"/>
  <c r="AT590" i="19"/>
  <c r="AT8" i="19"/>
  <c r="AT240" i="19"/>
  <c r="AT165" i="19"/>
  <c r="AT694" i="19"/>
  <c r="AT67" i="19"/>
  <c r="AT100" i="19"/>
  <c r="AT101" i="19"/>
  <c r="AT64" i="19"/>
  <c r="AT83" i="19"/>
  <c r="AT104" i="19"/>
  <c r="AT99" i="19"/>
  <c r="AT51" i="19"/>
  <c r="AT166" i="19"/>
  <c r="AT103" i="19"/>
  <c r="AT133" i="19"/>
  <c r="AT65" i="19"/>
  <c r="AT102" i="19"/>
  <c r="AT186" i="19"/>
  <c r="AT66" i="19"/>
  <c r="AT741" i="19"/>
  <c r="AT739" i="19"/>
  <c r="AT711" i="19"/>
  <c r="AS940" i="19"/>
  <c r="AS610" i="19"/>
  <c r="AS213" i="19"/>
  <c r="AS341" i="19"/>
  <c r="AS84" i="19"/>
  <c r="AS460" i="19"/>
  <c r="AS219" i="19"/>
  <c r="AS470" i="19"/>
  <c r="AS151" i="19"/>
  <c r="AS207" i="19"/>
  <c r="AS469" i="19"/>
  <c r="AS93" i="19"/>
  <c r="AS232" i="19"/>
  <c r="AS201" i="19"/>
  <c r="AS200" i="19"/>
  <c r="AS328" i="19"/>
  <c r="AS669" i="19"/>
  <c r="AS461" i="19"/>
  <c r="AS464" i="19"/>
  <c r="AS465" i="19"/>
  <c r="AS466" i="19"/>
  <c r="AS48" i="19"/>
  <c r="AS407" i="19"/>
  <c r="AS335" i="19"/>
  <c r="AS12" i="19"/>
  <c r="AS216" i="19"/>
  <c r="AS408" i="19"/>
  <c r="AS47" i="19"/>
  <c r="AS4" i="19"/>
  <c r="AS181" i="19"/>
  <c r="AS284" i="19"/>
  <c r="AS909" i="19"/>
  <c r="AS620" i="19"/>
  <c r="AS621" i="19"/>
  <c r="AS622" i="19"/>
  <c r="AS602" i="19"/>
  <c r="AS529" i="19"/>
  <c r="AS508" i="19"/>
  <c r="AS645" i="19"/>
  <c r="AS534" i="19"/>
  <c r="AS252" i="19"/>
  <c r="AS147" i="19"/>
  <c r="AS253" i="19"/>
  <c r="AS623" i="19"/>
  <c r="AS254" i="19"/>
  <c r="AS414" i="19"/>
  <c r="AS255" i="19"/>
  <c r="AS256" i="19"/>
  <c r="AS257" i="19"/>
  <c r="AS307" i="19"/>
  <c r="AS243" i="19"/>
  <c r="AS69" i="19"/>
  <c r="AS763" i="19"/>
  <c r="AS939" i="19"/>
  <c r="AS364" i="19"/>
  <c r="AS365" i="19"/>
  <c r="AS512" i="19"/>
  <c r="AS798" i="19"/>
  <c r="AS152" i="19"/>
  <c r="AS513" i="19"/>
  <c r="AS121" i="19"/>
  <c r="AS471" i="19"/>
  <c r="AS633" i="19"/>
  <c r="AS135" i="19"/>
  <c r="AS258" i="19"/>
  <c r="AS514" i="19"/>
  <c r="AS799" i="19"/>
  <c r="AS20" i="19"/>
  <c r="AS429" i="19"/>
  <c r="AS634" i="19"/>
  <c r="AS367" i="19"/>
  <c r="AS10" i="19"/>
  <c r="AS366" i="19"/>
  <c r="AS163" i="19"/>
  <c r="AS652" i="19"/>
  <c r="AS297" i="19"/>
  <c r="AS298" i="19"/>
  <c r="AS644" i="19"/>
  <c r="AS362" i="19"/>
  <c r="AS705" i="19"/>
  <c r="AS77" i="19"/>
  <c r="AS515" i="19"/>
  <c r="AS273" i="19"/>
  <c r="AS274" i="19"/>
  <c r="AS259" i="19"/>
  <c r="AS260" i="19"/>
  <c r="AS81" i="19"/>
  <c r="AS277" i="19"/>
  <c r="AS537" i="19"/>
  <c r="AS538" i="19"/>
  <c r="AS539" i="19"/>
  <c r="AS450" i="19"/>
  <c r="AS540" i="19"/>
  <c r="AS430" i="19"/>
  <c r="AS199" i="19"/>
  <c r="AS92" i="19"/>
  <c r="AS476" i="19"/>
  <c r="AS390" i="19"/>
  <c r="AS781" i="19"/>
  <c r="AS322" i="19"/>
  <c r="AS837" i="19"/>
  <c r="AS707" i="19"/>
  <c r="AS215" i="19"/>
  <c r="AS214" i="19"/>
  <c r="AS206" i="19"/>
  <c r="AS351" i="19"/>
  <c r="AS321" i="19"/>
  <c r="AS182" i="19"/>
  <c r="AS479" i="19"/>
  <c r="AS308" i="19"/>
  <c r="AS309" i="19"/>
  <c r="AS593" i="19"/>
  <c r="AS349" i="19"/>
  <c r="AS269" i="19"/>
  <c r="AS635" i="19"/>
  <c r="AS368" i="19"/>
  <c r="AS388" i="19"/>
  <c r="AS146" i="19"/>
  <c r="AS244" i="19"/>
  <c r="AS772" i="19"/>
  <c r="AS107" i="19"/>
  <c r="AS296" i="19"/>
  <c r="AS251" i="19"/>
  <c r="AS245" i="19"/>
  <c r="AS246" i="19"/>
  <c r="AS191" i="19"/>
  <c r="AS773" i="19"/>
  <c r="AS247" i="19"/>
  <c r="AS249" i="19"/>
  <c r="AS685" i="19"/>
  <c r="AS774" i="19"/>
  <c r="AS649" i="19"/>
  <c r="AS317" i="19"/>
  <c r="AS563" i="19"/>
  <c r="AS564" i="19"/>
  <c r="AS318" i="19"/>
  <c r="AS319" i="19"/>
  <c r="AS523" i="19"/>
  <c r="AS46" i="19"/>
  <c r="AS75" i="19"/>
  <c r="AS437" i="19"/>
  <c r="AS695" i="19"/>
  <c r="AS503" i="19"/>
  <c r="AS261" i="19"/>
  <c r="AS262" i="19"/>
  <c r="AS16" i="19"/>
  <c r="AS657" i="19"/>
  <c r="AS185" i="19"/>
  <c r="AS196" i="19"/>
  <c r="AS565" i="19"/>
  <c r="AS95" i="19"/>
  <c r="AS141" i="19"/>
  <c r="AS142" i="19"/>
  <c r="AS421" i="19"/>
  <c r="AS422" i="19"/>
  <c r="AS108" i="19"/>
  <c r="AS646" i="19"/>
  <c r="AS516" i="19"/>
  <c r="AS912" i="19"/>
  <c r="AS21" i="19"/>
  <c r="AS517" i="19"/>
  <c r="AS299" i="19"/>
  <c r="AS873" i="19"/>
  <c r="AS838" i="19"/>
  <c r="AS839" i="19"/>
  <c r="AS840" i="19"/>
  <c r="AS841" i="19"/>
  <c r="AS842" i="19"/>
  <c r="AS290" i="19"/>
  <c r="AS595" i="19"/>
  <c r="AS874" i="19"/>
  <c r="AS875" i="19"/>
  <c r="AS25" i="19"/>
  <c r="AS26" i="19"/>
  <c r="AS596" i="19"/>
  <c r="AS597" i="19"/>
  <c r="AS350" i="19"/>
  <c r="AS598" i="19"/>
  <c r="AS599" i="19"/>
  <c r="AS158" i="19"/>
  <c r="AS49" i="19"/>
  <c r="AS39" i="19"/>
  <c r="AS843" i="19"/>
  <c r="AS847" i="19"/>
  <c r="AS848" i="19"/>
  <c r="AS849" i="19"/>
  <c r="AS850" i="19"/>
  <c r="AS851" i="19"/>
  <c r="AS352" i="19"/>
  <c r="AS353" i="19"/>
  <c r="AS704" i="19"/>
  <c r="AS672" i="19"/>
  <c r="AS706" i="19"/>
  <c r="AS832" i="19"/>
  <c r="AS170" i="19"/>
  <c r="AS336" i="19"/>
  <c r="AS356" i="19"/>
  <c r="AS154" i="19"/>
  <c r="AS116" i="19"/>
  <c r="AS88" i="19"/>
  <c r="AS70" i="19"/>
  <c r="AS44" i="19"/>
  <c r="AS71" i="19"/>
  <c r="AS109" i="19"/>
  <c r="AS509" i="19"/>
  <c r="AS893" i="19"/>
  <c r="AS208" i="19"/>
  <c r="AS110" i="19"/>
  <c r="AS86" i="19"/>
  <c r="AS28" i="19"/>
  <c r="AS40" i="19"/>
  <c r="AS844" i="19"/>
  <c r="AS624" i="19"/>
  <c r="AS329" i="19"/>
  <c r="AS636" i="19"/>
  <c r="AS425" i="19"/>
  <c r="AS127" i="19"/>
  <c r="AS285" i="19"/>
  <c r="AS409" i="19"/>
  <c r="AS410" i="19"/>
  <c r="AS167" i="19"/>
  <c r="AS330" i="19"/>
  <c r="AS331" i="19"/>
  <c r="AS332" i="19"/>
  <c r="AS333" i="19"/>
  <c r="AS439" i="19"/>
  <c r="AS15" i="19"/>
  <c r="AS369" i="19"/>
  <c r="AS794" i="19"/>
  <c r="AS795" i="19"/>
  <c r="AS454" i="19"/>
  <c r="AS145" i="19"/>
  <c r="AS625" i="19"/>
  <c r="AS263" i="19"/>
  <c r="AS428" i="19"/>
  <c r="AS264" i="19"/>
  <c r="AS796" i="19"/>
  <c r="AS653" i="19"/>
  <c r="AS477" i="19"/>
  <c r="AS150" i="19"/>
  <c r="AS45" i="19"/>
  <c r="AS72" i="19"/>
  <c r="AS87" i="19"/>
  <c r="AS56" i="19"/>
  <c r="AS57" i="19"/>
  <c r="AS171" i="19"/>
  <c r="AS779" i="19"/>
  <c r="AS764" i="19"/>
  <c r="AS209" i="19"/>
  <c r="AS143" i="19"/>
  <c r="AS137" i="19"/>
  <c r="AS856" i="19"/>
  <c r="AS857" i="19"/>
  <c r="AS858" i="19"/>
  <c r="AS286" i="19"/>
  <c r="AS210" i="19"/>
  <c r="AS370" i="19"/>
  <c r="AS601" i="19"/>
  <c r="AS76" i="19"/>
  <c r="AS144" i="19"/>
  <c r="AS197" i="19"/>
  <c r="AS845" i="19"/>
  <c r="AS898" i="19"/>
  <c r="AS754" i="19"/>
  <c r="AS755" i="19"/>
  <c r="AS275" i="19"/>
  <c r="AS800" i="19"/>
  <c r="AS937" i="19"/>
  <c r="AS231" i="19"/>
  <c r="AS432" i="19"/>
  <c r="AS23" i="19"/>
  <c r="AS801" i="19"/>
  <c r="AS222" i="19"/>
  <c r="AS123" i="19"/>
  <c r="AS278" i="19"/>
  <c r="AS802" i="19"/>
  <c r="AS234" i="19"/>
  <c r="AS742" i="19"/>
  <c r="AS337" i="19"/>
  <c r="AS908" i="19"/>
  <c r="AS457" i="19"/>
  <c r="AS223" i="19"/>
  <c r="AS881" i="19"/>
  <c r="AS52" i="19"/>
  <c r="AS846" i="19"/>
  <c r="AS392" i="19"/>
  <c r="AS920" i="19"/>
  <c r="AS224" i="19"/>
  <c r="AS488" i="19"/>
  <c r="AS784" i="19"/>
  <c r="AS179" i="19"/>
  <c r="AS594" i="19"/>
  <c r="AS375" i="19"/>
  <c r="AS265" i="19"/>
  <c r="AS614" i="19"/>
  <c r="AS404" i="19"/>
  <c r="AS405" i="19"/>
  <c r="AS426" i="19"/>
  <c r="AS765" i="19"/>
  <c r="AS766" i="19"/>
  <c r="AS650" i="19"/>
  <c r="AS767" i="19"/>
  <c r="AS833" i="19"/>
  <c r="AS834" i="19"/>
  <c r="AS647" i="19"/>
  <c r="AS474" i="19"/>
  <c r="AS279" i="19"/>
  <c r="AS183" i="19"/>
  <c r="AS618" i="19"/>
  <c r="AS187" i="19"/>
  <c r="AS683" i="19"/>
  <c r="AS885" i="19"/>
  <c r="AS221" i="19"/>
  <c r="AS225" i="19"/>
  <c r="AS615" i="19"/>
  <c r="AS325" i="19"/>
  <c r="AS241" i="19"/>
  <c r="AS22" i="19"/>
  <c r="AS541" i="19"/>
  <c r="AS642" i="19"/>
  <c r="AS673" i="19"/>
  <c r="AS27" i="19"/>
  <c r="AS447" i="19"/>
  <c r="AS489" i="19"/>
  <c r="AS490" i="19"/>
  <c r="AS619" i="19"/>
  <c r="AS271" i="19"/>
  <c r="AS415" i="19"/>
  <c r="AS561" i="19"/>
  <c r="AS895" i="19"/>
  <c r="AS497" i="19"/>
  <c r="AS416" i="19"/>
  <c r="AS266" i="19"/>
  <c r="AS9" i="19"/>
  <c r="AS35" i="19"/>
  <c r="AS448" i="19"/>
  <c r="AS525" i="19"/>
  <c r="AS658" i="19"/>
  <c r="AS63" i="19"/>
  <c r="AS403" i="19"/>
  <c r="AS788" i="19"/>
  <c r="AS211" i="19"/>
  <c r="AS358" i="19"/>
  <c r="AS831" i="19"/>
  <c r="AS835" i="19"/>
  <c r="AS491" i="19"/>
  <c r="AS492" i="19"/>
  <c r="AS498" i="19"/>
  <c r="AS499" i="19"/>
  <c r="AS359" i="19"/>
  <c r="AS500" i="19"/>
  <c r="AS276" i="19"/>
  <c r="AS493" i="19"/>
  <c r="AS896" i="19"/>
  <c r="AS803" i="19"/>
  <c r="AS626" i="19"/>
  <c r="AS886" i="19"/>
  <c r="AS627" i="19"/>
  <c r="AS804" i="19"/>
  <c r="AS501" i="19"/>
  <c r="AS911" i="19"/>
  <c r="AS494" i="19"/>
  <c r="AS495" i="19"/>
  <c r="AS371" i="19"/>
  <c r="AS921" i="19"/>
  <c r="AS922" i="19"/>
  <c r="AS85" i="19"/>
  <c r="AS393" i="19"/>
  <c r="AS394" i="19"/>
  <c r="AS17" i="19"/>
  <c r="AS674" i="19"/>
  <c r="AS354" i="19"/>
  <c r="AS338" i="19"/>
  <c r="AS124" i="19"/>
  <c r="AS518" i="19"/>
  <c r="AS899" i="19"/>
  <c r="AS743" i="19"/>
  <c r="AS785" i="19"/>
  <c r="AS105" i="19"/>
  <c r="AS612" i="19"/>
  <c r="AS18" i="19"/>
  <c r="AS62" i="19"/>
  <c r="AS417" i="19"/>
  <c r="AS628" i="19"/>
  <c r="AS160" i="19"/>
  <c r="AS190" i="19"/>
  <c r="AS73" i="19"/>
  <c r="AS552" i="19"/>
  <c r="AS228" i="19"/>
  <c r="AS250" i="19"/>
  <c r="AS267" i="19"/>
  <c r="AS363" i="19"/>
  <c r="AS248" i="19"/>
  <c r="AS90" i="19"/>
  <c r="AS227" i="19"/>
  <c r="AS433" i="19"/>
  <c r="AS189" i="19"/>
  <c r="AS462" i="19"/>
  <c r="AS496" i="19"/>
  <c r="AS855" i="19"/>
  <c r="AS591" i="19"/>
  <c r="AS291" i="19"/>
  <c r="AS37" i="19"/>
  <c r="AS887" i="19"/>
  <c r="AS327" i="19"/>
  <c r="AS710" i="19"/>
  <c r="AS220" i="19"/>
  <c r="AS324" i="19"/>
  <c r="AS862" i="19"/>
  <c r="AS860" i="19"/>
  <c r="AS551" i="19"/>
  <c r="AS129" i="19"/>
  <c r="AS82" i="19"/>
  <c r="AS130" i="19"/>
  <c r="AS131" i="19"/>
  <c r="AS675" i="19"/>
  <c r="AS676" i="19"/>
  <c r="AS412" i="19"/>
  <c r="AS438" i="19"/>
  <c r="AS637" i="19"/>
  <c r="AS106" i="19"/>
  <c r="AS638" i="19"/>
  <c r="AS697" i="19"/>
  <c r="AS98" i="19"/>
  <c r="AS520" i="19"/>
  <c r="AS882" i="19"/>
  <c r="AS877" i="19"/>
  <c r="AS878" i="19"/>
  <c r="AS148" i="19"/>
  <c r="AS14" i="19"/>
  <c r="AS859" i="19"/>
  <c r="AS372" i="19"/>
  <c r="AS373" i="19"/>
  <c r="AS374" i="19"/>
  <c r="AS639" i="19"/>
  <c r="AS640" i="19"/>
  <c r="AS434" i="19"/>
  <c r="AS43" i="19"/>
  <c r="AS451" i="19"/>
  <c r="AS295" i="19"/>
  <c r="AS677" i="19"/>
  <c r="AS139" i="19"/>
  <c r="AS13" i="19"/>
  <c r="AS678" i="19"/>
  <c r="AS907" i="19"/>
  <c r="AS943" i="19"/>
  <c r="AS926" i="19"/>
  <c r="AS708" i="19"/>
  <c r="AS272" i="19"/>
  <c r="AS355" i="19"/>
  <c r="AS168" i="19"/>
  <c r="AS212" i="19"/>
  <c r="AS910" i="19"/>
  <c r="AS380" i="19"/>
  <c r="AS381" i="19"/>
  <c r="AS382" i="19"/>
  <c r="AS173" i="19"/>
  <c r="AS383" i="19"/>
  <c r="AS749" i="19"/>
  <c r="AS159" i="19"/>
  <c r="AS174" i="19"/>
  <c r="AS384" i="19"/>
  <c r="AS385" i="19"/>
  <c r="AS542" i="19"/>
  <c r="AS543" i="19"/>
  <c r="AS544" i="19"/>
  <c r="AS545" i="19"/>
  <c r="AS175" i="19"/>
  <c r="AS519" i="19"/>
  <c r="AS510" i="19"/>
  <c r="AS836" i="19"/>
  <c r="AS270" i="19"/>
  <c r="AS709" i="19"/>
  <c r="AS884" i="19"/>
  <c r="AS821" i="19"/>
  <c r="AS822" i="19"/>
  <c r="AS823" i="19"/>
  <c r="AS696" i="19"/>
  <c r="AS188" i="19"/>
  <c r="AS339" i="19"/>
  <c r="AS340" i="19"/>
  <c r="AS535" i="19"/>
  <c r="AS111" i="19"/>
  <c r="AS112" i="19"/>
  <c r="AS113" i="19"/>
  <c r="AS114" i="19"/>
  <c r="AS115" i="19"/>
  <c r="AS54" i="19"/>
  <c r="AS192" i="19"/>
  <c r="AS334" i="19"/>
  <c r="AS136" i="19"/>
  <c r="AS55" i="19"/>
  <c r="AS193" i="19"/>
  <c r="AS750" i="19"/>
  <c r="AS751" i="19"/>
  <c r="AS752" i="19"/>
  <c r="AS268" i="19"/>
  <c r="AS641" i="19"/>
  <c r="AS782" i="19"/>
  <c r="AS651" i="19"/>
  <c r="AS217" i="19"/>
  <c r="AS218" i="19"/>
  <c r="AS611" i="19"/>
  <c r="AS915" i="19"/>
  <c r="AS397" i="19"/>
  <c r="AS399" i="19"/>
  <c r="AS400" i="19"/>
  <c r="AS789" i="19"/>
  <c r="AS790" i="19"/>
  <c r="AS791" i="19"/>
  <c r="AS562" i="19"/>
  <c r="AS768" i="19"/>
  <c r="AS391" i="19"/>
  <c r="AS914" i="19"/>
  <c r="AS556" i="19"/>
  <c r="AS883" i="19"/>
  <c r="AS153" i="19"/>
  <c r="AS280" i="19"/>
  <c r="AS558" i="19"/>
  <c r="AS554" i="19"/>
  <c r="AS281" i="19"/>
  <c r="AS526" i="19"/>
  <c r="AS401" i="19"/>
  <c r="AS282" i="19"/>
  <c r="AS944" i="19"/>
  <c r="AS643" i="19"/>
  <c r="AS867" i="19"/>
  <c r="AS868" i="19"/>
  <c r="AS869" i="19"/>
  <c r="AS870" i="19"/>
  <c r="AS769" i="19"/>
  <c r="AS386" i="19"/>
  <c r="AS546" i="19"/>
  <c r="AS753" i="19"/>
  <c r="AS617" i="19"/>
  <c r="AS134" i="19"/>
  <c r="AS423" i="19"/>
  <c r="AS320" i="19"/>
  <c r="AS905" i="19"/>
  <c r="AS861" i="19"/>
  <c r="AS756" i="19"/>
  <c r="AS431" i="19"/>
  <c r="AS904" i="19"/>
  <c r="AS876" i="19"/>
  <c r="AS811" i="19"/>
  <c r="AS812" i="19"/>
  <c r="AS813" i="19"/>
  <c r="AS814" i="19"/>
  <c r="AS815" i="19"/>
  <c r="AS740" i="19"/>
  <c r="AS806" i="19"/>
  <c r="AS807" i="19"/>
  <c r="AS808" i="19"/>
  <c r="AS204" i="19"/>
  <c r="AS455" i="19"/>
  <c r="AS712" i="19"/>
  <c r="AS816" i="19"/>
  <c r="AS233" i="19"/>
  <c r="AS406" i="19"/>
  <c r="AS792" i="19"/>
  <c r="AS700" i="19"/>
  <c r="AS701" i="19"/>
  <c r="AS702" i="19"/>
  <c r="AS395" i="19"/>
  <c r="AS176" i="19"/>
  <c r="AS770" i="19"/>
  <c r="AS310" i="19"/>
  <c r="AS237" i="19"/>
  <c r="AS654" i="19"/>
  <c r="AS132" i="19"/>
  <c r="AS713" i="19"/>
  <c r="AS714" i="19"/>
  <c r="AS715" i="19"/>
  <c r="AS716" i="19"/>
  <c r="AS344" i="19"/>
  <c r="AS345" i="19"/>
  <c r="AS346" i="19"/>
  <c r="AS347" i="19"/>
  <c r="AS348" i="19"/>
  <c r="AS418" i="19"/>
  <c r="AS478" i="19"/>
  <c r="AS703" i="19"/>
  <c r="AS19" i="19"/>
  <c r="AS888" i="19"/>
  <c r="AS306" i="19"/>
  <c r="AS758" i="19"/>
  <c r="AS903" i="19"/>
  <c r="AS783" i="19"/>
  <c r="AS613" i="19"/>
  <c r="AS906" i="19"/>
  <c r="AS536" i="19"/>
  <c r="AS126" i="19"/>
  <c r="AS238" i="19"/>
  <c r="AS283" i="19"/>
  <c r="AS771" i="19"/>
  <c r="AS387" i="19"/>
  <c r="AS119" i="19"/>
  <c r="AS744" i="19"/>
  <c r="AS775" i="19"/>
  <c r="AS776" i="19"/>
  <c r="AS300" i="19"/>
  <c r="AS301" i="19"/>
  <c r="AS442" i="19"/>
  <c r="AS194" i="19"/>
  <c r="AS311" i="19"/>
  <c r="AS759" i="19"/>
  <c r="AS446" i="19"/>
  <c r="AS480" i="19"/>
  <c r="AS481" i="19"/>
  <c r="AS482" i="19"/>
  <c r="AS483" i="19"/>
  <c r="AS302" i="19"/>
  <c r="AS303" i="19"/>
  <c r="AS304" i="19"/>
  <c r="AS305" i="19"/>
  <c r="AS777" i="19"/>
  <c r="AS757" i="19"/>
  <c r="AS778" i="19"/>
  <c r="AS427" i="19"/>
  <c r="AS560" i="19"/>
  <c r="AS616" i="19"/>
  <c r="AS524" i="19"/>
  <c r="AS396" i="19"/>
  <c r="AS357" i="19"/>
  <c r="AS761" i="19"/>
  <c r="AS445" i="19"/>
  <c r="AS760" i="19"/>
  <c r="AS379" i="19"/>
  <c r="AS435" i="19"/>
  <c r="AS436" i="19"/>
  <c r="AS863" i="19"/>
  <c r="AS603" i="19"/>
  <c r="AS441" i="19"/>
  <c r="AS923" i="19"/>
  <c r="AS592" i="19"/>
  <c r="AS472" i="19"/>
  <c r="AS449" i="19"/>
  <c r="AS293" i="19"/>
  <c r="AS550" i="19"/>
  <c r="AS287" i="19"/>
  <c r="AS178" i="19"/>
  <c r="AS360" i="19"/>
  <c r="AS361" i="19"/>
  <c r="AS913" i="19"/>
  <c r="AS484" i="19"/>
  <c r="AS762" i="19"/>
  <c r="AS900" i="19"/>
  <c r="AS901" i="19"/>
  <c r="AS902" i="19"/>
  <c r="AS5" i="19"/>
  <c r="AS443" i="19"/>
  <c r="AS444" i="19"/>
  <c r="AS938" i="19"/>
  <c r="AS323" i="19"/>
  <c r="AS485" i="19"/>
  <c r="AS659" i="19"/>
  <c r="AS326" i="19"/>
  <c r="AS473" i="19"/>
  <c r="AS53" i="19"/>
  <c r="AS894" i="19"/>
  <c r="AS648" i="19"/>
  <c r="AS402" i="19"/>
  <c r="AS36" i="19"/>
  <c r="AS289" i="19"/>
  <c r="AS292" i="19"/>
  <c r="AS557" i="19"/>
  <c r="AS532" i="19"/>
  <c r="AS376" i="19"/>
  <c r="AS377" i="19"/>
  <c r="AS378" i="19"/>
  <c r="AS852" i="19"/>
  <c r="AS853" i="19"/>
  <c r="AS745" i="19"/>
  <c r="AS604" i="19"/>
  <c r="AS242" i="19"/>
  <c r="AS797" i="19"/>
  <c r="AS58" i="19"/>
  <c r="AS824" i="19"/>
  <c r="AS629" i="19"/>
  <c r="AS825" i="19"/>
  <c r="AS533" i="19"/>
  <c r="AS553" i="19"/>
  <c r="AS946" i="19"/>
  <c r="AS411" i="19"/>
  <c r="AS294" i="19"/>
  <c r="AS864" i="19"/>
  <c r="AS865" i="19"/>
  <c r="AS897" i="19"/>
  <c r="AS889" i="19"/>
  <c r="AS820" i="19"/>
  <c r="AS817" i="19"/>
  <c r="AS818" i="19"/>
  <c r="AS819" i="19"/>
  <c r="AS389" i="19"/>
  <c r="AS230" i="19"/>
  <c r="AS805" i="19"/>
  <c r="AS511" i="19"/>
  <c r="AS11" i="19"/>
  <c r="AS941" i="19"/>
  <c r="AS890" i="19"/>
  <c r="AS312" i="19"/>
  <c r="AS313" i="19"/>
  <c r="AS315" i="19"/>
  <c r="AS316" i="19"/>
  <c r="AS945" i="19"/>
  <c r="AS605" i="19"/>
  <c r="AS122" i="19"/>
  <c r="AS413" i="19"/>
  <c r="AS314" i="19"/>
  <c r="AS89" i="19"/>
  <c r="AS522" i="19"/>
  <c r="AS942" i="19"/>
  <c r="AS38" i="19"/>
  <c r="AS157" i="19"/>
  <c r="AS33" i="19"/>
  <c r="AS549" i="19"/>
  <c r="AS205" i="19"/>
  <c r="AS235" i="19"/>
  <c r="AS475" i="19"/>
  <c r="AS660" i="19"/>
  <c r="AS661" i="19"/>
  <c r="AS29" i="19"/>
  <c r="AS662" i="19"/>
  <c r="AS149" i="19"/>
  <c r="AS663" i="19"/>
  <c r="AS746" i="19"/>
  <c r="AS440" i="19"/>
  <c r="AS686" i="19"/>
  <c r="AS180" i="19"/>
  <c r="AS94" i="19"/>
  <c r="AS689" i="19"/>
  <c r="AS690" i="19"/>
  <c r="AS172" i="19"/>
  <c r="AS687" i="19"/>
  <c r="AS688" i="19"/>
  <c r="AS879" i="19"/>
  <c r="AS786" i="19"/>
  <c r="AS787" i="19"/>
  <c r="AS61" i="19"/>
  <c r="AS555" i="19"/>
  <c r="AS398" i="19"/>
  <c r="AS670" i="19"/>
  <c r="AS184" i="19"/>
  <c r="AS671" i="19"/>
  <c r="AS80" i="19"/>
  <c r="AS97" i="19"/>
  <c r="AS164" i="19"/>
  <c r="AS916" i="19"/>
  <c r="AS917" i="19"/>
  <c r="AS780" i="19"/>
  <c r="AS717" i="19"/>
  <c r="AS68" i="19"/>
  <c r="AS924" i="19"/>
  <c r="AS925" i="19"/>
  <c r="AS880" i="19"/>
  <c r="AS559" i="19"/>
  <c r="AS854" i="19"/>
  <c r="AS600" i="19"/>
  <c r="AS288" i="19"/>
  <c r="AS679" i="19"/>
  <c r="AS467" i="19"/>
  <c r="AS691" i="19"/>
  <c r="AS692" i="19"/>
  <c r="AS693" i="19"/>
  <c r="AS195" i="19"/>
  <c r="AS59" i="19"/>
  <c r="AS117" i="19"/>
  <c r="AS60" i="19"/>
  <c r="AS118" i="19"/>
  <c r="AS155" i="19"/>
  <c r="AS156" i="19"/>
  <c r="AS74" i="19"/>
  <c r="AS138" i="19"/>
  <c r="AS918" i="19"/>
  <c r="AS42" i="19"/>
  <c r="AS229" i="19"/>
  <c r="AS161" i="19"/>
  <c r="AS528" i="19"/>
  <c r="AS527" i="19"/>
  <c r="AS504" i="19"/>
  <c r="AS505" i="19"/>
  <c r="AS506" i="19"/>
  <c r="AS507" i="19"/>
  <c r="AS226" i="19"/>
  <c r="AS871" i="19"/>
  <c r="AS872" i="19"/>
  <c r="AS24" i="19"/>
  <c r="AS826" i="19"/>
  <c r="AS827" i="19"/>
  <c r="AS828" i="19"/>
  <c r="AS829" i="19"/>
  <c r="AS830" i="19"/>
  <c r="AS866" i="19"/>
  <c r="AS655" i="19"/>
  <c r="AS656" i="19"/>
  <c r="AS891" i="19"/>
  <c r="AS34" i="19"/>
  <c r="AS120" i="19"/>
  <c r="AS424" i="19"/>
  <c r="AS342" i="19"/>
  <c r="AS343" i="19"/>
  <c r="AS521" i="19"/>
  <c r="AS128" i="19"/>
  <c r="AS419" i="19"/>
  <c r="AS630" i="19"/>
  <c r="AS631" i="19"/>
  <c r="AS632" i="19"/>
  <c r="AS699" i="19"/>
  <c r="AS420" i="19"/>
  <c r="AS530" i="19"/>
  <c r="AS919" i="19"/>
  <c r="AS698" i="19"/>
  <c r="AS458" i="19"/>
  <c r="AS486" i="19"/>
  <c r="AS487" i="19"/>
  <c r="AS456" i="19"/>
  <c r="AS202" i="19"/>
  <c r="AS162" i="19"/>
  <c r="AS452" i="19"/>
  <c r="AS453" i="19"/>
  <c r="AS531" i="19"/>
  <c r="AS793" i="19"/>
  <c r="AS809" i="19"/>
  <c r="AS810" i="19"/>
  <c r="AS718" i="19"/>
  <c r="AS719" i="19"/>
  <c r="AS927" i="19"/>
  <c r="AS928" i="19"/>
  <c r="AS929" i="19"/>
  <c r="AS720" i="19"/>
  <c r="AS721" i="19"/>
  <c r="AS722" i="19"/>
  <c r="AS723" i="19"/>
  <c r="AS724" i="19"/>
  <c r="AS930" i="19"/>
  <c r="AS931" i="19"/>
  <c r="AS932" i="19"/>
  <c r="AS933" i="19"/>
  <c r="AS934" i="19"/>
  <c r="AS935" i="19"/>
  <c r="AS936" i="19"/>
  <c r="AS725" i="19"/>
  <c r="AS726" i="19"/>
  <c r="AS727" i="19"/>
  <c r="AS728" i="19"/>
  <c r="AS729" i="19"/>
  <c r="AS730" i="19"/>
  <c r="AS731" i="19"/>
  <c r="AS732" i="19"/>
  <c r="AS733" i="19"/>
  <c r="AS236" i="19"/>
  <c r="AS502" i="19"/>
  <c r="AS548" i="19"/>
  <c r="AS547" i="19"/>
  <c r="AS140" i="19"/>
  <c r="AS734" i="19"/>
  <c r="AS735" i="19"/>
  <c r="AS736" i="19"/>
  <c r="AS737" i="19"/>
  <c r="AS738" i="19"/>
  <c r="AS177" i="19"/>
  <c r="AS125" i="19"/>
  <c r="AS169" i="19"/>
  <c r="AS664" i="19"/>
  <c r="AS665" i="19"/>
  <c r="AS680" i="19"/>
  <c r="AS78" i="19"/>
  <c r="AS79" i="19"/>
  <c r="AS681" i="19"/>
  <c r="AS682" i="19"/>
  <c r="AS463" i="19"/>
  <c r="AS91" i="19"/>
  <c r="AS96" i="19"/>
  <c r="AS203" i="19"/>
  <c r="AS666" i="19"/>
  <c r="AS667" i="19"/>
  <c r="AS459" i="19"/>
  <c r="AS684" i="19"/>
  <c r="AS239" i="19"/>
  <c r="AS892" i="19"/>
  <c r="AS609" i="19"/>
  <c r="AS606" i="19"/>
  <c r="AS607" i="19"/>
  <c r="AS608" i="19"/>
  <c r="AS30" i="19"/>
  <c r="AS31" i="19"/>
  <c r="AS32" i="19"/>
  <c r="AS668" i="19"/>
  <c r="AS41" i="19"/>
  <c r="AS468" i="19"/>
  <c r="AS6" i="19"/>
  <c r="AS7" i="19"/>
  <c r="AS198" i="19"/>
  <c r="AS566" i="19"/>
  <c r="AS567" i="19"/>
  <c r="AS568" i="19"/>
  <c r="AS50" i="19"/>
  <c r="AS569" i="19"/>
  <c r="AS570" i="19"/>
  <c r="AS571" i="19"/>
  <c r="AS572" i="19"/>
  <c r="AS573" i="19"/>
  <c r="AS574" i="19"/>
  <c r="AS575" i="19"/>
  <c r="AS576" i="19"/>
  <c r="AS577" i="19"/>
  <c r="AS578" i="19"/>
  <c r="AS579" i="19"/>
  <c r="AS580" i="19"/>
  <c r="AS581" i="19"/>
  <c r="AS582" i="19"/>
  <c r="AS583" i="19"/>
  <c r="AS584" i="19"/>
  <c r="AS585" i="19"/>
  <c r="AS586" i="19"/>
  <c r="AS587" i="19"/>
  <c r="AS588" i="19"/>
  <c r="AS747" i="19"/>
  <c r="AS748" i="19"/>
  <c r="AS589" i="19"/>
  <c r="AS590" i="19"/>
  <c r="AS8" i="19"/>
  <c r="AS240" i="19"/>
  <c r="AS165" i="19"/>
  <c r="AS694" i="19"/>
  <c r="AS67" i="19"/>
  <c r="AS100" i="19"/>
  <c r="AS101" i="19"/>
  <c r="AS64" i="19"/>
  <c r="AS83" i="19"/>
  <c r="AS104" i="19"/>
  <c r="AS99" i="19"/>
  <c r="AS51" i="19"/>
  <c r="AS166" i="19"/>
  <c r="AS103" i="19"/>
  <c r="AS133" i="19"/>
  <c r="AS65" i="19"/>
  <c r="AS102" i="19"/>
  <c r="AS186" i="19"/>
  <c r="AS66" i="19"/>
  <c r="AS741" i="19"/>
  <c r="AS739" i="19"/>
  <c r="AS711" i="19"/>
  <c r="AR940" i="19"/>
  <c r="AR610" i="19"/>
  <c r="AR213" i="19"/>
  <c r="AR341" i="19"/>
  <c r="AR84" i="19"/>
  <c r="AR460" i="19"/>
  <c r="AR219" i="19"/>
  <c r="AR470" i="19"/>
  <c r="AR151" i="19"/>
  <c r="AR207" i="19"/>
  <c r="AR469" i="19"/>
  <c r="AR93" i="19"/>
  <c r="AR232" i="19"/>
  <c r="AR201" i="19"/>
  <c r="AR200" i="19"/>
  <c r="AR328" i="19"/>
  <c r="AR669" i="19"/>
  <c r="AR461" i="19"/>
  <c r="AR464" i="19"/>
  <c r="AR465" i="19"/>
  <c r="AR466" i="19"/>
  <c r="AR48" i="19"/>
  <c r="AR407" i="19"/>
  <c r="AR335" i="19"/>
  <c r="AR12" i="19"/>
  <c r="AR216" i="19"/>
  <c r="AR408" i="19"/>
  <c r="AR47" i="19"/>
  <c r="AR4" i="19"/>
  <c r="AR181" i="19"/>
  <c r="AR284" i="19"/>
  <c r="AR909" i="19"/>
  <c r="AR620" i="19"/>
  <c r="AR621" i="19"/>
  <c r="AR622" i="19"/>
  <c r="AR602" i="19"/>
  <c r="AR529" i="19"/>
  <c r="AR508" i="19"/>
  <c r="AR645" i="19"/>
  <c r="AR534" i="19"/>
  <c r="AR252" i="19"/>
  <c r="AR147" i="19"/>
  <c r="AR253" i="19"/>
  <c r="AR623" i="19"/>
  <c r="AR254" i="19"/>
  <c r="AR414" i="19"/>
  <c r="AR255" i="19"/>
  <c r="AR256" i="19"/>
  <c r="AR257" i="19"/>
  <c r="AR307" i="19"/>
  <c r="AR243" i="19"/>
  <c r="AR69" i="19"/>
  <c r="AR763" i="19"/>
  <c r="AR939" i="19"/>
  <c r="AR364" i="19"/>
  <c r="AR365" i="19"/>
  <c r="AR512" i="19"/>
  <c r="AR798" i="19"/>
  <c r="AR152" i="19"/>
  <c r="AR513" i="19"/>
  <c r="AR121" i="19"/>
  <c r="AR471" i="19"/>
  <c r="AR633" i="19"/>
  <c r="AR135" i="19"/>
  <c r="AR258" i="19"/>
  <c r="AR514" i="19"/>
  <c r="AR799" i="19"/>
  <c r="AR20" i="19"/>
  <c r="AR429" i="19"/>
  <c r="AR634" i="19"/>
  <c r="AR367" i="19"/>
  <c r="AR10" i="19"/>
  <c r="AR366" i="19"/>
  <c r="AR163" i="19"/>
  <c r="AR652" i="19"/>
  <c r="AR297" i="19"/>
  <c r="AR298" i="19"/>
  <c r="AR644" i="19"/>
  <c r="AR362" i="19"/>
  <c r="AR705" i="19"/>
  <c r="AR77" i="19"/>
  <c r="AR515" i="19"/>
  <c r="AR273" i="19"/>
  <c r="AR274" i="19"/>
  <c r="AR259" i="19"/>
  <c r="AR260" i="19"/>
  <c r="AR81" i="19"/>
  <c r="AR277" i="19"/>
  <c r="AR537" i="19"/>
  <c r="AR538" i="19"/>
  <c r="AR539" i="19"/>
  <c r="AR450" i="19"/>
  <c r="AR540" i="19"/>
  <c r="AR430" i="19"/>
  <c r="AR199" i="19"/>
  <c r="AR92" i="19"/>
  <c r="AR476" i="19"/>
  <c r="AR390" i="19"/>
  <c r="AR781" i="19"/>
  <c r="AR322" i="19"/>
  <c r="AR837" i="19"/>
  <c r="AR707" i="19"/>
  <c r="AR215" i="19"/>
  <c r="AR214" i="19"/>
  <c r="AR206" i="19"/>
  <c r="AR351" i="19"/>
  <c r="AR321" i="19"/>
  <c r="AR182" i="19"/>
  <c r="AR479" i="19"/>
  <c r="AR308" i="19"/>
  <c r="AR309" i="19"/>
  <c r="AR593" i="19"/>
  <c r="AR349" i="19"/>
  <c r="AR269" i="19"/>
  <c r="AR635" i="19"/>
  <c r="AR368" i="19"/>
  <c r="AR388" i="19"/>
  <c r="AR146" i="19"/>
  <c r="AR244" i="19"/>
  <c r="AR772" i="19"/>
  <c r="AR107" i="19"/>
  <c r="AR296" i="19"/>
  <c r="AR251" i="19"/>
  <c r="AR245" i="19"/>
  <c r="AR246" i="19"/>
  <c r="AR191" i="19"/>
  <c r="AR773" i="19"/>
  <c r="AR247" i="19"/>
  <c r="AR249" i="19"/>
  <c r="AR685" i="19"/>
  <c r="AR774" i="19"/>
  <c r="AR649" i="19"/>
  <c r="AR317" i="19"/>
  <c r="AR563" i="19"/>
  <c r="AR564" i="19"/>
  <c r="AR318" i="19"/>
  <c r="AR319" i="19"/>
  <c r="AR523" i="19"/>
  <c r="AR46" i="19"/>
  <c r="AR75" i="19"/>
  <c r="AR437" i="19"/>
  <c r="AR695" i="19"/>
  <c r="AR503" i="19"/>
  <c r="AR261" i="19"/>
  <c r="AR262" i="19"/>
  <c r="AR16" i="19"/>
  <c r="AR657" i="19"/>
  <c r="AR185" i="19"/>
  <c r="AR196" i="19"/>
  <c r="AR565" i="19"/>
  <c r="AR95" i="19"/>
  <c r="AR141" i="19"/>
  <c r="AR142" i="19"/>
  <c r="AR421" i="19"/>
  <c r="AR422" i="19"/>
  <c r="AR108" i="19"/>
  <c r="AR646" i="19"/>
  <c r="AR516" i="19"/>
  <c r="AR912" i="19"/>
  <c r="AR21" i="19"/>
  <c r="AR517" i="19"/>
  <c r="AR299" i="19"/>
  <c r="AR873" i="19"/>
  <c r="AR838" i="19"/>
  <c r="AR839" i="19"/>
  <c r="AR840" i="19"/>
  <c r="AR841" i="19"/>
  <c r="AR842" i="19"/>
  <c r="AR290" i="19"/>
  <c r="AR595" i="19"/>
  <c r="AR874" i="19"/>
  <c r="AR875" i="19"/>
  <c r="AR25" i="19"/>
  <c r="AR26" i="19"/>
  <c r="AR596" i="19"/>
  <c r="AR597" i="19"/>
  <c r="AR350" i="19"/>
  <c r="AR598" i="19"/>
  <c r="AR599" i="19"/>
  <c r="AR158" i="19"/>
  <c r="AR49" i="19"/>
  <c r="AR39" i="19"/>
  <c r="AR843" i="19"/>
  <c r="AR847" i="19"/>
  <c r="AR848" i="19"/>
  <c r="AR849" i="19"/>
  <c r="AR850" i="19"/>
  <c r="AR851" i="19"/>
  <c r="AR352" i="19"/>
  <c r="AR353" i="19"/>
  <c r="AR704" i="19"/>
  <c r="AR672" i="19"/>
  <c r="AR706" i="19"/>
  <c r="AR832" i="19"/>
  <c r="AR170" i="19"/>
  <c r="AR336" i="19"/>
  <c r="AR356" i="19"/>
  <c r="AR154" i="19"/>
  <c r="AR116" i="19"/>
  <c r="AR88" i="19"/>
  <c r="AR70" i="19"/>
  <c r="AR44" i="19"/>
  <c r="AR71" i="19"/>
  <c r="AR109" i="19"/>
  <c r="AR509" i="19"/>
  <c r="AR893" i="19"/>
  <c r="AR208" i="19"/>
  <c r="AR110" i="19"/>
  <c r="AR86" i="19"/>
  <c r="AR28" i="19"/>
  <c r="AR40" i="19"/>
  <c r="AR844" i="19"/>
  <c r="AR624" i="19"/>
  <c r="AR329" i="19"/>
  <c r="AR636" i="19"/>
  <c r="AR425" i="19"/>
  <c r="AR127" i="19"/>
  <c r="AR285" i="19"/>
  <c r="AR409" i="19"/>
  <c r="AR410" i="19"/>
  <c r="AR167" i="19"/>
  <c r="AR330" i="19"/>
  <c r="AR331" i="19"/>
  <c r="AR332" i="19"/>
  <c r="AR333" i="19"/>
  <c r="AR439" i="19"/>
  <c r="AR15" i="19"/>
  <c r="AR369" i="19"/>
  <c r="AR794" i="19"/>
  <c r="AR795" i="19"/>
  <c r="AR454" i="19"/>
  <c r="AR145" i="19"/>
  <c r="AR625" i="19"/>
  <c r="AR263" i="19"/>
  <c r="AR428" i="19"/>
  <c r="AR264" i="19"/>
  <c r="AR796" i="19"/>
  <c r="AR653" i="19"/>
  <c r="AR477" i="19"/>
  <c r="AR150" i="19"/>
  <c r="AR45" i="19"/>
  <c r="AR72" i="19"/>
  <c r="AR87" i="19"/>
  <c r="AR56" i="19"/>
  <c r="AR57" i="19"/>
  <c r="AR171" i="19"/>
  <c r="AR779" i="19"/>
  <c r="AR764" i="19"/>
  <c r="AR209" i="19"/>
  <c r="AR143" i="19"/>
  <c r="AR137" i="19"/>
  <c r="AR856" i="19"/>
  <c r="AR857" i="19"/>
  <c r="AR858" i="19"/>
  <c r="AR286" i="19"/>
  <c r="AR210" i="19"/>
  <c r="AR370" i="19"/>
  <c r="AR601" i="19"/>
  <c r="AR76" i="19"/>
  <c r="AR144" i="19"/>
  <c r="AR197" i="19"/>
  <c r="AR845" i="19"/>
  <c r="AR898" i="19"/>
  <c r="AR754" i="19"/>
  <c r="AR755" i="19"/>
  <c r="AR275" i="19"/>
  <c r="AR800" i="19"/>
  <c r="AR937" i="19"/>
  <c r="AR231" i="19"/>
  <c r="AR432" i="19"/>
  <c r="AR23" i="19"/>
  <c r="AR801" i="19"/>
  <c r="AR222" i="19"/>
  <c r="AR123" i="19"/>
  <c r="AR278" i="19"/>
  <c r="AR802" i="19"/>
  <c r="AR234" i="19"/>
  <c r="AR742" i="19"/>
  <c r="AR337" i="19"/>
  <c r="AR908" i="19"/>
  <c r="AR457" i="19"/>
  <c r="AR223" i="19"/>
  <c r="AR881" i="19"/>
  <c r="AR52" i="19"/>
  <c r="AR846" i="19"/>
  <c r="AR392" i="19"/>
  <c r="AR920" i="19"/>
  <c r="AR224" i="19"/>
  <c r="AR488" i="19"/>
  <c r="AR784" i="19"/>
  <c r="AR179" i="19"/>
  <c r="AR594" i="19"/>
  <c r="AR375" i="19"/>
  <c r="AR265" i="19"/>
  <c r="AR614" i="19"/>
  <c r="AR404" i="19"/>
  <c r="AR405" i="19"/>
  <c r="AR426" i="19"/>
  <c r="AR765" i="19"/>
  <c r="AR766" i="19"/>
  <c r="AR650" i="19"/>
  <c r="AR767" i="19"/>
  <c r="AR833" i="19"/>
  <c r="AR834" i="19"/>
  <c r="AR647" i="19"/>
  <c r="AR474" i="19"/>
  <c r="AR279" i="19"/>
  <c r="AR183" i="19"/>
  <c r="AR618" i="19"/>
  <c r="AR187" i="19"/>
  <c r="AR683" i="19"/>
  <c r="AR885" i="19"/>
  <c r="AR221" i="19"/>
  <c r="AR225" i="19"/>
  <c r="AR615" i="19"/>
  <c r="AR325" i="19"/>
  <c r="AR241" i="19"/>
  <c r="AR22" i="19"/>
  <c r="AR541" i="19"/>
  <c r="AR642" i="19"/>
  <c r="AR673" i="19"/>
  <c r="AR27" i="19"/>
  <c r="AR447" i="19"/>
  <c r="AR489" i="19"/>
  <c r="AR490" i="19"/>
  <c r="AR619" i="19"/>
  <c r="AR271" i="19"/>
  <c r="AR415" i="19"/>
  <c r="AR561" i="19"/>
  <c r="AR895" i="19"/>
  <c r="AR497" i="19"/>
  <c r="AR416" i="19"/>
  <c r="AR266" i="19"/>
  <c r="AR9" i="19"/>
  <c r="AR35" i="19"/>
  <c r="AR448" i="19"/>
  <c r="AR525" i="19"/>
  <c r="AR658" i="19"/>
  <c r="AR63" i="19"/>
  <c r="AR403" i="19"/>
  <c r="AR788" i="19"/>
  <c r="AR211" i="19"/>
  <c r="AR358" i="19"/>
  <c r="AR831" i="19"/>
  <c r="AR835" i="19"/>
  <c r="AR491" i="19"/>
  <c r="AR492" i="19"/>
  <c r="AR498" i="19"/>
  <c r="AR499" i="19"/>
  <c r="AR359" i="19"/>
  <c r="AR500" i="19"/>
  <c r="AR276" i="19"/>
  <c r="AR493" i="19"/>
  <c r="AR896" i="19"/>
  <c r="AR803" i="19"/>
  <c r="AR626" i="19"/>
  <c r="AR886" i="19"/>
  <c r="AR627" i="19"/>
  <c r="AR804" i="19"/>
  <c r="AR501" i="19"/>
  <c r="AR911" i="19"/>
  <c r="AR494" i="19"/>
  <c r="AR495" i="19"/>
  <c r="AR371" i="19"/>
  <c r="AR921" i="19"/>
  <c r="AR922" i="19"/>
  <c r="AR85" i="19"/>
  <c r="AR393" i="19"/>
  <c r="AR394" i="19"/>
  <c r="AR17" i="19"/>
  <c r="AR674" i="19"/>
  <c r="AR354" i="19"/>
  <c r="AR338" i="19"/>
  <c r="AR124" i="19"/>
  <c r="AR518" i="19"/>
  <c r="AR899" i="19"/>
  <c r="AR743" i="19"/>
  <c r="AR785" i="19"/>
  <c r="AR105" i="19"/>
  <c r="AR612" i="19"/>
  <c r="AR18" i="19"/>
  <c r="AR62" i="19"/>
  <c r="AR417" i="19"/>
  <c r="AR628" i="19"/>
  <c r="AR160" i="19"/>
  <c r="AR190" i="19"/>
  <c r="AR73" i="19"/>
  <c r="AR552" i="19"/>
  <c r="AR228" i="19"/>
  <c r="AR250" i="19"/>
  <c r="AR267" i="19"/>
  <c r="AR363" i="19"/>
  <c r="AR248" i="19"/>
  <c r="AR90" i="19"/>
  <c r="AR227" i="19"/>
  <c r="AR433" i="19"/>
  <c r="AR189" i="19"/>
  <c r="AR462" i="19"/>
  <c r="AR496" i="19"/>
  <c r="AR855" i="19"/>
  <c r="AR591" i="19"/>
  <c r="AR291" i="19"/>
  <c r="AR37" i="19"/>
  <c r="AR887" i="19"/>
  <c r="AR327" i="19"/>
  <c r="AR710" i="19"/>
  <c r="AR220" i="19"/>
  <c r="AR324" i="19"/>
  <c r="AR862" i="19"/>
  <c r="AR860" i="19"/>
  <c r="AR551" i="19"/>
  <c r="AR129" i="19"/>
  <c r="AR82" i="19"/>
  <c r="AR130" i="19"/>
  <c r="AR131" i="19"/>
  <c r="AR675" i="19"/>
  <c r="AR676" i="19"/>
  <c r="AR412" i="19"/>
  <c r="AR438" i="19"/>
  <c r="AR637" i="19"/>
  <c r="AR106" i="19"/>
  <c r="AR638" i="19"/>
  <c r="AR697" i="19"/>
  <c r="AR98" i="19"/>
  <c r="AR520" i="19"/>
  <c r="AR882" i="19"/>
  <c r="AR877" i="19"/>
  <c r="AR878" i="19"/>
  <c r="AR148" i="19"/>
  <c r="AR14" i="19"/>
  <c r="AR859" i="19"/>
  <c r="AR372" i="19"/>
  <c r="AR373" i="19"/>
  <c r="AR374" i="19"/>
  <c r="AR639" i="19"/>
  <c r="AR640" i="19"/>
  <c r="AR434" i="19"/>
  <c r="AR43" i="19"/>
  <c r="AR451" i="19"/>
  <c r="AR295" i="19"/>
  <c r="AR677" i="19"/>
  <c r="AR139" i="19"/>
  <c r="AR13" i="19"/>
  <c r="AR678" i="19"/>
  <c r="AR907" i="19"/>
  <c r="AR943" i="19"/>
  <c r="AR926" i="19"/>
  <c r="AR708" i="19"/>
  <c r="AR272" i="19"/>
  <c r="AR355" i="19"/>
  <c r="AR168" i="19"/>
  <c r="AR212" i="19"/>
  <c r="AR910" i="19"/>
  <c r="AR380" i="19"/>
  <c r="AR381" i="19"/>
  <c r="AR382" i="19"/>
  <c r="AR173" i="19"/>
  <c r="AR383" i="19"/>
  <c r="AR749" i="19"/>
  <c r="AR159" i="19"/>
  <c r="AR174" i="19"/>
  <c r="AR384" i="19"/>
  <c r="AR385" i="19"/>
  <c r="AR542" i="19"/>
  <c r="AR543" i="19"/>
  <c r="AR544" i="19"/>
  <c r="AR545" i="19"/>
  <c r="AR175" i="19"/>
  <c r="AR519" i="19"/>
  <c r="AR510" i="19"/>
  <c r="AR836" i="19"/>
  <c r="AR270" i="19"/>
  <c r="AR709" i="19"/>
  <c r="AR884" i="19"/>
  <c r="AR821" i="19"/>
  <c r="AR822" i="19"/>
  <c r="AR823" i="19"/>
  <c r="AR696" i="19"/>
  <c r="AR188" i="19"/>
  <c r="AR339" i="19"/>
  <c r="AR340" i="19"/>
  <c r="AR535" i="19"/>
  <c r="AR111" i="19"/>
  <c r="AR112" i="19"/>
  <c r="AR113" i="19"/>
  <c r="AR114" i="19"/>
  <c r="AR115" i="19"/>
  <c r="AR54" i="19"/>
  <c r="AR192" i="19"/>
  <c r="AR334" i="19"/>
  <c r="AR136" i="19"/>
  <c r="AR55" i="19"/>
  <c r="AR193" i="19"/>
  <c r="AR750" i="19"/>
  <c r="AR751" i="19"/>
  <c r="AR752" i="19"/>
  <c r="AR268" i="19"/>
  <c r="AR641" i="19"/>
  <c r="AR782" i="19"/>
  <c r="AR651" i="19"/>
  <c r="AR217" i="19"/>
  <c r="AR218" i="19"/>
  <c r="AR611" i="19"/>
  <c r="AR915" i="19"/>
  <c r="AR397" i="19"/>
  <c r="AR399" i="19"/>
  <c r="AR400" i="19"/>
  <c r="AR789" i="19"/>
  <c r="AR790" i="19"/>
  <c r="AR791" i="19"/>
  <c r="AR562" i="19"/>
  <c r="AR768" i="19"/>
  <c r="AR391" i="19"/>
  <c r="AR914" i="19"/>
  <c r="AR556" i="19"/>
  <c r="AR883" i="19"/>
  <c r="AR153" i="19"/>
  <c r="AR280" i="19"/>
  <c r="AR558" i="19"/>
  <c r="AR554" i="19"/>
  <c r="AR281" i="19"/>
  <c r="AR526" i="19"/>
  <c r="AR401" i="19"/>
  <c r="AR282" i="19"/>
  <c r="AR944" i="19"/>
  <c r="AR643" i="19"/>
  <c r="AR867" i="19"/>
  <c r="AR868" i="19"/>
  <c r="AR869" i="19"/>
  <c r="AR870" i="19"/>
  <c r="AR769" i="19"/>
  <c r="AR386" i="19"/>
  <c r="AR546" i="19"/>
  <c r="AR753" i="19"/>
  <c r="AR617" i="19"/>
  <c r="AR134" i="19"/>
  <c r="AR423" i="19"/>
  <c r="AR320" i="19"/>
  <c r="AR905" i="19"/>
  <c r="AR861" i="19"/>
  <c r="AR756" i="19"/>
  <c r="AR431" i="19"/>
  <c r="AR904" i="19"/>
  <c r="AR876" i="19"/>
  <c r="AR811" i="19"/>
  <c r="AR812" i="19"/>
  <c r="AR813" i="19"/>
  <c r="AR814" i="19"/>
  <c r="AR815" i="19"/>
  <c r="AR740" i="19"/>
  <c r="AR806" i="19"/>
  <c r="AR807" i="19"/>
  <c r="AR808" i="19"/>
  <c r="AR204" i="19"/>
  <c r="AR455" i="19"/>
  <c r="AR712" i="19"/>
  <c r="AR816" i="19"/>
  <c r="AR233" i="19"/>
  <c r="AR406" i="19"/>
  <c r="AR792" i="19"/>
  <c r="AR700" i="19"/>
  <c r="AR701" i="19"/>
  <c r="AR702" i="19"/>
  <c r="AR395" i="19"/>
  <c r="AR176" i="19"/>
  <c r="AR770" i="19"/>
  <c r="AR310" i="19"/>
  <c r="AR237" i="19"/>
  <c r="AR654" i="19"/>
  <c r="AR132" i="19"/>
  <c r="AR713" i="19"/>
  <c r="AR714" i="19"/>
  <c r="AR715" i="19"/>
  <c r="AR716" i="19"/>
  <c r="AR344" i="19"/>
  <c r="AR345" i="19"/>
  <c r="AR346" i="19"/>
  <c r="AR347" i="19"/>
  <c r="AR348" i="19"/>
  <c r="AR418" i="19"/>
  <c r="AR478" i="19"/>
  <c r="AR703" i="19"/>
  <c r="AR19" i="19"/>
  <c r="AR888" i="19"/>
  <c r="AR306" i="19"/>
  <c r="AR758" i="19"/>
  <c r="AR903" i="19"/>
  <c r="AR783" i="19"/>
  <c r="AR613" i="19"/>
  <c r="AR906" i="19"/>
  <c r="AR536" i="19"/>
  <c r="AR126" i="19"/>
  <c r="AR238" i="19"/>
  <c r="AR283" i="19"/>
  <c r="AR771" i="19"/>
  <c r="AR387" i="19"/>
  <c r="AR119" i="19"/>
  <c r="AR744" i="19"/>
  <c r="AR775" i="19"/>
  <c r="AR776" i="19"/>
  <c r="AR300" i="19"/>
  <c r="AR301" i="19"/>
  <c r="AR442" i="19"/>
  <c r="AR194" i="19"/>
  <c r="AR311" i="19"/>
  <c r="AR759" i="19"/>
  <c r="AR446" i="19"/>
  <c r="AR480" i="19"/>
  <c r="AR481" i="19"/>
  <c r="AR482" i="19"/>
  <c r="AR483" i="19"/>
  <c r="AR302" i="19"/>
  <c r="AR303" i="19"/>
  <c r="AR304" i="19"/>
  <c r="AR305" i="19"/>
  <c r="AR777" i="19"/>
  <c r="AR757" i="19"/>
  <c r="AR778" i="19"/>
  <c r="AR427" i="19"/>
  <c r="AR560" i="19"/>
  <c r="AR616" i="19"/>
  <c r="AR524" i="19"/>
  <c r="AR396" i="19"/>
  <c r="AR357" i="19"/>
  <c r="AR761" i="19"/>
  <c r="AR445" i="19"/>
  <c r="AR760" i="19"/>
  <c r="AR379" i="19"/>
  <c r="AR435" i="19"/>
  <c r="AR436" i="19"/>
  <c r="AR863" i="19"/>
  <c r="AR603" i="19"/>
  <c r="AR441" i="19"/>
  <c r="AR923" i="19"/>
  <c r="AR592" i="19"/>
  <c r="AR472" i="19"/>
  <c r="AR449" i="19"/>
  <c r="AR293" i="19"/>
  <c r="AR550" i="19"/>
  <c r="AR287" i="19"/>
  <c r="AR178" i="19"/>
  <c r="AR360" i="19"/>
  <c r="AR361" i="19"/>
  <c r="AR913" i="19"/>
  <c r="AR484" i="19"/>
  <c r="AR762" i="19"/>
  <c r="AR900" i="19"/>
  <c r="AR901" i="19"/>
  <c r="AR902" i="19"/>
  <c r="AR5" i="19"/>
  <c r="AR443" i="19"/>
  <c r="AR444" i="19"/>
  <c r="AR938" i="19"/>
  <c r="AR323" i="19"/>
  <c r="AR485" i="19"/>
  <c r="AR659" i="19"/>
  <c r="AR326" i="19"/>
  <c r="AR473" i="19"/>
  <c r="AR53" i="19"/>
  <c r="AR894" i="19"/>
  <c r="AR648" i="19"/>
  <c r="AR402" i="19"/>
  <c r="AR36" i="19"/>
  <c r="AR289" i="19"/>
  <c r="AR292" i="19"/>
  <c r="AR557" i="19"/>
  <c r="AR532" i="19"/>
  <c r="AR376" i="19"/>
  <c r="AR377" i="19"/>
  <c r="AR378" i="19"/>
  <c r="AR852" i="19"/>
  <c r="AR853" i="19"/>
  <c r="AR745" i="19"/>
  <c r="AR604" i="19"/>
  <c r="AR242" i="19"/>
  <c r="AR797" i="19"/>
  <c r="AR58" i="19"/>
  <c r="AR824" i="19"/>
  <c r="AR629" i="19"/>
  <c r="AR825" i="19"/>
  <c r="AR533" i="19"/>
  <c r="AR553" i="19"/>
  <c r="AR946" i="19"/>
  <c r="AR411" i="19"/>
  <c r="AR294" i="19"/>
  <c r="AR864" i="19"/>
  <c r="AR865" i="19"/>
  <c r="AR897" i="19"/>
  <c r="AR889" i="19"/>
  <c r="AR820" i="19"/>
  <c r="AR817" i="19"/>
  <c r="AR818" i="19"/>
  <c r="AR819" i="19"/>
  <c r="AR389" i="19"/>
  <c r="AR230" i="19"/>
  <c r="AR805" i="19"/>
  <c r="AR511" i="19"/>
  <c r="AR11" i="19"/>
  <c r="AR941" i="19"/>
  <c r="AR890" i="19"/>
  <c r="AR312" i="19"/>
  <c r="AR313" i="19"/>
  <c r="AR315" i="19"/>
  <c r="AR316" i="19"/>
  <c r="AR945" i="19"/>
  <c r="AR605" i="19"/>
  <c r="AR122" i="19"/>
  <c r="AR413" i="19"/>
  <c r="AR314" i="19"/>
  <c r="AR89" i="19"/>
  <c r="AR522" i="19"/>
  <c r="AR942" i="19"/>
  <c r="AR38" i="19"/>
  <c r="AR157" i="19"/>
  <c r="AR33" i="19"/>
  <c r="AR549" i="19"/>
  <c r="AR205" i="19"/>
  <c r="AR235" i="19"/>
  <c r="AR475" i="19"/>
  <c r="AR660" i="19"/>
  <c r="AR661" i="19"/>
  <c r="AR29" i="19"/>
  <c r="AR662" i="19"/>
  <c r="AR149" i="19"/>
  <c r="AR663" i="19"/>
  <c r="AR746" i="19"/>
  <c r="AR440" i="19"/>
  <c r="AR686" i="19"/>
  <c r="AR180" i="19"/>
  <c r="AR94" i="19"/>
  <c r="AR689" i="19"/>
  <c r="AR690" i="19"/>
  <c r="AR172" i="19"/>
  <c r="AR687" i="19"/>
  <c r="AR688" i="19"/>
  <c r="AR879" i="19"/>
  <c r="AR786" i="19"/>
  <c r="AR787" i="19"/>
  <c r="AR61" i="19"/>
  <c r="AR555" i="19"/>
  <c r="AR398" i="19"/>
  <c r="AR670" i="19"/>
  <c r="AR184" i="19"/>
  <c r="AR671" i="19"/>
  <c r="AR80" i="19"/>
  <c r="AR97" i="19"/>
  <c r="AR164" i="19"/>
  <c r="AR916" i="19"/>
  <c r="AR917" i="19"/>
  <c r="AR780" i="19"/>
  <c r="AR717" i="19"/>
  <c r="AR68" i="19"/>
  <c r="AR924" i="19"/>
  <c r="AR925" i="19"/>
  <c r="AR880" i="19"/>
  <c r="AR559" i="19"/>
  <c r="AR854" i="19"/>
  <c r="AR600" i="19"/>
  <c r="AR288" i="19"/>
  <c r="AR679" i="19"/>
  <c r="AR467" i="19"/>
  <c r="AR691" i="19"/>
  <c r="AR692" i="19"/>
  <c r="AR693" i="19"/>
  <c r="AR195" i="19"/>
  <c r="AR59" i="19"/>
  <c r="AR117" i="19"/>
  <c r="AR60" i="19"/>
  <c r="AR118" i="19"/>
  <c r="AR155" i="19"/>
  <c r="AR156" i="19"/>
  <c r="AR74" i="19"/>
  <c r="AR138" i="19"/>
  <c r="AR918" i="19"/>
  <c r="AR42" i="19"/>
  <c r="AR229" i="19"/>
  <c r="AR161" i="19"/>
  <c r="AR528" i="19"/>
  <c r="AR527" i="19"/>
  <c r="AR504" i="19"/>
  <c r="AR505" i="19"/>
  <c r="AR506" i="19"/>
  <c r="AR507" i="19"/>
  <c r="AR226" i="19"/>
  <c r="AR871" i="19"/>
  <c r="AR872" i="19"/>
  <c r="AR24" i="19"/>
  <c r="AR826" i="19"/>
  <c r="AR827" i="19"/>
  <c r="AR828" i="19"/>
  <c r="AR829" i="19"/>
  <c r="AR830" i="19"/>
  <c r="AR866" i="19"/>
  <c r="AR655" i="19"/>
  <c r="AR656" i="19"/>
  <c r="AR891" i="19"/>
  <c r="AR34" i="19"/>
  <c r="AR120" i="19"/>
  <c r="AR424" i="19"/>
  <c r="AR342" i="19"/>
  <c r="AR343" i="19"/>
  <c r="AR521" i="19"/>
  <c r="AR128" i="19"/>
  <c r="AR419" i="19"/>
  <c r="AR630" i="19"/>
  <c r="AR631" i="19"/>
  <c r="AR632" i="19"/>
  <c r="AR699" i="19"/>
  <c r="AR420" i="19"/>
  <c r="AR530" i="19"/>
  <c r="AR919" i="19"/>
  <c r="AR698" i="19"/>
  <c r="AR458" i="19"/>
  <c r="AR486" i="19"/>
  <c r="AR487" i="19"/>
  <c r="AR456" i="19"/>
  <c r="AR202" i="19"/>
  <c r="AR162" i="19"/>
  <c r="AR452" i="19"/>
  <c r="AR453" i="19"/>
  <c r="AR531" i="19"/>
  <c r="AR793" i="19"/>
  <c r="AR809" i="19"/>
  <c r="AR810" i="19"/>
  <c r="AR718" i="19"/>
  <c r="AR719" i="19"/>
  <c r="AR927" i="19"/>
  <c r="AR928" i="19"/>
  <c r="AR929" i="19"/>
  <c r="AR720" i="19"/>
  <c r="AR721" i="19"/>
  <c r="AR722" i="19"/>
  <c r="AR723" i="19"/>
  <c r="AR724" i="19"/>
  <c r="AR930" i="19"/>
  <c r="AR931" i="19"/>
  <c r="AR932" i="19"/>
  <c r="AR933" i="19"/>
  <c r="AR934" i="19"/>
  <c r="AR935" i="19"/>
  <c r="AR936" i="19"/>
  <c r="AR725" i="19"/>
  <c r="AR726" i="19"/>
  <c r="AR727" i="19"/>
  <c r="AR728" i="19"/>
  <c r="AR729" i="19"/>
  <c r="AR730" i="19"/>
  <c r="AR731" i="19"/>
  <c r="AR732" i="19"/>
  <c r="AR733" i="19"/>
  <c r="AR236" i="19"/>
  <c r="AR502" i="19"/>
  <c r="AR548" i="19"/>
  <c r="AR547" i="19"/>
  <c r="AR140" i="19"/>
  <c r="AR734" i="19"/>
  <c r="AR735" i="19"/>
  <c r="AR736" i="19"/>
  <c r="AR737" i="19"/>
  <c r="AR738" i="19"/>
  <c r="AR177" i="19"/>
  <c r="AR125" i="19"/>
  <c r="AR169" i="19"/>
  <c r="AR664" i="19"/>
  <c r="AR665" i="19"/>
  <c r="AR680" i="19"/>
  <c r="AR78" i="19"/>
  <c r="AR79" i="19"/>
  <c r="AR681" i="19"/>
  <c r="AR682" i="19"/>
  <c r="AR463" i="19"/>
  <c r="AR91" i="19"/>
  <c r="AR96" i="19"/>
  <c r="AR203" i="19"/>
  <c r="AR666" i="19"/>
  <c r="AR667" i="19"/>
  <c r="AR459" i="19"/>
  <c r="AR684" i="19"/>
  <c r="AR239" i="19"/>
  <c r="AR892" i="19"/>
  <c r="AR609" i="19"/>
  <c r="AR606" i="19"/>
  <c r="AR607" i="19"/>
  <c r="AR608" i="19"/>
  <c r="AR30" i="19"/>
  <c r="AR31" i="19"/>
  <c r="AR32" i="19"/>
  <c r="AR668" i="19"/>
  <c r="AR41" i="19"/>
  <c r="AR468" i="19"/>
  <c r="AR6" i="19"/>
  <c r="AR7" i="19"/>
  <c r="AR198" i="19"/>
  <c r="AR566" i="19"/>
  <c r="AR567" i="19"/>
  <c r="AR568" i="19"/>
  <c r="AR50" i="19"/>
  <c r="AR569" i="19"/>
  <c r="AR570" i="19"/>
  <c r="AR571" i="19"/>
  <c r="AR572" i="19"/>
  <c r="AR573" i="19"/>
  <c r="AR574" i="19"/>
  <c r="AR575" i="19"/>
  <c r="AR576" i="19"/>
  <c r="AR577" i="19"/>
  <c r="AR578" i="19"/>
  <c r="AR579" i="19"/>
  <c r="AR580" i="19"/>
  <c r="AR581" i="19"/>
  <c r="AR582" i="19"/>
  <c r="AR583" i="19"/>
  <c r="AR584" i="19"/>
  <c r="AR585" i="19"/>
  <c r="AR586" i="19"/>
  <c r="AR587" i="19"/>
  <c r="AR588" i="19"/>
  <c r="AR747" i="19"/>
  <c r="AR748" i="19"/>
  <c r="AR589" i="19"/>
  <c r="AR590" i="19"/>
  <c r="AR8" i="19"/>
  <c r="AR240" i="19"/>
  <c r="AR165" i="19"/>
  <c r="AR694" i="19"/>
  <c r="AR67" i="19"/>
  <c r="AR100" i="19"/>
  <c r="AR101" i="19"/>
  <c r="AR64" i="19"/>
  <c r="AR83" i="19"/>
  <c r="AR104" i="19"/>
  <c r="AR99" i="19"/>
  <c r="AR51" i="19"/>
  <c r="AR166" i="19"/>
  <c r="AR103" i="19"/>
  <c r="AR133" i="19"/>
  <c r="AR65" i="19"/>
  <c r="AR102" i="19"/>
  <c r="AR186" i="19"/>
  <c r="AR66" i="19"/>
  <c r="AR741" i="19"/>
  <c r="AR739" i="19"/>
  <c r="AR711" i="19"/>
  <c r="T940" i="19"/>
  <c r="AA3" i="3"/>
  <c r="AA4" i="3"/>
  <c r="AA5" i="3"/>
  <c r="AA6" i="3"/>
  <c r="AA7" i="3"/>
  <c r="AA8" i="3"/>
  <c r="AA9" i="3"/>
  <c r="AA10" i="3"/>
  <c r="AA11" i="3"/>
  <c r="AA12" i="3"/>
  <c r="AA13" i="3"/>
  <c r="AA14" i="3"/>
  <c r="AA15" i="3"/>
  <c r="AA16" i="3"/>
  <c r="AA17" i="3"/>
  <c r="AA18" i="3"/>
  <c r="AA19" i="3"/>
  <c r="AA20" i="3"/>
  <c r="AA21" i="3"/>
  <c r="AA22" i="3"/>
  <c r="AA23" i="3"/>
  <c r="AA24" i="3"/>
  <c r="AA25" i="3"/>
  <c r="AA26" i="3"/>
  <c r="AA27" i="3"/>
  <c r="AA28" i="3"/>
  <c r="AA29" i="3"/>
  <c r="AA30" i="3"/>
  <c r="AA31" i="3"/>
  <c r="AA32" i="3"/>
  <c r="AA33" i="3"/>
  <c r="AA34" i="3"/>
  <c r="AA35" i="3"/>
  <c r="AA36" i="3"/>
  <c r="AA37" i="3"/>
  <c r="AA38" i="3"/>
  <c r="AA39" i="3"/>
  <c r="AA40" i="3"/>
  <c r="AA41" i="3"/>
  <c r="AA42" i="3"/>
  <c r="AA43" i="3"/>
  <c r="AA44" i="3"/>
  <c r="AA45" i="3"/>
  <c r="AA46" i="3"/>
  <c r="AA47" i="3"/>
  <c r="AA48" i="3"/>
  <c r="AA49" i="3"/>
  <c r="AA50" i="3"/>
  <c r="AA51" i="3"/>
  <c r="AA52" i="3"/>
  <c r="AA53" i="3"/>
  <c r="AA54" i="3"/>
  <c r="AA55" i="3"/>
  <c r="AA56" i="3"/>
  <c r="AA57" i="3"/>
  <c r="AA58" i="3"/>
  <c r="AA59" i="3"/>
  <c r="AA60" i="3"/>
  <c r="AA61" i="3"/>
  <c r="AA62" i="3"/>
  <c r="AA63" i="3"/>
  <c r="AA64" i="3"/>
  <c r="AA65" i="3"/>
  <c r="AA66" i="3"/>
  <c r="AA67" i="3"/>
  <c r="AA68" i="3"/>
  <c r="AA69" i="3"/>
  <c r="AA70" i="3"/>
  <c r="AA71" i="3"/>
  <c r="AA72" i="3"/>
  <c r="AA73" i="3"/>
  <c r="AA74" i="3"/>
  <c r="AA75" i="3"/>
  <c r="AA76" i="3"/>
  <c r="AA77" i="3"/>
  <c r="AA78" i="3"/>
  <c r="AA79" i="3"/>
  <c r="AA80" i="3"/>
  <c r="AA81" i="3"/>
  <c r="AA82" i="3"/>
  <c r="AA83" i="3"/>
  <c r="AA84" i="3"/>
  <c r="AA85" i="3"/>
  <c r="AA86" i="3"/>
  <c r="AA87" i="3"/>
  <c r="AA88" i="3"/>
  <c r="AA89" i="3"/>
  <c r="AA90" i="3"/>
  <c r="AA91" i="3"/>
  <c r="AA92" i="3"/>
  <c r="AA93" i="3"/>
  <c r="AA94" i="3"/>
  <c r="AA95" i="3"/>
  <c r="AA96" i="3"/>
  <c r="AA97" i="3"/>
  <c r="AA98" i="3"/>
  <c r="AA99" i="3"/>
  <c r="AA100" i="3"/>
  <c r="AA101" i="3"/>
  <c r="AA102" i="3"/>
  <c r="AA103" i="3"/>
  <c r="AA104" i="3"/>
  <c r="AA105" i="3"/>
  <c r="AA106" i="3"/>
  <c r="AA107" i="3"/>
  <c r="AA108" i="3"/>
  <c r="AA109" i="3"/>
  <c r="AA110" i="3"/>
  <c r="AA111" i="3"/>
  <c r="AA112" i="3"/>
  <c r="AA113" i="3"/>
  <c r="AA114" i="3"/>
  <c r="AA115" i="3"/>
  <c r="AA116" i="3"/>
  <c r="AA117" i="3"/>
  <c r="AA118" i="3"/>
  <c r="AA119" i="3"/>
  <c r="AA120" i="3"/>
  <c r="AA121" i="3"/>
  <c r="AA122" i="3"/>
  <c r="AA123" i="3"/>
  <c r="AA124" i="3"/>
  <c r="AA125" i="3"/>
  <c r="AA126" i="3"/>
  <c r="AA127" i="3"/>
  <c r="AA128" i="3"/>
  <c r="AA129" i="3"/>
  <c r="AA130" i="3"/>
  <c r="AA131" i="3"/>
  <c r="AA132" i="3"/>
  <c r="AA133" i="3"/>
  <c r="AA134" i="3"/>
  <c r="AA135" i="3"/>
  <c r="AA136" i="3"/>
  <c r="AA137" i="3"/>
  <c r="AA138" i="3"/>
  <c r="AA139" i="3"/>
  <c r="AA140" i="3"/>
  <c r="AA141" i="3"/>
  <c r="AA142" i="3"/>
  <c r="AA143" i="3"/>
  <c r="AA144" i="3"/>
  <c r="AA145" i="3"/>
  <c r="AA146" i="3"/>
  <c r="AA147" i="3"/>
  <c r="AA148" i="3"/>
  <c r="AA149" i="3"/>
  <c r="AA150" i="3"/>
  <c r="AA151" i="3"/>
  <c r="AA152" i="3"/>
  <c r="AA153" i="3"/>
  <c r="AA154" i="3"/>
  <c r="AA155" i="3"/>
  <c r="AA156" i="3"/>
  <c r="AA157" i="3"/>
  <c r="AA158" i="3"/>
  <c r="AA159" i="3"/>
  <c r="AA160" i="3"/>
  <c r="AA161" i="3"/>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AA197" i="3"/>
  <c r="AA198" i="3"/>
  <c r="AA199" i="3"/>
  <c r="AA200" i="3"/>
  <c r="AA201" i="3"/>
  <c r="AA202" i="3"/>
  <c r="AA203" i="3"/>
  <c r="AA204" i="3"/>
  <c r="AA205" i="3"/>
  <c r="AA206" i="3"/>
  <c r="AA207" i="3"/>
  <c r="AA208" i="3"/>
  <c r="AA209" i="3"/>
  <c r="AA210" i="3"/>
  <c r="AA211" i="3"/>
  <c r="AA212" i="3"/>
  <c r="AA213" i="3"/>
  <c r="AA214" i="3"/>
  <c r="AA215" i="3"/>
  <c r="AA216" i="3"/>
  <c r="AA217" i="3"/>
  <c r="AA218" i="3"/>
  <c r="AA219" i="3"/>
  <c r="AA220" i="3"/>
  <c r="AA221" i="3"/>
  <c r="AA222" i="3"/>
  <c r="AA223" i="3"/>
  <c r="AA224" i="3"/>
  <c r="AA225" i="3"/>
  <c r="AA226" i="3"/>
  <c r="AA227" i="3"/>
  <c r="AA228" i="3"/>
  <c r="AA229" i="3"/>
  <c r="AA230" i="3"/>
  <c r="AA231" i="3"/>
  <c r="AA232" i="3"/>
  <c r="AA233" i="3"/>
  <c r="AA234" i="3"/>
  <c r="AA235" i="3"/>
  <c r="AA236" i="3"/>
  <c r="AA237" i="3"/>
  <c r="AA238" i="3"/>
  <c r="AA239" i="3"/>
  <c r="AA240" i="3"/>
  <c r="AA241" i="3"/>
  <c r="AA242" i="3"/>
  <c r="AA243" i="3"/>
  <c r="AA244" i="3"/>
  <c r="AA245" i="3"/>
  <c r="AA246" i="3"/>
  <c r="AA247" i="3"/>
  <c r="AA248" i="3"/>
  <c r="AA249" i="3"/>
  <c r="AA250" i="3"/>
  <c r="AA251" i="3"/>
  <c r="AA252" i="3"/>
  <c r="AA253" i="3"/>
  <c r="AA254" i="3"/>
  <c r="AA255" i="3"/>
  <c r="AA256" i="3"/>
  <c r="AA257" i="3"/>
  <c r="AA258" i="3"/>
  <c r="AA259" i="3"/>
  <c r="AA260" i="3"/>
  <c r="AA261" i="3"/>
  <c r="AA262" i="3"/>
  <c r="AA263" i="3"/>
  <c r="AA264" i="3"/>
  <c r="AA265" i="3"/>
  <c r="AA266" i="3"/>
  <c r="AA267" i="3"/>
  <c r="AA268" i="3"/>
  <c r="AA269" i="3"/>
  <c r="AA270" i="3"/>
  <c r="AA271" i="3"/>
  <c r="AA272" i="3"/>
  <c r="AA273" i="3"/>
  <c r="AA274" i="3"/>
  <c r="AA275" i="3"/>
  <c r="AA276" i="3"/>
  <c r="AA277" i="3"/>
  <c r="AA278" i="3"/>
  <c r="AA279" i="3"/>
  <c r="AA280" i="3"/>
  <c r="AA281" i="3"/>
  <c r="AA282" i="3"/>
  <c r="AA283" i="3"/>
  <c r="AA284" i="3"/>
  <c r="AA285" i="3"/>
  <c r="AA286" i="3"/>
  <c r="AA287" i="3"/>
  <c r="AA288" i="3"/>
  <c r="AA289" i="3"/>
  <c r="AA290" i="3"/>
  <c r="AA291" i="3"/>
  <c r="AA292" i="3"/>
  <c r="AA293" i="3"/>
  <c r="AA294" i="3"/>
  <c r="AA295" i="3"/>
  <c r="AA296" i="3"/>
  <c r="AA297" i="3"/>
  <c r="AA298" i="3"/>
  <c r="AA299" i="3"/>
  <c r="AA300" i="3"/>
  <c r="AA301" i="3"/>
  <c r="AA302" i="3"/>
  <c r="AA303" i="3"/>
  <c r="AA304" i="3"/>
  <c r="AA305" i="3"/>
  <c r="AA306" i="3"/>
  <c r="AA307" i="3"/>
  <c r="AA308" i="3"/>
  <c r="AA309" i="3"/>
  <c r="AA310" i="3"/>
  <c r="AA311" i="3"/>
  <c r="AA312" i="3"/>
  <c r="AA313" i="3"/>
  <c r="AA314" i="3"/>
  <c r="AA315" i="3"/>
  <c r="AA316" i="3"/>
  <c r="AA317" i="3"/>
  <c r="AA318" i="3"/>
  <c r="AA319" i="3"/>
  <c r="AA320" i="3"/>
  <c r="AA321" i="3"/>
  <c r="AA322" i="3"/>
  <c r="AA323" i="3"/>
  <c r="AA324" i="3"/>
  <c r="AA325" i="3"/>
  <c r="AA326" i="3"/>
  <c r="AA327" i="3"/>
  <c r="AA328" i="3"/>
  <c r="AA329" i="3"/>
  <c r="AA330" i="3"/>
  <c r="AA331" i="3"/>
  <c r="AA332" i="3"/>
  <c r="AA333" i="3"/>
  <c r="AA334" i="3"/>
  <c r="AA335" i="3"/>
  <c r="AA336" i="3"/>
  <c r="AA337" i="3"/>
  <c r="AA338" i="3"/>
  <c r="AA339" i="3"/>
  <c r="AA340" i="3"/>
  <c r="AA341" i="3"/>
  <c r="AA342" i="3"/>
  <c r="AA343" i="3"/>
  <c r="AA344" i="3"/>
  <c r="AA345" i="3"/>
  <c r="AA346" i="3"/>
  <c r="AA347" i="3"/>
  <c r="AA348" i="3"/>
  <c r="AA349" i="3"/>
  <c r="AA350" i="3"/>
  <c r="AA351" i="3"/>
  <c r="AA352" i="3"/>
  <c r="AA353" i="3"/>
  <c r="AA354" i="3"/>
  <c r="AA355" i="3"/>
  <c r="AA356" i="3"/>
  <c r="AA357" i="3"/>
  <c r="AA358" i="3"/>
  <c r="AA359" i="3"/>
  <c r="AA360" i="3"/>
  <c r="AA361" i="3"/>
  <c r="AA362" i="3"/>
  <c r="AA363" i="3"/>
  <c r="AA364" i="3"/>
  <c r="AA365" i="3"/>
  <c r="AA366" i="3"/>
  <c r="AA367" i="3"/>
  <c r="AA368" i="3"/>
  <c r="AA369" i="3"/>
  <c r="AA370" i="3"/>
  <c r="AA371" i="3"/>
  <c r="AA372" i="3"/>
  <c r="AA373" i="3"/>
  <c r="AA374" i="3"/>
  <c r="AA375" i="3"/>
  <c r="AA376" i="3"/>
  <c r="AA377" i="3"/>
  <c r="AA378" i="3"/>
  <c r="AA379" i="3"/>
  <c r="AA380" i="3"/>
  <c r="AA381" i="3"/>
  <c r="AA382" i="3"/>
  <c r="AA383" i="3"/>
  <c r="AA384" i="3"/>
  <c r="AA385" i="3"/>
  <c r="AA386" i="3"/>
  <c r="AA387" i="3"/>
  <c r="AA388" i="3"/>
  <c r="AA389" i="3"/>
  <c r="AA390" i="3"/>
  <c r="AA391" i="3"/>
  <c r="AA392" i="3"/>
  <c r="AA393" i="3"/>
  <c r="AA394" i="3"/>
  <c r="AA395" i="3"/>
  <c r="AA396" i="3"/>
  <c r="AA397" i="3"/>
  <c r="AA398" i="3"/>
  <c r="AA399" i="3"/>
  <c r="AA400" i="3"/>
  <c r="AA401" i="3"/>
  <c r="AA402" i="3"/>
  <c r="AA403" i="3"/>
  <c r="AA404" i="3"/>
  <c r="AA405" i="3"/>
  <c r="AA406" i="3"/>
  <c r="AA407" i="3"/>
  <c r="AA408" i="3"/>
  <c r="AA409" i="3"/>
  <c r="AA410" i="3"/>
  <c r="AA411" i="3"/>
  <c r="AA412" i="3"/>
  <c r="AA413" i="3"/>
  <c r="AA414" i="3"/>
  <c r="AA415" i="3"/>
  <c r="AA416" i="3"/>
  <c r="AA417" i="3"/>
  <c r="AA418" i="3"/>
  <c r="AA419" i="3"/>
  <c r="AA420" i="3"/>
  <c r="AA421" i="3"/>
  <c r="AA422" i="3"/>
  <c r="AA423" i="3"/>
  <c r="AA424" i="3"/>
  <c r="AA425" i="3"/>
  <c r="AA426" i="3"/>
  <c r="AA427" i="3"/>
  <c r="AA428" i="3"/>
  <c r="AA429" i="3"/>
  <c r="AA430" i="3"/>
  <c r="AA431" i="3"/>
  <c r="AA432" i="3"/>
  <c r="AA433" i="3"/>
  <c r="AA434" i="3"/>
  <c r="AA435" i="3"/>
  <c r="AA436" i="3"/>
  <c r="AA437" i="3"/>
  <c r="AA438" i="3"/>
  <c r="AA439" i="3"/>
  <c r="AA440" i="3"/>
  <c r="AA441" i="3"/>
  <c r="AA442" i="3"/>
  <c r="AA443" i="3"/>
  <c r="AA444" i="3"/>
  <c r="AA445" i="3"/>
  <c r="AA446" i="3"/>
  <c r="AA447" i="3"/>
  <c r="AA448" i="3"/>
  <c r="AA449" i="3"/>
  <c r="AA450" i="3"/>
  <c r="AA451" i="3"/>
  <c r="AA452" i="3"/>
  <c r="AA453" i="3"/>
  <c r="AA454" i="3"/>
  <c r="AA455" i="3"/>
  <c r="AA456" i="3"/>
  <c r="AA457" i="3"/>
  <c r="AA458" i="3"/>
  <c r="AA459" i="3"/>
  <c r="AA460" i="3"/>
  <c r="AA461" i="3"/>
  <c r="AA462" i="3"/>
  <c r="AA463" i="3"/>
  <c r="AA464" i="3"/>
  <c r="AA465" i="3"/>
  <c r="AA466" i="3"/>
  <c r="AA467" i="3"/>
  <c r="AA468" i="3"/>
  <c r="AA469" i="3"/>
  <c r="AA470" i="3"/>
  <c r="AA471" i="3"/>
  <c r="AA472" i="3"/>
  <c r="AA473" i="3"/>
  <c r="AA474" i="3"/>
  <c r="AA475" i="3"/>
  <c r="AA476" i="3"/>
  <c r="AA477" i="3"/>
  <c r="AA478" i="3"/>
  <c r="AA479" i="3"/>
  <c r="AA480" i="3"/>
  <c r="AA481" i="3"/>
  <c r="AA482" i="3"/>
  <c r="AA483" i="3"/>
  <c r="AA484" i="3"/>
  <c r="AA485" i="3"/>
  <c r="AA486" i="3"/>
  <c r="AA487" i="3"/>
  <c r="AA488" i="3"/>
  <c r="AA489" i="3"/>
  <c r="AA490" i="3"/>
  <c r="AA491" i="3"/>
  <c r="AA492" i="3"/>
  <c r="AA493" i="3"/>
  <c r="AA494" i="3"/>
  <c r="AA495" i="3"/>
  <c r="AA496" i="3"/>
  <c r="AA497" i="3"/>
  <c r="AA498" i="3"/>
  <c r="AA499" i="3"/>
  <c r="AA500" i="3"/>
  <c r="AA501" i="3"/>
  <c r="AA502" i="3"/>
  <c r="AA503" i="3"/>
  <c r="AA504" i="3"/>
  <c r="AA505" i="3"/>
  <c r="AA506" i="3"/>
  <c r="AA507" i="3"/>
  <c r="AA508" i="3"/>
  <c r="AA509" i="3"/>
  <c r="AA510" i="3"/>
  <c r="AA511" i="3"/>
  <c r="AA512" i="3"/>
  <c r="AA513" i="3"/>
  <c r="AA514" i="3"/>
  <c r="AA515" i="3"/>
  <c r="AA516" i="3"/>
  <c r="AA517" i="3"/>
  <c r="AA518" i="3"/>
  <c r="AA519" i="3"/>
  <c r="AA520" i="3"/>
  <c r="AA521" i="3"/>
  <c r="AA522" i="3"/>
  <c r="AA523" i="3"/>
  <c r="AA524" i="3"/>
  <c r="AA525" i="3"/>
  <c r="AA526" i="3"/>
  <c r="AA527" i="3"/>
  <c r="AA528" i="3"/>
  <c r="AA529" i="3"/>
  <c r="AA530" i="3"/>
  <c r="AA531" i="3"/>
  <c r="AA532" i="3"/>
  <c r="AA533" i="3"/>
  <c r="AA534" i="3"/>
  <c r="AA535" i="3"/>
  <c r="AA536" i="3"/>
  <c r="AA537" i="3"/>
  <c r="AA538" i="3"/>
  <c r="AA539" i="3"/>
  <c r="AA540" i="3"/>
  <c r="AA541" i="3"/>
  <c r="AA542" i="3"/>
  <c r="AA543" i="3"/>
  <c r="AA544" i="3"/>
  <c r="AA545" i="3"/>
  <c r="AA546" i="3"/>
  <c r="AA547" i="3"/>
  <c r="AA548" i="3"/>
  <c r="AA549" i="3"/>
  <c r="AA550" i="3"/>
  <c r="AA551" i="3"/>
  <c r="AA552" i="3"/>
  <c r="AA553" i="3"/>
  <c r="AA554" i="3"/>
  <c r="AA555" i="3"/>
  <c r="AA556" i="3"/>
  <c r="AA557" i="3"/>
  <c r="AA558" i="3"/>
  <c r="AA559" i="3"/>
  <c r="AA560" i="3"/>
  <c r="AA561" i="3"/>
  <c r="AA562" i="3"/>
  <c r="AA563" i="3"/>
  <c r="AA564" i="3"/>
  <c r="AA565" i="3"/>
  <c r="AA566" i="3"/>
  <c r="AA567" i="3"/>
  <c r="AA568" i="3"/>
  <c r="AA569" i="3"/>
  <c r="AA570" i="3"/>
  <c r="AA571" i="3"/>
  <c r="AA572" i="3"/>
  <c r="AA573" i="3"/>
  <c r="AA574" i="3"/>
  <c r="AA575" i="3"/>
  <c r="AA576" i="3"/>
  <c r="AA577" i="3"/>
  <c r="AA578" i="3"/>
  <c r="AA579" i="3"/>
  <c r="AA580" i="3"/>
  <c r="AA581" i="3"/>
  <c r="AA582" i="3"/>
  <c r="AA583" i="3"/>
  <c r="AA584" i="3"/>
  <c r="AA585" i="3"/>
  <c r="AA586" i="3"/>
  <c r="AA587" i="3"/>
  <c r="AA588" i="3"/>
  <c r="AA589" i="3"/>
  <c r="AA590" i="3"/>
  <c r="AA591" i="3"/>
  <c r="AA592" i="3"/>
  <c r="AA593" i="3"/>
  <c r="AA594" i="3"/>
  <c r="AA595" i="3"/>
  <c r="AA596" i="3"/>
  <c r="AA597" i="3"/>
  <c r="AA598" i="3"/>
  <c r="AA599" i="3"/>
  <c r="AA600" i="3"/>
  <c r="AA601" i="3"/>
  <c r="AA602" i="3"/>
  <c r="AA603" i="3"/>
  <c r="AA604" i="3"/>
  <c r="AA605" i="3"/>
  <c r="AA606" i="3"/>
  <c r="AA607" i="3"/>
  <c r="AA608" i="3"/>
  <c r="AA609" i="3"/>
  <c r="AA610" i="3"/>
  <c r="AA611" i="3"/>
  <c r="AA612" i="3"/>
  <c r="AA613" i="3"/>
  <c r="AA614" i="3"/>
  <c r="AA615" i="3"/>
  <c r="AA616" i="3"/>
  <c r="AA617" i="3"/>
  <c r="AA618" i="3"/>
  <c r="AA619" i="3"/>
  <c r="AA620" i="3"/>
  <c r="AA621" i="3"/>
  <c r="AA622" i="3"/>
  <c r="AA623" i="3"/>
  <c r="AA624" i="3"/>
  <c r="AA625" i="3"/>
  <c r="AA626" i="3"/>
  <c r="AA627" i="3"/>
  <c r="AA628" i="3"/>
  <c r="AA629" i="3"/>
  <c r="AA630" i="3"/>
  <c r="AA631" i="3"/>
  <c r="AA632" i="3"/>
  <c r="AA633" i="3"/>
  <c r="AA634" i="3"/>
  <c r="AA635" i="3"/>
  <c r="AA636" i="3"/>
  <c r="AA637" i="3"/>
  <c r="AA638" i="3"/>
  <c r="AA639" i="3"/>
  <c r="AA640" i="3"/>
  <c r="AA641" i="3"/>
  <c r="AA642" i="3"/>
  <c r="AA643" i="3"/>
  <c r="AA644" i="3"/>
  <c r="AA645" i="3"/>
  <c r="AA646" i="3"/>
  <c r="AA647" i="3"/>
  <c r="AA648" i="3"/>
  <c r="AA649" i="3"/>
  <c r="AA650" i="3"/>
  <c r="AA651" i="3"/>
  <c r="AA652" i="3"/>
  <c r="AA653" i="3"/>
  <c r="AA654" i="3"/>
  <c r="AA655" i="3"/>
  <c r="AA656" i="3"/>
  <c r="AA657" i="3"/>
  <c r="AA658" i="3"/>
  <c r="AA659" i="3"/>
  <c r="AA660" i="3"/>
  <c r="AA661" i="3"/>
  <c r="AA662" i="3"/>
  <c r="AA663" i="3"/>
  <c r="AA664" i="3"/>
  <c r="AA665" i="3"/>
  <c r="AA666" i="3"/>
  <c r="AA667" i="3"/>
  <c r="AA668" i="3"/>
  <c r="AA669" i="3"/>
  <c r="AA670" i="3"/>
  <c r="AA671" i="3"/>
  <c r="AA672" i="3"/>
  <c r="AA673" i="3"/>
  <c r="AA674" i="3"/>
  <c r="AA675" i="3"/>
  <c r="AA676" i="3"/>
  <c r="AA677" i="3"/>
  <c r="AA678" i="3"/>
  <c r="AA679" i="3"/>
  <c r="AA680" i="3"/>
  <c r="AA681" i="3"/>
  <c r="AA682" i="3"/>
  <c r="AA683" i="3"/>
  <c r="AA684" i="3"/>
  <c r="AA685" i="3"/>
  <c r="AA686" i="3"/>
  <c r="AA687" i="3"/>
  <c r="AA688" i="3"/>
  <c r="AA689" i="3"/>
  <c r="AA690" i="3"/>
  <c r="AA691" i="3"/>
  <c r="AA692" i="3"/>
  <c r="AA693" i="3"/>
  <c r="AA694" i="3"/>
  <c r="AA695" i="3"/>
  <c r="AA696" i="3"/>
  <c r="AA697" i="3"/>
  <c r="AA698" i="3"/>
  <c r="AA699" i="3"/>
  <c r="AA700" i="3"/>
  <c r="AA701" i="3"/>
  <c r="AA702" i="3"/>
  <c r="AA703" i="3"/>
  <c r="AA704" i="3"/>
  <c r="AA705" i="3"/>
  <c r="AA706" i="3"/>
  <c r="AA707" i="3"/>
  <c r="AA708" i="3"/>
  <c r="AA709" i="3"/>
  <c r="AA710" i="3"/>
  <c r="AA711" i="3"/>
  <c r="AA712" i="3"/>
  <c r="AA713" i="3"/>
  <c r="AA714" i="3"/>
  <c r="AA715" i="3"/>
  <c r="AA716" i="3"/>
  <c r="AA717" i="3"/>
  <c r="AA718" i="3"/>
  <c r="AA719" i="3"/>
  <c r="AA720" i="3"/>
  <c r="AA721" i="3"/>
  <c r="AA722" i="3"/>
  <c r="AA723" i="3"/>
  <c r="AA724" i="3"/>
  <c r="AA725" i="3"/>
  <c r="AA726" i="3"/>
  <c r="AA727" i="3"/>
  <c r="AA728" i="3"/>
  <c r="AA729" i="3"/>
  <c r="AA730" i="3"/>
  <c r="AA731" i="3"/>
  <c r="AA732" i="3"/>
  <c r="AA733" i="3"/>
  <c r="AA734" i="3"/>
  <c r="AA735" i="3"/>
  <c r="AA736" i="3"/>
  <c r="AA737" i="3"/>
  <c r="AA738" i="3"/>
  <c r="AA739" i="3"/>
  <c r="AA740" i="3"/>
  <c r="AA741" i="3"/>
  <c r="AA742" i="3"/>
  <c r="AA743" i="3"/>
  <c r="AA744" i="3"/>
  <c r="AA745" i="3"/>
  <c r="AA746" i="3"/>
  <c r="AA747" i="3"/>
  <c r="AA748" i="3"/>
  <c r="AA749" i="3"/>
  <c r="AA750" i="3"/>
  <c r="AA751" i="3"/>
  <c r="AA752" i="3"/>
  <c r="AA753" i="3"/>
  <c r="AA754" i="3"/>
  <c r="AA755" i="3"/>
  <c r="AA756" i="3"/>
  <c r="AA757" i="3"/>
  <c r="AA758" i="3"/>
  <c r="AA759" i="3"/>
  <c r="AA760" i="3"/>
  <c r="AA761" i="3"/>
  <c r="AA762" i="3"/>
  <c r="AA763" i="3"/>
  <c r="AA764" i="3"/>
  <c r="AA765" i="3"/>
  <c r="AA766" i="3"/>
  <c r="AA767" i="3"/>
  <c r="AA768" i="3"/>
  <c r="AA769" i="3"/>
  <c r="AA770" i="3"/>
  <c r="AA771" i="3"/>
  <c r="AA772" i="3"/>
  <c r="AA773" i="3"/>
  <c r="AA774" i="3"/>
  <c r="AA775" i="3"/>
  <c r="AA776" i="3"/>
  <c r="AA777" i="3"/>
  <c r="AA778" i="3"/>
  <c r="AA779" i="3"/>
  <c r="AA780" i="3"/>
  <c r="AA781" i="3"/>
  <c r="AA782" i="3"/>
  <c r="AA783" i="3"/>
  <c r="AA784" i="3"/>
  <c r="AA785" i="3"/>
  <c r="AA786" i="3"/>
  <c r="AA787" i="3"/>
  <c r="AA788" i="3"/>
  <c r="AA789" i="3"/>
  <c r="AA790" i="3"/>
  <c r="AA791" i="3"/>
  <c r="AA792" i="3"/>
  <c r="AA793" i="3"/>
  <c r="AA794" i="3"/>
  <c r="AA795" i="3"/>
  <c r="AA796" i="3"/>
  <c r="AA797" i="3"/>
  <c r="AA798" i="3"/>
  <c r="AA799" i="3"/>
  <c r="AA800" i="3"/>
  <c r="AA801" i="3"/>
  <c r="AA802" i="3"/>
  <c r="AA803" i="3"/>
  <c r="AA804" i="3"/>
  <c r="AA805" i="3"/>
  <c r="AA806" i="3"/>
  <c r="AA807" i="3"/>
  <c r="AA808" i="3"/>
  <c r="AA809" i="3"/>
  <c r="AA810" i="3"/>
  <c r="AA811" i="3"/>
  <c r="AA812" i="3"/>
  <c r="AA813" i="3"/>
  <c r="AA814" i="3"/>
  <c r="AA815" i="3"/>
  <c r="AA816" i="3"/>
  <c r="AA817" i="3"/>
  <c r="AA818" i="3"/>
  <c r="AA819" i="3"/>
  <c r="AA820" i="3"/>
  <c r="AA821" i="3"/>
  <c r="AA822" i="3"/>
  <c r="AA823" i="3"/>
  <c r="AA824" i="3"/>
  <c r="AA825" i="3"/>
  <c r="AA826" i="3"/>
  <c r="AA827" i="3"/>
  <c r="AA828" i="3"/>
  <c r="AA829" i="3"/>
  <c r="AA830" i="3"/>
  <c r="AA831" i="3"/>
  <c r="AA832" i="3"/>
  <c r="AA833" i="3"/>
  <c r="AA834" i="3"/>
  <c r="AA835" i="3"/>
  <c r="AA836" i="3"/>
  <c r="AA837" i="3"/>
  <c r="AA838" i="3"/>
  <c r="AA839" i="3"/>
  <c r="AA840" i="3"/>
  <c r="AA841" i="3"/>
  <c r="AA842" i="3"/>
  <c r="AA843" i="3"/>
  <c r="AA844" i="3"/>
  <c r="AA845" i="3"/>
  <c r="AA846" i="3"/>
  <c r="AA847" i="3"/>
  <c r="AA848" i="3"/>
  <c r="AA849" i="3"/>
  <c r="AA850" i="3"/>
  <c r="AA851" i="3"/>
  <c r="AA852" i="3"/>
  <c r="AA853" i="3"/>
  <c r="AA854" i="3"/>
  <c r="AA855" i="3"/>
  <c r="AA856" i="3"/>
  <c r="AA857" i="3"/>
  <c r="AA858" i="3"/>
  <c r="AA859" i="3"/>
  <c r="AA860" i="3"/>
  <c r="AA861" i="3"/>
  <c r="AA862" i="3"/>
  <c r="Z3" i="3"/>
  <c r="Z4" i="3"/>
  <c r="Z5" i="3"/>
  <c r="Z6" i="3"/>
  <c r="Z7" i="3"/>
  <c r="Z8" i="3"/>
  <c r="Z9" i="3"/>
  <c r="Z10"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Z84" i="3"/>
  <c r="Z85" i="3"/>
  <c r="Z86" i="3"/>
  <c r="Z87" i="3"/>
  <c r="Z88" i="3"/>
  <c r="Z89" i="3"/>
  <c r="Z90" i="3"/>
  <c r="Z91" i="3"/>
  <c r="Z92" i="3"/>
  <c r="Z93" i="3"/>
  <c r="Z94" i="3"/>
  <c r="Z95" i="3"/>
  <c r="Z96" i="3"/>
  <c r="Z97" i="3"/>
  <c r="Z98" i="3"/>
  <c r="Z99" i="3"/>
  <c r="Z100" i="3"/>
  <c r="Z101" i="3"/>
  <c r="Z102" i="3"/>
  <c r="Z103" i="3"/>
  <c r="Z104" i="3"/>
  <c r="Z105" i="3"/>
  <c r="Z106" i="3"/>
  <c r="Z107" i="3"/>
  <c r="Z108" i="3"/>
  <c r="Z109" i="3"/>
  <c r="Z110" i="3"/>
  <c r="Z111" i="3"/>
  <c r="Z112" i="3"/>
  <c r="Z113" i="3"/>
  <c r="Z114" i="3"/>
  <c r="Z115" i="3"/>
  <c r="Z116" i="3"/>
  <c r="Z117" i="3"/>
  <c r="Z118" i="3"/>
  <c r="Z119" i="3"/>
  <c r="Z120" i="3"/>
  <c r="Z121" i="3"/>
  <c r="Z122" i="3"/>
  <c r="Z123" i="3"/>
  <c r="Z124" i="3"/>
  <c r="Z125" i="3"/>
  <c r="Z126" i="3"/>
  <c r="Z127" i="3"/>
  <c r="Z128" i="3"/>
  <c r="Z129" i="3"/>
  <c r="Z130" i="3"/>
  <c r="Z131" i="3"/>
  <c r="Z132" i="3"/>
  <c r="Z133" i="3"/>
  <c r="Z134" i="3"/>
  <c r="Z135" i="3"/>
  <c r="Z136" i="3"/>
  <c r="Z137" i="3"/>
  <c r="Z138" i="3"/>
  <c r="Z139" i="3"/>
  <c r="Z140" i="3"/>
  <c r="Z141" i="3"/>
  <c r="Z142" i="3"/>
  <c r="Z143" i="3"/>
  <c r="Z144" i="3"/>
  <c r="Z145" i="3"/>
  <c r="Z146" i="3"/>
  <c r="Z147" i="3"/>
  <c r="Z148" i="3"/>
  <c r="Z149" i="3"/>
  <c r="Z150" i="3"/>
  <c r="Z151" i="3"/>
  <c r="Z152" i="3"/>
  <c r="Z153" i="3"/>
  <c r="Z154" i="3"/>
  <c r="Z155" i="3"/>
  <c r="Z156" i="3"/>
  <c r="Z157" i="3"/>
  <c r="Z158" i="3"/>
  <c r="Z159" i="3"/>
  <c r="Z160" i="3"/>
  <c r="Z161" i="3"/>
  <c r="Z162" i="3"/>
  <c r="Z163" i="3"/>
  <c r="Z164" i="3"/>
  <c r="Z165" i="3"/>
  <c r="Z166" i="3"/>
  <c r="Z167" i="3"/>
  <c r="Z168" i="3"/>
  <c r="Z169" i="3"/>
  <c r="Z170" i="3"/>
  <c r="Z171" i="3"/>
  <c r="Z172" i="3"/>
  <c r="Z173" i="3"/>
  <c r="Z174" i="3"/>
  <c r="Z175" i="3"/>
  <c r="Z176" i="3"/>
  <c r="Z177" i="3"/>
  <c r="Z178" i="3"/>
  <c r="Z179" i="3"/>
  <c r="Z180" i="3"/>
  <c r="Z181" i="3"/>
  <c r="Z182" i="3"/>
  <c r="Z183" i="3"/>
  <c r="Z184" i="3"/>
  <c r="Z185" i="3"/>
  <c r="Z186" i="3"/>
  <c r="Z187" i="3"/>
  <c r="Z188" i="3"/>
  <c r="Z189" i="3"/>
  <c r="Z190" i="3"/>
  <c r="Z191" i="3"/>
  <c r="Z192" i="3"/>
  <c r="Z193" i="3"/>
  <c r="Z194" i="3"/>
  <c r="Z195" i="3"/>
  <c r="Z196" i="3"/>
  <c r="Z197" i="3"/>
  <c r="Z198" i="3"/>
  <c r="Z199" i="3"/>
  <c r="Z200" i="3"/>
  <c r="Z201" i="3"/>
  <c r="Z202" i="3"/>
  <c r="Z203" i="3"/>
  <c r="Z204" i="3"/>
  <c r="Z205" i="3"/>
  <c r="Z206" i="3"/>
  <c r="Z207" i="3"/>
  <c r="Z208" i="3"/>
  <c r="Z209" i="3"/>
  <c r="Z210" i="3"/>
  <c r="Z211" i="3"/>
  <c r="Z212" i="3"/>
  <c r="Z213" i="3"/>
  <c r="Z214" i="3"/>
  <c r="Z215" i="3"/>
  <c r="Z216" i="3"/>
  <c r="Z217" i="3"/>
  <c r="Z218" i="3"/>
  <c r="Z219" i="3"/>
  <c r="Z220" i="3"/>
  <c r="Z221" i="3"/>
  <c r="Z222" i="3"/>
  <c r="Z223" i="3"/>
  <c r="Z224" i="3"/>
  <c r="Z225" i="3"/>
  <c r="Z226" i="3"/>
  <c r="Z227" i="3"/>
  <c r="Z228" i="3"/>
  <c r="Z229" i="3"/>
  <c r="Z230" i="3"/>
  <c r="Z231" i="3"/>
  <c r="Z232" i="3"/>
  <c r="Z233" i="3"/>
  <c r="Z234" i="3"/>
  <c r="Z235" i="3"/>
  <c r="Z236" i="3"/>
  <c r="Z237" i="3"/>
  <c r="Z238" i="3"/>
  <c r="Z239" i="3"/>
  <c r="Z240" i="3"/>
  <c r="Z241" i="3"/>
  <c r="Z242" i="3"/>
  <c r="Z243" i="3"/>
  <c r="Z244" i="3"/>
  <c r="Z245" i="3"/>
  <c r="Z246" i="3"/>
  <c r="Z247" i="3"/>
  <c r="Z248" i="3"/>
  <c r="Z249" i="3"/>
  <c r="Z250" i="3"/>
  <c r="Z251" i="3"/>
  <c r="Z252" i="3"/>
  <c r="Z253" i="3"/>
  <c r="Z254" i="3"/>
  <c r="Z255" i="3"/>
  <c r="Z256" i="3"/>
  <c r="Z257" i="3"/>
  <c r="Z258" i="3"/>
  <c r="Z259" i="3"/>
  <c r="Z260" i="3"/>
  <c r="Z261" i="3"/>
  <c r="Z262" i="3"/>
  <c r="Z263" i="3"/>
  <c r="Z264" i="3"/>
  <c r="Z265" i="3"/>
  <c r="Z266" i="3"/>
  <c r="Z267" i="3"/>
  <c r="Z268" i="3"/>
  <c r="Z269" i="3"/>
  <c r="Z270" i="3"/>
  <c r="Z271" i="3"/>
  <c r="Z272" i="3"/>
  <c r="Z273" i="3"/>
  <c r="Z274" i="3"/>
  <c r="Z275" i="3"/>
  <c r="Z276" i="3"/>
  <c r="Z277" i="3"/>
  <c r="Z278" i="3"/>
  <c r="Z279" i="3"/>
  <c r="Z280" i="3"/>
  <c r="Z281" i="3"/>
  <c r="Z282" i="3"/>
  <c r="Z283" i="3"/>
  <c r="Z284" i="3"/>
  <c r="Z285" i="3"/>
  <c r="Z286" i="3"/>
  <c r="Z287" i="3"/>
  <c r="Z288" i="3"/>
  <c r="Z289" i="3"/>
  <c r="Z290" i="3"/>
  <c r="Z291" i="3"/>
  <c r="Z292" i="3"/>
  <c r="Z293" i="3"/>
  <c r="Z294" i="3"/>
  <c r="Z295" i="3"/>
  <c r="Z296" i="3"/>
  <c r="Z297" i="3"/>
  <c r="Z298" i="3"/>
  <c r="Z299" i="3"/>
  <c r="Z300" i="3"/>
  <c r="Z301" i="3"/>
  <c r="Z302" i="3"/>
  <c r="Z303" i="3"/>
  <c r="Z304" i="3"/>
  <c r="Z305" i="3"/>
  <c r="Z306" i="3"/>
  <c r="Z307" i="3"/>
  <c r="Z308" i="3"/>
  <c r="Z309" i="3"/>
  <c r="Z310" i="3"/>
  <c r="Z311" i="3"/>
  <c r="Z312" i="3"/>
  <c r="Z313" i="3"/>
  <c r="Z314" i="3"/>
  <c r="Z315" i="3"/>
  <c r="Z316" i="3"/>
  <c r="Z317" i="3"/>
  <c r="Z318" i="3"/>
  <c r="Z319" i="3"/>
  <c r="Z320" i="3"/>
  <c r="Z321" i="3"/>
  <c r="Z322" i="3"/>
  <c r="Z323" i="3"/>
  <c r="Z324" i="3"/>
  <c r="Z325" i="3"/>
  <c r="Z326" i="3"/>
  <c r="Z327" i="3"/>
  <c r="Z328" i="3"/>
  <c r="Z329" i="3"/>
  <c r="Z330" i="3"/>
  <c r="Z331" i="3"/>
  <c r="Z332" i="3"/>
  <c r="Z333" i="3"/>
  <c r="Z334" i="3"/>
  <c r="Z335" i="3"/>
  <c r="Z336" i="3"/>
  <c r="Z337" i="3"/>
  <c r="Z338" i="3"/>
  <c r="Z339" i="3"/>
  <c r="Z340" i="3"/>
  <c r="Z341" i="3"/>
  <c r="Z342" i="3"/>
  <c r="Z343" i="3"/>
  <c r="Z344" i="3"/>
  <c r="Z345" i="3"/>
  <c r="Z346" i="3"/>
  <c r="Z347" i="3"/>
  <c r="Z348" i="3"/>
  <c r="Z349" i="3"/>
  <c r="Z350" i="3"/>
  <c r="Z351" i="3"/>
  <c r="Z352" i="3"/>
  <c r="Z353" i="3"/>
  <c r="Z354" i="3"/>
  <c r="Z355" i="3"/>
  <c r="Z356" i="3"/>
  <c r="Z357" i="3"/>
  <c r="Z358" i="3"/>
  <c r="Z359" i="3"/>
  <c r="Z360" i="3"/>
  <c r="Z361" i="3"/>
  <c r="Z362" i="3"/>
  <c r="Z363" i="3"/>
  <c r="Z364" i="3"/>
  <c r="Z365" i="3"/>
  <c r="Z366" i="3"/>
  <c r="Z367" i="3"/>
  <c r="Z368" i="3"/>
  <c r="Z369" i="3"/>
  <c r="Z370" i="3"/>
  <c r="Z371" i="3"/>
  <c r="Z372" i="3"/>
  <c r="Z373" i="3"/>
  <c r="Z374" i="3"/>
  <c r="Z375" i="3"/>
  <c r="Z376" i="3"/>
  <c r="Z377" i="3"/>
  <c r="Z378" i="3"/>
  <c r="Z379" i="3"/>
  <c r="Z380" i="3"/>
  <c r="Z381" i="3"/>
  <c r="Z382" i="3"/>
  <c r="Z383" i="3"/>
  <c r="Z384" i="3"/>
  <c r="Z385" i="3"/>
  <c r="Z386" i="3"/>
  <c r="Z387" i="3"/>
  <c r="Z388" i="3"/>
  <c r="Z389" i="3"/>
  <c r="Z390" i="3"/>
  <c r="Z391" i="3"/>
  <c r="Z392" i="3"/>
  <c r="Z393" i="3"/>
  <c r="Z394" i="3"/>
  <c r="Z395" i="3"/>
  <c r="Z396" i="3"/>
  <c r="Z397" i="3"/>
  <c r="Z398" i="3"/>
  <c r="Z399" i="3"/>
  <c r="Z400" i="3"/>
  <c r="Z401" i="3"/>
  <c r="Z402" i="3"/>
  <c r="Z403" i="3"/>
  <c r="Z404" i="3"/>
  <c r="Z405" i="3"/>
  <c r="Z406" i="3"/>
  <c r="Z407" i="3"/>
  <c r="Z408" i="3"/>
  <c r="Z409" i="3"/>
  <c r="Z410" i="3"/>
  <c r="Z411" i="3"/>
  <c r="Z412" i="3"/>
  <c r="Z413" i="3"/>
  <c r="Z414" i="3"/>
  <c r="Z415" i="3"/>
  <c r="Z416" i="3"/>
  <c r="Z417" i="3"/>
  <c r="Z418" i="3"/>
  <c r="Z419" i="3"/>
  <c r="Z420" i="3"/>
  <c r="Z421" i="3"/>
  <c r="Z422" i="3"/>
  <c r="Z423" i="3"/>
  <c r="Z424" i="3"/>
  <c r="Z425" i="3"/>
  <c r="Z426" i="3"/>
  <c r="Z427" i="3"/>
  <c r="Z428" i="3"/>
  <c r="Z429" i="3"/>
  <c r="Z430" i="3"/>
  <c r="Z431" i="3"/>
  <c r="Z432" i="3"/>
  <c r="Z433" i="3"/>
  <c r="Z434" i="3"/>
  <c r="Z435" i="3"/>
  <c r="Z436" i="3"/>
  <c r="Z437" i="3"/>
  <c r="Z438" i="3"/>
  <c r="Z439" i="3"/>
  <c r="Z440" i="3"/>
  <c r="Z441" i="3"/>
  <c r="Z442" i="3"/>
  <c r="Z443" i="3"/>
  <c r="Z444" i="3"/>
  <c r="Z445" i="3"/>
  <c r="Z446" i="3"/>
  <c r="Z447" i="3"/>
  <c r="Z448" i="3"/>
  <c r="Z449" i="3"/>
  <c r="Z450" i="3"/>
  <c r="Z451" i="3"/>
  <c r="Z452" i="3"/>
  <c r="Z453" i="3"/>
  <c r="Z454" i="3"/>
  <c r="Z455" i="3"/>
  <c r="Z456" i="3"/>
  <c r="Z457" i="3"/>
  <c r="Z458" i="3"/>
  <c r="Z459" i="3"/>
  <c r="Z460" i="3"/>
  <c r="Z461" i="3"/>
  <c r="Z462" i="3"/>
  <c r="Z463" i="3"/>
  <c r="Z464" i="3"/>
  <c r="Z465" i="3"/>
  <c r="Z466" i="3"/>
  <c r="Z467" i="3"/>
  <c r="Z468" i="3"/>
  <c r="Z469" i="3"/>
  <c r="Z470" i="3"/>
  <c r="Z471" i="3"/>
  <c r="Z472" i="3"/>
  <c r="Z473" i="3"/>
  <c r="Z474" i="3"/>
  <c r="Z475" i="3"/>
  <c r="Z476" i="3"/>
  <c r="Z477" i="3"/>
  <c r="Z478" i="3"/>
  <c r="Z479" i="3"/>
  <c r="Z480" i="3"/>
  <c r="Z481" i="3"/>
  <c r="Z482" i="3"/>
  <c r="Z483" i="3"/>
  <c r="Z484" i="3"/>
  <c r="Z485" i="3"/>
  <c r="Z486" i="3"/>
  <c r="Z487" i="3"/>
  <c r="Z488" i="3"/>
  <c r="Z489" i="3"/>
  <c r="Z490" i="3"/>
  <c r="Z491" i="3"/>
  <c r="Z492" i="3"/>
  <c r="Z493" i="3"/>
  <c r="Z494" i="3"/>
  <c r="Z495" i="3"/>
  <c r="Z496" i="3"/>
  <c r="Z497" i="3"/>
  <c r="Z498" i="3"/>
  <c r="Z499" i="3"/>
  <c r="Z500" i="3"/>
  <c r="Z501" i="3"/>
  <c r="Z502" i="3"/>
  <c r="Z503" i="3"/>
  <c r="Z504" i="3"/>
  <c r="Z505" i="3"/>
  <c r="Z506" i="3"/>
  <c r="Z507" i="3"/>
  <c r="Z508" i="3"/>
  <c r="Z509" i="3"/>
  <c r="Z510" i="3"/>
  <c r="Z511" i="3"/>
  <c r="Z512" i="3"/>
  <c r="Z513" i="3"/>
  <c r="Z514" i="3"/>
  <c r="Z515" i="3"/>
  <c r="Z516" i="3"/>
  <c r="Z517" i="3"/>
  <c r="Z518" i="3"/>
  <c r="Z519" i="3"/>
  <c r="Z520" i="3"/>
  <c r="Z521" i="3"/>
  <c r="Z522" i="3"/>
  <c r="Z523" i="3"/>
  <c r="Z524" i="3"/>
  <c r="Z525" i="3"/>
  <c r="Z526" i="3"/>
  <c r="Z527" i="3"/>
  <c r="Z528" i="3"/>
  <c r="Z529" i="3"/>
  <c r="Z530" i="3"/>
  <c r="Z531" i="3"/>
  <c r="Z532" i="3"/>
  <c r="Z533" i="3"/>
  <c r="Z534" i="3"/>
  <c r="Z535" i="3"/>
  <c r="Z536" i="3"/>
  <c r="Z537" i="3"/>
  <c r="Z538" i="3"/>
  <c r="Z539" i="3"/>
  <c r="Z540" i="3"/>
  <c r="Z541" i="3"/>
  <c r="Z542" i="3"/>
  <c r="Z543" i="3"/>
  <c r="Z544" i="3"/>
  <c r="Z545" i="3"/>
  <c r="Z546" i="3"/>
  <c r="Z547" i="3"/>
  <c r="Z548" i="3"/>
  <c r="Z549" i="3"/>
  <c r="Z550" i="3"/>
  <c r="Z551" i="3"/>
  <c r="Z552" i="3"/>
  <c r="Z553" i="3"/>
  <c r="Z554" i="3"/>
  <c r="Z555" i="3"/>
  <c r="Z556" i="3"/>
  <c r="Z557" i="3"/>
  <c r="Z558" i="3"/>
  <c r="Z559" i="3"/>
  <c r="Z560" i="3"/>
  <c r="Z561" i="3"/>
  <c r="Z562" i="3"/>
  <c r="Z563" i="3"/>
  <c r="Z564" i="3"/>
  <c r="Z565" i="3"/>
  <c r="Z566" i="3"/>
  <c r="Z567" i="3"/>
  <c r="Z568" i="3"/>
  <c r="Z569" i="3"/>
  <c r="Z570" i="3"/>
  <c r="Z571" i="3"/>
  <c r="Z572" i="3"/>
  <c r="Z573" i="3"/>
  <c r="Z574" i="3"/>
  <c r="Z575" i="3"/>
  <c r="Z576" i="3"/>
  <c r="Z577" i="3"/>
  <c r="Z578" i="3"/>
  <c r="Z579" i="3"/>
  <c r="Z580" i="3"/>
  <c r="Z581" i="3"/>
  <c r="Z582" i="3"/>
  <c r="Z583" i="3"/>
  <c r="Z584" i="3"/>
  <c r="Z585" i="3"/>
  <c r="Z586" i="3"/>
  <c r="Z587" i="3"/>
  <c r="Z588" i="3"/>
  <c r="Z589" i="3"/>
  <c r="Z590" i="3"/>
  <c r="Z591" i="3"/>
  <c r="Z592" i="3"/>
  <c r="Z593" i="3"/>
  <c r="Z594" i="3"/>
  <c r="Z595" i="3"/>
  <c r="Z596" i="3"/>
  <c r="Z597" i="3"/>
  <c r="Z598" i="3"/>
  <c r="Z599" i="3"/>
  <c r="Z600" i="3"/>
  <c r="Z601" i="3"/>
  <c r="Z602" i="3"/>
  <c r="Z603" i="3"/>
  <c r="Z604" i="3"/>
  <c r="Z605" i="3"/>
  <c r="Z606" i="3"/>
  <c r="Z607" i="3"/>
  <c r="Z608" i="3"/>
  <c r="Z609" i="3"/>
  <c r="Z610" i="3"/>
  <c r="Z611" i="3"/>
  <c r="Z612" i="3"/>
  <c r="Z613" i="3"/>
  <c r="Z614" i="3"/>
  <c r="Z615" i="3"/>
  <c r="Z616" i="3"/>
  <c r="Z617" i="3"/>
  <c r="Z618" i="3"/>
  <c r="Z619" i="3"/>
  <c r="Z620" i="3"/>
  <c r="Z621" i="3"/>
  <c r="Z622" i="3"/>
  <c r="Z623" i="3"/>
  <c r="Z624" i="3"/>
  <c r="Z625" i="3"/>
  <c r="Z626" i="3"/>
  <c r="Z627" i="3"/>
  <c r="Z628" i="3"/>
  <c r="Z629" i="3"/>
  <c r="Z630" i="3"/>
  <c r="Z631" i="3"/>
  <c r="Z632" i="3"/>
  <c r="Z633" i="3"/>
  <c r="Z634" i="3"/>
  <c r="Z635" i="3"/>
  <c r="Z636" i="3"/>
  <c r="Z637" i="3"/>
  <c r="Z638" i="3"/>
  <c r="Z639" i="3"/>
  <c r="Z640" i="3"/>
  <c r="Z641" i="3"/>
  <c r="Z642" i="3"/>
  <c r="Z643" i="3"/>
  <c r="Z644" i="3"/>
  <c r="Z645" i="3"/>
  <c r="Z646" i="3"/>
  <c r="Z647" i="3"/>
  <c r="Z648" i="3"/>
  <c r="Z649" i="3"/>
  <c r="Z650" i="3"/>
  <c r="Z651" i="3"/>
  <c r="Z652" i="3"/>
  <c r="Z653" i="3"/>
  <c r="Z654" i="3"/>
  <c r="Z655" i="3"/>
  <c r="Z656" i="3"/>
  <c r="Z657" i="3"/>
  <c r="Z658" i="3"/>
  <c r="Z659" i="3"/>
  <c r="Z660" i="3"/>
  <c r="Z661" i="3"/>
  <c r="Z662" i="3"/>
  <c r="Z663" i="3"/>
  <c r="Z664" i="3"/>
  <c r="Z665" i="3"/>
  <c r="Z666" i="3"/>
  <c r="Z667" i="3"/>
  <c r="Z668" i="3"/>
  <c r="Z669" i="3"/>
  <c r="Z670" i="3"/>
  <c r="Z671" i="3"/>
  <c r="Z672" i="3"/>
  <c r="Z673" i="3"/>
  <c r="Z674" i="3"/>
  <c r="Z675" i="3"/>
  <c r="Z676" i="3"/>
  <c r="Z677" i="3"/>
  <c r="Z678" i="3"/>
  <c r="Z679" i="3"/>
  <c r="Z680" i="3"/>
  <c r="Z681" i="3"/>
  <c r="Z682" i="3"/>
  <c r="Z683" i="3"/>
  <c r="Z684" i="3"/>
  <c r="Z685" i="3"/>
  <c r="Z686" i="3"/>
  <c r="Z687" i="3"/>
  <c r="Z688" i="3"/>
  <c r="Z689" i="3"/>
  <c r="Z690" i="3"/>
  <c r="Z691" i="3"/>
  <c r="Z692" i="3"/>
  <c r="Z693" i="3"/>
  <c r="Z694" i="3"/>
  <c r="Z695" i="3"/>
  <c r="Z696" i="3"/>
  <c r="Z697" i="3"/>
  <c r="Z698" i="3"/>
  <c r="Z699" i="3"/>
  <c r="Z700" i="3"/>
  <c r="Z701" i="3"/>
  <c r="Z702" i="3"/>
  <c r="Z703" i="3"/>
  <c r="Z704" i="3"/>
  <c r="Z705" i="3"/>
  <c r="Z706" i="3"/>
  <c r="Z707" i="3"/>
  <c r="Z708" i="3"/>
  <c r="Z709" i="3"/>
  <c r="Z710" i="3"/>
  <c r="Z711" i="3"/>
  <c r="Z712" i="3"/>
  <c r="Z713" i="3"/>
  <c r="Z714" i="3"/>
  <c r="Z715" i="3"/>
  <c r="Z716" i="3"/>
  <c r="Z717" i="3"/>
  <c r="Z718" i="3"/>
  <c r="Z719" i="3"/>
  <c r="Z720" i="3"/>
  <c r="Z721" i="3"/>
  <c r="Z722" i="3"/>
  <c r="Z723" i="3"/>
  <c r="Z724" i="3"/>
  <c r="Z725" i="3"/>
  <c r="Z726" i="3"/>
  <c r="Z727" i="3"/>
  <c r="Z728" i="3"/>
  <c r="Z729" i="3"/>
  <c r="Z730" i="3"/>
  <c r="Z731" i="3"/>
  <c r="Z732" i="3"/>
  <c r="Z733" i="3"/>
  <c r="Z734" i="3"/>
  <c r="Z735" i="3"/>
  <c r="Z736" i="3"/>
  <c r="Z737" i="3"/>
  <c r="Z738" i="3"/>
  <c r="Z739" i="3"/>
  <c r="Z740" i="3"/>
  <c r="Z741" i="3"/>
  <c r="Z742" i="3"/>
  <c r="Z743" i="3"/>
  <c r="Z744" i="3"/>
  <c r="Z745" i="3"/>
  <c r="Z746" i="3"/>
  <c r="Z747" i="3"/>
  <c r="Z748" i="3"/>
  <c r="Z749" i="3"/>
  <c r="Z750" i="3"/>
  <c r="Z751" i="3"/>
  <c r="Z752" i="3"/>
  <c r="Z753" i="3"/>
  <c r="Z754" i="3"/>
  <c r="Z755" i="3"/>
  <c r="Z756" i="3"/>
  <c r="Z757" i="3"/>
  <c r="Z758" i="3"/>
  <c r="Z759" i="3"/>
  <c r="Z760" i="3"/>
  <c r="Z761" i="3"/>
  <c r="Z762" i="3"/>
  <c r="Z763" i="3"/>
  <c r="Z764" i="3"/>
  <c r="Z765" i="3"/>
  <c r="Z766" i="3"/>
  <c r="Z767" i="3"/>
  <c r="Z768" i="3"/>
  <c r="Z769" i="3"/>
  <c r="Z770" i="3"/>
  <c r="Z771" i="3"/>
  <c r="Z772" i="3"/>
  <c r="Z773" i="3"/>
  <c r="Z774" i="3"/>
  <c r="Z775" i="3"/>
  <c r="Z776" i="3"/>
  <c r="Z777" i="3"/>
  <c r="Z778" i="3"/>
  <c r="Z779" i="3"/>
  <c r="Z780" i="3"/>
  <c r="Z781" i="3"/>
  <c r="Z782" i="3"/>
  <c r="Z783" i="3"/>
  <c r="Z784" i="3"/>
  <c r="Z785" i="3"/>
  <c r="Z786" i="3"/>
  <c r="Z787" i="3"/>
  <c r="Z788" i="3"/>
  <c r="Z789" i="3"/>
  <c r="Z790" i="3"/>
  <c r="Z791" i="3"/>
  <c r="Z792" i="3"/>
  <c r="Z793" i="3"/>
  <c r="Z794" i="3"/>
  <c r="Z795" i="3"/>
  <c r="Z796" i="3"/>
  <c r="Z797" i="3"/>
  <c r="Z798" i="3"/>
  <c r="Z799" i="3"/>
  <c r="Z800" i="3"/>
  <c r="Z801" i="3"/>
  <c r="Z802" i="3"/>
  <c r="Z803" i="3"/>
  <c r="Z804" i="3"/>
  <c r="Z805" i="3"/>
  <c r="Z806" i="3"/>
  <c r="Z807" i="3"/>
  <c r="Z808" i="3"/>
  <c r="Z809" i="3"/>
  <c r="Z810" i="3"/>
  <c r="Z811" i="3"/>
  <c r="Z812" i="3"/>
  <c r="Z813" i="3"/>
  <c r="Z814" i="3"/>
  <c r="Z815" i="3"/>
  <c r="Z816" i="3"/>
  <c r="Z817" i="3"/>
  <c r="Z818" i="3"/>
  <c r="Z819" i="3"/>
  <c r="Z820" i="3"/>
  <c r="Z821" i="3"/>
  <c r="Z822" i="3"/>
  <c r="Z823" i="3"/>
  <c r="Z824" i="3"/>
  <c r="Z825" i="3"/>
  <c r="Z826" i="3"/>
  <c r="Z827" i="3"/>
  <c r="Z828" i="3"/>
  <c r="Z829" i="3"/>
  <c r="Z830" i="3"/>
  <c r="Z831" i="3"/>
  <c r="Z832" i="3"/>
  <c r="Z833" i="3"/>
  <c r="Z834" i="3"/>
  <c r="Z835" i="3"/>
  <c r="Z836" i="3"/>
  <c r="Z837" i="3"/>
  <c r="Z838" i="3"/>
  <c r="Z839" i="3"/>
  <c r="Z840" i="3"/>
  <c r="Z841" i="3"/>
  <c r="Z842" i="3"/>
  <c r="Z843" i="3"/>
  <c r="Z844" i="3"/>
  <c r="Z845" i="3"/>
  <c r="Z846" i="3"/>
  <c r="Z847" i="3"/>
  <c r="Z848" i="3"/>
  <c r="Z849" i="3"/>
  <c r="Z850" i="3"/>
  <c r="Z851" i="3"/>
  <c r="Z852" i="3"/>
  <c r="Z853" i="3"/>
  <c r="Z854" i="3"/>
  <c r="Z855" i="3"/>
  <c r="Z856" i="3"/>
  <c r="Z857" i="3"/>
  <c r="Z858" i="3"/>
  <c r="Z859" i="3"/>
  <c r="Z860" i="3"/>
  <c r="Z861" i="3"/>
  <c r="Z862"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W80" i="3"/>
  <c r="W152" i="3"/>
  <c r="W156" i="3"/>
  <c r="W192" i="3"/>
  <c r="W230" i="3"/>
  <c r="W307" i="3"/>
  <c r="W343" i="3"/>
  <c r="W344" i="3"/>
  <c r="W371" i="3"/>
  <c r="W400" i="3"/>
  <c r="W402" i="3"/>
  <c r="W428" i="3"/>
  <c r="W459" i="3"/>
  <c r="W487" i="3"/>
  <c r="W515" i="3"/>
  <c r="W544" i="3"/>
  <c r="W571" i="3"/>
  <c r="W572" i="3"/>
  <c r="W599" i="3"/>
  <c r="W600" i="3"/>
  <c r="W627" i="3"/>
  <c r="W630" i="3"/>
  <c r="W707" i="3"/>
  <c r="W727" i="3"/>
  <c r="W743" i="3"/>
  <c r="W747" i="3"/>
  <c r="W763" i="3"/>
  <c r="W764" i="3"/>
  <c r="W822" i="3"/>
  <c r="V4" i="3"/>
  <c r="V5" i="3"/>
  <c r="V20" i="3"/>
  <c r="V32" i="3"/>
  <c r="V48" i="3"/>
  <c r="V60" i="3"/>
  <c r="V76" i="3"/>
  <c r="V90" i="3"/>
  <c r="V132" i="3"/>
  <c r="V133" i="3"/>
  <c r="V148" i="3"/>
  <c r="V160" i="3"/>
  <c r="V176" i="3"/>
  <c r="V188" i="3"/>
  <c r="V204" i="3"/>
  <c r="V218" i="3"/>
  <c r="V260" i="3"/>
  <c r="V261" i="3"/>
  <c r="V303" i="3"/>
  <c r="V305" i="3"/>
  <c r="V319" i="3"/>
  <c r="V331" i="3"/>
  <c r="V347" i="3"/>
  <c r="V359" i="3"/>
  <c r="V375" i="3"/>
  <c r="V390" i="3"/>
  <c r="V431" i="3"/>
  <c r="V433" i="3"/>
  <c r="V447" i="3"/>
  <c r="V459" i="3"/>
  <c r="V475" i="3"/>
  <c r="V487" i="3"/>
  <c r="V503" i="3"/>
  <c r="V518" i="3"/>
  <c r="V559" i="3"/>
  <c r="V561" i="3"/>
  <c r="V575" i="3"/>
  <c r="V587" i="3"/>
  <c r="V603" i="3"/>
  <c r="V615" i="3"/>
  <c r="V627" i="3"/>
  <c r="V629" i="3"/>
  <c r="V639" i="3"/>
  <c r="V659" i="3"/>
  <c r="V661" i="3"/>
  <c r="V671" i="3"/>
  <c r="V691" i="3"/>
  <c r="V693" i="3"/>
  <c r="V703" i="3"/>
  <c r="V723" i="3"/>
  <c r="V725" i="3"/>
  <c r="V739" i="3"/>
  <c r="V751" i="3"/>
  <c r="V759" i="3"/>
  <c r="V766" i="3"/>
  <c r="V788" i="3"/>
  <c r="V809" i="3"/>
  <c r="V830" i="3"/>
  <c r="V852" i="3"/>
  <c r="U8" i="3"/>
  <c r="U12" i="3"/>
  <c r="U24" i="3"/>
  <c r="U28" i="3"/>
  <c r="U40" i="3"/>
  <c r="U44" i="3"/>
  <c r="U56" i="3"/>
  <c r="U60" i="3"/>
  <c r="U72" i="3"/>
  <c r="U76" i="3"/>
  <c r="U86" i="3"/>
  <c r="U88" i="3"/>
  <c r="U92" i="3"/>
  <c r="U97" i="3"/>
  <c r="U104" i="3"/>
  <c r="U108" i="3"/>
  <c r="U118" i="3"/>
  <c r="U120" i="3"/>
  <c r="U124" i="3"/>
  <c r="U129" i="3"/>
  <c r="U136" i="3"/>
  <c r="U140" i="3"/>
  <c r="U150" i="3"/>
  <c r="U152" i="3"/>
  <c r="U156" i="3"/>
  <c r="U160" i="3"/>
  <c r="U164" i="3"/>
  <c r="U168" i="3"/>
  <c r="U172" i="3"/>
  <c r="U176" i="3"/>
  <c r="U180" i="3"/>
  <c r="U184" i="3"/>
  <c r="U188" i="3"/>
  <c r="U192" i="3"/>
  <c r="U196" i="3"/>
  <c r="U200" i="3"/>
  <c r="U204" i="3"/>
  <c r="U208" i="3"/>
  <c r="U212" i="3"/>
  <c r="U216" i="3"/>
  <c r="U220" i="3"/>
  <c r="U224" i="3"/>
  <c r="U228" i="3"/>
  <c r="U232" i="3"/>
  <c r="U236" i="3"/>
  <c r="U240" i="3"/>
  <c r="U244" i="3"/>
  <c r="U248" i="3"/>
  <c r="U252" i="3"/>
  <c r="U256" i="3"/>
  <c r="U260" i="3"/>
  <c r="U264" i="3"/>
  <c r="U268" i="3"/>
  <c r="U272" i="3"/>
  <c r="U281" i="3"/>
  <c r="U289" i="3"/>
  <c r="U297" i="3"/>
  <c r="U305" i="3"/>
  <c r="U313" i="3"/>
  <c r="U321" i="3"/>
  <c r="U329" i="3"/>
  <c r="U337" i="3"/>
  <c r="U345" i="3"/>
  <c r="U353" i="3"/>
  <c r="U361" i="3"/>
  <c r="U369" i="3"/>
  <c r="U377" i="3"/>
  <c r="U385" i="3"/>
  <c r="U393" i="3"/>
  <c r="U401" i="3"/>
  <c r="U409" i="3"/>
  <c r="U417" i="3"/>
  <c r="U425" i="3"/>
  <c r="U433" i="3"/>
  <c r="U441" i="3"/>
  <c r="U449" i="3"/>
  <c r="U457" i="3"/>
  <c r="U465" i="3"/>
  <c r="U473" i="3"/>
  <c r="U481" i="3"/>
  <c r="U489" i="3"/>
  <c r="U497" i="3"/>
  <c r="U505" i="3"/>
  <c r="U513" i="3"/>
  <c r="U521" i="3"/>
  <c r="U529" i="3"/>
  <c r="U537" i="3"/>
  <c r="U545" i="3"/>
  <c r="U553" i="3"/>
  <c r="U561" i="3"/>
  <c r="U569" i="3"/>
  <c r="U577" i="3"/>
  <c r="U585" i="3"/>
  <c r="U593" i="3"/>
  <c r="U601" i="3"/>
  <c r="U609" i="3"/>
  <c r="U617" i="3"/>
  <c r="U625" i="3"/>
  <c r="U633" i="3"/>
  <c r="U641" i="3"/>
  <c r="U649" i="3"/>
  <c r="U657" i="3"/>
  <c r="U665" i="3"/>
  <c r="U673" i="3"/>
  <c r="U681" i="3"/>
  <c r="U689" i="3"/>
  <c r="U697" i="3"/>
  <c r="U705" i="3"/>
  <c r="U713" i="3"/>
  <c r="U721" i="3"/>
  <c r="U729" i="3"/>
  <c r="U737" i="3"/>
  <c r="U745" i="3"/>
  <c r="U753" i="3"/>
  <c r="U761" i="3"/>
  <c r="U769" i="3"/>
  <c r="U777" i="3"/>
  <c r="U785" i="3"/>
  <c r="U793" i="3"/>
  <c r="U801" i="3"/>
  <c r="U809" i="3"/>
  <c r="U817" i="3"/>
  <c r="U825" i="3"/>
  <c r="U833" i="3"/>
  <c r="U841" i="3"/>
  <c r="U849" i="3"/>
  <c r="U857" i="3"/>
  <c r="T3" i="3"/>
  <c r="T4" i="3"/>
  <c r="W4" i="3" s="1"/>
  <c r="T5" i="3"/>
  <c r="T6" i="3"/>
  <c r="T7" i="3"/>
  <c r="T8" i="3"/>
  <c r="T9" i="3"/>
  <c r="T10" i="3"/>
  <c r="T11" i="3"/>
  <c r="T12" i="3"/>
  <c r="W12" i="3" s="1"/>
  <c r="T13" i="3"/>
  <c r="T14" i="3"/>
  <c r="T15" i="3"/>
  <c r="T16" i="3"/>
  <c r="T17" i="3"/>
  <c r="T18" i="3"/>
  <c r="T19" i="3"/>
  <c r="T20" i="3"/>
  <c r="W20" i="3" s="1"/>
  <c r="T21" i="3"/>
  <c r="T22" i="3"/>
  <c r="T23" i="3"/>
  <c r="T24" i="3"/>
  <c r="T25" i="3"/>
  <c r="T26" i="3"/>
  <c r="T27" i="3"/>
  <c r="T28" i="3"/>
  <c r="T29" i="3"/>
  <c r="T30" i="3"/>
  <c r="T31" i="3"/>
  <c r="T32" i="3"/>
  <c r="W32" i="3" s="1"/>
  <c r="T33" i="3"/>
  <c r="V33" i="3" s="1"/>
  <c r="T34" i="3"/>
  <c r="T35" i="3"/>
  <c r="T36" i="3"/>
  <c r="T37" i="3"/>
  <c r="T38" i="3"/>
  <c r="T39" i="3"/>
  <c r="T40" i="3"/>
  <c r="T41" i="3"/>
  <c r="T42" i="3"/>
  <c r="T43" i="3"/>
  <c r="T44" i="3"/>
  <c r="T45" i="3"/>
  <c r="T46" i="3"/>
  <c r="T47" i="3"/>
  <c r="T48" i="3"/>
  <c r="W48" i="3" s="1"/>
  <c r="T49" i="3"/>
  <c r="T50" i="3"/>
  <c r="T51" i="3"/>
  <c r="T52" i="3"/>
  <c r="T53" i="3"/>
  <c r="T54" i="3"/>
  <c r="T55" i="3"/>
  <c r="T56" i="3"/>
  <c r="T57" i="3"/>
  <c r="T58" i="3"/>
  <c r="T59" i="3"/>
  <c r="T60" i="3"/>
  <c r="W60" i="3" s="1"/>
  <c r="T61" i="3"/>
  <c r="T62" i="3"/>
  <c r="T63" i="3"/>
  <c r="T64" i="3"/>
  <c r="T65" i="3"/>
  <c r="T66" i="3"/>
  <c r="T67" i="3"/>
  <c r="T68" i="3"/>
  <c r="W68" i="3" s="1"/>
  <c r="T69" i="3"/>
  <c r="T70" i="3"/>
  <c r="T71" i="3"/>
  <c r="T72" i="3"/>
  <c r="T73" i="3"/>
  <c r="T74" i="3"/>
  <c r="T75" i="3"/>
  <c r="T76" i="3"/>
  <c r="W76" i="3" s="1"/>
  <c r="T77" i="3"/>
  <c r="T78" i="3"/>
  <c r="T79" i="3"/>
  <c r="T80" i="3"/>
  <c r="V80" i="3" s="1"/>
  <c r="T81" i="3"/>
  <c r="T82" i="3"/>
  <c r="T83" i="3"/>
  <c r="T84" i="3"/>
  <c r="W84" i="3" s="1"/>
  <c r="T85" i="3"/>
  <c r="T86" i="3"/>
  <c r="T87" i="3"/>
  <c r="T88" i="3"/>
  <c r="T89" i="3"/>
  <c r="T90" i="3"/>
  <c r="T91" i="3"/>
  <c r="T92" i="3"/>
  <c r="T93" i="3"/>
  <c r="U93" i="3" s="1"/>
  <c r="T94" i="3"/>
  <c r="T95" i="3"/>
  <c r="T96" i="3"/>
  <c r="W96" i="3" s="1"/>
  <c r="T97" i="3"/>
  <c r="T98" i="3"/>
  <c r="T99" i="3"/>
  <c r="T100" i="3"/>
  <c r="T101" i="3"/>
  <c r="T102" i="3"/>
  <c r="T103" i="3"/>
  <c r="T104" i="3"/>
  <c r="T105" i="3"/>
  <c r="T106" i="3"/>
  <c r="T107" i="3"/>
  <c r="T108" i="3"/>
  <c r="T109" i="3"/>
  <c r="T110" i="3"/>
  <c r="T111" i="3"/>
  <c r="T112" i="3"/>
  <c r="W112" i="3" s="1"/>
  <c r="T113" i="3"/>
  <c r="T114" i="3"/>
  <c r="T115" i="3"/>
  <c r="T116" i="3"/>
  <c r="T117" i="3"/>
  <c r="W117" i="3" s="1"/>
  <c r="T118" i="3"/>
  <c r="W118" i="3" s="1"/>
  <c r="T119" i="3"/>
  <c r="T120" i="3"/>
  <c r="T121" i="3"/>
  <c r="T122" i="3"/>
  <c r="T123" i="3"/>
  <c r="T124" i="3"/>
  <c r="W124" i="3" s="1"/>
  <c r="T125" i="3"/>
  <c r="U125" i="3" s="1"/>
  <c r="T126" i="3"/>
  <c r="T127" i="3"/>
  <c r="T128" i="3"/>
  <c r="T129" i="3"/>
  <c r="T130" i="3"/>
  <c r="T131" i="3"/>
  <c r="T132" i="3"/>
  <c r="W132" i="3" s="1"/>
  <c r="T133" i="3"/>
  <c r="T134" i="3"/>
  <c r="T135" i="3"/>
  <c r="T136" i="3"/>
  <c r="V136" i="3" s="1"/>
  <c r="T137" i="3"/>
  <c r="T138" i="3"/>
  <c r="T139" i="3"/>
  <c r="T140" i="3"/>
  <c r="W140" i="3" s="1"/>
  <c r="T141" i="3"/>
  <c r="T142" i="3"/>
  <c r="T143" i="3"/>
  <c r="T144" i="3"/>
  <c r="T145" i="3"/>
  <c r="T146" i="3"/>
  <c r="T147" i="3"/>
  <c r="T148" i="3"/>
  <c r="W148" i="3" s="1"/>
  <c r="T149" i="3"/>
  <c r="T150" i="3"/>
  <c r="T151" i="3"/>
  <c r="T152" i="3"/>
  <c r="V152" i="3" s="1"/>
  <c r="T153" i="3"/>
  <c r="T154" i="3"/>
  <c r="T155" i="3"/>
  <c r="T156" i="3"/>
  <c r="V156" i="3" s="1"/>
  <c r="T157" i="3"/>
  <c r="U157" i="3" s="1"/>
  <c r="T158" i="3"/>
  <c r="T159" i="3"/>
  <c r="U159" i="3" s="1"/>
  <c r="T160" i="3"/>
  <c r="W160" i="3" s="1"/>
  <c r="T161" i="3"/>
  <c r="W161" i="3" s="1"/>
  <c r="T162" i="3"/>
  <c r="T163" i="3"/>
  <c r="U163" i="3" s="1"/>
  <c r="T164" i="3"/>
  <c r="T165" i="3"/>
  <c r="U165" i="3" s="1"/>
  <c r="T166" i="3"/>
  <c r="T167" i="3"/>
  <c r="U167" i="3" s="1"/>
  <c r="T168" i="3"/>
  <c r="T169" i="3"/>
  <c r="T170" i="3"/>
  <c r="T171" i="3"/>
  <c r="U171" i="3" s="1"/>
  <c r="T172" i="3"/>
  <c r="V172" i="3" s="1"/>
  <c r="T173" i="3"/>
  <c r="U173" i="3" s="1"/>
  <c r="T174" i="3"/>
  <c r="T175" i="3"/>
  <c r="U175" i="3" s="1"/>
  <c r="T176" i="3"/>
  <c r="W176" i="3" s="1"/>
  <c r="T177" i="3"/>
  <c r="T178" i="3"/>
  <c r="T179" i="3"/>
  <c r="U179" i="3" s="1"/>
  <c r="T180" i="3"/>
  <c r="T181" i="3"/>
  <c r="U181" i="3" s="1"/>
  <c r="T182" i="3"/>
  <c r="T183" i="3"/>
  <c r="U183" i="3" s="1"/>
  <c r="T184" i="3"/>
  <c r="T185" i="3"/>
  <c r="T186" i="3"/>
  <c r="T187" i="3"/>
  <c r="U187" i="3" s="1"/>
  <c r="T188" i="3"/>
  <c r="W188" i="3" s="1"/>
  <c r="T189" i="3"/>
  <c r="U189" i="3" s="1"/>
  <c r="T190" i="3"/>
  <c r="T191" i="3"/>
  <c r="U191" i="3" s="1"/>
  <c r="T192" i="3"/>
  <c r="V192" i="3" s="1"/>
  <c r="T193" i="3"/>
  <c r="V193" i="3" s="1"/>
  <c r="T194" i="3"/>
  <c r="T195" i="3"/>
  <c r="U195" i="3" s="1"/>
  <c r="T196" i="3"/>
  <c r="W196" i="3" s="1"/>
  <c r="T197" i="3"/>
  <c r="U197" i="3" s="1"/>
  <c r="T198" i="3"/>
  <c r="T199" i="3"/>
  <c r="U199" i="3" s="1"/>
  <c r="T200" i="3"/>
  <c r="T201" i="3"/>
  <c r="T202" i="3"/>
  <c r="T203" i="3"/>
  <c r="U203" i="3" s="1"/>
  <c r="T204" i="3"/>
  <c r="W204" i="3" s="1"/>
  <c r="T205" i="3"/>
  <c r="U205" i="3" s="1"/>
  <c r="T206" i="3"/>
  <c r="T207" i="3"/>
  <c r="U207" i="3" s="1"/>
  <c r="T208" i="3"/>
  <c r="T209" i="3"/>
  <c r="T210" i="3"/>
  <c r="T211" i="3"/>
  <c r="U211" i="3" s="1"/>
  <c r="T212" i="3"/>
  <c r="W212" i="3" s="1"/>
  <c r="T213" i="3"/>
  <c r="U213" i="3" s="1"/>
  <c r="T214" i="3"/>
  <c r="T215" i="3"/>
  <c r="U215" i="3" s="1"/>
  <c r="T216" i="3"/>
  <c r="T217" i="3"/>
  <c r="T218" i="3"/>
  <c r="T219" i="3"/>
  <c r="U219" i="3" s="1"/>
  <c r="T220" i="3"/>
  <c r="T221" i="3"/>
  <c r="U221" i="3" s="1"/>
  <c r="T222" i="3"/>
  <c r="T223" i="3"/>
  <c r="U223" i="3" s="1"/>
  <c r="T224" i="3"/>
  <c r="W224" i="3" s="1"/>
  <c r="T225" i="3"/>
  <c r="T226" i="3"/>
  <c r="T227" i="3"/>
  <c r="U227" i="3" s="1"/>
  <c r="T228" i="3"/>
  <c r="T229" i="3"/>
  <c r="U229" i="3" s="1"/>
  <c r="T230" i="3"/>
  <c r="T231" i="3"/>
  <c r="U231" i="3" s="1"/>
  <c r="T232" i="3"/>
  <c r="T233" i="3"/>
  <c r="W233" i="3" s="1"/>
  <c r="T234" i="3"/>
  <c r="T235" i="3"/>
  <c r="U235" i="3" s="1"/>
  <c r="T236" i="3"/>
  <c r="T237" i="3"/>
  <c r="U237" i="3" s="1"/>
  <c r="T238" i="3"/>
  <c r="T239" i="3"/>
  <c r="U239" i="3" s="1"/>
  <c r="T240" i="3"/>
  <c r="W240" i="3" s="1"/>
  <c r="T241" i="3"/>
  <c r="T242" i="3"/>
  <c r="T243" i="3"/>
  <c r="U243" i="3" s="1"/>
  <c r="T244" i="3"/>
  <c r="T245" i="3"/>
  <c r="U245" i="3" s="1"/>
  <c r="T246" i="3"/>
  <c r="T247" i="3"/>
  <c r="U247" i="3" s="1"/>
  <c r="T248" i="3"/>
  <c r="V248" i="3" s="1"/>
  <c r="T249" i="3"/>
  <c r="T250" i="3"/>
  <c r="T251" i="3"/>
  <c r="U251" i="3" s="1"/>
  <c r="T252" i="3"/>
  <c r="W252" i="3" s="1"/>
  <c r="T253" i="3"/>
  <c r="U253" i="3" s="1"/>
  <c r="T254" i="3"/>
  <c r="T255" i="3"/>
  <c r="U255" i="3" s="1"/>
  <c r="T256" i="3"/>
  <c r="T257" i="3"/>
  <c r="T258" i="3"/>
  <c r="T259" i="3"/>
  <c r="U259" i="3" s="1"/>
  <c r="T260" i="3"/>
  <c r="W260" i="3" s="1"/>
  <c r="T261" i="3"/>
  <c r="W261" i="3" s="1"/>
  <c r="T262" i="3"/>
  <c r="T263" i="3"/>
  <c r="U263" i="3" s="1"/>
  <c r="T264" i="3"/>
  <c r="T265" i="3"/>
  <c r="T266" i="3"/>
  <c r="T267" i="3"/>
  <c r="U267" i="3" s="1"/>
  <c r="T268" i="3"/>
  <c r="W268" i="3" s="1"/>
  <c r="T269" i="3"/>
  <c r="V269" i="3" s="1"/>
  <c r="T270" i="3"/>
  <c r="T271" i="3"/>
  <c r="U271" i="3" s="1"/>
  <c r="T272" i="3"/>
  <c r="T273" i="3"/>
  <c r="T274" i="3"/>
  <c r="W274" i="3" s="1"/>
  <c r="T275" i="3"/>
  <c r="T276" i="3"/>
  <c r="U276" i="3" s="1"/>
  <c r="T277" i="3"/>
  <c r="W277" i="3" s="1"/>
  <c r="T278" i="3"/>
  <c r="T279" i="3"/>
  <c r="T280" i="3"/>
  <c r="U280" i="3" s="1"/>
  <c r="T281" i="3"/>
  <c r="T282" i="3"/>
  <c r="T283" i="3"/>
  <c r="W283" i="3" s="1"/>
  <c r="T284" i="3"/>
  <c r="U284" i="3" s="1"/>
  <c r="T285" i="3"/>
  <c r="T286" i="3"/>
  <c r="T287" i="3"/>
  <c r="T288" i="3"/>
  <c r="U288" i="3" s="1"/>
  <c r="T289" i="3"/>
  <c r="T290" i="3"/>
  <c r="W290" i="3" s="1"/>
  <c r="T291" i="3"/>
  <c r="T292" i="3"/>
  <c r="U292" i="3" s="1"/>
  <c r="T293" i="3"/>
  <c r="T294" i="3"/>
  <c r="T295" i="3"/>
  <c r="W295" i="3" s="1"/>
  <c r="T296" i="3"/>
  <c r="U296" i="3" s="1"/>
  <c r="T297" i="3"/>
  <c r="T298" i="3"/>
  <c r="T299" i="3"/>
  <c r="T300" i="3"/>
  <c r="U300" i="3" s="1"/>
  <c r="T301" i="3"/>
  <c r="T302" i="3"/>
  <c r="T303" i="3"/>
  <c r="W303" i="3" s="1"/>
  <c r="T304" i="3"/>
  <c r="U304" i="3" s="1"/>
  <c r="T305" i="3"/>
  <c r="W305" i="3" s="1"/>
  <c r="T306" i="3"/>
  <c r="T307" i="3"/>
  <c r="V307" i="3" s="1"/>
  <c r="T308" i="3"/>
  <c r="U308" i="3" s="1"/>
  <c r="T309" i="3"/>
  <c r="T310" i="3"/>
  <c r="T311" i="3"/>
  <c r="W311" i="3" s="1"/>
  <c r="T312" i="3"/>
  <c r="U312" i="3" s="1"/>
  <c r="T313" i="3"/>
  <c r="T314" i="3"/>
  <c r="T315" i="3"/>
  <c r="T316" i="3"/>
  <c r="U316" i="3" s="1"/>
  <c r="T317" i="3"/>
  <c r="T318" i="3"/>
  <c r="T319" i="3"/>
  <c r="W319" i="3" s="1"/>
  <c r="T320" i="3"/>
  <c r="U320" i="3" s="1"/>
  <c r="T321" i="3"/>
  <c r="T322" i="3"/>
  <c r="T323" i="3"/>
  <c r="V323" i="3" s="1"/>
  <c r="T324" i="3"/>
  <c r="U324" i="3" s="1"/>
  <c r="T325" i="3"/>
  <c r="T326" i="3"/>
  <c r="T327" i="3"/>
  <c r="V327" i="3" s="1"/>
  <c r="T328" i="3"/>
  <c r="U328" i="3" s="1"/>
  <c r="T329" i="3"/>
  <c r="T330" i="3"/>
  <c r="T331" i="3"/>
  <c r="W331" i="3" s="1"/>
  <c r="T332" i="3"/>
  <c r="U332" i="3" s="1"/>
  <c r="T333" i="3"/>
  <c r="W333" i="3" s="1"/>
  <c r="T334" i="3"/>
  <c r="T335" i="3"/>
  <c r="T336" i="3"/>
  <c r="U336" i="3" s="1"/>
  <c r="T337" i="3"/>
  <c r="T338" i="3"/>
  <c r="T339" i="3"/>
  <c r="T340" i="3"/>
  <c r="U340" i="3" s="1"/>
  <c r="T341" i="3"/>
  <c r="T342" i="3"/>
  <c r="T343" i="3"/>
  <c r="V343" i="3" s="1"/>
  <c r="T344" i="3"/>
  <c r="V344" i="3" s="1"/>
  <c r="T345" i="3"/>
  <c r="T346" i="3"/>
  <c r="T347" i="3"/>
  <c r="W347" i="3" s="1"/>
  <c r="T348" i="3"/>
  <c r="U348" i="3" s="1"/>
  <c r="T349" i="3"/>
  <c r="T350" i="3"/>
  <c r="T351" i="3"/>
  <c r="T352" i="3"/>
  <c r="U352" i="3" s="1"/>
  <c r="T353" i="3"/>
  <c r="T354" i="3"/>
  <c r="T355" i="3"/>
  <c r="T356" i="3"/>
  <c r="U356" i="3" s="1"/>
  <c r="T357" i="3"/>
  <c r="T358" i="3"/>
  <c r="T359" i="3"/>
  <c r="U359" i="3" s="1"/>
  <c r="T360" i="3"/>
  <c r="U360" i="3" s="1"/>
  <c r="T361" i="3"/>
  <c r="T362" i="3"/>
  <c r="W362" i="3" s="1"/>
  <c r="T363" i="3"/>
  <c r="T364" i="3"/>
  <c r="U364" i="3" s="1"/>
  <c r="T365" i="3"/>
  <c r="T366" i="3"/>
  <c r="T367" i="3"/>
  <c r="W367" i="3" s="1"/>
  <c r="T368" i="3"/>
  <c r="U368" i="3" s="1"/>
  <c r="T369" i="3"/>
  <c r="T370" i="3"/>
  <c r="T371" i="3"/>
  <c r="V371" i="3" s="1"/>
  <c r="T372" i="3"/>
  <c r="U372" i="3" s="1"/>
  <c r="T373" i="3"/>
  <c r="T374" i="3"/>
  <c r="V374" i="3" s="1"/>
  <c r="T375" i="3"/>
  <c r="W375" i="3" s="1"/>
  <c r="T376" i="3"/>
  <c r="U376" i="3" s="1"/>
  <c r="T377" i="3"/>
  <c r="T378" i="3"/>
  <c r="T379" i="3"/>
  <c r="T380" i="3"/>
  <c r="U380" i="3" s="1"/>
  <c r="T381" i="3"/>
  <c r="T382" i="3"/>
  <c r="T383" i="3"/>
  <c r="W383" i="3" s="1"/>
  <c r="T384" i="3"/>
  <c r="U384" i="3" s="1"/>
  <c r="T385" i="3"/>
  <c r="T386" i="3"/>
  <c r="T387" i="3"/>
  <c r="V387" i="3" s="1"/>
  <c r="T388" i="3"/>
  <c r="U388" i="3" s="1"/>
  <c r="T389" i="3"/>
  <c r="T390" i="3"/>
  <c r="W390" i="3" s="1"/>
  <c r="T391" i="3"/>
  <c r="T392" i="3"/>
  <c r="U392" i="3" s="1"/>
  <c r="T393" i="3"/>
  <c r="T394" i="3"/>
  <c r="T395" i="3"/>
  <c r="W395" i="3" s="1"/>
  <c r="T396" i="3"/>
  <c r="U396" i="3" s="1"/>
  <c r="T397" i="3"/>
  <c r="T398" i="3"/>
  <c r="T399" i="3"/>
  <c r="T400" i="3"/>
  <c r="V400" i="3" s="1"/>
  <c r="T401" i="3"/>
  <c r="T402" i="3"/>
  <c r="V402" i="3" s="1"/>
  <c r="T403" i="3"/>
  <c r="T404" i="3"/>
  <c r="U404" i="3" s="1"/>
  <c r="T405" i="3"/>
  <c r="W405" i="3" s="1"/>
  <c r="T406" i="3"/>
  <c r="T407" i="3"/>
  <c r="T408" i="3"/>
  <c r="U408" i="3" s="1"/>
  <c r="T409" i="3"/>
  <c r="T410" i="3"/>
  <c r="T411" i="3"/>
  <c r="W411" i="3" s="1"/>
  <c r="T412" i="3"/>
  <c r="U412" i="3" s="1"/>
  <c r="T413" i="3"/>
  <c r="T414" i="3"/>
  <c r="T415" i="3"/>
  <c r="T416" i="3"/>
  <c r="V416" i="3" s="1"/>
  <c r="T417" i="3"/>
  <c r="T418" i="3"/>
  <c r="W418" i="3" s="1"/>
  <c r="T419" i="3"/>
  <c r="T420" i="3"/>
  <c r="U420" i="3" s="1"/>
  <c r="T421" i="3"/>
  <c r="T422" i="3"/>
  <c r="T423" i="3"/>
  <c r="W423" i="3" s="1"/>
  <c r="T424" i="3"/>
  <c r="U424" i="3" s="1"/>
  <c r="T425" i="3"/>
  <c r="T426" i="3"/>
  <c r="T427" i="3"/>
  <c r="T428" i="3"/>
  <c r="V428" i="3" s="1"/>
  <c r="T429" i="3"/>
  <c r="T430" i="3"/>
  <c r="V430" i="3" s="1"/>
  <c r="T431" i="3"/>
  <c r="W431" i="3" s="1"/>
  <c r="T432" i="3"/>
  <c r="U432" i="3" s="1"/>
  <c r="T433" i="3"/>
  <c r="W433" i="3" s="1"/>
  <c r="T434" i="3"/>
  <c r="T435" i="3"/>
  <c r="T436" i="3"/>
  <c r="U436" i="3" s="1"/>
  <c r="T437" i="3"/>
  <c r="T438" i="3"/>
  <c r="T439" i="3"/>
  <c r="W439" i="3" s="1"/>
  <c r="T440" i="3"/>
  <c r="U440" i="3" s="1"/>
  <c r="T441" i="3"/>
  <c r="T442" i="3"/>
  <c r="T443" i="3"/>
  <c r="V443" i="3" s="1"/>
  <c r="T444" i="3"/>
  <c r="V444" i="3" s="1"/>
  <c r="T445" i="3"/>
  <c r="T446" i="3"/>
  <c r="T447" i="3"/>
  <c r="W447" i="3" s="1"/>
  <c r="T448" i="3"/>
  <c r="U448" i="3" s="1"/>
  <c r="T449" i="3"/>
  <c r="T450" i="3"/>
  <c r="T451" i="3"/>
  <c r="T452" i="3"/>
  <c r="U452" i="3" s="1"/>
  <c r="T453" i="3"/>
  <c r="T454" i="3"/>
  <c r="T455" i="3"/>
  <c r="T456" i="3"/>
  <c r="V456" i="3" s="1"/>
  <c r="T457" i="3"/>
  <c r="T458" i="3"/>
  <c r="T459" i="3"/>
  <c r="U459" i="3" s="1"/>
  <c r="T460" i="3"/>
  <c r="U460" i="3" s="1"/>
  <c r="T461" i="3"/>
  <c r="W461" i="3" s="1"/>
  <c r="T462" i="3"/>
  <c r="T463" i="3"/>
  <c r="T464" i="3"/>
  <c r="U464" i="3" s="1"/>
  <c r="T465" i="3"/>
  <c r="T466" i="3"/>
  <c r="T467" i="3"/>
  <c r="T468" i="3"/>
  <c r="U468" i="3" s="1"/>
  <c r="T469" i="3"/>
  <c r="T470" i="3"/>
  <c r="T471" i="3"/>
  <c r="V471" i="3" s="1"/>
  <c r="T472" i="3"/>
  <c r="V472" i="3" s="1"/>
  <c r="T473" i="3"/>
  <c r="T474" i="3"/>
  <c r="T475" i="3"/>
  <c r="W475" i="3" s="1"/>
  <c r="T476" i="3"/>
  <c r="U476" i="3" s="1"/>
  <c r="T477" i="3"/>
  <c r="T478" i="3"/>
  <c r="T479" i="3"/>
  <c r="T480" i="3"/>
  <c r="U480" i="3" s="1"/>
  <c r="T481" i="3"/>
  <c r="T482" i="3"/>
  <c r="T483" i="3"/>
  <c r="T484" i="3"/>
  <c r="U484" i="3" s="1"/>
  <c r="T485" i="3"/>
  <c r="T486" i="3"/>
  <c r="T487" i="3"/>
  <c r="U487" i="3" s="1"/>
  <c r="T488" i="3"/>
  <c r="U488" i="3" s="1"/>
  <c r="T489" i="3"/>
  <c r="T490" i="3"/>
  <c r="W490" i="3" s="1"/>
  <c r="T491" i="3"/>
  <c r="T492" i="3"/>
  <c r="U492" i="3" s="1"/>
  <c r="T493" i="3"/>
  <c r="T494" i="3"/>
  <c r="T495" i="3"/>
  <c r="W495" i="3" s="1"/>
  <c r="T496" i="3"/>
  <c r="U496" i="3" s="1"/>
  <c r="T497" i="3"/>
  <c r="T498" i="3"/>
  <c r="T499" i="3"/>
  <c r="V499" i="3" s="1"/>
  <c r="T500" i="3"/>
  <c r="U500" i="3" s="1"/>
  <c r="T501" i="3"/>
  <c r="T502" i="3"/>
  <c r="T503" i="3"/>
  <c r="W503" i="3" s="1"/>
  <c r="T504" i="3"/>
  <c r="U504" i="3" s="1"/>
  <c r="T505" i="3"/>
  <c r="T506" i="3"/>
  <c r="T507" i="3"/>
  <c r="T508" i="3"/>
  <c r="U508" i="3" s="1"/>
  <c r="T509" i="3"/>
  <c r="T510" i="3"/>
  <c r="T511" i="3"/>
  <c r="W511" i="3" s="1"/>
  <c r="T512" i="3"/>
  <c r="U512" i="3" s="1"/>
  <c r="T513" i="3"/>
  <c r="T514" i="3"/>
  <c r="T515" i="3"/>
  <c r="V515" i="3" s="1"/>
  <c r="T516" i="3"/>
  <c r="U516" i="3" s="1"/>
  <c r="T517" i="3"/>
  <c r="T518" i="3"/>
  <c r="W518" i="3" s="1"/>
  <c r="T519" i="3"/>
  <c r="T520" i="3"/>
  <c r="U520" i="3" s="1"/>
  <c r="T521" i="3"/>
  <c r="T522" i="3"/>
  <c r="T523" i="3"/>
  <c r="W523" i="3" s="1"/>
  <c r="T524" i="3"/>
  <c r="U524" i="3" s="1"/>
  <c r="T525" i="3"/>
  <c r="T526" i="3"/>
  <c r="T527" i="3"/>
  <c r="T528" i="3"/>
  <c r="V528" i="3" s="1"/>
  <c r="T529" i="3"/>
  <c r="T530" i="3"/>
  <c r="T531" i="3"/>
  <c r="T532" i="3"/>
  <c r="U532" i="3" s="1"/>
  <c r="T533" i="3"/>
  <c r="W533" i="3" s="1"/>
  <c r="T534" i="3"/>
  <c r="T535" i="3"/>
  <c r="T536" i="3"/>
  <c r="U536" i="3" s="1"/>
  <c r="T537" i="3"/>
  <c r="T538" i="3"/>
  <c r="T539" i="3"/>
  <c r="W539" i="3" s="1"/>
  <c r="T540" i="3"/>
  <c r="U540" i="3" s="1"/>
  <c r="T541" i="3"/>
  <c r="T542" i="3"/>
  <c r="T543" i="3"/>
  <c r="T544" i="3"/>
  <c r="V544" i="3" s="1"/>
  <c r="T545" i="3"/>
  <c r="T546" i="3"/>
  <c r="W546" i="3" s="1"/>
  <c r="T547" i="3"/>
  <c r="T548" i="3"/>
  <c r="U548" i="3" s="1"/>
  <c r="T549" i="3"/>
  <c r="T550" i="3"/>
  <c r="T551" i="3"/>
  <c r="W551" i="3" s="1"/>
  <c r="T552" i="3"/>
  <c r="U552" i="3" s="1"/>
  <c r="T553" i="3"/>
  <c r="T554" i="3"/>
  <c r="T555" i="3"/>
  <c r="T556" i="3"/>
  <c r="V556" i="3" s="1"/>
  <c r="T557" i="3"/>
  <c r="T558" i="3"/>
  <c r="T559" i="3"/>
  <c r="W559" i="3" s="1"/>
  <c r="T560" i="3"/>
  <c r="U560" i="3" s="1"/>
  <c r="T561" i="3"/>
  <c r="W561" i="3" s="1"/>
  <c r="T562" i="3"/>
  <c r="T563" i="3"/>
  <c r="T564" i="3"/>
  <c r="U564" i="3" s="1"/>
  <c r="T565" i="3"/>
  <c r="T566" i="3"/>
  <c r="T567" i="3"/>
  <c r="W567" i="3" s="1"/>
  <c r="T568" i="3"/>
  <c r="U568" i="3" s="1"/>
  <c r="T569" i="3"/>
  <c r="T570" i="3"/>
  <c r="T571" i="3"/>
  <c r="V571" i="3" s="1"/>
  <c r="T572" i="3"/>
  <c r="V572" i="3" s="1"/>
  <c r="T573" i="3"/>
  <c r="T574" i="3"/>
  <c r="T575" i="3"/>
  <c r="W575" i="3" s="1"/>
  <c r="T576" i="3"/>
  <c r="U576" i="3" s="1"/>
  <c r="T577" i="3"/>
  <c r="T578" i="3"/>
  <c r="T579" i="3"/>
  <c r="T580" i="3"/>
  <c r="U580" i="3" s="1"/>
  <c r="T581" i="3"/>
  <c r="T582" i="3"/>
  <c r="T583" i="3"/>
  <c r="T584" i="3"/>
  <c r="V584" i="3" s="1"/>
  <c r="T585" i="3"/>
  <c r="T586" i="3"/>
  <c r="T587" i="3"/>
  <c r="U587" i="3" s="1"/>
  <c r="T588" i="3"/>
  <c r="U588" i="3" s="1"/>
  <c r="T589" i="3"/>
  <c r="W589" i="3" s="1"/>
  <c r="T590" i="3"/>
  <c r="T591" i="3"/>
  <c r="T592" i="3"/>
  <c r="U592" i="3" s="1"/>
  <c r="T593" i="3"/>
  <c r="T594" i="3"/>
  <c r="T595" i="3"/>
  <c r="T596" i="3"/>
  <c r="U596" i="3" s="1"/>
  <c r="T597" i="3"/>
  <c r="T598" i="3"/>
  <c r="T599" i="3"/>
  <c r="V599" i="3" s="1"/>
  <c r="T600" i="3"/>
  <c r="V600" i="3" s="1"/>
  <c r="T601" i="3"/>
  <c r="T602" i="3"/>
  <c r="T603" i="3"/>
  <c r="W603" i="3" s="1"/>
  <c r="T604" i="3"/>
  <c r="U604" i="3" s="1"/>
  <c r="T605" i="3"/>
  <c r="T606" i="3"/>
  <c r="T607" i="3"/>
  <c r="T608" i="3"/>
  <c r="U608" i="3" s="1"/>
  <c r="T609" i="3"/>
  <c r="T610" i="3"/>
  <c r="T611" i="3"/>
  <c r="T612" i="3"/>
  <c r="U612" i="3" s="1"/>
  <c r="T613" i="3"/>
  <c r="T614" i="3"/>
  <c r="T615" i="3"/>
  <c r="U615" i="3" s="1"/>
  <c r="T616" i="3"/>
  <c r="U616" i="3" s="1"/>
  <c r="T617" i="3"/>
  <c r="T618" i="3"/>
  <c r="W618" i="3" s="1"/>
  <c r="T619" i="3"/>
  <c r="T620" i="3"/>
  <c r="U620" i="3" s="1"/>
  <c r="T621" i="3"/>
  <c r="T622" i="3"/>
  <c r="T623" i="3"/>
  <c r="W623" i="3" s="1"/>
  <c r="T624" i="3"/>
  <c r="U624" i="3" s="1"/>
  <c r="T625" i="3"/>
  <c r="T626" i="3"/>
  <c r="T627" i="3"/>
  <c r="U627" i="3" s="1"/>
  <c r="T628" i="3"/>
  <c r="U628" i="3" s="1"/>
  <c r="T629" i="3"/>
  <c r="W629" i="3" s="1"/>
  <c r="T630" i="3"/>
  <c r="V630" i="3" s="1"/>
  <c r="T631" i="3"/>
  <c r="T632" i="3"/>
  <c r="U632" i="3" s="1"/>
  <c r="T633" i="3"/>
  <c r="T634" i="3"/>
  <c r="T635" i="3"/>
  <c r="T636" i="3"/>
  <c r="U636" i="3" s="1"/>
  <c r="T637" i="3"/>
  <c r="T638" i="3"/>
  <c r="T639" i="3"/>
  <c r="W639" i="3" s="1"/>
  <c r="T640" i="3"/>
  <c r="U640" i="3" s="1"/>
  <c r="T641" i="3"/>
  <c r="T642" i="3"/>
  <c r="T643" i="3"/>
  <c r="V643" i="3" s="1"/>
  <c r="T644" i="3"/>
  <c r="U644" i="3" s="1"/>
  <c r="T645" i="3"/>
  <c r="T646" i="3"/>
  <c r="T647" i="3"/>
  <c r="T648" i="3"/>
  <c r="U648" i="3" s="1"/>
  <c r="T649" i="3"/>
  <c r="T650" i="3"/>
  <c r="W650" i="3" s="1"/>
  <c r="T651" i="3"/>
  <c r="T652" i="3"/>
  <c r="U652" i="3" s="1"/>
  <c r="T653" i="3"/>
  <c r="T654" i="3"/>
  <c r="T655" i="3"/>
  <c r="W655" i="3" s="1"/>
  <c r="T656" i="3"/>
  <c r="V656" i="3" s="1"/>
  <c r="T657" i="3"/>
  <c r="T658" i="3"/>
  <c r="V658" i="3" s="1"/>
  <c r="T659" i="3"/>
  <c r="W659" i="3" s="1"/>
  <c r="T660" i="3"/>
  <c r="U660" i="3" s="1"/>
  <c r="T661" i="3"/>
  <c r="W661" i="3" s="1"/>
  <c r="T662" i="3"/>
  <c r="T663" i="3"/>
  <c r="T664" i="3"/>
  <c r="U664" i="3" s="1"/>
  <c r="T665" i="3"/>
  <c r="T666" i="3"/>
  <c r="T667" i="3"/>
  <c r="T668" i="3"/>
  <c r="U668" i="3" s="1"/>
  <c r="T669" i="3"/>
  <c r="T670" i="3"/>
  <c r="T671" i="3"/>
  <c r="W671" i="3" s="1"/>
  <c r="T672" i="3"/>
  <c r="V672" i="3" s="1"/>
  <c r="T673" i="3"/>
  <c r="T674" i="3"/>
  <c r="T675" i="3"/>
  <c r="W675" i="3" s="1"/>
  <c r="T676" i="3"/>
  <c r="U676" i="3" s="1"/>
  <c r="T677" i="3"/>
  <c r="T678" i="3"/>
  <c r="T679" i="3"/>
  <c r="T680" i="3"/>
  <c r="U680" i="3" s="1"/>
  <c r="T681" i="3"/>
  <c r="T682" i="3"/>
  <c r="W682" i="3" s="1"/>
  <c r="T683" i="3"/>
  <c r="T684" i="3"/>
  <c r="V684" i="3" s="1"/>
  <c r="T685" i="3"/>
  <c r="T686" i="3"/>
  <c r="V686" i="3" s="1"/>
  <c r="T687" i="3"/>
  <c r="W687" i="3" s="1"/>
  <c r="T688" i="3"/>
  <c r="U688" i="3" s="1"/>
  <c r="T689" i="3"/>
  <c r="T690" i="3"/>
  <c r="T691" i="3"/>
  <c r="W691" i="3" s="1"/>
  <c r="T692" i="3"/>
  <c r="U692" i="3" s="1"/>
  <c r="T693" i="3"/>
  <c r="W693" i="3" s="1"/>
  <c r="T694" i="3"/>
  <c r="T695" i="3"/>
  <c r="T696" i="3"/>
  <c r="V696" i="3" s="1"/>
  <c r="T697" i="3"/>
  <c r="T698" i="3"/>
  <c r="T699" i="3"/>
  <c r="V699" i="3" s="1"/>
  <c r="T700" i="3"/>
  <c r="U700" i="3" s="1"/>
  <c r="T701" i="3"/>
  <c r="T702" i="3"/>
  <c r="T703" i="3"/>
  <c r="W703" i="3" s="1"/>
  <c r="T704" i="3"/>
  <c r="U704" i="3" s="1"/>
  <c r="T705" i="3"/>
  <c r="T706" i="3"/>
  <c r="T707" i="3"/>
  <c r="V707" i="3" s="1"/>
  <c r="T708" i="3"/>
  <c r="U708" i="3" s="1"/>
  <c r="T709" i="3"/>
  <c r="T710" i="3"/>
  <c r="T711" i="3"/>
  <c r="T712" i="3"/>
  <c r="U712" i="3" s="1"/>
  <c r="T713" i="3"/>
  <c r="T714" i="3"/>
  <c r="W714" i="3" s="1"/>
  <c r="T715" i="3"/>
  <c r="V715" i="3" s="1"/>
  <c r="T716" i="3"/>
  <c r="U716" i="3" s="1"/>
  <c r="T717" i="3"/>
  <c r="T718" i="3"/>
  <c r="T719" i="3"/>
  <c r="W719" i="3" s="1"/>
  <c r="T720" i="3"/>
  <c r="U720" i="3" s="1"/>
  <c r="T721" i="3"/>
  <c r="T722" i="3"/>
  <c r="T723" i="3"/>
  <c r="W723" i="3" s="1"/>
  <c r="T724" i="3"/>
  <c r="U724" i="3" s="1"/>
  <c r="T725" i="3"/>
  <c r="W725" i="3" s="1"/>
  <c r="T726" i="3"/>
  <c r="T727" i="3"/>
  <c r="V727" i="3" s="1"/>
  <c r="T728" i="3"/>
  <c r="U728" i="3" s="1"/>
  <c r="T729" i="3"/>
  <c r="T730" i="3"/>
  <c r="T731" i="3"/>
  <c r="T732" i="3"/>
  <c r="U732" i="3" s="1"/>
  <c r="T733" i="3"/>
  <c r="W733" i="3" s="1"/>
  <c r="T734" i="3"/>
  <c r="T735" i="3"/>
  <c r="W735" i="3" s="1"/>
  <c r="T736" i="3"/>
  <c r="V736" i="3" s="1"/>
  <c r="T737" i="3"/>
  <c r="T738" i="3"/>
  <c r="T739" i="3"/>
  <c r="W739" i="3" s="1"/>
  <c r="T740" i="3"/>
  <c r="T741" i="3"/>
  <c r="T742" i="3"/>
  <c r="T743" i="3"/>
  <c r="U743" i="3" s="1"/>
  <c r="T744" i="3"/>
  <c r="T745" i="3"/>
  <c r="T746" i="3"/>
  <c r="W746" i="3" s="1"/>
  <c r="T747" i="3"/>
  <c r="V747" i="3" s="1"/>
  <c r="T748" i="3"/>
  <c r="T749" i="3"/>
  <c r="T750" i="3"/>
  <c r="T751" i="3"/>
  <c r="W751" i="3" s="1"/>
  <c r="T752" i="3"/>
  <c r="T753" i="3"/>
  <c r="T754" i="3"/>
  <c r="W754" i="3" s="1"/>
  <c r="T755" i="3"/>
  <c r="V755" i="3" s="1"/>
  <c r="T756" i="3"/>
  <c r="T757" i="3"/>
  <c r="T758" i="3"/>
  <c r="T759" i="3"/>
  <c r="W759" i="3" s="1"/>
  <c r="T760" i="3"/>
  <c r="T761" i="3"/>
  <c r="W761" i="3" s="1"/>
  <c r="T762" i="3"/>
  <c r="T763" i="3"/>
  <c r="V763" i="3" s="1"/>
  <c r="T764" i="3"/>
  <c r="T765" i="3"/>
  <c r="T766" i="3"/>
  <c r="W766" i="3" s="1"/>
  <c r="T767" i="3"/>
  <c r="T768" i="3"/>
  <c r="T769" i="3"/>
  <c r="T770" i="3"/>
  <c r="T771" i="3"/>
  <c r="T772" i="3"/>
  <c r="T773" i="3"/>
  <c r="T774" i="3"/>
  <c r="T775" i="3"/>
  <c r="T776" i="3"/>
  <c r="T777" i="3"/>
  <c r="W777" i="3" s="1"/>
  <c r="T778" i="3"/>
  <c r="T779" i="3"/>
  <c r="T780" i="3"/>
  <c r="T781" i="3"/>
  <c r="U781" i="3" s="1"/>
  <c r="T782" i="3"/>
  <c r="W782" i="3" s="1"/>
  <c r="T783" i="3"/>
  <c r="T784" i="3"/>
  <c r="T785" i="3"/>
  <c r="T786" i="3"/>
  <c r="T787" i="3"/>
  <c r="T788" i="3"/>
  <c r="T789" i="3"/>
  <c r="U789" i="3" s="1"/>
  <c r="T790" i="3"/>
  <c r="T791" i="3"/>
  <c r="T792" i="3"/>
  <c r="T793" i="3"/>
  <c r="W793" i="3" s="1"/>
  <c r="T794" i="3"/>
  <c r="V794" i="3" s="1"/>
  <c r="T795" i="3"/>
  <c r="T796" i="3"/>
  <c r="T797" i="3"/>
  <c r="U797" i="3" s="1"/>
  <c r="T798" i="3"/>
  <c r="W798" i="3" s="1"/>
  <c r="T799" i="3"/>
  <c r="T800" i="3"/>
  <c r="T801" i="3"/>
  <c r="T802" i="3"/>
  <c r="T803" i="3"/>
  <c r="T804" i="3"/>
  <c r="V804" i="3" s="1"/>
  <c r="T805" i="3"/>
  <c r="T806" i="3"/>
  <c r="T807" i="3"/>
  <c r="T808" i="3"/>
  <c r="W808" i="3" s="1"/>
  <c r="T809" i="3"/>
  <c r="W809" i="3" s="1"/>
  <c r="T810" i="3"/>
  <c r="T811" i="3"/>
  <c r="T812" i="3"/>
  <c r="T813" i="3"/>
  <c r="T814" i="3"/>
  <c r="W814" i="3" s="1"/>
  <c r="T815" i="3"/>
  <c r="T816" i="3"/>
  <c r="T817" i="3"/>
  <c r="T818" i="3"/>
  <c r="T819" i="3"/>
  <c r="T820" i="3"/>
  <c r="V820" i="3" s="1"/>
  <c r="T821" i="3"/>
  <c r="T822" i="3"/>
  <c r="V822" i="3" s="1"/>
  <c r="T823" i="3"/>
  <c r="T824" i="3"/>
  <c r="T825" i="3"/>
  <c r="W825" i="3" s="1"/>
  <c r="T826" i="3"/>
  <c r="T827" i="3"/>
  <c r="T828" i="3"/>
  <c r="T829" i="3"/>
  <c r="T830" i="3"/>
  <c r="W830" i="3" s="1"/>
  <c r="T831" i="3"/>
  <c r="T832" i="3"/>
  <c r="T833" i="3"/>
  <c r="T834" i="3"/>
  <c r="T835" i="3"/>
  <c r="T836" i="3"/>
  <c r="T837" i="3"/>
  <c r="V837" i="3" s="1"/>
  <c r="T838" i="3"/>
  <c r="T839" i="3"/>
  <c r="T840" i="3"/>
  <c r="T841" i="3"/>
  <c r="W841" i="3" s="1"/>
  <c r="T842" i="3"/>
  <c r="T843" i="3"/>
  <c r="T844" i="3"/>
  <c r="T845" i="3"/>
  <c r="T846" i="3"/>
  <c r="W846" i="3" s="1"/>
  <c r="T847" i="3"/>
  <c r="T848" i="3"/>
  <c r="T849" i="3"/>
  <c r="T850" i="3"/>
  <c r="V850" i="3" s="1"/>
  <c r="T851" i="3"/>
  <c r="T852" i="3"/>
  <c r="T853" i="3"/>
  <c r="U853" i="3" s="1"/>
  <c r="T854" i="3"/>
  <c r="U854" i="3" s="1"/>
  <c r="T855" i="3"/>
  <c r="T856" i="3"/>
  <c r="T857" i="3"/>
  <c r="W857" i="3" s="1"/>
  <c r="T858" i="3"/>
  <c r="T859" i="3"/>
  <c r="T860" i="3"/>
  <c r="T861" i="3"/>
  <c r="U861" i="3" s="1"/>
  <c r="T862" i="3"/>
  <c r="W862" i="3" s="1"/>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V858" i="3" l="1"/>
  <c r="W858" i="3"/>
  <c r="W842" i="3"/>
  <c r="V842" i="3"/>
  <c r="W838" i="3"/>
  <c r="V838" i="3"/>
  <c r="W834" i="3"/>
  <c r="V834" i="3"/>
  <c r="W826" i="3"/>
  <c r="V826" i="3"/>
  <c r="W818" i="3"/>
  <c r="V818" i="3"/>
  <c r="W810" i="3"/>
  <c r="V810" i="3"/>
  <c r="V806" i="3"/>
  <c r="W806" i="3"/>
  <c r="W802" i="3"/>
  <c r="V802" i="3"/>
  <c r="W790" i="3"/>
  <c r="V790" i="3"/>
  <c r="W786" i="3"/>
  <c r="V786" i="3"/>
  <c r="V778" i="3"/>
  <c r="W778" i="3"/>
  <c r="W774" i="3"/>
  <c r="V774" i="3"/>
  <c r="W770" i="3"/>
  <c r="V770" i="3"/>
  <c r="W762" i="3"/>
  <c r="V762" i="3"/>
  <c r="W758" i="3"/>
  <c r="V758" i="3"/>
  <c r="W750" i="3"/>
  <c r="V750" i="3"/>
  <c r="V742" i="3"/>
  <c r="W742" i="3"/>
  <c r="W738" i="3"/>
  <c r="V738" i="3"/>
  <c r="W734" i="3"/>
  <c r="V734" i="3"/>
  <c r="W730" i="3"/>
  <c r="V730" i="3"/>
  <c r="V726" i="3"/>
  <c r="W726" i="3"/>
  <c r="W722" i="3"/>
  <c r="V722" i="3"/>
  <c r="V718" i="3"/>
  <c r="W718" i="3"/>
  <c r="W710" i="3"/>
  <c r="V710" i="3"/>
  <c r="V706" i="3"/>
  <c r="W706" i="3"/>
  <c r="W702" i="3"/>
  <c r="V702" i="3"/>
  <c r="W698" i="3"/>
  <c r="V698" i="3"/>
  <c r="V694" i="3"/>
  <c r="W694" i="3"/>
  <c r="W690" i="3"/>
  <c r="V690" i="3"/>
  <c r="W678" i="3"/>
  <c r="V678" i="3"/>
  <c r="W674" i="3"/>
  <c r="V674" i="3"/>
  <c r="W670" i="3"/>
  <c r="V670" i="3"/>
  <c r="W666" i="3"/>
  <c r="V666" i="3"/>
  <c r="W662" i="3"/>
  <c r="V662" i="3"/>
  <c r="W654" i="3"/>
  <c r="V654" i="3"/>
  <c r="W646" i="3"/>
  <c r="V646" i="3"/>
  <c r="V642" i="3"/>
  <c r="W642" i="3"/>
  <c r="W638" i="3"/>
  <c r="V638" i="3"/>
  <c r="W634" i="3"/>
  <c r="V634" i="3"/>
  <c r="W626" i="3"/>
  <c r="V626" i="3"/>
  <c r="W622" i="3"/>
  <c r="V622" i="3"/>
  <c r="V614" i="3"/>
  <c r="W614" i="3"/>
  <c r="W610" i="3"/>
  <c r="V610" i="3"/>
  <c r="V606" i="3"/>
  <c r="W606" i="3"/>
  <c r="W602" i="3"/>
  <c r="V602" i="3"/>
  <c r="W598" i="3"/>
  <c r="V598" i="3"/>
  <c r="W594" i="3"/>
  <c r="V594" i="3"/>
  <c r="V590" i="3"/>
  <c r="W590" i="3"/>
  <c r="W586" i="3"/>
  <c r="V586" i="3"/>
  <c r="W582" i="3"/>
  <c r="V582" i="3"/>
  <c r="W578" i="3"/>
  <c r="V578" i="3"/>
  <c r="W574" i="3"/>
  <c r="V574" i="3"/>
  <c r="W570" i="3"/>
  <c r="V570" i="3"/>
  <c r="W566" i="3"/>
  <c r="V566" i="3"/>
  <c r="W562" i="3"/>
  <c r="V562" i="3"/>
  <c r="V558" i="3"/>
  <c r="W558" i="3"/>
  <c r="W554" i="3"/>
  <c r="V554" i="3"/>
  <c r="W550" i="3"/>
  <c r="V550" i="3"/>
  <c r="V542" i="3"/>
  <c r="W542" i="3"/>
  <c r="W538" i="3"/>
  <c r="V538" i="3"/>
  <c r="W534" i="3"/>
  <c r="V534" i="3"/>
  <c r="W530" i="3"/>
  <c r="V530" i="3"/>
  <c r="V526" i="3"/>
  <c r="W526" i="3"/>
  <c r="W522" i="3"/>
  <c r="V522" i="3"/>
  <c r="V514" i="3"/>
  <c r="W514" i="3"/>
  <c r="W510" i="3"/>
  <c r="V510" i="3"/>
  <c r="W506" i="3"/>
  <c r="V506" i="3"/>
  <c r="W502" i="3"/>
  <c r="V502" i="3"/>
  <c r="W498" i="3"/>
  <c r="V498" i="3"/>
  <c r="V494" i="3"/>
  <c r="W494" i="3"/>
  <c r="V486" i="3"/>
  <c r="W486" i="3"/>
  <c r="W482" i="3"/>
  <c r="V482" i="3"/>
  <c r="V478" i="3"/>
  <c r="W478" i="3"/>
  <c r="W474" i="3"/>
  <c r="V474" i="3"/>
  <c r="W470" i="3"/>
  <c r="V470" i="3"/>
  <c r="W466" i="3"/>
  <c r="V466" i="3"/>
  <c r="V462" i="3"/>
  <c r="W462" i="3"/>
  <c r="W458" i="3"/>
  <c r="V458" i="3"/>
  <c r="W454" i="3"/>
  <c r="V454" i="3"/>
  <c r="W450" i="3"/>
  <c r="V450" i="3"/>
  <c r="W446" i="3"/>
  <c r="V446" i="3"/>
  <c r="W442" i="3"/>
  <c r="V442" i="3"/>
  <c r="W438" i="3"/>
  <c r="V438" i="3"/>
  <c r="W434" i="3"/>
  <c r="V434" i="3"/>
  <c r="W426" i="3"/>
  <c r="V426" i="3"/>
  <c r="W422" i="3"/>
  <c r="V422" i="3"/>
  <c r="V414" i="3"/>
  <c r="W414" i="3"/>
  <c r="W410" i="3"/>
  <c r="V410" i="3"/>
  <c r="W406" i="3"/>
  <c r="V406" i="3"/>
  <c r="V398" i="3"/>
  <c r="W398" i="3"/>
  <c r="W394" i="3"/>
  <c r="V394" i="3"/>
  <c r="V386" i="3"/>
  <c r="W386" i="3"/>
  <c r="W382" i="3"/>
  <c r="V382" i="3"/>
  <c r="W378" i="3"/>
  <c r="V378" i="3"/>
  <c r="W370" i="3"/>
  <c r="V370" i="3"/>
  <c r="V366" i="3"/>
  <c r="W366" i="3"/>
  <c r="V358" i="3"/>
  <c r="W358" i="3"/>
  <c r="W354" i="3"/>
  <c r="V354" i="3"/>
  <c r="V350" i="3"/>
  <c r="W350" i="3"/>
  <c r="W346" i="3"/>
  <c r="V346" i="3"/>
  <c r="W342" i="3"/>
  <c r="V342" i="3"/>
  <c r="W338" i="3"/>
  <c r="V338" i="3"/>
  <c r="V334" i="3"/>
  <c r="W334" i="3"/>
  <c r="W330" i="3"/>
  <c r="V330" i="3"/>
  <c r="W326" i="3"/>
  <c r="V326" i="3"/>
  <c r="W322" i="3"/>
  <c r="V322" i="3"/>
  <c r="W318" i="3"/>
  <c r="V318" i="3"/>
  <c r="W314" i="3"/>
  <c r="V314" i="3"/>
  <c r="W310" i="3"/>
  <c r="V310" i="3"/>
  <c r="V306" i="3"/>
  <c r="W306" i="3"/>
  <c r="V302" i="3"/>
  <c r="W302" i="3"/>
  <c r="W298" i="3"/>
  <c r="V298" i="3"/>
  <c r="W294" i="3"/>
  <c r="V294" i="3"/>
  <c r="V286" i="3"/>
  <c r="W286" i="3"/>
  <c r="W282" i="3"/>
  <c r="V282" i="3"/>
  <c r="W278" i="3"/>
  <c r="V278" i="3"/>
  <c r="W270" i="3"/>
  <c r="V270" i="3"/>
  <c r="U270" i="3"/>
  <c r="V266" i="3"/>
  <c r="U266" i="3"/>
  <c r="W266" i="3"/>
  <c r="W262" i="3"/>
  <c r="V262" i="3"/>
  <c r="U262" i="3"/>
  <c r="V258" i="3"/>
  <c r="W258" i="3"/>
  <c r="U258" i="3"/>
  <c r="W254" i="3"/>
  <c r="U254" i="3"/>
  <c r="V254" i="3"/>
  <c r="V250" i="3"/>
  <c r="U250" i="3"/>
  <c r="W250" i="3"/>
  <c r="W246" i="3"/>
  <c r="U246" i="3"/>
  <c r="W242" i="3"/>
  <c r="V242" i="3"/>
  <c r="U242" i="3"/>
  <c r="W238" i="3"/>
  <c r="V238" i="3"/>
  <c r="U238" i="3"/>
  <c r="W234" i="3"/>
  <c r="V234" i="3"/>
  <c r="U234" i="3"/>
  <c r="U230" i="3"/>
  <c r="V230" i="3"/>
  <c r="V226" i="3"/>
  <c r="W226" i="3"/>
  <c r="U226" i="3"/>
  <c r="W222" i="3"/>
  <c r="V222" i="3"/>
  <c r="U222" i="3"/>
  <c r="W218" i="3"/>
  <c r="U218" i="3"/>
  <c r="W214" i="3"/>
  <c r="V214" i="3"/>
  <c r="U214" i="3"/>
  <c r="W210" i="3"/>
  <c r="V210" i="3"/>
  <c r="U210" i="3"/>
  <c r="W206" i="3"/>
  <c r="V206" i="3"/>
  <c r="U206" i="3"/>
  <c r="W202" i="3"/>
  <c r="U202" i="3"/>
  <c r="V202" i="3"/>
  <c r="W198" i="3"/>
  <c r="V198" i="3"/>
  <c r="U198" i="3"/>
  <c r="W194" i="3"/>
  <c r="V194" i="3"/>
  <c r="U194" i="3"/>
  <c r="W190" i="3"/>
  <c r="U190" i="3"/>
  <c r="W186" i="3"/>
  <c r="V186" i="3"/>
  <c r="U186" i="3"/>
  <c r="W182" i="3"/>
  <c r="U182" i="3"/>
  <c r="V182" i="3"/>
  <c r="V178" i="3"/>
  <c r="W178" i="3"/>
  <c r="U178" i="3"/>
  <c r="W174" i="3"/>
  <c r="U174" i="3"/>
  <c r="V174" i="3"/>
  <c r="W170" i="3"/>
  <c r="V170" i="3"/>
  <c r="U170" i="3"/>
  <c r="W166" i="3"/>
  <c r="V166" i="3"/>
  <c r="U166" i="3"/>
  <c r="V162" i="3"/>
  <c r="W162" i="3"/>
  <c r="U162" i="3"/>
  <c r="W158" i="3"/>
  <c r="V158" i="3"/>
  <c r="U158" i="3"/>
  <c r="W154" i="3"/>
  <c r="V154" i="3"/>
  <c r="U154" i="3"/>
  <c r="W150" i="3"/>
  <c r="V150" i="3"/>
  <c r="W146" i="3"/>
  <c r="V146" i="3"/>
  <c r="W142" i="3"/>
  <c r="V142" i="3"/>
  <c r="U142" i="3"/>
  <c r="W138" i="3"/>
  <c r="V138" i="3"/>
  <c r="U138" i="3"/>
  <c r="V134" i="3"/>
  <c r="W134" i="3"/>
  <c r="V130" i="3"/>
  <c r="W130" i="3"/>
  <c r="W126" i="3"/>
  <c r="U126" i="3"/>
  <c r="V126" i="3"/>
  <c r="W122" i="3"/>
  <c r="V122" i="3"/>
  <c r="U122" i="3"/>
  <c r="V114" i="3"/>
  <c r="W114" i="3"/>
  <c r="W110" i="3"/>
  <c r="V110" i="3"/>
  <c r="U110" i="3"/>
  <c r="W106" i="3"/>
  <c r="V106" i="3"/>
  <c r="U106" i="3"/>
  <c r="W102" i="3"/>
  <c r="V102" i="3"/>
  <c r="V98" i="3"/>
  <c r="W98" i="3"/>
  <c r="W94" i="3"/>
  <c r="V94" i="3"/>
  <c r="U94" i="3"/>
  <c r="W90" i="3"/>
  <c r="U90" i="3"/>
  <c r="W86" i="3"/>
  <c r="V86" i="3"/>
  <c r="W82" i="3"/>
  <c r="V82" i="3"/>
  <c r="W78" i="3"/>
  <c r="V78" i="3"/>
  <c r="U78" i="3"/>
  <c r="W74" i="3"/>
  <c r="U74" i="3"/>
  <c r="V74" i="3"/>
  <c r="V70" i="3"/>
  <c r="W70" i="3"/>
  <c r="U70" i="3"/>
  <c r="V66" i="3"/>
  <c r="W66" i="3"/>
  <c r="W62" i="3"/>
  <c r="U62" i="3"/>
  <c r="V58" i="3"/>
  <c r="W58" i="3"/>
  <c r="U58" i="3"/>
  <c r="W54" i="3"/>
  <c r="V54" i="3"/>
  <c r="U54" i="3"/>
  <c r="V50" i="3"/>
  <c r="W50" i="3"/>
  <c r="W46" i="3"/>
  <c r="U46" i="3"/>
  <c r="V46" i="3"/>
  <c r="V42" i="3"/>
  <c r="U42" i="3"/>
  <c r="V38" i="3"/>
  <c r="W38" i="3"/>
  <c r="U38" i="3"/>
  <c r="W34" i="3"/>
  <c r="V34" i="3"/>
  <c r="W30" i="3"/>
  <c r="V30" i="3"/>
  <c r="U30" i="3"/>
  <c r="W26" i="3"/>
  <c r="V26" i="3"/>
  <c r="U26" i="3"/>
  <c r="V22" i="3"/>
  <c r="W22" i="3"/>
  <c r="U22" i="3"/>
  <c r="W18" i="3"/>
  <c r="V18" i="3"/>
  <c r="W14" i="3"/>
  <c r="V14" i="3"/>
  <c r="U14" i="3"/>
  <c r="W10" i="3"/>
  <c r="V10" i="3"/>
  <c r="U10" i="3"/>
  <c r="W6" i="3"/>
  <c r="V6" i="3"/>
  <c r="U6" i="3"/>
  <c r="U862" i="3"/>
  <c r="U846" i="3"/>
  <c r="U838" i="3"/>
  <c r="U830" i="3"/>
  <c r="U822" i="3"/>
  <c r="U814" i="3"/>
  <c r="U806" i="3"/>
  <c r="U798" i="3"/>
  <c r="U790" i="3"/>
  <c r="U782" i="3"/>
  <c r="U774" i="3"/>
  <c r="U766" i="3"/>
  <c r="U758" i="3"/>
  <c r="U750" i="3"/>
  <c r="U742" i="3"/>
  <c r="U734" i="3"/>
  <c r="U726" i="3"/>
  <c r="U718" i="3"/>
  <c r="U710" i="3"/>
  <c r="U702" i="3"/>
  <c r="U694" i="3"/>
  <c r="U686" i="3"/>
  <c r="U678" i="3"/>
  <c r="U670" i="3"/>
  <c r="U662" i="3"/>
  <c r="U654" i="3"/>
  <c r="U646" i="3"/>
  <c r="U638" i="3"/>
  <c r="U630" i="3"/>
  <c r="U622" i="3"/>
  <c r="U614" i="3"/>
  <c r="U606" i="3"/>
  <c r="U598" i="3"/>
  <c r="U590" i="3"/>
  <c r="U582" i="3"/>
  <c r="U574" i="3"/>
  <c r="U566" i="3"/>
  <c r="U558" i="3"/>
  <c r="U550" i="3"/>
  <c r="U542" i="3"/>
  <c r="U534" i="3"/>
  <c r="U526" i="3"/>
  <c r="U518" i="3"/>
  <c r="U510" i="3"/>
  <c r="U502" i="3"/>
  <c r="U494" i="3"/>
  <c r="U486" i="3"/>
  <c r="U478" i="3"/>
  <c r="U470" i="3"/>
  <c r="U462" i="3"/>
  <c r="U454" i="3"/>
  <c r="U446" i="3"/>
  <c r="U438" i="3"/>
  <c r="U430" i="3"/>
  <c r="U422" i="3"/>
  <c r="U414" i="3"/>
  <c r="U406" i="3"/>
  <c r="U398" i="3"/>
  <c r="U390" i="3"/>
  <c r="U382" i="3"/>
  <c r="U374" i="3"/>
  <c r="U366" i="3"/>
  <c r="U358" i="3"/>
  <c r="U350" i="3"/>
  <c r="U342" i="3"/>
  <c r="U334" i="3"/>
  <c r="U326" i="3"/>
  <c r="U318" i="3"/>
  <c r="U310" i="3"/>
  <c r="U302" i="3"/>
  <c r="U294" i="3"/>
  <c r="U286" i="3"/>
  <c r="U278" i="3"/>
  <c r="U269" i="3"/>
  <c r="U261" i="3"/>
  <c r="U146" i="3"/>
  <c r="U114" i="3"/>
  <c r="U82" i="3"/>
  <c r="V846" i="3"/>
  <c r="V825" i="3"/>
  <c r="V782" i="3"/>
  <c r="V761" i="3"/>
  <c r="V746" i="3"/>
  <c r="V589" i="3"/>
  <c r="V461" i="3"/>
  <c r="V333" i="3"/>
  <c r="V161" i="3"/>
  <c r="W193" i="3"/>
  <c r="W854" i="3"/>
  <c r="V854" i="3"/>
  <c r="V849" i="3"/>
  <c r="W849" i="3"/>
  <c r="W845" i="3"/>
  <c r="V845" i="3"/>
  <c r="W833" i="3"/>
  <c r="V833" i="3"/>
  <c r="W829" i="3"/>
  <c r="V829" i="3"/>
  <c r="V821" i="3"/>
  <c r="W821" i="3"/>
  <c r="W817" i="3"/>
  <c r="V817" i="3"/>
  <c r="W813" i="3"/>
  <c r="V813" i="3"/>
  <c r="W805" i="3"/>
  <c r="V805" i="3"/>
  <c r="W785" i="3"/>
  <c r="V785" i="3"/>
  <c r="V773" i="3"/>
  <c r="W773" i="3"/>
  <c r="W769" i="3"/>
  <c r="V769" i="3"/>
  <c r="W765" i="3"/>
  <c r="V765" i="3"/>
  <c r="W757" i="3"/>
  <c r="V757" i="3"/>
  <c r="W753" i="3"/>
  <c r="V753" i="3"/>
  <c r="W749" i="3"/>
  <c r="V749" i="3"/>
  <c r="W745" i="3"/>
  <c r="V745" i="3"/>
  <c r="W741" i="3"/>
  <c r="V741" i="3"/>
  <c r="W737" i="3"/>
  <c r="V737" i="3"/>
  <c r="W729" i="3"/>
  <c r="V729" i="3"/>
  <c r="W721" i="3"/>
  <c r="V721" i="3"/>
  <c r="W717" i="3"/>
  <c r="V717" i="3"/>
  <c r="W713" i="3"/>
  <c r="V713" i="3"/>
  <c r="W709" i="3"/>
  <c r="V709" i="3"/>
  <c r="W705" i="3"/>
  <c r="V705" i="3"/>
  <c r="W701" i="3"/>
  <c r="V701" i="3"/>
  <c r="W697" i="3"/>
  <c r="V697" i="3"/>
  <c r="W689" i="3"/>
  <c r="V689" i="3"/>
  <c r="W685" i="3"/>
  <c r="V685" i="3"/>
  <c r="W681" i="3"/>
  <c r="V681" i="3"/>
  <c r="W677" i="3"/>
  <c r="V677" i="3"/>
  <c r="W673" i="3"/>
  <c r="V673" i="3"/>
  <c r="W669" i="3"/>
  <c r="V669" i="3"/>
  <c r="W665" i="3"/>
  <c r="V665" i="3"/>
  <c r="W657" i="3"/>
  <c r="V657" i="3"/>
  <c r="W653" i="3"/>
  <c r="V653" i="3"/>
  <c r="W649" i="3"/>
  <c r="V649" i="3"/>
  <c r="W645" i="3"/>
  <c r="V645" i="3"/>
  <c r="W641" i="3"/>
  <c r="V641" i="3"/>
  <c r="W637" i="3"/>
  <c r="V637" i="3"/>
  <c r="W633" i="3"/>
  <c r="V633" i="3"/>
  <c r="W625" i="3"/>
  <c r="V625" i="3"/>
  <c r="W621" i="3"/>
  <c r="V621" i="3"/>
  <c r="W617" i="3"/>
  <c r="V617" i="3"/>
  <c r="W613" i="3"/>
  <c r="V613" i="3"/>
  <c r="W609" i="3"/>
  <c r="V609" i="3"/>
  <c r="W605" i="3"/>
  <c r="V605" i="3"/>
  <c r="W601" i="3"/>
  <c r="V601" i="3"/>
  <c r="W597" i="3"/>
  <c r="V597" i="3"/>
  <c r="W593" i="3"/>
  <c r="V593" i="3"/>
  <c r="W585" i="3"/>
  <c r="V585" i="3"/>
  <c r="W581" i="3"/>
  <c r="V581" i="3"/>
  <c r="W577" i="3"/>
  <c r="V577" i="3"/>
  <c r="W573" i="3"/>
  <c r="V573" i="3"/>
  <c r="W569" i="3"/>
  <c r="V569" i="3"/>
  <c r="W565" i="3"/>
  <c r="V565" i="3"/>
  <c r="W557" i="3"/>
  <c r="V557" i="3"/>
  <c r="W553" i="3"/>
  <c r="V553" i="3"/>
  <c r="W549" i="3"/>
  <c r="V549" i="3"/>
  <c r="W545" i="3"/>
  <c r="V545" i="3"/>
  <c r="W541" i="3"/>
  <c r="V541" i="3"/>
  <c r="W537" i="3"/>
  <c r="V537" i="3"/>
  <c r="W529" i="3"/>
  <c r="V529" i="3"/>
  <c r="W525" i="3"/>
  <c r="V525" i="3"/>
  <c r="W521" i="3"/>
  <c r="V521" i="3"/>
  <c r="W517" i="3"/>
  <c r="V517" i="3"/>
  <c r="W513" i="3"/>
  <c r="V513" i="3"/>
  <c r="W509" i="3"/>
  <c r="V509" i="3"/>
  <c r="W505" i="3"/>
  <c r="V505" i="3"/>
  <c r="W501" i="3"/>
  <c r="V501" i="3"/>
  <c r="W497" i="3"/>
  <c r="V497" i="3"/>
  <c r="W493" i="3"/>
  <c r="V493" i="3"/>
  <c r="W489" i="3"/>
  <c r="V489" i="3"/>
  <c r="W485" i="3"/>
  <c r="V485" i="3"/>
  <c r="W481" i="3"/>
  <c r="V481" i="3"/>
  <c r="W477" i="3"/>
  <c r="V477" i="3"/>
  <c r="W473" i="3"/>
  <c r="V473" i="3"/>
  <c r="W469" i="3"/>
  <c r="V469" i="3"/>
  <c r="W465" i="3"/>
  <c r="V465" i="3"/>
  <c r="W457" i="3"/>
  <c r="V457" i="3"/>
  <c r="W453" i="3"/>
  <c r="V453" i="3"/>
  <c r="W449" i="3"/>
  <c r="V449" i="3"/>
  <c r="W445" i="3"/>
  <c r="V445" i="3"/>
  <c r="W441" i="3"/>
  <c r="V441" i="3"/>
  <c r="W437" i="3"/>
  <c r="V437" i="3"/>
  <c r="W429" i="3"/>
  <c r="V429" i="3"/>
  <c r="W425" i="3"/>
  <c r="V425" i="3"/>
  <c r="W421" i="3"/>
  <c r="V421" i="3"/>
  <c r="W417" i="3"/>
  <c r="V417" i="3"/>
  <c r="W413" i="3"/>
  <c r="V413" i="3"/>
  <c r="W409" i="3"/>
  <c r="V409" i="3"/>
  <c r="W401" i="3"/>
  <c r="V401" i="3"/>
  <c r="W397" i="3"/>
  <c r="V397" i="3"/>
  <c r="W393" i="3"/>
  <c r="V393" i="3"/>
  <c r="W389" i="3"/>
  <c r="V389" i="3"/>
  <c r="W385" i="3"/>
  <c r="V385" i="3"/>
  <c r="W381" i="3"/>
  <c r="V381" i="3"/>
  <c r="W377" i="3"/>
  <c r="V377" i="3"/>
  <c r="W373" i="3"/>
  <c r="V373" i="3"/>
  <c r="W369" i="3"/>
  <c r="V369" i="3"/>
  <c r="W365" i="3"/>
  <c r="V365" i="3"/>
  <c r="W361" i="3"/>
  <c r="V361" i="3"/>
  <c r="W357" i="3"/>
  <c r="V357" i="3"/>
  <c r="W353" i="3"/>
  <c r="V353" i="3"/>
  <c r="W349" i="3"/>
  <c r="V349" i="3"/>
  <c r="W345" i="3"/>
  <c r="V345" i="3"/>
  <c r="W341" i="3"/>
  <c r="V341" i="3"/>
  <c r="W337" i="3"/>
  <c r="V337" i="3"/>
  <c r="W329" i="3"/>
  <c r="V329" i="3"/>
  <c r="W325" i="3"/>
  <c r="V325" i="3"/>
  <c r="W321" i="3"/>
  <c r="V321" i="3"/>
  <c r="W317" i="3"/>
  <c r="V317" i="3"/>
  <c r="V313" i="3"/>
  <c r="W313" i="3"/>
  <c r="W309" i="3"/>
  <c r="V309" i="3"/>
  <c r="W301" i="3"/>
  <c r="V301" i="3"/>
  <c r="W297" i="3"/>
  <c r="V297" i="3"/>
  <c r="W293" i="3"/>
  <c r="V293" i="3"/>
  <c r="W289" i="3"/>
  <c r="V289" i="3"/>
  <c r="W285" i="3"/>
  <c r="V285" i="3"/>
  <c r="W281" i="3"/>
  <c r="V281" i="3"/>
  <c r="W273" i="3"/>
  <c r="V273" i="3"/>
  <c r="W265" i="3"/>
  <c r="V265" i="3"/>
  <c r="W257" i="3"/>
  <c r="V257" i="3"/>
  <c r="W253" i="3"/>
  <c r="V253" i="3"/>
  <c r="W249" i="3"/>
  <c r="V249" i="3"/>
  <c r="W245" i="3"/>
  <c r="V245" i="3"/>
  <c r="V241" i="3"/>
  <c r="W241" i="3"/>
  <c r="V237" i="3"/>
  <c r="W237" i="3"/>
  <c r="V229" i="3"/>
  <c r="W229" i="3"/>
  <c r="W225" i="3"/>
  <c r="V225" i="3"/>
  <c r="V221" i="3"/>
  <c r="W221" i="3"/>
  <c r="W217" i="3"/>
  <c r="V217" i="3"/>
  <c r="V213" i="3"/>
  <c r="W213" i="3"/>
  <c r="W209" i="3"/>
  <c r="V209" i="3"/>
  <c r="W205" i="3"/>
  <c r="V205" i="3"/>
  <c r="W201" i="3"/>
  <c r="V201" i="3"/>
  <c r="W197" i="3"/>
  <c r="V197" i="3"/>
  <c r="W189" i="3"/>
  <c r="V189" i="3"/>
  <c r="W185" i="3"/>
  <c r="V185" i="3"/>
  <c r="W181" i="3"/>
  <c r="V181" i="3"/>
  <c r="W177" i="3"/>
  <c r="V177" i="3"/>
  <c r="V173" i="3"/>
  <c r="W173" i="3"/>
  <c r="W169" i="3"/>
  <c r="V169" i="3"/>
  <c r="W165" i="3"/>
  <c r="V165" i="3"/>
  <c r="W157" i="3"/>
  <c r="V157" i="3"/>
  <c r="W153" i="3"/>
  <c r="V153" i="3"/>
  <c r="U153" i="3"/>
  <c r="W149" i="3"/>
  <c r="V149" i="3"/>
  <c r="U149" i="3"/>
  <c r="W145" i="3"/>
  <c r="V145" i="3"/>
  <c r="V141" i="3"/>
  <c r="W141" i="3"/>
  <c r="W137" i="3"/>
  <c r="V137" i="3"/>
  <c r="U137" i="3"/>
  <c r="W133" i="3"/>
  <c r="U133" i="3"/>
  <c r="W129" i="3"/>
  <c r="V129" i="3"/>
  <c r="W125" i="3"/>
  <c r="V125" i="3"/>
  <c r="W121" i="3"/>
  <c r="V121" i="3"/>
  <c r="U121" i="3"/>
  <c r="U117" i="3"/>
  <c r="V117" i="3"/>
  <c r="W113" i="3"/>
  <c r="V113" i="3"/>
  <c r="W109" i="3"/>
  <c r="V109" i="3"/>
  <c r="W105" i="3"/>
  <c r="U105" i="3"/>
  <c r="W101" i="3"/>
  <c r="V101" i="3"/>
  <c r="U101" i="3"/>
  <c r="W97" i="3"/>
  <c r="V97" i="3"/>
  <c r="V93" i="3"/>
  <c r="W93" i="3"/>
  <c r="W89" i="3"/>
  <c r="U89" i="3"/>
  <c r="V89" i="3"/>
  <c r="W85" i="3"/>
  <c r="V85" i="3"/>
  <c r="U85" i="3"/>
  <c r="W81" i="3"/>
  <c r="V81" i="3"/>
  <c r="V77" i="3"/>
  <c r="W77" i="3"/>
  <c r="W73" i="3"/>
  <c r="V73" i="3"/>
  <c r="U73" i="3"/>
  <c r="W69" i="3"/>
  <c r="V69" i="3"/>
  <c r="U69" i="3"/>
  <c r="W65" i="3"/>
  <c r="V65" i="3"/>
  <c r="U65" i="3"/>
  <c r="W61" i="3"/>
  <c r="V61" i="3"/>
  <c r="W57" i="3"/>
  <c r="V57" i="3"/>
  <c r="U57" i="3"/>
  <c r="W53" i="3"/>
  <c r="V53" i="3"/>
  <c r="U53" i="3"/>
  <c r="W49" i="3"/>
  <c r="V49" i="3"/>
  <c r="U49" i="3"/>
  <c r="V45" i="3"/>
  <c r="W45" i="3"/>
  <c r="W41" i="3"/>
  <c r="U41" i="3"/>
  <c r="V41" i="3"/>
  <c r="W37" i="3"/>
  <c r="V37" i="3"/>
  <c r="U37" i="3"/>
  <c r="W33" i="3"/>
  <c r="U33" i="3"/>
  <c r="V29" i="3"/>
  <c r="W29" i="3"/>
  <c r="W25" i="3"/>
  <c r="V25" i="3"/>
  <c r="U25" i="3"/>
  <c r="V21" i="3"/>
  <c r="W21" i="3"/>
  <c r="U21" i="3"/>
  <c r="W17" i="3"/>
  <c r="V17" i="3"/>
  <c r="U17" i="3"/>
  <c r="V13" i="3"/>
  <c r="W13" i="3"/>
  <c r="W9" i="3"/>
  <c r="V9" i="3"/>
  <c r="U9" i="3"/>
  <c r="W5" i="3"/>
  <c r="U5" i="3"/>
  <c r="U845" i="3"/>
  <c r="U837" i="3"/>
  <c r="U829" i="3"/>
  <c r="U821" i="3"/>
  <c r="U813" i="3"/>
  <c r="U805" i="3"/>
  <c r="U773" i="3"/>
  <c r="U765" i="3"/>
  <c r="U757" i="3"/>
  <c r="U749" i="3"/>
  <c r="U741" i="3"/>
  <c r="U733" i="3"/>
  <c r="U725" i="3"/>
  <c r="U717" i="3"/>
  <c r="U709" i="3"/>
  <c r="U701" i="3"/>
  <c r="U693" i="3"/>
  <c r="U685" i="3"/>
  <c r="U677" i="3"/>
  <c r="U669" i="3"/>
  <c r="U661" i="3"/>
  <c r="U653" i="3"/>
  <c r="U645" i="3"/>
  <c r="U637" i="3"/>
  <c r="U629" i="3"/>
  <c r="U621" i="3"/>
  <c r="U613" i="3"/>
  <c r="U605" i="3"/>
  <c r="U597" i="3"/>
  <c r="U589" i="3"/>
  <c r="U581" i="3"/>
  <c r="U573" i="3"/>
  <c r="U565" i="3"/>
  <c r="U557" i="3"/>
  <c r="U549" i="3"/>
  <c r="U541" i="3"/>
  <c r="U533" i="3"/>
  <c r="U525" i="3"/>
  <c r="U517" i="3"/>
  <c r="U509" i="3"/>
  <c r="U501" i="3"/>
  <c r="U493" i="3"/>
  <c r="U485" i="3"/>
  <c r="U477" i="3"/>
  <c r="U469" i="3"/>
  <c r="U461" i="3"/>
  <c r="U453" i="3"/>
  <c r="U445" i="3"/>
  <c r="U437" i="3"/>
  <c r="U429" i="3"/>
  <c r="U421" i="3"/>
  <c r="U413" i="3"/>
  <c r="U405" i="3"/>
  <c r="U397" i="3"/>
  <c r="U389" i="3"/>
  <c r="U381" i="3"/>
  <c r="U373" i="3"/>
  <c r="U365" i="3"/>
  <c r="U357" i="3"/>
  <c r="U349" i="3"/>
  <c r="U341" i="3"/>
  <c r="U333" i="3"/>
  <c r="U325" i="3"/>
  <c r="U317" i="3"/>
  <c r="U309" i="3"/>
  <c r="U301" i="3"/>
  <c r="U293" i="3"/>
  <c r="U285" i="3"/>
  <c r="U277" i="3"/>
  <c r="U145" i="3"/>
  <c r="U134" i="3"/>
  <c r="U113" i="3"/>
  <c r="U102" i="3"/>
  <c r="U81" i="3"/>
  <c r="U66" i="3"/>
  <c r="U50" i="3"/>
  <c r="U34" i="3"/>
  <c r="U18" i="3"/>
  <c r="V862" i="3"/>
  <c r="V841" i="3"/>
  <c r="V798" i="3"/>
  <c r="V777" i="3"/>
  <c r="V714" i="3"/>
  <c r="V682" i="3"/>
  <c r="V650" i="3"/>
  <c r="V618" i="3"/>
  <c r="V546" i="3"/>
  <c r="V490" i="3"/>
  <c r="V418" i="3"/>
  <c r="V362" i="3"/>
  <c r="V290" i="3"/>
  <c r="V246" i="3"/>
  <c r="V190" i="3"/>
  <c r="V118" i="3"/>
  <c r="V62" i="3"/>
  <c r="W850" i="3"/>
  <c r="W794" i="3"/>
  <c r="W686" i="3"/>
  <c r="W430" i="3"/>
  <c r="W374" i="3"/>
  <c r="W861" i="3"/>
  <c r="V861" i="3"/>
  <c r="W853" i="3"/>
  <c r="V853" i="3"/>
  <c r="W801" i="3"/>
  <c r="V801" i="3"/>
  <c r="W797" i="3"/>
  <c r="V797" i="3"/>
  <c r="W789" i="3"/>
  <c r="V789" i="3"/>
  <c r="W781" i="3"/>
  <c r="V781" i="3"/>
  <c r="W860" i="3"/>
  <c r="V860" i="3"/>
  <c r="U860" i="3"/>
  <c r="W856" i="3"/>
  <c r="U856" i="3"/>
  <c r="V856" i="3"/>
  <c r="W852" i="3"/>
  <c r="U852" i="3"/>
  <c r="W848" i="3"/>
  <c r="V848" i="3"/>
  <c r="U848" i="3"/>
  <c r="W844" i="3"/>
  <c r="V844" i="3"/>
  <c r="U844" i="3"/>
  <c r="W840" i="3"/>
  <c r="U840" i="3"/>
  <c r="V840" i="3"/>
  <c r="W836" i="3"/>
  <c r="U836" i="3"/>
  <c r="W832" i="3"/>
  <c r="V832" i="3"/>
  <c r="U832" i="3"/>
  <c r="W828" i="3"/>
  <c r="V828" i="3"/>
  <c r="U828" i="3"/>
  <c r="W824" i="3"/>
  <c r="U824" i="3"/>
  <c r="V824" i="3"/>
  <c r="W820" i="3"/>
  <c r="U820" i="3"/>
  <c r="V816" i="3"/>
  <c r="W816" i="3"/>
  <c r="U816" i="3"/>
  <c r="W812" i="3"/>
  <c r="V812" i="3"/>
  <c r="U812" i="3"/>
  <c r="U808" i="3"/>
  <c r="V808" i="3"/>
  <c r="W804" i="3"/>
  <c r="U804" i="3"/>
  <c r="W800" i="3"/>
  <c r="V800" i="3"/>
  <c r="U800" i="3"/>
  <c r="W796" i="3"/>
  <c r="V796" i="3"/>
  <c r="U796" i="3"/>
  <c r="U792" i="3"/>
  <c r="W792" i="3"/>
  <c r="V792" i="3"/>
  <c r="W788" i="3"/>
  <c r="U788" i="3"/>
  <c r="W784" i="3"/>
  <c r="V784" i="3"/>
  <c r="U784" i="3"/>
  <c r="V780" i="3"/>
  <c r="U780" i="3"/>
  <c r="W776" i="3"/>
  <c r="U776" i="3"/>
  <c r="V776" i="3"/>
  <c r="W772" i="3"/>
  <c r="U772" i="3"/>
  <c r="W768" i="3"/>
  <c r="V768" i="3"/>
  <c r="U768" i="3"/>
  <c r="V764" i="3"/>
  <c r="U764" i="3"/>
  <c r="V760" i="3"/>
  <c r="W760" i="3"/>
  <c r="U760" i="3"/>
  <c r="W756" i="3"/>
  <c r="V756" i="3"/>
  <c r="U756" i="3"/>
  <c r="V752" i="3"/>
  <c r="W752" i="3"/>
  <c r="U752" i="3"/>
  <c r="V748" i="3"/>
  <c r="W748" i="3"/>
  <c r="U748" i="3"/>
  <c r="V744" i="3"/>
  <c r="W744" i="3"/>
  <c r="U744" i="3"/>
  <c r="W740" i="3"/>
  <c r="V740" i="3"/>
  <c r="U740" i="3"/>
  <c r="U858" i="3"/>
  <c r="U850" i="3"/>
  <c r="U842" i="3"/>
  <c r="U834" i="3"/>
  <c r="U826" i="3"/>
  <c r="U818" i="3"/>
  <c r="U810" i="3"/>
  <c r="U802" i="3"/>
  <c r="U794" i="3"/>
  <c r="U786" i="3"/>
  <c r="U778" i="3"/>
  <c r="U770" i="3"/>
  <c r="U762" i="3"/>
  <c r="U754" i="3"/>
  <c r="U746" i="3"/>
  <c r="U738" i="3"/>
  <c r="U730" i="3"/>
  <c r="U722" i="3"/>
  <c r="U714" i="3"/>
  <c r="U706" i="3"/>
  <c r="U698" i="3"/>
  <c r="U690" i="3"/>
  <c r="U682" i="3"/>
  <c r="U674" i="3"/>
  <c r="U666" i="3"/>
  <c r="U658" i="3"/>
  <c r="U650" i="3"/>
  <c r="U642" i="3"/>
  <c r="U634" i="3"/>
  <c r="U626" i="3"/>
  <c r="U618" i="3"/>
  <c r="U610" i="3"/>
  <c r="U602" i="3"/>
  <c r="U594" i="3"/>
  <c r="U586" i="3"/>
  <c r="U578" i="3"/>
  <c r="U570" i="3"/>
  <c r="U562" i="3"/>
  <c r="U554" i="3"/>
  <c r="U546" i="3"/>
  <c r="U538" i="3"/>
  <c r="U530" i="3"/>
  <c r="U522" i="3"/>
  <c r="U514" i="3"/>
  <c r="U506" i="3"/>
  <c r="U498" i="3"/>
  <c r="U490" i="3"/>
  <c r="U482" i="3"/>
  <c r="U474" i="3"/>
  <c r="U466" i="3"/>
  <c r="U458" i="3"/>
  <c r="U450" i="3"/>
  <c r="U442" i="3"/>
  <c r="U434" i="3"/>
  <c r="U426" i="3"/>
  <c r="U418" i="3"/>
  <c r="U410" i="3"/>
  <c r="U402" i="3"/>
  <c r="U394" i="3"/>
  <c r="U386" i="3"/>
  <c r="U378" i="3"/>
  <c r="U370" i="3"/>
  <c r="U362" i="3"/>
  <c r="U354" i="3"/>
  <c r="U346" i="3"/>
  <c r="U338" i="3"/>
  <c r="U330" i="3"/>
  <c r="U322" i="3"/>
  <c r="U314" i="3"/>
  <c r="U306" i="3"/>
  <c r="U298" i="3"/>
  <c r="U290" i="3"/>
  <c r="U282" i="3"/>
  <c r="U273" i="3"/>
  <c r="U265" i="3"/>
  <c r="U257" i="3"/>
  <c r="U249" i="3"/>
  <c r="U241" i="3"/>
  <c r="U233" i="3"/>
  <c r="U225" i="3"/>
  <c r="U217" i="3"/>
  <c r="U209" i="3"/>
  <c r="U201" i="3"/>
  <c r="U193" i="3"/>
  <c r="U185" i="3"/>
  <c r="U177" i="3"/>
  <c r="U169" i="3"/>
  <c r="U161" i="3"/>
  <c r="U141" i="3"/>
  <c r="U130" i="3"/>
  <c r="U109" i="3"/>
  <c r="U98" i="3"/>
  <c r="U77" i="3"/>
  <c r="U61" i="3"/>
  <c r="U45" i="3"/>
  <c r="U29" i="3"/>
  <c r="U13" i="3"/>
  <c r="V857" i="3"/>
  <c r="V836" i="3"/>
  <c r="V814" i="3"/>
  <c r="V793" i="3"/>
  <c r="V772" i="3"/>
  <c r="V754" i="3"/>
  <c r="V733" i="3"/>
  <c r="V533" i="3"/>
  <c r="V405" i="3"/>
  <c r="V277" i="3"/>
  <c r="V233" i="3"/>
  <c r="V105" i="3"/>
  <c r="W837" i="3"/>
  <c r="W780" i="3"/>
  <c r="W658" i="3"/>
  <c r="W269" i="3"/>
  <c r="W42" i="3"/>
  <c r="W684" i="3"/>
  <c r="W656" i="3"/>
  <c r="W456" i="3"/>
  <c r="W236" i="3"/>
  <c r="V236" i="3"/>
  <c r="W232" i="3"/>
  <c r="V232" i="3"/>
  <c r="W228" i="3"/>
  <c r="V228" i="3"/>
  <c r="W220" i="3"/>
  <c r="V220" i="3"/>
  <c r="V216" i="3"/>
  <c r="W216" i="3"/>
  <c r="W208" i="3"/>
  <c r="V208" i="3"/>
  <c r="V200" i="3"/>
  <c r="W200" i="3"/>
  <c r="V184" i="3"/>
  <c r="W184" i="3"/>
  <c r="W180" i="3"/>
  <c r="V180" i="3"/>
  <c r="W168" i="3"/>
  <c r="V168" i="3"/>
  <c r="W164" i="3"/>
  <c r="V164" i="3"/>
  <c r="W144" i="3"/>
  <c r="V144" i="3"/>
  <c r="V128" i="3"/>
  <c r="W128" i="3"/>
  <c r="W120" i="3"/>
  <c r="V120" i="3"/>
  <c r="W116" i="3"/>
  <c r="V116" i="3"/>
  <c r="W108" i="3"/>
  <c r="V108" i="3"/>
  <c r="W104" i="3"/>
  <c r="V104" i="3"/>
  <c r="W100" i="3"/>
  <c r="V100" i="3"/>
  <c r="W92" i="3"/>
  <c r="V92" i="3"/>
  <c r="V88" i="3"/>
  <c r="W88" i="3"/>
  <c r="W72" i="3"/>
  <c r="V72" i="3"/>
  <c r="W64" i="3"/>
  <c r="V64" i="3"/>
  <c r="V56" i="3"/>
  <c r="W56" i="3"/>
  <c r="W52" i="3"/>
  <c r="V52" i="3"/>
  <c r="W44" i="3"/>
  <c r="V44" i="3"/>
  <c r="W40" i="3"/>
  <c r="V40" i="3"/>
  <c r="W36" i="3"/>
  <c r="V36" i="3"/>
  <c r="W28" i="3"/>
  <c r="V28" i="3"/>
  <c r="W24" i="3"/>
  <c r="V24" i="3"/>
  <c r="W16" i="3"/>
  <c r="V16" i="3"/>
  <c r="V8" i="3"/>
  <c r="W8" i="3"/>
  <c r="U736" i="3"/>
  <c r="U696" i="3"/>
  <c r="U684" i="3"/>
  <c r="U672" i="3"/>
  <c r="U656" i="3"/>
  <c r="U600" i="3"/>
  <c r="U584" i="3"/>
  <c r="U572" i="3"/>
  <c r="U556" i="3"/>
  <c r="U544" i="3"/>
  <c r="U528" i="3"/>
  <c r="U472" i="3"/>
  <c r="U456" i="3"/>
  <c r="U444" i="3"/>
  <c r="U428" i="3"/>
  <c r="U416" i="3"/>
  <c r="U400" i="3"/>
  <c r="U344" i="3"/>
  <c r="U144" i="3"/>
  <c r="U128" i="3"/>
  <c r="U112" i="3"/>
  <c r="U96" i="3"/>
  <c r="U80" i="3"/>
  <c r="U64" i="3"/>
  <c r="U48" i="3"/>
  <c r="U32" i="3"/>
  <c r="U16" i="3"/>
  <c r="V743" i="3"/>
  <c r="V735" i="3"/>
  <c r="V719" i="3"/>
  <c r="V687" i="3"/>
  <c r="V655" i="3"/>
  <c r="V623" i="3"/>
  <c r="V567" i="3"/>
  <c r="V539" i="3"/>
  <c r="V511" i="3"/>
  <c r="V439" i="3"/>
  <c r="V411" i="3"/>
  <c r="V383" i="3"/>
  <c r="V311" i="3"/>
  <c r="V283" i="3"/>
  <c r="V268" i="3"/>
  <c r="V240" i="3"/>
  <c r="V212" i="3"/>
  <c r="V140" i="3"/>
  <c r="V112" i="3"/>
  <c r="V84" i="3"/>
  <c r="V12" i="3"/>
  <c r="W755" i="3"/>
  <c r="W736" i="3"/>
  <c r="W699" i="3"/>
  <c r="W672" i="3"/>
  <c r="W643" i="3"/>
  <c r="W615" i="3"/>
  <c r="W587" i="3"/>
  <c r="W472" i="3"/>
  <c r="W444" i="3"/>
  <c r="W416" i="3"/>
  <c r="W387" i="3"/>
  <c r="W359" i="3"/>
  <c r="W327" i="3"/>
  <c r="W136" i="3"/>
  <c r="V732" i="3"/>
  <c r="W732" i="3"/>
  <c r="V728" i="3"/>
  <c r="W728" i="3"/>
  <c r="W724" i="3"/>
  <c r="V724" i="3"/>
  <c r="V720" i="3"/>
  <c r="W720" i="3"/>
  <c r="V716" i="3"/>
  <c r="W716" i="3"/>
  <c r="V712" i="3"/>
  <c r="W712" i="3"/>
  <c r="W708" i="3"/>
  <c r="V708" i="3"/>
  <c r="V704" i="3"/>
  <c r="W704" i="3"/>
  <c r="V700" i="3"/>
  <c r="W700" i="3"/>
  <c r="W692" i="3"/>
  <c r="V692" i="3"/>
  <c r="V688" i="3"/>
  <c r="W688" i="3"/>
  <c r="V680" i="3"/>
  <c r="W680" i="3"/>
  <c r="W676" i="3"/>
  <c r="V676" i="3"/>
  <c r="V668" i="3"/>
  <c r="W668" i="3"/>
  <c r="V664" i="3"/>
  <c r="W664" i="3"/>
  <c r="W660" i="3"/>
  <c r="V660" i="3"/>
  <c r="V652" i="3"/>
  <c r="W652" i="3"/>
  <c r="V648" i="3"/>
  <c r="W648" i="3"/>
  <c r="W644" i="3"/>
  <c r="V644" i="3"/>
  <c r="V640" i="3"/>
  <c r="W640" i="3"/>
  <c r="V636" i="3"/>
  <c r="W636" i="3"/>
  <c r="V632" i="3"/>
  <c r="W632" i="3"/>
  <c r="W628" i="3"/>
  <c r="V628" i="3"/>
  <c r="V624" i="3"/>
  <c r="W624" i="3"/>
  <c r="V620" i="3"/>
  <c r="W620" i="3"/>
  <c r="V616" i="3"/>
  <c r="W616" i="3"/>
  <c r="W612" i="3"/>
  <c r="V612" i="3"/>
  <c r="V608" i="3"/>
  <c r="W608" i="3"/>
  <c r="V604" i="3"/>
  <c r="W604" i="3"/>
  <c r="W596" i="3"/>
  <c r="V596" i="3"/>
  <c r="V592" i="3"/>
  <c r="W592" i="3"/>
  <c r="V588" i="3"/>
  <c r="W588" i="3"/>
  <c r="W580" i="3"/>
  <c r="V580" i="3"/>
  <c r="V576" i="3"/>
  <c r="W576" i="3"/>
  <c r="V568" i="3"/>
  <c r="W568" i="3"/>
  <c r="W564" i="3"/>
  <c r="V564" i="3"/>
  <c r="V560" i="3"/>
  <c r="W560" i="3"/>
  <c r="V552" i="3"/>
  <c r="W552" i="3"/>
  <c r="W548" i="3"/>
  <c r="V548" i="3"/>
  <c r="V540" i="3"/>
  <c r="W540" i="3"/>
  <c r="V536" i="3"/>
  <c r="W536" i="3"/>
  <c r="W532" i="3"/>
  <c r="V532" i="3"/>
  <c r="V524" i="3"/>
  <c r="W524" i="3"/>
  <c r="V520" i="3"/>
  <c r="W520" i="3"/>
  <c r="W516" i="3"/>
  <c r="V516" i="3"/>
  <c r="V512" i="3"/>
  <c r="W512" i="3"/>
  <c r="V508" i="3"/>
  <c r="W508" i="3"/>
  <c r="V504" i="3"/>
  <c r="W504" i="3"/>
  <c r="W500" i="3"/>
  <c r="V500" i="3"/>
  <c r="V496" i="3"/>
  <c r="W496" i="3"/>
  <c r="V492" i="3"/>
  <c r="W492" i="3"/>
  <c r="V488" i="3"/>
  <c r="W488" i="3"/>
  <c r="W484" i="3"/>
  <c r="V484" i="3"/>
  <c r="V480" i="3"/>
  <c r="W480" i="3"/>
  <c r="V476" i="3"/>
  <c r="W476" i="3"/>
  <c r="W468" i="3"/>
  <c r="V468" i="3"/>
  <c r="V464" i="3"/>
  <c r="W464" i="3"/>
  <c r="V460" i="3"/>
  <c r="W460" i="3"/>
  <c r="W452" i="3"/>
  <c r="V452" i="3"/>
  <c r="V448" i="3"/>
  <c r="W448" i="3"/>
  <c r="V440" i="3"/>
  <c r="W440" i="3"/>
  <c r="W436" i="3"/>
  <c r="V436" i="3"/>
  <c r="V432" i="3"/>
  <c r="W432" i="3"/>
  <c r="V424" i="3"/>
  <c r="W424" i="3"/>
  <c r="W420" i="3"/>
  <c r="V420" i="3"/>
  <c r="V412" i="3"/>
  <c r="W412" i="3"/>
  <c r="V408" i="3"/>
  <c r="W408" i="3"/>
  <c r="W404" i="3"/>
  <c r="V404" i="3"/>
  <c r="V396" i="3"/>
  <c r="W396" i="3"/>
  <c r="V392" i="3"/>
  <c r="W392" i="3"/>
  <c r="W388" i="3"/>
  <c r="V388" i="3"/>
  <c r="V384" i="3"/>
  <c r="W384" i="3"/>
  <c r="V380" i="3"/>
  <c r="W380" i="3"/>
  <c r="V376" i="3"/>
  <c r="W376" i="3"/>
  <c r="W372" i="3"/>
  <c r="V372" i="3"/>
  <c r="V368" i="3"/>
  <c r="W368" i="3"/>
  <c r="V364" i="3"/>
  <c r="W364" i="3"/>
  <c r="V360" i="3"/>
  <c r="W360" i="3"/>
  <c r="W356" i="3"/>
  <c r="V356" i="3"/>
  <c r="V352" i="3"/>
  <c r="W352" i="3"/>
  <c r="V348" i="3"/>
  <c r="W348"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W272" i="3"/>
  <c r="V272" i="3"/>
  <c r="V264" i="3"/>
  <c r="W264" i="3"/>
  <c r="W256" i="3"/>
  <c r="V256" i="3"/>
  <c r="W244" i="3"/>
  <c r="V244" i="3"/>
  <c r="W859" i="3"/>
  <c r="V859" i="3"/>
  <c r="W855" i="3"/>
  <c r="V855" i="3"/>
  <c r="W851" i="3"/>
  <c r="V851" i="3"/>
  <c r="W847" i="3"/>
  <c r="V847" i="3"/>
  <c r="W843" i="3"/>
  <c r="V843" i="3"/>
  <c r="W839" i="3"/>
  <c r="V839" i="3"/>
  <c r="W835" i="3"/>
  <c r="V835" i="3"/>
  <c r="W831" i="3"/>
  <c r="V831" i="3"/>
  <c r="W827" i="3"/>
  <c r="V827" i="3"/>
  <c r="W823" i="3"/>
  <c r="V823" i="3"/>
  <c r="W819" i="3"/>
  <c r="V819" i="3"/>
  <c r="W815" i="3"/>
  <c r="V815" i="3"/>
  <c r="W811" i="3"/>
  <c r="V811" i="3"/>
  <c r="W807" i="3"/>
  <c r="V807" i="3"/>
  <c r="W803" i="3"/>
  <c r="V803" i="3"/>
  <c r="W799" i="3"/>
  <c r="V799" i="3"/>
  <c r="W795" i="3"/>
  <c r="V795" i="3"/>
  <c r="W791" i="3"/>
  <c r="V791" i="3"/>
  <c r="W787" i="3"/>
  <c r="V787" i="3"/>
  <c r="W783" i="3"/>
  <c r="V783" i="3"/>
  <c r="W779" i="3"/>
  <c r="V779" i="3"/>
  <c r="W775" i="3"/>
  <c r="V775" i="3"/>
  <c r="W771" i="3"/>
  <c r="V771" i="3"/>
  <c r="W767" i="3"/>
  <c r="V767" i="3"/>
  <c r="W731" i="3"/>
  <c r="V731" i="3"/>
  <c r="W711" i="3"/>
  <c r="V711" i="3"/>
  <c r="W695" i="3"/>
  <c r="V695" i="3"/>
  <c r="W683" i="3"/>
  <c r="V683" i="3"/>
  <c r="W679" i="3"/>
  <c r="V679" i="3"/>
  <c r="W667" i="3"/>
  <c r="V667" i="3"/>
  <c r="W663" i="3"/>
  <c r="V663" i="3"/>
  <c r="V651" i="3"/>
  <c r="W651" i="3"/>
  <c r="W647" i="3"/>
  <c r="V647" i="3"/>
  <c r="W635" i="3"/>
  <c r="V635" i="3"/>
  <c r="W631" i="3"/>
  <c r="V631" i="3"/>
  <c r="W619" i="3"/>
  <c r="V619" i="3"/>
  <c r="V611" i="3"/>
  <c r="W611" i="3"/>
  <c r="W607" i="3"/>
  <c r="V607" i="3"/>
  <c r="W595" i="3"/>
  <c r="V595" i="3"/>
  <c r="W591" i="3"/>
  <c r="V591" i="3"/>
  <c r="W583" i="3"/>
  <c r="V583" i="3"/>
  <c r="V579" i="3"/>
  <c r="W579" i="3"/>
  <c r="V563" i="3"/>
  <c r="W563" i="3"/>
  <c r="W555" i="3"/>
  <c r="V555" i="3"/>
  <c r="V547" i="3"/>
  <c r="W547" i="3"/>
  <c r="W543" i="3"/>
  <c r="V543" i="3"/>
  <c r="W535" i="3"/>
  <c r="V535" i="3"/>
  <c r="W531" i="3"/>
  <c r="V531" i="3"/>
  <c r="W527" i="3"/>
  <c r="V527" i="3"/>
  <c r="W519" i="3"/>
  <c r="V519" i="3"/>
  <c r="W507" i="3"/>
  <c r="V507" i="3"/>
  <c r="W491" i="3"/>
  <c r="V491" i="3"/>
  <c r="V483" i="3"/>
  <c r="W483" i="3"/>
  <c r="W479" i="3"/>
  <c r="V479" i="3"/>
  <c r="W467" i="3"/>
  <c r="V467" i="3"/>
  <c r="W463" i="3"/>
  <c r="V463" i="3"/>
  <c r="W455" i="3"/>
  <c r="V455" i="3"/>
  <c r="V451" i="3"/>
  <c r="W451" i="3"/>
  <c r="V435" i="3"/>
  <c r="W435" i="3"/>
  <c r="W427" i="3"/>
  <c r="V427" i="3"/>
  <c r="V419" i="3"/>
  <c r="W419" i="3"/>
  <c r="W415" i="3"/>
  <c r="V415" i="3"/>
  <c r="W407" i="3"/>
  <c r="V407" i="3"/>
  <c r="W403" i="3"/>
  <c r="V403" i="3"/>
  <c r="W399" i="3"/>
  <c r="V399" i="3"/>
  <c r="W391" i="3"/>
  <c r="V391" i="3"/>
  <c r="W379" i="3"/>
  <c r="V379" i="3"/>
  <c r="W363" i="3"/>
  <c r="V363" i="3"/>
  <c r="V355" i="3"/>
  <c r="W355" i="3"/>
  <c r="W351" i="3"/>
  <c r="V351" i="3"/>
  <c r="W339" i="3"/>
  <c r="V339" i="3"/>
  <c r="W335" i="3"/>
  <c r="V335" i="3"/>
  <c r="W315" i="3"/>
  <c r="V315" i="3"/>
  <c r="V299" i="3"/>
  <c r="W299"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W211" i="3"/>
  <c r="V211" i="3"/>
  <c r="W207" i="3"/>
  <c r="V207" i="3"/>
  <c r="W203" i="3"/>
  <c r="V203" i="3"/>
  <c r="W199" i="3"/>
  <c r="V199" i="3"/>
  <c r="W195" i="3"/>
  <c r="V195" i="3"/>
  <c r="W191" i="3"/>
  <c r="V191" i="3"/>
  <c r="W187" i="3"/>
  <c r="V187" i="3"/>
  <c r="W183" i="3"/>
  <c r="V183" i="3"/>
  <c r="W179" i="3"/>
  <c r="V179" i="3"/>
  <c r="W175" i="3"/>
  <c r="V175" i="3"/>
  <c r="W171" i="3"/>
  <c r="V171" i="3"/>
  <c r="W167" i="3"/>
  <c r="V167" i="3"/>
  <c r="W163" i="3"/>
  <c r="V163" i="3"/>
  <c r="W159" i="3"/>
  <c r="V159" i="3"/>
  <c r="W155" i="3"/>
  <c r="V155" i="3"/>
  <c r="U155" i="3"/>
  <c r="W151" i="3"/>
  <c r="V151" i="3"/>
  <c r="U151" i="3"/>
  <c r="W147" i="3"/>
  <c r="V147" i="3"/>
  <c r="U147" i="3"/>
  <c r="W143" i="3"/>
  <c r="V143" i="3"/>
  <c r="U143" i="3"/>
  <c r="W139" i="3"/>
  <c r="V139" i="3"/>
  <c r="U139" i="3"/>
  <c r="W135" i="3"/>
  <c r="V135" i="3"/>
  <c r="U135" i="3"/>
  <c r="W131" i="3"/>
  <c r="V131" i="3"/>
  <c r="U131" i="3"/>
  <c r="W127" i="3"/>
  <c r="V127" i="3"/>
  <c r="U127" i="3"/>
  <c r="W123" i="3"/>
  <c r="V123" i="3"/>
  <c r="U123" i="3"/>
  <c r="W119" i="3"/>
  <c r="V119" i="3"/>
  <c r="U119" i="3"/>
  <c r="W115" i="3"/>
  <c r="V115" i="3"/>
  <c r="U115" i="3"/>
  <c r="W111" i="3"/>
  <c r="V111" i="3"/>
  <c r="U111" i="3"/>
  <c r="W107" i="3"/>
  <c r="V107" i="3"/>
  <c r="U107" i="3"/>
  <c r="W103" i="3"/>
  <c r="V103" i="3"/>
  <c r="U103" i="3"/>
  <c r="W99" i="3"/>
  <c r="V99" i="3"/>
  <c r="U99" i="3"/>
  <c r="W95" i="3"/>
  <c r="V95" i="3"/>
  <c r="U95" i="3"/>
  <c r="W91" i="3"/>
  <c r="V91" i="3"/>
  <c r="U91" i="3"/>
  <c r="W87" i="3"/>
  <c r="V87" i="3"/>
  <c r="U87" i="3"/>
  <c r="W83" i="3"/>
  <c r="V83" i="3"/>
  <c r="U83" i="3"/>
  <c r="W79" i="3"/>
  <c r="V79" i="3"/>
  <c r="U79" i="3"/>
  <c r="W75" i="3"/>
  <c r="V75" i="3"/>
  <c r="U75" i="3"/>
  <c r="W71" i="3"/>
  <c r="V71" i="3"/>
  <c r="U71" i="3"/>
  <c r="W67" i="3"/>
  <c r="V67" i="3"/>
  <c r="U67" i="3"/>
  <c r="W63" i="3"/>
  <c r="V63" i="3"/>
  <c r="U63" i="3"/>
  <c r="W59" i="3"/>
  <c r="V59" i="3"/>
  <c r="U59" i="3"/>
  <c r="W55" i="3"/>
  <c r="V55" i="3"/>
  <c r="U55" i="3"/>
  <c r="W51" i="3"/>
  <c r="V51" i="3"/>
  <c r="U51" i="3"/>
  <c r="W47" i="3"/>
  <c r="V47" i="3"/>
  <c r="U47" i="3"/>
  <c r="W43" i="3"/>
  <c r="V43" i="3"/>
  <c r="U43" i="3"/>
  <c r="W39" i="3"/>
  <c r="V39" i="3"/>
  <c r="U39" i="3"/>
  <c r="W35" i="3"/>
  <c r="V35" i="3"/>
  <c r="U35" i="3"/>
  <c r="W31" i="3"/>
  <c r="V31" i="3"/>
  <c r="U31" i="3"/>
  <c r="W27" i="3"/>
  <c r="V27" i="3"/>
  <c r="U27" i="3"/>
  <c r="W23" i="3"/>
  <c r="V23" i="3"/>
  <c r="U23" i="3"/>
  <c r="W19" i="3"/>
  <c r="V19" i="3"/>
  <c r="U19" i="3"/>
  <c r="W15" i="3"/>
  <c r="V15" i="3"/>
  <c r="U15" i="3"/>
  <c r="W11" i="3"/>
  <c r="V11" i="3"/>
  <c r="U11" i="3"/>
  <c r="W7" i="3"/>
  <c r="V7" i="3"/>
  <c r="U7" i="3"/>
  <c r="W3" i="3"/>
  <c r="V3" i="3"/>
  <c r="U3" i="3"/>
  <c r="U859" i="3"/>
  <c r="U855" i="3"/>
  <c r="U851" i="3"/>
  <c r="U847" i="3"/>
  <c r="U843" i="3"/>
  <c r="U839" i="3"/>
  <c r="U835" i="3"/>
  <c r="U831" i="3"/>
  <c r="U827" i="3"/>
  <c r="U823" i="3"/>
  <c r="U819" i="3"/>
  <c r="U815" i="3"/>
  <c r="U811" i="3"/>
  <c r="U807" i="3"/>
  <c r="U803" i="3"/>
  <c r="U799" i="3"/>
  <c r="U795" i="3"/>
  <c r="U791" i="3"/>
  <c r="U787" i="3"/>
  <c r="U783" i="3"/>
  <c r="U779" i="3"/>
  <c r="U775" i="3"/>
  <c r="U771" i="3"/>
  <c r="U767" i="3"/>
  <c r="U763" i="3"/>
  <c r="U759" i="3"/>
  <c r="U755" i="3"/>
  <c r="U751" i="3"/>
  <c r="U747" i="3"/>
  <c r="U739" i="3"/>
  <c r="U735" i="3"/>
  <c r="U731" i="3"/>
  <c r="U727" i="3"/>
  <c r="U723" i="3"/>
  <c r="U719" i="3"/>
  <c r="U715" i="3"/>
  <c r="U711" i="3"/>
  <c r="U707" i="3"/>
  <c r="U703" i="3"/>
  <c r="U699" i="3"/>
  <c r="U695" i="3"/>
  <c r="U691" i="3"/>
  <c r="U687" i="3"/>
  <c r="U683" i="3"/>
  <c r="U679" i="3"/>
  <c r="U675" i="3"/>
  <c r="U671" i="3"/>
  <c r="U667" i="3"/>
  <c r="U663" i="3"/>
  <c r="U659" i="3"/>
  <c r="U655" i="3"/>
  <c r="U651" i="3"/>
  <c r="U647" i="3"/>
  <c r="U643" i="3"/>
  <c r="U639" i="3"/>
  <c r="U635" i="3"/>
  <c r="U631" i="3"/>
  <c r="U623" i="3"/>
  <c r="U619" i="3"/>
  <c r="U611" i="3"/>
  <c r="U607" i="3"/>
  <c r="U603" i="3"/>
  <c r="U599" i="3"/>
  <c r="U595" i="3"/>
  <c r="U591" i="3"/>
  <c r="U583" i="3"/>
  <c r="U579" i="3"/>
  <c r="U575" i="3"/>
  <c r="U571" i="3"/>
  <c r="U567" i="3"/>
  <c r="U563" i="3"/>
  <c r="U559" i="3"/>
  <c r="U555" i="3"/>
  <c r="U551" i="3"/>
  <c r="U547" i="3"/>
  <c r="U543" i="3"/>
  <c r="U539" i="3"/>
  <c r="U535" i="3"/>
  <c r="U531" i="3"/>
  <c r="U527" i="3"/>
  <c r="U523" i="3"/>
  <c r="U519" i="3"/>
  <c r="U515" i="3"/>
  <c r="U511" i="3"/>
  <c r="U507" i="3"/>
  <c r="U503" i="3"/>
  <c r="U499" i="3"/>
  <c r="U495" i="3"/>
  <c r="U491" i="3"/>
  <c r="U483" i="3"/>
  <c r="U479" i="3"/>
  <c r="U475" i="3"/>
  <c r="U471" i="3"/>
  <c r="U467" i="3"/>
  <c r="U463" i="3"/>
  <c r="U455" i="3"/>
  <c r="U451" i="3"/>
  <c r="U447" i="3"/>
  <c r="U443" i="3"/>
  <c r="U439" i="3"/>
  <c r="U435" i="3"/>
  <c r="U431" i="3"/>
  <c r="U427" i="3"/>
  <c r="U423" i="3"/>
  <c r="U419" i="3"/>
  <c r="U415" i="3"/>
  <c r="U411" i="3"/>
  <c r="U407" i="3"/>
  <c r="U403" i="3"/>
  <c r="U399" i="3"/>
  <c r="U395" i="3"/>
  <c r="U391" i="3"/>
  <c r="U387" i="3"/>
  <c r="U383" i="3"/>
  <c r="U379" i="3"/>
  <c r="U375" i="3"/>
  <c r="U371" i="3"/>
  <c r="U367" i="3"/>
  <c r="U363" i="3"/>
  <c r="U355" i="3"/>
  <c r="U351" i="3"/>
  <c r="U347" i="3"/>
  <c r="U343" i="3"/>
  <c r="U339" i="3"/>
  <c r="U335" i="3"/>
  <c r="U331" i="3"/>
  <c r="U327" i="3"/>
  <c r="U323" i="3"/>
  <c r="U319" i="3"/>
  <c r="U315" i="3"/>
  <c r="U311" i="3"/>
  <c r="U307" i="3"/>
  <c r="U303" i="3"/>
  <c r="U299" i="3"/>
  <c r="U295" i="3"/>
  <c r="U291" i="3"/>
  <c r="U287" i="3"/>
  <c r="U283" i="3"/>
  <c r="U279" i="3"/>
  <c r="U275" i="3"/>
  <c r="U148" i="3"/>
  <c r="U132" i="3"/>
  <c r="U116" i="3"/>
  <c r="U100" i="3"/>
  <c r="U84" i="3"/>
  <c r="U68" i="3"/>
  <c r="U52" i="3"/>
  <c r="U36" i="3"/>
  <c r="U20" i="3"/>
  <c r="U4" i="3"/>
  <c r="V675" i="3"/>
  <c r="V551" i="3"/>
  <c r="V523" i="3"/>
  <c r="V495" i="3"/>
  <c r="V423" i="3"/>
  <c r="V395" i="3"/>
  <c r="V367" i="3"/>
  <c r="V295" i="3"/>
  <c r="V252" i="3"/>
  <c r="V224" i="3"/>
  <c r="V196" i="3"/>
  <c r="V124" i="3"/>
  <c r="V96" i="3"/>
  <c r="V68" i="3"/>
  <c r="W715" i="3"/>
  <c r="W696" i="3"/>
  <c r="W584" i="3"/>
  <c r="W556" i="3"/>
  <c r="W528" i="3"/>
  <c r="W499" i="3"/>
  <c r="W471" i="3"/>
  <c r="W443" i="3"/>
  <c r="W323" i="3"/>
  <c r="W248" i="3"/>
  <c r="W172" i="3"/>
  <c r="U274" i="3"/>
  <c r="V274" i="3"/>
  <c r="BB940" i="19"/>
  <c r="AZ940" i="19"/>
  <c r="BA940" i="19" s="1"/>
  <c r="BE940" i="19" s="1"/>
  <c r="BF940" i="19" s="1"/>
  <c r="AW940" i="19"/>
  <c r="L940" i="19"/>
  <c r="L610" i="19"/>
  <c r="L213" i="19"/>
  <c r="L341" i="19"/>
  <c r="L84" i="19"/>
  <c r="L460" i="19"/>
  <c r="L219" i="19"/>
  <c r="L470" i="19"/>
  <c r="L151" i="19"/>
  <c r="L207" i="19"/>
  <c r="L469" i="19"/>
  <c r="L93" i="19"/>
  <c r="L232" i="19"/>
  <c r="L201" i="19"/>
  <c r="L200" i="19"/>
  <c r="L328" i="19"/>
  <c r="L669" i="19"/>
  <c r="L461" i="19"/>
  <c r="L464" i="19"/>
  <c r="L465" i="19"/>
  <c r="L466" i="19"/>
  <c r="L48" i="19"/>
  <c r="L407" i="19"/>
  <c r="L335" i="19"/>
  <c r="L12" i="19"/>
  <c r="L216" i="19"/>
  <c r="L408" i="19"/>
  <c r="L47" i="19"/>
  <c r="L4" i="19"/>
  <c r="L181" i="19"/>
  <c r="L284" i="19"/>
  <c r="L909" i="19"/>
  <c r="L620" i="19"/>
  <c r="L621" i="19"/>
  <c r="L622" i="19"/>
  <c r="L602" i="19"/>
  <c r="L529" i="19"/>
  <c r="L508" i="19"/>
  <c r="L645" i="19"/>
  <c r="L534" i="19"/>
  <c r="L252" i="19"/>
  <c r="L147" i="19"/>
  <c r="L253" i="19"/>
  <c r="L623" i="19"/>
  <c r="L254" i="19"/>
  <c r="L414" i="19"/>
  <c r="L255" i="19"/>
  <c r="L256" i="19"/>
  <c r="L257" i="19"/>
  <c r="L307" i="19"/>
  <c r="L243" i="19"/>
  <c r="L69" i="19"/>
  <c r="L763" i="19"/>
  <c r="L939" i="19"/>
  <c r="L364" i="19"/>
  <c r="L365" i="19"/>
  <c r="L512" i="19"/>
  <c r="L798" i="19"/>
  <c r="L152" i="19"/>
  <c r="L513" i="19"/>
  <c r="L121" i="19"/>
  <c r="L471" i="19"/>
  <c r="L633" i="19"/>
  <c r="L135" i="19"/>
  <c r="L258" i="19"/>
  <c r="L514" i="19"/>
  <c r="L799" i="19"/>
  <c r="L20" i="19"/>
  <c r="L429" i="19"/>
  <c r="L634" i="19"/>
  <c r="L367" i="19"/>
  <c r="L10" i="19"/>
  <c r="L366" i="19"/>
  <c r="L163" i="19"/>
  <c r="L652" i="19"/>
  <c r="L297" i="19"/>
  <c r="L298" i="19"/>
  <c r="L644" i="19"/>
  <c r="L362" i="19"/>
  <c r="L705" i="19"/>
  <c r="L77" i="19"/>
  <c r="L515" i="19"/>
  <c r="L273" i="19"/>
  <c r="L274" i="19"/>
  <c r="L259" i="19"/>
  <c r="L260" i="19"/>
  <c r="L81" i="19"/>
  <c r="L277" i="19"/>
  <c r="L537" i="19"/>
  <c r="L538" i="19"/>
  <c r="L539" i="19"/>
  <c r="L450" i="19"/>
  <c r="L540" i="19"/>
  <c r="L430" i="19"/>
  <c r="L199" i="19"/>
  <c r="L92" i="19"/>
  <c r="L476" i="19"/>
  <c r="L390" i="19"/>
  <c r="L781" i="19"/>
  <c r="L322" i="19"/>
  <c r="L837" i="19"/>
  <c r="L707" i="19"/>
  <c r="L215" i="19"/>
  <c r="L214" i="19"/>
  <c r="L206" i="19"/>
  <c r="L351" i="19"/>
  <c r="L321" i="19"/>
  <c r="L182" i="19"/>
  <c r="L479" i="19"/>
  <c r="L308" i="19"/>
  <c r="L309" i="19"/>
  <c r="L593" i="19"/>
  <c r="L349" i="19"/>
  <c r="L269" i="19"/>
  <c r="L635" i="19"/>
  <c r="L368" i="19"/>
  <c r="L388" i="19"/>
  <c r="L146" i="19"/>
  <c r="L244" i="19"/>
  <c r="L772" i="19"/>
  <c r="L107" i="19"/>
  <c r="L296" i="19"/>
  <c r="L251" i="19"/>
  <c r="L245" i="19"/>
  <c r="L246" i="19"/>
  <c r="L191" i="19"/>
  <c r="L773" i="19"/>
  <c r="L247" i="19"/>
  <c r="L249" i="19"/>
  <c r="L685" i="19"/>
  <c r="L774" i="19"/>
  <c r="L649" i="19"/>
  <c r="L317" i="19"/>
  <c r="L563" i="19"/>
  <c r="L564" i="19"/>
  <c r="L318" i="19"/>
  <c r="L319" i="19"/>
  <c r="L523" i="19"/>
  <c r="L46" i="19"/>
  <c r="L75" i="19"/>
  <c r="L437" i="19"/>
  <c r="L695" i="19"/>
  <c r="L503" i="19"/>
  <c r="L261" i="19"/>
  <c r="L262" i="19"/>
  <c r="L16" i="19"/>
  <c r="L657" i="19"/>
  <c r="L185" i="19"/>
  <c r="L196" i="19"/>
  <c r="L565" i="19"/>
  <c r="L95" i="19"/>
  <c r="L141" i="19"/>
  <c r="L142" i="19"/>
  <c r="L421" i="19"/>
  <c r="L422" i="19"/>
  <c r="L108" i="19"/>
  <c r="L646" i="19"/>
  <c r="L516" i="19"/>
  <c r="L912" i="19"/>
  <c r="L21" i="19"/>
  <c r="L517" i="19"/>
  <c r="L299" i="19"/>
  <c r="L873" i="19"/>
  <c r="L838" i="19"/>
  <c r="L839" i="19"/>
  <c r="L840" i="19"/>
  <c r="L841" i="19"/>
  <c r="L842" i="19"/>
  <c r="L290" i="19"/>
  <c r="L595" i="19"/>
  <c r="L874" i="19"/>
  <c r="L875" i="19"/>
  <c r="L25" i="19"/>
  <c r="L26" i="19"/>
  <c r="L596" i="19"/>
  <c r="L597" i="19"/>
  <c r="L350" i="19"/>
  <c r="L598" i="19"/>
  <c r="L599" i="19"/>
  <c r="L158" i="19"/>
  <c r="L49" i="19"/>
  <c r="L39" i="19"/>
  <c r="L843" i="19"/>
  <c r="L847" i="19"/>
  <c r="L848" i="19"/>
  <c r="L849" i="19"/>
  <c r="L850" i="19"/>
  <c r="L851" i="19"/>
  <c r="L352" i="19"/>
  <c r="L353" i="19"/>
  <c r="L704" i="19"/>
  <c r="L672" i="19"/>
  <c r="L706" i="19"/>
  <c r="L832" i="19"/>
  <c r="L170" i="19"/>
  <c r="L336" i="19"/>
  <c r="L356" i="19"/>
  <c r="L154" i="19"/>
  <c r="L116" i="19"/>
  <c r="L88" i="19"/>
  <c r="L70" i="19"/>
  <c r="L44" i="19"/>
  <c r="L71" i="19"/>
  <c r="L109" i="19"/>
  <c r="L509" i="19"/>
  <c r="L893" i="19"/>
  <c r="L208" i="19"/>
  <c r="L110" i="19"/>
  <c r="L86" i="19"/>
  <c r="L28" i="19"/>
  <c r="L40" i="19"/>
  <c r="L844" i="19"/>
  <c r="L624" i="19"/>
  <c r="L329" i="19"/>
  <c r="L636" i="19"/>
  <c r="L425" i="19"/>
  <c r="L127" i="19"/>
  <c r="L285" i="19"/>
  <c r="L409" i="19"/>
  <c r="L410" i="19"/>
  <c r="L167" i="19"/>
  <c r="L330" i="19"/>
  <c r="L331" i="19"/>
  <c r="L332" i="19"/>
  <c r="L333" i="19"/>
  <c r="L439" i="19"/>
  <c r="L15" i="19"/>
  <c r="L369" i="19"/>
  <c r="L794" i="19"/>
  <c r="L795" i="19"/>
  <c r="L454" i="19"/>
  <c r="L145" i="19"/>
  <c r="L625" i="19"/>
  <c r="L263" i="19"/>
  <c r="L428" i="19"/>
  <c r="L264" i="19"/>
  <c r="L796" i="19"/>
  <c r="L653" i="19"/>
  <c r="L477" i="19"/>
  <c r="L150" i="19"/>
  <c r="L45" i="19"/>
  <c r="L72" i="19"/>
  <c r="L87" i="19"/>
  <c r="L56" i="19"/>
  <c r="L57" i="19"/>
  <c r="L171" i="19"/>
  <c r="L779" i="19"/>
  <c r="L764" i="19"/>
  <c r="L209" i="19"/>
  <c r="L143" i="19"/>
  <c r="L137" i="19"/>
  <c r="L856" i="19"/>
  <c r="L857" i="19"/>
  <c r="L858" i="19"/>
  <c r="L286" i="19"/>
  <c r="L210" i="19"/>
  <c r="L370" i="19"/>
  <c r="L601" i="19"/>
  <c r="L76" i="19"/>
  <c r="L144" i="19"/>
  <c r="L197" i="19"/>
  <c r="L845" i="19"/>
  <c r="L898" i="19"/>
  <c r="L754" i="19"/>
  <c r="L755" i="19"/>
  <c r="L275" i="19"/>
  <c r="L800" i="19"/>
  <c r="L937" i="19"/>
  <c r="L231" i="19"/>
  <c r="L432" i="19"/>
  <c r="L23" i="19"/>
  <c r="L801" i="19"/>
  <c r="L222" i="19"/>
  <c r="L123" i="19"/>
  <c r="L278" i="19"/>
  <c r="L802" i="19"/>
  <c r="L234" i="19"/>
  <c r="L742" i="19"/>
  <c r="L337" i="19"/>
  <c r="L908" i="19"/>
  <c r="L457" i="19"/>
  <c r="L223" i="19"/>
  <c r="L881" i="19"/>
  <c r="L52" i="19"/>
  <c r="L846" i="19"/>
  <c r="L392" i="19"/>
  <c r="L920" i="19"/>
  <c r="L224" i="19"/>
  <c r="L488" i="19"/>
  <c r="L784" i="19"/>
  <c r="L179" i="19"/>
  <c r="L594" i="19"/>
  <c r="L375" i="19"/>
  <c r="L265" i="19"/>
  <c r="L614" i="19"/>
  <c r="L404" i="19"/>
  <c r="L405" i="19"/>
  <c r="L426" i="19"/>
  <c r="L765" i="19"/>
  <c r="L766" i="19"/>
  <c r="L650" i="19"/>
  <c r="L767" i="19"/>
  <c r="L833" i="19"/>
  <c r="L834" i="19"/>
  <c r="L647" i="19"/>
  <c r="L474" i="19"/>
  <c r="L279" i="19"/>
  <c r="L183" i="19"/>
  <c r="L618" i="19"/>
  <c r="L187" i="19"/>
  <c r="L683" i="19"/>
  <c r="L885" i="19"/>
  <c r="L221" i="19"/>
  <c r="L225" i="19"/>
  <c r="L615" i="19"/>
  <c r="L325" i="19"/>
  <c r="L241" i="19"/>
  <c r="L22" i="19"/>
  <c r="L541" i="19"/>
  <c r="L642" i="19"/>
  <c r="L673" i="19"/>
  <c r="L27" i="19"/>
  <c r="L447" i="19"/>
  <c r="L489" i="19"/>
  <c r="L490" i="19"/>
  <c r="L619" i="19"/>
  <c r="L271" i="19"/>
  <c r="L415" i="19"/>
  <c r="L561" i="19"/>
  <c r="L895" i="19"/>
  <c r="L497" i="19"/>
  <c r="L416" i="19"/>
  <c r="L266" i="19"/>
  <c r="L9" i="19"/>
  <c r="L35" i="19"/>
  <c r="L448" i="19"/>
  <c r="L525" i="19"/>
  <c r="L658" i="19"/>
  <c r="L63" i="19"/>
  <c r="L403" i="19"/>
  <c r="L788" i="19"/>
  <c r="L211" i="19"/>
  <c r="L358" i="19"/>
  <c r="L831" i="19"/>
  <c r="L835" i="19"/>
  <c r="L491" i="19"/>
  <c r="L492" i="19"/>
  <c r="L498" i="19"/>
  <c r="L499" i="19"/>
  <c r="L359" i="19"/>
  <c r="L500" i="19"/>
  <c r="L276" i="19"/>
  <c r="L493" i="19"/>
  <c r="L896" i="19"/>
  <c r="L803" i="19"/>
  <c r="L626" i="19"/>
  <c r="L886" i="19"/>
  <c r="L627" i="19"/>
  <c r="L804" i="19"/>
  <c r="L501" i="19"/>
  <c r="L911" i="19"/>
  <c r="L494" i="19"/>
  <c r="L495" i="19"/>
  <c r="L371" i="19"/>
  <c r="L921" i="19"/>
  <c r="L922" i="19"/>
  <c r="L85" i="19"/>
  <c r="L393" i="19"/>
  <c r="L394" i="19"/>
  <c r="L17" i="19"/>
  <c r="L674" i="19"/>
  <c r="L354" i="19"/>
  <c r="L338" i="19"/>
  <c r="L124" i="19"/>
  <c r="L518" i="19"/>
  <c r="L899" i="19"/>
  <c r="L743" i="19"/>
  <c r="L785" i="19"/>
  <c r="L105" i="19"/>
  <c r="L612" i="19"/>
  <c r="L18" i="19"/>
  <c r="L62" i="19"/>
  <c r="L417" i="19"/>
  <c r="L628" i="19"/>
  <c r="L160" i="19"/>
  <c r="L190" i="19"/>
  <c r="L73" i="19"/>
  <c r="L552" i="19"/>
  <c r="L228" i="19"/>
  <c r="L250" i="19"/>
  <c r="L267" i="19"/>
  <c r="L363" i="19"/>
  <c r="L248" i="19"/>
  <c r="L90" i="19"/>
  <c r="L227" i="19"/>
  <c r="L433" i="19"/>
  <c r="L189" i="19"/>
  <c r="L462" i="19"/>
  <c r="L496" i="19"/>
  <c r="L855" i="19"/>
  <c r="L591" i="19"/>
  <c r="L291" i="19"/>
  <c r="L37" i="19"/>
  <c r="L887" i="19"/>
  <c r="L327" i="19"/>
  <c r="L710" i="19"/>
  <c r="L220" i="19"/>
  <c r="L324" i="19"/>
  <c r="L862" i="19"/>
  <c r="L860" i="19"/>
  <c r="L551" i="19"/>
  <c r="L129" i="19"/>
  <c r="L82" i="19"/>
  <c r="L130" i="19"/>
  <c r="L131" i="19"/>
  <c r="L675" i="19"/>
  <c r="L676" i="19"/>
  <c r="L412" i="19"/>
  <c r="L438" i="19"/>
  <c r="L637" i="19"/>
  <c r="L106" i="19"/>
  <c r="L638" i="19"/>
  <c r="L697" i="19"/>
  <c r="L98" i="19"/>
  <c r="L520" i="19"/>
  <c r="L882" i="19"/>
  <c r="L877" i="19"/>
  <c r="L878" i="19"/>
  <c r="L148" i="19"/>
  <c r="L14" i="19"/>
  <c r="L859" i="19"/>
  <c r="L372" i="19"/>
  <c r="L373" i="19"/>
  <c r="L374" i="19"/>
  <c r="L639" i="19"/>
  <c r="L640" i="19"/>
  <c r="L434" i="19"/>
  <c r="L43" i="19"/>
  <c r="L451" i="19"/>
  <c r="L295" i="19"/>
  <c r="L677" i="19"/>
  <c r="L139" i="19"/>
  <c r="L13" i="19"/>
  <c r="L678" i="19"/>
  <c r="L907" i="19"/>
  <c r="L943" i="19"/>
  <c r="L926" i="19"/>
  <c r="L708" i="19"/>
  <c r="L272" i="19"/>
  <c r="L355" i="19"/>
  <c r="L168" i="19"/>
  <c r="L212" i="19"/>
  <c r="L910" i="19"/>
  <c r="L380" i="19"/>
  <c r="L381" i="19"/>
  <c r="L382" i="19"/>
  <c r="L173" i="19"/>
  <c r="L383" i="19"/>
  <c r="L749" i="19"/>
  <c r="L159" i="19"/>
  <c r="L174" i="19"/>
  <c r="L384" i="19"/>
  <c r="L385" i="19"/>
  <c r="L542" i="19"/>
  <c r="L543" i="19"/>
  <c r="L544" i="19"/>
  <c r="L545" i="19"/>
  <c r="L175" i="19"/>
  <c r="L519" i="19"/>
  <c r="L510" i="19"/>
  <c r="L836" i="19"/>
  <c r="L270" i="19"/>
  <c r="L709" i="19"/>
  <c r="L884" i="19"/>
  <c r="L821" i="19"/>
  <c r="L822" i="19"/>
  <c r="L823" i="19"/>
  <c r="L696" i="19"/>
  <c r="L188" i="19"/>
  <c r="L339" i="19"/>
  <c r="L340" i="19"/>
  <c r="L535" i="19"/>
  <c r="L111" i="19"/>
  <c r="L112" i="19"/>
  <c r="L113" i="19"/>
  <c r="L114" i="19"/>
  <c r="L115" i="19"/>
  <c r="L54" i="19"/>
  <c r="L192" i="19"/>
  <c r="L334" i="19"/>
  <c r="L136" i="19"/>
  <c r="L55" i="19"/>
  <c r="L193" i="19"/>
  <c r="L750" i="19"/>
  <c r="L751" i="19"/>
  <c r="L752" i="19"/>
  <c r="L268" i="19"/>
  <c r="L641" i="19"/>
  <c r="L782" i="19"/>
  <c r="L651" i="19"/>
  <c r="L217" i="19"/>
  <c r="L218" i="19"/>
  <c r="L611" i="19"/>
  <c r="L915" i="19"/>
  <c r="L397" i="19"/>
  <c r="L399" i="19"/>
  <c r="L400" i="19"/>
  <c r="L789" i="19"/>
  <c r="L790" i="19"/>
  <c r="L791" i="19"/>
  <c r="L562" i="19"/>
  <c r="L768" i="19"/>
  <c r="L391" i="19"/>
  <c r="L914" i="19"/>
  <c r="L556" i="19"/>
  <c r="L883" i="19"/>
  <c r="L153" i="19"/>
  <c r="L280" i="19"/>
  <c r="L558" i="19"/>
  <c r="L554" i="19"/>
  <c r="L281" i="19"/>
  <c r="L526" i="19"/>
  <c r="L401" i="19"/>
  <c r="L282" i="19"/>
  <c r="L944" i="19"/>
  <c r="L643" i="19"/>
  <c r="L867" i="19"/>
  <c r="L868" i="19"/>
  <c r="L869" i="19"/>
  <c r="L870" i="19"/>
  <c r="L769" i="19"/>
  <c r="L386" i="19"/>
  <c r="L546" i="19"/>
  <c r="L753" i="19"/>
  <c r="L617" i="19"/>
  <c r="L134" i="19"/>
  <c r="L423" i="19"/>
  <c r="L320" i="19"/>
  <c r="L905" i="19"/>
  <c r="L861" i="19"/>
  <c r="L756" i="19"/>
  <c r="L431" i="19"/>
  <c r="L904" i="19"/>
  <c r="L876" i="19"/>
  <c r="L811" i="19"/>
  <c r="L812" i="19"/>
  <c r="L813" i="19"/>
  <c r="L814" i="19"/>
  <c r="L815" i="19"/>
  <c r="L740" i="19"/>
  <c r="L806" i="19"/>
  <c r="L807" i="19"/>
  <c r="L808" i="19"/>
  <c r="L204" i="19"/>
  <c r="L455" i="19"/>
  <c r="L712" i="19"/>
  <c r="L816" i="19"/>
  <c r="L233" i="19"/>
  <c r="L406" i="19"/>
  <c r="L792" i="19"/>
  <c r="L700" i="19"/>
  <c r="L701" i="19"/>
  <c r="L702" i="19"/>
  <c r="L395" i="19"/>
  <c r="L176" i="19"/>
  <c r="L770" i="19"/>
  <c r="L310" i="19"/>
  <c r="L237" i="19"/>
  <c r="L654" i="19"/>
  <c r="L132" i="19"/>
  <c r="L713" i="19"/>
  <c r="L714" i="19"/>
  <c r="L715" i="19"/>
  <c r="L716" i="19"/>
  <c r="L344" i="19"/>
  <c r="L345" i="19"/>
  <c r="L346" i="19"/>
  <c r="L347" i="19"/>
  <c r="L348" i="19"/>
  <c r="L418" i="19"/>
  <c r="L478" i="19"/>
  <c r="L703" i="19"/>
  <c r="L19" i="19"/>
  <c r="L888" i="19"/>
  <c r="L306" i="19"/>
  <c r="L758" i="19"/>
  <c r="L903" i="19"/>
  <c r="L783" i="19"/>
  <c r="L613" i="19"/>
  <c r="L906" i="19"/>
  <c r="L536" i="19"/>
  <c r="L126" i="19"/>
  <c r="L238" i="19"/>
  <c r="L283" i="19"/>
  <c r="L771" i="19"/>
  <c r="L387" i="19"/>
  <c r="L119" i="19"/>
  <c r="L744" i="19"/>
  <c r="L775" i="19"/>
  <c r="L776" i="19"/>
  <c r="L300" i="19"/>
  <c r="L301" i="19"/>
  <c r="L442" i="19"/>
  <c r="L194" i="19"/>
  <c r="L311" i="19"/>
  <c r="L759" i="19"/>
  <c r="L446" i="19"/>
  <c r="L480" i="19"/>
  <c r="L481" i="19"/>
  <c r="L482" i="19"/>
  <c r="L483" i="19"/>
  <c r="L302" i="19"/>
  <c r="L303" i="19"/>
  <c r="L304" i="19"/>
  <c r="L305" i="19"/>
  <c r="L777" i="19"/>
  <c r="L757" i="19"/>
  <c r="L778" i="19"/>
  <c r="L427" i="19"/>
  <c r="L560" i="19"/>
  <c r="L616" i="19"/>
  <c r="L524" i="19"/>
  <c r="L396" i="19"/>
  <c r="L357" i="19"/>
  <c r="L761" i="19"/>
  <c r="L445" i="19"/>
  <c r="L760" i="19"/>
  <c r="L379" i="19"/>
  <c r="L435" i="19"/>
  <c r="L436" i="19"/>
  <c r="L863" i="19"/>
  <c r="L603" i="19"/>
  <c r="L441" i="19"/>
  <c r="L923" i="19"/>
  <c r="L592" i="19"/>
  <c r="L472" i="19"/>
  <c r="L449" i="19"/>
  <c r="L293" i="19"/>
  <c r="L550" i="19"/>
  <c r="L287" i="19"/>
  <c r="L178" i="19"/>
  <c r="L360" i="19"/>
  <c r="L361" i="19"/>
  <c r="L913" i="19"/>
  <c r="L484" i="19"/>
  <c r="L762" i="19"/>
  <c r="L900" i="19"/>
  <c r="L901" i="19"/>
  <c r="L902" i="19"/>
  <c r="L5" i="19"/>
  <c r="L443" i="19"/>
  <c r="L444" i="19"/>
  <c r="L938" i="19"/>
  <c r="L323" i="19"/>
  <c r="L485" i="19"/>
  <c r="L659" i="19"/>
  <c r="L326" i="19"/>
  <c r="L473" i="19"/>
  <c r="L53" i="19"/>
  <c r="L894" i="19"/>
  <c r="L648" i="19"/>
  <c r="L402" i="19"/>
  <c r="L36" i="19"/>
  <c r="L289" i="19"/>
  <c r="L292" i="19"/>
  <c r="L557" i="19"/>
  <c r="L532" i="19"/>
  <c r="L376" i="19"/>
  <c r="L377" i="19"/>
  <c r="L378" i="19"/>
  <c r="L852" i="19"/>
  <c r="L853" i="19"/>
  <c r="L745" i="19"/>
  <c r="L604" i="19"/>
  <c r="L242" i="19"/>
  <c r="L797" i="19"/>
  <c r="L58" i="19"/>
  <c r="L824" i="19"/>
  <c r="L629" i="19"/>
  <c r="L825" i="19"/>
  <c r="L533" i="19"/>
  <c r="L553" i="19"/>
  <c r="L946" i="19"/>
  <c r="L411" i="19"/>
  <c r="L294" i="19"/>
  <c r="L864" i="19"/>
  <c r="L865" i="19"/>
  <c r="L897" i="19"/>
  <c r="L889" i="19"/>
  <c r="L820" i="19"/>
  <c r="L817" i="19"/>
  <c r="L818" i="19"/>
  <c r="L819" i="19"/>
  <c r="L389" i="19"/>
  <c r="L230" i="19"/>
  <c r="L805" i="19"/>
  <c r="L511" i="19"/>
  <c r="L11" i="19"/>
  <c r="L941" i="19"/>
  <c r="L890" i="19"/>
  <c r="L312" i="19"/>
  <c r="L313" i="19"/>
  <c r="L315" i="19"/>
  <c r="L316" i="19"/>
  <c r="L945" i="19"/>
  <c r="L605" i="19"/>
  <c r="L122" i="19"/>
  <c r="L413" i="19"/>
  <c r="L314" i="19"/>
  <c r="L89" i="19"/>
  <c r="L522" i="19"/>
  <c r="L942" i="19"/>
  <c r="L38" i="19"/>
  <c r="L157" i="19"/>
  <c r="L33" i="19"/>
  <c r="L549" i="19"/>
  <c r="L205" i="19"/>
  <c r="L235" i="19"/>
  <c r="L475" i="19"/>
  <c r="L660" i="19"/>
  <c r="L661" i="19"/>
  <c r="L29" i="19"/>
  <c r="L662" i="19"/>
  <c r="L149" i="19"/>
  <c r="L663" i="19"/>
  <c r="L746" i="19"/>
  <c r="L440" i="19"/>
  <c r="L686" i="19"/>
  <c r="L180" i="19"/>
  <c r="L94" i="19"/>
  <c r="L689" i="19"/>
  <c r="L690" i="19"/>
  <c r="L172" i="19"/>
  <c r="L687" i="19"/>
  <c r="L688" i="19"/>
  <c r="L879" i="19"/>
  <c r="L786" i="19"/>
  <c r="L787" i="19"/>
  <c r="L61" i="19"/>
  <c r="L555" i="19"/>
  <c r="L398" i="19"/>
  <c r="L670" i="19"/>
  <c r="L184" i="19"/>
  <c r="L671" i="19"/>
  <c r="L80" i="19"/>
  <c r="L97" i="19"/>
  <c r="L164" i="19"/>
  <c r="L916" i="19"/>
  <c r="L917" i="19"/>
  <c r="L780" i="19"/>
  <c r="L717" i="19"/>
  <c r="L68" i="19"/>
  <c r="L924" i="19"/>
  <c r="L925" i="19"/>
  <c r="L880" i="19"/>
  <c r="L559" i="19"/>
  <c r="L854" i="19"/>
  <c r="L600" i="19"/>
  <c r="L288" i="19"/>
  <c r="L679" i="19"/>
  <c r="L467" i="19"/>
  <c r="L691" i="19"/>
  <c r="L692" i="19"/>
  <c r="L693" i="19"/>
  <c r="L195" i="19"/>
  <c r="L59" i="19"/>
  <c r="L117" i="19"/>
  <c r="L60" i="19"/>
  <c r="L118" i="19"/>
  <c r="L155" i="19"/>
  <c r="L156" i="19"/>
  <c r="L74" i="19"/>
  <c r="L138" i="19"/>
  <c r="L918" i="19"/>
  <c r="L42" i="19"/>
  <c r="L229" i="19"/>
  <c r="L161" i="19"/>
  <c r="L528" i="19"/>
  <c r="L527" i="19"/>
  <c r="L504" i="19"/>
  <c r="L505" i="19"/>
  <c r="L506" i="19"/>
  <c r="L507" i="19"/>
  <c r="L226" i="19"/>
  <c r="L871" i="19"/>
  <c r="L872" i="19"/>
  <c r="L24" i="19"/>
  <c r="L826" i="19"/>
  <c r="L827" i="19"/>
  <c r="L828" i="19"/>
  <c r="L829" i="19"/>
  <c r="L830" i="19"/>
  <c r="L866" i="19"/>
  <c r="L655" i="19"/>
  <c r="L656" i="19"/>
  <c r="L891" i="19"/>
  <c r="L34" i="19"/>
  <c r="L120" i="19"/>
  <c r="L424" i="19"/>
  <c r="L342" i="19"/>
  <c r="L343" i="19"/>
  <c r="L521" i="19"/>
  <c r="L128" i="19"/>
  <c r="L419" i="19"/>
  <c r="L630" i="19"/>
  <c r="L631" i="19"/>
  <c r="L632" i="19"/>
  <c r="L699" i="19"/>
  <c r="L420" i="19"/>
  <c r="L530" i="19"/>
  <c r="L919" i="19"/>
  <c r="L698" i="19"/>
  <c r="L458" i="19"/>
  <c r="L486" i="19"/>
  <c r="L487" i="19"/>
  <c r="L456" i="19"/>
  <c r="L202" i="19"/>
  <c r="L162" i="19"/>
  <c r="L452" i="19"/>
  <c r="L453" i="19"/>
  <c r="L531" i="19"/>
  <c r="L793" i="19"/>
  <c r="L809" i="19"/>
  <c r="L810" i="19"/>
  <c r="L718" i="19"/>
  <c r="L719" i="19"/>
  <c r="L927" i="19"/>
  <c r="L928" i="19"/>
  <c r="L929" i="19"/>
  <c r="L720" i="19"/>
  <c r="L721" i="19"/>
  <c r="L722" i="19"/>
  <c r="L723" i="19"/>
  <c r="L724" i="19"/>
  <c r="L930" i="19"/>
  <c r="L931" i="19"/>
  <c r="L932" i="19"/>
  <c r="L933" i="19"/>
  <c r="L934" i="19"/>
  <c r="L935" i="19"/>
  <c r="L936" i="19"/>
  <c r="L725" i="19"/>
  <c r="L726" i="19"/>
  <c r="L727" i="19"/>
  <c r="L728" i="19"/>
  <c r="L729" i="19"/>
  <c r="L730" i="19"/>
  <c r="L731" i="19"/>
  <c r="L732" i="19"/>
  <c r="L733" i="19"/>
  <c r="L236" i="19"/>
  <c r="L502" i="19"/>
  <c r="L548" i="19"/>
  <c r="L547" i="19"/>
  <c r="L140" i="19"/>
  <c r="L734" i="19"/>
  <c r="L735" i="19"/>
  <c r="L736" i="19"/>
  <c r="L737" i="19"/>
  <c r="L738" i="19"/>
  <c r="L177" i="19"/>
  <c r="L125" i="19"/>
  <c r="L169" i="19"/>
  <c r="L664" i="19"/>
  <c r="L665" i="19"/>
  <c r="L680" i="19"/>
  <c r="L78" i="19"/>
  <c r="L79" i="19"/>
  <c r="L681" i="19"/>
  <c r="L682" i="19"/>
  <c r="L463" i="19"/>
  <c r="L91" i="19"/>
  <c r="L96" i="19"/>
  <c r="L203" i="19"/>
  <c r="L666" i="19"/>
  <c r="L667" i="19"/>
  <c r="L459" i="19"/>
  <c r="L684" i="19"/>
  <c r="L239" i="19"/>
  <c r="L892" i="19"/>
  <c r="L609" i="19"/>
  <c r="L606" i="19"/>
  <c r="L607" i="19"/>
  <c r="L608" i="19"/>
  <c r="L30" i="19"/>
  <c r="L31" i="19"/>
  <c r="L32" i="19"/>
  <c r="L668" i="19"/>
  <c r="L41" i="19"/>
  <c r="L468" i="19"/>
  <c r="L6" i="19"/>
  <c r="L7" i="19"/>
  <c r="L198" i="19"/>
  <c r="L566" i="19"/>
  <c r="L567" i="19"/>
  <c r="L568" i="19"/>
  <c r="L50" i="19"/>
  <c r="L569" i="19"/>
  <c r="L570" i="19"/>
  <c r="L571" i="19"/>
  <c r="L572" i="19"/>
  <c r="L573" i="19"/>
  <c r="L574" i="19"/>
  <c r="L575" i="19"/>
  <c r="L576" i="19"/>
  <c r="L577" i="19"/>
  <c r="L578" i="19"/>
  <c r="L579" i="19"/>
  <c r="L580" i="19"/>
  <c r="L581" i="19"/>
  <c r="L582" i="19"/>
  <c r="L583" i="19"/>
  <c r="L584" i="19"/>
  <c r="L585" i="19"/>
  <c r="L586" i="19"/>
  <c r="L587" i="19"/>
  <c r="L588" i="19"/>
  <c r="L747" i="19"/>
  <c r="L748" i="19"/>
  <c r="L589" i="19"/>
  <c r="L590" i="19"/>
  <c r="L8" i="19"/>
  <c r="L240" i="19"/>
  <c r="L165" i="19"/>
  <c r="L694" i="19"/>
  <c r="L67" i="19"/>
  <c r="L100" i="19"/>
  <c r="L101" i="19"/>
  <c r="L64" i="19"/>
  <c r="L83" i="19"/>
  <c r="L104" i="19"/>
  <c r="L99" i="19"/>
  <c r="L51" i="19"/>
  <c r="L166" i="19"/>
  <c r="L103" i="19"/>
  <c r="L133" i="19"/>
  <c r="L65" i="19"/>
  <c r="L102" i="19"/>
  <c r="L186" i="19"/>
  <c r="L741" i="19"/>
  <c r="L739" i="19"/>
  <c r="L711" i="19"/>
  <c r="AP711" i="19"/>
  <c r="AP739" i="19"/>
  <c r="AP741" i="19"/>
  <c r="AP66" i="19"/>
  <c r="AP186" i="19"/>
  <c r="AP102" i="19"/>
  <c r="AP65" i="19"/>
  <c r="AP133" i="19"/>
  <c r="AP103" i="19"/>
  <c r="AP166" i="19"/>
  <c r="AP51" i="19"/>
  <c r="AP99" i="19"/>
  <c r="AP104" i="19"/>
  <c r="AP83" i="19"/>
  <c r="AP64" i="19"/>
  <c r="AP101" i="19"/>
  <c r="AP100" i="19"/>
  <c r="AP67" i="19"/>
  <c r="AP694" i="19"/>
  <c r="AP165" i="19"/>
  <c r="AP240" i="19"/>
  <c r="AP8" i="19"/>
  <c r="AP590" i="19"/>
  <c r="AP589" i="19"/>
  <c r="AP748" i="19"/>
  <c r="AP747" i="19"/>
  <c r="AP588" i="19"/>
  <c r="AP587" i="19"/>
  <c r="AP586" i="19"/>
  <c r="AP585" i="19"/>
  <c r="AP584" i="19"/>
  <c r="AP583" i="19"/>
  <c r="AP582" i="19"/>
  <c r="AP581" i="19"/>
  <c r="AP580" i="19"/>
  <c r="AP579" i="19"/>
  <c r="AP578" i="19"/>
  <c r="AP577" i="19"/>
  <c r="AP576" i="19"/>
  <c r="AP575" i="19"/>
  <c r="AP574" i="19"/>
  <c r="AP573" i="19"/>
  <c r="AP572" i="19"/>
  <c r="AP571" i="19"/>
  <c r="AP570" i="19"/>
  <c r="AP569" i="19"/>
  <c r="AP50" i="19"/>
  <c r="AP568" i="19"/>
  <c r="AP567" i="19"/>
  <c r="AP566" i="19"/>
  <c r="AP198" i="19"/>
  <c r="AP7" i="19"/>
  <c r="AP6" i="19"/>
  <c r="AP468" i="19"/>
  <c r="AP41" i="19"/>
  <c r="AP668" i="19"/>
  <c r="AP32" i="19"/>
  <c r="AP31" i="19"/>
  <c r="AP30" i="19"/>
  <c r="AP608" i="19"/>
  <c r="AP607" i="19"/>
  <c r="AP606" i="19"/>
  <c r="AP609" i="19"/>
  <c r="AP892" i="19"/>
  <c r="AP239" i="19"/>
  <c r="AP684" i="19"/>
  <c r="AP459" i="19"/>
  <c r="AP667" i="19"/>
  <c r="AP666" i="19"/>
  <c r="AP203" i="19"/>
  <c r="AP96" i="19"/>
  <c r="AP91" i="19"/>
  <c r="AP463" i="19"/>
  <c r="AP682" i="19"/>
  <c r="AP681" i="19"/>
  <c r="AP79" i="19"/>
  <c r="AP78" i="19"/>
  <c r="AP680" i="19"/>
  <c r="AP665" i="19"/>
  <c r="AP664" i="19"/>
  <c r="AP169" i="19"/>
  <c r="AP125" i="19"/>
  <c r="AP177" i="19"/>
  <c r="AP738" i="19"/>
  <c r="AP737" i="19"/>
  <c r="AP736" i="19"/>
  <c r="AP735" i="19"/>
  <c r="AP734" i="19"/>
  <c r="AP140" i="19"/>
  <c r="AP547" i="19"/>
  <c r="AP548" i="19"/>
  <c r="AP502" i="19"/>
  <c r="AP236" i="19"/>
  <c r="AP733" i="19"/>
  <c r="AP732" i="19"/>
  <c r="AP731" i="19"/>
  <c r="AP730" i="19"/>
  <c r="AP729" i="19"/>
  <c r="AP728" i="19"/>
  <c r="AP727" i="19"/>
  <c r="AP726" i="19"/>
  <c r="AP725" i="19"/>
  <c r="AP936" i="19"/>
  <c r="AP935" i="19"/>
  <c r="AP934" i="19"/>
  <c r="AP933" i="19"/>
  <c r="AP932" i="19"/>
  <c r="AP931" i="19"/>
  <c r="AP930" i="19"/>
  <c r="AP724" i="19"/>
  <c r="AP723" i="19"/>
  <c r="AP722" i="19"/>
  <c r="AP721" i="19"/>
  <c r="AP720" i="19"/>
  <c r="AP929" i="19"/>
  <c r="AP928" i="19"/>
  <c r="AP927" i="19"/>
  <c r="AP719" i="19"/>
  <c r="AP718" i="19"/>
  <c r="AP810" i="19"/>
  <c r="AP809" i="19"/>
  <c r="AP793" i="19"/>
  <c r="AP531" i="19"/>
  <c r="AP453" i="19"/>
  <c r="AP452" i="19"/>
  <c r="AP162" i="19"/>
  <c r="AP202" i="19"/>
  <c r="AP456" i="19"/>
  <c r="AP487" i="19"/>
  <c r="AP486" i="19"/>
  <c r="AP458" i="19"/>
  <c r="AP698" i="19"/>
  <c r="AP919" i="19"/>
  <c r="AP530" i="19"/>
  <c r="AP420" i="19"/>
  <c r="AP699" i="19"/>
  <c r="AP632" i="19"/>
  <c r="AP631" i="19"/>
  <c r="AP630" i="19"/>
  <c r="AP419" i="19"/>
  <c r="AP128" i="19"/>
  <c r="AP521" i="19"/>
  <c r="AP343" i="19"/>
  <c r="AP342" i="19"/>
  <c r="AP424" i="19"/>
  <c r="AP120" i="19"/>
  <c r="AP34" i="19"/>
  <c r="AP891" i="19"/>
  <c r="AP656" i="19"/>
  <c r="AP655" i="19"/>
  <c r="AP866" i="19"/>
  <c r="AP830" i="19"/>
  <c r="AP829" i="19"/>
  <c r="AP828" i="19"/>
  <c r="AP827" i="19"/>
  <c r="AP826" i="19"/>
  <c r="AP24" i="19"/>
  <c r="AP872" i="19"/>
  <c r="AP871" i="19"/>
  <c r="AP226" i="19"/>
  <c r="AP507" i="19"/>
  <c r="AP506" i="19"/>
  <c r="AP505" i="19"/>
  <c r="AP504" i="19"/>
  <c r="AP527" i="19"/>
  <c r="AP528" i="19"/>
  <c r="AP161" i="19"/>
  <c r="AP229" i="19"/>
  <c r="AP42" i="19"/>
  <c r="AP918" i="19"/>
  <c r="AP138" i="19"/>
  <c r="AP74" i="19"/>
  <c r="AP156" i="19"/>
  <c r="AP155" i="19"/>
  <c r="AP118" i="19"/>
  <c r="AP60" i="19"/>
  <c r="AP117" i="19"/>
  <c r="AP59" i="19"/>
  <c r="AP195" i="19"/>
  <c r="AP693" i="19"/>
  <c r="AP692" i="19"/>
  <c r="AP691" i="19"/>
  <c r="AP467" i="19"/>
  <c r="AP679" i="19"/>
  <c r="AP288" i="19"/>
  <c r="AP600" i="19"/>
  <c r="AP854" i="19"/>
  <c r="AP559" i="19"/>
  <c r="AP880" i="19"/>
  <c r="AP925" i="19"/>
  <c r="AP924" i="19"/>
  <c r="AP68" i="19"/>
  <c r="AP717" i="19"/>
  <c r="AP780" i="19"/>
  <c r="AP917" i="19"/>
  <c r="AP916" i="19"/>
  <c r="AP164" i="19"/>
  <c r="AP97" i="19"/>
  <c r="AP80" i="19"/>
  <c r="AP671" i="19"/>
  <c r="AP184" i="19"/>
  <c r="AP670" i="19"/>
  <c r="AP398" i="19"/>
  <c r="AP555" i="19"/>
  <c r="AP61" i="19"/>
  <c r="AP787" i="19"/>
  <c r="AP786" i="19"/>
  <c r="AP879" i="19"/>
  <c r="AP688" i="19"/>
  <c r="AP687" i="19"/>
  <c r="AP172" i="19"/>
  <c r="AP690" i="19"/>
  <c r="AP689" i="19"/>
  <c r="AP94" i="19"/>
  <c r="AP180" i="19"/>
  <c r="AP686" i="19"/>
  <c r="AP440" i="19"/>
  <c r="AP746" i="19"/>
  <c r="AP663" i="19"/>
  <c r="AP149" i="19"/>
  <c r="AP662" i="19"/>
  <c r="AP29" i="19"/>
  <c r="AP661" i="19"/>
  <c r="AP660" i="19"/>
  <c r="AP475" i="19"/>
  <c r="AP235" i="19"/>
  <c r="AP205" i="19"/>
  <c r="BF205" i="19" s="1"/>
  <c r="AP549" i="19"/>
  <c r="AP33" i="19"/>
  <c r="AP157" i="19"/>
  <c r="AP38" i="19"/>
  <c r="AP942" i="19"/>
  <c r="AP522" i="19"/>
  <c r="AP89" i="19"/>
  <c r="AP314" i="19"/>
  <c r="AP413" i="19"/>
  <c r="AP122" i="19"/>
  <c r="AP605" i="19"/>
  <c r="AP945" i="19"/>
  <c r="AP316" i="19"/>
  <c r="AP315" i="19"/>
  <c r="AP313" i="19"/>
  <c r="AP312" i="19"/>
  <c r="AP890" i="19"/>
  <c r="AP941" i="19"/>
  <c r="AP11" i="19"/>
  <c r="AP511" i="19"/>
  <c r="AP805" i="19"/>
  <c r="AP230" i="19"/>
  <c r="AP389" i="19"/>
  <c r="AP819" i="19"/>
  <c r="AP818" i="19"/>
  <c r="AP817" i="19"/>
  <c r="AP820" i="19"/>
  <c r="AP889" i="19"/>
  <c r="AP897" i="19"/>
  <c r="AP865" i="19"/>
  <c r="AP864" i="19"/>
  <c r="AP294" i="19"/>
  <c r="AP411" i="19"/>
  <c r="AP946" i="19"/>
  <c r="AP553" i="19"/>
  <c r="AP533" i="19"/>
  <c r="AP825" i="19"/>
  <c r="AP629" i="19"/>
  <c r="AP824" i="19"/>
  <c r="AP58" i="19"/>
  <c r="AP797" i="19"/>
  <c r="AP242" i="19"/>
  <c r="AP604" i="19"/>
  <c r="AP745" i="19"/>
  <c r="AP853" i="19"/>
  <c r="AP852" i="19"/>
  <c r="AP378" i="19"/>
  <c r="AP377" i="19"/>
  <c r="AP376" i="19"/>
  <c r="AP532" i="19"/>
  <c r="AP557" i="19"/>
  <c r="AP292" i="19"/>
  <c r="AP289" i="19"/>
  <c r="AP36" i="19"/>
  <c r="AP402" i="19"/>
  <c r="AP648" i="19"/>
  <c r="AP894" i="19"/>
  <c r="AP53" i="19"/>
  <c r="AP473" i="19"/>
  <c r="AP326" i="19"/>
  <c r="AP659" i="19"/>
  <c r="AP485" i="19"/>
  <c r="AP323" i="19"/>
  <c r="AP938" i="19"/>
  <c r="AP444" i="19"/>
  <c r="AP443" i="19"/>
  <c r="AP5" i="19"/>
  <c r="AP902" i="19"/>
  <c r="AP901" i="19"/>
  <c r="AP900" i="19"/>
  <c r="AP762" i="19"/>
  <c r="AP484" i="19"/>
  <c r="AP913" i="19"/>
  <c r="AP361" i="19"/>
  <c r="AP360" i="19"/>
  <c r="AP178" i="19"/>
  <c r="AP287" i="19"/>
  <c r="AP550" i="19"/>
  <c r="AP293" i="19"/>
  <c r="AP449" i="19"/>
  <c r="AP472" i="19"/>
  <c r="AP592" i="19"/>
  <c r="AP923" i="19"/>
  <c r="AP441" i="19"/>
  <c r="AP603" i="19"/>
  <c r="AP863" i="19"/>
  <c r="AP436" i="19"/>
  <c r="AP435" i="19"/>
  <c r="AP379" i="19"/>
  <c r="AP760" i="19"/>
  <c r="AP445" i="19"/>
  <c r="AP761" i="19"/>
  <c r="AP357" i="19"/>
  <c r="AP396" i="19"/>
  <c r="AP524" i="19"/>
  <c r="AP616" i="19"/>
  <c r="AP560" i="19"/>
  <c r="AP427" i="19"/>
  <c r="AP778" i="19"/>
  <c r="AP757" i="19"/>
  <c r="AP777" i="19"/>
  <c r="AP305" i="19"/>
  <c r="AP304" i="19"/>
  <c r="AP303" i="19"/>
  <c r="AP302" i="19"/>
  <c r="AP483" i="19"/>
  <c r="AP482" i="19"/>
  <c r="AP481" i="19"/>
  <c r="AP480" i="19"/>
  <c r="AP446" i="19"/>
  <c r="AP759" i="19"/>
  <c r="AP311" i="19"/>
  <c r="AP194" i="19"/>
  <c r="AP442" i="19"/>
  <c r="AP301" i="19"/>
  <c r="AP300" i="19"/>
  <c r="AP776" i="19"/>
  <c r="AP775" i="19"/>
  <c r="AP744" i="19"/>
  <c r="AP119" i="19"/>
  <c r="AP387" i="19"/>
  <c r="AP771" i="19"/>
  <c r="AP283" i="19"/>
  <c r="AP238" i="19"/>
  <c r="AP126" i="19"/>
  <c r="AP536" i="19"/>
  <c r="AP906" i="19"/>
  <c r="AP613" i="19"/>
  <c r="AP783" i="19"/>
  <c r="AP903" i="19"/>
  <c r="AP758" i="19"/>
  <c r="AP306" i="19"/>
  <c r="AP888" i="19"/>
  <c r="AP19" i="19"/>
  <c r="AP703" i="19"/>
  <c r="AP478" i="19"/>
  <c r="AP418" i="19"/>
  <c r="AP348" i="19"/>
  <c r="AP347" i="19"/>
  <c r="AP346" i="19"/>
  <c r="AP345" i="19"/>
  <c r="AP344" i="19"/>
  <c r="AP716" i="19"/>
  <c r="AP715" i="19"/>
  <c r="AP714" i="19"/>
  <c r="AP713" i="19"/>
  <c r="AP132" i="19"/>
  <c r="AP654" i="19"/>
  <c r="AP237" i="19"/>
  <c r="AP310" i="19"/>
  <c r="AP770" i="19"/>
  <c r="AP176" i="19"/>
  <c r="AP395" i="19"/>
  <c r="AP702" i="19"/>
  <c r="AP701" i="19"/>
  <c r="AP700" i="19"/>
  <c r="AP792" i="19"/>
  <c r="AP406" i="19"/>
  <c r="AP233" i="19"/>
  <c r="AP816" i="19"/>
  <c r="AP712" i="19"/>
  <c r="AP455" i="19"/>
  <c r="AP204" i="19"/>
  <c r="AP808" i="19"/>
  <c r="AP807" i="19"/>
  <c r="AP806" i="19"/>
  <c r="AP740" i="19"/>
  <c r="AP815" i="19"/>
  <c r="AP814" i="19"/>
  <c r="AP813" i="19"/>
  <c r="AP812" i="19"/>
  <c r="AP811" i="19"/>
  <c r="AP876" i="19"/>
  <c r="AP904" i="19"/>
  <c r="AP431" i="19"/>
  <c r="AP756" i="19"/>
  <c r="AP861" i="19"/>
  <c r="AP905" i="19"/>
  <c r="AP320" i="19"/>
  <c r="AP423" i="19"/>
  <c r="AP134" i="19"/>
  <c r="AP617" i="19"/>
  <c r="AP753" i="19"/>
  <c r="AP546" i="19"/>
  <c r="AP386" i="19"/>
  <c r="AP769" i="19"/>
  <c r="AP870" i="19"/>
  <c r="AP869" i="19"/>
  <c r="AP868" i="19"/>
  <c r="AP867" i="19"/>
  <c r="AP643" i="19"/>
  <c r="AP944" i="19"/>
  <c r="AP282" i="19"/>
  <c r="AP401" i="19"/>
  <c r="AP526" i="19"/>
  <c r="AP281" i="19"/>
  <c r="AP554" i="19"/>
  <c r="AP558" i="19"/>
  <c r="AP280" i="19"/>
  <c r="AP153" i="19"/>
  <c r="AP883" i="19"/>
  <c r="AP556" i="19"/>
  <c r="AP914" i="19"/>
  <c r="AP391" i="19"/>
  <c r="AP768" i="19"/>
  <c r="AP562" i="19"/>
  <c r="AP791" i="19"/>
  <c r="AP790" i="19"/>
  <c r="AP789" i="19"/>
  <c r="AP400" i="19"/>
  <c r="AP399" i="19"/>
  <c r="AP397" i="19"/>
  <c r="AP915" i="19"/>
  <c r="AP611" i="19"/>
  <c r="AP218" i="19"/>
  <c r="AP217" i="19"/>
  <c r="AP651" i="19"/>
  <c r="AP782" i="19"/>
  <c r="AP641" i="19"/>
  <c r="AP268" i="19"/>
  <c r="AP752" i="19"/>
  <c r="AP751" i="19"/>
  <c r="AP750" i="19"/>
  <c r="AP193" i="19"/>
  <c r="AP55" i="19"/>
  <c r="AP136" i="19"/>
  <c r="AP334" i="19"/>
  <c r="AP192" i="19"/>
  <c r="AP54" i="19"/>
  <c r="AP115" i="19"/>
  <c r="AP114" i="19"/>
  <c r="AP113" i="19"/>
  <c r="AP112" i="19"/>
  <c r="AP111" i="19"/>
  <c r="AP535" i="19"/>
  <c r="AP340" i="19"/>
  <c r="AP339" i="19"/>
  <c r="AP188" i="19"/>
  <c r="AP696" i="19"/>
  <c r="AP823" i="19"/>
  <c r="AP822" i="19"/>
  <c r="AP821" i="19"/>
  <c r="AP884" i="19"/>
  <c r="AP709" i="19"/>
  <c r="AP270" i="19"/>
  <c r="AP836" i="19"/>
  <c r="AP510" i="19"/>
  <c r="AP519" i="19"/>
  <c r="AP175" i="19"/>
  <c r="AP545" i="19"/>
  <c r="AP544" i="19"/>
  <c r="AP543" i="19"/>
  <c r="AP542" i="19"/>
  <c r="AP385" i="19"/>
  <c r="AP384" i="19"/>
  <c r="AP174" i="19"/>
  <c r="AP159" i="19"/>
  <c r="AP749" i="19"/>
  <c r="AP383" i="19"/>
  <c r="AP173" i="19"/>
  <c r="AP382" i="19"/>
  <c r="AP381" i="19"/>
  <c r="AP380" i="19"/>
  <c r="AP910" i="19"/>
  <c r="AP212" i="19"/>
  <c r="AP168" i="19"/>
  <c r="AP355" i="19"/>
  <c r="AP272" i="19"/>
  <c r="AP708" i="19"/>
  <c r="AP926" i="19"/>
  <c r="AP943" i="19"/>
  <c r="AP907" i="19"/>
  <c r="AP678" i="19"/>
  <c r="AP13" i="19"/>
  <c r="AP139" i="19"/>
  <c r="AP677" i="19"/>
  <c r="AP295" i="19"/>
  <c r="AP451" i="19"/>
  <c r="AP43" i="19"/>
  <c r="AP434" i="19"/>
  <c r="AP640" i="19"/>
  <c r="AP639" i="19"/>
  <c r="AP374" i="19"/>
  <c r="AP373" i="19"/>
  <c r="AP372" i="19"/>
  <c r="AP859" i="19"/>
  <c r="AP14" i="19"/>
  <c r="AP148" i="19"/>
  <c r="AP878" i="19"/>
  <c r="AP877" i="19"/>
  <c r="AP882" i="19"/>
  <c r="AP520" i="19"/>
  <c r="AP98" i="19"/>
  <c r="AP697" i="19"/>
  <c r="AP638" i="19"/>
  <c r="AP106" i="19"/>
  <c r="AP637" i="19"/>
  <c r="AP438" i="19"/>
  <c r="AP412" i="19"/>
  <c r="AP676" i="19"/>
  <c r="AP675" i="19"/>
  <c r="AP131" i="19"/>
  <c r="AP130" i="19"/>
  <c r="AP82" i="19"/>
  <c r="AP129" i="19"/>
  <c r="AP551" i="19"/>
  <c r="AP860" i="19"/>
  <c r="AP862" i="19"/>
  <c r="AP324" i="19"/>
  <c r="AP220" i="19"/>
  <c r="AP710" i="19"/>
  <c r="AP327" i="19"/>
  <c r="AP887" i="19"/>
  <c r="AP37" i="19"/>
  <c r="AP291" i="19"/>
  <c r="AP591" i="19"/>
  <c r="AP855" i="19"/>
  <c r="AP496" i="19"/>
  <c r="AP462" i="19"/>
  <c r="AP189" i="19"/>
  <c r="AP433" i="19"/>
  <c r="AP227" i="19"/>
  <c r="AP90" i="19"/>
  <c r="AP248" i="19"/>
  <c r="AP363" i="19"/>
  <c r="AP267" i="19"/>
  <c r="AP250" i="19"/>
  <c r="AP228" i="19"/>
  <c r="AP552" i="19"/>
  <c r="AP73" i="19"/>
  <c r="AP190" i="19"/>
  <c r="AP160" i="19"/>
  <c r="AP628" i="19"/>
  <c r="AP417" i="19"/>
  <c r="AP62" i="19"/>
  <c r="AP18" i="19"/>
  <c r="AP612" i="19"/>
  <c r="AP105" i="19"/>
  <c r="AP785" i="19"/>
  <c r="AP743" i="19"/>
  <c r="AP899" i="19"/>
  <c r="AP518" i="19"/>
  <c r="AP124" i="19"/>
  <c r="AP338" i="19"/>
  <c r="AP354" i="19"/>
  <c r="AP674" i="19"/>
  <c r="AP17" i="19"/>
  <c r="AP394" i="19"/>
  <c r="AP393" i="19"/>
  <c r="AP85" i="19"/>
  <c r="AP922" i="19"/>
  <c r="AP921" i="19"/>
  <c r="AP371" i="19"/>
  <c r="AP495" i="19"/>
  <c r="AP494" i="19"/>
  <c r="AP911" i="19"/>
  <c r="AP501" i="19"/>
  <c r="AP804" i="19"/>
  <c r="AP627" i="19"/>
  <c r="AP886" i="19"/>
  <c r="AP626" i="19"/>
  <c r="AP803" i="19"/>
  <c r="AP896" i="19"/>
  <c r="AP493" i="19"/>
  <c r="AP276" i="19"/>
  <c r="AP500" i="19"/>
  <c r="AP359" i="19"/>
  <c r="AP499" i="19"/>
  <c r="AP498" i="19"/>
  <c r="AP492" i="19"/>
  <c r="AP491" i="19"/>
  <c r="AP835" i="19"/>
  <c r="AP831" i="19"/>
  <c r="AP358" i="19"/>
  <c r="AP211" i="19"/>
  <c r="AP788" i="19"/>
  <c r="AP403" i="19"/>
  <c r="AP63" i="19"/>
  <c r="AP658" i="19"/>
  <c r="AP525" i="19"/>
  <c r="AP448" i="19"/>
  <c r="AP35" i="19"/>
  <c r="AP9" i="19"/>
  <c r="AP266" i="19"/>
  <c r="AP416" i="19"/>
  <c r="AP497" i="19"/>
  <c r="AP895" i="19"/>
  <c r="AP561" i="19"/>
  <c r="AP415" i="19"/>
  <c r="AP271" i="19"/>
  <c r="AP619" i="19"/>
  <c r="AP490" i="19"/>
  <c r="AP489" i="19"/>
  <c r="AP447" i="19"/>
  <c r="AP27" i="19"/>
  <c r="AP673" i="19"/>
  <c r="AP642" i="19"/>
  <c r="AP541" i="19"/>
  <c r="AP22" i="19"/>
  <c r="AP241" i="19"/>
  <c r="AP325" i="19"/>
  <c r="AP615" i="19"/>
  <c r="AP225" i="19"/>
  <c r="AP221" i="19"/>
  <c r="AP885" i="19"/>
  <c r="AP683" i="19"/>
  <c r="AP187" i="19"/>
  <c r="AP618" i="19"/>
  <c r="AP183" i="19"/>
  <c r="AP279" i="19"/>
  <c r="AP474" i="19"/>
  <c r="AP647" i="19"/>
  <c r="AP834" i="19"/>
  <c r="AP833" i="19"/>
  <c r="AP767" i="19"/>
  <c r="AP650" i="19"/>
  <c r="AP766" i="19"/>
  <c r="AP765" i="19"/>
  <c r="AP426" i="19"/>
  <c r="AP405" i="19"/>
  <c r="AP404" i="19"/>
  <c r="AP614" i="19"/>
  <c r="AP265" i="19"/>
  <c r="AP375" i="19"/>
  <c r="AP594" i="19"/>
  <c r="AP179" i="19"/>
  <c r="AP784" i="19"/>
  <c r="AP488" i="19"/>
  <c r="AP224" i="19"/>
  <c r="AP920" i="19"/>
  <c r="AP392" i="19"/>
  <c r="AP846" i="19"/>
  <c r="AP52" i="19"/>
  <c r="AP881" i="19"/>
  <c r="AP223" i="19"/>
  <c r="AP457" i="19"/>
  <c r="AP908" i="19"/>
  <c r="AP337" i="19"/>
  <c r="AP742" i="19"/>
  <c r="AP234" i="19"/>
  <c r="AP802" i="19"/>
  <c r="AP278" i="19"/>
  <c r="AP123" i="19"/>
  <c r="AP222" i="19"/>
  <c r="AP801" i="19"/>
  <c r="AP23" i="19"/>
  <c r="AP432" i="19"/>
  <c r="AP231" i="19"/>
  <c r="AP937" i="19"/>
  <c r="AP800" i="19"/>
  <c r="AP275" i="19"/>
  <c r="AP755" i="19"/>
  <c r="AP754" i="19"/>
  <c r="AP898" i="19"/>
  <c r="AP845" i="19"/>
  <c r="AP197" i="19"/>
  <c r="AP144" i="19"/>
  <c r="AP76" i="19"/>
  <c r="AP601" i="19"/>
  <c r="AP370" i="19"/>
  <c r="AP210" i="19"/>
  <c r="AP286" i="19"/>
  <c r="AP858" i="19"/>
  <c r="AP857" i="19"/>
  <c r="AP856" i="19"/>
  <c r="AP137" i="19"/>
  <c r="AP143" i="19"/>
  <c r="AP209" i="19"/>
  <c r="AP764" i="19"/>
  <c r="AP779" i="19"/>
  <c r="AP171" i="19"/>
  <c r="AP57" i="19"/>
  <c r="AP56" i="19"/>
  <c r="AP87" i="19"/>
  <c r="AP72" i="19"/>
  <c r="AP45" i="19"/>
  <c r="AP150" i="19"/>
  <c r="AP477" i="19"/>
  <c r="AP653" i="19"/>
  <c r="AP796" i="19"/>
  <c r="AP264" i="19"/>
  <c r="AP428" i="19"/>
  <c r="AP263" i="19"/>
  <c r="AP625" i="19"/>
  <c r="AP145" i="19"/>
  <c r="AP454" i="19"/>
  <c r="AP795" i="19"/>
  <c r="AP794" i="19"/>
  <c r="AP369" i="19"/>
  <c r="AP15" i="19"/>
  <c r="AP439" i="19"/>
  <c r="AP333" i="19"/>
  <c r="AP332" i="19"/>
  <c r="AP331" i="19"/>
  <c r="AP330" i="19"/>
  <c r="AP167" i="19"/>
  <c r="AP410" i="19"/>
  <c r="AP409" i="19"/>
  <c r="AP285" i="19"/>
  <c r="AP127" i="19"/>
  <c r="AP425" i="19"/>
  <c r="AP636" i="19"/>
  <c r="AP329" i="19"/>
  <c r="AP624" i="19"/>
  <c r="AP844" i="19"/>
  <c r="AP40" i="19"/>
  <c r="AP28" i="19"/>
  <c r="AP86" i="19"/>
  <c r="AP110" i="19"/>
  <c r="AP208" i="19"/>
  <c r="AP893" i="19"/>
  <c r="AP509" i="19"/>
  <c r="AP109" i="19"/>
  <c r="AP71" i="19"/>
  <c r="AP44" i="19"/>
  <c r="AP70" i="19"/>
  <c r="AP88" i="19"/>
  <c r="AP116" i="19"/>
  <c r="AP154" i="19"/>
  <c r="AP356" i="19"/>
  <c r="AP336" i="19"/>
  <c r="AP170" i="19"/>
  <c r="AP832" i="19"/>
  <c r="AP706" i="19"/>
  <c r="AP672" i="19"/>
  <c r="AP704" i="19"/>
  <c r="AP353" i="19"/>
  <c r="AP352" i="19"/>
  <c r="AP851" i="19"/>
  <c r="AP850" i="19"/>
  <c r="AP849" i="19"/>
  <c r="AP848" i="19"/>
  <c r="AP847" i="19"/>
  <c r="AP843" i="19"/>
  <c r="AP39" i="19"/>
  <c r="AP49" i="19"/>
  <c r="AP158" i="19"/>
  <c r="AP599" i="19"/>
  <c r="AP598" i="19"/>
  <c r="AP350" i="19"/>
  <c r="AP597" i="19"/>
  <c r="AP596" i="19"/>
  <c r="AP26" i="19"/>
  <c r="AP25" i="19"/>
  <c r="AP875" i="19"/>
  <c r="AP874" i="19"/>
  <c r="AP595" i="19"/>
  <c r="AP290" i="19"/>
  <c r="AP842" i="19"/>
  <c r="AP841" i="19"/>
  <c r="AP840" i="19"/>
  <c r="AP839" i="19"/>
  <c r="AP838" i="19"/>
  <c r="AP873" i="19"/>
  <c r="AP299" i="19"/>
  <c r="AP517" i="19"/>
  <c r="AP21" i="19"/>
  <c r="AP912" i="19"/>
  <c r="AP516" i="19"/>
  <c r="AP646" i="19"/>
  <c r="AP108" i="19"/>
  <c r="AP422" i="19"/>
  <c r="AP421" i="19"/>
  <c r="AP142" i="19"/>
  <c r="AP141" i="19"/>
  <c r="AP95" i="19"/>
  <c r="AP565" i="19"/>
  <c r="AP196" i="19"/>
  <c r="AP185" i="19"/>
  <c r="AP657" i="19"/>
  <c r="AP16" i="19"/>
  <c r="AP262" i="19"/>
  <c r="AP261" i="19"/>
  <c r="AP503" i="19"/>
  <c r="AP695" i="19"/>
  <c r="AP437" i="19"/>
  <c r="AP75" i="19"/>
  <c r="AP46" i="19"/>
  <c r="AP523" i="19"/>
  <c r="AP319" i="19"/>
  <c r="AP318" i="19"/>
  <c r="AP564" i="19"/>
  <c r="AP563" i="19"/>
  <c r="AP317" i="19"/>
  <c r="AP649" i="19"/>
  <c r="AP774" i="19"/>
  <c r="AP685" i="19"/>
  <c r="AP249" i="19"/>
  <c r="AP247" i="19"/>
  <c r="AP773" i="19"/>
  <c r="AP191" i="19"/>
  <c r="AP246" i="19"/>
  <c r="AP245" i="19"/>
  <c r="AP251" i="19"/>
  <c r="AP296" i="19"/>
  <c r="AP107" i="19"/>
  <c r="AP772" i="19"/>
  <c r="AP244" i="19"/>
  <c r="AP146" i="19"/>
  <c r="AP388" i="19"/>
  <c r="AP368" i="19"/>
  <c r="AP635" i="19"/>
  <c r="AP269" i="19"/>
  <c r="AP349" i="19"/>
  <c r="AP593" i="19"/>
  <c r="AP309" i="19"/>
  <c r="AP308" i="19"/>
  <c r="AP479" i="19"/>
  <c r="AP182" i="19"/>
  <c r="AP321" i="19"/>
  <c r="AP351" i="19"/>
  <c r="AP206" i="19"/>
  <c r="AP214" i="19"/>
  <c r="AP215" i="19"/>
  <c r="AP707" i="19"/>
  <c r="AP837" i="19"/>
  <c r="AP322" i="19"/>
  <c r="AP781" i="19"/>
  <c r="AP390" i="19"/>
  <c r="AP476" i="19"/>
  <c r="AP92" i="19"/>
  <c r="AP199" i="19"/>
  <c r="AP430" i="19"/>
  <c r="AP540" i="19"/>
  <c r="AP450" i="19"/>
  <c r="AP539" i="19"/>
  <c r="AP538" i="19"/>
  <c r="AP537" i="19"/>
  <c r="AP277" i="19"/>
  <c r="AP81" i="19"/>
  <c r="AP260" i="19"/>
  <c r="AP259" i="19"/>
  <c r="AP274" i="19"/>
  <c r="AP273" i="19"/>
  <c r="AP515" i="19"/>
  <c r="AP77" i="19"/>
  <c r="AP705" i="19"/>
  <c r="AP362" i="19"/>
  <c r="AP644" i="19"/>
  <c r="AP298" i="19"/>
  <c r="AP297" i="19"/>
  <c r="AP652" i="19"/>
  <c r="AP163" i="19"/>
  <c r="AP366" i="19"/>
  <c r="AP10" i="19"/>
  <c r="AP367" i="19"/>
  <c r="AP634" i="19"/>
  <c r="AP429" i="19"/>
  <c r="AP20" i="19"/>
  <c r="AP799" i="19"/>
  <c r="AP514" i="19"/>
  <c r="AP258" i="19"/>
  <c r="AP135" i="19"/>
  <c r="AP633" i="19"/>
  <c r="AP471" i="19"/>
  <c r="AP121" i="19"/>
  <c r="AP513" i="19"/>
  <c r="AP152" i="19"/>
  <c r="AP798" i="19"/>
  <c r="AP512" i="19"/>
  <c r="AP365" i="19"/>
  <c r="AP364" i="19"/>
  <c r="AP939" i="19"/>
  <c r="AP763" i="19"/>
  <c r="AP69" i="19"/>
  <c r="AP243" i="19"/>
  <c r="AP307" i="19"/>
  <c r="AP257" i="19"/>
  <c r="AP256" i="19"/>
  <c r="AP255" i="19"/>
  <c r="AP414" i="19"/>
  <c r="AP254" i="19"/>
  <c r="AP623" i="19"/>
  <c r="AP253" i="19"/>
  <c r="AP147" i="19"/>
  <c r="AP252" i="19"/>
  <c r="AP534" i="19"/>
  <c r="AP645" i="19"/>
  <c r="AP508" i="19"/>
  <c r="AP529" i="19"/>
  <c r="AP602" i="19"/>
  <c r="AP622" i="19"/>
  <c r="AP621" i="19"/>
  <c r="AP620" i="19"/>
  <c r="AP909" i="19"/>
  <c r="AP284" i="19"/>
  <c r="AP181" i="19"/>
  <c r="AP4" i="19"/>
  <c r="AP47" i="19"/>
  <c r="AP408" i="19"/>
  <c r="AP216" i="19"/>
  <c r="AP12" i="19"/>
  <c r="AP335" i="19"/>
  <c r="AP407" i="19"/>
  <c r="AP48" i="19"/>
  <c r="AP466" i="19"/>
  <c r="AP465" i="19"/>
  <c r="AP464" i="19"/>
  <c r="AP461" i="19"/>
  <c r="AP669" i="19"/>
  <c r="AP328" i="19"/>
  <c r="AP200" i="19"/>
  <c r="AP201" i="19"/>
  <c r="AP232" i="19"/>
  <c r="AP93" i="19"/>
  <c r="AP469" i="19"/>
  <c r="AP207" i="19"/>
  <c r="AP151" i="19"/>
  <c r="AP470" i="19"/>
  <c r="AP219" i="19"/>
  <c r="AP460" i="19"/>
  <c r="AP84" i="19"/>
  <c r="AP341" i="19"/>
  <c r="AP213" i="19"/>
  <c r="AP610" i="19"/>
  <c r="AP940" i="19"/>
  <c r="AO711" i="19"/>
  <c r="AO739" i="19"/>
  <c r="AO741" i="19"/>
  <c r="AO66" i="19"/>
  <c r="AO186" i="19"/>
  <c r="AO102" i="19"/>
  <c r="AO65" i="19"/>
  <c r="AO133" i="19"/>
  <c r="AO103" i="19"/>
  <c r="AO166" i="19"/>
  <c r="AO51" i="19"/>
  <c r="AO99" i="19"/>
  <c r="AO104" i="19"/>
  <c r="AO83" i="19"/>
  <c r="AO64" i="19"/>
  <c r="AO101" i="19"/>
  <c r="AO100" i="19"/>
  <c r="AO67" i="19"/>
  <c r="AO694" i="19"/>
  <c r="AO165" i="19"/>
  <c r="AO240" i="19"/>
  <c r="AO8" i="19"/>
  <c r="AO590" i="19"/>
  <c r="AO589" i="19"/>
  <c r="AO748" i="19"/>
  <c r="AO747" i="19"/>
  <c r="AO588" i="19"/>
  <c r="AO587" i="19"/>
  <c r="AO586" i="19"/>
  <c r="AO585" i="19"/>
  <c r="AO584" i="19"/>
  <c r="AO583" i="19"/>
  <c r="AO582" i="19"/>
  <c r="AO581" i="19"/>
  <c r="AO580" i="19"/>
  <c r="AO579" i="19"/>
  <c r="AO578" i="19"/>
  <c r="AO577" i="19"/>
  <c r="AO576" i="19"/>
  <c r="AO575" i="19"/>
  <c r="AO574" i="19"/>
  <c r="AO573" i="19"/>
  <c r="AO572" i="19"/>
  <c r="AO571" i="19"/>
  <c r="AO570" i="19"/>
  <c r="AO569" i="19"/>
  <c r="AO50" i="19"/>
  <c r="AO568" i="19"/>
  <c r="AO567" i="19"/>
  <c r="AO566" i="19"/>
  <c r="AO198" i="19"/>
  <c r="AO7" i="19"/>
  <c r="AO6" i="19"/>
  <c r="AO468" i="19"/>
  <c r="AO41" i="19"/>
  <c r="AO668" i="19"/>
  <c r="AO32" i="19"/>
  <c r="AO31" i="19"/>
  <c r="AO30" i="19"/>
  <c r="AO608" i="19"/>
  <c r="AO607" i="19"/>
  <c r="AO606" i="19"/>
  <c r="AO609" i="19"/>
  <c r="AO892" i="19"/>
  <c r="AO239" i="19"/>
  <c r="AO684" i="19"/>
  <c r="AO459" i="19"/>
  <c r="AO667" i="19"/>
  <c r="AO666" i="19"/>
  <c r="AO203" i="19"/>
  <c r="AO96" i="19"/>
  <c r="AO91" i="19"/>
  <c r="AO463" i="19"/>
  <c r="AO682" i="19"/>
  <c r="AO681" i="19"/>
  <c r="AO79" i="19"/>
  <c r="AO78" i="19"/>
  <c r="AO680" i="19"/>
  <c r="AO665" i="19"/>
  <c r="AO664" i="19"/>
  <c r="AO169" i="19"/>
  <c r="AO125" i="19"/>
  <c r="AO177" i="19"/>
  <c r="AO738" i="19"/>
  <c r="AO737" i="19"/>
  <c r="AO736" i="19"/>
  <c r="AO735" i="19"/>
  <c r="AO734" i="19"/>
  <c r="AO140" i="19"/>
  <c r="AO547" i="19"/>
  <c r="AO548" i="19"/>
  <c r="AO502" i="19"/>
  <c r="AO236" i="19"/>
  <c r="AO733" i="19"/>
  <c r="AO732" i="19"/>
  <c r="AO731" i="19"/>
  <c r="AO730" i="19"/>
  <c r="AO729" i="19"/>
  <c r="AO728" i="19"/>
  <c r="AO727" i="19"/>
  <c r="AO726" i="19"/>
  <c r="AO725" i="19"/>
  <c r="AO936" i="19"/>
  <c r="AO935" i="19"/>
  <c r="AO934" i="19"/>
  <c r="AO933" i="19"/>
  <c r="AO932" i="19"/>
  <c r="AO931" i="19"/>
  <c r="AO930" i="19"/>
  <c r="AO724" i="19"/>
  <c r="AO723" i="19"/>
  <c r="AO722" i="19"/>
  <c r="AO721" i="19"/>
  <c r="AO720" i="19"/>
  <c r="AO929" i="19"/>
  <c r="AO928" i="19"/>
  <c r="AO927" i="19"/>
  <c r="AO719" i="19"/>
  <c r="AO718" i="19"/>
  <c r="AO810" i="19"/>
  <c r="AO809" i="19"/>
  <c r="AO793" i="19"/>
  <c r="AO531" i="19"/>
  <c r="AO453" i="19"/>
  <c r="AO452" i="19"/>
  <c r="AO162" i="19"/>
  <c r="AO202" i="19"/>
  <c r="AO456" i="19"/>
  <c r="AO487" i="19"/>
  <c r="AO486" i="19"/>
  <c r="AO458" i="19"/>
  <c r="AO698" i="19"/>
  <c r="AO919" i="19"/>
  <c r="AO530" i="19"/>
  <c r="AO420" i="19"/>
  <c r="AO699" i="19"/>
  <c r="AO632" i="19"/>
  <c r="AO631" i="19"/>
  <c r="AO630" i="19"/>
  <c r="AO419" i="19"/>
  <c r="AO128" i="19"/>
  <c r="AO521" i="19"/>
  <c r="AO343" i="19"/>
  <c r="AO342" i="19"/>
  <c r="AO424" i="19"/>
  <c r="AO120" i="19"/>
  <c r="AO34" i="19"/>
  <c r="AO891" i="19"/>
  <c r="AO656" i="19"/>
  <c r="AO655" i="19"/>
  <c r="AO866" i="19"/>
  <c r="AO830" i="19"/>
  <c r="AO829" i="19"/>
  <c r="AO828" i="19"/>
  <c r="AO827" i="19"/>
  <c r="AO826" i="19"/>
  <c r="AO24" i="19"/>
  <c r="AO872" i="19"/>
  <c r="AO871" i="19"/>
  <c r="AO226" i="19"/>
  <c r="AO507" i="19"/>
  <c r="AO506" i="19"/>
  <c r="AO505" i="19"/>
  <c r="AO504" i="19"/>
  <c r="AO527" i="19"/>
  <c r="AO528" i="19"/>
  <c r="AO161" i="19"/>
  <c r="AO229" i="19"/>
  <c r="AO42" i="19"/>
  <c r="AO918" i="19"/>
  <c r="AO138" i="19"/>
  <c r="AO74" i="19"/>
  <c r="AO156" i="19"/>
  <c r="AO155" i="19"/>
  <c r="AO118" i="19"/>
  <c r="AO60" i="19"/>
  <c r="AO117" i="19"/>
  <c r="AO59" i="19"/>
  <c r="AO195" i="19"/>
  <c r="AO693" i="19"/>
  <c r="AO692" i="19"/>
  <c r="AO691" i="19"/>
  <c r="AO467" i="19"/>
  <c r="AO679" i="19"/>
  <c r="AO288" i="19"/>
  <c r="AO600" i="19"/>
  <c r="AO854" i="19"/>
  <c r="AO559" i="19"/>
  <c r="AO880" i="19"/>
  <c r="AO925" i="19"/>
  <c r="AO924" i="19"/>
  <c r="AO68" i="19"/>
  <c r="AO717" i="19"/>
  <c r="AO780" i="19"/>
  <c r="AO917" i="19"/>
  <c r="AO916" i="19"/>
  <c r="AO164" i="19"/>
  <c r="AO97" i="19"/>
  <c r="AO80" i="19"/>
  <c r="AO671" i="19"/>
  <c r="AO184" i="19"/>
  <c r="AO670" i="19"/>
  <c r="AO398" i="19"/>
  <c r="AO555" i="19"/>
  <c r="AO61" i="19"/>
  <c r="AO787" i="19"/>
  <c r="AO786" i="19"/>
  <c r="AO879" i="19"/>
  <c r="AO688" i="19"/>
  <c r="AO687" i="19"/>
  <c r="AO172" i="19"/>
  <c r="AO690" i="19"/>
  <c r="AO689" i="19"/>
  <c r="AO94" i="19"/>
  <c r="AO180" i="19"/>
  <c r="AO686" i="19"/>
  <c r="AO440" i="19"/>
  <c r="AO746" i="19"/>
  <c r="AO663" i="19"/>
  <c r="AO149" i="19"/>
  <c r="AO662" i="19"/>
  <c r="AO29" i="19"/>
  <c r="AO661" i="19"/>
  <c r="AO660" i="19"/>
  <c r="AO475" i="19"/>
  <c r="AO235" i="19"/>
  <c r="AO205" i="19"/>
  <c r="AO549" i="19"/>
  <c r="AO33" i="19"/>
  <c r="AO157" i="19"/>
  <c r="AO38" i="19"/>
  <c r="AO942" i="19"/>
  <c r="AO522" i="19"/>
  <c r="AO89" i="19"/>
  <c r="AO314" i="19"/>
  <c r="AO413" i="19"/>
  <c r="AO122" i="19"/>
  <c r="AO605" i="19"/>
  <c r="AO945" i="19"/>
  <c r="AO316" i="19"/>
  <c r="AO315" i="19"/>
  <c r="AO313" i="19"/>
  <c r="AO312" i="19"/>
  <c r="AO890" i="19"/>
  <c r="AO941" i="19"/>
  <c r="AO11" i="19"/>
  <c r="AO511" i="19"/>
  <c r="AO805" i="19"/>
  <c r="AO230" i="19"/>
  <c r="AO389" i="19"/>
  <c r="AO819" i="19"/>
  <c r="AO818" i="19"/>
  <c r="AO817" i="19"/>
  <c r="AO820" i="19"/>
  <c r="AO889" i="19"/>
  <c r="AO897" i="19"/>
  <c r="AO865" i="19"/>
  <c r="AO864" i="19"/>
  <c r="AO294" i="19"/>
  <c r="AO411" i="19"/>
  <c r="AO946" i="19"/>
  <c r="AO553" i="19"/>
  <c r="AO533" i="19"/>
  <c r="AO825" i="19"/>
  <c r="AO629" i="19"/>
  <c r="AO824" i="19"/>
  <c r="AO58" i="19"/>
  <c r="AO797" i="19"/>
  <c r="AO242" i="19"/>
  <c r="AO604" i="19"/>
  <c r="AO745" i="19"/>
  <c r="AO853" i="19"/>
  <c r="AO852" i="19"/>
  <c r="AO378" i="19"/>
  <c r="AO377" i="19"/>
  <c r="AO376" i="19"/>
  <c r="AO532" i="19"/>
  <c r="AO557" i="19"/>
  <c r="AO292" i="19"/>
  <c r="AO289" i="19"/>
  <c r="AO36" i="19"/>
  <c r="AO402" i="19"/>
  <c r="AO648" i="19"/>
  <c r="AO894" i="19"/>
  <c r="AO53" i="19"/>
  <c r="AO473" i="19"/>
  <c r="AO326" i="19"/>
  <c r="AO659" i="19"/>
  <c r="AO485" i="19"/>
  <c r="AO323" i="19"/>
  <c r="AO938" i="19"/>
  <c r="AO444" i="19"/>
  <c r="AO443" i="19"/>
  <c r="AO5" i="19"/>
  <c r="AO902" i="19"/>
  <c r="AO901" i="19"/>
  <c r="AO900" i="19"/>
  <c r="AO762" i="19"/>
  <c r="AO484" i="19"/>
  <c r="AO913" i="19"/>
  <c r="AO361" i="19"/>
  <c r="AO360" i="19"/>
  <c r="AO178" i="19"/>
  <c r="AO287" i="19"/>
  <c r="AO550" i="19"/>
  <c r="AO293" i="19"/>
  <c r="AO449" i="19"/>
  <c r="AO472" i="19"/>
  <c r="AO592" i="19"/>
  <c r="AO923" i="19"/>
  <c r="AO441" i="19"/>
  <c r="AO603" i="19"/>
  <c r="AO863" i="19"/>
  <c r="AO436" i="19"/>
  <c r="AO435" i="19"/>
  <c r="AO379" i="19"/>
  <c r="AO760" i="19"/>
  <c r="AO445" i="19"/>
  <c r="AO761" i="19"/>
  <c r="AO357" i="19"/>
  <c r="AO396" i="19"/>
  <c r="AO524" i="19"/>
  <c r="AO616" i="19"/>
  <c r="AO560" i="19"/>
  <c r="AO427" i="19"/>
  <c r="AO778" i="19"/>
  <c r="AO757" i="19"/>
  <c r="AO777" i="19"/>
  <c r="AO305" i="19"/>
  <c r="AO304" i="19"/>
  <c r="AO303" i="19"/>
  <c r="AO302" i="19"/>
  <c r="AO483" i="19"/>
  <c r="AO482" i="19"/>
  <c r="AO481" i="19"/>
  <c r="AO480" i="19"/>
  <c r="AO446" i="19"/>
  <c r="AO759" i="19"/>
  <c r="AO311" i="19"/>
  <c r="AO194" i="19"/>
  <c r="AO442" i="19"/>
  <c r="AO301" i="19"/>
  <c r="AO300" i="19"/>
  <c r="AO776" i="19"/>
  <c r="AO775" i="19"/>
  <c r="AO744" i="19"/>
  <c r="AO119" i="19"/>
  <c r="AO387" i="19"/>
  <c r="AO771" i="19"/>
  <c r="AO283" i="19"/>
  <c r="AO238" i="19"/>
  <c r="AO126" i="19"/>
  <c r="AO536" i="19"/>
  <c r="AO906" i="19"/>
  <c r="AO613" i="19"/>
  <c r="AO783" i="19"/>
  <c r="AO903" i="19"/>
  <c r="AO758" i="19"/>
  <c r="AO306" i="19"/>
  <c r="AO888" i="19"/>
  <c r="AO19" i="19"/>
  <c r="AO703" i="19"/>
  <c r="AO478" i="19"/>
  <c r="AO418" i="19"/>
  <c r="AO348" i="19"/>
  <c r="AO347" i="19"/>
  <c r="AO346" i="19"/>
  <c r="AO345" i="19"/>
  <c r="AO344" i="19"/>
  <c r="AO716" i="19"/>
  <c r="AO715" i="19"/>
  <c r="AO714" i="19"/>
  <c r="AO713" i="19"/>
  <c r="AO132" i="19"/>
  <c r="AO654" i="19"/>
  <c r="AO237" i="19"/>
  <c r="AO310" i="19"/>
  <c r="AO770" i="19"/>
  <c r="AO176" i="19"/>
  <c r="AO395" i="19"/>
  <c r="AO702" i="19"/>
  <c r="AO701" i="19"/>
  <c r="AO700" i="19"/>
  <c r="AO792" i="19"/>
  <c r="AO406" i="19"/>
  <c r="AO233" i="19"/>
  <c r="AO816" i="19"/>
  <c r="AO712" i="19"/>
  <c r="AO455" i="19"/>
  <c r="AO204" i="19"/>
  <c r="AO808" i="19"/>
  <c r="AO807" i="19"/>
  <c r="AO806" i="19"/>
  <c r="AO740" i="19"/>
  <c r="AO815" i="19"/>
  <c r="AO814" i="19"/>
  <c r="AO813" i="19"/>
  <c r="AO812" i="19"/>
  <c r="AO811" i="19"/>
  <c r="AO876" i="19"/>
  <c r="AO904" i="19"/>
  <c r="AO431" i="19"/>
  <c r="AO756" i="19"/>
  <c r="AO861" i="19"/>
  <c r="AO905" i="19"/>
  <c r="AO320" i="19"/>
  <c r="AO423" i="19"/>
  <c r="AO134" i="19"/>
  <c r="AO617" i="19"/>
  <c r="AO753" i="19"/>
  <c r="AO546" i="19"/>
  <c r="AO386" i="19"/>
  <c r="AO769" i="19"/>
  <c r="AO870" i="19"/>
  <c r="AO869" i="19"/>
  <c r="AO868" i="19"/>
  <c r="AO867" i="19"/>
  <c r="AO643" i="19"/>
  <c r="AO944" i="19"/>
  <c r="AO282" i="19"/>
  <c r="AO401" i="19"/>
  <c r="AO526" i="19"/>
  <c r="AO281" i="19"/>
  <c r="AO554" i="19"/>
  <c r="AO558" i="19"/>
  <c r="AO280" i="19"/>
  <c r="AO153" i="19"/>
  <c r="AO883" i="19"/>
  <c r="AO556" i="19"/>
  <c r="AO914" i="19"/>
  <c r="AO391" i="19"/>
  <c r="AO768" i="19"/>
  <c r="AO562" i="19"/>
  <c r="AO791" i="19"/>
  <c r="AO790" i="19"/>
  <c r="AO789" i="19"/>
  <c r="AO400" i="19"/>
  <c r="AO399" i="19"/>
  <c r="AO397" i="19"/>
  <c r="AO915" i="19"/>
  <c r="AO611" i="19"/>
  <c r="AO218" i="19"/>
  <c r="AO217" i="19"/>
  <c r="AO651" i="19"/>
  <c r="AO782" i="19"/>
  <c r="AO641" i="19"/>
  <c r="AO268" i="19"/>
  <c r="AO752" i="19"/>
  <c r="AO751" i="19"/>
  <c r="AO750" i="19"/>
  <c r="AO193" i="19"/>
  <c r="AO55" i="19"/>
  <c r="AO136" i="19"/>
  <c r="AO334" i="19"/>
  <c r="AO192" i="19"/>
  <c r="AO54" i="19"/>
  <c r="AO115" i="19"/>
  <c r="AO114" i="19"/>
  <c r="AO113" i="19"/>
  <c r="AO112" i="19"/>
  <c r="AO111" i="19"/>
  <c r="AO535" i="19"/>
  <c r="AO340" i="19"/>
  <c r="AO339" i="19"/>
  <c r="AO188" i="19"/>
  <c r="AO696" i="19"/>
  <c r="AO823" i="19"/>
  <c r="AO822" i="19"/>
  <c r="AO821" i="19"/>
  <c r="AO884" i="19"/>
  <c r="AO709" i="19"/>
  <c r="AO270" i="19"/>
  <c r="AO836" i="19"/>
  <c r="AO510" i="19"/>
  <c r="AO519" i="19"/>
  <c r="AO175" i="19"/>
  <c r="AO545" i="19"/>
  <c r="AO544" i="19"/>
  <c r="AO543" i="19"/>
  <c r="AO542" i="19"/>
  <c r="AO385" i="19"/>
  <c r="AO384" i="19"/>
  <c r="AO174" i="19"/>
  <c r="AO159" i="19"/>
  <c r="AO749" i="19"/>
  <c r="AO383" i="19"/>
  <c r="AO173" i="19"/>
  <c r="AO382" i="19"/>
  <c r="AO381" i="19"/>
  <c r="AO380" i="19"/>
  <c r="AO910" i="19"/>
  <c r="AO212" i="19"/>
  <c r="AO168" i="19"/>
  <c r="AO355" i="19"/>
  <c r="AO272" i="19"/>
  <c r="AO708" i="19"/>
  <c r="AO926" i="19"/>
  <c r="AO943" i="19"/>
  <c r="AO907" i="19"/>
  <c r="AO678" i="19"/>
  <c r="AO13" i="19"/>
  <c r="AO139" i="19"/>
  <c r="AO677" i="19"/>
  <c r="AO295" i="19"/>
  <c r="AO451" i="19"/>
  <c r="AO43" i="19"/>
  <c r="AO434" i="19"/>
  <c r="AO640" i="19"/>
  <c r="AO639" i="19"/>
  <c r="AO374" i="19"/>
  <c r="AO373" i="19"/>
  <c r="AO372" i="19"/>
  <c r="AO859" i="19"/>
  <c r="AO14" i="19"/>
  <c r="AO148" i="19"/>
  <c r="AO878" i="19"/>
  <c r="AO877" i="19"/>
  <c r="AO882" i="19"/>
  <c r="AO520" i="19"/>
  <c r="AO98" i="19"/>
  <c r="AO697" i="19"/>
  <c r="AO638" i="19"/>
  <c r="AO106" i="19"/>
  <c r="AO637" i="19"/>
  <c r="AO438" i="19"/>
  <c r="AO412" i="19"/>
  <c r="AO676" i="19"/>
  <c r="AO675" i="19"/>
  <c r="AO131" i="19"/>
  <c r="AO130" i="19"/>
  <c r="AO82" i="19"/>
  <c r="AO129" i="19"/>
  <c r="AO551" i="19"/>
  <c r="AO860" i="19"/>
  <c r="AO862" i="19"/>
  <c r="AO324" i="19"/>
  <c r="AO220" i="19"/>
  <c r="AO710" i="19"/>
  <c r="AO327" i="19"/>
  <c r="AO887" i="19"/>
  <c r="AO37" i="19"/>
  <c r="AO291" i="19"/>
  <c r="AO591" i="19"/>
  <c r="AO855" i="19"/>
  <c r="AO496" i="19"/>
  <c r="AO462" i="19"/>
  <c r="AO189" i="19"/>
  <c r="AO433" i="19"/>
  <c r="AO227" i="19"/>
  <c r="AO90" i="19"/>
  <c r="AO248" i="19"/>
  <c r="AO363" i="19"/>
  <c r="AO267" i="19"/>
  <c r="AO250" i="19"/>
  <c r="AO228" i="19"/>
  <c r="AO552" i="19"/>
  <c r="AO73" i="19"/>
  <c r="AO190" i="19"/>
  <c r="AO160" i="19"/>
  <c r="AO628" i="19"/>
  <c r="AO417" i="19"/>
  <c r="AO62" i="19"/>
  <c r="AO18" i="19"/>
  <c r="AO612" i="19"/>
  <c r="AO105" i="19"/>
  <c r="AO785" i="19"/>
  <c r="AO743" i="19"/>
  <c r="AO899" i="19"/>
  <c r="AO518" i="19"/>
  <c r="AO124" i="19"/>
  <c r="AO338" i="19"/>
  <c r="AO354" i="19"/>
  <c r="AO674" i="19"/>
  <c r="AO17" i="19"/>
  <c r="AO394" i="19"/>
  <c r="AO393" i="19"/>
  <c r="AO85" i="19"/>
  <c r="AO922" i="19"/>
  <c r="AO921" i="19"/>
  <c r="AO371" i="19"/>
  <c r="AO495" i="19"/>
  <c r="AO494" i="19"/>
  <c r="AO911" i="19"/>
  <c r="AO501" i="19"/>
  <c r="AO804" i="19"/>
  <c r="AO627" i="19"/>
  <c r="AO886" i="19"/>
  <c r="AO626" i="19"/>
  <c r="AO803" i="19"/>
  <c r="AO896" i="19"/>
  <c r="AO493" i="19"/>
  <c r="AO276" i="19"/>
  <c r="AO500" i="19"/>
  <c r="AO359" i="19"/>
  <c r="AO499" i="19"/>
  <c r="AO498" i="19"/>
  <c r="AO492" i="19"/>
  <c r="AO491" i="19"/>
  <c r="AO835" i="19"/>
  <c r="AO831" i="19"/>
  <c r="AO358" i="19"/>
  <c r="AO211" i="19"/>
  <c r="AO788" i="19"/>
  <c r="AO403" i="19"/>
  <c r="AO63" i="19"/>
  <c r="AO658" i="19"/>
  <c r="AO525" i="19"/>
  <c r="AO448" i="19"/>
  <c r="AO35" i="19"/>
  <c r="AO9" i="19"/>
  <c r="AO266" i="19"/>
  <c r="AO416" i="19"/>
  <c r="AO497" i="19"/>
  <c r="AO895" i="19"/>
  <c r="AO561" i="19"/>
  <c r="AO415" i="19"/>
  <c r="AO271" i="19"/>
  <c r="AO619" i="19"/>
  <c r="AO490" i="19"/>
  <c r="AO489" i="19"/>
  <c r="AO447" i="19"/>
  <c r="AO27" i="19"/>
  <c r="AO673" i="19"/>
  <c r="AO642" i="19"/>
  <c r="AO541" i="19"/>
  <c r="AO22" i="19"/>
  <c r="AO241" i="19"/>
  <c r="AO325" i="19"/>
  <c r="AO615" i="19"/>
  <c r="AO225" i="19"/>
  <c r="AO221" i="19"/>
  <c r="AO885" i="19"/>
  <c r="AO683" i="19"/>
  <c r="AO187" i="19"/>
  <c r="AO618" i="19"/>
  <c r="AO183" i="19"/>
  <c r="AO279" i="19"/>
  <c r="AO474" i="19"/>
  <c r="AO647" i="19"/>
  <c r="AO834" i="19"/>
  <c r="AO833" i="19"/>
  <c r="AO767" i="19"/>
  <c r="AO650" i="19"/>
  <c r="AO766" i="19"/>
  <c r="AO765" i="19"/>
  <c r="AO426" i="19"/>
  <c r="AO405" i="19"/>
  <c r="AO404" i="19"/>
  <c r="AO614" i="19"/>
  <c r="AO265" i="19"/>
  <c r="AO375" i="19"/>
  <c r="AO594" i="19"/>
  <c r="AO179" i="19"/>
  <c r="AO784" i="19"/>
  <c r="AO488" i="19"/>
  <c r="AO224" i="19"/>
  <c r="AO920" i="19"/>
  <c r="AO392" i="19"/>
  <c r="AO846" i="19"/>
  <c r="AO52" i="19"/>
  <c r="AO881" i="19"/>
  <c r="AO223" i="19"/>
  <c r="AO457" i="19"/>
  <c r="AO908" i="19"/>
  <c r="AO337" i="19"/>
  <c r="AO742" i="19"/>
  <c r="AO234" i="19"/>
  <c r="AO802" i="19"/>
  <c r="AO278" i="19"/>
  <c r="AO123" i="19"/>
  <c r="AO222" i="19"/>
  <c r="AO801" i="19"/>
  <c r="AO23" i="19"/>
  <c r="AO432" i="19"/>
  <c r="AO231" i="19"/>
  <c r="AO937" i="19"/>
  <c r="AO800" i="19"/>
  <c r="AO275" i="19"/>
  <c r="AO755" i="19"/>
  <c r="AO754" i="19"/>
  <c r="AO898" i="19"/>
  <c r="AO845" i="19"/>
  <c r="AO197" i="19"/>
  <c r="AO144" i="19"/>
  <c r="AO76" i="19"/>
  <c r="AO601" i="19"/>
  <c r="AO370" i="19"/>
  <c r="AO210" i="19"/>
  <c r="AO286" i="19"/>
  <c r="AO858" i="19"/>
  <c r="AO857" i="19"/>
  <c r="AO856" i="19"/>
  <c r="AO137" i="19"/>
  <c r="AO143" i="19"/>
  <c r="AO209" i="19"/>
  <c r="AO764" i="19"/>
  <c r="AO779" i="19"/>
  <c r="AO171" i="19"/>
  <c r="AO57" i="19"/>
  <c r="AO56" i="19"/>
  <c r="AO87" i="19"/>
  <c r="AO72" i="19"/>
  <c r="AO45" i="19"/>
  <c r="AO150" i="19"/>
  <c r="AO477" i="19"/>
  <c r="AO653" i="19"/>
  <c r="AO796" i="19"/>
  <c r="AO264" i="19"/>
  <c r="AO428" i="19"/>
  <c r="AO263" i="19"/>
  <c r="AO625" i="19"/>
  <c r="AO145" i="19"/>
  <c r="AO454" i="19"/>
  <c r="AO795" i="19"/>
  <c r="AO794" i="19"/>
  <c r="AO369" i="19"/>
  <c r="AO15" i="19"/>
  <c r="AO439" i="19"/>
  <c r="AO333" i="19"/>
  <c r="AO332" i="19"/>
  <c r="AO331" i="19"/>
  <c r="AO330" i="19"/>
  <c r="AO167" i="19"/>
  <c r="AO410" i="19"/>
  <c r="AO409" i="19"/>
  <c r="AO285" i="19"/>
  <c r="AO127" i="19"/>
  <c r="AO425" i="19"/>
  <c r="AO636" i="19"/>
  <c r="AO329" i="19"/>
  <c r="AO624" i="19"/>
  <c r="AO844" i="19"/>
  <c r="AO40" i="19"/>
  <c r="AO28" i="19"/>
  <c r="AO86" i="19"/>
  <c r="AO110" i="19"/>
  <c r="AO208" i="19"/>
  <c r="AO893" i="19"/>
  <c r="AO509" i="19"/>
  <c r="AO109" i="19"/>
  <c r="AO71" i="19"/>
  <c r="AO44" i="19"/>
  <c r="AO70" i="19"/>
  <c r="AO88" i="19"/>
  <c r="AO116" i="19"/>
  <c r="AO154" i="19"/>
  <c r="AO356" i="19"/>
  <c r="AO336" i="19"/>
  <c r="AO170" i="19"/>
  <c r="AO832" i="19"/>
  <c r="AO706" i="19"/>
  <c r="AO672" i="19"/>
  <c r="AO704" i="19"/>
  <c r="AO353" i="19"/>
  <c r="AO352" i="19"/>
  <c r="AO851" i="19"/>
  <c r="AO850" i="19"/>
  <c r="AO849" i="19"/>
  <c r="AO848" i="19"/>
  <c r="AO847" i="19"/>
  <c r="AO843" i="19"/>
  <c r="AO39" i="19"/>
  <c r="AO49" i="19"/>
  <c r="AO158" i="19"/>
  <c r="AO599" i="19"/>
  <c r="AO598" i="19"/>
  <c r="AO350" i="19"/>
  <c r="AO597" i="19"/>
  <c r="AO596" i="19"/>
  <c r="AO26" i="19"/>
  <c r="AO25" i="19"/>
  <c r="AO875" i="19"/>
  <c r="AO874" i="19"/>
  <c r="AO595" i="19"/>
  <c r="AO290" i="19"/>
  <c r="AO842" i="19"/>
  <c r="AO841" i="19"/>
  <c r="AO840" i="19"/>
  <c r="AO839" i="19"/>
  <c r="AO838" i="19"/>
  <c r="AO873" i="19"/>
  <c r="AO299" i="19"/>
  <c r="AO517" i="19"/>
  <c r="AO21" i="19"/>
  <c r="AO912" i="19"/>
  <c r="AO516" i="19"/>
  <c r="AO646" i="19"/>
  <c r="AO108" i="19"/>
  <c r="AO422" i="19"/>
  <c r="AO421" i="19"/>
  <c r="AO142" i="19"/>
  <c r="AO141" i="19"/>
  <c r="AO95" i="19"/>
  <c r="AO565" i="19"/>
  <c r="AO196" i="19"/>
  <c r="AO185" i="19"/>
  <c r="AO657" i="19"/>
  <c r="AO16" i="19"/>
  <c r="AO262" i="19"/>
  <c r="AO261" i="19"/>
  <c r="AO503" i="19"/>
  <c r="AO695" i="19"/>
  <c r="AO437" i="19"/>
  <c r="AO75" i="19"/>
  <c r="AO46" i="19"/>
  <c r="AO523" i="19"/>
  <c r="AO319" i="19"/>
  <c r="AO318" i="19"/>
  <c r="AO564" i="19"/>
  <c r="AO563" i="19"/>
  <c r="AO317" i="19"/>
  <c r="AO649" i="19"/>
  <c r="AO774" i="19"/>
  <c r="AO685" i="19"/>
  <c r="AO249" i="19"/>
  <c r="AO247" i="19"/>
  <c r="AO773" i="19"/>
  <c r="AO191" i="19"/>
  <c r="AO246" i="19"/>
  <c r="AO245" i="19"/>
  <c r="AO251" i="19"/>
  <c r="AO296" i="19"/>
  <c r="AO107" i="19"/>
  <c r="AO772" i="19"/>
  <c r="AO244" i="19"/>
  <c r="AO146" i="19"/>
  <c r="AO388" i="19"/>
  <c r="AO368" i="19"/>
  <c r="AO635" i="19"/>
  <c r="AO269" i="19"/>
  <c r="AO349" i="19"/>
  <c r="AO593" i="19"/>
  <c r="AO309" i="19"/>
  <c r="AO308" i="19"/>
  <c r="AO479" i="19"/>
  <c r="AO182" i="19"/>
  <c r="AO321" i="19"/>
  <c r="AO351" i="19"/>
  <c r="AO206" i="19"/>
  <c r="AO214" i="19"/>
  <c r="AO215" i="19"/>
  <c r="AO707" i="19"/>
  <c r="AO837" i="19"/>
  <c r="AO322" i="19"/>
  <c r="AO781" i="19"/>
  <c r="AO390" i="19"/>
  <c r="AO476" i="19"/>
  <c r="AO92" i="19"/>
  <c r="AO199" i="19"/>
  <c r="AO430" i="19"/>
  <c r="AO540" i="19"/>
  <c r="AO450" i="19"/>
  <c r="AO539" i="19"/>
  <c r="AO538" i="19"/>
  <c r="AO537" i="19"/>
  <c r="AO277" i="19"/>
  <c r="AO81" i="19"/>
  <c r="AO260" i="19"/>
  <c r="AO259" i="19"/>
  <c r="AO274" i="19"/>
  <c r="AO273" i="19"/>
  <c r="AO515" i="19"/>
  <c r="AO77" i="19"/>
  <c r="AO705" i="19"/>
  <c r="AO362" i="19"/>
  <c r="AO644" i="19"/>
  <c r="AO298" i="19"/>
  <c r="AO297" i="19"/>
  <c r="AO652" i="19"/>
  <c r="AO163" i="19"/>
  <c r="AO366" i="19"/>
  <c r="AO10" i="19"/>
  <c r="AO367" i="19"/>
  <c r="AO634" i="19"/>
  <c r="AO429" i="19"/>
  <c r="AO20" i="19"/>
  <c r="AO799" i="19"/>
  <c r="AO514" i="19"/>
  <c r="AO258" i="19"/>
  <c r="AO135" i="19"/>
  <c r="AO633" i="19"/>
  <c r="AO471" i="19"/>
  <c r="AO121" i="19"/>
  <c r="AO513" i="19"/>
  <c r="AO152" i="19"/>
  <c r="AO798" i="19"/>
  <c r="AO512" i="19"/>
  <c r="AO365" i="19"/>
  <c r="AO364" i="19"/>
  <c r="AO939" i="19"/>
  <c r="AO763" i="19"/>
  <c r="AO69" i="19"/>
  <c r="AO243" i="19"/>
  <c r="AO307" i="19"/>
  <c r="AO257" i="19"/>
  <c r="AO256" i="19"/>
  <c r="AO255" i="19"/>
  <c r="AO414" i="19"/>
  <c r="AO254" i="19"/>
  <c r="AO623" i="19"/>
  <c r="AO253" i="19"/>
  <c r="AO147" i="19"/>
  <c r="AO252" i="19"/>
  <c r="AO534" i="19"/>
  <c r="AO645" i="19"/>
  <c r="AO508" i="19"/>
  <c r="AO529" i="19"/>
  <c r="AO602" i="19"/>
  <c r="AO622" i="19"/>
  <c r="AO621" i="19"/>
  <c r="AO620" i="19"/>
  <c r="AO909" i="19"/>
  <c r="AO284" i="19"/>
  <c r="AO181" i="19"/>
  <c r="AO4" i="19"/>
  <c r="AO47" i="19"/>
  <c r="AO408" i="19"/>
  <c r="AO216" i="19"/>
  <c r="AO12" i="19"/>
  <c r="AO335" i="19"/>
  <c r="AO407" i="19"/>
  <c r="AO48" i="19"/>
  <c r="AO466" i="19"/>
  <c r="AO465" i="19"/>
  <c r="AO464" i="19"/>
  <c r="AO461" i="19"/>
  <c r="AO669" i="19"/>
  <c r="AO328" i="19"/>
  <c r="AO200" i="19"/>
  <c r="AO201" i="19"/>
  <c r="AO232" i="19"/>
  <c r="AO93" i="19"/>
  <c r="AO469" i="19"/>
  <c r="AO207" i="19"/>
  <c r="AO151" i="19"/>
  <c r="AO470" i="19"/>
  <c r="AO219" i="19"/>
  <c r="AO460" i="19"/>
  <c r="AO84" i="19"/>
  <c r="AO341" i="19"/>
  <c r="AO213" i="19"/>
  <c r="AO610" i="19"/>
  <c r="AO940" i="19"/>
  <c r="N711" i="19"/>
  <c r="N739" i="19"/>
  <c r="N741" i="19"/>
  <c r="N66" i="19"/>
  <c r="N186" i="19"/>
  <c r="N102" i="19"/>
  <c r="N65" i="19"/>
  <c r="N133" i="19"/>
  <c r="N103" i="19"/>
  <c r="N166" i="19"/>
  <c r="N51" i="19"/>
  <c r="N99" i="19"/>
  <c r="N104" i="19"/>
  <c r="N83" i="19"/>
  <c r="N64" i="19"/>
  <c r="N101" i="19"/>
  <c r="N100" i="19"/>
  <c r="N67" i="19"/>
  <c r="N694" i="19"/>
  <c r="N165" i="19"/>
  <c r="N240" i="19"/>
  <c r="N8" i="19"/>
  <c r="N590" i="19"/>
  <c r="N589" i="19"/>
  <c r="N748" i="19"/>
  <c r="N747" i="19"/>
  <c r="N588" i="19"/>
  <c r="N587" i="19"/>
  <c r="N586" i="19"/>
  <c r="N585" i="19"/>
  <c r="N584" i="19"/>
  <c r="N583" i="19"/>
  <c r="N582" i="19"/>
  <c r="N581" i="19"/>
  <c r="N580" i="19"/>
  <c r="N579" i="19"/>
  <c r="N578" i="19"/>
  <c r="N577" i="19"/>
  <c r="N576" i="19"/>
  <c r="N575" i="19"/>
  <c r="N574" i="19"/>
  <c r="N573" i="19"/>
  <c r="N572" i="19"/>
  <c r="N571" i="19"/>
  <c r="N570" i="19"/>
  <c r="N569" i="19"/>
  <c r="N50" i="19"/>
  <c r="N568" i="19"/>
  <c r="N567" i="19"/>
  <c r="N566" i="19"/>
  <c r="N198" i="19"/>
  <c r="N7" i="19"/>
  <c r="N6" i="19"/>
  <c r="N468" i="19"/>
  <c r="N41" i="19"/>
  <c r="N668" i="19"/>
  <c r="N32" i="19"/>
  <c r="N31" i="19"/>
  <c r="N30" i="19"/>
  <c r="N608" i="19"/>
  <c r="N607" i="19"/>
  <c r="N606" i="19"/>
  <c r="N609" i="19"/>
  <c r="N892" i="19"/>
  <c r="N239" i="19"/>
  <c r="N684" i="19"/>
  <c r="N459" i="19"/>
  <c r="N667" i="19"/>
  <c r="N666" i="19"/>
  <c r="N203" i="19"/>
  <c r="N96" i="19"/>
  <c r="N91" i="19"/>
  <c r="N463" i="19"/>
  <c r="N682" i="19"/>
  <c r="N681" i="19"/>
  <c r="N79" i="19"/>
  <c r="N78" i="19"/>
  <c r="N680" i="19"/>
  <c r="N665" i="19"/>
  <c r="N664" i="19"/>
  <c r="N169" i="19"/>
  <c r="N125" i="19"/>
  <c r="N177" i="19"/>
  <c r="N738" i="19"/>
  <c r="N737" i="19"/>
  <c r="N736" i="19"/>
  <c r="N735" i="19"/>
  <c r="N734" i="19"/>
  <c r="N140" i="19"/>
  <c r="N547" i="19"/>
  <c r="N548" i="19"/>
  <c r="N502" i="19"/>
  <c r="N236" i="19"/>
  <c r="N733" i="19"/>
  <c r="N732" i="19"/>
  <c r="N731" i="19"/>
  <c r="N730" i="19"/>
  <c r="N729" i="19"/>
  <c r="N728" i="19"/>
  <c r="N727" i="19"/>
  <c r="N726" i="19"/>
  <c r="N725" i="19"/>
  <c r="N936" i="19"/>
  <c r="N935" i="19"/>
  <c r="N934" i="19"/>
  <c r="N933" i="19"/>
  <c r="N932" i="19"/>
  <c r="N931" i="19"/>
  <c r="N930" i="19"/>
  <c r="N724" i="19"/>
  <c r="N723" i="19"/>
  <c r="N722" i="19"/>
  <c r="N721" i="19"/>
  <c r="N720" i="19"/>
  <c r="N929" i="19"/>
  <c r="N928" i="19"/>
  <c r="N927" i="19"/>
  <c r="N719" i="19"/>
  <c r="N718" i="19"/>
  <c r="N810" i="19"/>
  <c r="N809" i="19"/>
  <c r="N793" i="19"/>
  <c r="N531" i="19"/>
  <c r="N453" i="19"/>
  <c r="N452" i="19"/>
  <c r="N162" i="19"/>
  <c r="N202" i="19"/>
  <c r="N456" i="19"/>
  <c r="N487" i="19"/>
  <c r="N486" i="19"/>
  <c r="N458" i="19"/>
  <c r="N698" i="19"/>
  <c r="N919" i="19"/>
  <c r="N530" i="19"/>
  <c r="N420" i="19"/>
  <c r="N699" i="19"/>
  <c r="N632" i="19"/>
  <c r="N631" i="19"/>
  <c r="N630" i="19"/>
  <c r="N419" i="19"/>
  <c r="N128" i="19"/>
  <c r="N521" i="19"/>
  <c r="N343" i="19"/>
  <c r="N342" i="19"/>
  <c r="N424" i="19"/>
  <c r="N120" i="19"/>
  <c r="N34" i="19"/>
  <c r="N891" i="19"/>
  <c r="N656" i="19"/>
  <c r="N655" i="19"/>
  <c r="N866" i="19"/>
  <c r="N830" i="19"/>
  <c r="N829" i="19"/>
  <c r="N828" i="19"/>
  <c r="N827" i="19"/>
  <c r="N826" i="19"/>
  <c r="N24" i="19"/>
  <c r="N872" i="19"/>
  <c r="N871" i="19"/>
  <c r="N226" i="19"/>
  <c r="N507" i="19"/>
  <c r="N506" i="19"/>
  <c r="N505" i="19"/>
  <c r="N504" i="19"/>
  <c r="N527" i="19"/>
  <c r="N528" i="19"/>
  <c r="N161" i="19"/>
  <c r="N229" i="19"/>
  <c r="N42" i="19"/>
  <c r="N918" i="19"/>
  <c r="N138" i="19"/>
  <c r="N74" i="19"/>
  <c r="N156" i="19"/>
  <c r="N155" i="19"/>
  <c r="N118" i="19"/>
  <c r="N60" i="19"/>
  <c r="N117" i="19"/>
  <c r="N59" i="19"/>
  <c r="N195" i="19"/>
  <c r="N693" i="19"/>
  <c r="N692" i="19"/>
  <c r="N691" i="19"/>
  <c r="N467" i="19"/>
  <c r="N679" i="19"/>
  <c r="N288" i="19"/>
  <c r="N600" i="19"/>
  <c r="N854" i="19"/>
  <c r="N559" i="19"/>
  <c r="N880" i="19"/>
  <c r="N925" i="19"/>
  <c r="N924" i="19"/>
  <c r="N68" i="19"/>
  <c r="N717" i="19"/>
  <c r="N780" i="19"/>
  <c r="N917" i="19"/>
  <c r="N916" i="19"/>
  <c r="N164" i="19"/>
  <c r="N97" i="19"/>
  <c r="N80" i="19"/>
  <c r="N671" i="19"/>
  <c r="N184" i="19"/>
  <c r="N670" i="19"/>
  <c r="N398" i="19"/>
  <c r="N555" i="19"/>
  <c r="N61" i="19"/>
  <c r="N787" i="19"/>
  <c r="N786" i="19"/>
  <c r="N879" i="19"/>
  <c r="N688" i="19"/>
  <c r="N687" i="19"/>
  <c r="N172" i="19"/>
  <c r="N690" i="19"/>
  <c r="N689" i="19"/>
  <c r="N94" i="19"/>
  <c r="N180" i="19"/>
  <c r="N686" i="19"/>
  <c r="N440" i="19"/>
  <c r="N746" i="19"/>
  <c r="N663" i="19"/>
  <c r="N149" i="19"/>
  <c r="N662" i="19"/>
  <c r="N29" i="19"/>
  <c r="N661" i="19"/>
  <c r="N660" i="19"/>
  <c r="N475" i="19"/>
  <c r="N235" i="19"/>
  <c r="N205" i="19"/>
  <c r="N549" i="19"/>
  <c r="N33" i="19"/>
  <c r="N157" i="19"/>
  <c r="N38" i="19"/>
  <c r="N942" i="19"/>
  <c r="N522" i="19"/>
  <c r="N89" i="19"/>
  <c r="N314" i="19"/>
  <c r="N413" i="19"/>
  <c r="N122" i="19"/>
  <c r="N605" i="19"/>
  <c r="N945" i="19"/>
  <c r="N316" i="19"/>
  <c r="N315" i="19"/>
  <c r="N313" i="19"/>
  <c r="N312" i="19"/>
  <c r="N890" i="19"/>
  <c r="N941" i="19"/>
  <c r="N11" i="19"/>
  <c r="N511" i="19"/>
  <c r="N805" i="19"/>
  <c r="N230" i="19"/>
  <c r="N389" i="19"/>
  <c r="N819" i="19"/>
  <c r="N818" i="19"/>
  <c r="N817" i="19"/>
  <c r="N820" i="19"/>
  <c r="N889" i="19"/>
  <c r="N897" i="19"/>
  <c r="N865" i="19"/>
  <c r="N864" i="19"/>
  <c r="N294" i="19"/>
  <c r="N411" i="19"/>
  <c r="N946" i="19"/>
  <c r="N553" i="19"/>
  <c r="N533" i="19"/>
  <c r="N825" i="19"/>
  <c r="N629" i="19"/>
  <c r="N824" i="19"/>
  <c r="N58" i="19"/>
  <c r="N797" i="19"/>
  <c r="N242" i="19"/>
  <c r="N604" i="19"/>
  <c r="N745" i="19"/>
  <c r="N853" i="19"/>
  <c r="N852" i="19"/>
  <c r="N378" i="19"/>
  <c r="N377" i="19"/>
  <c r="N376" i="19"/>
  <c r="N532" i="19"/>
  <c r="N557" i="19"/>
  <c r="N292" i="19"/>
  <c r="N289" i="19"/>
  <c r="N36" i="19"/>
  <c r="N402" i="19"/>
  <c r="N648" i="19"/>
  <c r="N894" i="19"/>
  <c r="N53" i="19"/>
  <c r="N473" i="19"/>
  <c r="N326" i="19"/>
  <c r="N659" i="19"/>
  <c r="N485" i="19"/>
  <c r="N323" i="19"/>
  <c r="N938" i="19"/>
  <c r="N444" i="19"/>
  <c r="N443" i="19"/>
  <c r="N5" i="19"/>
  <c r="N902" i="19"/>
  <c r="N901" i="19"/>
  <c r="N900" i="19"/>
  <c r="N762" i="19"/>
  <c r="N484" i="19"/>
  <c r="N913" i="19"/>
  <c r="N361" i="19"/>
  <c r="N360" i="19"/>
  <c r="N178" i="19"/>
  <c r="N287" i="19"/>
  <c r="N550" i="19"/>
  <c r="N293" i="19"/>
  <c r="N449" i="19"/>
  <c r="N472" i="19"/>
  <c r="N592" i="19"/>
  <c r="N923" i="19"/>
  <c r="N441" i="19"/>
  <c r="N603" i="19"/>
  <c r="N863" i="19"/>
  <c r="N436" i="19"/>
  <c r="N435" i="19"/>
  <c r="N379" i="19"/>
  <c r="N760" i="19"/>
  <c r="N445" i="19"/>
  <c r="N761" i="19"/>
  <c r="N357" i="19"/>
  <c r="N396" i="19"/>
  <c r="N524" i="19"/>
  <c r="N616" i="19"/>
  <c r="N560" i="19"/>
  <c r="N427" i="19"/>
  <c r="N778" i="19"/>
  <c r="N757" i="19"/>
  <c r="N777" i="19"/>
  <c r="N305" i="19"/>
  <c r="N304" i="19"/>
  <c r="N303" i="19"/>
  <c r="N302" i="19"/>
  <c r="N483" i="19"/>
  <c r="N482" i="19"/>
  <c r="N481" i="19"/>
  <c r="N480" i="19"/>
  <c r="N446" i="19"/>
  <c r="N759" i="19"/>
  <c r="N311" i="19"/>
  <c r="N194" i="19"/>
  <c r="N442" i="19"/>
  <c r="N301" i="19"/>
  <c r="N300" i="19"/>
  <c r="N776" i="19"/>
  <c r="N775" i="19"/>
  <c r="N744" i="19"/>
  <c r="N119" i="19"/>
  <c r="N387" i="19"/>
  <c r="N771" i="19"/>
  <c r="N283" i="19"/>
  <c r="N238" i="19"/>
  <c r="N126" i="19"/>
  <c r="N536" i="19"/>
  <c r="N906" i="19"/>
  <c r="N613" i="19"/>
  <c r="N783" i="19"/>
  <c r="N903" i="19"/>
  <c r="N758" i="19"/>
  <c r="N306" i="19"/>
  <c r="N888" i="19"/>
  <c r="N19" i="19"/>
  <c r="N703" i="19"/>
  <c r="N478" i="19"/>
  <c r="N418" i="19"/>
  <c r="N348" i="19"/>
  <c r="N347" i="19"/>
  <c r="N346" i="19"/>
  <c r="N345" i="19"/>
  <c r="N344" i="19"/>
  <c r="N716" i="19"/>
  <c r="N715" i="19"/>
  <c r="N714" i="19"/>
  <c r="N713" i="19"/>
  <c r="N132" i="19"/>
  <c r="N654" i="19"/>
  <c r="N237" i="19"/>
  <c r="N310" i="19"/>
  <c r="N770" i="19"/>
  <c r="N176" i="19"/>
  <c r="N395" i="19"/>
  <c r="N702" i="19"/>
  <c r="N701" i="19"/>
  <c r="N700" i="19"/>
  <c r="N792" i="19"/>
  <c r="N406" i="19"/>
  <c r="N233" i="19"/>
  <c r="N816" i="19"/>
  <c r="N712" i="19"/>
  <c r="N455" i="19"/>
  <c r="N204" i="19"/>
  <c r="N808" i="19"/>
  <c r="N807" i="19"/>
  <c r="N806" i="19"/>
  <c r="N740" i="19"/>
  <c r="N815" i="19"/>
  <c r="N814" i="19"/>
  <c r="N813" i="19"/>
  <c r="N812" i="19"/>
  <c r="N811" i="19"/>
  <c r="N876" i="19"/>
  <c r="N904" i="19"/>
  <c r="N431" i="19"/>
  <c r="N756" i="19"/>
  <c r="N861" i="19"/>
  <c r="N905" i="19"/>
  <c r="N320" i="19"/>
  <c r="N423" i="19"/>
  <c r="N134" i="19"/>
  <c r="N617" i="19"/>
  <c r="N753" i="19"/>
  <c r="N546" i="19"/>
  <c r="N386" i="19"/>
  <c r="N769" i="19"/>
  <c r="N870" i="19"/>
  <c r="N869" i="19"/>
  <c r="N868" i="19"/>
  <c r="N867" i="19"/>
  <c r="N643" i="19"/>
  <c r="N944" i="19"/>
  <c r="N282" i="19"/>
  <c r="N401" i="19"/>
  <c r="N526" i="19"/>
  <c r="N281" i="19"/>
  <c r="N554" i="19"/>
  <c r="N558" i="19"/>
  <c r="N280" i="19"/>
  <c r="N153" i="19"/>
  <c r="N883" i="19"/>
  <c r="N556" i="19"/>
  <c r="N914" i="19"/>
  <c r="N391" i="19"/>
  <c r="N768" i="19"/>
  <c r="N562" i="19"/>
  <c r="N791" i="19"/>
  <c r="N790" i="19"/>
  <c r="N789" i="19"/>
  <c r="N400" i="19"/>
  <c r="N399" i="19"/>
  <c r="N397" i="19"/>
  <c r="N915" i="19"/>
  <c r="N611" i="19"/>
  <c r="N218" i="19"/>
  <c r="N217" i="19"/>
  <c r="N651" i="19"/>
  <c r="N782" i="19"/>
  <c r="N641" i="19"/>
  <c r="N268" i="19"/>
  <c r="N752" i="19"/>
  <c r="N751" i="19"/>
  <c r="N750" i="19"/>
  <c r="N193" i="19"/>
  <c r="N55" i="19"/>
  <c r="N136" i="19"/>
  <c r="N334" i="19"/>
  <c r="N192" i="19"/>
  <c r="N54" i="19"/>
  <c r="N115" i="19"/>
  <c r="N114" i="19"/>
  <c r="N113" i="19"/>
  <c r="N112" i="19"/>
  <c r="N111" i="19"/>
  <c r="N535" i="19"/>
  <c r="N340" i="19"/>
  <c r="N339" i="19"/>
  <c r="N188" i="19"/>
  <c r="N696" i="19"/>
  <c r="N823" i="19"/>
  <c r="N822" i="19"/>
  <c r="N821" i="19"/>
  <c r="N884" i="19"/>
  <c r="N709" i="19"/>
  <c r="N270" i="19"/>
  <c r="N836" i="19"/>
  <c r="N510" i="19"/>
  <c r="N519" i="19"/>
  <c r="N175" i="19"/>
  <c r="N545" i="19"/>
  <c r="N544" i="19"/>
  <c r="N543" i="19"/>
  <c r="N542" i="19"/>
  <c r="N385" i="19"/>
  <c r="N384" i="19"/>
  <c r="N174" i="19"/>
  <c r="N159" i="19"/>
  <c r="N749" i="19"/>
  <c r="N383" i="19"/>
  <c r="N173" i="19"/>
  <c r="N382" i="19"/>
  <c r="N381" i="19"/>
  <c r="N380" i="19"/>
  <c r="N910" i="19"/>
  <c r="N212" i="19"/>
  <c r="N168" i="19"/>
  <c r="N355" i="19"/>
  <c r="N272" i="19"/>
  <c r="N708" i="19"/>
  <c r="N926" i="19"/>
  <c r="N943" i="19"/>
  <c r="N907" i="19"/>
  <c r="N678" i="19"/>
  <c r="N13" i="19"/>
  <c r="N139" i="19"/>
  <c r="N677" i="19"/>
  <c r="N295" i="19"/>
  <c r="N451" i="19"/>
  <c r="N43" i="19"/>
  <c r="N434" i="19"/>
  <c r="N640" i="19"/>
  <c r="N639" i="19"/>
  <c r="N374" i="19"/>
  <c r="N373" i="19"/>
  <c r="N372" i="19"/>
  <c r="N859" i="19"/>
  <c r="N14" i="19"/>
  <c r="N148" i="19"/>
  <c r="N878" i="19"/>
  <c r="N877" i="19"/>
  <c r="N882" i="19"/>
  <c r="N520" i="19"/>
  <c r="N98" i="19"/>
  <c r="N697" i="19"/>
  <c r="N638" i="19"/>
  <c r="N106" i="19"/>
  <c r="N637" i="19"/>
  <c r="N438" i="19"/>
  <c r="N412" i="19"/>
  <c r="N676" i="19"/>
  <c r="N675" i="19"/>
  <c r="N131" i="19"/>
  <c r="N130" i="19"/>
  <c r="N82" i="19"/>
  <c r="N129" i="19"/>
  <c r="N551" i="19"/>
  <c r="N860" i="19"/>
  <c r="N862" i="19"/>
  <c r="N324" i="19"/>
  <c r="N220" i="19"/>
  <c r="N710" i="19"/>
  <c r="N327" i="19"/>
  <c r="N887" i="19"/>
  <c r="N37" i="19"/>
  <c r="N291" i="19"/>
  <c r="N591" i="19"/>
  <c r="N855" i="19"/>
  <c r="N496" i="19"/>
  <c r="N462" i="19"/>
  <c r="N189" i="19"/>
  <c r="N433" i="19"/>
  <c r="N227" i="19"/>
  <c r="N90" i="19"/>
  <c r="N248" i="19"/>
  <c r="N363" i="19"/>
  <c r="N267" i="19"/>
  <c r="N250" i="19"/>
  <c r="N228" i="19"/>
  <c r="N552" i="19"/>
  <c r="N73" i="19"/>
  <c r="N190" i="19"/>
  <c r="N160" i="19"/>
  <c r="N628" i="19"/>
  <c r="N417" i="19"/>
  <c r="N62" i="19"/>
  <c r="N18" i="19"/>
  <c r="N612" i="19"/>
  <c r="N105" i="19"/>
  <c r="N785" i="19"/>
  <c r="N743" i="19"/>
  <c r="N899" i="19"/>
  <c r="N518" i="19"/>
  <c r="N124" i="19"/>
  <c r="N338" i="19"/>
  <c r="N354" i="19"/>
  <c r="N674" i="19"/>
  <c r="N17" i="19"/>
  <c r="N394" i="19"/>
  <c r="N393" i="19"/>
  <c r="N85" i="19"/>
  <c r="N922" i="19"/>
  <c r="N921" i="19"/>
  <c r="N371" i="19"/>
  <c r="N495" i="19"/>
  <c r="N494" i="19"/>
  <c r="N911" i="19"/>
  <c r="N501" i="19"/>
  <c r="N804" i="19"/>
  <c r="N627" i="19"/>
  <c r="N886" i="19"/>
  <c r="N626" i="19"/>
  <c r="N803" i="19"/>
  <c r="N896" i="19"/>
  <c r="N493" i="19"/>
  <c r="N276" i="19"/>
  <c r="N500" i="19"/>
  <c r="N359" i="19"/>
  <c r="N499" i="19"/>
  <c r="N498" i="19"/>
  <c r="N492" i="19"/>
  <c r="N491" i="19"/>
  <c r="N835" i="19"/>
  <c r="N831" i="19"/>
  <c r="N358" i="19"/>
  <c r="N211" i="19"/>
  <c r="N788" i="19"/>
  <c r="N403" i="19"/>
  <c r="N63" i="19"/>
  <c r="N658" i="19"/>
  <c r="N525" i="19"/>
  <c r="N448" i="19"/>
  <c r="N35" i="19"/>
  <c r="N9" i="19"/>
  <c r="N266" i="19"/>
  <c r="N416" i="19"/>
  <c r="N497" i="19"/>
  <c r="N895" i="19"/>
  <c r="N561" i="19"/>
  <c r="N415" i="19"/>
  <c r="N271" i="19"/>
  <c r="N619" i="19"/>
  <c r="N490" i="19"/>
  <c r="N489" i="19"/>
  <c r="N447" i="19"/>
  <c r="N27" i="19"/>
  <c r="N673" i="19"/>
  <c r="N642" i="19"/>
  <c r="N541" i="19"/>
  <c r="N22" i="19"/>
  <c r="N241" i="19"/>
  <c r="N325" i="19"/>
  <c r="N615" i="19"/>
  <c r="N225" i="19"/>
  <c r="N221" i="19"/>
  <c r="N885" i="19"/>
  <c r="N683" i="19"/>
  <c r="N187" i="19"/>
  <c r="N618" i="19"/>
  <c r="N183" i="19"/>
  <c r="N279" i="19"/>
  <c r="N474" i="19"/>
  <c r="N647" i="19"/>
  <c r="N834" i="19"/>
  <c r="N833" i="19"/>
  <c r="N767" i="19"/>
  <c r="N650" i="19"/>
  <c r="N766" i="19"/>
  <c r="N765" i="19"/>
  <c r="N426" i="19"/>
  <c r="N405" i="19"/>
  <c r="N404" i="19"/>
  <c r="N614" i="19"/>
  <c r="N265" i="19"/>
  <c r="N375" i="19"/>
  <c r="N594" i="19"/>
  <c r="N179" i="19"/>
  <c r="N784" i="19"/>
  <c r="N488" i="19"/>
  <c r="N224" i="19"/>
  <c r="N920" i="19"/>
  <c r="N392" i="19"/>
  <c r="N846" i="19"/>
  <c r="N52" i="19"/>
  <c r="N881" i="19"/>
  <c r="N223" i="19"/>
  <c r="N457" i="19"/>
  <c r="N908" i="19"/>
  <c r="N337" i="19"/>
  <c r="N742" i="19"/>
  <c r="N234" i="19"/>
  <c r="N802" i="19"/>
  <c r="N278" i="19"/>
  <c r="N123" i="19"/>
  <c r="N222" i="19"/>
  <c r="N801" i="19"/>
  <c r="N23" i="19"/>
  <c r="N432" i="19"/>
  <c r="N231" i="19"/>
  <c r="N937" i="19"/>
  <c r="N800" i="19"/>
  <c r="N275" i="19"/>
  <c r="N755" i="19"/>
  <c r="N754" i="19"/>
  <c r="N898" i="19"/>
  <c r="N845" i="19"/>
  <c r="N197" i="19"/>
  <c r="N144" i="19"/>
  <c r="N76" i="19"/>
  <c r="N601" i="19"/>
  <c r="N370" i="19"/>
  <c r="N210" i="19"/>
  <c r="N286" i="19"/>
  <c r="N858" i="19"/>
  <c r="N857" i="19"/>
  <c r="N856" i="19"/>
  <c r="N137" i="19"/>
  <c r="N143" i="19"/>
  <c r="N209" i="19"/>
  <c r="N764" i="19"/>
  <c r="N779" i="19"/>
  <c r="N171" i="19"/>
  <c r="N57" i="19"/>
  <c r="N56" i="19"/>
  <c r="N87" i="19"/>
  <c r="N72" i="19"/>
  <c r="N45" i="19"/>
  <c r="N150" i="19"/>
  <c r="N477" i="19"/>
  <c r="N653" i="19"/>
  <c r="N796" i="19"/>
  <c r="N264" i="19"/>
  <c r="N428" i="19"/>
  <c r="N263" i="19"/>
  <c r="N625" i="19"/>
  <c r="N145" i="19"/>
  <c r="N454" i="19"/>
  <c r="N795" i="19"/>
  <c r="N794" i="19"/>
  <c r="N369" i="19"/>
  <c r="N15" i="19"/>
  <c r="N439" i="19"/>
  <c r="N333" i="19"/>
  <c r="N332" i="19"/>
  <c r="N331" i="19"/>
  <c r="N330" i="19"/>
  <c r="N167" i="19"/>
  <c r="N410" i="19"/>
  <c r="N409" i="19"/>
  <c r="N285" i="19"/>
  <c r="N127" i="19"/>
  <c r="N425" i="19"/>
  <c r="N636" i="19"/>
  <c r="N329" i="19"/>
  <c r="N624" i="19"/>
  <c r="N844" i="19"/>
  <c r="N40" i="19"/>
  <c r="N28" i="19"/>
  <c r="N86" i="19"/>
  <c r="N110" i="19"/>
  <c r="N208" i="19"/>
  <c r="N893" i="19"/>
  <c r="N509" i="19"/>
  <c r="N109" i="19"/>
  <c r="N71" i="19"/>
  <c r="N44" i="19"/>
  <c r="N70" i="19"/>
  <c r="N88" i="19"/>
  <c r="N116" i="19"/>
  <c r="N154" i="19"/>
  <c r="N356" i="19"/>
  <c r="N336" i="19"/>
  <c r="N170" i="19"/>
  <c r="N832" i="19"/>
  <c r="N706" i="19"/>
  <c r="N672" i="19"/>
  <c r="N704" i="19"/>
  <c r="N353" i="19"/>
  <c r="N352" i="19"/>
  <c r="N851" i="19"/>
  <c r="N850" i="19"/>
  <c r="N849" i="19"/>
  <c r="N848" i="19"/>
  <c r="N847" i="19"/>
  <c r="N843" i="19"/>
  <c r="N39" i="19"/>
  <c r="N49" i="19"/>
  <c r="N158" i="19"/>
  <c r="N599" i="19"/>
  <c r="N598" i="19"/>
  <c r="N350" i="19"/>
  <c r="N597" i="19"/>
  <c r="N596" i="19"/>
  <c r="N26" i="19"/>
  <c r="N25" i="19"/>
  <c r="N875" i="19"/>
  <c r="N874" i="19"/>
  <c r="N595" i="19"/>
  <c r="N290" i="19"/>
  <c r="N842" i="19"/>
  <c r="N841" i="19"/>
  <c r="N840" i="19"/>
  <c r="N839" i="19"/>
  <c r="N838" i="19"/>
  <c r="N873" i="19"/>
  <c r="N299" i="19"/>
  <c r="N517" i="19"/>
  <c r="N21" i="19"/>
  <c r="N912" i="19"/>
  <c r="N516" i="19"/>
  <c r="N646" i="19"/>
  <c r="N108" i="19"/>
  <c r="N422" i="19"/>
  <c r="N421" i="19"/>
  <c r="N142" i="19"/>
  <c r="N141" i="19"/>
  <c r="N95" i="19"/>
  <c r="N565" i="19"/>
  <c r="N196" i="19"/>
  <c r="N185" i="19"/>
  <c r="N657" i="19"/>
  <c r="N16" i="19"/>
  <c r="N262" i="19"/>
  <c r="N261" i="19"/>
  <c r="N503" i="19"/>
  <c r="N695" i="19"/>
  <c r="N437" i="19"/>
  <c r="N75" i="19"/>
  <c r="N46" i="19"/>
  <c r="N523" i="19"/>
  <c r="N319" i="19"/>
  <c r="N318" i="19"/>
  <c r="N564" i="19"/>
  <c r="N563" i="19"/>
  <c r="N317" i="19"/>
  <c r="N649" i="19"/>
  <c r="N774" i="19"/>
  <c r="N685" i="19"/>
  <c r="N249" i="19"/>
  <c r="N247" i="19"/>
  <c r="N773" i="19"/>
  <c r="N191" i="19"/>
  <c r="N246" i="19"/>
  <c r="N245" i="19"/>
  <c r="N251" i="19"/>
  <c r="N296" i="19"/>
  <c r="N107" i="19"/>
  <c r="N772" i="19"/>
  <c r="N244" i="19"/>
  <c r="N146" i="19"/>
  <c r="N388" i="19"/>
  <c r="N368" i="19"/>
  <c r="N635" i="19"/>
  <c r="N269" i="19"/>
  <c r="N349" i="19"/>
  <c r="N593" i="19"/>
  <c r="N309" i="19"/>
  <c r="N308" i="19"/>
  <c r="N479" i="19"/>
  <c r="N182" i="19"/>
  <c r="N321" i="19"/>
  <c r="N351" i="19"/>
  <c r="N206" i="19"/>
  <c r="N214" i="19"/>
  <c r="N215" i="19"/>
  <c r="N707" i="19"/>
  <c r="N837" i="19"/>
  <c r="N322" i="19"/>
  <c r="N781" i="19"/>
  <c r="N390" i="19"/>
  <c r="N476" i="19"/>
  <c r="N92" i="19"/>
  <c r="N199" i="19"/>
  <c r="N430" i="19"/>
  <c r="N540" i="19"/>
  <c r="N450" i="19"/>
  <c r="N539" i="19"/>
  <c r="N538" i="19"/>
  <c r="N537" i="19"/>
  <c r="N277" i="19"/>
  <c r="N81" i="19"/>
  <c r="N260" i="19"/>
  <c r="N259" i="19"/>
  <c r="N274" i="19"/>
  <c r="N273" i="19"/>
  <c r="N515" i="19"/>
  <c r="N77" i="19"/>
  <c r="N705" i="19"/>
  <c r="N362" i="19"/>
  <c r="N644" i="19"/>
  <c r="N298" i="19"/>
  <c r="N297" i="19"/>
  <c r="N652" i="19"/>
  <c r="N163" i="19"/>
  <c r="N366" i="19"/>
  <c r="N10" i="19"/>
  <c r="N367" i="19"/>
  <c r="N634" i="19"/>
  <c r="N429" i="19"/>
  <c r="N20" i="19"/>
  <c r="N799" i="19"/>
  <c r="N514" i="19"/>
  <c r="N258" i="19"/>
  <c r="N135" i="19"/>
  <c r="N633" i="19"/>
  <c r="N471" i="19"/>
  <c r="N121" i="19"/>
  <c r="N513" i="19"/>
  <c r="N152" i="19"/>
  <c r="N798" i="19"/>
  <c r="N512" i="19"/>
  <c r="N365" i="19"/>
  <c r="N364" i="19"/>
  <c r="N939" i="19"/>
  <c r="N763" i="19"/>
  <c r="N69" i="19"/>
  <c r="N243" i="19"/>
  <c r="N307" i="19"/>
  <c r="N257" i="19"/>
  <c r="N256" i="19"/>
  <c r="N255" i="19"/>
  <c r="N414" i="19"/>
  <c r="N254" i="19"/>
  <c r="N623" i="19"/>
  <c r="N253" i="19"/>
  <c r="N147" i="19"/>
  <c r="N252" i="19"/>
  <c r="N534" i="19"/>
  <c r="N645" i="19"/>
  <c r="N508" i="19"/>
  <c r="N529" i="19"/>
  <c r="N602" i="19"/>
  <c r="N622" i="19"/>
  <c r="N621" i="19"/>
  <c r="N620" i="19"/>
  <c r="N909" i="19"/>
  <c r="N284" i="19"/>
  <c r="N181" i="19"/>
  <c r="N4" i="19"/>
  <c r="N47" i="19"/>
  <c r="N408" i="19"/>
  <c r="N216" i="19"/>
  <c r="N12" i="19"/>
  <c r="N335" i="19"/>
  <c r="N407" i="19"/>
  <c r="N48" i="19"/>
  <c r="N466" i="19"/>
  <c r="N465" i="19"/>
  <c r="N464" i="19"/>
  <c r="N461" i="19"/>
  <c r="N669" i="19"/>
  <c r="N328" i="19"/>
  <c r="N200" i="19"/>
  <c r="N201" i="19"/>
  <c r="N232" i="19"/>
  <c r="N93" i="19"/>
  <c r="N469" i="19"/>
  <c r="N207" i="19"/>
  <c r="N151" i="19"/>
  <c r="N470" i="19"/>
  <c r="N219" i="19"/>
  <c r="N460" i="19"/>
  <c r="N84" i="19"/>
  <c r="N341" i="19"/>
  <c r="N213" i="19"/>
  <c r="N610" i="19"/>
  <c r="N940" i="19"/>
  <c r="L66" i="19"/>
  <c r="N2" i="16"/>
  <c r="T711" i="19"/>
  <c r="AW711" i="19"/>
  <c r="AZ711" i="19"/>
  <c r="BB711" i="19"/>
  <c r="T739" i="19"/>
  <c r="AW739" i="19"/>
  <c r="AZ739" i="19"/>
  <c r="BB739" i="19"/>
  <c r="T741" i="19"/>
  <c r="AW741" i="19"/>
  <c r="AZ741" i="19"/>
  <c r="BB741" i="19"/>
  <c r="T66" i="19"/>
  <c r="AW66" i="19"/>
  <c r="AZ66" i="19"/>
  <c r="BB66" i="19"/>
  <c r="T186" i="19"/>
  <c r="AW186" i="19"/>
  <c r="AZ186" i="19"/>
  <c r="BB186" i="19"/>
  <c r="T102" i="19"/>
  <c r="AW102" i="19"/>
  <c r="AZ102" i="19"/>
  <c r="BB102" i="19"/>
  <c r="T65" i="19"/>
  <c r="AW65" i="19"/>
  <c r="AZ65" i="19"/>
  <c r="BB65" i="19"/>
  <c r="T133" i="19"/>
  <c r="AW133" i="19"/>
  <c r="AZ133" i="19"/>
  <c r="BB133" i="19"/>
  <c r="T103" i="19"/>
  <c r="AW103" i="19"/>
  <c r="AZ103" i="19"/>
  <c r="BB103" i="19"/>
  <c r="T166" i="19"/>
  <c r="AW166" i="19"/>
  <c r="AZ166" i="19"/>
  <c r="BB166" i="19"/>
  <c r="T51" i="19"/>
  <c r="AW51" i="19"/>
  <c r="AZ51" i="19"/>
  <c r="BB51" i="19"/>
  <c r="T99" i="19"/>
  <c r="AW99" i="19"/>
  <c r="AZ99" i="19"/>
  <c r="BB99" i="19"/>
  <c r="T104" i="19"/>
  <c r="AW104" i="19"/>
  <c r="AZ104" i="19"/>
  <c r="BB104" i="19"/>
  <c r="T83" i="19"/>
  <c r="AW83" i="19"/>
  <c r="AZ83" i="19"/>
  <c r="BB83" i="19"/>
  <c r="T64" i="19"/>
  <c r="AW64" i="19"/>
  <c r="AZ64" i="19"/>
  <c r="BB64" i="19"/>
  <c r="T101" i="19"/>
  <c r="AW101" i="19"/>
  <c r="AZ101" i="19"/>
  <c r="BB101" i="19"/>
  <c r="T100" i="19"/>
  <c r="AW100" i="19"/>
  <c r="AZ100" i="19"/>
  <c r="BB100" i="19"/>
  <c r="T67" i="19"/>
  <c r="AW67" i="19"/>
  <c r="AZ67" i="19"/>
  <c r="BB67" i="19"/>
  <c r="T694" i="19"/>
  <c r="AW694" i="19"/>
  <c r="AZ694" i="19"/>
  <c r="BB694" i="19"/>
  <c r="T165" i="19"/>
  <c r="AW165" i="19"/>
  <c r="AZ165" i="19"/>
  <c r="BB165" i="19"/>
  <c r="T240" i="19"/>
  <c r="AW240" i="19"/>
  <c r="AZ240" i="19"/>
  <c r="BB240" i="19"/>
  <c r="T8" i="19"/>
  <c r="AW8" i="19"/>
  <c r="AZ8" i="19"/>
  <c r="BB8" i="19"/>
  <c r="T590" i="19"/>
  <c r="AW590" i="19"/>
  <c r="AZ590" i="19"/>
  <c r="BB590" i="19"/>
  <c r="T589" i="19"/>
  <c r="AW589" i="19"/>
  <c r="AZ589" i="19"/>
  <c r="BB589" i="19"/>
  <c r="T748" i="19"/>
  <c r="AW748" i="19"/>
  <c r="AZ748" i="19"/>
  <c r="BB748" i="19"/>
  <c r="T747" i="19"/>
  <c r="AW747" i="19"/>
  <c r="AZ747" i="19"/>
  <c r="BB747" i="19"/>
  <c r="T588" i="19"/>
  <c r="AW588" i="19"/>
  <c r="AZ588" i="19"/>
  <c r="BB588" i="19"/>
  <c r="T587" i="19"/>
  <c r="AW587" i="19"/>
  <c r="AZ587" i="19"/>
  <c r="BB587" i="19"/>
  <c r="T586" i="19"/>
  <c r="AW586" i="19"/>
  <c r="AZ586" i="19"/>
  <c r="BB586" i="19"/>
  <c r="T585" i="19"/>
  <c r="AW585" i="19"/>
  <c r="AZ585" i="19"/>
  <c r="BB585" i="19"/>
  <c r="T584" i="19"/>
  <c r="AW584" i="19"/>
  <c r="AZ584" i="19"/>
  <c r="BB584" i="19"/>
  <c r="T583" i="19"/>
  <c r="AW583" i="19"/>
  <c r="AZ583" i="19"/>
  <c r="BB583" i="19"/>
  <c r="T582" i="19"/>
  <c r="AW582" i="19"/>
  <c r="AZ582" i="19"/>
  <c r="BB582" i="19"/>
  <c r="T581" i="19"/>
  <c r="AW581" i="19"/>
  <c r="AZ581" i="19"/>
  <c r="BB581" i="19"/>
  <c r="T580" i="19"/>
  <c r="AW580" i="19"/>
  <c r="AZ580" i="19"/>
  <c r="BB580" i="19"/>
  <c r="T579" i="19"/>
  <c r="AW579" i="19"/>
  <c r="AZ579" i="19"/>
  <c r="BB579" i="19"/>
  <c r="T578" i="19"/>
  <c r="AW578" i="19"/>
  <c r="AZ578" i="19"/>
  <c r="BB578" i="19"/>
  <c r="T577" i="19"/>
  <c r="AW577" i="19"/>
  <c r="AZ577" i="19"/>
  <c r="BB577" i="19"/>
  <c r="T576" i="19"/>
  <c r="AW576" i="19"/>
  <c r="AZ576" i="19"/>
  <c r="BB576" i="19"/>
  <c r="T575" i="19"/>
  <c r="AW575" i="19"/>
  <c r="AZ575" i="19"/>
  <c r="BB575" i="19"/>
  <c r="T574" i="19"/>
  <c r="AW574" i="19"/>
  <c r="AZ574" i="19"/>
  <c r="BB574" i="19"/>
  <c r="T573" i="19"/>
  <c r="AW573" i="19"/>
  <c r="AZ573" i="19"/>
  <c r="BB573" i="19"/>
  <c r="T572" i="19"/>
  <c r="AW572" i="19"/>
  <c r="AZ572" i="19"/>
  <c r="BB572" i="19"/>
  <c r="T571" i="19"/>
  <c r="AW571" i="19"/>
  <c r="AZ571" i="19"/>
  <c r="BB571" i="19"/>
  <c r="T570" i="19"/>
  <c r="AW570" i="19"/>
  <c r="AZ570" i="19"/>
  <c r="BB570" i="19"/>
  <c r="T569" i="19"/>
  <c r="AW569" i="19"/>
  <c r="AZ569" i="19"/>
  <c r="BB569" i="19"/>
  <c r="T50" i="19"/>
  <c r="AW50" i="19"/>
  <c r="AZ50" i="19"/>
  <c r="BB50" i="19"/>
  <c r="T568" i="19"/>
  <c r="AW568" i="19"/>
  <c r="AZ568" i="19"/>
  <c r="BB568" i="19"/>
  <c r="T567" i="19"/>
  <c r="AW567" i="19"/>
  <c r="AZ567" i="19"/>
  <c r="BB567" i="19"/>
  <c r="T566" i="19"/>
  <c r="AW566" i="19"/>
  <c r="AZ566" i="19"/>
  <c r="BB566" i="19"/>
  <c r="T198" i="19"/>
  <c r="AW198" i="19"/>
  <c r="AZ198" i="19"/>
  <c r="BB198" i="19"/>
  <c r="T7" i="19"/>
  <c r="AW7" i="19"/>
  <c r="AZ7" i="19"/>
  <c r="BB7" i="19"/>
  <c r="T6" i="19"/>
  <c r="AW6" i="19"/>
  <c r="AZ6" i="19"/>
  <c r="BB6" i="19"/>
  <c r="T468" i="19"/>
  <c r="AW468" i="19"/>
  <c r="AZ468" i="19"/>
  <c r="BB468" i="19"/>
  <c r="T41" i="19"/>
  <c r="AW41" i="19"/>
  <c r="AZ41" i="19"/>
  <c r="BB41" i="19"/>
  <c r="T668" i="19"/>
  <c r="AW668" i="19"/>
  <c r="AZ668" i="19"/>
  <c r="BB668" i="19"/>
  <c r="T32" i="19"/>
  <c r="AW32" i="19"/>
  <c r="AZ32" i="19"/>
  <c r="BB32" i="19"/>
  <c r="T31" i="19"/>
  <c r="AW31" i="19"/>
  <c r="AZ31" i="19"/>
  <c r="BB31" i="19"/>
  <c r="T30" i="19"/>
  <c r="AW30" i="19"/>
  <c r="AZ30" i="19"/>
  <c r="BB30" i="19"/>
  <c r="T608" i="19"/>
  <c r="AW608" i="19"/>
  <c r="AZ608" i="19"/>
  <c r="BB608" i="19"/>
  <c r="T607" i="19"/>
  <c r="AW607" i="19"/>
  <c r="AZ607" i="19"/>
  <c r="BB607" i="19"/>
  <c r="T606" i="19"/>
  <c r="AW606" i="19"/>
  <c r="AZ606" i="19"/>
  <c r="BB606" i="19"/>
  <c r="T609" i="19"/>
  <c r="AW609" i="19"/>
  <c r="AZ609" i="19"/>
  <c r="BB609" i="19"/>
  <c r="T892" i="19"/>
  <c r="AW892" i="19"/>
  <c r="AZ892" i="19"/>
  <c r="BB892" i="19"/>
  <c r="T239" i="19"/>
  <c r="AW239" i="19"/>
  <c r="AZ239" i="19"/>
  <c r="BB239" i="19"/>
  <c r="T684" i="19"/>
  <c r="AW684" i="19"/>
  <c r="AZ684" i="19"/>
  <c r="BB684" i="19"/>
  <c r="T459" i="19"/>
  <c r="AW459" i="19"/>
  <c r="AZ459" i="19"/>
  <c r="BB459" i="19"/>
  <c r="T667" i="19"/>
  <c r="AW667" i="19"/>
  <c r="AZ667" i="19"/>
  <c r="BB667" i="19"/>
  <c r="T666" i="19"/>
  <c r="AW666" i="19"/>
  <c r="AZ666" i="19"/>
  <c r="BB666" i="19"/>
  <c r="T203" i="19"/>
  <c r="AW203" i="19"/>
  <c r="AZ203" i="19"/>
  <c r="BB203" i="19"/>
  <c r="T96" i="19"/>
  <c r="AW96" i="19"/>
  <c r="AZ96" i="19"/>
  <c r="BB96" i="19"/>
  <c r="T91" i="19"/>
  <c r="AW91" i="19"/>
  <c r="AZ91" i="19"/>
  <c r="BB91" i="19"/>
  <c r="T463" i="19"/>
  <c r="AW463" i="19"/>
  <c r="AZ463" i="19"/>
  <c r="BB463" i="19"/>
  <c r="T682" i="19"/>
  <c r="AW682" i="19"/>
  <c r="AZ682" i="19"/>
  <c r="BB682" i="19"/>
  <c r="T681" i="19"/>
  <c r="AW681" i="19"/>
  <c r="AZ681" i="19"/>
  <c r="BB681" i="19"/>
  <c r="T79" i="19"/>
  <c r="AW79" i="19"/>
  <c r="AZ79" i="19"/>
  <c r="BB79" i="19"/>
  <c r="T78" i="19"/>
  <c r="AW78" i="19"/>
  <c r="AZ78" i="19"/>
  <c r="BB78" i="19"/>
  <c r="T680" i="19"/>
  <c r="AW680" i="19"/>
  <c r="AZ680" i="19"/>
  <c r="BB680" i="19"/>
  <c r="T665" i="19"/>
  <c r="AW665" i="19"/>
  <c r="AZ665" i="19"/>
  <c r="BB665" i="19"/>
  <c r="T664" i="19"/>
  <c r="AW664" i="19"/>
  <c r="AZ664" i="19"/>
  <c r="BB664" i="19"/>
  <c r="T169" i="19"/>
  <c r="AW169" i="19"/>
  <c r="AZ169" i="19"/>
  <c r="BB169" i="19"/>
  <c r="T125" i="19"/>
  <c r="AW125" i="19"/>
  <c r="AZ125" i="19"/>
  <c r="BB125" i="19"/>
  <c r="T177" i="19"/>
  <c r="AW177" i="19"/>
  <c r="AZ177" i="19"/>
  <c r="BB177" i="19"/>
  <c r="T738" i="19"/>
  <c r="AW738" i="19"/>
  <c r="AZ738" i="19"/>
  <c r="BB738" i="19"/>
  <c r="T737" i="19"/>
  <c r="AW737" i="19"/>
  <c r="AZ737" i="19"/>
  <c r="BB737" i="19"/>
  <c r="T736" i="19"/>
  <c r="AW736" i="19"/>
  <c r="AZ736" i="19"/>
  <c r="BB736" i="19"/>
  <c r="T735" i="19"/>
  <c r="AW735" i="19"/>
  <c r="AZ735" i="19"/>
  <c r="BB735" i="19"/>
  <c r="T734" i="19"/>
  <c r="AW734" i="19"/>
  <c r="AZ734" i="19"/>
  <c r="BB734" i="19"/>
  <c r="T140" i="19"/>
  <c r="AW140" i="19"/>
  <c r="AZ140" i="19"/>
  <c r="BB140" i="19"/>
  <c r="T547" i="19"/>
  <c r="AW547" i="19"/>
  <c r="AZ547" i="19"/>
  <c r="BB547" i="19"/>
  <c r="T548" i="19"/>
  <c r="AW548" i="19"/>
  <c r="AZ548" i="19"/>
  <c r="BB548" i="19"/>
  <c r="T502" i="19"/>
  <c r="AW502" i="19"/>
  <c r="AZ502" i="19"/>
  <c r="BB502" i="19"/>
  <c r="T236" i="19"/>
  <c r="AW236" i="19"/>
  <c r="AZ236" i="19"/>
  <c r="BB236" i="19"/>
  <c r="T733" i="19"/>
  <c r="AW733" i="19"/>
  <c r="AZ733" i="19"/>
  <c r="BB733" i="19"/>
  <c r="T732" i="19"/>
  <c r="AW732" i="19"/>
  <c r="AZ732" i="19"/>
  <c r="BB732" i="19"/>
  <c r="T731" i="19"/>
  <c r="AW731" i="19"/>
  <c r="AZ731" i="19"/>
  <c r="BB731" i="19"/>
  <c r="T730" i="19"/>
  <c r="AW730" i="19"/>
  <c r="AZ730" i="19"/>
  <c r="BB730" i="19"/>
  <c r="T729" i="19"/>
  <c r="AW729" i="19"/>
  <c r="AZ729" i="19"/>
  <c r="BB729" i="19"/>
  <c r="T728" i="19"/>
  <c r="AW728" i="19"/>
  <c r="AZ728" i="19"/>
  <c r="BB728" i="19"/>
  <c r="T727" i="19"/>
  <c r="AW727" i="19"/>
  <c r="AZ727" i="19"/>
  <c r="BB727" i="19"/>
  <c r="T726" i="19"/>
  <c r="AW726" i="19"/>
  <c r="AZ726" i="19"/>
  <c r="BB726" i="19"/>
  <c r="T725" i="19"/>
  <c r="AW725" i="19"/>
  <c r="AZ725" i="19"/>
  <c r="BB725" i="19"/>
  <c r="T936" i="19"/>
  <c r="AW936" i="19"/>
  <c r="AZ936" i="19"/>
  <c r="BB936" i="19"/>
  <c r="T935" i="19"/>
  <c r="AW935" i="19"/>
  <c r="AZ935" i="19"/>
  <c r="BB935" i="19"/>
  <c r="T934" i="19"/>
  <c r="AW934" i="19"/>
  <c r="AZ934" i="19"/>
  <c r="BB934" i="19"/>
  <c r="T933" i="19"/>
  <c r="AW933" i="19"/>
  <c r="AZ933" i="19"/>
  <c r="BB933" i="19"/>
  <c r="T932" i="19"/>
  <c r="AW932" i="19"/>
  <c r="AZ932" i="19"/>
  <c r="BB932" i="19"/>
  <c r="T931" i="19"/>
  <c r="AW931" i="19"/>
  <c r="AZ931" i="19"/>
  <c r="BB931" i="19"/>
  <c r="T930" i="19"/>
  <c r="AW930" i="19"/>
  <c r="AZ930" i="19"/>
  <c r="BB930" i="19"/>
  <c r="T724" i="19"/>
  <c r="AW724" i="19"/>
  <c r="AZ724" i="19"/>
  <c r="BB724" i="19"/>
  <c r="T723" i="19"/>
  <c r="AW723" i="19"/>
  <c r="AZ723" i="19"/>
  <c r="BB723" i="19"/>
  <c r="T722" i="19"/>
  <c r="AW722" i="19"/>
  <c r="AZ722" i="19"/>
  <c r="BB722" i="19"/>
  <c r="T721" i="19"/>
  <c r="AW721" i="19"/>
  <c r="AZ721" i="19"/>
  <c r="BB721" i="19"/>
  <c r="T720" i="19"/>
  <c r="AW720" i="19"/>
  <c r="AZ720" i="19"/>
  <c r="BB720" i="19"/>
  <c r="T929" i="19"/>
  <c r="AW929" i="19"/>
  <c r="AZ929" i="19"/>
  <c r="BC929" i="19" s="1"/>
  <c r="BB929" i="19"/>
  <c r="T928" i="19"/>
  <c r="AW928" i="19"/>
  <c r="AZ928" i="19"/>
  <c r="BB928" i="19"/>
  <c r="T927" i="19"/>
  <c r="AW927" i="19"/>
  <c r="AZ927" i="19"/>
  <c r="BB927" i="19"/>
  <c r="T719" i="19"/>
  <c r="AW719" i="19"/>
  <c r="AZ719" i="19"/>
  <c r="BB719" i="19"/>
  <c r="T718" i="19"/>
  <c r="AW718" i="19"/>
  <c r="AZ718" i="19"/>
  <c r="BB718" i="19"/>
  <c r="T810" i="19"/>
  <c r="AW810" i="19"/>
  <c r="AZ810" i="19"/>
  <c r="BB810" i="19"/>
  <c r="T809" i="19"/>
  <c r="AW809" i="19"/>
  <c r="AZ809" i="19"/>
  <c r="BB809" i="19"/>
  <c r="T793" i="19"/>
  <c r="AW793" i="19"/>
  <c r="AZ793" i="19"/>
  <c r="BB793" i="19"/>
  <c r="T531" i="19"/>
  <c r="AW531" i="19"/>
  <c r="AZ531" i="19"/>
  <c r="BB531" i="19"/>
  <c r="T453" i="19"/>
  <c r="AW453" i="19"/>
  <c r="AZ453" i="19"/>
  <c r="BB453" i="19"/>
  <c r="T452" i="19"/>
  <c r="AW452" i="19"/>
  <c r="AZ452" i="19"/>
  <c r="BB452" i="19"/>
  <c r="T162" i="19"/>
  <c r="AW162" i="19"/>
  <c r="AZ162" i="19"/>
  <c r="BB162" i="19"/>
  <c r="T202" i="19"/>
  <c r="AW202" i="19"/>
  <c r="AZ202" i="19"/>
  <c r="BB202" i="19"/>
  <c r="T456" i="19"/>
  <c r="AW456" i="19"/>
  <c r="AZ456" i="19"/>
  <c r="BB456" i="19"/>
  <c r="T487" i="19"/>
  <c r="AW487" i="19"/>
  <c r="AZ487" i="19"/>
  <c r="BB487" i="19"/>
  <c r="T486" i="19"/>
  <c r="AW486" i="19"/>
  <c r="AZ486" i="19"/>
  <c r="BB486" i="19"/>
  <c r="T458" i="19"/>
  <c r="AW458" i="19"/>
  <c r="AZ458" i="19"/>
  <c r="BB458" i="19"/>
  <c r="T698" i="19"/>
  <c r="AW698" i="19"/>
  <c r="AZ698" i="19"/>
  <c r="BB698" i="19"/>
  <c r="T919" i="19"/>
  <c r="AW919" i="19"/>
  <c r="AZ919" i="19"/>
  <c r="BB919" i="19"/>
  <c r="T530" i="19"/>
  <c r="AW530" i="19"/>
  <c r="AZ530" i="19"/>
  <c r="BB530" i="19"/>
  <c r="T420" i="19"/>
  <c r="AW420" i="19"/>
  <c r="AZ420" i="19"/>
  <c r="BB420" i="19"/>
  <c r="T699" i="19"/>
  <c r="AW699" i="19"/>
  <c r="AZ699" i="19"/>
  <c r="BB699" i="19"/>
  <c r="T632" i="19"/>
  <c r="AW632" i="19"/>
  <c r="AZ632" i="19"/>
  <c r="BB632" i="19"/>
  <c r="T631" i="19"/>
  <c r="AW631" i="19"/>
  <c r="AZ631" i="19"/>
  <c r="BB631" i="19"/>
  <c r="T630" i="19"/>
  <c r="AW630" i="19"/>
  <c r="AZ630" i="19"/>
  <c r="BB630" i="19"/>
  <c r="T419" i="19"/>
  <c r="AW419" i="19"/>
  <c r="AZ419" i="19"/>
  <c r="BB419" i="19"/>
  <c r="T128" i="19"/>
  <c r="AW128" i="19"/>
  <c r="AZ128" i="19"/>
  <c r="BB128" i="19"/>
  <c r="T521" i="19"/>
  <c r="AW521" i="19"/>
  <c r="AZ521" i="19"/>
  <c r="BB521" i="19"/>
  <c r="T343" i="19"/>
  <c r="AW343" i="19"/>
  <c r="AZ343" i="19"/>
  <c r="BC343" i="19" s="1"/>
  <c r="BB343" i="19"/>
  <c r="T342" i="19"/>
  <c r="AW342" i="19"/>
  <c r="AZ342" i="19"/>
  <c r="BC342" i="19" s="1"/>
  <c r="BB342" i="19"/>
  <c r="T424" i="19"/>
  <c r="AW424" i="19"/>
  <c r="AZ424" i="19"/>
  <c r="BB424" i="19"/>
  <c r="T120" i="19"/>
  <c r="AW120" i="19"/>
  <c r="AZ120" i="19"/>
  <c r="BB120" i="19"/>
  <c r="T34" i="19"/>
  <c r="AW34" i="19"/>
  <c r="AZ34" i="19"/>
  <c r="BB34" i="19"/>
  <c r="T891" i="19"/>
  <c r="AW891" i="19"/>
  <c r="AZ891" i="19"/>
  <c r="BB891" i="19"/>
  <c r="T656" i="19"/>
  <c r="AW656" i="19"/>
  <c r="AZ656" i="19"/>
  <c r="BB656" i="19"/>
  <c r="T655" i="19"/>
  <c r="AW655" i="19"/>
  <c r="AZ655" i="19"/>
  <c r="BB655" i="19"/>
  <c r="T866" i="19"/>
  <c r="AW866" i="19"/>
  <c r="AZ866" i="19"/>
  <c r="BB866" i="19"/>
  <c r="T830" i="19"/>
  <c r="AW830" i="19"/>
  <c r="AZ830" i="19"/>
  <c r="BB830" i="19"/>
  <c r="T829" i="19"/>
  <c r="AW829" i="19"/>
  <c r="AZ829" i="19"/>
  <c r="BB829" i="19"/>
  <c r="T828" i="19"/>
  <c r="AW828" i="19"/>
  <c r="AZ828" i="19"/>
  <c r="BB828" i="19"/>
  <c r="T827" i="19"/>
  <c r="AW827" i="19"/>
  <c r="AZ827" i="19"/>
  <c r="BB827" i="19"/>
  <c r="T826" i="19"/>
  <c r="AW826" i="19"/>
  <c r="AZ826" i="19"/>
  <c r="BB826" i="19"/>
  <c r="T24" i="19"/>
  <c r="AW24" i="19"/>
  <c r="AZ24" i="19"/>
  <c r="BB24" i="19"/>
  <c r="T872" i="19"/>
  <c r="AW872" i="19"/>
  <c r="AZ872" i="19"/>
  <c r="BB872" i="19"/>
  <c r="T871" i="19"/>
  <c r="AW871" i="19"/>
  <c r="AZ871" i="19"/>
  <c r="BB871" i="19"/>
  <c r="T226" i="19"/>
  <c r="AW226" i="19"/>
  <c r="AZ226" i="19"/>
  <c r="BB226" i="19"/>
  <c r="T507" i="19"/>
  <c r="AW507" i="19"/>
  <c r="AZ507" i="19"/>
  <c r="BB507" i="19"/>
  <c r="T506" i="19"/>
  <c r="AW506" i="19"/>
  <c r="AZ506" i="19"/>
  <c r="BB506" i="19"/>
  <c r="T505" i="19"/>
  <c r="AW505" i="19"/>
  <c r="AZ505" i="19"/>
  <c r="BB505" i="19"/>
  <c r="T504" i="19"/>
  <c r="AW504" i="19"/>
  <c r="AZ504" i="19"/>
  <c r="BB504" i="19"/>
  <c r="T527" i="19"/>
  <c r="AW527" i="19"/>
  <c r="AZ527" i="19"/>
  <c r="BB527" i="19"/>
  <c r="T528" i="19"/>
  <c r="AW528" i="19"/>
  <c r="AZ528" i="19"/>
  <c r="BB528" i="19"/>
  <c r="T161" i="19"/>
  <c r="AW161" i="19"/>
  <c r="AZ161" i="19"/>
  <c r="BB161" i="19"/>
  <c r="T229" i="19"/>
  <c r="AW229" i="19"/>
  <c r="AZ229" i="19"/>
  <c r="BB229" i="19"/>
  <c r="T42" i="19"/>
  <c r="AW42" i="19"/>
  <c r="AZ42" i="19"/>
  <c r="BB42" i="19"/>
  <c r="T918" i="19"/>
  <c r="AW918" i="19"/>
  <c r="AZ918" i="19"/>
  <c r="BC918" i="19" s="1"/>
  <c r="BB918" i="19"/>
  <c r="T138" i="19"/>
  <c r="AW138" i="19"/>
  <c r="AZ138" i="19"/>
  <c r="BB138" i="19"/>
  <c r="T74" i="19"/>
  <c r="AW74" i="19"/>
  <c r="AZ74" i="19"/>
  <c r="BB74" i="19"/>
  <c r="T156" i="19"/>
  <c r="AW156" i="19"/>
  <c r="AZ156" i="19"/>
  <c r="BB156" i="19"/>
  <c r="T155" i="19"/>
  <c r="AW155" i="19"/>
  <c r="AZ155" i="19"/>
  <c r="BB155" i="19"/>
  <c r="T118" i="19"/>
  <c r="AW118" i="19"/>
  <c r="AZ118" i="19"/>
  <c r="BB118" i="19"/>
  <c r="T60" i="19"/>
  <c r="AW60" i="19"/>
  <c r="AZ60" i="19"/>
  <c r="BB60" i="19"/>
  <c r="T117" i="19"/>
  <c r="AW117" i="19"/>
  <c r="AZ117" i="19"/>
  <c r="BB117" i="19"/>
  <c r="T59" i="19"/>
  <c r="AW59" i="19"/>
  <c r="AZ59" i="19"/>
  <c r="BB59" i="19"/>
  <c r="T195" i="19"/>
  <c r="AW195" i="19"/>
  <c r="AZ195" i="19"/>
  <c r="BB195" i="19"/>
  <c r="T693" i="19"/>
  <c r="AW693" i="19"/>
  <c r="AZ693" i="19"/>
  <c r="BB693" i="19"/>
  <c r="T692" i="19"/>
  <c r="AW692" i="19"/>
  <c r="AZ692" i="19"/>
  <c r="BB692" i="19"/>
  <c r="T691" i="19"/>
  <c r="AW691" i="19"/>
  <c r="AZ691" i="19"/>
  <c r="BB691" i="19"/>
  <c r="T467" i="19"/>
  <c r="AW467" i="19"/>
  <c r="AZ467" i="19"/>
  <c r="BB467" i="19"/>
  <c r="T679" i="19"/>
  <c r="AW679" i="19"/>
  <c r="AZ679" i="19"/>
  <c r="BB679" i="19"/>
  <c r="T288" i="19"/>
  <c r="AW288" i="19"/>
  <c r="AZ288" i="19"/>
  <c r="BB288" i="19"/>
  <c r="T600" i="19"/>
  <c r="AW600" i="19"/>
  <c r="AZ600" i="19"/>
  <c r="BB600" i="19"/>
  <c r="T854" i="19"/>
  <c r="AW854" i="19"/>
  <c r="AZ854" i="19"/>
  <c r="BB854" i="19"/>
  <c r="T559" i="19"/>
  <c r="AW559" i="19"/>
  <c r="AZ559" i="19"/>
  <c r="BB559" i="19"/>
  <c r="T880" i="19"/>
  <c r="AW880" i="19"/>
  <c r="AZ880" i="19"/>
  <c r="BB880" i="19"/>
  <c r="T925" i="19"/>
  <c r="AW925" i="19"/>
  <c r="AZ925" i="19"/>
  <c r="BC925" i="19" s="1"/>
  <c r="BB925" i="19"/>
  <c r="T924" i="19"/>
  <c r="AW924" i="19"/>
  <c r="AZ924" i="19"/>
  <c r="BC924" i="19" s="1"/>
  <c r="BB924" i="19"/>
  <c r="T68" i="19"/>
  <c r="AW68" i="19"/>
  <c r="AZ68" i="19"/>
  <c r="BB68" i="19"/>
  <c r="T717" i="19"/>
  <c r="AW717" i="19"/>
  <c r="AZ717" i="19"/>
  <c r="BB717" i="19"/>
  <c r="T780" i="19"/>
  <c r="AW780" i="19"/>
  <c r="AZ780" i="19"/>
  <c r="BC780" i="19" s="1"/>
  <c r="BB780" i="19"/>
  <c r="T917" i="19"/>
  <c r="AW917" i="19"/>
  <c r="AZ917" i="19"/>
  <c r="BB917" i="19"/>
  <c r="T916" i="19"/>
  <c r="AW916" i="19"/>
  <c r="AZ916" i="19"/>
  <c r="BB916" i="19"/>
  <c r="T164" i="19"/>
  <c r="AW164" i="19"/>
  <c r="AZ164" i="19"/>
  <c r="BB164" i="19"/>
  <c r="T97" i="19"/>
  <c r="AW97" i="19"/>
  <c r="AZ97" i="19"/>
  <c r="BB97" i="19"/>
  <c r="T80" i="19"/>
  <c r="AW80" i="19"/>
  <c r="AZ80" i="19"/>
  <c r="BB80" i="19"/>
  <c r="T671" i="19"/>
  <c r="AW671" i="19"/>
  <c r="AZ671" i="19"/>
  <c r="BB671" i="19"/>
  <c r="T184" i="19"/>
  <c r="AW184" i="19"/>
  <c r="AZ184" i="19"/>
  <c r="BB184" i="19"/>
  <c r="T670" i="19"/>
  <c r="AW670" i="19"/>
  <c r="AZ670" i="19"/>
  <c r="BB670" i="19"/>
  <c r="T398" i="19"/>
  <c r="AW398" i="19"/>
  <c r="AZ398" i="19"/>
  <c r="BB398" i="19"/>
  <c r="T555" i="19"/>
  <c r="AW555" i="19"/>
  <c r="AZ555" i="19"/>
  <c r="BB555" i="19"/>
  <c r="T61" i="19"/>
  <c r="AW61" i="19"/>
  <c r="AZ61" i="19"/>
  <c r="BB61" i="19"/>
  <c r="T787" i="19"/>
  <c r="AW787" i="19"/>
  <c r="AZ787" i="19"/>
  <c r="BB787" i="19"/>
  <c r="T786" i="19"/>
  <c r="AW786" i="19"/>
  <c r="AZ786" i="19"/>
  <c r="BB786" i="19"/>
  <c r="T879" i="19"/>
  <c r="AW879" i="19"/>
  <c r="AZ879" i="19"/>
  <c r="BB879" i="19"/>
  <c r="T688" i="19"/>
  <c r="AW688" i="19"/>
  <c r="AZ688" i="19"/>
  <c r="BB688" i="19"/>
  <c r="T687" i="19"/>
  <c r="AW687" i="19"/>
  <c r="AZ687" i="19"/>
  <c r="BB687" i="19"/>
  <c r="T172" i="19"/>
  <c r="AW172" i="19"/>
  <c r="AZ172" i="19"/>
  <c r="BB172" i="19"/>
  <c r="T690" i="19"/>
  <c r="AW690" i="19"/>
  <c r="AZ690" i="19"/>
  <c r="BB690" i="19"/>
  <c r="T689" i="19"/>
  <c r="AW689" i="19"/>
  <c r="AZ689" i="19"/>
  <c r="BB689" i="19"/>
  <c r="T94" i="19"/>
  <c r="AW94" i="19"/>
  <c r="AZ94" i="19"/>
  <c r="BB94" i="19"/>
  <c r="T180" i="19"/>
  <c r="AW180" i="19"/>
  <c r="AZ180" i="19"/>
  <c r="BB180" i="19"/>
  <c r="T686" i="19"/>
  <c r="AW686" i="19"/>
  <c r="AZ686" i="19"/>
  <c r="BB686" i="19"/>
  <c r="T440" i="19"/>
  <c r="AW440" i="19"/>
  <c r="AZ440" i="19"/>
  <c r="BB440" i="19"/>
  <c r="T746" i="19"/>
  <c r="AW746" i="19"/>
  <c r="AZ746" i="19"/>
  <c r="BB746" i="19"/>
  <c r="T663" i="19"/>
  <c r="AW663" i="19"/>
  <c r="AZ663" i="19"/>
  <c r="BB663" i="19"/>
  <c r="T149" i="19"/>
  <c r="AW149" i="19"/>
  <c r="AZ149" i="19"/>
  <c r="BB149" i="19"/>
  <c r="T662" i="19"/>
  <c r="AW662" i="19"/>
  <c r="AZ662" i="19"/>
  <c r="BB662" i="19"/>
  <c r="T29" i="19"/>
  <c r="AW29" i="19"/>
  <c r="AZ29" i="19"/>
  <c r="BB29" i="19"/>
  <c r="T661" i="19"/>
  <c r="AW661" i="19"/>
  <c r="AZ661" i="19"/>
  <c r="BB661" i="19"/>
  <c r="T660" i="19"/>
  <c r="AW660" i="19"/>
  <c r="AZ660" i="19"/>
  <c r="BB660" i="19"/>
  <c r="T475" i="19"/>
  <c r="AW475" i="19"/>
  <c r="AZ475" i="19"/>
  <c r="BB475" i="19"/>
  <c r="T235" i="19"/>
  <c r="AW235" i="19"/>
  <c r="AZ235" i="19"/>
  <c r="BC235" i="19" s="1"/>
  <c r="BB235" i="19"/>
  <c r="T205" i="19"/>
  <c r="AW205" i="19"/>
  <c r="AZ205" i="19"/>
  <c r="BB205" i="19"/>
  <c r="T549" i="19"/>
  <c r="AW549" i="19"/>
  <c r="AZ549" i="19"/>
  <c r="BB549" i="19"/>
  <c r="T33" i="19"/>
  <c r="AW33" i="19"/>
  <c r="AZ33" i="19"/>
  <c r="BB33" i="19"/>
  <c r="T157" i="19"/>
  <c r="AW157" i="19"/>
  <c r="AZ157" i="19"/>
  <c r="BB157" i="19"/>
  <c r="T38" i="19"/>
  <c r="AW38" i="19"/>
  <c r="AZ38" i="19"/>
  <c r="BB38" i="19"/>
  <c r="T942" i="19"/>
  <c r="AW942" i="19"/>
  <c r="AZ942" i="19"/>
  <c r="BB942" i="19"/>
  <c r="T522" i="19"/>
  <c r="AW522" i="19"/>
  <c r="AZ522" i="19"/>
  <c r="BC522" i="19" s="1"/>
  <c r="BB522" i="19"/>
  <c r="T89" i="19"/>
  <c r="AW89" i="19"/>
  <c r="AZ89" i="19"/>
  <c r="BB89" i="19"/>
  <c r="T314" i="19"/>
  <c r="AW314" i="19"/>
  <c r="AZ314" i="19"/>
  <c r="BB314" i="19"/>
  <c r="T413" i="19"/>
  <c r="AW413" i="19"/>
  <c r="AZ413" i="19"/>
  <c r="BB413" i="19"/>
  <c r="T122" i="19"/>
  <c r="AW122" i="19"/>
  <c r="AZ122" i="19"/>
  <c r="BB122" i="19"/>
  <c r="T605" i="19"/>
  <c r="AW605" i="19"/>
  <c r="AZ605" i="19"/>
  <c r="BB605" i="19"/>
  <c r="T945" i="19"/>
  <c r="AW945" i="19"/>
  <c r="AZ945" i="19"/>
  <c r="BC945" i="19" s="1"/>
  <c r="BB945" i="19"/>
  <c r="T316" i="19"/>
  <c r="AW316" i="19"/>
  <c r="AZ316" i="19"/>
  <c r="BB316" i="19"/>
  <c r="T315" i="19"/>
  <c r="AW315" i="19"/>
  <c r="AZ315" i="19"/>
  <c r="BB315" i="19"/>
  <c r="T313" i="19"/>
  <c r="AW313" i="19"/>
  <c r="AZ313" i="19"/>
  <c r="BB313" i="19"/>
  <c r="T312" i="19"/>
  <c r="AW312" i="19"/>
  <c r="AZ312" i="19"/>
  <c r="BB312" i="19"/>
  <c r="T890" i="19"/>
  <c r="AW890" i="19"/>
  <c r="AZ890" i="19"/>
  <c r="BC890" i="19" s="1"/>
  <c r="BB890" i="19"/>
  <c r="T941" i="19"/>
  <c r="AW941" i="19"/>
  <c r="AZ941" i="19"/>
  <c r="BC941" i="19" s="1"/>
  <c r="BB941" i="19"/>
  <c r="T11" i="19"/>
  <c r="AW11" i="19"/>
  <c r="AZ11" i="19"/>
  <c r="BB11" i="19"/>
  <c r="T511" i="19"/>
  <c r="AW511" i="19"/>
  <c r="AZ511" i="19"/>
  <c r="BB511" i="19"/>
  <c r="T805" i="19"/>
  <c r="AW805" i="19"/>
  <c r="AZ805" i="19"/>
  <c r="BB805" i="19"/>
  <c r="T230" i="19"/>
  <c r="AW230" i="19"/>
  <c r="AZ230" i="19"/>
  <c r="BB230" i="19"/>
  <c r="T389" i="19"/>
  <c r="AW389" i="19"/>
  <c r="AZ389" i="19"/>
  <c r="BB389" i="19"/>
  <c r="T819" i="19"/>
  <c r="AW819" i="19"/>
  <c r="AZ819" i="19"/>
  <c r="BC819" i="19" s="1"/>
  <c r="BB819" i="19"/>
  <c r="T818" i="19"/>
  <c r="AW818" i="19"/>
  <c r="AZ818" i="19"/>
  <c r="BC818" i="19" s="1"/>
  <c r="BB818" i="19"/>
  <c r="T817" i="19"/>
  <c r="AW817" i="19"/>
  <c r="AZ817" i="19"/>
  <c r="BC817" i="19" s="1"/>
  <c r="BB817" i="19"/>
  <c r="T820" i="19"/>
  <c r="AW820" i="19"/>
  <c r="AZ820" i="19"/>
  <c r="BB820" i="19"/>
  <c r="T889" i="19"/>
  <c r="AW889" i="19"/>
  <c r="AZ889" i="19"/>
  <c r="BB889" i="19"/>
  <c r="T897" i="19"/>
  <c r="AW897" i="19"/>
  <c r="AZ897" i="19"/>
  <c r="BB897" i="19"/>
  <c r="T865" i="19"/>
  <c r="AW865" i="19"/>
  <c r="AZ865" i="19"/>
  <c r="BB865" i="19"/>
  <c r="T864" i="19"/>
  <c r="AW864" i="19"/>
  <c r="AZ864" i="19"/>
  <c r="BB864" i="19"/>
  <c r="T294" i="19"/>
  <c r="AW294" i="19"/>
  <c r="AZ294" i="19"/>
  <c r="BB294" i="19"/>
  <c r="T411" i="19"/>
  <c r="AW411" i="19"/>
  <c r="AZ411" i="19"/>
  <c r="BB411" i="19"/>
  <c r="T946" i="19"/>
  <c r="AW946" i="19"/>
  <c r="AZ946" i="19"/>
  <c r="BC946" i="19" s="1"/>
  <c r="BB946" i="19"/>
  <c r="T553" i="19"/>
  <c r="AW553" i="19"/>
  <c r="AZ553" i="19"/>
  <c r="BB553" i="19"/>
  <c r="T533" i="19"/>
  <c r="AW533" i="19"/>
  <c r="AZ533" i="19"/>
  <c r="BB533" i="19"/>
  <c r="T825" i="19"/>
  <c r="AW825" i="19"/>
  <c r="AZ825" i="19"/>
  <c r="BB825" i="19"/>
  <c r="T629" i="19"/>
  <c r="AW629" i="19"/>
  <c r="AZ629" i="19"/>
  <c r="BB629" i="19"/>
  <c r="T824" i="19"/>
  <c r="AW824" i="19"/>
  <c r="AZ824" i="19"/>
  <c r="BB824" i="19"/>
  <c r="T58" i="19"/>
  <c r="AW58" i="19"/>
  <c r="AZ58" i="19"/>
  <c r="BB58" i="19"/>
  <c r="T797" i="19"/>
  <c r="AW797" i="19"/>
  <c r="AZ797" i="19"/>
  <c r="BB797" i="19"/>
  <c r="T242" i="19"/>
  <c r="AW242" i="19"/>
  <c r="AZ242" i="19"/>
  <c r="BB242" i="19"/>
  <c r="T604" i="19"/>
  <c r="AW604" i="19"/>
  <c r="AZ604" i="19"/>
  <c r="BB604" i="19"/>
  <c r="T745" i="19"/>
  <c r="AW745" i="19"/>
  <c r="AZ745" i="19"/>
  <c r="BC745" i="19" s="1"/>
  <c r="BB745" i="19"/>
  <c r="T853" i="19"/>
  <c r="AW853" i="19"/>
  <c r="AZ853" i="19"/>
  <c r="BC853" i="19" s="1"/>
  <c r="BB853" i="19"/>
  <c r="T852" i="19"/>
  <c r="AW852" i="19"/>
  <c r="AZ852" i="19"/>
  <c r="BB852" i="19"/>
  <c r="T378" i="19"/>
  <c r="AW378" i="19"/>
  <c r="AZ378" i="19"/>
  <c r="BB378" i="19"/>
  <c r="T377" i="19"/>
  <c r="AW377" i="19"/>
  <c r="AZ377" i="19"/>
  <c r="BB377" i="19"/>
  <c r="T376" i="19"/>
  <c r="AW376" i="19"/>
  <c r="AZ376" i="19"/>
  <c r="BB376" i="19"/>
  <c r="T532" i="19"/>
  <c r="AW532" i="19"/>
  <c r="AZ532" i="19"/>
  <c r="BB532" i="19"/>
  <c r="T557" i="19"/>
  <c r="AW557" i="19"/>
  <c r="AZ557" i="19"/>
  <c r="BB557" i="19"/>
  <c r="T292" i="19"/>
  <c r="AW292" i="19"/>
  <c r="AZ292" i="19"/>
  <c r="BB292" i="19"/>
  <c r="T289" i="19"/>
  <c r="AW289" i="19"/>
  <c r="AZ289" i="19"/>
  <c r="BB289" i="19"/>
  <c r="T36" i="19"/>
  <c r="AW36" i="19"/>
  <c r="AZ36" i="19"/>
  <c r="BB36" i="19"/>
  <c r="T402" i="19"/>
  <c r="AW402" i="19"/>
  <c r="AZ402" i="19"/>
  <c r="BB402" i="19"/>
  <c r="T648" i="19"/>
  <c r="AW648" i="19"/>
  <c r="AZ648" i="19"/>
  <c r="BB648" i="19"/>
  <c r="T894" i="19"/>
  <c r="AW894" i="19"/>
  <c r="AZ894" i="19"/>
  <c r="BB894" i="19"/>
  <c r="T53" i="19"/>
  <c r="AW53" i="19"/>
  <c r="AZ53" i="19"/>
  <c r="BB53" i="19"/>
  <c r="T473" i="19"/>
  <c r="AW473" i="19"/>
  <c r="AZ473" i="19"/>
  <c r="BB473" i="19"/>
  <c r="T326" i="19"/>
  <c r="AW326" i="19"/>
  <c r="AZ326" i="19"/>
  <c r="BB326" i="19"/>
  <c r="T659" i="19"/>
  <c r="AW659" i="19"/>
  <c r="AZ659" i="19"/>
  <c r="BB659" i="19"/>
  <c r="T485" i="19"/>
  <c r="AW485" i="19"/>
  <c r="AZ485" i="19"/>
  <c r="BB485" i="19"/>
  <c r="T323" i="19"/>
  <c r="AW323" i="19"/>
  <c r="AZ323" i="19"/>
  <c r="BB323" i="19"/>
  <c r="T938" i="19"/>
  <c r="AW938" i="19"/>
  <c r="AZ938" i="19"/>
  <c r="BB938" i="19"/>
  <c r="T444" i="19"/>
  <c r="AW444" i="19"/>
  <c r="AZ444" i="19"/>
  <c r="BB444" i="19"/>
  <c r="T443" i="19"/>
  <c r="AW443" i="19"/>
  <c r="AZ443" i="19"/>
  <c r="BB443" i="19"/>
  <c r="T5" i="19"/>
  <c r="AW5" i="19"/>
  <c r="AZ5" i="19"/>
  <c r="BB5" i="19"/>
  <c r="T902" i="19"/>
  <c r="AW902" i="19"/>
  <c r="AZ902" i="19"/>
  <c r="BB902" i="19"/>
  <c r="T901" i="19"/>
  <c r="AW901" i="19"/>
  <c r="AZ901" i="19"/>
  <c r="BC901" i="19" s="1"/>
  <c r="BB901" i="19"/>
  <c r="T900" i="19"/>
  <c r="AW900" i="19"/>
  <c r="AZ900" i="19"/>
  <c r="BC900" i="19" s="1"/>
  <c r="BB900" i="19"/>
  <c r="T762" i="19"/>
  <c r="AW762" i="19"/>
  <c r="AZ762" i="19"/>
  <c r="BB762" i="19"/>
  <c r="T484" i="19"/>
  <c r="AW484" i="19"/>
  <c r="AZ484" i="19"/>
  <c r="BB484" i="19"/>
  <c r="T913" i="19"/>
  <c r="AW913" i="19"/>
  <c r="AZ913" i="19"/>
  <c r="BC913" i="19" s="1"/>
  <c r="BB913" i="19"/>
  <c r="T361" i="19"/>
  <c r="AW361" i="19"/>
  <c r="AZ361" i="19"/>
  <c r="BB361" i="19"/>
  <c r="T360" i="19"/>
  <c r="AW360" i="19"/>
  <c r="AZ360" i="19"/>
  <c r="BB360" i="19"/>
  <c r="T178" i="19"/>
  <c r="AW178" i="19"/>
  <c r="AZ178" i="19"/>
  <c r="BB178" i="19"/>
  <c r="T287" i="19"/>
  <c r="AW287" i="19"/>
  <c r="AZ287" i="19"/>
  <c r="BB287" i="19"/>
  <c r="T550" i="19"/>
  <c r="AW550" i="19"/>
  <c r="AZ550" i="19"/>
  <c r="BB550" i="19"/>
  <c r="T293" i="19"/>
  <c r="AW293" i="19"/>
  <c r="AZ293" i="19"/>
  <c r="BB293" i="19"/>
  <c r="T449" i="19"/>
  <c r="AW449" i="19"/>
  <c r="AZ449" i="19"/>
  <c r="BC449" i="19" s="1"/>
  <c r="BB449" i="19"/>
  <c r="T472" i="19"/>
  <c r="AW472" i="19"/>
  <c r="AZ472" i="19"/>
  <c r="BB472" i="19"/>
  <c r="T592" i="19"/>
  <c r="AW592" i="19"/>
  <c r="AZ592" i="19"/>
  <c r="BB592" i="19"/>
  <c r="T923" i="19"/>
  <c r="AW923" i="19"/>
  <c r="AZ923" i="19"/>
  <c r="BC923" i="19" s="1"/>
  <c r="BB923" i="19"/>
  <c r="T441" i="19"/>
  <c r="AW441" i="19"/>
  <c r="AZ441" i="19"/>
  <c r="BB441" i="19"/>
  <c r="T603" i="19"/>
  <c r="AW603" i="19"/>
  <c r="AZ603" i="19"/>
  <c r="BB603" i="19"/>
  <c r="T863" i="19"/>
  <c r="AW863" i="19"/>
  <c r="AZ863" i="19"/>
  <c r="BB863" i="19"/>
  <c r="T436" i="19"/>
  <c r="AW436" i="19"/>
  <c r="AZ436" i="19"/>
  <c r="BB436" i="19"/>
  <c r="T435" i="19"/>
  <c r="AW435" i="19"/>
  <c r="AZ435" i="19"/>
  <c r="BB435" i="19"/>
  <c r="T379" i="19"/>
  <c r="AW379" i="19"/>
  <c r="AZ379" i="19"/>
  <c r="BB379" i="19"/>
  <c r="T760" i="19"/>
  <c r="AW760" i="19"/>
  <c r="AZ760" i="19"/>
  <c r="BB760" i="19"/>
  <c r="T445" i="19"/>
  <c r="AW445" i="19"/>
  <c r="AZ445" i="19"/>
  <c r="BB445" i="19"/>
  <c r="T761" i="19"/>
  <c r="AW761" i="19"/>
  <c r="AZ761" i="19"/>
  <c r="BB761" i="19"/>
  <c r="T357" i="19"/>
  <c r="AW357" i="19"/>
  <c r="AZ357" i="19"/>
  <c r="BB357" i="19"/>
  <c r="T396" i="19"/>
  <c r="AW396" i="19"/>
  <c r="AZ396" i="19"/>
  <c r="BB396" i="19"/>
  <c r="T524" i="19"/>
  <c r="AW524" i="19"/>
  <c r="AZ524" i="19"/>
  <c r="BB524" i="19"/>
  <c r="T616" i="19"/>
  <c r="AW616" i="19"/>
  <c r="AZ616" i="19"/>
  <c r="BB616" i="19"/>
  <c r="T560" i="19"/>
  <c r="AW560" i="19"/>
  <c r="AZ560" i="19"/>
  <c r="BB560" i="19"/>
  <c r="T427" i="19"/>
  <c r="AW427" i="19"/>
  <c r="AZ427" i="19"/>
  <c r="BB427" i="19"/>
  <c r="T778" i="19"/>
  <c r="AW778" i="19"/>
  <c r="AZ778" i="19"/>
  <c r="BB778" i="19"/>
  <c r="T757" i="19"/>
  <c r="AW757" i="19"/>
  <c r="AZ757" i="19"/>
  <c r="BC757" i="19" s="1"/>
  <c r="BB757" i="19"/>
  <c r="T777" i="19"/>
  <c r="AW777" i="19"/>
  <c r="AZ777" i="19"/>
  <c r="BB777" i="19"/>
  <c r="T305" i="19"/>
  <c r="AW305" i="19"/>
  <c r="AZ305" i="19"/>
  <c r="BB305" i="19"/>
  <c r="T304" i="19"/>
  <c r="AW304" i="19"/>
  <c r="AZ304" i="19"/>
  <c r="BB304" i="19"/>
  <c r="T303" i="19"/>
  <c r="AW303" i="19"/>
  <c r="AZ303" i="19"/>
  <c r="BB303" i="19"/>
  <c r="T302" i="19"/>
  <c r="AW302" i="19"/>
  <c r="AZ302" i="19"/>
  <c r="BB302" i="19"/>
  <c r="T483" i="19"/>
  <c r="AW483" i="19"/>
  <c r="AZ483" i="19"/>
  <c r="BB483" i="19"/>
  <c r="T482" i="19"/>
  <c r="AW482" i="19"/>
  <c r="AZ482" i="19"/>
  <c r="BB482" i="19"/>
  <c r="T481" i="19"/>
  <c r="AW481" i="19"/>
  <c r="AZ481" i="19"/>
  <c r="BB481" i="19"/>
  <c r="T480" i="19"/>
  <c r="AW480" i="19"/>
  <c r="AZ480" i="19"/>
  <c r="BB480" i="19"/>
  <c r="T446" i="19"/>
  <c r="AW446" i="19"/>
  <c r="AZ446" i="19"/>
  <c r="BB446" i="19"/>
  <c r="T759" i="19"/>
  <c r="AW759" i="19"/>
  <c r="AZ759" i="19"/>
  <c r="BB759" i="19"/>
  <c r="T311" i="19"/>
  <c r="AW311" i="19"/>
  <c r="AZ311" i="19"/>
  <c r="BB311" i="19"/>
  <c r="T194" i="19"/>
  <c r="AW194" i="19"/>
  <c r="AZ194" i="19"/>
  <c r="BB194" i="19"/>
  <c r="T442" i="19"/>
  <c r="AW442" i="19"/>
  <c r="AZ442" i="19"/>
  <c r="BB442" i="19"/>
  <c r="T301" i="19"/>
  <c r="AW301" i="19"/>
  <c r="AZ301" i="19"/>
  <c r="BB301" i="19"/>
  <c r="T300" i="19"/>
  <c r="AW300" i="19"/>
  <c r="AZ300" i="19"/>
  <c r="BB300" i="19"/>
  <c r="T776" i="19"/>
  <c r="AW776" i="19"/>
  <c r="AZ776" i="19"/>
  <c r="BC776" i="19" s="1"/>
  <c r="BB776" i="19"/>
  <c r="T775" i="19"/>
  <c r="AW775" i="19"/>
  <c r="AZ775" i="19"/>
  <c r="BC775" i="19" s="1"/>
  <c r="BB775" i="19"/>
  <c r="T744" i="19"/>
  <c r="AW744" i="19"/>
  <c r="AZ744" i="19"/>
  <c r="BC744" i="19" s="1"/>
  <c r="BB744" i="19"/>
  <c r="T119" i="19"/>
  <c r="AW119" i="19"/>
  <c r="AZ119" i="19"/>
  <c r="BB119" i="19"/>
  <c r="T387" i="19"/>
  <c r="AW387" i="19"/>
  <c r="AZ387" i="19"/>
  <c r="BB387" i="19"/>
  <c r="T771" i="19"/>
  <c r="AW771" i="19"/>
  <c r="AZ771" i="19"/>
  <c r="BB771" i="19"/>
  <c r="T283" i="19"/>
  <c r="AW283" i="19"/>
  <c r="AZ283" i="19"/>
  <c r="BB283" i="19"/>
  <c r="T238" i="19"/>
  <c r="AW238" i="19"/>
  <c r="AZ238" i="19"/>
  <c r="BB238" i="19"/>
  <c r="T126" i="19"/>
  <c r="AW126" i="19"/>
  <c r="AZ126" i="19"/>
  <c r="BB126" i="19"/>
  <c r="T536" i="19"/>
  <c r="AW536" i="19"/>
  <c r="AZ536" i="19"/>
  <c r="BB536" i="19"/>
  <c r="T906" i="19"/>
  <c r="AW906" i="19"/>
  <c r="AZ906" i="19"/>
  <c r="BB906" i="19"/>
  <c r="T613" i="19"/>
  <c r="AW613" i="19"/>
  <c r="AZ613" i="19"/>
  <c r="BB613" i="19"/>
  <c r="T783" i="19"/>
  <c r="AW783" i="19"/>
  <c r="AZ783" i="19"/>
  <c r="BB783" i="19"/>
  <c r="T903" i="19"/>
  <c r="AW903" i="19"/>
  <c r="AZ903" i="19"/>
  <c r="BB903" i="19"/>
  <c r="T758" i="19"/>
  <c r="AW758" i="19"/>
  <c r="AZ758" i="19"/>
  <c r="BB758" i="19"/>
  <c r="T306" i="19"/>
  <c r="AW306" i="19"/>
  <c r="AZ306" i="19"/>
  <c r="BB306" i="19"/>
  <c r="T888" i="19"/>
  <c r="AW888" i="19"/>
  <c r="AZ888" i="19"/>
  <c r="BB888" i="19"/>
  <c r="T19" i="19"/>
  <c r="AW19" i="19"/>
  <c r="AZ19" i="19"/>
  <c r="BB19" i="19"/>
  <c r="T703" i="19"/>
  <c r="AW703" i="19"/>
  <c r="AZ703" i="19"/>
  <c r="BB703" i="19"/>
  <c r="T478" i="19"/>
  <c r="AW478" i="19"/>
  <c r="AZ478" i="19"/>
  <c r="BB478" i="19"/>
  <c r="T418" i="19"/>
  <c r="AW418" i="19"/>
  <c r="AZ418" i="19"/>
  <c r="BB418" i="19"/>
  <c r="T348" i="19"/>
  <c r="AW348" i="19"/>
  <c r="AZ348" i="19"/>
  <c r="BC348" i="19" s="1"/>
  <c r="BB348" i="19"/>
  <c r="T347" i="19"/>
  <c r="AW347" i="19"/>
  <c r="AZ347" i="19"/>
  <c r="BC347" i="19" s="1"/>
  <c r="BB347" i="19"/>
  <c r="T346" i="19"/>
  <c r="AW346" i="19"/>
  <c r="AZ346" i="19"/>
  <c r="BC346" i="19" s="1"/>
  <c r="BB346" i="19"/>
  <c r="T345" i="19"/>
  <c r="AW345" i="19"/>
  <c r="AZ345" i="19"/>
  <c r="BC345" i="19" s="1"/>
  <c r="BB345" i="19"/>
  <c r="T344" i="19"/>
  <c r="AW344" i="19"/>
  <c r="AZ344" i="19"/>
  <c r="BC344" i="19" s="1"/>
  <c r="BB344" i="19"/>
  <c r="T716" i="19"/>
  <c r="AW716" i="19"/>
  <c r="AZ716" i="19"/>
  <c r="BC716" i="19" s="1"/>
  <c r="BB716" i="19"/>
  <c r="T715" i="19"/>
  <c r="AW715" i="19"/>
  <c r="AZ715" i="19"/>
  <c r="BC715" i="19" s="1"/>
  <c r="BB715" i="19"/>
  <c r="T714" i="19"/>
  <c r="AW714" i="19"/>
  <c r="AZ714" i="19"/>
  <c r="BC714" i="19" s="1"/>
  <c r="BB714" i="19"/>
  <c r="T713" i="19"/>
  <c r="AW713" i="19"/>
  <c r="AZ713" i="19"/>
  <c r="BB713" i="19"/>
  <c r="T132" i="19"/>
  <c r="AW132" i="19"/>
  <c r="AZ132" i="19"/>
  <c r="BB132" i="19"/>
  <c r="T654" i="19"/>
  <c r="AW654" i="19"/>
  <c r="AZ654" i="19"/>
  <c r="BB654" i="19"/>
  <c r="T237" i="19"/>
  <c r="AW237" i="19"/>
  <c r="AZ237" i="19"/>
  <c r="BB237" i="19"/>
  <c r="T310" i="19"/>
  <c r="AW310" i="19"/>
  <c r="AZ310" i="19"/>
  <c r="BB310" i="19"/>
  <c r="T770" i="19"/>
  <c r="AW770" i="19"/>
  <c r="AZ770" i="19"/>
  <c r="BB770" i="19"/>
  <c r="T176" i="19"/>
  <c r="AW176" i="19"/>
  <c r="AZ176" i="19"/>
  <c r="BB176" i="19"/>
  <c r="T395" i="19"/>
  <c r="AW395" i="19"/>
  <c r="AZ395" i="19"/>
  <c r="BB395" i="19"/>
  <c r="T702" i="19"/>
  <c r="AW702" i="19"/>
  <c r="AZ702" i="19"/>
  <c r="BB702" i="19"/>
  <c r="T701" i="19"/>
  <c r="AW701" i="19"/>
  <c r="AZ701" i="19"/>
  <c r="BB701" i="19"/>
  <c r="T700" i="19"/>
  <c r="AW700" i="19"/>
  <c r="AZ700" i="19"/>
  <c r="BB700" i="19"/>
  <c r="T792" i="19"/>
  <c r="AW792" i="19"/>
  <c r="AZ792" i="19"/>
  <c r="BB792" i="19"/>
  <c r="T406" i="19"/>
  <c r="AW406" i="19"/>
  <c r="AZ406" i="19"/>
  <c r="BB406" i="19"/>
  <c r="T233" i="19"/>
  <c r="AW233" i="19"/>
  <c r="AZ233" i="19"/>
  <c r="BC233" i="19" s="1"/>
  <c r="BB233" i="19"/>
  <c r="T816" i="19"/>
  <c r="AW816" i="19"/>
  <c r="AZ816" i="19"/>
  <c r="BC816" i="19" s="1"/>
  <c r="BB816" i="19"/>
  <c r="T712" i="19"/>
  <c r="AW712" i="19"/>
  <c r="AZ712" i="19"/>
  <c r="BB712" i="19"/>
  <c r="T455" i="19"/>
  <c r="AW455" i="19"/>
  <c r="AZ455" i="19"/>
  <c r="BB455" i="19"/>
  <c r="T204" i="19"/>
  <c r="AW204" i="19"/>
  <c r="AZ204" i="19"/>
  <c r="BB204" i="19"/>
  <c r="T808" i="19"/>
  <c r="AW808" i="19"/>
  <c r="AZ808" i="19"/>
  <c r="BC808" i="19" s="1"/>
  <c r="BB808" i="19"/>
  <c r="T807" i="19"/>
  <c r="AW807" i="19"/>
  <c r="AZ807" i="19"/>
  <c r="BB807" i="19"/>
  <c r="T806" i="19"/>
  <c r="AW806" i="19"/>
  <c r="AZ806" i="19"/>
  <c r="BC806" i="19" s="1"/>
  <c r="BB806" i="19"/>
  <c r="T740" i="19"/>
  <c r="AW740" i="19"/>
  <c r="AZ740" i="19"/>
  <c r="BC740" i="19" s="1"/>
  <c r="BB740" i="19"/>
  <c r="T815" i="19"/>
  <c r="AW815" i="19"/>
  <c r="AZ815" i="19"/>
  <c r="BC815" i="19" s="1"/>
  <c r="BB815" i="19"/>
  <c r="T814" i="19"/>
  <c r="AW814" i="19"/>
  <c r="AZ814" i="19"/>
  <c r="BC814" i="19" s="1"/>
  <c r="BB814" i="19"/>
  <c r="T813" i="19"/>
  <c r="AW813" i="19"/>
  <c r="AZ813" i="19"/>
  <c r="BC813" i="19" s="1"/>
  <c r="BB813" i="19"/>
  <c r="T812" i="19"/>
  <c r="AW812" i="19"/>
  <c r="AZ812" i="19"/>
  <c r="BB812" i="19"/>
  <c r="T811" i="19"/>
  <c r="AW811" i="19"/>
  <c r="AZ811" i="19"/>
  <c r="BB811" i="19"/>
  <c r="T876" i="19"/>
  <c r="AW876" i="19"/>
  <c r="AZ876" i="19"/>
  <c r="BB876" i="19"/>
  <c r="T904" i="19"/>
  <c r="AW904" i="19"/>
  <c r="AZ904" i="19"/>
  <c r="BB904" i="19"/>
  <c r="T431" i="19"/>
  <c r="AW431" i="19"/>
  <c r="AZ431" i="19"/>
  <c r="BB431" i="19"/>
  <c r="T756" i="19"/>
  <c r="AW756" i="19"/>
  <c r="AZ756" i="19"/>
  <c r="BB756" i="19"/>
  <c r="T861" i="19"/>
  <c r="AW861" i="19"/>
  <c r="AZ861" i="19"/>
  <c r="BC861" i="19" s="1"/>
  <c r="BB861" i="19"/>
  <c r="T905" i="19"/>
  <c r="AW905" i="19"/>
  <c r="AZ905" i="19"/>
  <c r="BB905" i="19"/>
  <c r="T320" i="19"/>
  <c r="AW320" i="19"/>
  <c r="AZ320" i="19"/>
  <c r="BB320" i="19"/>
  <c r="T423" i="19"/>
  <c r="AW423" i="19"/>
  <c r="AZ423" i="19"/>
  <c r="BB423" i="19"/>
  <c r="T134" i="19"/>
  <c r="AW134" i="19"/>
  <c r="AZ134" i="19"/>
  <c r="BB134" i="19"/>
  <c r="T617" i="19"/>
  <c r="AW617" i="19"/>
  <c r="AZ617" i="19"/>
  <c r="BB617" i="19"/>
  <c r="T753" i="19"/>
  <c r="AW753" i="19"/>
  <c r="AZ753" i="19"/>
  <c r="BB753" i="19"/>
  <c r="T546" i="19"/>
  <c r="AW546" i="19"/>
  <c r="AZ546" i="19"/>
  <c r="BB546" i="19"/>
  <c r="T386" i="19"/>
  <c r="AW386" i="19"/>
  <c r="AZ386" i="19"/>
  <c r="BB386" i="19"/>
  <c r="T769" i="19"/>
  <c r="AW769" i="19"/>
  <c r="AZ769" i="19"/>
  <c r="BC769" i="19" s="1"/>
  <c r="BB769" i="19"/>
  <c r="T870" i="19"/>
  <c r="AW870" i="19"/>
  <c r="AZ870" i="19"/>
  <c r="BB870" i="19"/>
  <c r="T869" i="19"/>
  <c r="AW869" i="19"/>
  <c r="AZ869" i="19"/>
  <c r="BC869" i="19" s="1"/>
  <c r="BB869" i="19"/>
  <c r="T868" i="19"/>
  <c r="AW868" i="19"/>
  <c r="AZ868" i="19"/>
  <c r="BB868" i="19"/>
  <c r="T867" i="19"/>
  <c r="AW867" i="19"/>
  <c r="AZ867" i="19"/>
  <c r="BB867" i="19"/>
  <c r="T643" i="19"/>
  <c r="AW643" i="19"/>
  <c r="AZ643" i="19"/>
  <c r="BB643" i="19"/>
  <c r="T944" i="19"/>
  <c r="AW944" i="19"/>
  <c r="AZ944" i="19"/>
  <c r="BC944" i="19" s="1"/>
  <c r="BB944" i="19"/>
  <c r="T282" i="19"/>
  <c r="AW282" i="19"/>
  <c r="AZ282" i="19"/>
  <c r="BB282" i="19"/>
  <c r="T401" i="19"/>
  <c r="AW401" i="19"/>
  <c r="AZ401" i="19"/>
  <c r="BB401" i="19"/>
  <c r="T526" i="19"/>
  <c r="AW526" i="19"/>
  <c r="AZ526" i="19"/>
  <c r="BB526" i="19"/>
  <c r="T281" i="19"/>
  <c r="AW281" i="19"/>
  <c r="AZ281" i="19"/>
  <c r="BB281" i="19"/>
  <c r="T554" i="19"/>
  <c r="AW554" i="19"/>
  <c r="AZ554" i="19"/>
  <c r="BB554" i="19"/>
  <c r="T558" i="19"/>
  <c r="AW558" i="19"/>
  <c r="AZ558" i="19"/>
  <c r="BB558" i="19"/>
  <c r="T280" i="19"/>
  <c r="AW280" i="19"/>
  <c r="AZ280" i="19"/>
  <c r="BB280" i="19"/>
  <c r="T153" i="19"/>
  <c r="AW153" i="19"/>
  <c r="AZ153" i="19"/>
  <c r="BB153" i="19"/>
  <c r="T883" i="19"/>
  <c r="AW883" i="19"/>
  <c r="AZ883" i="19"/>
  <c r="BB883" i="19"/>
  <c r="T556" i="19"/>
  <c r="AW556" i="19"/>
  <c r="AZ556" i="19"/>
  <c r="BB556" i="19"/>
  <c r="T914" i="19"/>
  <c r="AW914" i="19"/>
  <c r="AZ914" i="19"/>
  <c r="BB914" i="19"/>
  <c r="T391" i="19"/>
  <c r="AW391" i="19"/>
  <c r="AZ391" i="19"/>
  <c r="BB391" i="19"/>
  <c r="T768" i="19"/>
  <c r="AW768" i="19"/>
  <c r="AZ768" i="19"/>
  <c r="BC768" i="19" s="1"/>
  <c r="BB768" i="19"/>
  <c r="T562" i="19"/>
  <c r="AW562" i="19"/>
  <c r="AZ562" i="19"/>
  <c r="BB562" i="19"/>
  <c r="T791" i="19"/>
  <c r="AW791" i="19"/>
  <c r="AZ791" i="19"/>
  <c r="BB791" i="19"/>
  <c r="T790" i="19"/>
  <c r="AW790" i="19"/>
  <c r="AZ790" i="19"/>
  <c r="BB790" i="19"/>
  <c r="T789" i="19"/>
  <c r="AW789" i="19"/>
  <c r="AZ789" i="19"/>
  <c r="BB789" i="19"/>
  <c r="T400" i="19"/>
  <c r="AW400" i="19"/>
  <c r="AZ400" i="19"/>
  <c r="BB400" i="19"/>
  <c r="T399" i="19"/>
  <c r="AW399" i="19"/>
  <c r="AZ399" i="19"/>
  <c r="BB399" i="19"/>
  <c r="T397" i="19"/>
  <c r="AW397" i="19"/>
  <c r="AZ397" i="19"/>
  <c r="BB397" i="19"/>
  <c r="T915" i="19"/>
  <c r="AW915" i="19"/>
  <c r="AZ915" i="19"/>
  <c r="BC915" i="19" s="1"/>
  <c r="BB915" i="19"/>
  <c r="T611" i="19"/>
  <c r="AW611" i="19"/>
  <c r="AZ611" i="19"/>
  <c r="BB611" i="19"/>
  <c r="T218" i="19"/>
  <c r="AW218" i="19"/>
  <c r="AZ218" i="19"/>
  <c r="BB218" i="19"/>
  <c r="T217" i="19"/>
  <c r="AW217" i="19"/>
  <c r="AZ217" i="19"/>
  <c r="BB217" i="19"/>
  <c r="T651" i="19"/>
  <c r="AW651" i="19"/>
  <c r="AZ651" i="19"/>
  <c r="BB651" i="19"/>
  <c r="T782" i="19"/>
  <c r="AW782" i="19"/>
  <c r="AZ782" i="19"/>
  <c r="BB782" i="19"/>
  <c r="T641" i="19"/>
  <c r="AW641" i="19"/>
  <c r="AZ641" i="19"/>
  <c r="BB641" i="19"/>
  <c r="T268" i="19"/>
  <c r="AW268" i="19"/>
  <c r="AZ268" i="19"/>
  <c r="BB268" i="19"/>
  <c r="T752" i="19"/>
  <c r="AW752" i="19"/>
  <c r="AZ752" i="19"/>
  <c r="BB752" i="19"/>
  <c r="T751" i="19"/>
  <c r="AW751" i="19"/>
  <c r="AZ751" i="19"/>
  <c r="BB751" i="19"/>
  <c r="T750" i="19"/>
  <c r="AW750" i="19"/>
  <c r="AZ750" i="19"/>
  <c r="BB750" i="19"/>
  <c r="T193" i="19"/>
  <c r="AW193" i="19"/>
  <c r="AZ193" i="19"/>
  <c r="BB193" i="19"/>
  <c r="T55" i="19"/>
  <c r="AW55" i="19"/>
  <c r="AZ55" i="19"/>
  <c r="BB55" i="19"/>
  <c r="T136" i="19"/>
  <c r="AW136" i="19"/>
  <c r="AZ136" i="19"/>
  <c r="BB136" i="19"/>
  <c r="T334" i="19"/>
  <c r="AW334" i="19"/>
  <c r="AZ334" i="19"/>
  <c r="BB334" i="19"/>
  <c r="T192" i="19"/>
  <c r="AW192" i="19"/>
  <c r="AZ192" i="19"/>
  <c r="BB192" i="19"/>
  <c r="T54" i="19"/>
  <c r="AW54" i="19"/>
  <c r="AZ54" i="19"/>
  <c r="BB54" i="19"/>
  <c r="T115" i="19"/>
  <c r="AW115" i="19"/>
  <c r="AZ115" i="19"/>
  <c r="BB115" i="19"/>
  <c r="T114" i="19"/>
  <c r="AW114" i="19"/>
  <c r="AZ114" i="19"/>
  <c r="BB114" i="19"/>
  <c r="T113" i="19"/>
  <c r="AW113" i="19"/>
  <c r="AZ113" i="19"/>
  <c r="BB113" i="19"/>
  <c r="T112" i="19"/>
  <c r="AW112" i="19"/>
  <c r="AZ112" i="19"/>
  <c r="BB112" i="19"/>
  <c r="T111" i="19"/>
  <c r="AW111" i="19"/>
  <c r="AZ111" i="19"/>
  <c r="BB111" i="19"/>
  <c r="T535" i="19"/>
  <c r="AW535" i="19"/>
  <c r="AZ535" i="19"/>
  <c r="BB535" i="19"/>
  <c r="T340" i="19"/>
  <c r="AW340" i="19"/>
  <c r="AZ340" i="19"/>
  <c r="BB340" i="19"/>
  <c r="T339" i="19"/>
  <c r="AW339" i="19"/>
  <c r="AZ339" i="19"/>
  <c r="BB339" i="19"/>
  <c r="T188" i="19"/>
  <c r="AW188" i="19"/>
  <c r="AZ188" i="19"/>
  <c r="BB188" i="19"/>
  <c r="T696" i="19"/>
  <c r="AW696" i="19"/>
  <c r="AZ696" i="19"/>
  <c r="BB696" i="19"/>
  <c r="T823" i="19"/>
  <c r="AW823" i="19"/>
  <c r="AZ823" i="19"/>
  <c r="BB823" i="19"/>
  <c r="T822" i="19"/>
  <c r="AW822" i="19"/>
  <c r="AZ822" i="19"/>
  <c r="BB822" i="19"/>
  <c r="T821" i="19"/>
  <c r="AW821" i="19"/>
  <c r="AZ821" i="19"/>
  <c r="BB821" i="19"/>
  <c r="T884" i="19"/>
  <c r="AW884" i="19"/>
  <c r="AZ884" i="19"/>
  <c r="BC884" i="19" s="1"/>
  <c r="BB884" i="19"/>
  <c r="T709" i="19"/>
  <c r="AW709" i="19"/>
  <c r="AZ709" i="19"/>
  <c r="BB709" i="19"/>
  <c r="T270" i="19"/>
  <c r="AW270" i="19"/>
  <c r="AZ270" i="19"/>
  <c r="BB270" i="19"/>
  <c r="T836" i="19"/>
  <c r="AW836" i="19"/>
  <c r="AZ836" i="19"/>
  <c r="BB836" i="19"/>
  <c r="T510" i="19"/>
  <c r="AW510" i="19"/>
  <c r="AZ510" i="19"/>
  <c r="BB510" i="19"/>
  <c r="T519" i="19"/>
  <c r="AW519" i="19"/>
  <c r="AZ519" i="19"/>
  <c r="BB519" i="19"/>
  <c r="T175" i="19"/>
  <c r="AW175" i="19"/>
  <c r="AZ175" i="19"/>
  <c r="BB175" i="19"/>
  <c r="T545" i="19"/>
  <c r="AW545" i="19"/>
  <c r="AZ545" i="19"/>
  <c r="BB545" i="19"/>
  <c r="T544" i="19"/>
  <c r="AW544" i="19"/>
  <c r="AZ544" i="19"/>
  <c r="BB544" i="19"/>
  <c r="T543" i="19"/>
  <c r="AW543" i="19"/>
  <c r="AZ543" i="19"/>
  <c r="BB543" i="19"/>
  <c r="T542" i="19"/>
  <c r="AW542" i="19"/>
  <c r="AZ542" i="19"/>
  <c r="BB542" i="19"/>
  <c r="T385" i="19"/>
  <c r="AW385" i="19"/>
  <c r="AZ385" i="19"/>
  <c r="BB385" i="19"/>
  <c r="T384" i="19"/>
  <c r="AW384" i="19"/>
  <c r="AZ384" i="19"/>
  <c r="BB384" i="19"/>
  <c r="T174" i="19"/>
  <c r="AW174" i="19"/>
  <c r="AZ174" i="19"/>
  <c r="BB174" i="19"/>
  <c r="T159" i="19"/>
  <c r="AW159" i="19"/>
  <c r="AZ159" i="19"/>
  <c r="BB159" i="19"/>
  <c r="T749" i="19"/>
  <c r="AW749" i="19"/>
  <c r="AZ749" i="19"/>
  <c r="BC749" i="19" s="1"/>
  <c r="BB749" i="19"/>
  <c r="T383" i="19"/>
  <c r="AW383" i="19"/>
  <c r="AZ383" i="19"/>
  <c r="BB383" i="19"/>
  <c r="T173" i="19"/>
  <c r="AW173" i="19"/>
  <c r="AZ173" i="19"/>
  <c r="BB173" i="19"/>
  <c r="T382" i="19"/>
  <c r="AW382" i="19"/>
  <c r="AZ382" i="19"/>
  <c r="BB382" i="19"/>
  <c r="T381" i="19"/>
  <c r="AW381" i="19"/>
  <c r="AZ381" i="19"/>
  <c r="BB381" i="19"/>
  <c r="T380" i="19"/>
  <c r="AW380" i="19"/>
  <c r="AZ380" i="19"/>
  <c r="BB380" i="19"/>
  <c r="T910" i="19"/>
  <c r="AW910" i="19"/>
  <c r="AZ910" i="19"/>
  <c r="BB910" i="19"/>
  <c r="T212" i="19"/>
  <c r="AW212" i="19"/>
  <c r="AZ212" i="19"/>
  <c r="BB212" i="19"/>
  <c r="T168" i="19"/>
  <c r="AW168" i="19"/>
  <c r="AZ168" i="19"/>
  <c r="BB168" i="19"/>
  <c r="T355" i="19"/>
  <c r="AW355" i="19"/>
  <c r="AZ355" i="19"/>
  <c r="BB355" i="19"/>
  <c r="T272" i="19"/>
  <c r="AW272" i="19"/>
  <c r="AZ272" i="19"/>
  <c r="BB272" i="19"/>
  <c r="T708" i="19"/>
  <c r="AW708" i="19"/>
  <c r="AZ708" i="19"/>
  <c r="BB708" i="19"/>
  <c r="T926" i="19"/>
  <c r="AW926" i="19"/>
  <c r="AZ926" i="19"/>
  <c r="BC926" i="19" s="1"/>
  <c r="BB926" i="19"/>
  <c r="T943" i="19"/>
  <c r="AW943" i="19"/>
  <c r="AZ943" i="19"/>
  <c r="BC943" i="19" s="1"/>
  <c r="BB943" i="19"/>
  <c r="T907" i="19"/>
  <c r="AW907" i="19"/>
  <c r="AZ907" i="19"/>
  <c r="BB907" i="19"/>
  <c r="T678" i="19"/>
  <c r="AW678" i="19"/>
  <c r="AZ678" i="19"/>
  <c r="BB678" i="19"/>
  <c r="T13" i="19"/>
  <c r="AW13" i="19"/>
  <c r="AZ13" i="19"/>
  <c r="BB13" i="19"/>
  <c r="T139" i="19"/>
  <c r="AW139" i="19"/>
  <c r="AZ139" i="19"/>
  <c r="BB139" i="19"/>
  <c r="T677" i="19"/>
  <c r="AW677" i="19"/>
  <c r="AZ677" i="19"/>
  <c r="BB677" i="19"/>
  <c r="T295" i="19"/>
  <c r="AW295" i="19"/>
  <c r="AZ295" i="19"/>
  <c r="BB295" i="19"/>
  <c r="T451" i="19"/>
  <c r="AW451" i="19"/>
  <c r="AZ451" i="19"/>
  <c r="BB451" i="19"/>
  <c r="T43" i="19"/>
  <c r="AW43" i="19"/>
  <c r="AZ43" i="19"/>
  <c r="BB43" i="19"/>
  <c r="T434" i="19"/>
  <c r="AW434" i="19"/>
  <c r="AZ434" i="19"/>
  <c r="BB434" i="19"/>
  <c r="T640" i="19"/>
  <c r="AW640" i="19"/>
  <c r="AZ640" i="19"/>
  <c r="BB640" i="19"/>
  <c r="T639" i="19"/>
  <c r="AW639" i="19"/>
  <c r="AZ639" i="19"/>
  <c r="BB639" i="19"/>
  <c r="T374" i="19"/>
  <c r="AW374" i="19"/>
  <c r="AZ374" i="19"/>
  <c r="BB374" i="19"/>
  <c r="T373" i="19"/>
  <c r="AW373" i="19"/>
  <c r="AZ373" i="19"/>
  <c r="BB373" i="19"/>
  <c r="T372" i="19"/>
  <c r="AW372" i="19"/>
  <c r="AZ372" i="19"/>
  <c r="BB372" i="19"/>
  <c r="T859" i="19"/>
  <c r="AW859" i="19"/>
  <c r="AZ859" i="19"/>
  <c r="BB859" i="19"/>
  <c r="T14" i="19"/>
  <c r="AW14" i="19"/>
  <c r="AZ14" i="19"/>
  <c r="BB14" i="19"/>
  <c r="T148" i="19"/>
  <c r="AW148" i="19"/>
  <c r="AZ148" i="19"/>
  <c r="BB148" i="19"/>
  <c r="T878" i="19"/>
  <c r="AW878" i="19"/>
  <c r="AZ878" i="19"/>
  <c r="BB878" i="19"/>
  <c r="T877" i="19"/>
  <c r="AW877" i="19"/>
  <c r="AZ877" i="19"/>
  <c r="BB877" i="19"/>
  <c r="T882" i="19"/>
  <c r="AW882" i="19"/>
  <c r="AZ882" i="19"/>
  <c r="BB882" i="19"/>
  <c r="T520" i="19"/>
  <c r="AW520" i="19"/>
  <c r="AZ520" i="19"/>
  <c r="BB520" i="19"/>
  <c r="T98" i="19"/>
  <c r="AW98" i="19"/>
  <c r="AZ98" i="19"/>
  <c r="BB98" i="19"/>
  <c r="T697" i="19"/>
  <c r="AW697" i="19"/>
  <c r="AZ697" i="19"/>
  <c r="BB697" i="19"/>
  <c r="T638" i="19"/>
  <c r="AW638" i="19"/>
  <c r="AZ638" i="19"/>
  <c r="BB638" i="19"/>
  <c r="T106" i="19"/>
  <c r="AW106" i="19"/>
  <c r="AZ106" i="19"/>
  <c r="BB106" i="19"/>
  <c r="T637" i="19"/>
  <c r="AW637" i="19"/>
  <c r="AZ637" i="19"/>
  <c r="BB637" i="19"/>
  <c r="T438" i="19"/>
  <c r="AW438" i="19"/>
  <c r="AZ438" i="19"/>
  <c r="BB438" i="19"/>
  <c r="T412" i="19"/>
  <c r="AW412" i="19"/>
  <c r="AZ412" i="19"/>
  <c r="BB412" i="19"/>
  <c r="T676" i="19"/>
  <c r="AW676" i="19"/>
  <c r="AZ676" i="19"/>
  <c r="BB676" i="19"/>
  <c r="T675" i="19"/>
  <c r="AW675" i="19"/>
  <c r="AZ675" i="19"/>
  <c r="BB675" i="19"/>
  <c r="T131" i="19"/>
  <c r="AW131" i="19"/>
  <c r="AZ131" i="19"/>
  <c r="BB131" i="19"/>
  <c r="T130" i="19"/>
  <c r="AW130" i="19"/>
  <c r="AZ130" i="19"/>
  <c r="BB130" i="19"/>
  <c r="T82" i="19"/>
  <c r="AW82" i="19"/>
  <c r="AZ82" i="19"/>
  <c r="BB82" i="19"/>
  <c r="T129" i="19"/>
  <c r="AW129" i="19"/>
  <c r="AZ129" i="19"/>
  <c r="BB129" i="19"/>
  <c r="T551" i="19"/>
  <c r="AW551" i="19"/>
  <c r="AZ551" i="19"/>
  <c r="BB551" i="19"/>
  <c r="T860" i="19"/>
  <c r="AW860" i="19"/>
  <c r="AZ860" i="19"/>
  <c r="BB860" i="19"/>
  <c r="T862" i="19"/>
  <c r="AW862" i="19"/>
  <c r="AZ862" i="19"/>
  <c r="BB862" i="19"/>
  <c r="T324" i="19"/>
  <c r="AW324" i="19"/>
  <c r="AZ324" i="19"/>
  <c r="BB324" i="19"/>
  <c r="T220" i="19"/>
  <c r="AW220" i="19"/>
  <c r="AZ220" i="19"/>
  <c r="BB220" i="19"/>
  <c r="T710" i="19"/>
  <c r="AW710" i="19"/>
  <c r="AZ710" i="19"/>
  <c r="BB710" i="19"/>
  <c r="T327" i="19"/>
  <c r="AW327" i="19"/>
  <c r="AZ327" i="19"/>
  <c r="BB327" i="19"/>
  <c r="T887" i="19"/>
  <c r="AW887" i="19"/>
  <c r="AZ887" i="19"/>
  <c r="BB887" i="19"/>
  <c r="T37" i="19"/>
  <c r="AW37" i="19"/>
  <c r="AZ37" i="19"/>
  <c r="BB37" i="19"/>
  <c r="T291" i="19"/>
  <c r="AW291" i="19"/>
  <c r="AZ291" i="19"/>
  <c r="BB291" i="19"/>
  <c r="T591" i="19"/>
  <c r="AW591" i="19"/>
  <c r="AZ591" i="19"/>
  <c r="BB591" i="19"/>
  <c r="T855" i="19"/>
  <c r="AW855" i="19"/>
  <c r="AZ855" i="19"/>
  <c r="BB855" i="19"/>
  <c r="T496" i="19"/>
  <c r="AW496" i="19"/>
  <c r="AZ496" i="19"/>
  <c r="BB496" i="19"/>
  <c r="T462" i="19"/>
  <c r="AW462" i="19"/>
  <c r="AZ462" i="19"/>
  <c r="BB462" i="19"/>
  <c r="T189" i="19"/>
  <c r="AW189" i="19"/>
  <c r="AZ189" i="19"/>
  <c r="BB189" i="19"/>
  <c r="T433" i="19"/>
  <c r="AW433" i="19"/>
  <c r="AZ433" i="19"/>
  <c r="BB433" i="19"/>
  <c r="T227" i="19"/>
  <c r="AW227" i="19"/>
  <c r="AZ227" i="19"/>
  <c r="BB227" i="19"/>
  <c r="T90" i="19"/>
  <c r="AW90" i="19"/>
  <c r="AZ90" i="19"/>
  <c r="BB90" i="19"/>
  <c r="T248" i="19"/>
  <c r="AW248" i="19"/>
  <c r="AZ248" i="19"/>
  <c r="BB248" i="19"/>
  <c r="T363" i="19"/>
  <c r="AW363" i="19"/>
  <c r="AZ363" i="19"/>
  <c r="BB363" i="19"/>
  <c r="T267" i="19"/>
  <c r="AW267" i="19"/>
  <c r="AZ267" i="19"/>
  <c r="BB267" i="19"/>
  <c r="T250" i="19"/>
  <c r="AW250" i="19"/>
  <c r="AZ250" i="19"/>
  <c r="BB250" i="19"/>
  <c r="T228" i="19"/>
  <c r="AW228" i="19"/>
  <c r="AZ228" i="19"/>
  <c r="BB228" i="19"/>
  <c r="T552" i="19"/>
  <c r="AW552" i="19"/>
  <c r="AZ552" i="19"/>
  <c r="BB552" i="19"/>
  <c r="T73" i="19"/>
  <c r="AW73" i="19"/>
  <c r="AZ73" i="19"/>
  <c r="BB73" i="19"/>
  <c r="T190" i="19"/>
  <c r="AW190" i="19"/>
  <c r="AZ190" i="19"/>
  <c r="BB190" i="19"/>
  <c r="T160" i="19"/>
  <c r="AW160" i="19"/>
  <c r="AZ160" i="19"/>
  <c r="BB160" i="19"/>
  <c r="T628" i="19"/>
  <c r="AW628" i="19"/>
  <c r="AZ628" i="19"/>
  <c r="BB628" i="19"/>
  <c r="T417" i="19"/>
  <c r="AW417" i="19"/>
  <c r="AZ417" i="19"/>
  <c r="BB417" i="19"/>
  <c r="T62" i="19"/>
  <c r="AW62" i="19"/>
  <c r="AZ62" i="19"/>
  <c r="BB62" i="19"/>
  <c r="T18" i="19"/>
  <c r="AW18" i="19"/>
  <c r="AZ18" i="19"/>
  <c r="BB18" i="19"/>
  <c r="T612" i="19"/>
  <c r="AW612" i="19"/>
  <c r="AZ612" i="19"/>
  <c r="BB612" i="19"/>
  <c r="T105" i="19"/>
  <c r="AW105" i="19"/>
  <c r="AZ105" i="19"/>
  <c r="BB105" i="19"/>
  <c r="T785" i="19"/>
  <c r="AW785" i="19"/>
  <c r="AZ785" i="19"/>
  <c r="BB785" i="19"/>
  <c r="T743" i="19"/>
  <c r="AW743" i="19"/>
  <c r="AZ743" i="19"/>
  <c r="BB743" i="19"/>
  <c r="T899" i="19"/>
  <c r="AW899" i="19"/>
  <c r="AZ899" i="19"/>
  <c r="BC899" i="19" s="1"/>
  <c r="BB899" i="19"/>
  <c r="T518" i="19"/>
  <c r="AW518" i="19"/>
  <c r="AZ518" i="19"/>
  <c r="BB518" i="19"/>
  <c r="T124" i="19"/>
  <c r="AW124" i="19"/>
  <c r="AZ124" i="19"/>
  <c r="BB124" i="19"/>
  <c r="T338" i="19"/>
  <c r="AW338" i="19"/>
  <c r="AZ338" i="19"/>
  <c r="BB338" i="19"/>
  <c r="T354" i="19"/>
  <c r="AW354" i="19"/>
  <c r="AZ354" i="19"/>
  <c r="BB354" i="19"/>
  <c r="T674" i="19"/>
  <c r="AW674" i="19"/>
  <c r="AZ674" i="19"/>
  <c r="BB674" i="19"/>
  <c r="T17" i="19"/>
  <c r="AW17" i="19"/>
  <c r="AZ17" i="19"/>
  <c r="BB17" i="19"/>
  <c r="T394" i="19"/>
  <c r="AW394" i="19"/>
  <c r="AZ394" i="19"/>
  <c r="BB394" i="19"/>
  <c r="T393" i="19"/>
  <c r="AW393" i="19"/>
  <c r="AZ393" i="19"/>
  <c r="BB393" i="19"/>
  <c r="T85" i="19"/>
  <c r="AW85" i="19"/>
  <c r="AZ85" i="19"/>
  <c r="BB85" i="19"/>
  <c r="T922" i="19"/>
  <c r="AW922" i="19"/>
  <c r="AZ922" i="19"/>
  <c r="BB922" i="19"/>
  <c r="T921" i="19"/>
  <c r="AW921" i="19"/>
  <c r="AZ921" i="19"/>
  <c r="BC921" i="19" s="1"/>
  <c r="BB921" i="19"/>
  <c r="T371" i="19"/>
  <c r="AW371" i="19"/>
  <c r="AZ371" i="19"/>
  <c r="BB371" i="19"/>
  <c r="T495" i="19"/>
  <c r="AW495" i="19"/>
  <c r="AZ495" i="19"/>
  <c r="BB495" i="19"/>
  <c r="T494" i="19"/>
  <c r="AW494" i="19"/>
  <c r="AZ494" i="19"/>
  <c r="BB494" i="19"/>
  <c r="T911" i="19"/>
  <c r="AW911" i="19"/>
  <c r="AZ911" i="19"/>
  <c r="BB911" i="19"/>
  <c r="T501" i="19"/>
  <c r="AW501" i="19"/>
  <c r="AZ501" i="19"/>
  <c r="BB501" i="19"/>
  <c r="T804" i="19"/>
  <c r="AW804" i="19"/>
  <c r="AZ804" i="19"/>
  <c r="BB804" i="19"/>
  <c r="T627" i="19"/>
  <c r="AW627" i="19"/>
  <c r="AZ627" i="19"/>
  <c r="BB627" i="19"/>
  <c r="T886" i="19"/>
  <c r="AW886" i="19"/>
  <c r="AZ886" i="19"/>
  <c r="BB886" i="19"/>
  <c r="T626" i="19"/>
  <c r="AW626" i="19"/>
  <c r="AZ626" i="19"/>
  <c r="BB626" i="19"/>
  <c r="T803" i="19"/>
  <c r="AW803" i="19"/>
  <c r="AZ803" i="19"/>
  <c r="BB803" i="19"/>
  <c r="T896" i="19"/>
  <c r="AW896" i="19"/>
  <c r="AZ896" i="19"/>
  <c r="BB896" i="19"/>
  <c r="T493" i="19"/>
  <c r="AW493" i="19"/>
  <c r="AZ493" i="19"/>
  <c r="BB493" i="19"/>
  <c r="T276" i="19"/>
  <c r="AW276" i="19"/>
  <c r="AZ276" i="19"/>
  <c r="BB276" i="19"/>
  <c r="T500" i="19"/>
  <c r="AW500" i="19"/>
  <c r="AZ500" i="19"/>
  <c r="BB500" i="19"/>
  <c r="T359" i="19"/>
  <c r="AW359" i="19"/>
  <c r="AZ359" i="19"/>
  <c r="BB359" i="19"/>
  <c r="T499" i="19"/>
  <c r="AW499" i="19"/>
  <c r="AZ499" i="19"/>
  <c r="BB499" i="19"/>
  <c r="T498" i="19"/>
  <c r="AW498" i="19"/>
  <c r="AZ498" i="19"/>
  <c r="BB498" i="19"/>
  <c r="T492" i="19"/>
  <c r="AW492" i="19"/>
  <c r="AZ492" i="19"/>
  <c r="BB492" i="19"/>
  <c r="T491" i="19"/>
  <c r="AW491" i="19"/>
  <c r="AZ491" i="19"/>
  <c r="BB491" i="19"/>
  <c r="T835" i="19"/>
  <c r="AW835" i="19"/>
  <c r="AZ835" i="19"/>
  <c r="BB835" i="19"/>
  <c r="T831" i="19"/>
  <c r="AW831" i="19"/>
  <c r="AZ831" i="19"/>
  <c r="BB831" i="19"/>
  <c r="T358" i="19"/>
  <c r="AW358" i="19"/>
  <c r="AZ358" i="19"/>
  <c r="BB358" i="19"/>
  <c r="T211" i="19"/>
  <c r="AW211" i="19"/>
  <c r="AZ211" i="19"/>
  <c r="BB211" i="19"/>
  <c r="T788" i="19"/>
  <c r="AW788" i="19"/>
  <c r="AZ788" i="19"/>
  <c r="BB788" i="19"/>
  <c r="T403" i="19"/>
  <c r="AW403" i="19"/>
  <c r="AZ403" i="19"/>
  <c r="BB403" i="19"/>
  <c r="T63" i="19"/>
  <c r="AW63" i="19"/>
  <c r="AZ63" i="19"/>
  <c r="BB63" i="19"/>
  <c r="T658" i="19"/>
  <c r="AW658" i="19"/>
  <c r="AZ658" i="19"/>
  <c r="BB658" i="19"/>
  <c r="T525" i="19"/>
  <c r="AW525" i="19"/>
  <c r="AZ525" i="19"/>
  <c r="BB525" i="19"/>
  <c r="T448" i="19"/>
  <c r="AW448" i="19"/>
  <c r="AZ448" i="19"/>
  <c r="BC448" i="19" s="1"/>
  <c r="BB448" i="19"/>
  <c r="T35" i="19"/>
  <c r="AW35" i="19"/>
  <c r="AZ35" i="19"/>
  <c r="BB35" i="19"/>
  <c r="T9" i="19"/>
  <c r="AW9" i="19"/>
  <c r="AZ9" i="19"/>
  <c r="BB9" i="19"/>
  <c r="T266" i="19"/>
  <c r="AW266" i="19"/>
  <c r="AZ266" i="19"/>
  <c r="BB266" i="19"/>
  <c r="T416" i="19"/>
  <c r="AW416" i="19"/>
  <c r="AZ416" i="19"/>
  <c r="BB416" i="19"/>
  <c r="T497" i="19"/>
  <c r="AW497" i="19"/>
  <c r="AZ497" i="19"/>
  <c r="BB497" i="19"/>
  <c r="T895" i="19"/>
  <c r="AW895" i="19"/>
  <c r="AZ895" i="19"/>
  <c r="BB895" i="19"/>
  <c r="T561" i="19"/>
  <c r="AW561" i="19"/>
  <c r="AZ561" i="19"/>
  <c r="BB561" i="19"/>
  <c r="T415" i="19"/>
  <c r="AW415" i="19"/>
  <c r="AZ415" i="19"/>
  <c r="BB415" i="19"/>
  <c r="T271" i="19"/>
  <c r="AW271" i="19"/>
  <c r="AZ271" i="19"/>
  <c r="BB271" i="19"/>
  <c r="T619" i="19"/>
  <c r="AW619" i="19"/>
  <c r="AZ619" i="19"/>
  <c r="BB619" i="19"/>
  <c r="T490" i="19"/>
  <c r="AW490" i="19"/>
  <c r="AZ490" i="19"/>
  <c r="BB490" i="19"/>
  <c r="T489" i="19"/>
  <c r="AW489" i="19"/>
  <c r="AZ489" i="19"/>
  <c r="BB489" i="19"/>
  <c r="T447" i="19"/>
  <c r="AW447" i="19"/>
  <c r="AZ447" i="19"/>
  <c r="BC447" i="19" s="1"/>
  <c r="BB447" i="19"/>
  <c r="T27" i="19"/>
  <c r="AW27" i="19"/>
  <c r="AZ27" i="19"/>
  <c r="BB27" i="19"/>
  <c r="T673" i="19"/>
  <c r="AW673" i="19"/>
  <c r="AZ673" i="19"/>
  <c r="BB673" i="19"/>
  <c r="T642" i="19"/>
  <c r="AW642" i="19"/>
  <c r="AZ642" i="19"/>
  <c r="BB642" i="19"/>
  <c r="T541" i="19"/>
  <c r="AW541" i="19"/>
  <c r="AZ541" i="19"/>
  <c r="BB541" i="19"/>
  <c r="T22" i="19"/>
  <c r="AW22" i="19"/>
  <c r="AZ22" i="19"/>
  <c r="BB22" i="19"/>
  <c r="T241" i="19"/>
  <c r="AW241" i="19"/>
  <c r="AZ241" i="19"/>
  <c r="BB241" i="19"/>
  <c r="T325" i="19"/>
  <c r="AW325" i="19"/>
  <c r="AZ325" i="19"/>
  <c r="BB325" i="19"/>
  <c r="T615" i="19"/>
  <c r="AW615" i="19"/>
  <c r="AZ615" i="19"/>
  <c r="BB615" i="19"/>
  <c r="T225" i="19"/>
  <c r="AW225" i="19"/>
  <c r="AZ225" i="19"/>
  <c r="BB225" i="19"/>
  <c r="T221" i="19"/>
  <c r="AW221" i="19"/>
  <c r="AZ221" i="19"/>
  <c r="BB221" i="19"/>
  <c r="T885" i="19"/>
  <c r="AW885" i="19"/>
  <c r="AZ885" i="19"/>
  <c r="BB885" i="19"/>
  <c r="T683" i="19"/>
  <c r="AW683" i="19"/>
  <c r="AZ683" i="19"/>
  <c r="BB683" i="19"/>
  <c r="T187" i="19"/>
  <c r="AW187" i="19"/>
  <c r="AZ187" i="19"/>
  <c r="BB187" i="19"/>
  <c r="T618" i="19"/>
  <c r="AW618" i="19"/>
  <c r="AZ618" i="19"/>
  <c r="BB618" i="19"/>
  <c r="T183" i="19"/>
  <c r="AW183" i="19"/>
  <c r="AZ183" i="19"/>
  <c r="BB183" i="19"/>
  <c r="T279" i="19"/>
  <c r="AW279" i="19"/>
  <c r="AZ279" i="19"/>
  <c r="BB279" i="19"/>
  <c r="T474" i="19"/>
  <c r="AW474" i="19"/>
  <c r="AZ474" i="19"/>
  <c r="BB474" i="19"/>
  <c r="T647" i="19"/>
  <c r="AW647" i="19"/>
  <c r="AZ647" i="19"/>
  <c r="BB647" i="19"/>
  <c r="T834" i="19"/>
  <c r="AW834" i="19"/>
  <c r="AZ834" i="19"/>
  <c r="BB834" i="19"/>
  <c r="T833" i="19"/>
  <c r="AW833" i="19"/>
  <c r="AZ833" i="19"/>
  <c r="BB833" i="19"/>
  <c r="T767" i="19"/>
  <c r="AW767" i="19"/>
  <c r="AZ767" i="19"/>
  <c r="BB767" i="19"/>
  <c r="T650" i="19"/>
  <c r="AW650" i="19"/>
  <c r="AZ650" i="19"/>
  <c r="BB650" i="19"/>
  <c r="T766" i="19"/>
  <c r="AW766" i="19"/>
  <c r="AZ766" i="19"/>
  <c r="BB766" i="19"/>
  <c r="T765" i="19"/>
  <c r="AW765" i="19"/>
  <c r="AZ765" i="19"/>
  <c r="BB765" i="19"/>
  <c r="T426" i="19"/>
  <c r="AW426" i="19"/>
  <c r="AZ426" i="19"/>
  <c r="BB426" i="19"/>
  <c r="T405" i="19"/>
  <c r="AW405" i="19"/>
  <c r="AZ405" i="19"/>
  <c r="BB405" i="19"/>
  <c r="T404" i="19"/>
  <c r="AW404" i="19"/>
  <c r="AZ404" i="19"/>
  <c r="BB404" i="19"/>
  <c r="T614" i="19"/>
  <c r="AW614" i="19"/>
  <c r="AZ614" i="19"/>
  <c r="BB614" i="19"/>
  <c r="T265" i="19"/>
  <c r="AW265" i="19"/>
  <c r="AZ265" i="19"/>
  <c r="BB265" i="19"/>
  <c r="T375" i="19"/>
  <c r="AW375" i="19"/>
  <c r="AZ375" i="19"/>
  <c r="BB375" i="19"/>
  <c r="T594" i="19"/>
  <c r="AW594" i="19"/>
  <c r="AZ594" i="19"/>
  <c r="BB594" i="19"/>
  <c r="T179" i="19"/>
  <c r="AW179" i="19"/>
  <c r="AZ179" i="19"/>
  <c r="BB179" i="19"/>
  <c r="T784" i="19"/>
  <c r="AW784" i="19"/>
  <c r="AZ784" i="19"/>
  <c r="BB784" i="19"/>
  <c r="T488" i="19"/>
  <c r="AW488" i="19"/>
  <c r="AZ488" i="19"/>
  <c r="BB488" i="19"/>
  <c r="T224" i="19"/>
  <c r="AW224" i="19"/>
  <c r="AZ224" i="19"/>
  <c r="BB224" i="19"/>
  <c r="T920" i="19"/>
  <c r="AW920" i="19"/>
  <c r="AZ920" i="19"/>
  <c r="BC920" i="19" s="1"/>
  <c r="BB920" i="19"/>
  <c r="T392" i="19"/>
  <c r="AW392" i="19"/>
  <c r="AZ392" i="19"/>
  <c r="BB392" i="19"/>
  <c r="T846" i="19"/>
  <c r="AW846" i="19"/>
  <c r="AZ846" i="19"/>
  <c r="BB846" i="19"/>
  <c r="T52" i="19"/>
  <c r="AW52" i="19"/>
  <c r="AZ52" i="19"/>
  <c r="BB52" i="19"/>
  <c r="T881" i="19"/>
  <c r="AW881" i="19"/>
  <c r="AZ881" i="19"/>
  <c r="BB881" i="19"/>
  <c r="T223" i="19"/>
  <c r="AW223" i="19"/>
  <c r="AZ223" i="19"/>
  <c r="BB223" i="19"/>
  <c r="T457" i="19"/>
  <c r="AW457" i="19"/>
  <c r="AZ457" i="19"/>
  <c r="BB457" i="19"/>
  <c r="T908" i="19"/>
  <c r="AW908" i="19"/>
  <c r="AZ908" i="19"/>
  <c r="BC908" i="19" s="1"/>
  <c r="BB908" i="19"/>
  <c r="T337" i="19"/>
  <c r="AW337" i="19"/>
  <c r="AZ337" i="19"/>
  <c r="BB337" i="19"/>
  <c r="T742" i="19"/>
  <c r="AW742" i="19"/>
  <c r="AZ742" i="19"/>
  <c r="BB742" i="19"/>
  <c r="T234" i="19"/>
  <c r="AW234" i="19"/>
  <c r="AZ234" i="19"/>
  <c r="BB234" i="19"/>
  <c r="T802" i="19"/>
  <c r="AW802" i="19"/>
  <c r="AZ802" i="19"/>
  <c r="BB802" i="19"/>
  <c r="T278" i="19"/>
  <c r="AW278" i="19"/>
  <c r="AZ278" i="19"/>
  <c r="BB278" i="19"/>
  <c r="T123" i="19"/>
  <c r="AW123" i="19"/>
  <c r="AZ123" i="19"/>
  <c r="BB123" i="19"/>
  <c r="T222" i="19"/>
  <c r="AW222" i="19"/>
  <c r="AZ222" i="19"/>
  <c r="BB222" i="19"/>
  <c r="T801" i="19"/>
  <c r="AW801" i="19"/>
  <c r="AZ801" i="19"/>
  <c r="BC801" i="19" s="1"/>
  <c r="BB801" i="19"/>
  <c r="T23" i="19"/>
  <c r="AW23" i="19"/>
  <c r="AZ23" i="19"/>
  <c r="BB23" i="19"/>
  <c r="T432" i="19"/>
  <c r="AW432" i="19"/>
  <c r="AZ432" i="19"/>
  <c r="BB432" i="19"/>
  <c r="T231" i="19"/>
  <c r="AW231" i="19"/>
  <c r="AZ231" i="19"/>
  <c r="BB231" i="19"/>
  <c r="T937" i="19"/>
  <c r="AW937" i="19"/>
  <c r="AZ937" i="19"/>
  <c r="BB937" i="19"/>
  <c r="T800" i="19"/>
  <c r="AW800" i="19"/>
  <c r="AZ800" i="19"/>
  <c r="BB800" i="19"/>
  <c r="T275" i="19"/>
  <c r="AW275" i="19"/>
  <c r="AZ275" i="19"/>
  <c r="BB275" i="19"/>
  <c r="T755" i="19"/>
  <c r="AW755" i="19"/>
  <c r="AZ755" i="19"/>
  <c r="BC755" i="19" s="1"/>
  <c r="BB755" i="19"/>
  <c r="T754" i="19"/>
  <c r="AW754" i="19"/>
  <c r="AZ754" i="19"/>
  <c r="BB754" i="19"/>
  <c r="T898" i="19"/>
  <c r="AW898" i="19"/>
  <c r="AZ898" i="19"/>
  <c r="BB898" i="19"/>
  <c r="T845" i="19"/>
  <c r="AW845" i="19"/>
  <c r="AZ845" i="19"/>
  <c r="BB845" i="19"/>
  <c r="T197" i="19"/>
  <c r="AW197" i="19"/>
  <c r="AZ197" i="19"/>
  <c r="BB197" i="19"/>
  <c r="T144" i="19"/>
  <c r="AW144" i="19"/>
  <c r="AZ144" i="19"/>
  <c r="BB144" i="19"/>
  <c r="T76" i="19"/>
  <c r="AW76" i="19"/>
  <c r="AZ76" i="19"/>
  <c r="BB76" i="19"/>
  <c r="T601" i="19"/>
  <c r="AW601" i="19"/>
  <c r="AZ601" i="19"/>
  <c r="BB601" i="19"/>
  <c r="T370" i="19"/>
  <c r="AW370" i="19"/>
  <c r="AZ370" i="19"/>
  <c r="BB370" i="19"/>
  <c r="T210" i="19"/>
  <c r="AW210" i="19"/>
  <c r="AZ210" i="19"/>
  <c r="BB210" i="19"/>
  <c r="T286" i="19"/>
  <c r="AW286" i="19"/>
  <c r="AZ286" i="19"/>
  <c r="BB286" i="19"/>
  <c r="T858" i="19"/>
  <c r="AW858" i="19"/>
  <c r="AZ858" i="19"/>
  <c r="BB858" i="19"/>
  <c r="T857" i="19"/>
  <c r="AW857" i="19"/>
  <c r="AZ857" i="19"/>
  <c r="BB857" i="19"/>
  <c r="T856" i="19"/>
  <c r="AW856" i="19"/>
  <c r="AZ856" i="19"/>
  <c r="BB856" i="19"/>
  <c r="T137" i="19"/>
  <c r="AW137" i="19"/>
  <c r="AZ137" i="19"/>
  <c r="BB137" i="19"/>
  <c r="T143" i="19"/>
  <c r="AW143" i="19"/>
  <c r="AZ143" i="19"/>
  <c r="BB143" i="19"/>
  <c r="T209" i="19"/>
  <c r="AW209" i="19"/>
  <c r="AZ209" i="19"/>
  <c r="BB209" i="19"/>
  <c r="T764" i="19"/>
  <c r="AW764" i="19"/>
  <c r="AZ764" i="19"/>
  <c r="BC764" i="19" s="1"/>
  <c r="BB764" i="19"/>
  <c r="T779" i="19"/>
  <c r="AW779" i="19"/>
  <c r="AZ779" i="19"/>
  <c r="BB779" i="19"/>
  <c r="T171" i="19"/>
  <c r="AW171" i="19"/>
  <c r="AZ171" i="19"/>
  <c r="BB171" i="19"/>
  <c r="T57" i="19"/>
  <c r="AW57" i="19"/>
  <c r="AZ57" i="19"/>
  <c r="BB57" i="19"/>
  <c r="T56" i="19"/>
  <c r="AW56" i="19"/>
  <c r="AZ56" i="19"/>
  <c r="BB56" i="19"/>
  <c r="T87" i="19"/>
  <c r="AW87" i="19"/>
  <c r="AZ87" i="19"/>
  <c r="BB87" i="19"/>
  <c r="T72" i="19"/>
  <c r="AW72" i="19"/>
  <c r="AZ72" i="19"/>
  <c r="BB72" i="19"/>
  <c r="T45" i="19"/>
  <c r="AW45" i="19"/>
  <c r="AZ45" i="19"/>
  <c r="BB45" i="19"/>
  <c r="T150" i="19"/>
  <c r="AW150" i="19"/>
  <c r="AZ150" i="19"/>
  <c r="BB150" i="19"/>
  <c r="T477" i="19"/>
  <c r="AW477" i="19"/>
  <c r="AZ477" i="19"/>
  <c r="BB477" i="19"/>
  <c r="T653" i="19"/>
  <c r="AW653" i="19"/>
  <c r="AZ653" i="19"/>
  <c r="BB653" i="19"/>
  <c r="T796" i="19"/>
  <c r="AW796" i="19"/>
  <c r="AZ796" i="19"/>
  <c r="BB796" i="19"/>
  <c r="T264" i="19"/>
  <c r="AW264" i="19"/>
  <c r="AZ264" i="19"/>
  <c r="BB264" i="19"/>
  <c r="T428" i="19"/>
  <c r="AW428" i="19"/>
  <c r="AZ428" i="19"/>
  <c r="BB428" i="19"/>
  <c r="T263" i="19"/>
  <c r="AW263" i="19"/>
  <c r="AZ263" i="19"/>
  <c r="BB263" i="19"/>
  <c r="T625" i="19"/>
  <c r="AW625" i="19"/>
  <c r="AZ625" i="19"/>
  <c r="BB625" i="19"/>
  <c r="T145" i="19"/>
  <c r="AW145" i="19"/>
  <c r="AZ145" i="19"/>
  <c r="BB145" i="19"/>
  <c r="T454" i="19"/>
  <c r="AW454" i="19"/>
  <c r="AZ454" i="19"/>
  <c r="BB454" i="19"/>
  <c r="T795" i="19"/>
  <c r="AW795" i="19"/>
  <c r="AZ795" i="19"/>
  <c r="BB795" i="19"/>
  <c r="T794" i="19"/>
  <c r="AW794" i="19"/>
  <c r="AZ794" i="19"/>
  <c r="BC794" i="19" s="1"/>
  <c r="BB794" i="19"/>
  <c r="T369" i="19"/>
  <c r="AW369" i="19"/>
  <c r="AZ369" i="19"/>
  <c r="BB369" i="19"/>
  <c r="T15" i="19"/>
  <c r="AW15" i="19"/>
  <c r="AZ15" i="19"/>
  <c r="BB15" i="19"/>
  <c r="T439" i="19"/>
  <c r="AW439" i="19"/>
  <c r="AZ439" i="19"/>
  <c r="BB439" i="19"/>
  <c r="T333" i="19"/>
  <c r="AW333" i="19"/>
  <c r="AZ333" i="19"/>
  <c r="BB333" i="19"/>
  <c r="T332" i="19"/>
  <c r="AW332" i="19"/>
  <c r="AZ332" i="19"/>
  <c r="BB332" i="19"/>
  <c r="T331" i="19"/>
  <c r="AW331" i="19"/>
  <c r="AZ331" i="19"/>
  <c r="BB331" i="19"/>
  <c r="T330" i="19"/>
  <c r="AW330" i="19"/>
  <c r="AZ330" i="19"/>
  <c r="BB330" i="19"/>
  <c r="T167" i="19"/>
  <c r="AW167" i="19"/>
  <c r="AZ167" i="19"/>
  <c r="BB167" i="19"/>
  <c r="T410" i="19"/>
  <c r="AW410" i="19"/>
  <c r="AZ410" i="19"/>
  <c r="BB410" i="19"/>
  <c r="T409" i="19"/>
  <c r="AW409" i="19"/>
  <c r="AZ409" i="19"/>
  <c r="BB409" i="19"/>
  <c r="T285" i="19"/>
  <c r="AW285" i="19"/>
  <c r="AZ285" i="19"/>
  <c r="BB285" i="19"/>
  <c r="T127" i="19"/>
  <c r="AW127" i="19"/>
  <c r="AZ127" i="19"/>
  <c r="BB127" i="19"/>
  <c r="T425" i="19"/>
  <c r="AW425" i="19"/>
  <c r="AZ425" i="19"/>
  <c r="BB425" i="19"/>
  <c r="T636" i="19"/>
  <c r="AW636" i="19"/>
  <c r="AZ636" i="19"/>
  <c r="BB636" i="19"/>
  <c r="T329" i="19"/>
  <c r="AW329" i="19"/>
  <c r="AZ329" i="19"/>
  <c r="BB329" i="19"/>
  <c r="T624" i="19"/>
  <c r="AW624" i="19"/>
  <c r="AZ624" i="19"/>
  <c r="BB624" i="19"/>
  <c r="T844" i="19"/>
  <c r="AW844" i="19"/>
  <c r="AZ844" i="19"/>
  <c r="BB844" i="19"/>
  <c r="T40" i="19"/>
  <c r="AW40" i="19"/>
  <c r="AZ40" i="19"/>
  <c r="BB40" i="19"/>
  <c r="T28" i="19"/>
  <c r="AW28" i="19"/>
  <c r="AZ28" i="19"/>
  <c r="BB28" i="19"/>
  <c r="T86" i="19"/>
  <c r="AW86" i="19"/>
  <c r="AZ86" i="19"/>
  <c r="BB86" i="19"/>
  <c r="T110" i="19"/>
  <c r="AW110" i="19"/>
  <c r="AZ110" i="19"/>
  <c r="BB110" i="19"/>
  <c r="T208" i="19"/>
  <c r="AW208" i="19"/>
  <c r="AZ208" i="19"/>
  <c r="BB208" i="19"/>
  <c r="T893" i="19"/>
  <c r="AW893" i="19"/>
  <c r="AZ893" i="19"/>
  <c r="BB893" i="19"/>
  <c r="T509" i="19"/>
  <c r="AW509" i="19"/>
  <c r="AZ509" i="19"/>
  <c r="BB509" i="19"/>
  <c r="T109" i="19"/>
  <c r="AW109" i="19"/>
  <c r="AZ109" i="19"/>
  <c r="BB109" i="19"/>
  <c r="T71" i="19"/>
  <c r="AW71" i="19"/>
  <c r="AZ71" i="19"/>
  <c r="BB71" i="19"/>
  <c r="T44" i="19"/>
  <c r="AW44" i="19"/>
  <c r="AZ44" i="19"/>
  <c r="BB44" i="19"/>
  <c r="T70" i="19"/>
  <c r="AW70" i="19"/>
  <c r="AZ70" i="19"/>
  <c r="BB70" i="19"/>
  <c r="T88" i="19"/>
  <c r="AW88" i="19"/>
  <c r="AZ88" i="19"/>
  <c r="BB88" i="19"/>
  <c r="T116" i="19"/>
  <c r="AW116" i="19"/>
  <c r="AZ116" i="19"/>
  <c r="BB116" i="19"/>
  <c r="T154" i="19"/>
  <c r="AW154" i="19"/>
  <c r="AZ154" i="19"/>
  <c r="BB154" i="19"/>
  <c r="T356" i="19"/>
  <c r="AW356" i="19"/>
  <c r="AZ356" i="19"/>
  <c r="BB356" i="19"/>
  <c r="T336" i="19"/>
  <c r="AW336" i="19"/>
  <c r="AZ336" i="19"/>
  <c r="BB336" i="19"/>
  <c r="T170" i="19"/>
  <c r="AW170" i="19"/>
  <c r="AZ170" i="19"/>
  <c r="BB170" i="19"/>
  <c r="T832" i="19"/>
  <c r="AW832" i="19"/>
  <c r="AZ832" i="19"/>
  <c r="BB832" i="19"/>
  <c r="T706" i="19"/>
  <c r="AW706" i="19"/>
  <c r="AZ706" i="19"/>
  <c r="BB706" i="19"/>
  <c r="T672" i="19"/>
  <c r="AW672" i="19"/>
  <c r="AZ672" i="19"/>
  <c r="BB672" i="19"/>
  <c r="T704" i="19"/>
  <c r="AW704" i="19"/>
  <c r="AZ704" i="19"/>
  <c r="BC704" i="19" s="1"/>
  <c r="BB704" i="19"/>
  <c r="T353" i="19"/>
  <c r="AW353" i="19"/>
  <c r="AZ353" i="19"/>
  <c r="BB353" i="19"/>
  <c r="T352" i="19"/>
  <c r="AW352" i="19"/>
  <c r="AZ352" i="19"/>
  <c r="BB352" i="19"/>
  <c r="T851" i="19"/>
  <c r="AW851" i="19"/>
  <c r="AZ851" i="19"/>
  <c r="BB851" i="19"/>
  <c r="T850" i="19"/>
  <c r="AW850" i="19"/>
  <c r="AZ850" i="19"/>
  <c r="BB850" i="19"/>
  <c r="T849" i="19"/>
  <c r="AW849" i="19"/>
  <c r="AZ849" i="19"/>
  <c r="BB849" i="19"/>
  <c r="T848" i="19"/>
  <c r="AW848" i="19"/>
  <c r="AZ848" i="19"/>
  <c r="BB848" i="19"/>
  <c r="T847" i="19"/>
  <c r="AW847" i="19"/>
  <c r="AZ847" i="19"/>
  <c r="BB847" i="19"/>
  <c r="T843" i="19"/>
  <c r="AW843" i="19"/>
  <c r="AZ843" i="19"/>
  <c r="BB843" i="19"/>
  <c r="T39" i="19"/>
  <c r="AW39" i="19"/>
  <c r="AZ39" i="19"/>
  <c r="BB39" i="19"/>
  <c r="T49" i="19"/>
  <c r="AW49" i="19"/>
  <c r="AZ49" i="19"/>
  <c r="BB49" i="19"/>
  <c r="T158" i="19"/>
  <c r="AW158" i="19"/>
  <c r="AZ158" i="19"/>
  <c r="BB158" i="19"/>
  <c r="T599" i="19"/>
  <c r="AW599" i="19"/>
  <c r="AZ599" i="19"/>
  <c r="BB599" i="19"/>
  <c r="T598" i="19"/>
  <c r="AW598" i="19"/>
  <c r="AZ598" i="19"/>
  <c r="BB598" i="19"/>
  <c r="T350" i="19"/>
  <c r="AW350" i="19"/>
  <c r="AZ350" i="19"/>
  <c r="BB350" i="19"/>
  <c r="T597" i="19"/>
  <c r="AW597" i="19"/>
  <c r="AZ597" i="19"/>
  <c r="BB597" i="19"/>
  <c r="T596" i="19"/>
  <c r="AW596" i="19"/>
  <c r="AZ596" i="19"/>
  <c r="BB596" i="19"/>
  <c r="T26" i="19"/>
  <c r="AW26" i="19"/>
  <c r="AZ26" i="19"/>
  <c r="BB26" i="19"/>
  <c r="T25" i="19"/>
  <c r="AW25" i="19"/>
  <c r="AZ25" i="19"/>
  <c r="BB25" i="19"/>
  <c r="T875" i="19"/>
  <c r="AW875" i="19"/>
  <c r="AZ875" i="19"/>
  <c r="BB875" i="19"/>
  <c r="T874" i="19"/>
  <c r="AW874" i="19"/>
  <c r="AZ874" i="19"/>
  <c r="BB874" i="19"/>
  <c r="T595" i="19"/>
  <c r="AW595" i="19"/>
  <c r="AZ595" i="19"/>
  <c r="BB595" i="19"/>
  <c r="T290" i="19"/>
  <c r="AW290" i="19"/>
  <c r="AZ290" i="19"/>
  <c r="BB290" i="19"/>
  <c r="T842" i="19"/>
  <c r="AW842" i="19"/>
  <c r="AZ842" i="19"/>
  <c r="BB842" i="19"/>
  <c r="T841" i="19"/>
  <c r="AW841" i="19"/>
  <c r="AZ841" i="19"/>
  <c r="BB841" i="19"/>
  <c r="T840" i="19"/>
  <c r="AW840" i="19"/>
  <c r="AZ840" i="19"/>
  <c r="BB840" i="19"/>
  <c r="T839" i="19"/>
  <c r="AW839" i="19"/>
  <c r="AZ839" i="19"/>
  <c r="BB839" i="19"/>
  <c r="T838" i="19"/>
  <c r="AW838" i="19"/>
  <c r="AZ838" i="19"/>
  <c r="BC838" i="19" s="1"/>
  <c r="BB838" i="19"/>
  <c r="T873" i="19"/>
  <c r="AW873" i="19"/>
  <c r="AZ873" i="19"/>
  <c r="BB873" i="19"/>
  <c r="T299" i="19"/>
  <c r="AW299" i="19"/>
  <c r="AZ299" i="19"/>
  <c r="BB299" i="19"/>
  <c r="T517" i="19"/>
  <c r="AW517" i="19"/>
  <c r="AZ517" i="19"/>
  <c r="BB517" i="19"/>
  <c r="T21" i="19"/>
  <c r="AW21" i="19"/>
  <c r="AZ21" i="19"/>
  <c r="BB21" i="19"/>
  <c r="T912" i="19"/>
  <c r="AW912" i="19"/>
  <c r="AZ912" i="19"/>
  <c r="BB912" i="19"/>
  <c r="T516" i="19"/>
  <c r="AW516" i="19"/>
  <c r="AZ516" i="19"/>
  <c r="BB516" i="19"/>
  <c r="T646" i="19"/>
  <c r="AW646" i="19"/>
  <c r="AZ646" i="19"/>
  <c r="BB646" i="19"/>
  <c r="T108" i="19"/>
  <c r="AW108" i="19"/>
  <c r="AZ108" i="19"/>
  <c r="BB108" i="19"/>
  <c r="T422" i="19"/>
  <c r="AW422" i="19"/>
  <c r="AZ422" i="19"/>
  <c r="BB422" i="19"/>
  <c r="T421" i="19"/>
  <c r="AW421" i="19"/>
  <c r="AZ421" i="19"/>
  <c r="BB421" i="19"/>
  <c r="T142" i="19"/>
  <c r="AW142" i="19"/>
  <c r="AZ142" i="19"/>
  <c r="BB142" i="19"/>
  <c r="T141" i="19"/>
  <c r="AW141" i="19"/>
  <c r="AZ141" i="19"/>
  <c r="BB141" i="19"/>
  <c r="T95" i="19"/>
  <c r="AW95" i="19"/>
  <c r="AZ95" i="19"/>
  <c r="BB95" i="19"/>
  <c r="T565" i="19"/>
  <c r="AW565" i="19"/>
  <c r="AZ565" i="19"/>
  <c r="BB565" i="19"/>
  <c r="T196" i="19"/>
  <c r="AW196" i="19"/>
  <c r="AZ196" i="19"/>
  <c r="BB196" i="19"/>
  <c r="T185" i="19"/>
  <c r="AW185" i="19"/>
  <c r="AZ185" i="19"/>
  <c r="BB185" i="19"/>
  <c r="T657" i="19"/>
  <c r="AW657" i="19"/>
  <c r="AZ657" i="19"/>
  <c r="BB657" i="19"/>
  <c r="T16" i="19"/>
  <c r="AW16" i="19"/>
  <c r="AZ16" i="19"/>
  <c r="BB16" i="19"/>
  <c r="T262" i="19"/>
  <c r="AW262" i="19"/>
  <c r="AZ262" i="19"/>
  <c r="BB262" i="19"/>
  <c r="T261" i="19"/>
  <c r="AW261" i="19"/>
  <c r="AZ261" i="19"/>
  <c r="BB261" i="19"/>
  <c r="T503" i="19"/>
  <c r="AW503" i="19"/>
  <c r="AZ503" i="19"/>
  <c r="BB503" i="19"/>
  <c r="T695" i="19"/>
  <c r="AW695" i="19"/>
  <c r="AZ695" i="19"/>
  <c r="BB695" i="19"/>
  <c r="T437" i="19"/>
  <c r="AW437" i="19"/>
  <c r="AZ437" i="19"/>
  <c r="BB437" i="19"/>
  <c r="T75" i="19"/>
  <c r="AW75" i="19"/>
  <c r="AZ75" i="19"/>
  <c r="BB75" i="19"/>
  <c r="T46" i="19"/>
  <c r="AW46" i="19"/>
  <c r="AZ46" i="19"/>
  <c r="BB46" i="19"/>
  <c r="T523" i="19"/>
  <c r="AW523" i="19"/>
  <c r="AZ523" i="19"/>
  <c r="BB523" i="19"/>
  <c r="T319" i="19"/>
  <c r="AW319" i="19"/>
  <c r="AZ319" i="19"/>
  <c r="BB319" i="19"/>
  <c r="T318" i="19"/>
  <c r="AW318" i="19"/>
  <c r="AZ318" i="19"/>
  <c r="BB318" i="19"/>
  <c r="T564" i="19"/>
  <c r="AW564" i="19"/>
  <c r="AZ564" i="19"/>
  <c r="BB564" i="19"/>
  <c r="T563" i="19"/>
  <c r="AW563" i="19"/>
  <c r="AZ563" i="19"/>
  <c r="BB563" i="19"/>
  <c r="T317" i="19"/>
  <c r="AW317" i="19"/>
  <c r="AZ317" i="19"/>
  <c r="BB317" i="19"/>
  <c r="T649" i="19"/>
  <c r="AW649" i="19"/>
  <c r="AZ649" i="19"/>
  <c r="BB649" i="19"/>
  <c r="T774" i="19"/>
  <c r="AW774" i="19"/>
  <c r="AZ774" i="19"/>
  <c r="BC774" i="19" s="1"/>
  <c r="BB774" i="19"/>
  <c r="T685" i="19"/>
  <c r="AW685" i="19"/>
  <c r="AZ685" i="19"/>
  <c r="BB685" i="19"/>
  <c r="T249" i="19"/>
  <c r="AW249" i="19"/>
  <c r="AZ249" i="19"/>
  <c r="BB249" i="19"/>
  <c r="T247" i="19"/>
  <c r="AW247" i="19"/>
  <c r="AZ247" i="19"/>
  <c r="BB247" i="19"/>
  <c r="T773" i="19"/>
  <c r="AW773" i="19"/>
  <c r="AZ773" i="19"/>
  <c r="BB773" i="19"/>
  <c r="T191" i="19"/>
  <c r="AW191" i="19"/>
  <c r="AZ191" i="19"/>
  <c r="BB191" i="19"/>
  <c r="T246" i="19"/>
  <c r="AW246" i="19"/>
  <c r="AZ246" i="19"/>
  <c r="BB246" i="19"/>
  <c r="T245" i="19"/>
  <c r="AW245" i="19"/>
  <c r="AZ245" i="19"/>
  <c r="BB245" i="19"/>
  <c r="T251" i="19"/>
  <c r="AW251" i="19"/>
  <c r="AZ251" i="19"/>
  <c r="BB251" i="19"/>
  <c r="T296" i="19"/>
  <c r="AW296" i="19"/>
  <c r="AZ296" i="19"/>
  <c r="BB296" i="19"/>
  <c r="T107" i="19"/>
  <c r="AW107" i="19"/>
  <c r="AZ107" i="19"/>
  <c r="BB107" i="19"/>
  <c r="T772" i="19"/>
  <c r="AW772" i="19"/>
  <c r="AZ772" i="19"/>
  <c r="BB772" i="19"/>
  <c r="T244" i="19"/>
  <c r="AW244" i="19"/>
  <c r="AZ244" i="19"/>
  <c r="BB244" i="19"/>
  <c r="T146" i="19"/>
  <c r="AW146" i="19"/>
  <c r="AZ146" i="19"/>
  <c r="BB146" i="19"/>
  <c r="T388" i="19"/>
  <c r="AW388" i="19"/>
  <c r="AZ388" i="19"/>
  <c r="BB388" i="19"/>
  <c r="T368" i="19"/>
  <c r="AW368" i="19"/>
  <c r="AZ368" i="19"/>
  <c r="BB368" i="19"/>
  <c r="T635" i="19"/>
  <c r="AW635" i="19"/>
  <c r="AZ635" i="19"/>
  <c r="BB635" i="19"/>
  <c r="T269" i="19"/>
  <c r="AW269" i="19"/>
  <c r="AZ269" i="19"/>
  <c r="BB269" i="19"/>
  <c r="T349" i="19"/>
  <c r="AW349" i="19"/>
  <c r="AZ349" i="19"/>
  <c r="BB349" i="19"/>
  <c r="T593" i="19"/>
  <c r="AW593" i="19"/>
  <c r="AZ593" i="19"/>
  <c r="BB593" i="19"/>
  <c r="T309" i="19"/>
  <c r="AW309" i="19"/>
  <c r="AZ309" i="19"/>
  <c r="BB309" i="19"/>
  <c r="T308" i="19"/>
  <c r="AW308" i="19"/>
  <c r="AZ308" i="19"/>
  <c r="BB308" i="19"/>
  <c r="T479" i="19"/>
  <c r="AW479" i="19"/>
  <c r="AZ479" i="19"/>
  <c r="BB479" i="19"/>
  <c r="T182" i="19"/>
  <c r="AW182" i="19"/>
  <c r="AZ182" i="19"/>
  <c r="BB182" i="19"/>
  <c r="T321" i="19"/>
  <c r="AW321" i="19"/>
  <c r="AZ321" i="19"/>
  <c r="BB321" i="19"/>
  <c r="T351" i="19"/>
  <c r="AW351" i="19"/>
  <c r="AZ351" i="19"/>
  <c r="BB351" i="19"/>
  <c r="T206" i="19"/>
  <c r="AW206" i="19"/>
  <c r="AZ206" i="19"/>
  <c r="BB206" i="19"/>
  <c r="T214" i="19"/>
  <c r="AW214" i="19"/>
  <c r="AZ214" i="19"/>
  <c r="BB214" i="19"/>
  <c r="T215" i="19"/>
  <c r="AW215" i="19"/>
  <c r="AZ215" i="19"/>
  <c r="BB215" i="19"/>
  <c r="T707" i="19"/>
  <c r="AW707" i="19"/>
  <c r="AZ707" i="19"/>
  <c r="BB707" i="19"/>
  <c r="T837" i="19"/>
  <c r="AW837" i="19"/>
  <c r="AZ837" i="19"/>
  <c r="BB837" i="19"/>
  <c r="T322" i="19"/>
  <c r="AW322" i="19"/>
  <c r="AZ322" i="19"/>
  <c r="BB322" i="19"/>
  <c r="T781" i="19"/>
  <c r="AW781" i="19"/>
  <c r="AZ781" i="19"/>
  <c r="BB781" i="19"/>
  <c r="T390" i="19"/>
  <c r="AW390" i="19"/>
  <c r="AZ390" i="19"/>
  <c r="BB390" i="19"/>
  <c r="T476" i="19"/>
  <c r="AW476" i="19"/>
  <c r="AZ476" i="19"/>
  <c r="BB476" i="19"/>
  <c r="T92" i="19"/>
  <c r="AW92" i="19"/>
  <c r="AZ92" i="19"/>
  <c r="BB92" i="19"/>
  <c r="T199" i="19"/>
  <c r="AW199" i="19"/>
  <c r="AZ199" i="19"/>
  <c r="BB199" i="19"/>
  <c r="T430" i="19"/>
  <c r="AW430" i="19"/>
  <c r="AZ430" i="19"/>
  <c r="BB430" i="19"/>
  <c r="T540" i="19"/>
  <c r="AW540" i="19"/>
  <c r="AZ540" i="19"/>
  <c r="BB540" i="19"/>
  <c r="T450" i="19"/>
  <c r="AW450" i="19"/>
  <c r="AZ450" i="19"/>
  <c r="BB450" i="19"/>
  <c r="T539" i="19"/>
  <c r="AW539" i="19"/>
  <c r="AZ539" i="19"/>
  <c r="BB539" i="19"/>
  <c r="T538" i="19"/>
  <c r="AW538" i="19"/>
  <c r="AZ538" i="19"/>
  <c r="BB538" i="19"/>
  <c r="T537" i="19"/>
  <c r="AW537" i="19"/>
  <c r="AZ537" i="19"/>
  <c r="BB537" i="19"/>
  <c r="T277" i="19"/>
  <c r="AW277" i="19"/>
  <c r="AZ277" i="19"/>
  <c r="BB277" i="19"/>
  <c r="T81" i="19"/>
  <c r="AW81" i="19"/>
  <c r="AZ81" i="19"/>
  <c r="BB81" i="19"/>
  <c r="T260" i="19"/>
  <c r="AW260" i="19"/>
  <c r="AZ260" i="19"/>
  <c r="BB260" i="19"/>
  <c r="T259" i="19"/>
  <c r="AW259" i="19"/>
  <c r="AZ259" i="19"/>
  <c r="BB259" i="19"/>
  <c r="T274" i="19"/>
  <c r="AW274" i="19"/>
  <c r="AZ274" i="19"/>
  <c r="BB274" i="19"/>
  <c r="T273" i="19"/>
  <c r="AW273" i="19"/>
  <c r="AZ273" i="19"/>
  <c r="BB273" i="19"/>
  <c r="T515" i="19"/>
  <c r="AW515" i="19"/>
  <c r="AZ515" i="19"/>
  <c r="BB515" i="19"/>
  <c r="T77" i="19"/>
  <c r="AW77" i="19"/>
  <c r="AZ77" i="19"/>
  <c r="BB77" i="19"/>
  <c r="T705" i="19"/>
  <c r="AW705" i="19"/>
  <c r="AZ705" i="19"/>
  <c r="BB705" i="19"/>
  <c r="T362" i="19"/>
  <c r="AW362" i="19"/>
  <c r="AZ362" i="19"/>
  <c r="BB362" i="19"/>
  <c r="T644" i="19"/>
  <c r="AW644" i="19"/>
  <c r="AZ644" i="19"/>
  <c r="BB644" i="19"/>
  <c r="T298" i="19"/>
  <c r="AW298" i="19"/>
  <c r="AZ298" i="19"/>
  <c r="BB298" i="19"/>
  <c r="T297" i="19"/>
  <c r="AW297" i="19"/>
  <c r="AZ297" i="19"/>
  <c r="BB297" i="19"/>
  <c r="T652" i="19"/>
  <c r="AW652" i="19"/>
  <c r="AZ652" i="19"/>
  <c r="BB652" i="19"/>
  <c r="T163" i="19"/>
  <c r="AW163" i="19"/>
  <c r="AZ163" i="19"/>
  <c r="BB163" i="19"/>
  <c r="T366" i="19"/>
  <c r="AW366" i="19"/>
  <c r="AZ366" i="19"/>
  <c r="BB366" i="19"/>
  <c r="T10" i="19"/>
  <c r="AW10" i="19"/>
  <c r="AZ10" i="19"/>
  <c r="BB10" i="19"/>
  <c r="T367" i="19"/>
  <c r="AW367" i="19"/>
  <c r="AZ367" i="19"/>
  <c r="BB367" i="19"/>
  <c r="T634" i="19"/>
  <c r="AW634" i="19"/>
  <c r="AZ634" i="19"/>
  <c r="BB634" i="19"/>
  <c r="T429" i="19"/>
  <c r="AW429" i="19"/>
  <c r="AZ429" i="19"/>
  <c r="BB429" i="19"/>
  <c r="T20" i="19"/>
  <c r="AW20" i="19"/>
  <c r="AZ20" i="19"/>
  <c r="BB20" i="19"/>
  <c r="T799" i="19"/>
  <c r="AW799" i="19"/>
  <c r="AZ799" i="19"/>
  <c r="BB799" i="19"/>
  <c r="T514" i="19"/>
  <c r="AW514" i="19"/>
  <c r="AZ514" i="19"/>
  <c r="BB514" i="19"/>
  <c r="T258" i="19"/>
  <c r="AW258" i="19"/>
  <c r="AZ258" i="19"/>
  <c r="BB258" i="19"/>
  <c r="T135" i="19"/>
  <c r="AW135" i="19"/>
  <c r="AZ135" i="19"/>
  <c r="BB135" i="19"/>
  <c r="T633" i="19"/>
  <c r="AW633" i="19"/>
  <c r="AZ633" i="19"/>
  <c r="BB633" i="19"/>
  <c r="T471" i="19"/>
  <c r="AW471" i="19"/>
  <c r="AZ471" i="19"/>
  <c r="BB471" i="19"/>
  <c r="T121" i="19"/>
  <c r="AW121" i="19"/>
  <c r="AZ121" i="19"/>
  <c r="BB121" i="19"/>
  <c r="T513" i="19"/>
  <c r="AW513" i="19"/>
  <c r="AZ513" i="19"/>
  <c r="BB513" i="19"/>
  <c r="T152" i="19"/>
  <c r="AW152" i="19"/>
  <c r="AZ152" i="19"/>
  <c r="BB152" i="19"/>
  <c r="T798" i="19"/>
  <c r="AW798" i="19"/>
  <c r="AZ798" i="19"/>
  <c r="BB798" i="19"/>
  <c r="T512" i="19"/>
  <c r="AW512" i="19"/>
  <c r="AZ512" i="19"/>
  <c r="BB512" i="19"/>
  <c r="T365" i="19"/>
  <c r="AW365" i="19"/>
  <c r="AZ365" i="19"/>
  <c r="BB365" i="19"/>
  <c r="T364" i="19"/>
  <c r="AW364" i="19"/>
  <c r="AZ364" i="19"/>
  <c r="BB364" i="19"/>
  <c r="T939" i="19"/>
  <c r="AW939" i="19"/>
  <c r="AZ939" i="19"/>
  <c r="BC939" i="19" s="1"/>
  <c r="BB939" i="19"/>
  <c r="T763" i="19"/>
  <c r="AW763" i="19"/>
  <c r="AZ763" i="19"/>
  <c r="BB763" i="19"/>
  <c r="T69" i="19"/>
  <c r="AW69" i="19"/>
  <c r="AZ69" i="19"/>
  <c r="BB69" i="19"/>
  <c r="T243" i="19"/>
  <c r="AW243" i="19"/>
  <c r="AZ243" i="19"/>
  <c r="BB243" i="19"/>
  <c r="T307" i="19"/>
  <c r="AW307" i="19"/>
  <c r="AZ307" i="19"/>
  <c r="BB307" i="19"/>
  <c r="T257" i="19"/>
  <c r="AW257" i="19"/>
  <c r="AZ257" i="19"/>
  <c r="BB257" i="19"/>
  <c r="T256" i="19"/>
  <c r="AW256" i="19"/>
  <c r="AZ256" i="19"/>
  <c r="BB256" i="19"/>
  <c r="T255" i="19"/>
  <c r="AW255" i="19"/>
  <c r="AZ255" i="19"/>
  <c r="BB255" i="19"/>
  <c r="T414" i="19"/>
  <c r="AW414" i="19"/>
  <c r="AZ414" i="19"/>
  <c r="BB414" i="19"/>
  <c r="T254" i="19"/>
  <c r="AW254" i="19"/>
  <c r="AZ254" i="19"/>
  <c r="BB254" i="19"/>
  <c r="T623" i="19"/>
  <c r="AW623" i="19"/>
  <c r="AZ623" i="19"/>
  <c r="BB623" i="19"/>
  <c r="T253" i="19"/>
  <c r="AW253" i="19"/>
  <c r="AZ253" i="19"/>
  <c r="BB253" i="19"/>
  <c r="T147" i="19"/>
  <c r="AW147" i="19"/>
  <c r="AZ147" i="19"/>
  <c r="BB147" i="19"/>
  <c r="T252" i="19"/>
  <c r="AW252" i="19"/>
  <c r="AZ252" i="19"/>
  <c r="BB252" i="19"/>
  <c r="T534" i="19"/>
  <c r="AW534" i="19"/>
  <c r="AZ534" i="19"/>
  <c r="BB534" i="19"/>
  <c r="T645" i="19"/>
  <c r="AW645" i="19"/>
  <c r="AZ645" i="19"/>
  <c r="BB645" i="19"/>
  <c r="T508" i="19"/>
  <c r="AW508" i="19"/>
  <c r="AZ508" i="19"/>
  <c r="BB508" i="19"/>
  <c r="T529" i="19"/>
  <c r="AW529" i="19"/>
  <c r="AZ529" i="19"/>
  <c r="BB529" i="19"/>
  <c r="T602" i="19"/>
  <c r="AW602" i="19"/>
  <c r="AZ602" i="19"/>
  <c r="BB602" i="19"/>
  <c r="T622" i="19"/>
  <c r="AW622" i="19"/>
  <c r="AZ622" i="19"/>
  <c r="BB622" i="19"/>
  <c r="T621" i="19"/>
  <c r="AW621" i="19"/>
  <c r="AZ621" i="19"/>
  <c r="BB621" i="19"/>
  <c r="T620" i="19"/>
  <c r="AW620" i="19"/>
  <c r="AZ620" i="19"/>
  <c r="BB620" i="19"/>
  <c r="T909" i="19"/>
  <c r="AW909" i="19"/>
  <c r="AZ909" i="19"/>
  <c r="BB909" i="19"/>
  <c r="T284" i="19"/>
  <c r="AW284" i="19"/>
  <c r="AZ284" i="19"/>
  <c r="BB284" i="19"/>
  <c r="T181" i="19"/>
  <c r="AW181" i="19"/>
  <c r="AZ181" i="19"/>
  <c r="BB181" i="19"/>
  <c r="T4" i="19"/>
  <c r="AW4" i="19"/>
  <c r="AZ4" i="19"/>
  <c r="BB4" i="19"/>
  <c r="T47" i="19"/>
  <c r="AW47" i="19"/>
  <c r="AZ47" i="19"/>
  <c r="BB47" i="19"/>
  <c r="T408" i="19"/>
  <c r="AW408" i="19"/>
  <c r="AZ408" i="19"/>
  <c r="BB408" i="19"/>
  <c r="T216" i="19"/>
  <c r="AW216" i="19"/>
  <c r="AZ216" i="19"/>
  <c r="BB216" i="19"/>
  <c r="T12" i="19"/>
  <c r="AW12" i="19"/>
  <c r="AZ12" i="19"/>
  <c r="BB12" i="19"/>
  <c r="T335" i="19"/>
  <c r="AW335" i="19"/>
  <c r="AZ335" i="19"/>
  <c r="BB335" i="19"/>
  <c r="T407" i="19"/>
  <c r="AW407" i="19"/>
  <c r="AZ407" i="19"/>
  <c r="BB407" i="19"/>
  <c r="T48" i="19"/>
  <c r="AW48" i="19"/>
  <c r="AZ48" i="19"/>
  <c r="BB48" i="19"/>
  <c r="T466" i="19"/>
  <c r="AW466" i="19"/>
  <c r="AZ466" i="19"/>
  <c r="BB466" i="19"/>
  <c r="T465" i="19"/>
  <c r="AW465" i="19"/>
  <c r="AZ465" i="19"/>
  <c r="BB465" i="19"/>
  <c r="T464" i="19"/>
  <c r="AW464" i="19"/>
  <c r="AZ464" i="19"/>
  <c r="BB464" i="19"/>
  <c r="T461" i="19"/>
  <c r="AW461" i="19"/>
  <c r="AZ461" i="19"/>
  <c r="BB461" i="19"/>
  <c r="T669" i="19"/>
  <c r="AW669" i="19"/>
  <c r="AZ669" i="19"/>
  <c r="BB669" i="19"/>
  <c r="T328" i="19"/>
  <c r="AW328" i="19"/>
  <c r="AZ328" i="19"/>
  <c r="BB328" i="19"/>
  <c r="T200" i="19"/>
  <c r="AW200" i="19"/>
  <c r="AZ200" i="19"/>
  <c r="BB200" i="19"/>
  <c r="T201" i="19"/>
  <c r="AW201" i="19"/>
  <c r="AZ201" i="19"/>
  <c r="BB201" i="19"/>
  <c r="T232" i="19"/>
  <c r="AW232" i="19"/>
  <c r="AZ232" i="19"/>
  <c r="BB232" i="19"/>
  <c r="T93" i="19"/>
  <c r="AW93" i="19"/>
  <c r="AZ93" i="19"/>
  <c r="BB93" i="19"/>
  <c r="T469" i="19"/>
  <c r="AW469" i="19"/>
  <c r="AZ469" i="19"/>
  <c r="BB469" i="19"/>
  <c r="T207" i="19"/>
  <c r="AW207" i="19"/>
  <c r="AZ207" i="19"/>
  <c r="BB207" i="19"/>
  <c r="T151" i="19"/>
  <c r="AW151" i="19"/>
  <c r="AZ151" i="19"/>
  <c r="BB151" i="19"/>
  <c r="T470" i="19"/>
  <c r="AW470" i="19"/>
  <c r="AZ470" i="19"/>
  <c r="BB470" i="19"/>
  <c r="T219" i="19"/>
  <c r="AW219" i="19"/>
  <c r="AZ219" i="19"/>
  <c r="BB219" i="19"/>
  <c r="T460" i="19"/>
  <c r="AW460" i="19"/>
  <c r="AZ460" i="19"/>
  <c r="BB460" i="19"/>
  <c r="T84" i="19"/>
  <c r="AW84" i="19"/>
  <c r="AZ84" i="19"/>
  <c r="BB84" i="19"/>
  <c r="T341" i="19"/>
  <c r="AW341" i="19"/>
  <c r="AZ341" i="19"/>
  <c r="BB341" i="19"/>
  <c r="T213" i="19"/>
  <c r="AW213" i="19"/>
  <c r="AZ213" i="19"/>
  <c r="BB213" i="19"/>
  <c r="T610" i="19"/>
  <c r="AW610" i="19"/>
  <c r="AZ610" i="19"/>
  <c r="BB610" i="19"/>
  <c r="BA584" i="19" l="1"/>
  <c r="BE584" i="19" s="1"/>
  <c r="BA585" i="19"/>
  <c r="BE585" i="19" s="1"/>
  <c r="BA739" i="19"/>
  <c r="BE739" i="19" s="1"/>
  <c r="BF739" i="19" s="1"/>
  <c r="BA711" i="19"/>
  <c r="BE711" i="19" s="1"/>
  <c r="BF711" i="19" s="1"/>
  <c r="BH711" i="19"/>
  <c r="BF585" i="19"/>
  <c r="BF584" i="19"/>
  <c r="BH586" i="19"/>
  <c r="BH739" i="19"/>
  <c r="BC940" i="19"/>
  <c r="BD940" i="19"/>
  <c r="BD711" i="19"/>
  <c r="BA741" i="19"/>
  <c r="BE741" i="19" s="1"/>
  <c r="BF741" i="19" s="1"/>
  <c r="BC711" i="19"/>
  <c r="BH741" i="19"/>
  <c r="BD739" i="19"/>
  <c r="BC739" i="19"/>
  <c r="BH66" i="19"/>
  <c r="BD741" i="19"/>
  <c r="BA186" i="19"/>
  <c r="BE186" i="19" s="1"/>
  <c r="BF186" i="19" s="1"/>
  <c r="BC741" i="19"/>
  <c r="BH186" i="19"/>
  <c r="BA66" i="19"/>
  <c r="BE66" i="19" s="1"/>
  <c r="BF66" i="19" s="1"/>
  <c r="BA102" i="19"/>
  <c r="BE102" i="19" s="1"/>
  <c r="BF102" i="19" s="1"/>
  <c r="BC66" i="19"/>
  <c r="BD66" i="19" s="1"/>
  <c r="BH102" i="19"/>
  <c r="BC186" i="19"/>
  <c r="BD186" i="19" s="1"/>
  <c r="BH65" i="19"/>
  <c r="BC102" i="19"/>
  <c r="BD102" i="19" s="1"/>
  <c r="BH133" i="19"/>
  <c r="BA65" i="19"/>
  <c r="BE65" i="19" s="1"/>
  <c r="BF65" i="19" s="1"/>
  <c r="BC65" i="19"/>
  <c r="BD65" i="19" s="1"/>
  <c r="BH103" i="19"/>
  <c r="BA133" i="19"/>
  <c r="BE133" i="19" s="1"/>
  <c r="BF133" i="19" s="1"/>
  <c r="BA166" i="19"/>
  <c r="BE166" i="19" s="1"/>
  <c r="BF166" i="19" s="1"/>
  <c r="BC133" i="19"/>
  <c r="BD133" i="19" s="1"/>
  <c r="BH166" i="19"/>
  <c r="BA103" i="19"/>
  <c r="BE103" i="19" s="1"/>
  <c r="BF103" i="19" s="1"/>
  <c r="BC103" i="19"/>
  <c r="BD103" i="19" s="1"/>
  <c r="BH99" i="19"/>
  <c r="BH51" i="19"/>
  <c r="BA99" i="19"/>
  <c r="BE99" i="19" s="1"/>
  <c r="BF99" i="19" s="1"/>
  <c r="BC166" i="19"/>
  <c r="BD166" i="19" s="1"/>
  <c r="BA51" i="19"/>
  <c r="BE51" i="19" s="1"/>
  <c r="BF51" i="19" s="1"/>
  <c r="BA104" i="19"/>
  <c r="BE104" i="19" s="1"/>
  <c r="BF104" i="19" s="1"/>
  <c r="BC51" i="19"/>
  <c r="BD51" i="19" s="1"/>
  <c r="BH104" i="19"/>
  <c r="BA83" i="19"/>
  <c r="BE83" i="19" s="1"/>
  <c r="BF83" i="19" s="1"/>
  <c r="BC99" i="19"/>
  <c r="BD99" i="19" s="1"/>
  <c r="BH83" i="19"/>
  <c r="BC104" i="19"/>
  <c r="BD104" i="19" s="1"/>
  <c r="BH64" i="19"/>
  <c r="BA101" i="19"/>
  <c r="BE101" i="19" s="1"/>
  <c r="BF101" i="19" s="1"/>
  <c r="BC83" i="19"/>
  <c r="BD83" i="19" s="1"/>
  <c r="BH101" i="19"/>
  <c r="BA64" i="19"/>
  <c r="BE64" i="19" s="1"/>
  <c r="BF64" i="19" s="1"/>
  <c r="BA100" i="19"/>
  <c r="BE100" i="19" s="1"/>
  <c r="BF100" i="19" s="1"/>
  <c r="BC64" i="19"/>
  <c r="BD64" i="19" s="1"/>
  <c r="BH100" i="19"/>
  <c r="BA67" i="19"/>
  <c r="BE67" i="19" s="1"/>
  <c r="BF67" i="19" s="1"/>
  <c r="BC101" i="19"/>
  <c r="BD101" i="19" s="1"/>
  <c r="BH67" i="19"/>
  <c r="BA694" i="19"/>
  <c r="BE694" i="19" s="1"/>
  <c r="BF694" i="19" s="1"/>
  <c r="BC100" i="19"/>
  <c r="BD100" i="19" s="1"/>
  <c r="BH694" i="19"/>
  <c r="BC67" i="19"/>
  <c r="BD67" i="19" s="1"/>
  <c r="BH165" i="19"/>
  <c r="BD694" i="19"/>
  <c r="BA240" i="19"/>
  <c r="BE240" i="19" s="1"/>
  <c r="BF240" i="19" s="1"/>
  <c r="BC694" i="19"/>
  <c r="BH240" i="19"/>
  <c r="BA165" i="19"/>
  <c r="BE165" i="19" s="1"/>
  <c r="BF165" i="19" s="1"/>
  <c r="BA8" i="19"/>
  <c r="BE8" i="19" s="1"/>
  <c r="BF8" i="19" s="1"/>
  <c r="BC165" i="19"/>
  <c r="BD165" i="19" s="1"/>
  <c r="BH8" i="19"/>
  <c r="BD240" i="19"/>
  <c r="BA590" i="19"/>
  <c r="BE590" i="19" s="1"/>
  <c r="BF590" i="19" s="1"/>
  <c r="BC240" i="19"/>
  <c r="BH590" i="19"/>
  <c r="BD8" i="19"/>
  <c r="BC8" i="19"/>
  <c r="BH589" i="19"/>
  <c r="BD590" i="19"/>
  <c r="BA748" i="19"/>
  <c r="BE748" i="19" s="1"/>
  <c r="BF748" i="19" s="1"/>
  <c r="BC590" i="19"/>
  <c r="BH748" i="19"/>
  <c r="BD589" i="19"/>
  <c r="BA589" i="19"/>
  <c r="BE589" i="19" s="1"/>
  <c r="BF589" i="19" s="1"/>
  <c r="BA747" i="19"/>
  <c r="BE747" i="19" s="1"/>
  <c r="BF747" i="19" s="1"/>
  <c r="BC589" i="19"/>
  <c r="BH747" i="19"/>
  <c r="BD748" i="19"/>
  <c r="BC748" i="19"/>
  <c r="BH588" i="19"/>
  <c r="BD747" i="19"/>
  <c r="BA586" i="19"/>
  <c r="BE586" i="19" s="1"/>
  <c r="BF586" i="19" s="1"/>
  <c r="BC747" i="19"/>
  <c r="BH587" i="19"/>
  <c r="BD588" i="19"/>
  <c r="BA588" i="19"/>
  <c r="BE588" i="19" s="1"/>
  <c r="BF588" i="19" s="1"/>
  <c r="BC588" i="19"/>
  <c r="BD587" i="19"/>
  <c r="BA587" i="19"/>
  <c r="BE587" i="19" s="1"/>
  <c r="BF587" i="19" s="1"/>
  <c r="BH585" i="19"/>
  <c r="BC587" i="19"/>
  <c r="BD586" i="19"/>
  <c r="BC586" i="19"/>
  <c r="BH584" i="19"/>
  <c r="BD585" i="19"/>
  <c r="BA583" i="19"/>
  <c r="BE583" i="19" s="1"/>
  <c r="BF583" i="19" s="1"/>
  <c r="BC585" i="19"/>
  <c r="BH583" i="19"/>
  <c r="BD584" i="19"/>
  <c r="BA582" i="19"/>
  <c r="BE582" i="19" s="1"/>
  <c r="BF582" i="19" s="1"/>
  <c r="BC584" i="19"/>
  <c r="BH582" i="19"/>
  <c r="BD583" i="19"/>
  <c r="BA581" i="19"/>
  <c r="BE581" i="19" s="1"/>
  <c r="BF581" i="19" s="1"/>
  <c r="BC583" i="19"/>
  <c r="BH581" i="19"/>
  <c r="BD582" i="19"/>
  <c r="BA580" i="19"/>
  <c r="BE580" i="19" s="1"/>
  <c r="BF580" i="19" s="1"/>
  <c r="BC582" i="19"/>
  <c r="BH580" i="19"/>
  <c r="BD581" i="19"/>
  <c r="BC581" i="19"/>
  <c r="BH579" i="19"/>
  <c r="BD580" i="19"/>
  <c r="BA577" i="19"/>
  <c r="BE577" i="19" s="1"/>
  <c r="BF577" i="19" s="1"/>
  <c r="BC580" i="19"/>
  <c r="BH578" i="19"/>
  <c r="BD579" i="19"/>
  <c r="BA579" i="19"/>
  <c r="BE579" i="19" s="1"/>
  <c r="BF579" i="19" s="1"/>
  <c r="BC579" i="19"/>
  <c r="BH577" i="19"/>
  <c r="BD578" i="19"/>
  <c r="BA578" i="19"/>
  <c r="BE578" i="19" s="1"/>
  <c r="BF578" i="19" s="1"/>
  <c r="BA50" i="19"/>
  <c r="BE50" i="19" s="1"/>
  <c r="BF50" i="19" s="1"/>
  <c r="BA575" i="19"/>
  <c r="BE575" i="19" s="1"/>
  <c r="BF575" i="19" s="1"/>
  <c r="BA576" i="19"/>
  <c r="BE576" i="19" s="1"/>
  <c r="BF576" i="19" s="1"/>
  <c r="BC578" i="19"/>
  <c r="BH576" i="19"/>
  <c r="BC577" i="19"/>
  <c r="BD577" i="19"/>
  <c r="BH575" i="19"/>
  <c r="BD576" i="19"/>
  <c r="BC576" i="19"/>
  <c r="BH574" i="19"/>
  <c r="BD575" i="19"/>
  <c r="BC575" i="19"/>
  <c r="BH573" i="19"/>
  <c r="BD574" i="19"/>
  <c r="BA574" i="19"/>
  <c r="BE574" i="19" s="1"/>
  <c r="BF574" i="19" s="1"/>
  <c r="BC574" i="19"/>
  <c r="BH572" i="19"/>
  <c r="BD573" i="19"/>
  <c r="BA573" i="19"/>
  <c r="BE573" i="19" s="1"/>
  <c r="BF573" i="19" s="1"/>
  <c r="BC573" i="19"/>
  <c r="BH571" i="19"/>
  <c r="BA572" i="19"/>
  <c r="BE572" i="19" s="1"/>
  <c r="BF572" i="19" s="1"/>
  <c r="BC572" i="19"/>
  <c r="BD572" i="19"/>
  <c r="BH570" i="19"/>
  <c r="BD571" i="19"/>
  <c r="BA571" i="19"/>
  <c r="BE571" i="19" s="1"/>
  <c r="BF571" i="19" s="1"/>
  <c r="BD569" i="19"/>
  <c r="BC571" i="19"/>
  <c r="BH569" i="19"/>
  <c r="BD570" i="19"/>
  <c r="BA570" i="19"/>
  <c r="BE570" i="19" s="1"/>
  <c r="BF570" i="19" s="1"/>
  <c r="BC570" i="19"/>
  <c r="BH50" i="19"/>
  <c r="BA569" i="19"/>
  <c r="BE569" i="19" s="1"/>
  <c r="BF569" i="19" s="1"/>
  <c r="BA568" i="19"/>
  <c r="BE568" i="19" s="1"/>
  <c r="BF568" i="19" s="1"/>
  <c r="BC569" i="19"/>
  <c r="BH568" i="19"/>
  <c r="BA6" i="19"/>
  <c r="BE6" i="19" s="1"/>
  <c r="BF6" i="19" s="1"/>
  <c r="BA7" i="19"/>
  <c r="BE7" i="19" s="1"/>
  <c r="BF7" i="19" s="1"/>
  <c r="BA198" i="19"/>
  <c r="BE198" i="19" s="1"/>
  <c r="BF198" i="19" s="1"/>
  <c r="BA566" i="19"/>
  <c r="BE566" i="19" s="1"/>
  <c r="BF566" i="19" s="1"/>
  <c r="BA567" i="19"/>
  <c r="BE567" i="19" s="1"/>
  <c r="BF567" i="19" s="1"/>
  <c r="BC50" i="19"/>
  <c r="BD50" i="19" s="1"/>
  <c r="BH566" i="19"/>
  <c r="BH567" i="19"/>
  <c r="BD568" i="19"/>
  <c r="BC568" i="19"/>
  <c r="BH203" i="19"/>
  <c r="BD567" i="19"/>
  <c r="BC567" i="19"/>
  <c r="BH198" i="19"/>
  <c r="BD566" i="19"/>
  <c r="BC566" i="19"/>
  <c r="BH7" i="19"/>
  <c r="BC198" i="19"/>
  <c r="BD198" i="19" s="1"/>
  <c r="BH6" i="19"/>
  <c r="BD7" i="19"/>
  <c r="BA468" i="19"/>
  <c r="BE468" i="19" s="1"/>
  <c r="BF468" i="19" s="1"/>
  <c r="BC7" i="19"/>
  <c r="BH468" i="19"/>
  <c r="BD6" i="19"/>
  <c r="BA41" i="19"/>
  <c r="BE41" i="19" s="1"/>
  <c r="BF41" i="19" s="1"/>
  <c r="BC6" i="19"/>
  <c r="BH41" i="19"/>
  <c r="BD468" i="19"/>
  <c r="BA32" i="19"/>
  <c r="BE32" i="19" s="1"/>
  <c r="BF32" i="19" s="1"/>
  <c r="BC468" i="19"/>
  <c r="BH668" i="19"/>
  <c r="BD41" i="19"/>
  <c r="BC41" i="19"/>
  <c r="BH32" i="19"/>
  <c r="BD668" i="19"/>
  <c r="BA668" i="19"/>
  <c r="BE668" i="19" s="1"/>
  <c r="BF668" i="19" s="1"/>
  <c r="BA31" i="19"/>
  <c r="BE31" i="19" s="1"/>
  <c r="BF31" i="19" s="1"/>
  <c r="BC668" i="19"/>
  <c r="BH31" i="19"/>
  <c r="BA607" i="19"/>
  <c r="BE607" i="19" s="1"/>
  <c r="BF607" i="19" s="1"/>
  <c r="BA608" i="19"/>
  <c r="BE608" i="19" s="1"/>
  <c r="BF608" i="19" s="1"/>
  <c r="BA30" i="19"/>
  <c r="BE30" i="19" s="1"/>
  <c r="BF30" i="19" s="1"/>
  <c r="BC32" i="19"/>
  <c r="BD32" i="19" s="1"/>
  <c r="BH30" i="19"/>
  <c r="BC31" i="19"/>
  <c r="BD31" i="19" s="1"/>
  <c r="BH608" i="19"/>
  <c r="BC30" i="19"/>
  <c r="BD30" i="19" s="1"/>
  <c r="BH607" i="19"/>
  <c r="BD608" i="19"/>
  <c r="BA606" i="19"/>
  <c r="BE606" i="19" s="1"/>
  <c r="BF606" i="19" s="1"/>
  <c r="BC608" i="19"/>
  <c r="BH606" i="19"/>
  <c r="BD607" i="19"/>
  <c r="BC607" i="19"/>
  <c r="BH609" i="19"/>
  <c r="BD606" i="19"/>
  <c r="BA239" i="19"/>
  <c r="BE239" i="19" s="1"/>
  <c r="BF239" i="19" s="1"/>
  <c r="BA892" i="19"/>
  <c r="BE892" i="19" s="1"/>
  <c r="BF892" i="19" s="1"/>
  <c r="BC606" i="19"/>
  <c r="BH892" i="19"/>
  <c r="BD609" i="19"/>
  <c r="BA609" i="19"/>
  <c r="BE609" i="19" s="1"/>
  <c r="BF609" i="19" s="1"/>
  <c r="BC609" i="19"/>
  <c r="BH239" i="19"/>
  <c r="BD892" i="19"/>
  <c r="BA459" i="19"/>
  <c r="BE459" i="19" s="1"/>
  <c r="BF459" i="19" s="1"/>
  <c r="BC892" i="19"/>
  <c r="BH684" i="19"/>
  <c r="BD239" i="19"/>
  <c r="BC239" i="19"/>
  <c r="BH459" i="19"/>
  <c r="BD684" i="19"/>
  <c r="BA684" i="19"/>
  <c r="BE684" i="19" s="1"/>
  <c r="BF684" i="19" s="1"/>
  <c r="BA667" i="19"/>
  <c r="BE667" i="19" s="1"/>
  <c r="BF667" i="19" s="1"/>
  <c r="BC684" i="19"/>
  <c r="BH667" i="19"/>
  <c r="BD459" i="19"/>
  <c r="BA96" i="19"/>
  <c r="BE96" i="19" s="1"/>
  <c r="BF96" i="19" s="1"/>
  <c r="BA666" i="19"/>
  <c r="BE666" i="19" s="1"/>
  <c r="BF666" i="19" s="1"/>
  <c r="BC459" i="19"/>
  <c r="BH666" i="19"/>
  <c r="BD667" i="19"/>
  <c r="BC203" i="19"/>
  <c r="BD203" i="19" s="1"/>
  <c r="BC667" i="19"/>
  <c r="BD666" i="19"/>
  <c r="BH96" i="19"/>
  <c r="BA203" i="19"/>
  <c r="BE203" i="19" s="1"/>
  <c r="BF203" i="19" s="1"/>
  <c r="BC666" i="19"/>
  <c r="BH91" i="19"/>
  <c r="BA463" i="19"/>
  <c r="BE463" i="19" s="1"/>
  <c r="BF463" i="19" s="1"/>
  <c r="BC96" i="19"/>
  <c r="BD96" i="19" s="1"/>
  <c r="BH463" i="19"/>
  <c r="BA91" i="19"/>
  <c r="BE91" i="19" s="1"/>
  <c r="BF91" i="19" s="1"/>
  <c r="BA680" i="19"/>
  <c r="BE680" i="19" s="1"/>
  <c r="BF680" i="19" s="1"/>
  <c r="BA682" i="19"/>
  <c r="BE682" i="19" s="1"/>
  <c r="BF682" i="19" s="1"/>
  <c r="BC91" i="19"/>
  <c r="BD91" i="19" s="1"/>
  <c r="BH682" i="19"/>
  <c r="BD463" i="19"/>
  <c r="BA681" i="19"/>
  <c r="BE681" i="19" s="1"/>
  <c r="BF681" i="19" s="1"/>
  <c r="BC463" i="19"/>
  <c r="BH681" i="19"/>
  <c r="BD682" i="19"/>
  <c r="BH928" i="19"/>
  <c r="BA78" i="19"/>
  <c r="BE78" i="19" s="1"/>
  <c r="BF78" i="19" s="1"/>
  <c r="BA79" i="19"/>
  <c r="BE79" i="19" s="1"/>
  <c r="BF79" i="19" s="1"/>
  <c r="BC682" i="19"/>
  <c r="BH79" i="19"/>
  <c r="BD681" i="19"/>
  <c r="BC681" i="19"/>
  <c r="BH78" i="19"/>
  <c r="BC79" i="19"/>
  <c r="BD79" i="19" s="1"/>
  <c r="BH680" i="19"/>
  <c r="BC78" i="19"/>
  <c r="BD78" i="19" s="1"/>
  <c r="BH665" i="19"/>
  <c r="BD680" i="19"/>
  <c r="BC680" i="19"/>
  <c r="BH664" i="19"/>
  <c r="BD665" i="19"/>
  <c r="BA665" i="19"/>
  <c r="BE665" i="19" s="1"/>
  <c r="BF665" i="19" s="1"/>
  <c r="BA169" i="19"/>
  <c r="BE169" i="19" s="1"/>
  <c r="BF169" i="19" s="1"/>
  <c r="BC665" i="19"/>
  <c r="BH169" i="19"/>
  <c r="BD664" i="19"/>
  <c r="BA664" i="19"/>
  <c r="BE664" i="19" s="1"/>
  <c r="BF664" i="19" s="1"/>
  <c r="BA125" i="19"/>
  <c r="BE125" i="19" s="1"/>
  <c r="BF125" i="19" s="1"/>
  <c r="BC664" i="19"/>
  <c r="BH125" i="19"/>
  <c r="BA177" i="19"/>
  <c r="BE177" i="19" s="1"/>
  <c r="BF177" i="19" s="1"/>
  <c r="BC169" i="19"/>
  <c r="BD169" i="19" s="1"/>
  <c r="BH177" i="19"/>
  <c r="BA738" i="19"/>
  <c r="BE738" i="19" s="1"/>
  <c r="BF738" i="19" s="1"/>
  <c r="BC125" i="19"/>
  <c r="BD125" i="19" s="1"/>
  <c r="BH738" i="19"/>
  <c r="BA737" i="19"/>
  <c r="BE737" i="19" s="1"/>
  <c r="BF737" i="19" s="1"/>
  <c r="BC177" i="19"/>
  <c r="BD177" i="19" s="1"/>
  <c r="BH737" i="19"/>
  <c r="BD738" i="19"/>
  <c r="BA736" i="19"/>
  <c r="BE736" i="19" s="1"/>
  <c r="BF736" i="19" s="1"/>
  <c r="BC738" i="19"/>
  <c r="BH736" i="19"/>
  <c r="BD737" i="19"/>
  <c r="BA735" i="19"/>
  <c r="BE735" i="19" s="1"/>
  <c r="BF735" i="19" s="1"/>
  <c r="BC737" i="19"/>
  <c r="BH735" i="19"/>
  <c r="BD736" i="19"/>
  <c r="BA734" i="19"/>
  <c r="BE734" i="19" s="1"/>
  <c r="BF734" i="19" s="1"/>
  <c r="BC736" i="19"/>
  <c r="BH734" i="19"/>
  <c r="BD735" i="19"/>
  <c r="BA140" i="19"/>
  <c r="BE140" i="19" s="1"/>
  <c r="BF140" i="19" s="1"/>
  <c r="BC735" i="19"/>
  <c r="BH140" i="19"/>
  <c r="BD734" i="19"/>
  <c r="BC734" i="19"/>
  <c r="BH547" i="19"/>
  <c r="BA548" i="19"/>
  <c r="BE548" i="19" s="1"/>
  <c r="BF548" i="19" s="1"/>
  <c r="BC140" i="19"/>
  <c r="BD140" i="19" s="1"/>
  <c r="BH548" i="19"/>
  <c r="BD547" i="19"/>
  <c r="BA547" i="19"/>
  <c r="BE547" i="19" s="1"/>
  <c r="BF547" i="19" s="1"/>
  <c r="BC547" i="19"/>
  <c r="BH502" i="19"/>
  <c r="BD548" i="19"/>
  <c r="BA236" i="19"/>
  <c r="BE236" i="19" s="1"/>
  <c r="BF236" i="19" s="1"/>
  <c r="BC548" i="19"/>
  <c r="BH236" i="19"/>
  <c r="BD502" i="19"/>
  <c r="BA502" i="19"/>
  <c r="BE502" i="19" s="1"/>
  <c r="BF502" i="19" s="1"/>
  <c r="BC502" i="19"/>
  <c r="BH733" i="19"/>
  <c r="BD236" i="19"/>
  <c r="BA732" i="19"/>
  <c r="BE732" i="19" s="1"/>
  <c r="BF732" i="19" s="1"/>
  <c r="BC236" i="19"/>
  <c r="BH732" i="19"/>
  <c r="BD733" i="19"/>
  <c r="BA733" i="19"/>
  <c r="BE733" i="19" s="1"/>
  <c r="BF733" i="19" s="1"/>
  <c r="BA731" i="19"/>
  <c r="BE731" i="19" s="1"/>
  <c r="BF731" i="19" s="1"/>
  <c r="BC733" i="19"/>
  <c r="BH731" i="19"/>
  <c r="BD732" i="19"/>
  <c r="BA730" i="19"/>
  <c r="BE730" i="19" s="1"/>
  <c r="BF730" i="19" s="1"/>
  <c r="BC732" i="19"/>
  <c r="BH730" i="19"/>
  <c r="BD731" i="19"/>
  <c r="BA729" i="19"/>
  <c r="BE729" i="19" s="1"/>
  <c r="BF729" i="19" s="1"/>
  <c r="BC731" i="19"/>
  <c r="BH729" i="19"/>
  <c r="BD730" i="19"/>
  <c r="BA728" i="19"/>
  <c r="BE728" i="19" s="1"/>
  <c r="BF728" i="19" s="1"/>
  <c r="BC730" i="19"/>
  <c r="BH728" i="19"/>
  <c r="BD729" i="19"/>
  <c r="BA727" i="19"/>
  <c r="BE727" i="19" s="1"/>
  <c r="BF727" i="19" s="1"/>
  <c r="BC729" i="19"/>
  <c r="BH727" i="19"/>
  <c r="BD728" i="19"/>
  <c r="BA726" i="19"/>
  <c r="BE726" i="19" s="1"/>
  <c r="BF726" i="19" s="1"/>
  <c r="BC728" i="19"/>
  <c r="BH726" i="19"/>
  <c r="BD727" i="19"/>
  <c r="BA725" i="19"/>
  <c r="BE725" i="19" s="1"/>
  <c r="BF725" i="19" s="1"/>
  <c r="BC727" i="19"/>
  <c r="BH725" i="19"/>
  <c r="BD726" i="19"/>
  <c r="BA936" i="19"/>
  <c r="BE936" i="19" s="1"/>
  <c r="BF936" i="19" s="1"/>
  <c r="BC726" i="19"/>
  <c r="BH936" i="19"/>
  <c r="BD725" i="19"/>
  <c r="BA935" i="19"/>
  <c r="BE935" i="19" s="1"/>
  <c r="BF935" i="19" s="1"/>
  <c r="BC725" i="19"/>
  <c r="BH935" i="19"/>
  <c r="BD936" i="19"/>
  <c r="BA933" i="19"/>
  <c r="BE933" i="19" s="1"/>
  <c r="BF933" i="19" s="1"/>
  <c r="BA934" i="19"/>
  <c r="BE934" i="19" s="1"/>
  <c r="BF934" i="19" s="1"/>
  <c r="BC936" i="19"/>
  <c r="BH934" i="19"/>
  <c r="BD935" i="19"/>
  <c r="BC935" i="19"/>
  <c r="BH933" i="19"/>
  <c r="BD934" i="19"/>
  <c r="BA932" i="19"/>
  <c r="BE932" i="19" s="1"/>
  <c r="BF932" i="19" s="1"/>
  <c r="BC934" i="19"/>
  <c r="BH932" i="19"/>
  <c r="BD933" i="19"/>
  <c r="BA931" i="19"/>
  <c r="BE931" i="19" s="1"/>
  <c r="BF931" i="19" s="1"/>
  <c r="BC933" i="19"/>
  <c r="BH931" i="19"/>
  <c r="BD932" i="19"/>
  <c r="BA930" i="19"/>
  <c r="BE930" i="19" s="1"/>
  <c r="BF930" i="19" s="1"/>
  <c r="BC932" i="19"/>
  <c r="BH930" i="19"/>
  <c r="BD931" i="19"/>
  <c r="BA724" i="19"/>
  <c r="BE724" i="19" s="1"/>
  <c r="BF724" i="19" s="1"/>
  <c r="BC931" i="19"/>
  <c r="BH724" i="19"/>
  <c r="BD930" i="19"/>
  <c r="BA723" i="19"/>
  <c r="BE723" i="19" s="1"/>
  <c r="BF723" i="19" s="1"/>
  <c r="BC930" i="19"/>
  <c r="BH723" i="19"/>
  <c r="BD724" i="19"/>
  <c r="BA722" i="19"/>
  <c r="BE722" i="19" s="1"/>
  <c r="BF722" i="19" s="1"/>
  <c r="BC724" i="19"/>
  <c r="BH722" i="19"/>
  <c r="BD723" i="19"/>
  <c r="BA721" i="19"/>
  <c r="BE721" i="19" s="1"/>
  <c r="BF721" i="19" s="1"/>
  <c r="BC723" i="19"/>
  <c r="BH721" i="19"/>
  <c r="BD722" i="19"/>
  <c r="BA720" i="19"/>
  <c r="BE720" i="19" s="1"/>
  <c r="BF720" i="19" s="1"/>
  <c r="BC722" i="19"/>
  <c r="BH720" i="19"/>
  <c r="BD721" i="19"/>
  <c r="BA928" i="19"/>
  <c r="BE928" i="19" s="1"/>
  <c r="BF928" i="19" s="1"/>
  <c r="BC721" i="19"/>
  <c r="BD720" i="19"/>
  <c r="BH929" i="19"/>
  <c r="BC720" i="19"/>
  <c r="BA929" i="19"/>
  <c r="BE929" i="19" s="1"/>
  <c r="BF929" i="19" s="1"/>
  <c r="BD929" i="19"/>
  <c r="BA927" i="19"/>
  <c r="BE927" i="19" s="1"/>
  <c r="BF927" i="19" s="1"/>
  <c r="BH719" i="19"/>
  <c r="BH927" i="19"/>
  <c r="BD928" i="19"/>
  <c r="BA719" i="19"/>
  <c r="BE719" i="19" s="1"/>
  <c r="BF719" i="19" s="1"/>
  <c r="BC928" i="19"/>
  <c r="BD927" i="19"/>
  <c r="BA718" i="19"/>
  <c r="BE718" i="19" s="1"/>
  <c r="BF718" i="19" s="1"/>
  <c r="BC927" i="19"/>
  <c r="BH718" i="19"/>
  <c r="BD719" i="19"/>
  <c r="BC719" i="19"/>
  <c r="BH810" i="19"/>
  <c r="BD718" i="19"/>
  <c r="BA809" i="19"/>
  <c r="BE809" i="19" s="1"/>
  <c r="BF809" i="19" s="1"/>
  <c r="BC718" i="19"/>
  <c r="BH809" i="19"/>
  <c r="BD810" i="19"/>
  <c r="BA810" i="19"/>
  <c r="BE810" i="19" s="1"/>
  <c r="BF810" i="19" s="1"/>
  <c r="BC810" i="19"/>
  <c r="BH793" i="19"/>
  <c r="BD809" i="19"/>
  <c r="BC809" i="19"/>
  <c r="BH531" i="19"/>
  <c r="BD793" i="19"/>
  <c r="BA793" i="19"/>
  <c r="BE793" i="19" s="1"/>
  <c r="BF793" i="19" s="1"/>
  <c r="BA453" i="19"/>
  <c r="BE453" i="19" s="1"/>
  <c r="BF453" i="19" s="1"/>
  <c r="BC793" i="19"/>
  <c r="BH453" i="19"/>
  <c r="BD531" i="19"/>
  <c r="BA531" i="19"/>
  <c r="BE531" i="19" s="1"/>
  <c r="BF531" i="19" s="1"/>
  <c r="BA452" i="19"/>
  <c r="BE452" i="19" s="1"/>
  <c r="BF452" i="19" s="1"/>
  <c r="BC531" i="19"/>
  <c r="BH452" i="19"/>
  <c r="BD453" i="19"/>
  <c r="BA162" i="19"/>
  <c r="BE162" i="19" s="1"/>
  <c r="BF162" i="19" s="1"/>
  <c r="BC453" i="19"/>
  <c r="BH162" i="19"/>
  <c r="BD452" i="19"/>
  <c r="BH826" i="19"/>
  <c r="BH830" i="19"/>
  <c r="BH866" i="19"/>
  <c r="BA202" i="19"/>
  <c r="BE202" i="19" s="1"/>
  <c r="BF202" i="19" s="1"/>
  <c r="BC452" i="19"/>
  <c r="BH202" i="19"/>
  <c r="BA456" i="19"/>
  <c r="BE456" i="19" s="1"/>
  <c r="BF456" i="19" s="1"/>
  <c r="BC162" i="19"/>
  <c r="BD162" i="19" s="1"/>
  <c r="BH456" i="19"/>
  <c r="BA487" i="19"/>
  <c r="BE487" i="19" s="1"/>
  <c r="BF487" i="19" s="1"/>
  <c r="BC202" i="19"/>
  <c r="BD202" i="19" s="1"/>
  <c r="BH487" i="19"/>
  <c r="BD456" i="19"/>
  <c r="BC456" i="19"/>
  <c r="BH698" i="19"/>
  <c r="BH458" i="19"/>
  <c r="BH486" i="19"/>
  <c r="BD487" i="19"/>
  <c r="BA698" i="19"/>
  <c r="BE698" i="19" s="1"/>
  <c r="BF698" i="19" s="1"/>
  <c r="BA458" i="19"/>
  <c r="BE458" i="19" s="1"/>
  <c r="BF458" i="19" s="1"/>
  <c r="BC487" i="19"/>
  <c r="BA486" i="19"/>
  <c r="BE486" i="19" s="1"/>
  <c r="BF486" i="19" s="1"/>
  <c r="BD486" i="19"/>
  <c r="BC486" i="19"/>
  <c r="BH436" i="19"/>
  <c r="BH378" i="19"/>
  <c r="BH746" i="19"/>
  <c r="BH128" i="19"/>
  <c r="BD458" i="19"/>
  <c r="BC458" i="19"/>
  <c r="BA507" i="19"/>
  <c r="BE507" i="19" s="1"/>
  <c r="BF507" i="19" s="1"/>
  <c r="BD866" i="19"/>
  <c r="BC655" i="19"/>
  <c r="BA656" i="19"/>
  <c r="BE656" i="19" s="1"/>
  <c r="BF656" i="19" s="1"/>
  <c r="BA34" i="19"/>
  <c r="BE34" i="19" s="1"/>
  <c r="BF34" i="19" s="1"/>
  <c r="BH919" i="19"/>
  <c r="BD698" i="19"/>
  <c r="BA530" i="19"/>
  <c r="BE530" i="19" s="1"/>
  <c r="BF530" i="19" s="1"/>
  <c r="BC698" i="19"/>
  <c r="BH530" i="19"/>
  <c r="BD919" i="19"/>
  <c r="BA919" i="19"/>
  <c r="BE919" i="19" s="1"/>
  <c r="BF919" i="19" s="1"/>
  <c r="BA420" i="19"/>
  <c r="BE420" i="19" s="1"/>
  <c r="BF420" i="19" s="1"/>
  <c r="BC919" i="19"/>
  <c r="BH420" i="19"/>
  <c r="BD530" i="19"/>
  <c r="BA632" i="19"/>
  <c r="BE632" i="19" s="1"/>
  <c r="BF632" i="19" s="1"/>
  <c r="BA699" i="19"/>
  <c r="BE699" i="19" s="1"/>
  <c r="BF699" i="19" s="1"/>
  <c r="BC530" i="19"/>
  <c r="BH357" i="19"/>
  <c r="BH435" i="19"/>
  <c r="BH699" i="19"/>
  <c r="BD420" i="19"/>
  <c r="BC420" i="19"/>
  <c r="BA925" i="19"/>
  <c r="BE925" i="19" s="1"/>
  <c r="BF925" i="19" s="1"/>
  <c r="BH924" i="19"/>
  <c r="BH925" i="19"/>
  <c r="BH880" i="19"/>
  <c r="BH872" i="19"/>
  <c r="BH632" i="19"/>
  <c r="BD699" i="19"/>
  <c r="BA441" i="19"/>
  <c r="BE441" i="19" s="1"/>
  <c r="BF441" i="19" s="1"/>
  <c r="BA592" i="19"/>
  <c r="BE592" i="19" s="1"/>
  <c r="BF592" i="19" s="1"/>
  <c r="BD550" i="19"/>
  <c r="BA805" i="19"/>
  <c r="BE805" i="19" s="1"/>
  <c r="BF805" i="19" s="1"/>
  <c r="BD511" i="19"/>
  <c r="BA149" i="19"/>
  <c r="BE149" i="19" s="1"/>
  <c r="BF149" i="19" s="1"/>
  <c r="BA631" i="19"/>
  <c r="BE631" i="19" s="1"/>
  <c r="BF631" i="19" s="1"/>
  <c r="BC699" i="19"/>
  <c r="BH660" i="19"/>
  <c r="BH29" i="19"/>
  <c r="BH662" i="19"/>
  <c r="BH149" i="19"/>
  <c r="BA527" i="19"/>
  <c r="BE527" i="19" s="1"/>
  <c r="BF527" i="19" s="1"/>
  <c r="BH829" i="19"/>
  <c r="BH343" i="19"/>
  <c r="BH521" i="19"/>
  <c r="BH172" i="19"/>
  <c r="BH687" i="19"/>
  <c r="BH688" i="19"/>
  <c r="BH61" i="19"/>
  <c r="BH631" i="19"/>
  <c r="BD632" i="19"/>
  <c r="BH605" i="19"/>
  <c r="BD413" i="19"/>
  <c r="BA38" i="19"/>
  <c r="BE38" i="19" s="1"/>
  <c r="BF38" i="19" s="1"/>
  <c r="BA660" i="19"/>
  <c r="BE660" i="19" s="1"/>
  <c r="BF660" i="19" s="1"/>
  <c r="BH195" i="19"/>
  <c r="BH60" i="19"/>
  <c r="BH118" i="19"/>
  <c r="BA505" i="19"/>
  <c r="BE505" i="19" s="1"/>
  <c r="BF505" i="19" s="1"/>
  <c r="BA630" i="19"/>
  <c r="BE630" i="19" s="1"/>
  <c r="BF630" i="19" s="1"/>
  <c r="BC632" i="19"/>
  <c r="BC670" i="19"/>
  <c r="BH670" i="19"/>
  <c r="BH528" i="19"/>
  <c r="BH527" i="19"/>
  <c r="BH504" i="19"/>
  <c r="BH505" i="19"/>
  <c r="BH507" i="19"/>
  <c r="BD872" i="19"/>
  <c r="BC24" i="19"/>
  <c r="BH342" i="19"/>
  <c r="BA288" i="19"/>
  <c r="BE288" i="19" s="1"/>
  <c r="BF288" i="19" s="1"/>
  <c r="BC467" i="19"/>
  <c r="BA117" i="19"/>
  <c r="BE117" i="19" s="1"/>
  <c r="BF117" i="19" s="1"/>
  <c r="BH155" i="19"/>
  <c r="BA74" i="19"/>
  <c r="BE74" i="19" s="1"/>
  <c r="BF74" i="19" s="1"/>
  <c r="BA918" i="19"/>
  <c r="BE918" i="19" s="1"/>
  <c r="BF918" i="19" s="1"/>
  <c r="BH871" i="19"/>
  <c r="BA827" i="19"/>
  <c r="BE827" i="19" s="1"/>
  <c r="BF827" i="19" s="1"/>
  <c r="BC828" i="19"/>
  <c r="BC829" i="19"/>
  <c r="BH630" i="19"/>
  <c r="BD631" i="19"/>
  <c r="BC889" i="19"/>
  <c r="BC820" i="19"/>
  <c r="BD605" i="19"/>
  <c r="BC746" i="19"/>
  <c r="BC440" i="19"/>
  <c r="BC689" i="19"/>
  <c r="BA692" i="19"/>
  <c r="BE692" i="19" s="1"/>
  <c r="BF692" i="19" s="1"/>
  <c r="BH59" i="19"/>
  <c r="BH156" i="19"/>
  <c r="BA229" i="19"/>
  <c r="BE229" i="19" s="1"/>
  <c r="BF229" i="19" s="1"/>
  <c r="BA161" i="19"/>
  <c r="BE161" i="19" s="1"/>
  <c r="BF161" i="19" s="1"/>
  <c r="BH24" i="19"/>
  <c r="BH656" i="19"/>
  <c r="BC521" i="19"/>
  <c r="BH467" i="19"/>
  <c r="BH691" i="19"/>
  <c r="BH692" i="19"/>
  <c r="BH693" i="19"/>
  <c r="BC60" i="19"/>
  <c r="BD60" i="19" s="1"/>
  <c r="BH42" i="19"/>
  <c r="BH229" i="19"/>
  <c r="BH161" i="19"/>
  <c r="BD527" i="19"/>
  <c r="BC504" i="19"/>
  <c r="BD505" i="19"/>
  <c r="BH226" i="19"/>
  <c r="BA872" i="19"/>
  <c r="BE872" i="19" s="1"/>
  <c r="BF872" i="19" s="1"/>
  <c r="BA419" i="19"/>
  <c r="BE419" i="19" s="1"/>
  <c r="BF419" i="19" s="1"/>
  <c r="BC631" i="19"/>
  <c r="BH889" i="19"/>
  <c r="BH817" i="19"/>
  <c r="BH818" i="19"/>
  <c r="BH819" i="19"/>
  <c r="BH413" i="19"/>
  <c r="BA413" i="19"/>
  <c r="BE413" i="19" s="1"/>
  <c r="BF413" i="19" s="1"/>
  <c r="BA157" i="19"/>
  <c r="BE157" i="19" s="1"/>
  <c r="BF157" i="19" s="1"/>
  <c r="BA33" i="19"/>
  <c r="BE33" i="19" s="1"/>
  <c r="BF33" i="19" s="1"/>
  <c r="BA205" i="19"/>
  <c r="BE205" i="19" s="1"/>
  <c r="BA235" i="19"/>
  <c r="BE235" i="19" s="1"/>
  <c r="BF235" i="19" s="1"/>
  <c r="BH689" i="19"/>
  <c r="BH690" i="19"/>
  <c r="BA97" i="19"/>
  <c r="BE97" i="19" s="1"/>
  <c r="BF97" i="19" s="1"/>
  <c r="BA917" i="19"/>
  <c r="BE917" i="19" s="1"/>
  <c r="BF917" i="19" s="1"/>
  <c r="BC880" i="19"/>
  <c r="BC559" i="19"/>
  <c r="BC854" i="19"/>
  <c r="BH314" i="19"/>
  <c r="BH522" i="19"/>
  <c r="BH942" i="19"/>
  <c r="BH38" i="19"/>
  <c r="BC660" i="19"/>
  <c r="BC661" i="19"/>
  <c r="BC29" i="19"/>
  <c r="BH97" i="19"/>
  <c r="BH164" i="19"/>
  <c r="BH916" i="19"/>
  <c r="BH917" i="19"/>
  <c r="BA156" i="19"/>
  <c r="BE156" i="19" s="1"/>
  <c r="BF156" i="19" s="1"/>
  <c r="BD507" i="19"/>
  <c r="BC226" i="19"/>
  <c r="BD826" i="19"/>
  <c r="BH419" i="19"/>
  <c r="BD630" i="19"/>
  <c r="BH441" i="19"/>
  <c r="BH550" i="19"/>
  <c r="BH287" i="19"/>
  <c r="BH178" i="19"/>
  <c r="BH360" i="19"/>
  <c r="BH557" i="19"/>
  <c r="BH11" i="19"/>
  <c r="BH315" i="19"/>
  <c r="BH316" i="19"/>
  <c r="BH205" i="19"/>
  <c r="BH235" i="19"/>
  <c r="BH475" i="19"/>
  <c r="BH555" i="19"/>
  <c r="BH398" i="19"/>
  <c r="BA671" i="19"/>
  <c r="BE671" i="19" s="1"/>
  <c r="BF671" i="19" s="1"/>
  <c r="BA80" i="19"/>
  <c r="BE80" i="19" s="1"/>
  <c r="BF80" i="19" s="1"/>
  <c r="BA600" i="19"/>
  <c r="BE600" i="19" s="1"/>
  <c r="BF600" i="19" s="1"/>
  <c r="BH74" i="19"/>
  <c r="BA138" i="19"/>
  <c r="BE138" i="19" s="1"/>
  <c r="BF138" i="19" s="1"/>
  <c r="BH506" i="19"/>
  <c r="BA826" i="19"/>
  <c r="BE826" i="19" s="1"/>
  <c r="BF826" i="19" s="1"/>
  <c r="BD656" i="19"/>
  <c r="BA891" i="19"/>
  <c r="BE891" i="19" s="1"/>
  <c r="BF891" i="19" s="1"/>
  <c r="BC424" i="19"/>
  <c r="BC128" i="19"/>
  <c r="BC630" i="19"/>
  <c r="BH604" i="19"/>
  <c r="BH797" i="19"/>
  <c r="BA819" i="19"/>
  <c r="BE819" i="19" s="1"/>
  <c r="BF819" i="19" s="1"/>
  <c r="BH440" i="19"/>
  <c r="BC688" i="19"/>
  <c r="BC97" i="19"/>
  <c r="BD97" i="19" s="1"/>
  <c r="BD917" i="19"/>
  <c r="BA717" i="19"/>
  <c r="BE717" i="19" s="1"/>
  <c r="BF717" i="19" s="1"/>
  <c r="BH717" i="19"/>
  <c r="BH559" i="19"/>
  <c r="BH600" i="19"/>
  <c r="BH288" i="19"/>
  <c r="BA679" i="19"/>
  <c r="BE679" i="19" s="1"/>
  <c r="BF679" i="19" s="1"/>
  <c r="BC693" i="19"/>
  <c r="BH117" i="19"/>
  <c r="BC118" i="19"/>
  <c r="BD118" i="19" s="1"/>
  <c r="BH138" i="19"/>
  <c r="BH918" i="19"/>
  <c r="BA42" i="19"/>
  <c r="BE42" i="19" s="1"/>
  <c r="BF42" i="19" s="1"/>
  <c r="BC528" i="19"/>
  <c r="BH827" i="19"/>
  <c r="BA866" i="19"/>
  <c r="BE866" i="19" s="1"/>
  <c r="BF866" i="19" s="1"/>
  <c r="BH891" i="19"/>
  <c r="BH34" i="19"/>
  <c r="BA120" i="19"/>
  <c r="BE120" i="19" s="1"/>
  <c r="BF120" i="19" s="1"/>
  <c r="BA289" i="19"/>
  <c r="BE289" i="19" s="1"/>
  <c r="BF289" i="19" s="1"/>
  <c r="BD11" i="19"/>
  <c r="BA746" i="19"/>
  <c r="BE746" i="19" s="1"/>
  <c r="BF746" i="19" s="1"/>
  <c r="BC61" i="19"/>
  <c r="BD61" i="19" s="1"/>
  <c r="BC555" i="19"/>
  <c r="BA924" i="19"/>
  <c r="BE924" i="19" s="1"/>
  <c r="BF924" i="19" s="1"/>
  <c r="BA880" i="19"/>
  <c r="BE880" i="19" s="1"/>
  <c r="BF880" i="19" s="1"/>
  <c r="BC195" i="19"/>
  <c r="BD195" i="19" s="1"/>
  <c r="BC506" i="19"/>
  <c r="BC871" i="19"/>
  <c r="BH828" i="19"/>
  <c r="BC830" i="19"/>
  <c r="BH655" i="19"/>
  <c r="BH120" i="19"/>
  <c r="BH424" i="19"/>
  <c r="BD419" i="19"/>
  <c r="BA559" i="19"/>
  <c r="BE559" i="19" s="1"/>
  <c r="BF559" i="19" s="1"/>
  <c r="BC292" i="19"/>
  <c r="BA629" i="19"/>
  <c r="BE629" i="19" s="1"/>
  <c r="BF629" i="19" s="1"/>
  <c r="BA411" i="19"/>
  <c r="BE411" i="19" s="1"/>
  <c r="BF411" i="19" s="1"/>
  <c r="BA889" i="19"/>
  <c r="BE889" i="19" s="1"/>
  <c r="BF889" i="19" s="1"/>
  <c r="BC389" i="19"/>
  <c r="BC230" i="19"/>
  <c r="BA605" i="19"/>
  <c r="BE605" i="19" s="1"/>
  <c r="BF605" i="19" s="1"/>
  <c r="BA122" i="19"/>
  <c r="BE122" i="19" s="1"/>
  <c r="BF122" i="19" s="1"/>
  <c r="BC38" i="19"/>
  <c r="BD205" i="19"/>
  <c r="BD440" i="19"/>
  <c r="BA686" i="19"/>
  <c r="BE686" i="19" s="1"/>
  <c r="BF686" i="19" s="1"/>
  <c r="BA180" i="19"/>
  <c r="BE180" i="19" s="1"/>
  <c r="BF180" i="19" s="1"/>
  <c r="BA94" i="19"/>
  <c r="BE94" i="19" s="1"/>
  <c r="BF94" i="19" s="1"/>
  <c r="BA689" i="19"/>
  <c r="BE689" i="19" s="1"/>
  <c r="BF689" i="19" s="1"/>
  <c r="BA879" i="19"/>
  <c r="BE879" i="19" s="1"/>
  <c r="BF879" i="19" s="1"/>
  <c r="BA786" i="19"/>
  <c r="BE786" i="19" s="1"/>
  <c r="BF786" i="19" s="1"/>
  <c r="BA787" i="19"/>
  <c r="BE787" i="19" s="1"/>
  <c r="BF787" i="19" s="1"/>
  <c r="BA61" i="19"/>
  <c r="BE61" i="19" s="1"/>
  <c r="BF61" i="19" s="1"/>
  <c r="BA184" i="19"/>
  <c r="BE184" i="19" s="1"/>
  <c r="BF184" i="19" s="1"/>
  <c r="BD600" i="19"/>
  <c r="BD288" i="19"/>
  <c r="BD467" i="19"/>
  <c r="BC691" i="19"/>
  <c r="BA195" i="19"/>
  <c r="BE195" i="19" s="1"/>
  <c r="BF195" i="19" s="1"/>
  <c r="BC117" i="19"/>
  <c r="BD117" i="19" s="1"/>
  <c r="BC155" i="19"/>
  <c r="BD155" i="19" s="1"/>
  <c r="BC74" i="19"/>
  <c r="BD74" i="19" s="1"/>
  <c r="BC229" i="19"/>
  <c r="BA528" i="19"/>
  <c r="BE528" i="19" s="1"/>
  <c r="BF528" i="19" s="1"/>
  <c r="BC527" i="19"/>
  <c r="BD504" i="19"/>
  <c r="BA506" i="19"/>
  <c r="BE506" i="19" s="1"/>
  <c r="BF506" i="19" s="1"/>
  <c r="BC507" i="19"/>
  <c r="BD226" i="19"/>
  <c r="BA871" i="19"/>
  <c r="BE871" i="19" s="1"/>
  <c r="BF871" i="19" s="1"/>
  <c r="BC872" i="19"/>
  <c r="BD24" i="19"/>
  <c r="BC827" i="19"/>
  <c r="BD828" i="19"/>
  <c r="BA829" i="19"/>
  <c r="BE829" i="19" s="1"/>
  <c r="BF829" i="19" s="1"/>
  <c r="BA655" i="19"/>
  <c r="BE655" i="19" s="1"/>
  <c r="BF655" i="19" s="1"/>
  <c r="BC656" i="19"/>
  <c r="BC34" i="19"/>
  <c r="BA424" i="19"/>
  <c r="BE424" i="19" s="1"/>
  <c r="BF424" i="19" s="1"/>
  <c r="BA343" i="19"/>
  <c r="BE343" i="19" s="1"/>
  <c r="BF343" i="19" s="1"/>
  <c r="BA128" i="19"/>
  <c r="BE128" i="19" s="1"/>
  <c r="BF128" i="19" s="1"/>
  <c r="BC419" i="19"/>
  <c r="BA427" i="19"/>
  <c r="BE427" i="19" s="1"/>
  <c r="BF427" i="19" s="1"/>
  <c r="BC560" i="19"/>
  <c r="BC616" i="19"/>
  <c r="BH629" i="19"/>
  <c r="BH946" i="19"/>
  <c r="BH411" i="19"/>
  <c r="BH864" i="19"/>
  <c r="BH890" i="19"/>
  <c r="BH945" i="19"/>
  <c r="BH122" i="19"/>
  <c r="BH686" i="19"/>
  <c r="BH180" i="19"/>
  <c r="BH94" i="19"/>
  <c r="BH879" i="19"/>
  <c r="BH786" i="19"/>
  <c r="BH787" i="19"/>
  <c r="BH184" i="19"/>
  <c r="BH671" i="19"/>
  <c r="BH80" i="19"/>
  <c r="BH780" i="19"/>
  <c r="BA68" i="19"/>
  <c r="BE68" i="19" s="1"/>
  <c r="BF68" i="19" s="1"/>
  <c r="BD559" i="19"/>
  <c r="BH5" i="19"/>
  <c r="BA659" i="19"/>
  <c r="BE659" i="19" s="1"/>
  <c r="BF659" i="19" s="1"/>
  <c r="BD473" i="19"/>
  <c r="BD402" i="19"/>
  <c r="BD292" i="19"/>
  <c r="BD378" i="19"/>
  <c r="BD604" i="19"/>
  <c r="BC242" i="19"/>
  <c r="BH389" i="19"/>
  <c r="BH230" i="19"/>
  <c r="BH805" i="19"/>
  <c r="BA315" i="19"/>
  <c r="BE315" i="19" s="1"/>
  <c r="BF315" i="19" s="1"/>
  <c r="BC413" i="19"/>
  <c r="BC314" i="19"/>
  <c r="BH157" i="19"/>
  <c r="BH33" i="19"/>
  <c r="BH549" i="19"/>
  <c r="BH661" i="19"/>
  <c r="BC662" i="19"/>
  <c r="BC663" i="19"/>
  <c r="BH663" i="19"/>
  <c r="BA440" i="19"/>
  <c r="BE440" i="19" s="1"/>
  <c r="BF440" i="19" s="1"/>
  <c r="BA690" i="19"/>
  <c r="BE690" i="19" s="1"/>
  <c r="BF690" i="19" s="1"/>
  <c r="BA172" i="19"/>
  <c r="BE172" i="19" s="1"/>
  <c r="BF172" i="19" s="1"/>
  <c r="BA687" i="19"/>
  <c r="BE687" i="19" s="1"/>
  <c r="BF687" i="19" s="1"/>
  <c r="BA688" i="19"/>
  <c r="BE688" i="19" s="1"/>
  <c r="BF688" i="19" s="1"/>
  <c r="BA398" i="19"/>
  <c r="BE398" i="19" s="1"/>
  <c r="BF398" i="19" s="1"/>
  <c r="BA670" i="19"/>
  <c r="BE670" i="19" s="1"/>
  <c r="BF670" i="19" s="1"/>
  <c r="BA164" i="19"/>
  <c r="BE164" i="19" s="1"/>
  <c r="BF164" i="19" s="1"/>
  <c r="BA916" i="19"/>
  <c r="BE916" i="19" s="1"/>
  <c r="BF916" i="19" s="1"/>
  <c r="BH68" i="19"/>
  <c r="BD880" i="19"/>
  <c r="BH854" i="19"/>
  <c r="BH679" i="19"/>
  <c r="BA467" i="19"/>
  <c r="BE467" i="19" s="1"/>
  <c r="BF467" i="19" s="1"/>
  <c r="BC692" i="19"/>
  <c r="BC59" i="19"/>
  <c r="BD59" i="19" s="1"/>
  <c r="BA118" i="19"/>
  <c r="BE118" i="19" s="1"/>
  <c r="BF118" i="19" s="1"/>
  <c r="BC156" i="19"/>
  <c r="BD156" i="19" s="1"/>
  <c r="BC138" i="19"/>
  <c r="BD138" i="19" s="1"/>
  <c r="BC42" i="19"/>
  <c r="BD42" i="19" s="1"/>
  <c r="BC161" i="19"/>
  <c r="BD161" i="19" s="1"/>
  <c r="BD528" i="19"/>
  <c r="BA504" i="19"/>
  <c r="BE504" i="19" s="1"/>
  <c r="BF504" i="19" s="1"/>
  <c r="BC505" i="19"/>
  <c r="BD506" i="19"/>
  <c r="BA226" i="19"/>
  <c r="BE226" i="19" s="1"/>
  <c r="BF226" i="19" s="1"/>
  <c r="BA24" i="19"/>
  <c r="BE24" i="19" s="1"/>
  <c r="BF24" i="19" s="1"/>
  <c r="BC826" i="19"/>
  <c r="BA828" i="19"/>
  <c r="BE828" i="19" s="1"/>
  <c r="BF828" i="19" s="1"/>
  <c r="BA830" i="19"/>
  <c r="BE830" i="19" s="1"/>
  <c r="BF830" i="19" s="1"/>
  <c r="BC866" i="19"/>
  <c r="BD655" i="19"/>
  <c r="BC891" i="19"/>
  <c r="BC120" i="19"/>
  <c r="BD120" i="19" s="1"/>
  <c r="BD424" i="19"/>
  <c r="BA342" i="19"/>
  <c r="BE342" i="19" s="1"/>
  <c r="BF342" i="19" s="1"/>
  <c r="BA521" i="19"/>
  <c r="BE521" i="19" s="1"/>
  <c r="BF521" i="19" s="1"/>
  <c r="BD128" i="19"/>
  <c r="BD521" i="19"/>
  <c r="BD343" i="19"/>
  <c r="BD342" i="19"/>
  <c r="BD34" i="19"/>
  <c r="BD891" i="19"/>
  <c r="BH560" i="19"/>
  <c r="BA444" i="19"/>
  <c r="BE444" i="19" s="1"/>
  <c r="BF444" i="19" s="1"/>
  <c r="BA53" i="19"/>
  <c r="BE53" i="19" s="1"/>
  <c r="BF53" i="19" s="1"/>
  <c r="BA818" i="19"/>
  <c r="BE818" i="19" s="1"/>
  <c r="BF818" i="19" s="1"/>
  <c r="BA11" i="19"/>
  <c r="BE11" i="19" s="1"/>
  <c r="BF11" i="19" s="1"/>
  <c r="BD314" i="19"/>
  <c r="BA89" i="19"/>
  <c r="BE89" i="19" s="1"/>
  <c r="BF89" i="19" s="1"/>
  <c r="BA522" i="19"/>
  <c r="BE522" i="19" s="1"/>
  <c r="BF522" i="19" s="1"/>
  <c r="BA942" i="19"/>
  <c r="BE942" i="19" s="1"/>
  <c r="BF942" i="19" s="1"/>
  <c r="BC357" i="19"/>
  <c r="BC445" i="19"/>
  <c r="BC760" i="19"/>
  <c r="BC435" i="19"/>
  <c r="BH443" i="19"/>
  <c r="BH444" i="19"/>
  <c r="BH894" i="19"/>
  <c r="BH648" i="19"/>
  <c r="BH402" i="19"/>
  <c r="BD818" i="19"/>
  <c r="BH941" i="19"/>
  <c r="BA312" i="19"/>
  <c r="BE312" i="19" s="1"/>
  <c r="BF312" i="19" s="1"/>
  <c r="BH89" i="19"/>
  <c r="BD441" i="19"/>
  <c r="BH293" i="19"/>
  <c r="BC360" i="19"/>
  <c r="BH913" i="19"/>
  <c r="BC484" i="19"/>
  <c r="BA762" i="19"/>
  <c r="BE762" i="19" s="1"/>
  <c r="BF762" i="19" s="1"/>
  <c r="BD557" i="19"/>
  <c r="BC532" i="19"/>
  <c r="BA376" i="19"/>
  <c r="BE376" i="19" s="1"/>
  <c r="BF376" i="19" s="1"/>
  <c r="BA377" i="19"/>
  <c r="BE377" i="19" s="1"/>
  <c r="BF377" i="19" s="1"/>
  <c r="BH852" i="19"/>
  <c r="BH853" i="19"/>
  <c r="BC58" i="19"/>
  <c r="BD58" i="19" s="1"/>
  <c r="BH58" i="19"/>
  <c r="BC824" i="19"/>
  <c r="BH824" i="19"/>
  <c r="BA825" i="19"/>
  <c r="BE825" i="19" s="1"/>
  <c r="BF825" i="19" s="1"/>
  <c r="BC533" i="19"/>
  <c r="BC553" i="19"/>
  <c r="BH553" i="19"/>
  <c r="BH865" i="19"/>
  <c r="BH820" i="19"/>
  <c r="BH312" i="19"/>
  <c r="BH313" i="19"/>
  <c r="BC315" i="19"/>
  <c r="BC316" i="19"/>
  <c r="BA314" i="19"/>
  <c r="BE314" i="19" s="1"/>
  <c r="BF314" i="19" s="1"/>
  <c r="BD830" i="19"/>
  <c r="BD829" i="19"/>
  <c r="BD827" i="19"/>
  <c r="BD871" i="19"/>
  <c r="BA396" i="19"/>
  <c r="BE396" i="19" s="1"/>
  <c r="BF396" i="19" s="1"/>
  <c r="BA357" i="19"/>
  <c r="BE357" i="19" s="1"/>
  <c r="BF357" i="19" s="1"/>
  <c r="BD293" i="19"/>
  <c r="BA938" i="19"/>
  <c r="BE938" i="19" s="1"/>
  <c r="BF938" i="19" s="1"/>
  <c r="BD485" i="19"/>
  <c r="BA604" i="19"/>
  <c r="BE604" i="19" s="1"/>
  <c r="BF604" i="19" s="1"/>
  <c r="BA817" i="19"/>
  <c r="BE817" i="19" s="1"/>
  <c r="BF817" i="19" s="1"/>
  <c r="BD941" i="19"/>
  <c r="BD398" i="19"/>
  <c r="BD916" i="19"/>
  <c r="BD780" i="19"/>
  <c r="BD854" i="19"/>
  <c r="BH396" i="19"/>
  <c r="BH902" i="19"/>
  <c r="BH376" i="19"/>
  <c r="BH745" i="19"/>
  <c r="BH242" i="19"/>
  <c r="BH897" i="19"/>
  <c r="BD817" i="19"/>
  <c r="BC436" i="19"/>
  <c r="BC603" i="19"/>
  <c r="BH923" i="19"/>
  <c r="BH592" i="19"/>
  <c r="BH472" i="19"/>
  <c r="BH449" i="19"/>
  <c r="BC287" i="19"/>
  <c r="BC648" i="19"/>
  <c r="BA557" i="19"/>
  <c r="BE557" i="19" s="1"/>
  <c r="BF557" i="19" s="1"/>
  <c r="BA378" i="19"/>
  <c r="BE378" i="19" s="1"/>
  <c r="BF378" i="19" s="1"/>
  <c r="BA852" i="19"/>
  <c r="BE852" i="19" s="1"/>
  <c r="BF852" i="19" s="1"/>
  <c r="BD411" i="19"/>
  <c r="BC294" i="19"/>
  <c r="BC864" i="19"/>
  <c r="BA511" i="19"/>
  <c r="BE511" i="19" s="1"/>
  <c r="BF511" i="19" s="1"/>
  <c r="BH511" i="19"/>
  <c r="BA941" i="19"/>
  <c r="BE941" i="19" s="1"/>
  <c r="BF941" i="19" s="1"/>
  <c r="BC312" i="19"/>
  <c r="BC313" i="19"/>
  <c r="BA945" i="19"/>
  <c r="BE945" i="19" s="1"/>
  <c r="BF945" i="19" s="1"/>
  <c r="BC605" i="19"/>
  <c r="BC33" i="19"/>
  <c r="BC549" i="19"/>
  <c r="BC475" i="19"/>
  <c r="BA29" i="19"/>
  <c r="BE29" i="19" s="1"/>
  <c r="BF29" i="19" s="1"/>
  <c r="BC149" i="19"/>
  <c r="BD149" i="19" s="1"/>
  <c r="BC180" i="19"/>
  <c r="BD180" i="19" s="1"/>
  <c r="BC172" i="19"/>
  <c r="BD172" i="19" s="1"/>
  <c r="BC786" i="19"/>
  <c r="BC671" i="19"/>
  <c r="BA780" i="19"/>
  <c r="BE780" i="19" s="1"/>
  <c r="BF780" i="19" s="1"/>
  <c r="BC68" i="19"/>
  <c r="BD68" i="19" s="1"/>
  <c r="BA854" i="19"/>
  <c r="BE854" i="19" s="1"/>
  <c r="BF854" i="19" s="1"/>
  <c r="BC600" i="19"/>
  <c r="BC679" i="19"/>
  <c r="BA691" i="19"/>
  <c r="BE691" i="19" s="1"/>
  <c r="BF691" i="19" s="1"/>
  <c r="BA693" i="19"/>
  <c r="BE693" i="19" s="1"/>
  <c r="BF693" i="19" s="1"/>
  <c r="BA59" i="19"/>
  <c r="BE59" i="19" s="1"/>
  <c r="BF59" i="19" s="1"/>
  <c r="BA60" i="19"/>
  <c r="BE60" i="19" s="1"/>
  <c r="BF60" i="19" s="1"/>
  <c r="BA155" i="19"/>
  <c r="BE155" i="19" s="1"/>
  <c r="BF155" i="19" s="1"/>
  <c r="BD229" i="19"/>
  <c r="BD918" i="19"/>
  <c r="BD693" i="19"/>
  <c r="BD692" i="19"/>
  <c r="BD691" i="19"/>
  <c r="BD679" i="19"/>
  <c r="BC288" i="19"/>
  <c r="BD925" i="19"/>
  <c r="BD924" i="19"/>
  <c r="BD717" i="19"/>
  <c r="BA304" i="19"/>
  <c r="BE304" i="19" s="1"/>
  <c r="BF304" i="19" s="1"/>
  <c r="BD396" i="19"/>
  <c r="BH938" i="19"/>
  <c r="BA485" i="19"/>
  <c r="BE485" i="19" s="1"/>
  <c r="BF485" i="19" s="1"/>
  <c r="BA402" i="19"/>
  <c r="BE402" i="19" s="1"/>
  <c r="BF402" i="19" s="1"/>
  <c r="BA36" i="19"/>
  <c r="BE36" i="19" s="1"/>
  <c r="BF36" i="19" s="1"/>
  <c r="BD376" i="19"/>
  <c r="BD629" i="19"/>
  <c r="BH825" i="19"/>
  <c r="BD820" i="19"/>
  <c r="BD389" i="19"/>
  <c r="BC511" i="19"/>
  <c r="BD313" i="19"/>
  <c r="BD549" i="19"/>
  <c r="BD475" i="19"/>
  <c r="BD555" i="19"/>
  <c r="BC717" i="19"/>
  <c r="BH482" i="19"/>
  <c r="BH304" i="19"/>
  <c r="BH757" i="19"/>
  <c r="BH427" i="19"/>
  <c r="BA524" i="19"/>
  <c r="BE524" i="19" s="1"/>
  <c r="BF524" i="19" s="1"/>
  <c r="BA379" i="19"/>
  <c r="BE379" i="19" s="1"/>
  <c r="BF379" i="19" s="1"/>
  <c r="BH603" i="19"/>
  <c r="BH361" i="19"/>
  <c r="BH485" i="19"/>
  <c r="BH659" i="19"/>
  <c r="BA473" i="19"/>
  <c r="BE473" i="19" s="1"/>
  <c r="BF473" i="19" s="1"/>
  <c r="BH289" i="19"/>
  <c r="BH377" i="19"/>
  <c r="BH533" i="19"/>
  <c r="BD819" i="19"/>
  <c r="BH445" i="19"/>
  <c r="BH760" i="19"/>
  <c r="BH379" i="19"/>
  <c r="BA435" i="19"/>
  <c r="BE435" i="19" s="1"/>
  <c r="BF435" i="19" s="1"/>
  <c r="BA436" i="19"/>
  <c r="BE436" i="19" s="1"/>
  <c r="BF436" i="19" s="1"/>
  <c r="BC472" i="19"/>
  <c r="BA550" i="19"/>
  <c r="BE550" i="19" s="1"/>
  <c r="BF550" i="19" s="1"/>
  <c r="BA360" i="19"/>
  <c r="BE360" i="19" s="1"/>
  <c r="BF360" i="19" s="1"/>
  <c r="BH484" i="19"/>
  <c r="BH762" i="19"/>
  <c r="BH900" i="19"/>
  <c r="BH901" i="19"/>
  <c r="BD5" i="19"/>
  <c r="BA443" i="19"/>
  <c r="BE443" i="19" s="1"/>
  <c r="BF443" i="19" s="1"/>
  <c r="BH326" i="19"/>
  <c r="BH473" i="19"/>
  <c r="BH53" i="19"/>
  <c r="BA894" i="19"/>
  <c r="BE894" i="19" s="1"/>
  <c r="BF894" i="19" s="1"/>
  <c r="BH532" i="19"/>
  <c r="BC797" i="19"/>
  <c r="BH294" i="19"/>
  <c r="BC865" i="19"/>
  <c r="BA897" i="19"/>
  <c r="BE897" i="19" s="1"/>
  <c r="BF897" i="19" s="1"/>
  <c r="BA820" i="19"/>
  <c r="BE820" i="19" s="1"/>
  <c r="BF820" i="19" s="1"/>
  <c r="BA389" i="19"/>
  <c r="BE389" i="19" s="1"/>
  <c r="BF389" i="19" s="1"/>
  <c r="BD805" i="19"/>
  <c r="BC11" i="19"/>
  <c r="BA313" i="19"/>
  <c r="BE313" i="19" s="1"/>
  <c r="BF313" i="19" s="1"/>
  <c r="BA316" i="19"/>
  <c r="BE316" i="19" s="1"/>
  <c r="BF316" i="19" s="1"/>
  <c r="BC122" i="19"/>
  <c r="BD122" i="19" s="1"/>
  <c r="BC89" i="19"/>
  <c r="BD89" i="19" s="1"/>
  <c r="BC942" i="19"/>
  <c r="BC157" i="19"/>
  <c r="BD157" i="19" s="1"/>
  <c r="BA549" i="19"/>
  <c r="BE549" i="19" s="1"/>
  <c r="BF549" i="19" s="1"/>
  <c r="BC205" i="19"/>
  <c r="BA475" i="19"/>
  <c r="BE475" i="19" s="1"/>
  <c r="BF475" i="19" s="1"/>
  <c r="BA661" i="19"/>
  <c r="BE661" i="19" s="1"/>
  <c r="BF661" i="19" s="1"/>
  <c r="BA662" i="19"/>
  <c r="BE662" i="19" s="1"/>
  <c r="BF662" i="19" s="1"/>
  <c r="BA663" i="19"/>
  <c r="BE663" i="19" s="1"/>
  <c r="BF663" i="19" s="1"/>
  <c r="BC686" i="19"/>
  <c r="BC94" i="19"/>
  <c r="BD94" i="19" s="1"/>
  <c r="BC690" i="19"/>
  <c r="BC687" i="19"/>
  <c r="BC879" i="19"/>
  <c r="BC787" i="19"/>
  <c r="BA555" i="19"/>
  <c r="BE555" i="19" s="1"/>
  <c r="BF555" i="19" s="1"/>
  <c r="BC398" i="19"/>
  <c r="BC184" i="19"/>
  <c r="BD184" i="19" s="1"/>
  <c r="BC80" i="19"/>
  <c r="BD80" i="19" s="1"/>
  <c r="BC164" i="19"/>
  <c r="BD164" i="19" s="1"/>
  <c r="BC916" i="19"/>
  <c r="BC917" i="19"/>
  <c r="BH233" i="19"/>
  <c r="BH713" i="19"/>
  <c r="BC613" i="19"/>
  <c r="BH536" i="19"/>
  <c r="BH775" i="19"/>
  <c r="BA194" i="19"/>
  <c r="BE194" i="19" s="1"/>
  <c r="BF194" i="19" s="1"/>
  <c r="BC759" i="19"/>
  <c r="BD481" i="19"/>
  <c r="BC304" i="19"/>
  <c r="BA305" i="19"/>
  <c r="BE305" i="19" s="1"/>
  <c r="BF305" i="19" s="1"/>
  <c r="BA777" i="19"/>
  <c r="BE777" i="19" s="1"/>
  <c r="BF777" i="19" s="1"/>
  <c r="BD671" i="19"/>
  <c r="BH524" i="19"/>
  <c r="BA888" i="19"/>
  <c r="BE888" i="19" s="1"/>
  <c r="BF888" i="19" s="1"/>
  <c r="BA238" i="19"/>
  <c r="BE238" i="19" s="1"/>
  <c r="BF238" i="19" s="1"/>
  <c r="BA560" i="19"/>
  <c r="BE560" i="19" s="1"/>
  <c r="BF560" i="19" s="1"/>
  <c r="BH347" i="19"/>
  <c r="BH19" i="19"/>
  <c r="BH613" i="19"/>
  <c r="BD670" i="19"/>
  <c r="BH126" i="19"/>
  <c r="BH238" i="19"/>
  <c r="BH283" i="19"/>
  <c r="BH771" i="19"/>
  <c r="BH387" i="19"/>
  <c r="BD387" i="19"/>
  <c r="BA119" i="19"/>
  <c r="BE119" i="19" s="1"/>
  <c r="BF119" i="19" s="1"/>
  <c r="BD301" i="19"/>
  <c r="BH345" i="19"/>
  <c r="BH478" i="19"/>
  <c r="BD395" i="19"/>
  <c r="BD787" i="19"/>
  <c r="BD786" i="19"/>
  <c r="BH815" i="19"/>
  <c r="BH816" i="19"/>
  <c r="BD879" i="19"/>
  <c r="BD688" i="19"/>
  <c r="BD687" i="19"/>
  <c r="BA904" i="19"/>
  <c r="BE904" i="19" s="1"/>
  <c r="BF904" i="19" s="1"/>
  <c r="BC876" i="19"/>
  <c r="BA811" i="19"/>
  <c r="BE811" i="19" s="1"/>
  <c r="BF811" i="19" s="1"/>
  <c r="BA812" i="19"/>
  <c r="BE812" i="19" s="1"/>
  <c r="BF812" i="19" s="1"/>
  <c r="BA176" i="19"/>
  <c r="BE176" i="19" s="1"/>
  <c r="BF176" i="19" s="1"/>
  <c r="BA703" i="19"/>
  <c r="BE703" i="19" s="1"/>
  <c r="BF703" i="19" s="1"/>
  <c r="BH554" i="19"/>
  <c r="BH702" i="19"/>
  <c r="BH395" i="19"/>
  <c r="BD690" i="19"/>
  <c r="BD689" i="19"/>
  <c r="BD686" i="19"/>
  <c r="BD746" i="19"/>
  <c r="BD663" i="19"/>
  <c r="BD662" i="19"/>
  <c r="BD29" i="19"/>
  <c r="BD661" i="19"/>
  <c r="BD660" i="19"/>
  <c r="BD235" i="19"/>
  <c r="BD33" i="19"/>
  <c r="BD38" i="19"/>
  <c r="BD942" i="19"/>
  <c r="BD522" i="19"/>
  <c r="BD945" i="19"/>
  <c r="BD316" i="19"/>
  <c r="BD315" i="19"/>
  <c r="BD312" i="19"/>
  <c r="BD890" i="19"/>
  <c r="BA890" i="19"/>
  <c r="BE890" i="19" s="1"/>
  <c r="BF890" i="19" s="1"/>
  <c r="BC805" i="19"/>
  <c r="BA230" i="19"/>
  <c r="BE230" i="19" s="1"/>
  <c r="BF230" i="19" s="1"/>
  <c r="BD230" i="19"/>
  <c r="BD889" i="19"/>
  <c r="BH176" i="19"/>
  <c r="BH906" i="19"/>
  <c r="BH311" i="19"/>
  <c r="BH759" i="19"/>
  <c r="BH446" i="19"/>
  <c r="BH480" i="19"/>
  <c r="BH481" i="19"/>
  <c r="BD360" i="19"/>
  <c r="BC361" i="19"/>
  <c r="BA5" i="19"/>
  <c r="BE5" i="19" s="1"/>
  <c r="BF5" i="19" s="1"/>
  <c r="BH558" i="19"/>
  <c r="BH455" i="19"/>
  <c r="BA712" i="19"/>
  <c r="BE712" i="19" s="1"/>
  <c r="BF712" i="19" s="1"/>
  <c r="BH715" i="19"/>
  <c r="BH716" i="19"/>
  <c r="BH344" i="19"/>
  <c r="BD418" i="19"/>
  <c r="BA903" i="19"/>
  <c r="BE903" i="19" s="1"/>
  <c r="BF903" i="19" s="1"/>
  <c r="BC300" i="19"/>
  <c r="BD757" i="19"/>
  <c r="BA778" i="19"/>
  <c r="BE778" i="19" s="1"/>
  <c r="BF778" i="19" s="1"/>
  <c r="BD524" i="19"/>
  <c r="BD445" i="19"/>
  <c r="BD379" i="19"/>
  <c r="BD603" i="19"/>
  <c r="BC592" i="19"/>
  <c r="BD472" i="19"/>
  <c r="BC550" i="19"/>
  <c r="BD287" i="19"/>
  <c r="BA178" i="19"/>
  <c r="BE178" i="19" s="1"/>
  <c r="BF178" i="19" s="1"/>
  <c r="BA913" i="19"/>
  <c r="BE913" i="19" s="1"/>
  <c r="BF913" i="19" s="1"/>
  <c r="BC762" i="19"/>
  <c r="BC902" i="19"/>
  <c r="BC443" i="19"/>
  <c r="BH323" i="19"/>
  <c r="BA648" i="19"/>
  <c r="BE648" i="19" s="1"/>
  <c r="BF648" i="19" s="1"/>
  <c r="BC402" i="19"/>
  <c r="BH292" i="19"/>
  <c r="BA292" i="19"/>
  <c r="BE292" i="19" s="1"/>
  <c r="BF292" i="19" s="1"/>
  <c r="BC557" i="19"/>
  <c r="BD532" i="19"/>
  <c r="BC852" i="19"/>
  <c r="BD853" i="19"/>
  <c r="BA745" i="19"/>
  <c r="BE745" i="19" s="1"/>
  <c r="BF745" i="19" s="1"/>
  <c r="BC604" i="19"/>
  <c r="BD242" i="19"/>
  <c r="BA797" i="19"/>
  <c r="BE797" i="19" s="1"/>
  <c r="BF797" i="19" s="1"/>
  <c r="BA824" i="19"/>
  <c r="BE824" i="19" s="1"/>
  <c r="BF824" i="19" s="1"/>
  <c r="BC629" i="19"/>
  <c r="BA533" i="19"/>
  <c r="BE533" i="19" s="1"/>
  <c r="BF533" i="19" s="1"/>
  <c r="BA946" i="19"/>
  <c r="BE946" i="19" s="1"/>
  <c r="BF946" i="19" s="1"/>
  <c r="BC411" i="19"/>
  <c r="BD294" i="19"/>
  <c r="BA864" i="19"/>
  <c r="BE864" i="19" s="1"/>
  <c r="BF864" i="19" s="1"/>
  <c r="BH418" i="19"/>
  <c r="BH778" i="19"/>
  <c r="BC427" i="19"/>
  <c r="BD560" i="19"/>
  <c r="BC396" i="19"/>
  <c r="BD357" i="19"/>
  <c r="BA761" i="19"/>
  <c r="BE761" i="19" s="1"/>
  <c r="BF761" i="19" s="1"/>
  <c r="BD436" i="19"/>
  <c r="BA863" i="19"/>
  <c r="BE863" i="19" s="1"/>
  <c r="BF863" i="19" s="1"/>
  <c r="BC897" i="19"/>
  <c r="BA190" i="19"/>
  <c r="BE190" i="19" s="1"/>
  <c r="BF190" i="19" s="1"/>
  <c r="BA860" i="19"/>
  <c r="BE860" i="19" s="1"/>
  <c r="BF860" i="19" s="1"/>
  <c r="BC859" i="19"/>
  <c r="BC372" i="19"/>
  <c r="BA373" i="19"/>
  <c r="BE373" i="19" s="1"/>
  <c r="BF373" i="19" s="1"/>
  <c r="BD374" i="19"/>
  <c r="BD708" i="19"/>
  <c r="BA272" i="19"/>
  <c r="BE272" i="19" s="1"/>
  <c r="BF272" i="19" s="1"/>
  <c r="BA212" i="19"/>
  <c r="BE212" i="19" s="1"/>
  <c r="BF212" i="19" s="1"/>
  <c r="BC174" i="19"/>
  <c r="BD174" i="19" s="1"/>
  <c r="BA153" i="19"/>
  <c r="BE153" i="19" s="1"/>
  <c r="BF153" i="19" s="1"/>
  <c r="BC280" i="19"/>
  <c r="BH888" i="19"/>
  <c r="BH306" i="19"/>
  <c r="BD283" i="19"/>
  <c r="BH300" i="19"/>
  <c r="BH301" i="19"/>
  <c r="BH442" i="19"/>
  <c r="BH194" i="19"/>
  <c r="BD446" i="19"/>
  <c r="BA480" i="19"/>
  <c r="BE480" i="19" s="1"/>
  <c r="BF480" i="19" s="1"/>
  <c r="BH305" i="19"/>
  <c r="BH777" i="19"/>
  <c r="BA757" i="19"/>
  <c r="BE757" i="19" s="1"/>
  <c r="BF757" i="19" s="1"/>
  <c r="BH616" i="19"/>
  <c r="BH761" i="19"/>
  <c r="BA445" i="19"/>
  <c r="BE445" i="19" s="1"/>
  <c r="BF445" i="19" s="1"/>
  <c r="BD435" i="19"/>
  <c r="BH863" i="19"/>
  <c r="BA603" i="19"/>
  <c r="BE603" i="19" s="1"/>
  <c r="BF603" i="19" s="1"/>
  <c r="BC441" i="19"/>
  <c r="BA472" i="19"/>
  <c r="BE472" i="19" s="1"/>
  <c r="BF472" i="19" s="1"/>
  <c r="BA293" i="19"/>
  <c r="BE293" i="19" s="1"/>
  <c r="BF293" i="19" s="1"/>
  <c r="BA287" i="19"/>
  <c r="BE287" i="19" s="1"/>
  <c r="BF287" i="19" s="1"/>
  <c r="BA901" i="19"/>
  <c r="BE901" i="19" s="1"/>
  <c r="BF901" i="19" s="1"/>
  <c r="BC938" i="19"/>
  <c r="BC323" i="19"/>
  <c r="BC659" i="19"/>
  <c r="BC326" i="19"/>
  <c r="BC53" i="19"/>
  <c r="BD53" i="19" s="1"/>
  <c r="BD648" i="19"/>
  <c r="BH36" i="19"/>
  <c r="BC289" i="19"/>
  <c r="BA532" i="19"/>
  <c r="BE532" i="19" s="1"/>
  <c r="BF532" i="19" s="1"/>
  <c r="BC376" i="19"/>
  <c r="BC378" i="19"/>
  <c r="BA853" i="19"/>
  <c r="BE853" i="19" s="1"/>
  <c r="BF853" i="19" s="1"/>
  <c r="BA242" i="19"/>
  <c r="BE242" i="19" s="1"/>
  <c r="BF242" i="19" s="1"/>
  <c r="BA58" i="19"/>
  <c r="BE58" i="19" s="1"/>
  <c r="BF58" i="19" s="1"/>
  <c r="BC825" i="19"/>
  <c r="BD533" i="19"/>
  <c r="BA553" i="19"/>
  <c r="BE553" i="19" s="1"/>
  <c r="BF553" i="19" s="1"/>
  <c r="BA294" i="19"/>
  <c r="BE294" i="19" s="1"/>
  <c r="BF294" i="19" s="1"/>
  <c r="BA865" i="19"/>
  <c r="BE865" i="19" s="1"/>
  <c r="BF865" i="19" s="1"/>
  <c r="BD897" i="19"/>
  <c r="BD865" i="19"/>
  <c r="BD864" i="19"/>
  <c r="BD946" i="19"/>
  <c r="BD553" i="19"/>
  <c r="BD825" i="19"/>
  <c r="BD824" i="19"/>
  <c r="BD797" i="19"/>
  <c r="BD745" i="19"/>
  <c r="BD852" i="19"/>
  <c r="BD377" i="19"/>
  <c r="BA807" i="19"/>
  <c r="BE807" i="19" s="1"/>
  <c r="BF807" i="19" s="1"/>
  <c r="BA455" i="19"/>
  <c r="BE455" i="19" s="1"/>
  <c r="BF455" i="19" s="1"/>
  <c r="BC176" i="19"/>
  <c r="BD176" i="19" s="1"/>
  <c r="BA770" i="19"/>
  <c r="BE770" i="19" s="1"/>
  <c r="BF770" i="19" s="1"/>
  <c r="BA654" i="19"/>
  <c r="BE654" i="19" s="1"/>
  <c r="BF654" i="19" s="1"/>
  <c r="BC132" i="19"/>
  <c r="BD132" i="19" s="1"/>
  <c r="BA346" i="19"/>
  <c r="BE346" i="19" s="1"/>
  <c r="BF346" i="19" s="1"/>
  <c r="BH703" i="19"/>
  <c r="BH903" i="19"/>
  <c r="BA783" i="19"/>
  <c r="BE783" i="19" s="1"/>
  <c r="BF783" i="19" s="1"/>
  <c r="BA613" i="19"/>
  <c r="BE613" i="19" s="1"/>
  <c r="BF613" i="19" s="1"/>
  <c r="BA283" i="19"/>
  <c r="BE283" i="19" s="1"/>
  <c r="BF283" i="19" s="1"/>
  <c r="BA744" i="19"/>
  <c r="BE744" i="19" s="1"/>
  <c r="BF744" i="19" s="1"/>
  <c r="BA775" i="19"/>
  <c r="BE775" i="19" s="1"/>
  <c r="BF775" i="19" s="1"/>
  <c r="BC194" i="19"/>
  <c r="BD194" i="19" s="1"/>
  <c r="BA481" i="19"/>
  <c r="BE481" i="19" s="1"/>
  <c r="BF481" i="19" s="1"/>
  <c r="BD616" i="19"/>
  <c r="BD923" i="19"/>
  <c r="BD449" i="19"/>
  <c r="BD323" i="19"/>
  <c r="BD326" i="19"/>
  <c r="BC377" i="19"/>
  <c r="BH43" i="19"/>
  <c r="BH384" i="19"/>
  <c r="BH836" i="19"/>
  <c r="BH821" i="19"/>
  <c r="BH218" i="19"/>
  <c r="BH400" i="19"/>
  <c r="BH768" i="19"/>
  <c r="BH391" i="19"/>
  <c r="BH813" i="19"/>
  <c r="BH783" i="19"/>
  <c r="BH119" i="19"/>
  <c r="BH744" i="19"/>
  <c r="BD361" i="19"/>
  <c r="BH870" i="19"/>
  <c r="BH769" i="19"/>
  <c r="BH753" i="19"/>
  <c r="BD617" i="19"/>
  <c r="BH756" i="19"/>
  <c r="BH431" i="19"/>
  <c r="BH806" i="19"/>
  <c r="BH808" i="19"/>
  <c r="BH204" i="19"/>
  <c r="BH712" i="19"/>
  <c r="BH346" i="19"/>
  <c r="BA418" i="19"/>
  <c r="BE418" i="19" s="1"/>
  <c r="BF418" i="19" s="1"/>
  <c r="BC478" i="19"/>
  <c r="BC888" i="19"/>
  <c r="BC306" i="19"/>
  <c r="BC536" i="19"/>
  <c r="BC126" i="19"/>
  <c r="BD126" i="19" s="1"/>
  <c r="BA301" i="19"/>
  <c r="BE301" i="19" s="1"/>
  <c r="BF301" i="19" s="1"/>
  <c r="BA446" i="19"/>
  <c r="BE446" i="19" s="1"/>
  <c r="BF446" i="19" s="1"/>
  <c r="BC778" i="19"/>
  <c r="BD427" i="19"/>
  <c r="BA616" i="19"/>
  <c r="BE616" i="19" s="1"/>
  <c r="BF616" i="19" s="1"/>
  <c r="BC524" i="19"/>
  <c r="BC761" i="19"/>
  <c r="BA760" i="19"/>
  <c r="BE760" i="19" s="1"/>
  <c r="BF760" i="19" s="1"/>
  <c r="BC379" i="19"/>
  <c r="BC863" i="19"/>
  <c r="BA923" i="19"/>
  <c r="BE923" i="19" s="1"/>
  <c r="BF923" i="19" s="1"/>
  <c r="BA449" i="19"/>
  <c r="BE449" i="19" s="1"/>
  <c r="BF449" i="19" s="1"/>
  <c r="BC293" i="19"/>
  <c r="BC178" i="19"/>
  <c r="BD178" i="19" s="1"/>
  <c r="BA484" i="19"/>
  <c r="BE484" i="19" s="1"/>
  <c r="BF484" i="19" s="1"/>
  <c r="BA900" i="19"/>
  <c r="BE900" i="19" s="1"/>
  <c r="BF900" i="19" s="1"/>
  <c r="BA902" i="19"/>
  <c r="BE902" i="19" s="1"/>
  <c r="BF902" i="19" s="1"/>
  <c r="BC5" i="19"/>
  <c r="BC444" i="19"/>
  <c r="BA323" i="19"/>
  <c r="BE323" i="19" s="1"/>
  <c r="BF323" i="19" s="1"/>
  <c r="BC485" i="19"/>
  <c r="BA326" i="19"/>
  <c r="BE326" i="19" s="1"/>
  <c r="BF326" i="19" s="1"/>
  <c r="BC473" i="19"/>
  <c r="BC894" i="19"/>
  <c r="BC36" i="19"/>
  <c r="BC696" i="19"/>
  <c r="BD339" i="19"/>
  <c r="BC340" i="19"/>
  <c r="BA111" i="19"/>
  <c r="BE111" i="19" s="1"/>
  <c r="BF111" i="19" s="1"/>
  <c r="BA113" i="19"/>
  <c r="BE113" i="19" s="1"/>
  <c r="BF113" i="19" s="1"/>
  <c r="BC114" i="19"/>
  <c r="BD114" i="19" s="1"/>
  <c r="BC54" i="19"/>
  <c r="BD54" i="19" s="1"/>
  <c r="BC334" i="19"/>
  <c r="BD289" i="19"/>
  <c r="BD36" i="19"/>
  <c r="BA268" i="19"/>
  <c r="BE268" i="19" s="1"/>
  <c r="BF268" i="19" s="1"/>
  <c r="BA789" i="19"/>
  <c r="BE789" i="19" s="1"/>
  <c r="BF789" i="19" s="1"/>
  <c r="BA791" i="19"/>
  <c r="BE791" i="19" s="1"/>
  <c r="BF791" i="19" s="1"/>
  <c r="BC562" i="19"/>
  <c r="BC391" i="19"/>
  <c r="BC914" i="19"/>
  <c r="BA556" i="19"/>
  <c r="BE556" i="19" s="1"/>
  <c r="BF556" i="19" s="1"/>
  <c r="BH136" i="19"/>
  <c r="BH55" i="19"/>
  <c r="BH268" i="19"/>
  <c r="BH915" i="19"/>
  <c r="BH399" i="19"/>
  <c r="BD554" i="19"/>
  <c r="BD526" i="19"/>
  <c r="BC401" i="19"/>
  <c r="BC386" i="19"/>
  <c r="BD894" i="19"/>
  <c r="BD659" i="19"/>
  <c r="BD938" i="19"/>
  <c r="BD444" i="19"/>
  <c r="BD443" i="19"/>
  <c r="BD902" i="19"/>
  <c r="BD901" i="19"/>
  <c r="BD900" i="19"/>
  <c r="BD762" i="19"/>
  <c r="BD484" i="19"/>
  <c r="BD913" i="19"/>
  <c r="BA361" i="19"/>
  <c r="BE361" i="19" s="1"/>
  <c r="BF361" i="19" s="1"/>
  <c r="BD592" i="19"/>
  <c r="BD863" i="19"/>
  <c r="BD760" i="19"/>
  <c r="BD761" i="19"/>
  <c r="BD778" i="19"/>
  <c r="BD777" i="19"/>
  <c r="BA348" i="19"/>
  <c r="BE348" i="19" s="1"/>
  <c r="BF348" i="19" s="1"/>
  <c r="BD238" i="19"/>
  <c r="BH526" i="19"/>
  <c r="BH282" i="19"/>
  <c r="BH944" i="19"/>
  <c r="BH643" i="19"/>
  <c r="BH868" i="19"/>
  <c r="BH869" i="19"/>
  <c r="BH617" i="19"/>
  <c r="BH134" i="19"/>
  <c r="BH423" i="19"/>
  <c r="BH905" i="19"/>
  <c r="BH861" i="19"/>
  <c r="BH740" i="19"/>
  <c r="BA808" i="19"/>
  <c r="BE808" i="19" s="1"/>
  <c r="BF808" i="19" s="1"/>
  <c r="BC712" i="19"/>
  <c r="BA310" i="19"/>
  <c r="BE310" i="19" s="1"/>
  <c r="BF310" i="19" s="1"/>
  <c r="BA714" i="19"/>
  <c r="BE714" i="19" s="1"/>
  <c r="BF714" i="19" s="1"/>
  <c r="BA344" i="19"/>
  <c r="BE344" i="19" s="1"/>
  <c r="BF344" i="19" s="1"/>
  <c r="BH348" i="19"/>
  <c r="BC703" i="19"/>
  <c r="BH758" i="19"/>
  <c r="BC903" i="19"/>
  <c r="BD903" i="19" s="1"/>
  <c r="BD613" i="19"/>
  <c r="BC906" i="19"/>
  <c r="BD906" i="19" s="1"/>
  <c r="BC283" i="19"/>
  <c r="BA387" i="19"/>
  <c r="BE387" i="19" s="1"/>
  <c r="BF387" i="19" s="1"/>
  <c r="BA776" i="19"/>
  <c r="BE776" i="19" s="1"/>
  <c r="BF776" i="19" s="1"/>
  <c r="BC311" i="19"/>
  <c r="BC481" i="19"/>
  <c r="BD282" i="19"/>
  <c r="BA134" i="19"/>
  <c r="BE134" i="19" s="1"/>
  <c r="BF134" i="19" s="1"/>
  <c r="BD715" i="19"/>
  <c r="BD306" i="19"/>
  <c r="BA758" i="19"/>
  <c r="BE758" i="19" s="1"/>
  <c r="BF758" i="19" s="1"/>
  <c r="BD300" i="19"/>
  <c r="BC777" i="19"/>
  <c r="BH535" i="19"/>
  <c r="BH192" i="19"/>
  <c r="BH334" i="19"/>
  <c r="BD218" i="19"/>
  <c r="BC397" i="19"/>
  <c r="BC399" i="19"/>
  <c r="BH280" i="19"/>
  <c r="BA554" i="19"/>
  <c r="BE554" i="19" s="1"/>
  <c r="BF554" i="19" s="1"/>
  <c r="BH876" i="19"/>
  <c r="BH811" i="19"/>
  <c r="BH812" i="19"/>
  <c r="BA815" i="19"/>
  <c r="BE815" i="19" s="1"/>
  <c r="BF815" i="19" s="1"/>
  <c r="BC406" i="19"/>
  <c r="BC700" i="19"/>
  <c r="BH700" i="19"/>
  <c r="BC702" i="19"/>
  <c r="BH310" i="19"/>
  <c r="BH237" i="19"/>
  <c r="BH714" i="19"/>
  <c r="BA715" i="19"/>
  <c r="BE715" i="19" s="1"/>
  <c r="BF715" i="19" s="1"/>
  <c r="BA347" i="19"/>
  <c r="BE347" i="19" s="1"/>
  <c r="BF347" i="19" s="1"/>
  <c r="BC418" i="19"/>
  <c r="BC19" i="19"/>
  <c r="BA306" i="19"/>
  <c r="BE306" i="19" s="1"/>
  <c r="BF306" i="19" s="1"/>
  <c r="BA536" i="19"/>
  <c r="BE536" i="19" s="1"/>
  <c r="BF536" i="19" s="1"/>
  <c r="BC771" i="19"/>
  <c r="BC119" i="19"/>
  <c r="BH776" i="19"/>
  <c r="BA300" i="19"/>
  <c r="BE300" i="19" s="1"/>
  <c r="BF300" i="19" s="1"/>
  <c r="BC301" i="19"/>
  <c r="BC442" i="19"/>
  <c r="BA759" i="19"/>
  <c r="BE759" i="19" s="1"/>
  <c r="BF759" i="19" s="1"/>
  <c r="BC446" i="19"/>
  <c r="BC482" i="19"/>
  <c r="BC483" i="19"/>
  <c r="BH483" i="19"/>
  <c r="BC302" i="19"/>
  <c r="BH302" i="19"/>
  <c r="BC303" i="19"/>
  <c r="BH303" i="19"/>
  <c r="BD305" i="19"/>
  <c r="BA551" i="19"/>
  <c r="BE551" i="19" s="1"/>
  <c r="BF551" i="19" s="1"/>
  <c r="BA130" i="19"/>
  <c r="BE130" i="19" s="1"/>
  <c r="BF130" i="19" s="1"/>
  <c r="BC282" i="19"/>
  <c r="BD455" i="19"/>
  <c r="BH654" i="19"/>
  <c r="BD442" i="19"/>
  <c r="BD483" i="19"/>
  <c r="BD302" i="19"/>
  <c r="BD303" i="19"/>
  <c r="BC305" i="19"/>
  <c r="BH267" i="19"/>
  <c r="BH433" i="19"/>
  <c r="BH189" i="19"/>
  <c r="BH462" i="19"/>
  <c r="BH910" i="19"/>
  <c r="BH749" i="19"/>
  <c r="BH115" i="19"/>
  <c r="BD611" i="19"/>
  <c r="BH562" i="19"/>
  <c r="BH386" i="19"/>
  <c r="BH546" i="19"/>
  <c r="BH904" i="19"/>
  <c r="BH814" i="19"/>
  <c r="BH807" i="19"/>
  <c r="BC455" i="19"/>
  <c r="BH406" i="19"/>
  <c r="BH792" i="19"/>
  <c r="BA701" i="19"/>
  <c r="BE701" i="19" s="1"/>
  <c r="BF701" i="19" s="1"/>
  <c r="BD654" i="19"/>
  <c r="BH132" i="19"/>
  <c r="BD347" i="19"/>
  <c r="BA922" i="19"/>
  <c r="BE922" i="19" s="1"/>
  <c r="BF922" i="19" s="1"/>
  <c r="BD394" i="19"/>
  <c r="BC17" i="19"/>
  <c r="BD17" i="19" s="1"/>
  <c r="BC785" i="19"/>
  <c r="BC612" i="19"/>
  <c r="BH612" i="19"/>
  <c r="BC18" i="19"/>
  <c r="BA62" i="19"/>
  <c r="BE62" i="19" s="1"/>
  <c r="BF62" i="19" s="1"/>
  <c r="BH417" i="19"/>
  <c r="BA628" i="19"/>
  <c r="BE628" i="19" s="1"/>
  <c r="BF628" i="19" s="1"/>
  <c r="BC160" i="19"/>
  <c r="BD160" i="19" s="1"/>
  <c r="BH160" i="19"/>
  <c r="BH385" i="19"/>
  <c r="BH544" i="19"/>
  <c r="BH545" i="19"/>
  <c r="BH188" i="19"/>
  <c r="BH339" i="19"/>
  <c r="BH340" i="19"/>
  <c r="BH193" i="19"/>
  <c r="BC750" i="19"/>
  <c r="BH751" i="19"/>
  <c r="BA752" i="19"/>
  <c r="BE752" i="19" s="1"/>
  <c r="BF752" i="19" s="1"/>
  <c r="BA641" i="19"/>
  <c r="BE641" i="19" s="1"/>
  <c r="BF641" i="19" s="1"/>
  <c r="BA651" i="19"/>
  <c r="BE651" i="19" s="1"/>
  <c r="BF651" i="19" s="1"/>
  <c r="BC217" i="19"/>
  <c r="BH611" i="19"/>
  <c r="BD400" i="19"/>
  <c r="BH914" i="19"/>
  <c r="BH556" i="19"/>
  <c r="BH281" i="19"/>
  <c r="BC867" i="19"/>
  <c r="BH867" i="19"/>
  <c r="BC868" i="19"/>
  <c r="BD423" i="19"/>
  <c r="BC320" i="19"/>
  <c r="BC905" i="19"/>
  <c r="BD905" i="19" s="1"/>
  <c r="BA813" i="19"/>
  <c r="BE813" i="19" s="1"/>
  <c r="BF813" i="19" s="1"/>
  <c r="BA806" i="19"/>
  <c r="BE806" i="19" s="1"/>
  <c r="BF806" i="19" s="1"/>
  <c r="BA233" i="19"/>
  <c r="BE233" i="19" s="1"/>
  <c r="BF233" i="19" s="1"/>
  <c r="BH701" i="19"/>
  <c r="BA395" i="19"/>
  <c r="BE395" i="19" s="1"/>
  <c r="BF395" i="19" s="1"/>
  <c r="BH770" i="19"/>
  <c r="BC310" i="19"/>
  <c r="BC237" i="19"/>
  <c r="BA716" i="19"/>
  <c r="BE716" i="19" s="1"/>
  <c r="BF716" i="19" s="1"/>
  <c r="BA345" i="19"/>
  <c r="BE345" i="19" s="1"/>
  <c r="BF345" i="19" s="1"/>
  <c r="BA478" i="19"/>
  <c r="BE478" i="19" s="1"/>
  <c r="BF478" i="19" s="1"/>
  <c r="BA19" i="19"/>
  <c r="BE19" i="19" s="1"/>
  <c r="BF19" i="19" s="1"/>
  <c r="BC758" i="19"/>
  <c r="BC783" i="19"/>
  <c r="BA906" i="19"/>
  <c r="BE906" i="19" s="1"/>
  <c r="BF906" i="19" s="1"/>
  <c r="BA126" i="19"/>
  <c r="BE126" i="19" s="1"/>
  <c r="BF126" i="19" s="1"/>
  <c r="BC238" i="19"/>
  <c r="BA771" i="19"/>
  <c r="BE771" i="19" s="1"/>
  <c r="BF771" i="19" s="1"/>
  <c r="BC387" i="19"/>
  <c r="BA442" i="19"/>
  <c r="BE442" i="19" s="1"/>
  <c r="BF442" i="19" s="1"/>
  <c r="BA311" i="19"/>
  <c r="BE311" i="19" s="1"/>
  <c r="BF311" i="19" s="1"/>
  <c r="BC480" i="19"/>
  <c r="BA482" i="19"/>
  <c r="BE482" i="19" s="1"/>
  <c r="BF482" i="19" s="1"/>
  <c r="BA483" i="19"/>
  <c r="BE483" i="19" s="1"/>
  <c r="BF483" i="19" s="1"/>
  <c r="BA302" i="19"/>
  <c r="BE302" i="19" s="1"/>
  <c r="BF302" i="19" s="1"/>
  <c r="BA303" i="19"/>
  <c r="BE303" i="19" s="1"/>
  <c r="BF303" i="19" s="1"/>
  <c r="BD304" i="19"/>
  <c r="BD482" i="19"/>
  <c r="BD480" i="19"/>
  <c r="BD759" i="19"/>
  <c r="BD311" i="19"/>
  <c r="BD776" i="19"/>
  <c r="BD775" i="19"/>
  <c r="BD744" i="19"/>
  <c r="BD119" i="19"/>
  <c r="BD771" i="19"/>
  <c r="BD536" i="19"/>
  <c r="BD783" i="19"/>
  <c r="BD758" i="19"/>
  <c r="BD888" i="19"/>
  <c r="BD19" i="19"/>
  <c r="BD703" i="19"/>
  <c r="BD478" i="19"/>
  <c r="BD348" i="19"/>
  <c r="BD346" i="19"/>
  <c r="BD345" i="19"/>
  <c r="BD344" i="19"/>
  <c r="BD716" i="19"/>
  <c r="BD714" i="19"/>
  <c r="BD713" i="19"/>
  <c r="BA713" i="19"/>
  <c r="BE713" i="19" s="1"/>
  <c r="BF713" i="19" s="1"/>
  <c r="BD907" i="19"/>
  <c r="BH270" i="19"/>
  <c r="BH709" i="19"/>
  <c r="BH112" i="19"/>
  <c r="BH114" i="19"/>
  <c r="BH750" i="19"/>
  <c r="BH782" i="19"/>
  <c r="BH651" i="19"/>
  <c r="BA400" i="19"/>
  <c r="BE400" i="19" s="1"/>
  <c r="BF400" i="19" s="1"/>
  <c r="BD556" i="19"/>
  <c r="BA883" i="19"/>
  <c r="BE883" i="19" s="1"/>
  <c r="BF883" i="19" s="1"/>
  <c r="BC281" i="19"/>
  <c r="BH401" i="19"/>
  <c r="BA944" i="19"/>
  <c r="BE944" i="19" s="1"/>
  <c r="BF944" i="19" s="1"/>
  <c r="BC546" i="19"/>
  <c r="BA617" i="19"/>
  <c r="BE617" i="19" s="1"/>
  <c r="BF617" i="19" s="1"/>
  <c r="BH320" i="19"/>
  <c r="BC904" i="19"/>
  <c r="BD904" i="19" s="1"/>
  <c r="BA814" i="19"/>
  <c r="BE814" i="19" s="1"/>
  <c r="BF814" i="19" s="1"/>
  <c r="BA740" i="19"/>
  <c r="BE740" i="19" s="1"/>
  <c r="BF740" i="19" s="1"/>
  <c r="BC204" i="19"/>
  <c r="BD204" i="19" s="1"/>
  <c r="BA816" i="19"/>
  <c r="BE816" i="19" s="1"/>
  <c r="BF816" i="19" s="1"/>
  <c r="BC792" i="19"/>
  <c r="BC701" i="19"/>
  <c r="BC267" i="19"/>
  <c r="BC248" i="19"/>
  <c r="BC90" i="19"/>
  <c r="BD90" i="19" s="1"/>
  <c r="BH551" i="19"/>
  <c r="BH131" i="19"/>
  <c r="BH676" i="19"/>
  <c r="BH412" i="19"/>
  <c r="BH438" i="19"/>
  <c r="BH520" i="19"/>
  <c r="BH859" i="19"/>
  <c r="BH374" i="19"/>
  <c r="BH678" i="19"/>
  <c r="BH943" i="19"/>
  <c r="BH708" i="19"/>
  <c r="BH168" i="19"/>
  <c r="BH212" i="19"/>
  <c r="BA175" i="19"/>
  <c r="BE175" i="19" s="1"/>
  <c r="BF175" i="19" s="1"/>
  <c r="BC510" i="19"/>
  <c r="BH822" i="19"/>
  <c r="BH823" i="19"/>
  <c r="BH696" i="19"/>
  <c r="BD535" i="19"/>
  <c r="BH54" i="19"/>
  <c r="BC55" i="19"/>
  <c r="BD55" i="19" s="1"/>
  <c r="BH752" i="19"/>
  <c r="BH217" i="19"/>
  <c r="BA915" i="19"/>
  <c r="BE915" i="19" s="1"/>
  <c r="BF915" i="19" s="1"/>
  <c r="BH789" i="19"/>
  <c r="BA790" i="19"/>
  <c r="BE790" i="19" s="1"/>
  <c r="BF790" i="19" s="1"/>
  <c r="BH883" i="19"/>
  <c r="BH153" i="19"/>
  <c r="BC558" i="19"/>
  <c r="BC643" i="19"/>
  <c r="BC870" i="19"/>
  <c r="BC753" i="19"/>
  <c r="BA423" i="19"/>
  <c r="BE423" i="19" s="1"/>
  <c r="BF423" i="19" s="1"/>
  <c r="BC756" i="19"/>
  <c r="BA876" i="19"/>
  <c r="BE876" i="19" s="1"/>
  <c r="BF876" i="19" s="1"/>
  <c r="BC812" i="19"/>
  <c r="BC807" i="19"/>
  <c r="BA406" i="19"/>
  <c r="BE406" i="19" s="1"/>
  <c r="BF406" i="19" s="1"/>
  <c r="BA700" i="19"/>
  <c r="BE700" i="19" s="1"/>
  <c r="BF700" i="19" s="1"/>
  <c r="BA702" i="19"/>
  <c r="BE702" i="19" s="1"/>
  <c r="BF702" i="19" s="1"/>
  <c r="BC395" i="19"/>
  <c r="BC770" i="19"/>
  <c r="BA237" i="19"/>
  <c r="BE237" i="19" s="1"/>
  <c r="BF237" i="19" s="1"/>
  <c r="BC654" i="19"/>
  <c r="BC713" i="19"/>
  <c r="BA591" i="19"/>
  <c r="BE591" i="19" s="1"/>
  <c r="BF591" i="19" s="1"/>
  <c r="BC37" i="19"/>
  <c r="BA324" i="19"/>
  <c r="BE324" i="19" s="1"/>
  <c r="BF324" i="19" s="1"/>
  <c r="BC862" i="19"/>
  <c r="BH862" i="19"/>
  <c r="BA218" i="19"/>
  <c r="BE218" i="19" s="1"/>
  <c r="BF218" i="19" s="1"/>
  <c r="BA611" i="19"/>
  <c r="BE611" i="19" s="1"/>
  <c r="BF611" i="19" s="1"/>
  <c r="BD915" i="19"/>
  <c r="BH397" i="19"/>
  <c r="BH790" i="19"/>
  <c r="BH791" i="19"/>
  <c r="BH111" i="19"/>
  <c r="BA112" i="19"/>
  <c r="BE112" i="19" s="1"/>
  <c r="BF112" i="19" s="1"/>
  <c r="BD268" i="19"/>
  <c r="BH641" i="19"/>
  <c r="BA782" i="19"/>
  <c r="BE782" i="19" s="1"/>
  <c r="BF782" i="19" s="1"/>
  <c r="BA526" i="19"/>
  <c r="BE526" i="19" s="1"/>
  <c r="BF526" i="19" s="1"/>
  <c r="BD406" i="19"/>
  <c r="BA792" i="19"/>
  <c r="BE792" i="19" s="1"/>
  <c r="BF792" i="19" s="1"/>
  <c r="BD237" i="19"/>
  <c r="BA132" i="19"/>
  <c r="BE132" i="19" s="1"/>
  <c r="BF132" i="19" s="1"/>
  <c r="BD310" i="19"/>
  <c r="BD770" i="19"/>
  <c r="BD702" i="19"/>
  <c r="BD701" i="19"/>
  <c r="BD700" i="19"/>
  <c r="BD792" i="19"/>
  <c r="BD233" i="19"/>
  <c r="BD816" i="19"/>
  <c r="BD712" i="19"/>
  <c r="BA204" i="19"/>
  <c r="BE204" i="19" s="1"/>
  <c r="BF204" i="19" s="1"/>
  <c r="BD808" i="19"/>
  <c r="BD807" i="19"/>
  <c r="BD806" i="19"/>
  <c r="BD740" i="19"/>
  <c r="BD815" i="19"/>
  <c r="BD814" i="19"/>
  <c r="BD813" i="19"/>
  <c r="BD812" i="19"/>
  <c r="BD811" i="19"/>
  <c r="BC811" i="19"/>
  <c r="BD876" i="19"/>
  <c r="BD431" i="19"/>
  <c r="BA431" i="19"/>
  <c r="BE431" i="19" s="1"/>
  <c r="BF431" i="19" s="1"/>
  <c r="BA105" i="19"/>
  <c r="BE105" i="19" s="1"/>
  <c r="BF105" i="19" s="1"/>
  <c r="BD552" i="19"/>
  <c r="BA228" i="19"/>
  <c r="BE228" i="19" s="1"/>
  <c r="BF228" i="19" s="1"/>
  <c r="BA131" i="19"/>
  <c r="BE131" i="19" s="1"/>
  <c r="BF131" i="19" s="1"/>
  <c r="BH139" i="19"/>
  <c r="BA907" i="19"/>
  <c r="BE907" i="19" s="1"/>
  <c r="BF907" i="19" s="1"/>
  <c r="BH380" i="19"/>
  <c r="BH381" i="19"/>
  <c r="BC543" i="19"/>
  <c r="BC822" i="19"/>
  <c r="BA339" i="19"/>
  <c r="BE339" i="19" s="1"/>
  <c r="BF339" i="19" s="1"/>
  <c r="BA535" i="19"/>
  <c r="BE535" i="19" s="1"/>
  <c r="BF535" i="19" s="1"/>
  <c r="BC192" i="19"/>
  <c r="BD192" i="19" s="1"/>
  <c r="BC193" i="19"/>
  <c r="BD193" i="19" s="1"/>
  <c r="BC641" i="19"/>
  <c r="BC651" i="19"/>
  <c r="BD217" i="19"/>
  <c r="BC611" i="19"/>
  <c r="BA397" i="19"/>
  <c r="BE397" i="19" s="1"/>
  <c r="BF397" i="19" s="1"/>
  <c r="BC789" i="19"/>
  <c r="BC791" i="19"/>
  <c r="BD562" i="19"/>
  <c r="BA768" i="19"/>
  <c r="BE768" i="19" s="1"/>
  <c r="BF768" i="19" s="1"/>
  <c r="BA914" i="19"/>
  <c r="BE914" i="19" s="1"/>
  <c r="BF914" i="19" s="1"/>
  <c r="BC556" i="19"/>
  <c r="BC153" i="19"/>
  <c r="BD153" i="19" s="1"/>
  <c r="BD280" i="19"/>
  <c r="BA558" i="19"/>
  <c r="BE558" i="19" s="1"/>
  <c r="BF558" i="19" s="1"/>
  <c r="BC554" i="19"/>
  <c r="BD281" i="19"/>
  <c r="BA401" i="19"/>
  <c r="BE401" i="19" s="1"/>
  <c r="BF401" i="19" s="1"/>
  <c r="BD643" i="19"/>
  <c r="BA867" i="19"/>
  <c r="BE867" i="19" s="1"/>
  <c r="BF867" i="19" s="1"/>
  <c r="BA869" i="19"/>
  <c r="BE869" i="19" s="1"/>
  <c r="BF869" i="19" s="1"/>
  <c r="BA769" i="19"/>
  <c r="BE769" i="19" s="1"/>
  <c r="BF769" i="19" s="1"/>
  <c r="BA546" i="19"/>
  <c r="BE546" i="19" s="1"/>
  <c r="BF546" i="19" s="1"/>
  <c r="BC134" i="19"/>
  <c r="BD134" i="19" s="1"/>
  <c r="BC423" i="19"/>
  <c r="BD320" i="19"/>
  <c r="BA905" i="19"/>
  <c r="BE905" i="19" s="1"/>
  <c r="BF905" i="19" s="1"/>
  <c r="BA756" i="19"/>
  <c r="BE756" i="19" s="1"/>
  <c r="BF756" i="19" s="1"/>
  <c r="BC431" i="19"/>
  <c r="BH174" i="19"/>
  <c r="BH884" i="19"/>
  <c r="BA282" i="19"/>
  <c r="BE282" i="19" s="1"/>
  <c r="BF282" i="19" s="1"/>
  <c r="BH73" i="19"/>
  <c r="BD433" i="19"/>
  <c r="BA882" i="19"/>
  <c r="BE882" i="19" s="1"/>
  <c r="BF882" i="19" s="1"/>
  <c r="BA374" i="19"/>
  <c r="BE374" i="19" s="1"/>
  <c r="BF374" i="19" s="1"/>
  <c r="BA13" i="19"/>
  <c r="BE13" i="19" s="1"/>
  <c r="BF13" i="19" s="1"/>
  <c r="BA708" i="19"/>
  <c r="BE708" i="19" s="1"/>
  <c r="BF708" i="19" s="1"/>
  <c r="BA382" i="19"/>
  <c r="BE382" i="19" s="1"/>
  <c r="BF382" i="19" s="1"/>
  <c r="BC173" i="19"/>
  <c r="BD173" i="19" s="1"/>
  <c r="BA383" i="19"/>
  <c r="BE383" i="19" s="1"/>
  <c r="BF383" i="19" s="1"/>
  <c r="BA545" i="19"/>
  <c r="BE545" i="19" s="1"/>
  <c r="BF545" i="19" s="1"/>
  <c r="BC270" i="19"/>
  <c r="BC188" i="19"/>
  <c r="BD188" i="19" s="1"/>
  <c r="BH113" i="19"/>
  <c r="BC115" i="19"/>
  <c r="BD115" i="19" s="1"/>
  <c r="BC136" i="19"/>
  <c r="BD136" i="19" s="1"/>
  <c r="BC751" i="19"/>
  <c r="BC268" i="19"/>
  <c r="BC782" i="19"/>
  <c r="BA217" i="19"/>
  <c r="BE217" i="19" s="1"/>
  <c r="BF217" i="19" s="1"/>
  <c r="BC218" i="19"/>
  <c r="BD397" i="19"/>
  <c r="BA399" i="19"/>
  <c r="BE399" i="19" s="1"/>
  <c r="BF399" i="19" s="1"/>
  <c r="BC400" i="19"/>
  <c r="BC790" i="19"/>
  <c r="BA562" i="19"/>
  <c r="BE562" i="19" s="1"/>
  <c r="BF562" i="19" s="1"/>
  <c r="BA391" i="19"/>
  <c r="BE391" i="19" s="1"/>
  <c r="BF391" i="19" s="1"/>
  <c r="BC883" i="19"/>
  <c r="BA280" i="19"/>
  <c r="BE280" i="19" s="1"/>
  <c r="BF280" i="19" s="1"/>
  <c r="BA281" i="19"/>
  <c r="BE281" i="19" s="1"/>
  <c r="BF281" i="19" s="1"/>
  <c r="BC526" i="19"/>
  <c r="BD401" i="19"/>
  <c r="BA643" i="19"/>
  <c r="BE643" i="19" s="1"/>
  <c r="BF643" i="19" s="1"/>
  <c r="BA868" i="19"/>
  <c r="BE868" i="19" s="1"/>
  <c r="BF868" i="19" s="1"/>
  <c r="BA870" i="19"/>
  <c r="BE870" i="19" s="1"/>
  <c r="BF870" i="19" s="1"/>
  <c r="BA386" i="19"/>
  <c r="BE386" i="19" s="1"/>
  <c r="BF386" i="19" s="1"/>
  <c r="BA753" i="19"/>
  <c r="BE753" i="19" s="1"/>
  <c r="BF753" i="19" s="1"/>
  <c r="BC617" i="19"/>
  <c r="BA320" i="19"/>
  <c r="BE320" i="19" s="1"/>
  <c r="BF320" i="19" s="1"/>
  <c r="BA861" i="19"/>
  <c r="BE861" i="19" s="1"/>
  <c r="BF861" i="19" s="1"/>
  <c r="BD756" i="19"/>
  <c r="BD861" i="19"/>
  <c r="BD753" i="19"/>
  <c r="BD546" i="19"/>
  <c r="BD386" i="19"/>
  <c r="BD769" i="19"/>
  <c r="BD870" i="19"/>
  <c r="BD869" i="19"/>
  <c r="BD868" i="19"/>
  <c r="BD867" i="19"/>
  <c r="BD944" i="19"/>
  <c r="BD558" i="19"/>
  <c r="BD883" i="19"/>
  <c r="BD914" i="19"/>
  <c r="BD391" i="19"/>
  <c r="BD768" i="19"/>
  <c r="BD791" i="19"/>
  <c r="BD790" i="19"/>
  <c r="BD789" i="19"/>
  <c r="BD399" i="19"/>
  <c r="BD651" i="19"/>
  <c r="BD782" i="19"/>
  <c r="BD641" i="19"/>
  <c r="BD752" i="19"/>
  <c r="BA433" i="19"/>
  <c r="BE433" i="19" s="1"/>
  <c r="BF433" i="19" s="1"/>
  <c r="BD887" i="19"/>
  <c r="BH882" i="19"/>
  <c r="BH878" i="19"/>
  <c r="BH639" i="19"/>
  <c r="BH640" i="19"/>
  <c r="BH434" i="19"/>
  <c r="BH382" i="19"/>
  <c r="BA542" i="19"/>
  <c r="BE542" i="19" s="1"/>
  <c r="BF542" i="19" s="1"/>
  <c r="BC544" i="19"/>
  <c r="BD545" i="19"/>
  <c r="BH175" i="19"/>
  <c r="BA519" i="19"/>
  <c r="BE519" i="19" s="1"/>
  <c r="BF519" i="19" s="1"/>
  <c r="BC836" i="19"/>
  <c r="BC821" i="19"/>
  <c r="BA188" i="19"/>
  <c r="BE188" i="19" s="1"/>
  <c r="BF188" i="19" s="1"/>
  <c r="BC339" i="19"/>
  <c r="BD340" i="19"/>
  <c r="BC111" i="19"/>
  <c r="BD111" i="19" s="1"/>
  <c r="BC113" i="19"/>
  <c r="BD113" i="19" s="1"/>
  <c r="BA115" i="19"/>
  <c r="BE115" i="19" s="1"/>
  <c r="BF115" i="19" s="1"/>
  <c r="BA192" i="19"/>
  <c r="BE192" i="19" s="1"/>
  <c r="BF192" i="19" s="1"/>
  <c r="BA136" i="19"/>
  <c r="BE136" i="19" s="1"/>
  <c r="BF136" i="19" s="1"/>
  <c r="BA193" i="19"/>
  <c r="BE193" i="19" s="1"/>
  <c r="BF193" i="19" s="1"/>
  <c r="BA751" i="19"/>
  <c r="BE751" i="19" s="1"/>
  <c r="BF751" i="19" s="1"/>
  <c r="BC752" i="19"/>
  <c r="BH499" i="19"/>
  <c r="BH124" i="19"/>
  <c r="BH785" i="19"/>
  <c r="BH552" i="19"/>
  <c r="BH248" i="19"/>
  <c r="BH90" i="19"/>
  <c r="BH227" i="19"/>
  <c r="BH37" i="19"/>
  <c r="BH887" i="19"/>
  <c r="BH327" i="19"/>
  <c r="BH697" i="19"/>
  <c r="BA98" i="19"/>
  <c r="BE98" i="19" s="1"/>
  <c r="BF98" i="19" s="1"/>
  <c r="BH373" i="19"/>
  <c r="BH13" i="19"/>
  <c r="BH173" i="19"/>
  <c r="BH383" i="19"/>
  <c r="BH542" i="19"/>
  <c r="BH543" i="19"/>
  <c r="BH519" i="19"/>
  <c r="BH510" i="19"/>
  <c r="BA267" i="19"/>
  <c r="BE267" i="19" s="1"/>
  <c r="BF267" i="19" s="1"/>
  <c r="BC462" i="19"/>
  <c r="BC496" i="19"/>
  <c r="BA438" i="19"/>
  <c r="BE438" i="19" s="1"/>
  <c r="BF438" i="19" s="1"/>
  <c r="BD638" i="19"/>
  <c r="BC878" i="19"/>
  <c r="BC148" i="19"/>
  <c r="BD148" i="19" s="1"/>
  <c r="BD640" i="19"/>
  <c r="BD434" i="19"/>
  <c r="BA677" i="19"/>
  <c r="BE677" i="19" s="1"/>
  <c r="BF677" i="19" s="1"/>
  <c r="BH272" i="19"/>
  <c r="BC910" i="19"/>
  <c r="BC380" i="19"/>
  <c r="BD381" i="19"/>
  <c r="BC384" i="19"/>
  <c r="BC709" i="19"/>
  <c r="BA823" i="19"/>
  <c r="BE823" i="19" s="1"/>
  <c r="BF823" i="19" s="1"/>
  <c r="BA340" i="19"/>
  <c r="BE340" i="19" s="1"/>
  <c r="BF340" i="19" s="1"/>
  <c r="BC535" i="19"/>
  <c r="BC112" i="19"/>
  <c r="BD112" i="19" s="1"/>
  <c r="BA114" i="19"/>
  <c r="BE114" i="19" s="1"/>
  <c r="BF114" i="19" s="1"/>
  <c r="BA54" i="19"/>
  <c r="BE54" i="19" s="1"/>
  <c r="BF54" i="19" s="1"/>
  <c r="BA334" i="19"/>
  <c r="BE334" i="19" s="1"/>
  <c r="BF334" i="19" s="1"/>
  <c r="BA55" i="19"/>
  <c r="BE55" i="19" s="1"/>
  <c r="BF55" i="19" s="1"/>
  <c r="BA750" i="19"/>
  <c r="BE750" i="19" s="1"/>
  <c r="BF750" i="19" s="1"/>
  <c r="BD751" i="19"/>
  <c r="BD750" i="19"/>
  <c r="BD334" i="19"/>
  <c r="BA696" i="19"/>
  <c r="BE696" i="19" s="1"/>
  <c r="BF696" i="19" s="1"/>
  <c r="BD696" i="19"/>
  <c r="BD823" i="19"/>
  <c r="BA250" i="19"/>
  <c r="BE250" i="19" s="1"/>
  <c r="BF250" i="19" s="1"/>
  <c r="BH324" i="19"/>
  <c r="BH82" i="19"/>
  <c r="BH130" i="19"/>
  <c r="BC131" i="19"/>
  <c r="BD131" i="19" s="1"/>
  <c r="BA676" i="19"/>
  <c r="BE676" i="19" s="1"/>
  <c r="BF676" i="19" s="1"/>
  <c r="BH637" i="19"/>
  <c r="BH638" i="19"/>
  <c r="BH98" i="19"/>
  <c r="BH877" i="19"/>
  <c r="BA14" i="19"/>
  <c r="BE14" i="19" s="1"/>
  <c r="BF14" i="19" s="1"/>
  <c r="BA859" i="19"/>
  <c r="BE859" i="19" s="1"/>
  <c r="BF859" i="19" s="1"/>
  <c r="BH677" i="19"/>
  <c r="BD13" i="19"/>
  <c r="BC678" i="19"/>
  <c r="BC272" i="19"/>
  <c r="BC355" i="19"/>
  <c r="BA168" i="19"/>
  <c r="BE168" i="19" s="1"/>
  <c r="BF168" i="19" s="1"/>
  <c r="BD212" i="19"/>
  <c r="BA910" i="19"/>
  <c r="BE910" i="19" s="1"/>
  <c r="BF910" i="19" s="1"/>
  <c r="BC382" i="19"/>
  <c r="BA159" i="19"/>
  <c r="BE159" i="19" s="1"/>
  <c r="BF159" i="19" s="1"/>
  <c r="BA174" i="19"/>
  <c r="BE174" i="19" s="1"/>
  <c r="BF174" i="19" s="1"/>
  <c r="BA385" i="19"/>
  <c r="BE385" i="19" s="1"/>
  <c r="BF385" i="19" s="1"/>
  <c r="BA543" i="19"/>
  <c r="BE543" i="19" s="1"/>
  <c r="BF543" i="19" s="1"/>
  <c r="BC175" i="19"/>
  <c r="BD175" i="19" s="1"/>
  <c r="BA510" i="19"/>
  <c r="BE510" i="19" s="1"/>
  <c r="BF510" i="19" s="1"/>
  <c r="BA270" i="19"/>
  <c r="BE270" i="19" s="1"/>
  <c r="BF270" i="19" s="1"/>
  <c r="BA884" i="19"/>
  <c r="BE884" i="19" s="1"/>
  <c r="BF884" i="19" s="1"/>
  <c r="BA822" i="19"/>
  <c r="BE822" i="19" s="1"/>
  <c r="BF822" i="19" s="1"/>
  <c r="BC823" i="19"/>
  <c r="BH9" i="19"/>
  <c r="BH85" i="19"/>
  <c r="BH674" i="19"/>
  <c r="BH354" i="19"/>
  <c r="BH338" i="19"/>
  <c r="BD899" i="19"/>
  <c r="BH62" i="19"/>
  <c r="BH628" i="19"/>
  <c r="BH228" i="19"/>
  <c r="BH250" i="19"/>
  <c r="BH496" i="19"/>
  <c r="BH591" i="19"/>
  <c r="BD324" i="19"/>
  <c r="BH860" i="19"/>
  <c r="BH148" i="19"/>
  <c r="BH14" i="19"/>
  <c r="BH926" i="19"/>
  <c r="BH159" i="19"/>
  <c r="BH518" i="19"/>
  <c r="BH899" i="19"/>
  <c r="BH743" i="19"/>
  <c r="BH105" i="19"/>
  <c r="BA612" i="19"/>
  <c r="BE612" i="19" s="1"/>
  <c r="BF612" i="19" s="1"/>
  <c r="BD628" i="19"/>
  <c r="BH190" i="19"/>
  <c r="BA227" i="19"/>
  <c r="BE227" i="19" s="1"/>
  <c r="BF227" i="19" s="1"/>
  <c r="BA462" i="19"/>
  <c r="BE462" i="19" s="1"/>
  <c r="BF462" i="19" s="1"/>
  <c r="BH291" i="19"/>
  <c r="BA887" i="19"/>
  <c r="BE887" i="19" s="1"/>
  <c r="BF887" i="19" s="1"/>
  <c r="BD710" i="19"/>
  <c r="BH710" i="19"/>
  <c r="BC551" i="19"/>
  <c r="BA82" i="19"/>
  <c r="BE82" i="19" s="1"/>
  <c r="BF82" i="19" s="1"/>
  <c r="BC438" i="19"/>
  <c r="BC637" i="19"/>
  <c r="BA638" i="19"/>
  <c r="BE638" i="19" s="1"/>
  <c r="BF638" i="19" s="1"/>
  <c r="BC697" i="19"/>
  <c r="BC882" i="19"/>
  <c r="BA434" i="19"/>
  <c r="BE434" i="19" s="1"/>
  <c r="BF434" i="19" s="1"/>
  <c r="BC43" i="19"/>
  <c r="BD43" i="19" s="1"/>
  <c r="BC451" i="19"/>
  <c r="BH451" i="19"/>
  <c r="BC295" i="19"/>
  <c r="BH295" i="19"/>
  <c r="BH907" i="19"/>
  <c r="BA943" i="19"/>
  <c r="BE943" i="19" s="1"/>
  <c r="BF943" i="19" s="1"/>
  <c r="BH355" i="19"/>
  <c r="BA381" i="19"/>
  <c r="BE381" i="19" s="1"/>
  <c r="BF381" i="19" s="1"/>
  <c r="BD383" i="19"/>
  <c r="BA749" i="19"/>
  <c r="BE749" i="19" s="1"/>
  <c r="BF749" i="19" s="1"/>
  <c r="BA384" i="19"/>
  <c r="BE384" i="19" s="1"/>
  <c r="BF384" i="19" s="1"/>
  <c r="BD542" i="19"/>
  <c r="BD543" i="19"/>
  <c r="BA544" i="19"/>
  <c r="BE544" i="19" s="1"/>
  <c r="BF544" i="19" s="1"/>
  <c r="BC545" i="19"/>
  <c r="BC519" i="19"/>
  <c r="BD510" i="19"/>
  <c r="BA836" i="19"/>
  <c r="BE836" i="19" s="1"/>
  <c r="BF836" i="19" s="1"/>
  <c r="BA709" i="19"/>
  <c r="BE709" i="19" s="1"/>
  <c r="BF709" i="19" s="1"/>
  <c r="BA821" i="19"/>
  <c r="BE821" i="19" s="1"/>
  <c r="BF821" i="19" s="1"/>
  <c r="BD822" i="19"/>
  <c r="BD821" i="19"/>
  <c r="BD884" i="19"/>
  <c r="BD709" i="19"/>
  <c r="BD270" i="19"/>
  <c r="BD836" i="19"/>
  <c r="BD519" i="19"/>
  <c r="BD544" i="19"/>
  <c r="BC542" i="19"/>
  <c r="BD385" i="19"/>
  <c r="BD627" i="19"/>
  <c r="BD248" i="19"/>
  <c r="BD227" i="19"/>
  <c r="BD496" i="19"/>
  <c r="BA855" i="19"/>
  <c r="BE855" i="19" s="1"/>
  <c r="BF855" i="19" s="1"/>
  <c r="BA220" i="19"/>
  <c r="BE220" i="19" s="1"/>
  <c r="BF220" i="19" s="1"/>
  <c r="BD637" i="19"/>
  <c r="BA106" i="19"/>
  <c r="BE106" i="19" s="1"/>
  <c r="BF106" i="19" s="1"/>
  <c r="BD14" i="19"/>
  <c r="BA640" i="19"/>
  <c r="BE640" i="19" s="1"/>
  <c r="BF640" i="19" s="1"/>
  <c r="BD355" i="19"/>
  <c r="BD380" i="19"/>
  <c r="BC385" i="19"/>
  <c r="BH896" i="19"/>
  <c r="BH803" i="19"/>
  <c r="BH627" i="19"/>
  <c r="BH804" i="19"/>
  <c r="BH501" i="19"/>
  <c r="BH911" i="19"/>
  <c r="BC338" i="19"/>
  <c r="BC105" i="19"/>
  <c r="BD105" i="19" s="1"/>
  <c r="BD612" i="19"/>
  <c r="BC190" i="19"/>
  <c r="BD190" i="19" s="1"/>
  <c r="BA552" i="19"/>
  <c r="BE552" i="19" s="1"/>
  <c r="BF552" i="19" s="1"/>
  <c r="BA363" i="19"/>
  <c r="BE363" i="19" s="1"/>
  <c r="BF363" i="19" s="1"/>
  <c r="BC433" i="19"/>
  <c r="BH855" i="19"/>
  <c r="BC591" i="19"/>
  <c r="BC291" i="19"/>
  <c r="BH220" i="19"/>
  <c r="BC860" i="19"/>
  <c r="BD551" i="19"/>
  <c r="BA129" i="19"/>
  <c r="BE129" i="19" s="1"/>
  <c r="BF129" i="19" s="1"/>
  <c r="BA675" i="19"/>
  <c r="BE675" i="19" s="1"/>
  <c r="BF675" i="19" s="1"/>
  <c r="BH106" i="19"/>
  <c r="BC98" i="19"/>
  <c r="BD98" i="19" s="1"/>
  <c r="BC877" i="19"/>
  <c r="BC374" i="19"/>
  <c r="BC639" i="19"/>
  <c r="BC677" i="19"/>
  <c r="BC13" i="19"/>
  <c r="BA926" i="19"/>
  <c r="BE926" i="19" s="1"/>
  <c r="BF926" i="19" s="1"/>
  <c r="BC708" i="19"/>
  <c r="BD272" i="19"/>
  <c r="BC212" i="19"/>
  <c r="BD910" i="19"/>
  <c r="BH796" i="19"/>
  <c r="BH209" i="19"/>
  <c r="BC63" i="19"/>
  <c r="BD63" i="19" s="1"/>
  <c r="BC831" i="19"/>
  <c r="BA492" i="19"/>
  <c r="BE492" i="19" s="1"/>
  <c r="BF492" i="19" s="1"/>
  <c r="BD498" i="19"/>
  <c r="BH393" i="19"/>
  <c r="BH394" i="19"/>
  <c r="BA518" i="19"/>
  <c r="BE518" i="19" s="1"/>
  <c r="BF518" i="19" s="1"/>
  <c r="BA743" i="19"/>
  <c r="BE743" i="19" s="1"/>
  <c r="BF743" i="19" s="1"/>
  <c r="BH18" i="19"/>
  <c r="BC62" i="19"/>
  <c r="BD62" i="19" s="1"/>
  <c r="BC628" i="19"/>
  <c r="BC73" i="19"/>
  <c r="BD73" i="19" s="1"/>
  <c r="BC228" i="19"/>
  <c r="BH363" i="19"/>
  <c r="BA248" i="19"/>
  <c r="BE248" i="19" s="1"/>
  <c r="BF248" i="19" s="1"/>
  <c r="BC189" i="19"/>
  <c r="BD189" i="19" s="1"/>
  <c r="BA496" i="19"/>
  <c r="BE496" i="19" s="1"/>
  <c r="BF496" i="19" s="1"/>
  <c r="BA37" i="19"/>
  <c r="BE37" i="19" s="1"/>
  <c r="BF37" i="19" s="1"/>
  <c r="BC887" i="19"/>
  <c r="BC327" i="19"/>
  <c r="BC324" i="19"/>
  <c r="BH129" i="19"/>
  <c r="BC82" i="19"/>
  <c r="BD82" i="19" s="1"/>
  <c r="BH675" i="19"/>
  <c r="BC676" i="19"/>
  <c r="BC412" i="19"/>
  <c r="BA637" i="19"/>
  <c r="BE637" i="19" s="1"/>
  <c r="BF637" i="19" s="1"/>
  <c r="BC638" i="19"/>
  <c r="BC520" i="19"/>
  <c r="BA878" i="19"/>
  <c r="BE878" i="19" s="1"/>
  <c r="BF878" i="19" s="1"/>
  <c r="BH372" i="19"/>
  <c r="BC373" i="19"/>
  <c r="BC434" i="19"/>
  <c r="BA139" i="19"/>
  <c r="BE139" i="19" s="1"/>
  <c r="BF139" i="19" s="1"/>
  <c r="BA678" i="19"/>
  <c r="BE678" i="19" s="1"/>
  <c r="BF678" i="19" s="1"/>
  <c r="BC907" i="19"/>
  <c r="BA355" i="19"/>
  <c r="BE355" i="19" s="1"/>
  <c r="BF355" i="19" s="1"/>
  <c r="BC168" i="19"/>
  <c r="BD168" i="19" s="1"/>
  <c r="BA380" i="19"/>
  <c r="BE380" i="19" s="1"/>
  <c r="BF380" i="19" s="1"/>
  <c r="BC381" i="19"/>
  <c r="BD382" i="19"/>
  <c r="BA173" i="19"/>
  <c r="BE173" i="19" s="1"/>
  <c r="BF173" i="19" s="1"/>
  <c r="BC383" i="19"/>
  <c r="BC159" i="19"/>
  <c r="BD159" i="19" s="1"/>
  <c r="BD384" i="19"/>
  <c r="BD749" i="19"/>
  <c r="BD926" i="19"/>
  <c r="BD943" i="19"/>
  <c r="BD678" i="19"/>
  <c r="BC886" i="19"/>
  <c r="BA85" i="19"/>
  <c r="BE85" i="19" s="1"/>
  <c r="BF85" i="19" s="1"/>
  <c r="BC393" i="19"/>
  <c r="BC124" i="19"/>
  <c r="BD124" i="19" s="1"/>
  <c r="BD518" i="19"/>
  <c r="BD18" i="19"/>
  <c r="BD291" i="19"/>
  <c r="BD327" i="19"/>
  <c r="BD412" i="19"/>
  <c r="BD372" i="19"/>
  <c r="BD639" i="19"/>
  <c r="BD451" i="19"/>
  <c r="BD295" i="19"/>
  <c r="BC139" i="19"/>
  <c r="BD139" i="19" s="1"/>
  <c r="BH525" i="19"/>
  <c r="BH63" i="19"/>
  <c r="BH403" i="19"/>
  <c r="BH788" i="19"/>
  <c r="BH211" i="19"/>
  <c r="BH358" i="19"/>
  <c r="BH498" i="19"/>
  <c r="BH495" i="19"/>
  <c r="BH921" i="19"/>
  <c r="BA87" i="19"/>
  <c r="BE87" i="19" s="1"/>
  <c r="BF87" i="19" s="1"/>
  <c r="BH234" i="19"/>
  <c r="BD457" i="19"/>
  <c r="BH457" i="19"/>
  <c r="BC881" i="19"/>
  <c r="BH881" i="19"/>
  <c r="BC846" i="19"/>
  <c r="BD224" i="19"/>
  <c r="BC488" i="19"/>
  <c r="BA834" i="19"/>
  <c r="BE834" i="19" s="1"/>
  <c r="BF834" i="19" s="1"/>
  <c r="BC647" i="19"/>
  <c r="BC474" i="19"/>
  <c r="BH618" i="19"/>
  <c r="BH683" i="19"/>
  <c r="BH221" i="19"/>
  <c r="BC22" i="19"/>
  <c r="BC541" i="19"/>
  <c r="BA673" i="19"/>
  <c r="BE673" i="19" s="1"/>
  <c r="BF673" i="19" s="1"/>
  <c r="BC27" i="19"/>
  <c r="BA271" i="19"/>
  <c r="BE271" i="19" s="1"/>
  <c r="BF271" i="19" s="1"/>
  <c r="BA561" i="19"/>
  <c r="BE561" i="19" s="1"/>
  <c r="BF561" i="19" s="1"/>
  <c r="BC497" i="19"/>
  <c r="BA416" i="19"/>
  <c r="BE416" i="19" s="1"/>
  <c r="BF416" i="19" s="1"/>
  <c r="BA266" i="19"/>
  <c r="BE266" i="19" s="1"/>
  <c r="BF266" i="19" s="1"/>
  <c r="BA354" i="19"/>
  <c r="BE354" i="19" s="1"/>
  <c r="BF354" i="19" s="1"/>
  <c r="BA785" i="19"/>
  <c r="BE785" i="19" s="1"/>
  <c r="BF785" i="19" s="1"/>
  <c r="BA18" i="19"/>
  <c r="BE18" i="19" s="1"/>
  <c r="BF18" i="19" s="1"/>
  <c r="BC417" i="19"/>
  <c r="BA160" i="19"/>
  <c r="BE160" i="19" s="1"/>
  <c r="BF160" i="19" s="1"/>
  <c r="BA73" i="19"/>
  <c r="BE73" i="19" s="1"/>
  <c r="BF73" i="19" s="1"/>
  <c r="BC552" i="19"/>
  <c r="BC250" i="19"/>
  <c r="BC363" i="19"/>
  <c r="BA90" i="19"/>
  <c r="BE90" i="19" s="1"/>
  <c r="BF90" i="19" s="1"/>
  <c r="BC227" i="19"/>
  <c r="BA189" i="19"/>
  <c r="BE189" i="19" s="1"/>
  <c r="BF189" i="19" s="1"/>
  <c r="BC855" i="19"/>
  <c r="BA291" i="19"/>
  <c r="BE291" i="19" s="1"/>
  <c r="BF291" i="19" s="1"/>
  <c r="BA327" i="19"/>
  <c r="BE327" i="19" s="1"/>
  <c r="BF327" i="19" s="1"/>
  <c r="BD220" i="19"/>
  <c r="BA862" i="19"/>
  <c r="BE862" i="19" s="1"/>
  <c r="BF862" i="19" s="1"/>
  <c r="BC129" i="19"/>
  <c r="BD129" i="19" s="1"/>
  <c r="BC130" i="19"/>
  <c r="BD130" i="19" s="1"/>
  <c r="BC675" i="19"/>
  <c r="BA412" i="19"/>
  <c r="BE412" i="19" s="1"/>
  <c r="BF412" i="19" s="1"/>
  <c r="BC106" i="19"/>
  <c r="BD106" i="19" s="1"/>
  <c r="BA697" i="19"/>
  <c r="BE697" i="19" s="1"/>
  <c r="BF697" i="19" s="1"/>
  <c r="BA520" i="19"/>
  <c r="BE520" i="19" s="1"/>
  <c r="BF520" i="19" s="1"/>
  <c r="BA877" i="19"/>
  <c r="BE877" i="19" s="1"/>
  <c r="BF877" i="19" s="1"/>
  <c r="BA148" i="19"/>
  <c r="BE148" i="19" s="1"/>
  <c r="BF148" i="19" s="1"/>
  <c r="BC14" i="19"/>
  <c r="BA372" i="19"/>
  <c r="BE372" i="19" s="1"/>
  <c r="BF372" i="19" s="1"/>
  <c r="BA639" i="19"/>
  <c r="BE639" i="19" s="1"/>
  <c r="BF639" i="19" s="1"/>
  <c r="BC640" i="19"/>
  <c r="BA43" i="19"/>
  <c r="BE43" i="19" s="1"/>
  <c r="BF43" i="19" s="1"/>
  <c r="BA451" i="19"/>
  <c r="BE451" i="19" s="1"/>
  <c r="BF451" i="19" s="1"/>
  <c r="BA295" i="19"/>
  <c r="BE295" i="19" s="1"/>
  <c r="BF295" i="19" s="1"/>
  <c r="BD677" i="19"/>
  <c r="BD373" i="19"/>
  <c r="BD859" i="19"/>
  <c r="BD878" i="19"/>
  <c r="BD877" i="19"/>
  <c r="BD882" i="19"/>
  <c r="BD520" i="19"/>
  <c r="BD697" i="19"/>
  <c r="BD438" i="19"/>
  <c r="BD676" i="19"/>
  <c r="BD675" i="19"/>
  <c r="BD860" i="19"/>
  <c r="BD862" i="19"/>
  <c r="BC220" i="19"/>
  <c r="BC710" i="19"/>
  <c r="BA710" i="19"/>
  <c r="BE710" i="19" s="1"/>
  <c r="BF710" i="19" s="1"/>
  <c r="BD37" i="19"/>
  <c r="BD591" i="19"/>
  <c r="BD855" i="19"/>
  <c r="BD462" i="19"/>
  <c r="BD363" i="19"/>
  <c r="BD267" i="19"/>
  <c r="BD250" i="19"/>
  <c r="BD228" i="19"/>
  <c r="BA417" i="19"/>
  <c r="BE417" i="19" s="1"/>
  <c r="BF417" i="19" s="1"/>
  <c r="BD417" i="19"/>
  <c r="BD785" i="19"/>
  <c r="BD743" i="19"/>
  <c r="BA490" i="19"/>
  <c r="BE490" i="19" s="1"/>
  <c r="BF490" i="19" s="1"/>
  <c r="BA394" i="19"/>
  <c r="BE394" i="19" s="1"/>
  <c r="BF394" i="19" s="1"/>
  <c r="BC674" i="19"/>
  <c r="BA124" i="19"/>
  <c r="BE124" i="19" s="1"/>
  <c r="BF124" i="19" s="1"/>
  <c r="BC518" i="19"/>
  <c r="BA899" i="19"/>
  <c r="BE899" i="19" s="1"/>
  <c r="BF899" i="19" s="1"/>
  <c r="BC743" i="19"/>
  <c r="BH265" i="19"/>
  <c r="BH614" i="19"/>
  <c r="BH404" i="19"/>
  <c r="BH767" i="19"/>
  <c r="BH833" i="19"/>
  <c r="BH325" i="19"/>
  <c r="BH22" i="19"/>
  <c r="BH541" i="19"/>
  <c r="BH642" i="19"/>
  <c r="BH489" i="19"/>
  <c r="BH490" i="19"/>
  <c r="BH266" i="19"/>
  <c r="BH831" i="19"/>
  <c r="BH835" i="19"/>
  <c r="BH626" i="19"/>
  <c r="BH886" i="19"/>
  <c r="BH922" i="19"/>
  <c r="BH17" i="19"/>
  <c r="BH448" i="19"/>
  <c r="BA211" i="19"/>
  <c r="BE211" i="19" s="1"/>
  <c r="BF211" i="19" s="1"/>
  <c r="BC359" i="19"/>
  <c r="BH359" i="19"/>
  <c r="BC500" i="19"/>
  <c r="BH500" i="19"/>
  <c r="BC276" i="19"/>
  <c r="BC493" i="19"/>
  <c r="BH493" i="19"/>
  <c r="BC896" i="19"/>
  <c r="BA804" i="19"/>
  <c r="BE804" i="19" s="1"/>
  <c r="BF804" i="19" s="1"/>
  <c r="BD911" i="19"/>
  <c r="BC494" i="19"/>
  <c r="BD495" i="19"/>
  <c r="BC371" i="19"/>
  <c r="BA338" i="19"/>
  <c r="BE338" i="19" s="1"/>
  <c r="BF338" i="19" s="1"/>
  <c r="BD338" i="19"/>
  <c r="BD354" i="19"/>
  <c r="BH57" i="19"/>
  <c r="BH779" i="19"/>
  <c r="BA800" i="19"/>
  <c r="BE800" i="19" s="1"/>
  <c r="BF800" i="19" s="1"/>
  <c r="BA937" i="19"/>
  <c r="BE937" i="19" s="1"/>
  <c r="BF937" i="19" s="1"/>
  <c r="BA23" i="19"/>
  <c r="BE23" i="19" s="1"/>
  <c r="BF23" i="19" s="1"/>
  <c r="BA222" i="19"/>
  <c r="BE222" i="19" s="1"/>
  <c r="BF222" i="19" s="1"/>
  <c r="BA491" i="19"/>
  <c r="BE491" i="19" s="1"/>
  <c r="BF491" i="19" s="1"/>
  <c r="BA911" i="19"/>
  <c r="BE911" i="19" s="1"/>
  <c r="BF911" i="19" s="1"/>
  <c r="BH371" i="19"/>
  <c r="BH597" i="19"/>
  <c r="BH847" i="19"/>
  <c r="BH849" i="19"/>
  <c r="BH851" i="19"/>
  <c r="BH154" i="19"/>
  <c r="BH88" i="19"/>
  <c r="BH44" i="19"/>
  <c r="BH410" i="19"/>
  <c r="BH332" i="19"/>
  <c r="BH263" i="19"/>
  <c r="BA428" i="19"/>
  <c r="BE428" i="19" s="1"/>
  <c r="BF428" i="19" s="1"/>
  <c r="BH23" i="19"/>
  <c r="BH222" i="19"/>
  <c r="BH123" i="19"/>
  <c r="BH802" i="19"/>
  <c r="BC325" i="19"/>
  <c r="BC9" i="19"/>
  <c r="BA403" i="19"/>
  <c r="BE403" i="19" s="1"/>
  <c r="BF403" i="19" s="1"/>
  <c r="BA788" i="19"/>
  <c r="BE788" i="19" s="1"/>
  <c r="BF788" i="19" s="1"/>
  <c r="BC358" i="19"/>
  <c r="BH491" i="19"/>
  <c r="BH492" i="19"/>
  <c r="BD499" i="19"/>
  <c r="BC626" i="19"/>
  <c r="BA627" i="19"/>
  <c r="BE627" i="19" s="1"/>
  <c r="BF627" i="19" s="1"/>
  <c r="BC501" i="19"/>
  <c r="BH494" i="19"/>
  <c r="BA495" i="19"/>
  <c r="BE495" i="19" s="1"/>
  <c r="BF495" i="19" s="1"/>
  <c r="BA393" i="19"/>
  <c r="BE393" i="19" s="1"/>
  <c r="BF393" i="19" s="1"/>
  <c r="BC394" i="19"/>
  <c r="BA674" i="19"/>
  <c r="BE674" i="19" s="1"/>
  <c r="BF674" i="19" s="1"/>
  <c r="BC354" i="19"/>
  <c r="BH279" i="19"/>
  <c r="BH183" i="19"/>
  <c r="BD271" i="19"/>
  <c r="BH415" i="19"/>
  <c r="BD489" i="19"/>
  <c r="BC525" i="19"/>
  <c r="BC85" i="19"/>
  <c r="BD85" i="19" s="1"/>
  <c r="BD393" i="19"/>
  <c r="BA17" i="19"/>
  <c r="BE17" i="19" s="1"/>
  <c r="BF17" i="19" s="1"/>
  <c r="BD674" i="19"/>
  <c r="BD922" i="19"/>
  <c r="BH428" i="19"/>
  <c r="BA264" i="19"/>
  <c r="BE264" i="19" s="1"/>
  <c r="BF264" i="19" s="1"/>
  <c r="BD477" i="19"/>
  <c r="BH477" i="19"/>
  <c r="BC150" i="19"/>
  <c r="BD150" i="19" s="1"/>
  <c r="BH150" i="19"/>
  <c r="BA45" i="19"/>
  <c r="BE45" i="19" s="1"/>
  <c r="BF45" i="19" s="1"/>
  <c r="BH72" i="19"/>
  <c r="BH137" i="19"/>
  <c r="BH197" i="19"/>
  <c r="BH755" i="19"/>
  <c r="BH800" i="19"/>
  <c r="BH937" i="19"/>
  <c r="BH405" i="19"/>
  <c r="BD426" i="19"/>
  <c r="BH426" i="19"/>
  <c r="BH765" i="19"/>
  <c r="BC650" i="19"/>
  <c r="BC767" i="19"/>
  <c r="BH225" i="19"/>
  <c r="BH615" i="19"/>
  <c r="BA22" i="19"/>
  <c r="BE22" i="19" s="1"/>
  <c r="BF22" i="19" s="1"/>
  <c r="BD447" i="19"/>
  <c r="BC490" i="19"/>
  <c r="BC619" i="19"/>
  <c r="BA35" i="19"/>
  <c r="BE35" i="19" s="1"/>
  <c r="BF35" i="19" s="1"/>
  <c r="BA448" i="19"/>
  <c r="BE448" i="19" s="1"/>
  <c r="BF448" i="19" s="1"/>
  <c r="BA658" i="19"/>
  <c r="BE658" i="19" s="1"/>
  <c r="BF658" i="19" s="1"/>
  <c r="BA63" i="19"/>
  <c r="BE63" i="19" s="1"/>
  <c r="BF63" i="19" s="1"/>
  <c r="BC211" i="19"/>
  <c r="BC835" i="19"/>
  <c r="BD491" i="19"/>
  <c r="BC492" i="19"/>
  <c r="BA499" i="19"/>
  <c r="BE499" i="19" s="1"/>
  <c r="BF499" i="19" s="1"/>
  <c r="BA359" i="19"/>
  <c r="BE359" i="19" s="1"/>
  <c r="BF359" i="19" s="1"/>
  <c r="BA896" i="19"/>
  <c r="BE896" i="19" s="1"/>
  <c r="BF896" i="19" s="1"/>
  <c r="BA626" i="19"/>
  <c r="BE626" i="19" s="1"/>
  <c r="BF626" i="19" s="1"/>
  <c r="BC804" i="19"/>
  <c r="BD501" i="19"/>
  <c r="BA494" i="19"/>
  <c r="BE494" i="19" s="1"/>
  <c r="BF494" i="19" s="1"/>
  <c r="BC495" i="19"/>
  <c r="BD371" i="19"/>
  <c r="BA921" i="19"/>
  <c r="BE921" i="19" s="1"/>
  <c r="BF921" i="19" s="1"/>
  <c r="BC922" i="19"/>
  <c r="BH264" i="19"/>
  <c r="BH224" i="19"/>
  <c r="BH179" i="19"/>
  <c r="BH594" i="19"/>
  <c r="BH375" i="19"/>
  <c r="BH474" i="19"/>
  <c r="BH27" i="19"/>
  <c r="BH416" i="19"/>
  <c r="BH35" i="19"/>
  <c r="BH658" i="19"/>
  <c r="BH276" i="19"/>
  <c r="BC850" i="19"/>
  <c r="BC352" i="19"/>
  <c r="BD353" i="19"/>
  <c r="BA706" i="19"/>
  <c r="BE706" i="19" s="1"/>
  <c r="BF706" i="19" s="1"/>
  <c r="BC356" i="19"/>
  <c r="BC70" i="19"/>
  <c r="BD70" i="19" s="1"/>
  <c r="BC71" i="19"/>
  <c r="BD71" i="19" s="1"/>
  <c r="BC509" i="19"/>
  <c r="BC208" i="19"/>
  <c r="BC110" i="19"/>
  <c r="BD110" i="19" s="1"/>
  <c r="BC86" i="19"/>
  <c r="BD86" i="19" s="1"/>
  <c r="BC636" i="19"/>
  <c r="BC425" i="19"/>
  <c r="BD285" i="19"/>
  <c r="BA409" i="19"/>
  <c r="BE409" i="19" s="1"/>
  <c r="BF409" i="19" s="1"/>
  <c r="BA331" i="19"/>
  <c r="BE331" i="19" s="1"/>
  <c r="BF331" i="19" s="1"/>
  <c r="BC332" i="19"/>
  <c r="BA779" i="19"/>
  <c r="BE779" i="19" s="1"/>
  <c r="BF779" i="19" s="1"/>
  <c r="BC209" i="19"/>
  <c r="BC137" i="19"/>
  <c r="BD137" i="19" s="1"/>
  <c r="BC856" i="19"/>
  <c r="BC857" i="19"/>
  <c r="BC210" i="19"/>
  <c r="BC683" i="19"/>
  <c r="BC885" i="19"/>
  <c r="BD221" i="19"/>
  <c r="BC225" i="19"/>
  <c r="BD642" i="19"/>
  <c r="BH271" i="19"/>
  <c r="BA415" i="19"/>
  <c r="BE415" i="19" s="1"/>
  <c r="BF415" i="19" s="1"/>
  <c r="BA9" i="19"/>
  <c r="BE9" i="19" s="1"/>
  <c r="BF9" i="19" s="1"/>
  <c r="BA525" i="19"/>
  <c r="BE525" i="19" s="1"/>
  <c r="BF525" i="19" s="1"/>
  <c r="BC403" i="19"/>
  <c r="BA831" i="19"/>
  <c r="BE831" i="19" s="1"/>
  <c r="BF831" i="19" s="1"/>
  <c r="BA500" i="19"/>
  <c r="BE500" i="19" s="1"/>
  <c r="BF500" i="19" s="1"/>
  <c r="BA803" i="19"/>
  <c r="BE803" i="19" s="1"/>
  <c r="BF803" i="19" s="1"/>
  <c r="BD626" i="19"/>
  <c r="BA886" i="19"/>
  <c r="BE886" i="19" s="1"/>
  <c r="BF886" i="19" s="1"/>
  <c r="BC627" i="19"/>
  <c r="BA501" i="19"/>
  <c r="BE501" i="19" s="1"/>
  <c r="BF501" i="19" s="1"/>
  <c r="BC911" i="19"/>
  <c r="BD494" i="19"/>
  <c r="BA371" i="19"/>
  <c r="BE371" i="19" s="1"/>
  <c r="BF371" i="19" s="1"/>
  <c r="BD921" i="19"/>
  <c r="BD804" i="19"/>
  <c r="BD886" i="19"/>
  <c r="BD803" i="19"/>
  <c r="BA742" i="19"/>
  <c r="BE742" i="19" s="1"/>
  <c r="BF742" i="19" s="1"/>
  <c r="BH834" i="19"/>
  <c r="BH673" i="19"/>
  <c r="BD415" i="19"/>
  <c r="BH561" i="19"/>
  <c r="BA895" i="19"/>
  <c r="BE895" i="19" s="1"/>
  <c r="BF895" i="19" s="1"/>
  <c r="BD276" i="19"/>
  <c r="BD493" i="19"/>
  <c r="BC803" i="19"/>
  <c r="BH45" i="19"/>
  <c r="BH87" i="19"/>
  <c r="BH143" i="19"/>
  <c r="BA286" i="19"/>
  <c r="BE286" i="19" s="1"/>
  <c r="BF286" i="19" s="1"/>
  <c r="BA76" i="19"/>
  <c r="BE76" i="19" s="1"/>
  <c r="BF76" i="19" s="1"/>
  <c r="BA144" i="19"/>
  <c r="BE144" i="19" s="1"/>
  <c r="BF144" i="19" s="1"/>
  <c r="BC197" i="19"/>
  <c r="BD197" i="19" s="1"/>
  <c r="BA231" i="19"/>
  <c r="BE231" i="19" s="1"/>
  <c r="BF231" i="19" s="1"/>
  <c r="BD222" i="19"/>
  <c r="BC123" i="19"/>
  <c r="BD123" i="19" s="1"/>
  <c r="BC278" i="19"/>
  <c r="BH742" i="19"/>
  <c r="BH337" i="19"/>
  <c r="BH908" i="19"/>
  <c r="BH488" i="19"/>
  <c r="BA766" i="19"/>
  <c r="BE766" i="19" s="1"/>
  <c r="BF766" i="19" s="1"/>
  <c r="BH647" i="19"/>
  <c r="BH885" i="19"/>
  <c r="BH241" i="19"/>
  <c r="BD673" i="19"/>
  <c r="BH895" i="19"/>
  <c r="BH497" i="19"/>
  <c r="BD525" i="19"/>
  <c r="BD403" i="19"/>
  <c r="BD500" i="19"/>
  <c r="BH28" i="19"/>
  <c r="BH624" i="19"/>
  <c r="BH409" i="19"/>
  <c r="BH56" i="19"/>
  <c r="BA209" i="19"/>
  <c r="BE209" i="19" s="1"/>
  <c r="BF209" i="19" s="1"/>
  <c r="BH857" i="19"/>
  <c r="BH286" i="19"/>
  <c r="BH210" i="19"/>
  <c r="BH370" i="19"/>
  <c r="BH601" i="19"/>
  <c r="BH76" i="19"/>
  <c r="BH144" i="19"/>
  <c r="BC802" i="19"/>
  <c r="BH392" i="19"/>
  <c r="BA179" i="19"/>
  <c r="BE179" i="19" s="1"/>
  <c r="BF179" i="19" s="1"/>
  <c r="BA594" i="19"/>
  <c r="BE594" i="19" s="1"/>
  <c r="BF594" i="19" s="1"/>
  <c r="BD265" i="19"/>
  <c r="BC614" i="19"/>
  <c r="BH766" i="19"/>
  <c r="BH650" i="19"/>
  <c r="BC618" i="19"/>
  <c r="BA325" i="19"/>
  <c r="BE325" i="19" s="1"/>
  <c r="BF325" i="19" s="1"/>
  <c r="BA642" i="19"/>
  <c r="BE642" i="19" s="1"/>
  <c r="BF642" i="19" s="1"/>
  <c r="BH447" i="19"/>
  <c r="BC489" i="19"/>
  <c r="BH619" i="19"/>
  <c r="BC266" i="19"/>
  <c r="BC35" i="19"/>
  <c r="BD448" i="19"/>
  <c r="BC658" i="19"/>
  <c r="BC788" i="19"/>
  <c r="BD211" i="19"/>
  <c r="BA358" i="19"/>
  <c r="BE358" i="19" s="1"/>
  <c r="BF358" i="19" s="1"/>
  <c r="BA835" i="19"/>
  <c r="BE835" i="19" s="1"/>
  <c r="BF835" i="19" s="1"/>
  <c r="BC491" i="19"/>
  <c r="BD492" i="19"/>
  <c r="BA498" i="19"/>
  <c r="BE498" i="19" s="1"/>
  <c r="BF498" i="19" s="1"/>
  <c r="BC499" i="19"/>
  <c r="BD359" i="19"/>
  <c r="BA276" i="19"/>
  <c r="BE276" i="19" s="1"/>
  <c r="BF276" i="19" s="1"/>
  <c r="BA493" i="19"/>
  <c r="BE493" i="19" s="1"/>
  <c r="BF493" i="19" s="1"/>
  <c r="BD896" i="19"/>
  <c r="BC498" i="19"/>
  <c r="BD835" i="19"/>
  <c r="BD831" i="19"/>
  <c r="BD358" i="19"/>
  <c r="BD788" i="19"/>
  <c r="BD658" i="19"/>
  <c r="BD35" i="19"/>
  <c r="BD9" i="19"/>
  <c r="BD266" i="19"/>
  <c r="BH657" i="19"/>
  <c r="BH299" i="19"/>
  <c r="BH838" i="19"/>
  <c r="BH839" i="19"/>
  <c r="BH26" i="19"/>
  <c r="BH596" i="19"/>
  <c r="BH329" i="19"/>
  <c r="BH636" i="19"/>
  <c r="BH425" i="19"/>
  <c r="BH285" i="19"/>
  <c r="BA439" i="19"/>
  <c r="BE439" i="19" s="1"/>
  <c r="BF439" i="19" s="1"/>
  <c r="BA15" i="19"/>
  <c r="BE15" i="19" s="1"/>
  <c r="BF15" i="19" s="1"/>
  <c r="BA369" i="19"/>
  <c r="BE369" i="19" s="1"/>
  <c r="BF369" i="19" s="1"/>
  <c r="BA794" i="19"/>
  <c r="BE794" i="19" s="1"/>
  <c r="BF794" i="19" s="1"/>
  <c r="BC858" i="19"/>
  <c r="BH858" i="19"/>
  <c r="BD210" i="19"/>
  <c r="BA898" i="19"/>
  <c r="BE898" i="19" s="1"/>
  <c r="BF898" i="19" s="1"/>
  <c r="BA754" i="19"/>
  <c r="BE754" i="19" s="1"/>
  <c r="BF754" i="19" s="1"/>
  <c r="BA755" i="19"/>
  <c r="BE755" i="19" s="1"/>
  <c r="BF755" i="19" s="1"/>
  <c r="BA223" i="19"/>
  <c r="BE223" i="19" s="1"/>
  <c r="BF223" i="19" s="1"/>
  <c r="BA881" i="19"/>
  <c r="BE881" i="19" s="1"/>
  <c r="BF881" i="19" s="1"/>
  <c r="BA224" i="19"/>
  <c r="BE224" i="19" s="1"/>
  <c r="BF224" i="19" s="1"/>
  <c r="BA375" i="19"/>
  <c r="BE375" i="19" s="1"/>
  <c r="BF375" i="19" s="1"/>
  <c r="BA265" i="19"/>
  <c r="BE265" i="19" s="1"/>
  <c r="BF265" i="19" s="1"/>
  <c r="BA767" i="19"/>
  <c r="BE767" i="19" s="1"/>
  <c r="BF767" i="19" s="1"/>
  <c r="BC834" i="19"/>
  <c r="BC279" i="19"/>
  <c r="BA187" i="19"/>
  <c r="BE187" i="19" s="1"/>
  <c r="BF187" i="19" s="1"/>
  <c r="BA683" i="19"/>
  <c r="BE683" i="19" s="1"/>
  <c r="BF683" i="19" s="1"/>
  <c r="BA221" i="19"/>
  <c r="BE221" i="19" s="1"/>
  <c r="BF221" i="19" s="1"/>
  <c r="BA225" i="19"/>
  <c r="BE225" i="19" s="1"/>
  <c r="BF225" i="19" s="1"/>
  <c r="BD541" i="19"/>
  <c r="BA489" i="19"/>
  <c r="BE489" i="19" s="1"/>
  <c r="BF489" i="19" s="1"/>
  <c r="BD619" i="19"/>
  <c r="BC561" i="19"/>
  <c r="BA497" i="19"/>
  <c r="BE497" i="19" s="1"/>
  <c r="BF497" i="19" s="1"/>
  <c r="BC416" i="19"/>
  <c r="BD416" i="19"/>
  <c r="BH350" i="19"/>
  <c r="BH39" i="19"/>
  <c r="BH843" i="19"/>
  <c r="BH893" i="19"/>
  <c r="BH86" i="19"/>
  <c r="BH439" i="19"/>
  <c r="BH15" i="19"/>
  <c r="BH369" i="19"/>
  <c r="BH794" i="19"/>
  <c r="BH625" i="19"/>
  <c r="BC428" i="19"/>
  <c r="BA477" i="19"/>
  <c r="BE477" i="19" s="1"/>
  <c r="BF477" i="19" s="1"/>
  <c r="BC87" i="19"/>
  <c r="BD87" i="19" s="1"/>
  <c r="BC56" i="19"/>
  <c r="BD56" i="19" s="1"/>
  <c r="BH856" i="19"/>
  <c r="BD601" i="19"/>
  <c r="BH898" i="19"/>
  <c r="BH754" i="19"/>
  <c r="BH223" i="19"/>
  <c r="BH846" i="19"/>
  <c r="BH920" i="19"/>
  <c r="BA426" i="19"/>
  <c r="BE426" i="19" s="1"/>
  <c r="BF426" i="19" s="1"/>
  <c r="BH187" i="19"/>
  <c r="BD325" i="19"/>
  <c r="BA241" i="19"/>
  <c r="BE241" i="19" s="1"/>
  <c r="BF241" i="19" s="1"/>
  <c r="BD22" i="19"/>
  <c r="BC673" i="19"/>
  <c r="BA447" i="19"/>
  <c r="BE447" i="19" s="1"/>
  <c r="BF447" i="19" s="1"/>
  <c r="BD490" i="19"/>
  <c r="BA874" i="19"/>
  <c r="BE874" i="19" s="1"/>
  <c r="BF874" i="19" s="1"/>
  <c r="BC25" i="19"/>
  <c r="BC596" i="19"/>
  <c r="BD409" i="19"/>
  <c r="BC796" i="19"/>
  <c r="BC45" i="19"/>
  <c r="BD45" i="19" s="1"/>
  <c r="BC57" i="19"/>
  <c r="BD57" i="19" s="1"/>
  <c r="BC171" i="19"/>
  <c r="BD171" i="19" s="1"/>
  <c r="BH171" i="19"/>
  <c r="BH764" i="19"/>
  <c r="BA137" i="19"/>
  <c r="BE137" i="19" s="1"/>
  <c r="BF137" i="19" s="1"/>
  <c r="BA210" i="19"/>
  <c r="BE210" i="19" s="1"/>
  <c r="BF210" i="19" s="1"/>
  <c r="BA197" i="19"/>
  <c r="BE197" i="19" s="1"/>
  <c r="BF197" i="19" s="1"/>
  <c r="BC231" i="19"/>
  <c r="BH231" i="19"/>
  <c r="BC432" i="19"/>
  <c r="BH801" i="19"/>
  <c r="BA802" i="19"/>
  <c r="BE802" i="19" s="1"/>
  <c r="BF802" i="19" s="1"/>
  <c r="BC742" i="19"/>
  <c r="BD337" i="19"/>
  <c r="BA392" i="19"/>
  <c r="BE392" i="19" s="1"/>
  <c r="BF392" i="19" s="1"/>
  <c r="BC179" i="19"/>
  <c r="BD179" i="19" s="1"/>
  <c r="BA404" i="19"/>
  <c r="BE404" i="19" s="1"/>
  <c r="BF404" i="19" s="1"/>
  <c r="BD405" i="19"/>
  <c r="BC766" i="19"/>
  <c r="BC833" i="19"/>
  <c r="BA474" i="19"/>
  <c r="BE474" i="19" s="1"/>
  <c r="BF474" i="19" s="1"/>
  <c r="BA183" i="19"/>
  <c r="BE183" i="19" s="1"/>
  <c r="BF183" i="19" s="1"/>
  <c r="BA618" i="19"/>
  <c r="BE618" i="19" s="1"/>
  <c r="BF618" i="19" s="1"/>
  <c r="BA615" i="19"/>
  <c r="BE615" i="19" s="1"/>
  <c r="BF615" i="19" s="1"/>
  <c r="BA541" i="19"/>
  <c r="BE541" i="19" s="1"/>
  <c r="BF541" i="19" s="1"/>
  <c r="BC642" i="19"/>
  <c r="BA27" i="19"/>
  <c r="BE27" i="19" s="1"/>
  <c r="BF27" i="19" s="1"/>
  <c r="BA619" i="19"/>
  <c r="BE619" i="19" s="1"/>
  <c r="BF619" i="19" s="1"/>
  <c r="BC271" i="19"/>
  <c r="BC415" i="19"/>
  <c r="BC895" i="19"/>
  <c r="BD497" i="19"/>
  <c r="BD895" i="19"/>
  <c r="BD561" i="19"/>
  <c r="BD27" i="19"/>
  <c r="BD241" i="19"/>
  <c r="BA672" i="19"/>
  <c r="BE672" i="19" s="1"/>
  <c r="BF672" i="19" s="1"/>
  <c r="BD286" i="19"/>
  <c r="BD223" i="19"/>
  <c r="BA784" i="19"/>
  <c r="BE784" i="19" s="1"/>
  <c r="BF784" i="19" s="1"/>
  <c r="BD885" i="19"/>
  <c r="BC241" i="19"/>
  <c r="BA127" i="19"/>
  <c r="BE127" i="19" s="1"/>
  <c r="BF127" i="19" s="1"/>
  <c r="BH331" i="19"/>
  <c r="BA653" i="19"/>
  <c r="BE653" i="19" s="1"/>
  <c r="BF653" i="19" s="1"/>
  <c r="BH840" i="19"/>
  <c r="BH842" i="19"/>
  <c r="BH848" i="19"/>
  <c r="BH353" i="19"/>
  <c r="BH704" i="19"/>
  <c r="BH832" i="19"/>
  <c r="BH170" i="19"/>
  <c r="BH336" i="19"/>
  <c r="BH356" i="19"/>
  <c r="BH208" i="19"/>
  <c r="BH110" i="19"/>
  <c r="BH127" i="19"/>
  <c r="BD331" i="19"/>
  <c r="BH653" i="19"/>
  <c r="BA601" i="19"/>
  <c r="BE601" i="19" s="1"/>
  <c r="BF601" i="19" s="1"/>
  <c r="BA845" i="19"/>
  <c r="BE845" i="19" s="1"/>
  <c r="BF845" i="19" s="1"/>
  <c r="BA275" i="19"/>
  <c r="BE275" i="19" s="1"/>
  <c r="BF275" i="19" s="1"/>
  <c r="BH278" i="19"/>
  <c r="BA52" i="19"/>
  <c r="BE52" i="19" s="1"/>
  <c r="BF52" i="19" s="1"/>
  <c r="BH784" i="19"/>
  <c r="BA704" i="19"/>
  <c r="BE704" i="19" s="1"/>
  <c r="BF704" i="19" s="1"/>
  <c r="BA170" i="19"/>
  <c r="BE170" i="19" s="1"/>
  <c r="BF170" i="19" s="1"/>
  <c r="BH875" i="19"/>
  <c r="BH598" i="19"/>
  <c r="BC599" i="19"/>
  <c r="BH158" i="19"/>
  <c r="BC49" i="19"/>
  <c r="BD49" i="19" s="1"/>
  <c r="BC843" i="19"/>
  <c r="BH116" i="19"/>
  <c r="BH109" i="19"/>
  <c r="BH509" i="19"/>
  <c r="BC40" i="19"/>
  <c r="BH40" i="19"/>
  <c r="BC844" i="19"/>
  <c r="BH844" i="19"/>
  <c r="BC624" i="19"/>
  <c r="BA167" i="19"/>
  <c r="BE167" i="19" s="1"/>
  <c r="BF167" i="19" s="1"/>
  <c r="BC330" i="19"/>
  <c r="BH330" i="19"/>
  <c r="BC439" i="19"/>
  <c r="BA795" i="19"/>
  <c r="BE795" i="19" s="1"/>
  <c r="BF795" i="19" s="1"/>
  <c r="BC454" i="19"/>
  <c r="BC145" i="19"/>
  <c r="BD145" i="19" s="1"/>
  <c r="BH145" i="19"/>
  <c r="BD625" i="19"/>
  <c r="BA796" i="19"/>
  <c r="BE796" i="19" s="1"/>
  <c r="BF796" i="19" s="1"/>
  <c r="BC477" i="19"/>
  <c r="BC72" i="19"/>
  <c r="BD72" i="19" s="1"/>
  <c r="BA57" i="19"/>
  <c r="BE57" i="19" s="1"/>
  <c r="BF57" i="19" s="1"/>
  <c r="BD779" i="19"/>
  <c r="BC143" i="19"/>
  <c r="BD143" i="19" s="1"/>
  <c r="BA857" i="19"/>
  <c r="BE857" i="19" s="1"/>
  <c r="BF857" i="19" s="1"/>
  <c r="BC370" i="19"/>
  <c r="BC76" i="19"/>
  <c r="BD76" i="19" s="1"/>
  <c r="BH845" i="19"/>
  <c r="BC898" i="19"/>
  <c r="BH275" i="19"/>
  <c r="BC800" i="19"/>
  <c r="BH432" i="19"/>
  <c r="BC23" i="19"/>
  <c r="BA123" i="19"/>
  <c r="BE123" i="19" s="1"/>
  <c r="BF123" i="19" s="1"/>
  <c r="BD234" i="19"/>
  <c r="BA908" i="19"/>
  <c r="BE908" i="19" s="1"/>
  <c r="BF908" i="19" s="1"/>
  <c r="BH52" i="19"/>
  <c r="BD392" i="19"/>
  <c r="BA488" i="19"/>
  <c r="BE488" i="19" s="1"/>
  <c r="BF488" i="19" s="1"/>
  <c r="BA405" i="19"/>
  <c r="BE405" i="19" s="1"/>
  <c r="BF405" i="19" s="1"/>
  <c r="BC426" i="19"/>
  <c r="BA650" i="19"/>
  <c r="BE650" i="19" s="1"/>
  <c r="BF650" i="19" s="1"/>
  <c r="BA833" i="19"/>
  <c r="BE833" i="19" s="1"/>
  <c r="BF833" i="19" s="1"/>
  <c r="BA647" i="19"/>
  <c r="BE647" i="19" s="1"/>
  <c r="BF647" i="19" s="1"/>
  <c r="BA279" i="19"/>
  <c r="BE279" i="19" s="1"/>
  <c r="BF279" i="19" s="1"/>
  <c r="BC183" i="19"/>
  <c r="BD183" i="19" s="1"/>
  <c r="BC187" i="19"/>
  <c r="BD187" i="19" s="1"/>
  <c r="BA885" i="19"/>
  <c r="BE885" i="19" s="1"/>
  <c r="BF885" i="19" s="1"/>
  <c r="BC221" i="19"/>
  <c r="BC615" i="19"/>
  <c r="BD615" i="19"/>
  <c r="BD225" i="19"/>
  <c r="BD683" i="19"/>
  <c r="BD618" i="19"/>
  <c r="BD279" i="19"/>
  <c r="BD474" i="19"/>
  <c r="BD647" i="19"/>
  <c r="BD834" i="19"/>
  <c r="BD833" i="19"/>
  <c r="BD767" i="19"/>
  <c r="BD650" i="19"/>
  <c r="BD766" i="19"/>
  <c r="BD765" i="19"/>
  <c r="BA765" i="19"/>
  <c r="BE765" i="19" s="1"/>
  <c r="BF765" i="19" s="1"/>
  <c r="BD375" i="19"/>
  <c r="BH167" i="19"/>
  <c r="BA333" i="19"/>
  <c r="BE333" i="19" s="1"/>
  <c r="BF333" i="19" s="1"/>
  <c r="BH795" i="19"/>
  <c r="BD432" i="19"/>
  <c r="BD278" i="19"/>
  <c r="BD614" i="19"/>
  <c r="BC765" i="19"/>
  <c r="BH841" i="19"/>
  <c r="BH290" i="19"/>
  <c r="BH595" i="19"/>
  <c r="BH599" i="19"/>
  <c r="BH850" i="19"/>
  <c r="BH70" i="19"/>
  <c r="BH333" i="19"/>
  <c r="BH454" i="19"/>
  <c r="BH516" i="19"/>
  <c r="BC517" i="19"/>
  <c r="BC873" i="19"/>
  <c r="BH25" i="19"/>
  <c r="BC350" i="19"/>
  <c r="BH49" i="19"/>
  <c r="BC848" i="19"/>
  <c r="BH352" i="19"/>
  <c r="BC116" i="19"/>
  <c r="BD116" i="19" s="1"/>
  <c r="BH71" i="19"/>
  <c r="BC893" i="19"/>
  <c r="BC28" i="19"/>
  <c r="BC329" i="19"/>
  <c r="BC127" i="19"/>
  <c r="BD127" i="19" s="1"/>
  <c r="BD410" i="19"/>
  <c r="BA332" i="19"/>
  <c r="BE332" i="19" s="1"/>
  <c r="BF332" i="19" s="1"/>
  <c r="BA263" i="19"/>
  <c r="BE263" i="19" s="1"/>
  <c r="BF263" i="19" s="1"/>
  <c r="BC264" i="19"/>
  <c r="BC653" i="19"/>
  <c r="BA150" i="19"/>
  <c r="BE150" i="19" s="1"/>
  <c r="BF150" i="19" s="1"/>
  <c r="BA72" i="19"/>
  <c r="BE72" i="19" s="1"/>
  <c r="BF72" i="19" s="1"/>
  <c r="BA56" i="19"/>
  <c r="BE56" i="19" s="1"/>
  <c r="BF56" i="19" s="1"/>
  <c r="BA171" i="19"/>
  <c r="BE171" i="19" s="1"/>
  <c r="BF171" i="19" s="1"/>
  <c r="BA764" i="19"/>
  <c r="BE764" i="19" s="1"/>
  <c r="BF764" i="19" s="1"/>
  <c r="BA143" i="19"/>
  <c r="BE143" i="19" s="1"/>
  <c r="BF143" i="19" s="1"/>
  <c r="BA856" i="19"/>
  <c r="BE856" i="19" s="1"/>
  <c r="BF856" i="19" s="1"/>
  <c r="BA858" i="19"/>
  <c r="BE858" i="19" s="1"/>
  <c r="BF858" i="19" s="1"/>
  <c r="BC286" i="19"/>
  <c r="BA370" i="19"/>
  <c r="BE370" i="19" s="1"/>
  <c r="BF370" i="19" s="1"/>
  <c r="BC601" i="19"/>
  <c r="BC144" i="19"/>
  <c r="BD144" i="19" s="1"/>
  <c r="BC845" i="19"/>
  <c r="BC754" i="19"/>
  <c r="BC275" i="19"/>
  <c r="BC937" i="19"/>
  <c r="BA432" i="19"/>
  <c r="BE432" i="19" s="1"/>
  <c r="BF432" i="19" s="1"/>
  <c r="BA801" i="19"/>
  <c r="BE801" i="19" s="1"/>
  <c r="BF801" i="19" s="1"/>
  <c r="BC222" i="19"/>
  <c r="BA278" i="19"/>
  <c r="BE278" i="19" s="1"/>
  <c r="BF278" i="19" s="1"/>
  <c r="BA234" i="19"/>
  <c r="BE234" i="19" s="1"/>
  <c r="BF234" i="19" s="1"/>
  <c r="BA337" i="19"/>
  <c r="BE337" i="19" s="1"/>
  <c r="BF337" i="19" s="1"/>
  <c r="BA457" i="19"/>
  <c r="BE457" i="19" s="1"/>
  <c r="BF457" i="19" s="1"/>
  <c r="BC223" i="19"/>
  <c r="BC52" i="19"/>
  <c r="BD52" i="19" s="1"/>
  <c r="BA920" i="19"/>
  <c r="BE920" i="19" s="1"/>
  <c r="BF920" i="19" s="1"/>
  <c r="BC224" i="19"/>
  <c r="BC784" i="19"/>
  <c r="BC594" i="19"/>
  <c r="BC375" i="19"/>
  <c r="BA614" i="19"/>
  <c r="BE614" i="19" s="1"/>
  <c r="BF614" i="19" s="1"/>
  <c r="BD404" i="19"/>
  <c r="BC405" i="19"/>
  <c r="BC404" i="19"/>
  <c r="BC265" i="19"/>
  <c r="BD594" i="19"/>
  <c r="BD784" i="19"/>
  <c r="BD488" i="19"/>
  <c r="BD920" i="19"/>
  <c r="BC392" i="19"/>
  <c r="BA846" i="19"/>
  <c r="BE846" i="19" s="1"/>
  <c r="BF846" i="19" s="1"/>
  <c r="BD846" i="19"/>
  <c r="BD881" i="19"/>
  <c r="BC457" i="19"/>
  <c r="BD908" i="19"/>
  <c r="BC337" i="19"/>
  <c r="BD742" i="19"/>
  <c r="BC234" i="19"/>
  <c r="BD802" i="19"/>
  <c r="BD801" i="19"/>
  <c r="BD23" i="19"/>
  <c r="BD231" i="19"/>
  <c r="BD937" i="19"/>
  <c r="BD800" i="19"/>
  <c r="BD275" i="19"/>
  <c r="BD755" i="19"/>
  <c r="BD754" i="19"/>
  <c r="BD898" i="19"/>
  <c r="BD845" i="19"/>
  <c r="BD370" i="19"/>
  <c r="BD858" i="19"/>
  <c r="BD857" i="19"/>
  <c r="BD856" i="19"/>
  <c r="BD209" i="19"/>
  <c r="BD764" i="19"/>
  <c r="BC779" i="19"/>
  <c r="BD653" i="19"/>
  <c r="BD796" i="19"/>
  <c r="BD264" i="19"/>
  <c r="BD428" i="19"/>
  <c r="BD263" i="19"/>
  <c r="BA196" i="19"/>
  <c r="BE196" i="19" s="1"/>
  <c r="BF196" i="19" s="1"/>
  <c r="BA565" i="19"/>
  <c r="BE565" i="19" s="1"/>
  <c r="BF565" i="19" s="1"/>
  <c r="BA141" i="19"/>
  <c r="BE141" i="19" s="1"/>
  <c r="BF141" i="19" s="1"/>
  <c r="BC646" i="19"/>
  <c r="BH873" i="19"/>
  <c r="BC841" i="19"/>
  <c r="BH874" i="19"/>
  <c r="BC167" i="19"/>
  <c r="BD167" i="19" s="1"/>
  <c r="BC290" i="19"/>
  <c r="BC26" i="19"/>
  <c r="BC598" i="19"/>
  <c r="BC39" i="19"/>
  <c r="BC849" i="19"/>
  <c r="BH672" i="19"/>
  <c r="BH706" i="19"/>
  <c r="BA832" i="19"/>
  <c r="BE832" i="19" s="1"/>
  <c r="BF832" i="19" s="1"/>
  <c r="BC336" i="19"/>
  <c r="BC88" i="19"/>
  <c r="BD88" i="19" s="1"/>
  <c r="BD509" i="19"/>
  <c r="BA893" i="19"/>
  <c r="BE893" i="19" s="1"/>
  <c r="BF893" i="19" s="1"/>
  <c r="BA110" i="19"/>
  <c r="BE110" i="19" s="1"/>
  <c r="BF110" i="19" s="1"/>
  <c r="BA28" i="19"/>
  <c r="BE28" i="19" s="1"/>
  <c r="BF28" i="19" s="1"/>
  <c r="BA844" i="19"/>
  <c r="BE844" i="19" s="1"/>
  <c r="BF844" i="19" s="1"/>
  <c r="BA329" i="19"/>
  <c r="BE329" i="19" s="1"/>
  <c r="BF329" i="19" s="1"/>
  <c r="BA425" i="19"/>
  <c r="BE425" i="19" s="1"/>
  <c r="BF425" i="19" s="1"/>
  <c r="BA285" i="19"/>
  <c r="BE285" i="19" s="1"/>
  <c r="BF285" i="19" s="1"/>
  <c r="BA410" i="19"/>
  <c r="BE410" i="19" s="1"/>
  <c r="BF410" i="19" s="1"/>
  <c r="BA330" i="19"/>
  <c r="BE330" i="19" s="1"/>
  <c r="BF330" i="19" s="1"/>
  <c r="BC331" i="19"/>
  <c r="BC333" i="19"/>
  <c r="BC15" i="19"/>
  <c r="BA454" i="19"/>
  <c r="BE454" i="19" s="1"/>
  <c r="BF454" i="19" s="1"/>
  <c r="BA625" i="19"/>
  <c r="BE625" i="19" s="1"/>
  <c r="BF625" i="19" s="1"/>
  <c r="BC263" i="19"/>
  <c r="BA912" i="19"/>
  <c r="BE912" i="19" s="1"/>
  <c r="BF912" i="19" s="1"/>
  <c r="BH21" i="19"/>
  <c r="BH517" i="19"/>
  <c r="BC839" i="19"/>
  <c r="BC875" i="19"/>
  <c r="BC597" i="19"/>
  <c r="BA158" i="19"/>
  <c r="BE158" i="19" s="1"/>
  <c r="BF158" i="19" s="1"/>
  <c r="BC847" i="19"/>
  <c r="BC851" i="19"/>
  <c r="BA353" i="19"/>
  <c r="BE353" i="19" s="1"/>
  <c r="BF353" i="19" s="1"/>
  <c r="BC154" i="19"/>
  <c r="BD154" i="19" s="1"/>
  <c r="BC44" i="19"/>
  <c r="BD44" i="19" s="1"/>
  <c r="BA509" i="19"/>
  <c r="BE509" i="19" s="1"/>
  <c r="BF509" i="19" s="1"/>
  <c r="BA208" i="19"/>
  <c r="BE208" i="19" s="1"/>
  <c r="BF208" i="19" s="1"/>
  <c r="BA86" i="19"/>
  <c r="BE86" i="19" s="1"/>
  <c r="BF86" i="19" s="1"/>
  <c r="BA40" i="19"/>
  <c r="BE40" i="19" s="1"/>
  <c r="BF40" i="19" s="1"/>
  <c r="BA624" i="19"/>
  <c r="BE624" i="19" s="1"/>
  <c r="BF624" i="19" s="1"/>
  <c r="BA636" i="19"/>
  <c r="BE636" i="19" s="1"/>
  <c r="BF636" i="19" s="1"/>
  <c r="BC369" i="19"/>
  <c r="BC795" i="19"/>
  <c r="BD454" i="19"/>
  <c r="BA145" i="19"/>
  <c r="BE145" i="19" s="1"/>
  <c r="BF145" i="19" s="1"/>
  <c r="BC625" i="19"/>
  <c r="BD795" i="19"/>
  <c r="BD794" i="19"/>
  <c r="BD369" i="19"/>
  <c r="BD15" i="19"/>
  <c r="BD439" i="19"/>
  <c r="BD333" i="19"/>
  <c r="BD332" i="19"/>
  <c r="BD330" i="19"/>
  <c r="BC410" i="19"/>
  <c r="BC409" i="19"/>
  <c r="BC285" i="19"/>
  <c r="BD425" i="19"/>
  <c r="BD636" i="19"/>
  <c r="BD329" i="19"/>
  <c r="BD624" i="19"/>
  <c r="BD844" i="19"/>
  <c r="BD40" i="19"/>
  <c r="BD28" i="19"/>
  <c r="BD208" i="19"/>
  <c r="BD893" i="19"/>
  <c r="BA109" i="19"/>
  <c r="BE109" i="19" s="1"/>
  <c r="BF109" i="19" s="1"/>
  <c r="BA142" i="19"/>
  <c r="BE142" i="19" s="1"/>
  <c r="BF142" i="19" s="1"/>
  <c r="BC21" i="19"/>
  <c r="BC842" i="19"/>
  <c r="BA875" i="19"/>
  <c r="BE875" i="19" s="1"/>
  <c r="BF875" i="19" s="1"/>
  <c r="BA26" i="19"/>
  <c r="BE26" i="19" s="1"/>
  <c r="BF26" i="19" s="1"/>
  <c r="BA597" i="19"/>
  <c r="BE597" i="19" s="1"/>
  <c r="BF597" i="19" s="1"/>
  <c r="BA598" i="19"/>
  <c r="BE598" i="19" s="1"/>
  <c r="BF598" i="19" s="1"/>
  <c r="BA39" i="19"/>
  <c r="BE39" i="19" s="1"/>
  <c r="BF39" i="19" s="1"/>
  <c r="BA847" i="19"/>
  <c r="BE847" i="19" s="1"/>
  <c r="BF847" i="19" s="1"/>
  <c r="BA849" i="19"/>
  <c r="BE849" i="19" s="1"/>
  <c r="BF849" i="19" s="1"/>
  <c r="BA851" i="19"/>
  <c r="BE851" i="19" s="1"/>
  <c r="BF851" i="19" s="1"/>
  <c r="BC706" i="19"/>
  <c r="BD336" i="19"/>
  <c r="BA356" i="19"/>
  <c r="BE356" i="19" s="1"/>
  <c r="BF356" i="19" s="1"/>
  <c r="BA116" i="19"/>
  <c r="BE116" i="19" s="1"/>
  <c r="BF116" i="19" s="1"/>
  <c r="BA70" i="19"/>
  <c r="BE70" i="19" s="1"/>
  <c r="BF70" i="19" s="1"/>
  <c r="BA71" i="19"/>
  <c r="BE71" i="19" s="1"/>
  <c r="BF71" i="19" s="1"/>
  <c r="BC109" i="19"/>
  <c r="BD109" i="19" s="1"/>
  <c r="BH565" i="19"/>
  <c r="BH141" i="19"/>
  <c r="BH646" i="19"/>
  <c r="BC247" i="19"/>
  <c r="BD249" i="19"/>
  <c r="BA46" i="19"/>
  <c r="BE46" i="19" s="1"/>
  <c r="BF46" i="19" s="1"/>
  <c r="BH912" i="19"/>
  <c r="BD299" i="19"/>
  <c r="BC840" i="19"/>
  <c r="BC595" i="19"/>
  <c r="BA25" i="19"/>
  <c r="BE25" i="19" s="1"/>
  <c r="BF25" i="19" s="1"/>
  <c r="BA596" i="19"/>
  <c r="BE596" i="19" s="1"/>
  <c r="BF596" i="19" s="1"/>
  <c r="BA350" i="19"/>
  <c r="BE350" i="19" s="1"/>
  <c r="BF350" i="19" s="1"/>
  <c r="BA599" i="19"/>
  <c r="BE599" i="19" s="1"/>
  <c r="BF599" i="19" s="1"/>
  <c r="BA49" i="19"/>
  <c r="BE49" i="19" s="1"/>
  <c r="BF49" i="19" s="1"/>
  <c r="BA843" i="19"/>
  <c r="BE843" i="19" s="1"/>
  <c r="BF843" i="19" s="1"/>
  <c r="BA848" i="19"/>
  <c r="BE848" i="19" s="1"/>
  <c r="BF848" i="19" s="1"/>
  <c r="BA850" i="19"/>
  <c r="BE850" i="19" s="1"/>
  <c r="BF850" i="19" s="1"/>
  <c r="BA352" i="19"/>
  <c r="BE352" i="19" s="1"/>
  <c r="BF352" i="19" s="1"/>
  <c r="BC353" i="19"/>
  <c r="BC672" i="19"/>
  <c r="BC832" i="19"/>
  <c r="BA336" i="19"/>
  <c r="BE336" i="19" s="1"/>
  <c r="BF336" i="19" s="1"/>
  <c r="BA154" i="19"/>
  <c r="BE154" i="19" s="1"/>
  <c r="BF154" i="19" s="1"/>
  <c r="BA88" i="19"/>
  <c r="BE88" i="19" s="1"/>
  <c r="BF88" i="19" s="1"/>
  <c r="BA44" i="19"/>
  <c r="BE44" i="19" s="1"/>
  <c r="BF44" i="19" s="1"/>
  <c r="BD356" i="19"/>
  <c r="BC170" i="19"/>
  <c r="BD170" i="19" s="1"/>
  <c r="BD832" i="19"/>
  <c r="BD706" i="19"/>
  <c r="BD672" i="19"/>
  <c r="BD704" i="19"/>
  <c r="BD352" i="19"/>
  <c r="BD851" i="19"/>
  <c r="BD850" i="19"/>
  <c r="BD849" i="19"/>
  <c r="BD848" i="19"/>
  <c r="BD847" i="19"/>
  <c r="BD843" i="19"/>
  <c r="BD39" i="19"/>
  <c r="BC158" i="19"/>
  <c r="BD158" i="19" s="1"/>
  <c r="BD599" i="19"/>
  <c r="BD598" i="19"/>
  <c r="BD350" i="19"/>
  <c r="BD597" i="19"/>
  <c r="BD596" i="19"/>
  <c r="BD26" i="19"/>
  <c r="BD25" i="19"/>
  <c r="BD875" i="19"/>
  <c r="BD874" i="19"/>
  <c r="BH185" i="19"/>
  <c r="BH142" i="19"/>
  <c r="BH421" i="19"/>
  <c r="BH108" i="19"/>
  <c r="BA516" i="19"/>
  <c r="BE516" i="19" s="1"/>
  <c r="BF516" i="19" s="1"/>
  <c r="BA21" i="19"/>
  <c r="BE21" i="19" s="1"/>
  <c r="BF21" i="19" s="1"/>
  <c r="BA299" i="19"/>
  <c r="BE299" i="19" s="1"/>
  <c r="BF299" i="19" s="1"/>
  <c r="BA838" i="19"/>
  <c r="BE838" i="19" s="1"/>
  <c r="BF838" i="19" s="1"/>
  <c r="BA840" i="19"/>
  <c r="BE840" i="19" s="1"/>
  <c r="BF840" i="19" s="1"/>
  <c r="BA842" i="19"/>
  <c r="BE842" i="19" s="1"/>
  <c r="BF842" i="19" s="1"/>
  <c r="BA595" i="19"/>
  <c r="BE595" i="19" s="1"/>
  <c r="BF595" i="19" s="1"/>
  <c r="BC874" i="19"/>
  <c r="BH16" i="19"/>
  <c r="BH196" i="19"/>
  <c r="BA421" i="19"/>
  <c r="BE421" i="19" s="1"/>
  <c r="BF421" i="19" s="1"/>
  <c r="BA108" i="19"/>
  <c r="BE108" i="19" s="1"/>
  <c r="BF108" i="19" s="1"/>
  <c r="BC912" i="19"/>
  <c r="BD21" i="19"/>
  <c r="BA517" i="19"/>
  <c r="BE517" i="19" s="1"/>
  <c r="BF517" i="19" s="1"/>
  <c r="BA873" i="19"/>
  <c r="BE873" i="19" s="1"/>
  <c r="BF873" i="19" s="1"/>
  <c r="BA839" i="19"/>
  <c r="BE839" i="19" s="1"/>
  <c r="BF839" i="19" s="1"/>
  <c r="BA841" i="19"/>
  <c r="BE841" i="19" s="1"/>
  <c r="BF841" i="19" s="1"/>
  <c r="BA290" i="19"/>
  <c r="BE290" i="19" s="1"/>
  <c r="BF290" i="19" s="1"/>
  <c r="BD595" i="19"/>
  <c r="BD290" i="19"/>
  <c r="BD842" i="19"/>
  <c r="BD841" i="19"/>
  <c r="BD840" i="19"/>
  <c r="BD839" i="19"/>
  <c r="BD838" i="19"/>
  <c r="BD873" i="19"/>
  <c r="BC299" i="19"/>
  <c r="BD517" i="19"/>
  <c r="BD912" i="19"/>
  <c r="BD516" i="19"/>
  <c r="BC196" i="19"/>
  <c r="BD196" i="19" s="1"/>
  <c r="BH95" i="19"/>
  <c r="BC141" i="19"/>
  <c r="BD141" i="19" s="1"/>
  <c r="BH422" i="19"/>
  <c r="BA646" i="19"/>
  <c r="BE646" i="19" s="1"/>
  <c r="BF646" i="19" s="1"/>
  <c r="BC516" i="19"/>
  <c r="BC695" i="19"/>
  <c r="BH695" i="19"/>
  <c r="BH503" i="19"/>
  <c r="BA262" i="19"/>
  <c r="BE262" i="19" s="1"/>
  <c r="BF262" i="19" s="1"/>
  <c r="BC16" i="19"/>
  <c r="BC565" i="19"/>
  <c r="BA95" i="19"/>
  <c r="BE95" i="19" s="1"/>
  <c r="BF95" i="19" s="1"/>
  <c r="BC421" i="19"/>
  <c r="BD422" i="19"/>
  <c r="BD646" i="19"/>
  <c r="BC108" i="19"/>
  <c r="BD108" i="19" s="1"/>
  <c r="BD565" i="19"/>
  <c r="BH262" i="19"/>
  <c r="BC657" i="19"/>
  <c r="BC95" i="19"/>
  <c r="BD95" i="19" s="1"/>
  <c r="BC142" i="19"/>
  <c r="BD142" i="19" s="1"/>
  <c r="BA422" i="19"/>
  <c r="BE422" i="19" s="1"/>
  <c r="BF422" i="19" s="1"/>
  <c r="BC422" i="19"/>
  <c r="BD421" i="19"/>
  <c r="BA185" i="19"/>
  <c r="BE185" i="19" s="1"/>
  <c r="BF185" i="19" s="1"/>
  <c r="BA261" i="19"/>
  <c r="BE261" i="19" s="1"/>
  <c r="BF261" i="19" s="1"/>
  <c r="BA657" i="19"/>
  <c r="BE657" i="19" s="1"/>
  <c r="BF657" i="19" s="1"/>
  <c r="BC185" i="19"/>
  <c r="BD185" i="19" s="1"/>
  <c r="BH249" i="19"/>
  <c r="BH649" i="19"/>
  <c r="BH317" i="19"/>
  <c r="BH46" i="19"/>
  <c r="BH437" i="19"/>
  <c r="BH261" i="19"/>
  <c r="BA16" i="19"/>
  <c r="BE16" i="19" s="1"/>
  <c r="BF16" i="19" s="1"/>
  <c r="BD657" i="19"/>
  <c r="BD16" i="19"/>
  <c r="BD262" i="19"/>
  <c r="BC503" i="19"/>
  <c r="BC262" i="19"/>
  <c r="BH450" i="19"/>
  <c r="BH540" i="19"/>
  <c r="BH214" i="19"/>
  <c r="BH206" i="19"/>
  <c r="BH351" i="19"/>
  <c r="BH296" i="19"/>
  <c r="BH564" i="19"/>
  <c r="BA437" i="19"/>
  <c r="BE437" i="19" s="1"/>
  <c r="BF437" i="19" s="1"/>
  <c r="BD261" i="19"/>
  <c r="BA75" i="19"/>
  <c r="BE75" i="19" s="1"/>
  <c r="BF75" i="19" s="1"/>
  <c r="BA503" i="19"/>
  <c r="BE503" i="19" s="1"/>
  <c r="BF503" i="19" s="1"/>
  <c r="BC261" i="19"/>
  <c r="BH319" i="19"/>
  <c r="BD563" i="19"/>
  <c r="BH75" i="19"/>
  <c r="BA695" i="19"/>
  <c r="BE695" i="19" s="1"/>
  <c r="BF695" i="19" s="1"/>
  <c r="BD503" i="19"/>
  <c r="BD695" i="19"/>
  <c r="BC46" i="19"/>
  <c r="BD46" i="19" s="1"/>
  <c r="BC437" i="19"/>
  <c r="BH269" i="19"/>
  <c r="BH244" i="19"/>
  <c r="BH107" i="19"/>
  <c r="BD437" i="19"/>
  <c r="BH523" i="19"/>
  <c r="BC75" i="19"/>
  <c r="BD75" i="19" s="1"/>
  <c r="BH191" i="19"/>
  <c r="BC107" i="19"/>
  <c r="BD107" i="19" s="1"/>
  <c r="BA249" i="19"/>
  <c r="BE249" i="19" s="1"/>
  <c r="BF249" i="19" s="1"/>
  <c r="BA685" i="19"/>
  <c r="BE685" i="19" s="1"/>
  <c r="BF685" i="19" s="1"/>
  <c r="BA319" i="19"/>
  <c r="BE319" i="19" s="1"/>
  <c r="BF319" i="19" s="1"/>
  <c r="BD523" i="19"/>
  <c r="BA523" i="19"/>
  <c r="BE523" i="19" s="1"/>
  <c r="BF523" i="19" s="1"/>
  <c r="BD633" i="19"/>
  <c r="BH633" i="19"/>
  <c r="BC258" i="19"/>
  <c r="BA514" i="19"/>
  <c r="BE514" i="19" s="1"/>
  <c r="BF514" i="19" s="1"/>
  <c r="BC20" i="19"/>
  <c r="BH429" i="19"/>
  <c r="BH367" i="19"/>
  <c r="BH260" i="19"/>
  <c r="BC81" i="19"/>
  <c r="BH81" i="19"/>
  <c r="BC277" i="19"/>
  <c r="BH277" i="19"/>
  <c r="BC537" i="19"/>
  <c r="BH538" i="19"/>
  <c r="BC539" i="19"/>
  <c r="BH539" i="19"/>
  <c r="BC450" i="19"/>
  <c r="BC540" i="19"/>
  <c r="BC430" i="19"/>
  <c r="BC92" i="19"/>
  <c r="BD92" i="19" s="1"/>
  <c r="BC476" i="19"/>
  <c r="BA390" i="19"/>
  <c r="BE390" i="19" s="1"/>
  <c r="BF390" i="19" s="1"/>
  <c r="BD349" i="19"/>
  <c r="BH251" i="19"/>
  <c r="BH245" i="19"/>
  <c r="BC523" i="19"/>
  <c r="BH247" i="19"/>
  <c r="BH563" i="19"/>
  <c r="BC246" i="19"/>
  <c r="BC649" i="19"/>
  <c r="BH318" i="19"/>
  <c r="BD319" i="19"/>
  <c r="BA635" i="19"/>
  <c r="BE635" i="19" s="1"/>
  <c r="BF635" i="19" s="1"/>
  <c r="BC388" i="19"/>
  <c r="BA773" i="19"/>
  <c r="BE773" i="19" s="1"/>
  <c r="BF773" i="19" s="1"/>
  <c r="BA774" i="19"/>
  <c r="BE774" i="19" s="1"/>
  <c r="BF774" i="19" s="1"/>
  <c r="BC564" i="19"/>
  <c r="BC319" i="19"/>
  <c r="BH513" i="19"/>
  <c r="BH479" i="19"/>
  <c r="BH349" i="19"/>
  <c r="BH246" i="19"/>
  <c r="BH461" i="19"/>
  <c r="BH335" i="19"/>
  <c r="BH12" i="19"/>
  <c r="BH216" i="19"/>
  <c r="BH284" i="19"/>
  <c r="BC251" i="19"/>
  <c r="BH773" i="19"/>
  <c r="BH685" i="19"/>
  <c r="BH774" i="19"/>
  <c r="BC317" i="19"/>
  <c r="BA318" i="19"/>
  <c r="BE318" i="19" s="1"/>
  <c r="BF318" i="19" s="1"/>
  <c r="BD318" i="19"/>
  <c r="BA707" i="19"/>
  <c r="BE707" i="19" s="1"/>
  <c r="BF707" i="19" s="1"/>
  <c r="BC215" i="19"/>
  <c r="BC206" i="19"/>
  <c r="BC351" i="19"/>
  <c r="BA321" i="19"/>
  <c r="BE321" i="19" s="1"/>
  <c r="BF321" i="19" s="1"/>
  <c r="BC182" i="19"/>
  <c r="BD182" i="19" s="1"/>
  <c r="BH635" i="19"/>
  <c r="BA772" i="19"/>
  <c r="BE772" i="19" s="1"/>
  <c r="BF772" i="19" s="1"/>
  <c r="BC245" i="19"/>
  <c r="BA247" i="19"/>
  <c r="BE247" i="19" s="1"/>
  <c r="BF247" i="19" s="1"/>
  <c r="BC249" i="19"/>
  <c r="BD649" i="19"/>
  <c r="BA317" i="19"/>
  <c r="BE317" i="19" s="1"/>
  <c r="BF317" i="19" s="1"/>
  <c r="BA564" i="19"/>
  <c r="BE564" i="19" s="1"/>
  <c r="BF564" i="19" s="1"/>
  <c r="BC318" i="19"/>
  <c r="BH514" i="19"/>
  <c r="BH308" i="19"/>
  <c r="BH593" i="19"/>
  <c r="BH368" i="19"/>
  <c r="BH388" i="19"/>
  <c r="BA621" i="19"/>
  <c r="BE621" i="19" s="1"/>
  <c r="BF621" i="19" s="1"/>
  <c r="BD529" i="19"/>
  <c r="BC508" i="19"/>
  <c r="BC414" i="19"/>
  <c r="BA257" i="19"/>
  <c r="BE257" i="19" s="1"/>
  <c r="BF257" i="19" s="1"/>
  <c r="BD513" i="19"/>
  <c r="BC471" i="19"/>
  <c r="BH644" i="19"/>
  <c r="BH77" i="19"/>
  <c r="BH515" i="19"/>
  <c r="BA309" i="19"/>
  <c r="BE309" i="19" s="1"/>
  <c r="BF309" i="19" s="1"/>
  <c r="BH772" i="19"/>
  <c r="BC296" i="19"/>
  <c r="BC191" i="19"/>
  <c r="BD191" i="19" s="1"/>
  <c r="BC685" i="19"/>
  <c r="BA649" i="19"/>
  <c r="BE649" i="19" s="1"/>
  <c r="BF649" i="19" s="1"/>
  <c r="BA563" i="19"/>
  <c r="BE563" i="19" s="1"/>
  <c r="BF563" i="19" s="1"/>
  <c r="BD564" i="19"/>
  <c r="BC563" i="19"/>
  <c r="BD317" i="19"/>
  <c r="BD774" i="19"/>
  <c r="BD685" i="19"/>
  <c r="BD247" i="19"/>
  <c r="BD773" i="19"/>
  <c r="BD610" i="19"/>
  <c r="BA213" i="19"/>
  <c r="BE213" i="19" s="1"/>
  <c r="BF213" i="19" s="1"/>
  <c r="BA460" i="19"/>
  <c r="BE460" i="19" s="1"/>
  <c r="BF460" i="19" s="1"/>
  <c r="BC201" i="19"/>
  <c r="BD201" i="19" s="1"/>
  <c r="BA200" i="19"/>
  <c r="BE200" i="19" s="1"/>
  <c r="BF200" i="19" s="1"/>
  <c r="BC4" i="19"/>
  <c r="BD4" i="19" s="1"/>
  <c r="BH69" i="19"/>
  <c r="BH798" i="19"/>
  <c r="BH152" i="19"/>
  <c r="BA633" i="19"/>
  <c r="BE633" i="19" s="1"/>
  <c r="BF633" i="19" s="1"/>
  <c r="BA322" i="19"/>
  <c r="BE322" i="19" s="1"/>
  <c r="BF322" i="19" s="1"/>
  <c r="BD479" i="19"/>
  <c r="BC308" i="19"/>
  <c r="BC593" i="19"/>
  <c r="BC635" i="19"/>
  <c r="BC368" i="19"/>
  <c r="BA107" i="19"/>
  <c r="BE107" i="19" s="1"/>
  <c r="BF107" i="19" s="1"/>
  <c r="BA296" i="19"/>
  <c r="BE296" i="19" s="1"/>
  <c r="BF296" i="19" s="1"/>
  <c r="BA245" i="19"/>
  <c r="BE245" i="19" s="1"/>
  <c r="BF245" i="19" s="1"/>
  <c r="BA191" i="19"/>
  <c r="BE191" i="19" s="1"/>
  <c r="BF191" i="19" s="1"/>
  <c r="BC773" i="19"/>
  <c r="BC256" i="19"/>
  <c r="BH259" i="19"/>
  <c r="BH199" i="19"/>
  <c r="BH390" i="19"/>
  <c r="BH182" i="19"/>
  <c r="BH146" i="19"/>
  <c r="BH645" i="19"/>
  <c r="BH253" i="19"/>
  <c r="BC307" i="19"/>
  <c r="BD429" i="19"/>
  <c r="BD367" i="19"/>
  <c r="BC10" i="19"/>
  <c r="BA366" i="19"/>
  <c r="BE366" i="19" s="1"/>
  <c r="BF366" i="19" s="1"/>
  <c r="BC652" i="19"/>
  <c r="BC297" i="19"/>
  <c r="BH297" i="19"/>
  <c r="BC298" i="19"/>
  <c r="BC362" i="19"/>
  <c r="BC705" i="19"/>
  <c r="BC77" i="19"/>
  <c r="BD77" i="19" s="1"/>
  <c r="BH309" i="19"/>
  <c r="BC244" i="19"/>
  <c r="BD296" i="19"/>
  <c r="BA251" i="19"/>
  <c r="BE251" i="19" s="1"/>
  <c r="BF251" i="19" s="1"/>
  <c r="BA246" i="19"/>
  <c r="BE246" i="19" s="1"/>
  <c r="BF246" i="19" s="1"/>
  <c r="BD246" i="19"/>
  <c r="BD245" i="19"/>
  <c r="BD251" i="19"/>
  <c r="BA429" i="19"/>
  <c r="BE429" i="19" s="1"/>
  <c r="BF429" i="19" s="1"/>
  <c r="BA349" i="19"/>
  <c r="BE349" i="19" s="1"/>
  <c r="BF349" i="19" s="1"/>
  <c r="BA244" i="19"/>
  <c r="BE244" i="19" s="1"/>
  <c r="BF244" i="19" s="1"/>
  <c r="BC772" i="19"/>
  <c r="BD772" i="19"/>
  <c r="BH201" i="19"/>
  <c r="BH508" i="19"/>
  <c r="BH121" i="19"/>
  <c r="BH471" i="19"/>
  <c r="BH634" i="19"/>
  <c r="BH362" i="19"/>
  <c r="BH705" i="19"/>
  <c r="BH537" i="19"/>
  <c r="BH92" i="19"/>
  <c r="BH476" i="19"/>
  <c r="BH215" i="19"/>
  <c r="BA252" i="19"/>
  <c r="BE252" i="19" s="1"/>
  <c r="BF252" i="19" s="1"/>
  <c r="BH909" i="19"/>
  <c r="BH252" i="19"/>
  <c r="BH147" i="19"/>
  <c r="BA798" i="19"/>
  <c r="BE798" i="19" s="1"/>
  <c r="BF798" i="19" s="1"/>
  <c r="BA513" i="19"/>
  <c r="BE513" i="19" s="1"/>
  <c r="BF513" i="19" s="1"/>
  <c r="BH366" i="19"/>
  <c r="BH298" i="19"/>
  <c r="BC273" i="19"/>
  <c r="BH273" i="19"/>
  <c r="BC274" i="19"/>
  <c r="BH274" i="19"/>
  <c r="BC259" i="19"/>
  <c r="BH430" i="19"/>
  <c r="BH321" i="19"/>
  <c r="BA479" i="19"/>
  <c r="BE479" i="19" s="1"/>
  <c r="BF479" i="19" s="1"/>
  <c r="BC309" i="19"/>
  <c r="BC269" i="19"/>
  <c r="BA388" i="19"/>
  <c r="BE388" i="19" s="1"/>
  <c r="BF388" i="19" s="1"/>
  <c r="BD244" i="19"/>
  <c r="BA146" i="19"/>
  <c r="BE146" i="19" s="1"/>
  <c r="BF146" i="19" s="1"/>
  <c r="BA623" i="19"/>
  <c r="BE623" i="19" s="1"/>
  <c r="BF623" i="19" s="1"/>
  <c r="BD514" i="19"/>
  <c r="BC366" i="19"/>
  <c r="BD366" i="19" s="1"/>
  <c r="BA163" i="19"/>
  <c r="BE163" i="19" s="1"/>
  <c r="BF163" i="19" s="1"/>
  <c r="BD390" i="19"/>
  <c r="BA781" i="19"/>
  <c r="BE781" i="19" s="1"/>
  <c r="BF781" i="19" s="1"/>
  <c r="BC146" i="19"/>
  <c r="BD146" i="19" s="1"/>
  <c r="BA254" i="19"/>
  <c r="BE254" i="19" s="1"/>
  <c r="BF254" i="19" s="1"/>
  <c r="BH341" i="19"/>
  <c r="BH469" i="19"/>
  <c r="BH465" i="19"/>
  <c r="BH407" i="19"/>
  <c r="BH4" i="19"/>
  <c r="BH621" i="19"/>
  <c r="BH254" i="19"/>
  <c r="BA135" i="19"/>
  <c r="BE135" i="19" s="1"/>
  <c r="BF135" i="19" s="1"/>
  <c r="BH799" i="19"/>
  <c r="BH20" i="19"/>
  <c r="BA367" i="19"/>
  <c r="BE367" i="19" s="1"/>
  <c r="BF367" i="19" s="1"/>
  <c r="BH163" i="19"/>
  <c r="BH652" i="19"/>
  <c r="BH781" i="19"/>
  <c r="BH322" i="19"/>
  <c r="BA837" i="19"/>
  <c r="BE837" i="19" s="1"/>
  <c r="BF837" i="19" s="1"/>
  <c r="BA799" i="19"/>
  <c r="BE799" i="19" s="1"/>
  <c r="BF799" i="19" s="1"/>
  <c r="BH207" i="19"/>
  <c r="BH623" i="19"/>
  <c r="BH763" i="19"/>
  <c r="BH364" i="19"/>
  <c r="BH365" i="19"/>
  <c r="BA48" i="19"/>
  <c r="BE48" i="19" s="1"/>
  <c r="BF48" i="19" s="1"/>
  <c r="BA335" i="19"/>
  <c r="BE335" i="19" s="1"/>
  <c r="BF335" i="19" s="1"/>
  <c r="BC284" i="19"/>
  <c r="BH529" i="19"/>
  <c r="BH243" i="19"/>
  <c r="BA939" i="19"/>
  <c r="BE939" i="19" s="1"/>
  <c r="BF939" i="19" s="1"/>
  <c r="BA152" i="19"/>
  <c r="BE152" i="19" s="1"/>
  <c r="BF152" i="19" s="1"/>
  <c r="BA121" i="19"/>
  <c r="BE121" i="19" s="1"/>
  <c r="BF121" i="19" s="1"/>
  <c r="BH135" i="19"/>
  <c r="BH258" i="19"/>
  <c r="BC634" i="19"/>
  <c r="BH10" i="19"/>
  <c r="BC644" i="19"/>
  <c r="BC515" i="19"/>
  <c r="BC260" i="19"/>
  <c r="BC538" i="19"/>
  <c r="BC199" i="19"/>
  <c r="BD199" i="19" s="1"/>
  <c r="BH837" i="19"/>
  <c r="BH707" i="19"/>
  <c r="BC214" i="19"/>
  <c r="BA182" i="19"/>
  <c r="BE182" i="19" s="1"/>
  <c r="BF182" i="19" s="1"/>
  <c r="BA308" i="19"/>
  <c r="BE308" i="19" s="1"/>
  <c r="BF308" i="19" s="1"/>
  <c r="BA593" i="19"/>
  <c r="BE593" i="19" s="1"/>
  <c r="BF593" i="19" s="1"/>
  <c r="BA269" i="19"/>
  <c r="BE269" i="19" s="1"/>
  <c r="BF269" i="19" s="1"/>
  <c r="BA368" i="19"/>
  <c r="BE368" i="19" s="1"/>
  <c r="BF368" i="19" s="1"/>
  <c r="BD388" i="19"/>
  <c r="BD368" i="19"/>
  <c r="BD635" i="19"/>
  <c r="BD269" i="19"/>
  <c r="BC349" i="19"/>
  <c r="BD593" i="19"/>
  <c r="BD309" i="19"/>
  <c r="BD308" i="19"/>
  <c r="BC479" i="19"/>
  <c r="BD321" i="19"/>
  <c r="BC461" i="19"/>
  <c r="BC465" i="19"/>
  <c r="BC466" i="19"/>
  <c r="BA284" i="19"/>
  <c r="BE284" i="19" s="1"/>
  <c r="BF284" i="19" s="1"/>
  <c r="BC621" i="19"/>
  <c r="BA622" i="19"/>
  <c r="BE622" i="19" s="1"/>
  <c r="BF622" i="19" s="1"/>
  <c r="BC602" i="19"/>
  <c r="BC645" i="19"/>
  <c r="BC534" i="19"/>
  <c r="BD253" i="19"/>
  <c r="BA255" i="19"/>
  <c r="BE255" i="19" s="1"/>
  <c r="BF255" i="19" s="1"/>
  <c r="BC257" i="19"/>
  <c r="BA307" i="19"/>
  <c r="BE307" i="19" s="1"/>
  <c r="BF307" i="19" s="1"/>
  <c r="BH939" i="19"/>
  <c r="BC798" i="19"/>
  <c r="BC513" i="19"/>
  <c r="BA471" i="19"/>
  <c r="BE471" i="19" s="1"/>
  <c r="BF471" i="19" s="1"/>
  <c r="BC633" i="19"/>
  <c r="BA258" i="19"/>
  <c r="BE258" i="19" s="1"/>
  <c r="BF258" i="19" s="1"/>
  <c r="BC514" i="19"/>
  <c r="BA20" i="19"/>
  <c r="BE20" i="19" s="1"/>
  <c r="BF20" i="19" s="1"/>
  <c r="BC429" i="19"/>
  <c r="BD634" i="19"/>
  <c r="BA10" i="19"/>
  <c r="BE10" i="19" s="1"/>
  <c r="BF10" i="19" s="1"/>
  <c r="BA652" i="19"/>
  <c r="BE652" i="19" s="1"/>
  <c r="BF652" i="19" s="1"/>
  <c r="BA298" i="19"/>
  <c r="BE298" i="19" s="1"/>
  <c r="BF298" i="19" s="1"/>
  <c r="BA362" i="19"/>
  <c r="BE362" i="19" s="1"/>
  <c r="BF362" i="19" s="1"/>
  <c r="BA77" i="19"/>
  <c r="BE77" i="19" s="1"/>
  <c r="BF77" i="19" s="1"/>
  <c r="BA273" i="19"/>
  <c r="BE273" i="19" s="1"/>
  <c r="BF273" i="19" s="1"/>
  <c r="BA259" i="19"/>
  <c r="BE259" i="19" s="1"/>
  <c r="BF259" i="19" s="1"/>
  <c r="BA81" i="19"/>
  <c r="BE81" i="19" s="1"/>
  <c r="BF81" i="19" s="1"/>
  <c r="BA537" i="19"/>
  <c r="BE537" i="19" s="1"/>
  <c r="BF537" i="19" s="1"/>
  <c r="BA539" i="19"/>
  <c r="BE539" i="19" s="1"/>
  <c r="BF539" i="19" s="1"/>
  <c r="BA540" i="19"/>
  <c r="BE540" i="19" s="1"/>
  <c r="BF540" i="19" s="1"/>
  <c r="BA199" i="19"/>
  <c r="BE199" i="19" s="1"/>
  <c r="BF199" i="19" s="1"/>
  <c r="BA476" i="19"/>
  <c r="BE476" i="19" s="1"/>
  <c r="BF476" i="19" s="1"/>
  <c r="BC390" i="19"/>
  <c r="BC322" i="19"/>
  <c r="BC707" i="19"/>
  <c r="BD215" i="19"/>
  <c r="BA214" i="19"/>
  <c r="BE214" i="19" s="1"/>
  <c r="BF214" i="19" s="1"/>
  <c r="BA351" i="19"/>
  <c r="BE351" i="19" s="1"/>
  <c r="BF351" i="19" s="1"/>
  <c r="BC321" i="19"/>
  <c r="BH255" i="19"/>
  <c r="BH328" i="19"/>
  <c r="BH47" i="19"/>
  <c r="BA207" i="19"/>
  <c r="BE207" i="19" s="1"/>
  <c r="BF207" i="19" s="1"/>
  <c r="BA201" i="19"/>
  <c r="BE201" i="19" s="1"/>
  <c r="BF201" i="19" s="1"/>
  <c r="BH48" i="19"/>
  <c r="BC335" i="19"/>
  <c r="BC12" i="19"/>
  <c r="BD12" i="19" s="1"/>
  <c r="BH602" i="19"/>
  <c r="BA508" i="19"/>
  <c r="BE508" i="19" s="1"/>
  <c r="BF508" i="19" s="1"/>
  <c r="BD252" i="19"/>
  <c r="BC254" i="19"/>
  <c r="BA414" i="19"/>
  <c r="BE414" i="19" s="1"/>
  <c r="BF414" i="19" s="1"/>
  <c r="BC69" i="19"/>
  <c r="BD69" i="19" s="1"/>
  <c r="BD763" i="19"/>
  <c r="BA364" i="19"/>
  <c r="BE364" i="19" s="1"/>
  <c r="BF364" i="19" s="1"/>
  <c r="BC365" i="19"/>
  <c r="BC512" i="19"/>
  <c r="BH512" i="19"/>
  <c r="BC121" i="19"/>
  <c r="BD121" i="19" s="1"/>
  <c r="BD471" i="19"/>
  <c r="BC135" i="19"/>
  <c r="BD135" i="19" s="1"/>
  <c r="BD258" i="19"/>
  <c r="BC799" i="19"/>
  <c r="BD20" i="19"/>
  <c r="BA634" i="19"/>
  <c r="BE634" i="19" s="1"/>
  <c r="BF634" i="19" s="1"/>
  <c r="BC367" i="19"/>
  <c r="BD10" i="19"/>
  <c r="BC163" i="19"/>
  <c r="BD163" i="19" s="1"/>
  <c r="BD652" i="19"/>
  <c r="BA297" i="19"/>
  <c r="BE297" i="19" s="1"/>
  <c r="BF297" i="19" s="1"/>
  <c r="BA644" i="19"/>
  <c r="BE644" i="19" s="1"/>
  <c r="BF644" i="19" s="1"/>
  <c r="BA705" i="19"/>
  <c r="BE705" i="19" s="1"/>
  <c r="BF705" i="19" s="1"/>
  <c r="BA515" i="19"/>
  <c r="BE515" i="19" s="1"/>
  <c r="BF515" i="19" s="1"/>
  <c r="BA274" i="19"/>
  <c r="BE274" i="19" s="1"/>
  <c r="BF274" i="19" s="1"/>
  <c r="BA260" i="19"/>
  <c r="BE260" i="19" s="1"/>
  <c r="BF260" i="19" s="1"/>
  <c r="BA277" i="19"/>
  <c r="BE277" i="19" s="1"/>
  <c r="BF277" i="19" s="1"/>
  <c r="BA538" i="19"/>
  <c r="BE538" i="19" s="1"/>
  <c r="BF538" i="19" s="1"/>
  <c r="BA450" i="19"/>
  <c r="BE450" i="19" s="1"/>
  <c r="BF450" i="19" s="1"/>
  <c r="BA430" i="19"/>
  <c r="BE430" i="19" s="1"/>
  <c r="BF430" i="19" s="1"/>
  <c r="BA92" i="19"/>
  <c r="BE92" i="19" s="1"/>
  <c r="BF92" i="19" s="1"/>
  <c r="BC781" i="19"/>
  <c r="BC837" i="19"/>
  <c r="BA215" i="19"/>
  <c r="BE215" i="19" s="1"/>
  <c r="BF215" i="19" s="1"/>
  <c r="BA206" i="19"/>
  <c r="BE206" i="19" s="1"/>
  <c r="BF206" i="19" s="1"/>
  <c r="BD351" i="19"/>
  <c r="BD206" i="19"/>
  <c r="BD214" i="19"/>
  <c r="BD707" i="19"/>
  <c r="BD837" i="19"/>
  <c r="BD322" i="19"/>
  <c r="BD781" i="19"/>
  <c r="BD476" i="19"/>
  <c r="BD430" i="19"/>
  <c r="BD540" i="19"/>
  <c r="BD450" i="19"/>
  <c r="BD539" i="19"/>
  <c r="BD538" i="19"/>
  <c r="BD537" i="19"/>
  <c r="BD277" i="19"/>
  <c r="BD81" i="19"/>
  <c r="BD260" i="19"/>
  <c r="BD259" i="19"/>
  <c r="BD274" i="19"/>
  <c r="BD273" i="19"/>
  <c r="BD515" i="19"/>
  <c r="BD705" i="19"/>
  <c r="BD362" i="19"/>
  <c r="BD644" i="19"/>
  <c r="BD298" i="19"/>
  <c r="BD297" i="19"/>
  <c r="BD799" i="19"/>
  <c r="BD365" i="19"/>
  <c r="BD512" i="19"/>
  <c r="BC152" i="19"/>
  <c r="BD152" i="19" s="1"/>
  <c r="BD341" i="19"/>
  <c r="BC84" i="19"/>
  <c r="BD84" i="19" s="1"/>
  <c r="BH84" i="19"/>
  <c r="BH464" i="19"/>
  <c r="BH534" i="19"/>
  <c r="BA253" i="19"/>
  <c r="BE253" i="19" s="1"/>
  <c r="BF253" i="19" s="1"/>
  <c r="BH257" i="19"/>
  <c r="BA529" i="19"/>
  <c r="BE529" i="19" s="1"/>
  <c r="BF529" i="19" s="1"/>
  <c r="BH256" i="19"/>
  <c r="BH610" i="19"/>
  <c r="BC219" i="19"/>
  <c r="BH151" i="19"/>
  <c r="BC93" i="19"/>
  <c r="BD93" i="19" s="1"/>
  <c r="BH93" i="19"/>
  <c r="BA232" i="19"/>
  <c r="BE232" i="19" s="1"/>
  <c r="BF232" i="19" s="1"/>
  <c r="BH200" i="19"/>
  <c r="BA461" i="19"/>
  <c r="BE461" i="19" s="1"/>
  <c r="BF461" i="19" s="1"/>
  <c r="BC48" i="19"/>
  <c r="BD48" i="19" s="1"/>
  <c r="BC216" i="19"/>
  <c r="BC408" i="19"/>
  <c r="BH408" i="19"/>
  <c r="BH622" i="19"/>
  <c r="BA645" i="19"/>
  <c r="BE645" i="19" s="1"/>
  <c r="BF645" i="19" s="1"/>
  <c r="BC147" i="19"/>
  <c r="BD147" i="19" s="1"/>
  <c r="BC623" i="19"/>
  <c r="BH414" i="19"/>
  <c r="BC255" i="19"/>
  <c r="BA256" i="19"/>
  <c r="BE256" i="19" s="1"/>
  <c r="BF256" i="19" s="1"/>
  <c r="BH307" i="19"/>
  <c r="BA243" i="19"/>
  <c r="BE243" i="19" s="1"/>
  <c r="BF243" i="19" s="1"/>
  <c r="BA69" i="19"/>
  <c r="BE69" i="19" s="1"/>
  <c r="BF69" i="19" s="1"/>
  <c r="BA365" i="19"/>
  <c r="BE365" i="19" s="1"/>
  <c r="BF365" i="19" s="1"/>
  <c r="BA512" i="19"/>
  <c r="BE512" i="19" s="1"/>
  <c r="BF512" i="19" s="1"/>
  <c r="BD798" i="19"/>
  <c r="BD364" i="19"/>
  <c r="BD534" i="19"/>
  <c r="BH466" i="19"/>
  <c r="BH181" i="19"/>
  <c r="BD645" i="19"/>
  <c r="BD254" i="19"/>
  <c r="BD414" i="19"/>
  <c r="BD255" i="19"/>
  <c r="BD256" i="19"/>
  <c r="BD257" i="19"/>
  <c r="BD307" i="19"/>
  <c r="BA341" i="19"/>
  <c r="BE341" i="19" s="1"/>
  <c r="BF341" i="19" s="1"/>
  <c r="BA181" i="19"/>
  <c r="BE181" i="19" s="1"/>
  <c r="BF181" i="19" s="1"/>
  <c r="BC364" i="19"/>
  <c r="BA470" i="19"/>
  <c r="BE470" i="19" s="1"/>
  <c r="BF470" i="19" s="1"/>
  <c r="BH219" i="19"/>
  <c r="BH470" i="19"/>
  <c r="BC207" i="19"/>
  <c r="BA469" i="19"/>
  <c r="BE469" i="19" s="1"/>
  <c r="BF469" i="19" s="1"/>
  <c r="BC328" i="19"/>
  <c r="BC669" i="19"/>
  <c r="BA465" i="19"/>
  <c r="BE465" i="19" s="1"/>
  <c r="BF465" i="19" s="1"/>
  <c r="BD407" i="19"/>
  <c r="BA216" i="19"/>
  <c r="BE216" i="19" s="1"/>
  <c r="BF216" i="19" s="1"/>
  <c r="BA47" i="19"/>
  <c r="BE47" i="19" s="1"/>
  <c r="BF47" i="19" s="1"/>
  <c r="BA4" i="19"/>
  <c r="BE4" i="19" s="1"/>
  <c r="BF4" i="19" s="1"/>
  <c r="BC909" i="19"/>
  <c r="BC620" i="19"/>
  <c r="BH620" i="19"/>
  <c r="BA602" i="19"/>
  <c r="BE602" i="19" s="1"/>
  <c r="BF602" i="19" s="1"/>
  <c r="BC529" i="19"/>
  <c r="BD508" i="19"/>
  <c r="BA534" i="19"/>
  <c r="BE534" i="19" s="1"/>
  <c r="BF534" i="19" s="1"/>
  <c r="BA147" i="19"/>
  <c r="BE147" i="19" s="1"/>
  <c r="BF147" i="19" s="1"/>
  <c r="BC253" i="19"/>
  <c r="BD623" i="19"/>
  <c r="BD243" i="19"/>
  <c r="BA763" i="19"/>
  <c r="BE763" i="19" s="1"/>
  <c r="BF763" i="19" s="1"/>
  <c r="BD939" i="19"/>
  <c r="BC763" i="19"/>
  <c r="BC243" i="19"/>
  <c r="BC252" i="19"/>
  <c r="BD602" i="19"/>
  <c r="BD622" i="19"/>
  <c r="BD466" i="19"/>
  <c r="BD620" i="19"/>
  <c r="BC622" i="19"/>
  <c r="BH213" i="19"/>
  <c r="BH460" i="19"/>
  <c r="BH232" i="19"/>
  <c r="BH669" i="19"/>
  <c r="BA610" i="19"/>
  <c r="BE610" i="19" s="1"/>
  <c r="BF610" i="19" s="1"/>
  <c r="BA93" i="19"/>
  <c r="BE93" i="19" s="1"/>
  <c r="BF93" i="19" s="1"/>
  <c r="BA328" i="19"/>
  <c r="BE328" i="19" s="1"/>
  <c r="BF328" i="19" s="1"/>
  <c r="BA464" i="19"/>
  <c r="BE464" i="19" s="1"/>
  <c r="BF464" i="19" s="1"/>
  <c r="BA466" i="19"/>
  <c r="BE466" i="19" s="1"/>
  <c r="BF466" i="19" s="1"/>
  <c r="BA407" i="19"/>
  <c r="BE407" i="19" s="1"/>
  <c r="BF407" i="19" s="1"/>
  <c r="BA12" i="19"/>
  <c r="BE12" i="19" s="1"/>
  <c r="BF12" i="19" s="1"/>
  <c r="BA408" i="19"/>
  <c r="BE408" i="19" s="1"/>
  <c r="BF408" i="19" s="1"/>
  <c r="BC47" i="19"/>
  <c r="BD47" i="19" s="1"/>
  <c r="BC181" i="19"/>
  <c r="BD181" i="19" s="1"/>
  <c r="BD284" i="19"/>
  <c r="BA909" i="19"/>
  <c r="BE909" i="19" s="1"/>
  <c r="BF909" i="19" s="1"/>
  <c r="BA620" i="19"/>
  <c r="BE620" i="19" s="1"/>
  <c r="BF620" i="19" s="1"/>
  <c r="BD621" i="19"/>
  <c r="BD909" i="19"/>
  <c r="BD408" i="19"/>
  <c r="BD216" i="19"/>
  <c r="BD335" i="19"/>
  <c r="BC407" i="19"/>
  <c r="BD465" i="19"/>
  <c r="BD464" i="19"/>
  <c r="BD669" i="19"/>
  <c r="BC464" i="19"/>
  <c r="BC341" i="19"/>
  <c r="BC460" i="19"/>
  <c r="BC470" i="19"/>
  <c r="BC213" i="19"/>
  <c r="BA84" i="19"/>
  <c r="BE84" i="19" s="1"/>
  <c r="BF84" i="19" s="1"/>
  <c r="BA219" i="19"/>
  <c r="BE219" i="19" s="1"/>
  <c r="BF219" i="19" s="1"/>
  <c r="BC151" i="19"/>
  <c r="BD151" i="19" s="1"/>
  <c r="BC469" i="19"/>
  <c r="BC232" i="19"/>
  <c r="BC200" i="19"/>
  <c r="BD200" i="19" s="1"/>
  <c r="BA669" i="19"/>
  <c r="BE669" i="19" s="1"/>
  <c r="BF669" i="19" s="1"/>
  <c r="BD461" i="19"/>
  <c r="BD328" i="19"/>
  <c r="BD232" i="19"/>
  <c r="BD469" i="19"/>
  <c r="BD207" i="19"/>
  <c r="BA151" i="19"/>
  <c r="BE151" i="19" s="1"/>
  <c r="BF151" i="19" s="1"/>
  <c r="BD470" i="19"/>
  <c r="BD219" i="19"/>
  <c r="BD460" i="19"/>
  <c r="BD213" i="19"/>
  <c r="BC610" i="19"/>
  <c r="AO2" i="19"/>
  <c r="D2" i="29" l="1"/>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0A1A890D-8DF7-4801-B480-2DB0415DAECB}">
      <text>
        <r>
          <rPr>
            <sz val="10"/>
            <color indexed="81"/>
            <rFont val="Lucida Console"/>
            <family val="3"/>
          </rPr>
          <t>Data e hora do arquivo de RC´s que foi importado_x000D_
18/10/2023 14:19:57</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6DE73375-6DD5-4F28-AC4A-9D2E6F566D9B}">
      <text>
        <r>
          <rPr>
            <sz val="10"/>
            <color indexed="81"/>
            <rFont val="Lucida Console"/>
            <family val="3"/>
          </rPr>
          <t xml:space="preserve">Ordenado por: Excluir?, PrioriSaldo, ATA DT.VALID., ATA Nº/ANO, GRUPO, SUBGRUPO, FORNECEDOR, CÓDIGO_x000D_
_x000D_
          1ª Coluna  ==  Excluir?_x000D_
          2ª Coluna  ==  PrioriSaldo_x000D_
          3ª Coluna  ==  ATA DT.VALID._x000D_
          4ª Coluna  ==  ATA Nº/ANO_x000D_
          5ª Coluna  ==  GRUPO_x000D_
          6ª Coluna  ==  SUBGRUPO_x000D_
          7ª Coluna  ==  FORNECEDOR_x000D_
          8ª Coluna  ==  CÓDIGO_x000D_
</t>
        </r>
      </text>
    </comment>
    <comment ref="B3" authorId="0" shapeId="0" xr:uid="{BC3FD74D-2749-4638-8C1E-074A50774F6E}">
      <text>
        <r>
          <rPr>
            <sz val="10"/>
            <color indexed="81"/>
            <rFont val="Lucida Console"/>
            <family val="3"/>
          </rPr>
          <t xml:space="preserve">     DESCRIÇÃO</t>
        </r>
      </text>
    </comment>
    <comment ref="C3" authorId="0" shapeId="0" xr:uid="{68E0148A-C7C0-471E-BAA7-B66092D74FA4}">
      <text>
        <r>
          <rPr>
            <sz val="10"/>
            <color indexed="81"/>
            <rFont val="Lucida Console"/>
            <family val="3"/>
          </rPr>
          <t xml:space="preserve">     UNIDADE</t>
        </r>
      </text>
    </comment>
    <comment ref="D3" authorId="0" shapeId="0" xr:uid="{3E7D98ED-800D-4D95-8235-3FD68F4E4950}">
      <text>
        <r>
          <rPr>
            <sz val="10"/>
            <color indexed="81"/>
            <rFont val="Lucida Console"/>
            <family val="3"/>
          </rPr>
          <t xml:space="preserve">     VALOR UNIT.</t>
        </r>
      </text>
    </comment>
    <comment ref="E3" authorId="0" shapeId="0" xr:uid="{A4787B2B-42FF-49EC-864B-C95F32FD34FC}">
      <text>
        <r>
          <rPr>
            <sz val="10"/>
            <color indexed="81"/>
            <rFont val="Lucida Console"/>
            <family val="3"/>
          </rPr>
          <t xml:space="preserve">     MARCA</t>
        </r>
      </text>
    </comment>
    <comment ref="F3" authorId="0" shapeId="0" xr:uid="{6730C616-E0F2-47B4-B15E-FF59DA8A5BBB}">
      <text>
        <r>
          <rPr>
            <sz val="10"/>
            <color indexed="81"/>
            <rFont val="Lucida Console"/>
            <family val="3"/>
          </rPr>
          <t xml:space="preserve">     FORNECEDOR</t>
        </r>
      </text>
    </comment>
    <comment ref="G3" authorId="0" shapeId="0" xr:uid="{0183D216-DD3D-4E41-AF31-B641882EDAC7}">
      <text>
        <r>
          <rPr>
            <sz val="10"/>
            <color indexed="81"/>
            <rFont val="Lucida Console"/>
            <family val="3"/>
          </rPr>
          <t xml:space="preserve">     LICITACAO</t>
        </r>
      </text>
    </comment>
    <comment ref="H3" authorId="0" shapeId="0" xr:uid="{189A0ABA-E499-4740-8425-C656749A8838}">
      <text>
        <r>
          <rPr>
            <sz val="10"/>
            <color indexed="81"/>
            <rFont val="Lucida Console"/>
            <family val="3"/>
          </rPr>
          <t xml:space="preserve">     QTDE ATUAL</t>
        </r>
      </text>
    </comment>
    <comment ref="I3" authorId="0" shapeId="0" xr:uid="{FF0F4348-D645-4979-A191-216FD85FEE84}">
      <text>
        <r>
          <rPr>
            <sz val="10"/>
            <color indexed="81"/>
            <rFont val="Lucida Console"/>
            <family val="3"/>
          </rPr>
          <t xml:space="preserve">     COD. ALMOX</t>
        </r>
      </text>
    </comment>
    <comment ref="J3" authorId="0" shapeId="0" xr:uid="{99C9E32D-2B58-4600-A13F-24A24C0B1744}">
      <text>
        <r>
          <rPr>
            <sz val="10"/>
            <color indexed="81"/>
            <rFont val="Lucida Console"/>
            <family val="3"/>
          </rPr>
          <t xml:space="preserve">     PREÇO MÉDIO</t>
        </r>
      </text>
    </comment>
    <comment ref="K3" authorId="0" shapeId="0" xr:uid="{0096B4EE-BBC5-4B42-B3E2-B30B6D677E85}">
      <text>
        <r>
          <rPr>
            <sz val="10"/>
            <color indexed="81"/>
            <rFont val="Lucida Console"/>
            <family val="3"/>
          </rPr>
          <t xml:space="preserve">     L.C. 6 MESES</t>
        </r>
      </text>
    </comment>
    <comment ref="L3" authorId="0" shapeId="0" xr:uid="{48C8E80D-0EE0-435F-AEA7-D19ABD4F0A43}">
      <text>
        <r>
          <rPr>
            <sz val="10"/>
            <color indexed="81"/>
            <rFont val="Lucida Console"/>
            <family val="3"/>
          </rPr>
          <t xml:space="preserve">     TEMPO ESTOQUE</t>
        </r>
      </text>
    </comment>
    <comment ref="M3" authorId="0" shapeId="0" xr:uid="{FC088180-D809-478F-B632-910207437AA6}">
      <text>
        <r>
          <rPr>
            <sz val="10"/>
            <color indexed="81"/>
            <rFont val="Lucida Console"/>
            <family val="3"/>
          </rPr>
          <t xml:space="preserve">     LC</t>
        </r>
      </text>
    </comment>
    <comment ref="N3" authorId="0" shapeId="0" xr:uid="{EC8EB56D-8E9F-4463-9991-7CB263D9C22F}">
      <text>
        <r>
          <rPr>
            <sz val="10"/>
            <color indexed="81"/>
            <rFont val="Lucida Console"/>
            <family val="3"/>
          </rPr>
          <t xml:space="preserve">     TOTAL</t>
        </r>
      </text>
    </comment>
    <comment ref="O3" authorId="0" shapeId="0" xr:uid="{E448E7C4-3AF2-48C7-9349-0030EA0CF5FE}">
      <text>
        <r>
          <rPr>
            <sz val="10"/>
            <color indexed="81"/>
            <rFont val="Lucida Console"/>
            <family val="3"/>
          </rPr>
          <t xml:space="preserve">     ATA Nº/ANO</t>
        </r>
      </text>
    </comment>
    <comment ref="P3" authorId="0" shapeId="0" xr:uid="{62343799-2B63-49AC-B685-3D09AD08A126}">
      <text>
        <r>
          <rPr>
            <sz val="10"/>
            <color indexed="81"/>
            <rFont val="Lucida Console"/>
            <family val="3"/>
          </rPr>
          <t xml:space="preserve">     ATA SALDO</t>
        </r>
      </text>
    </comment>
    <comment ref="Q3" authorId="0" shapeId="0" xr:uid="{AE97B33C-FC06-4030-8634-10DE5DA5E65D}">
      <text>
        <r>
          <rPr>
            <sz val="10"/>
            <color indexed="81"/>
            <rFont val="Lucida Console"/>
            <family val="3"/>
          </rPr>
          <t xml:space="preserve">     ATA QTDE</t>
        </r>
      </text>
    </comment>
    <comment ref="R3" authorId="0" shapeId="0" xr:uid="{A0CBFC7F-29E7-4EE1-972B-B631163C349D}">
      <text>
        <r>
          <rPr>
            <sz val="10"/>
            <color indexed="81"/>
            <rFont val="Lucida Console"/>
            <family val="3"/>
          </rPr>
          <t xml:space="preserve">     ATA VALOR</t>
        </r>
      </text>
    </comment>
    <comment ref="S3" authorId="0" shapeId="0" xr:uid="{6684643E-0A0A-489F-80E1-B6CA631C15A5}">
      <text>
        <r>
          <rPr>
            <sz val="10"/>
            <color indexed="81"/>
            <rFont val="Lucida Console"/>
            <family val="3"/>
          </rPr>
          <t xml:space="preserve">     ATA DT.VALID.</t>
        </r>
      </text>
    </comment>
    <comment ref="T3" authorId="0" shapeId="0" xr:uid="{4A0908D2-9B24-4A40-88D3-F4EBC4F6F4AF}">
      <text>
        <r>
          <rPr>
            <sz val="10"/>
            <color indexed="81"/>
            <rFont val="Lucida Console"/>
            <family val="3"/>
          </rPr>
          <t xml:space="preserve">     ATA MESES</t>
        </r>
      </text>
    </comment>
    <comment ref="U3" authorId="0" shapeId="0" xr:uid="{46C3C79C-8DF0-4F55-82DD-F4637897DBBA}">
      <text>
        <r>
          <rPr>
            <sz val="10"/>
            <color indexed="81"/>
            <rFont val="Lucida Console"/>
            <family val="3"/>
          </rPr>
          <t xml:space="preserve">     DESCRIÇÃO DA ESTRUTURA</t>
        </r>
      </text>
    </comment>
    <comment ref="V3" authorId="0" shapeId="0" xr:uid="{2FDA78D8-E2B2-41B5-BCB5-81899C66F01D}">
      <text>
        <r>
          <rPr>
            <sz val="10"/>
            <color indexed="81"/>
            <rFont val="Lucida Console"/>
            <family val="3"/>
          </rPr>
          <t xml:space="preserve">     ESTRUTURA</t>
        </r>
      </text>
    </comment>
    <comment ref="W3" authorId="0" shapeId="0" xr:uid="{115B8D65-1877-494E-9D4B-61A8F6380833}">
      <text>
        <r>
          <rPr>
            <sz val="10"/>
            <color indexed="81"/>
            <rFont val="Lucida Console"/>
            <family val="3"/>
          </rPr>
          <t xml:space="preserve">     SETOR</t>
        </r>
      </text>
    </comment>
    <comment ref="X3" authorId="0" shapeId="0" xr:uid="{C42ED901-C199-4A9A-86F3-36D51C5C2387}">
      <text>
        <r>
          <rPr>
            <sz val="10"/>
            <color indexed="81"/>
            <rFont val="Lucida Console"/>
            <family val="3"/>
          </rPr>
          <t xml:space="preserve">     GRUPO</t>
        </r>
      </text>
    </comment>
    <comment ref="Y3" authorId="0" shapeId="0" xr:uid="{732113A5-B977-4861-8044-1DDB9ADF49F9}">
      <text>
        <r>
          <rPr>
            <sz val="10"/>
            <color indexed="81"/>
            <rFont val="Lucida Console"/>
            <family val="3"/>
          </rPr>
          <t xml:space="preserve">     SUBGRUPO</t>
        </r>
      </text>
    </comment>
    <comment ref="Z3" authorId="0" shapeId="0" xr:uid="{A6346766-204B-4CD5-9C7F-7B06CE055EC1}">
      <text>
        <r>
          <rPr>
            <sz val="10"/>
            <color indexed="81"/>
            <rFont val="Lucida Console"/>
            <family val="3"/>
          </rPr>
          <t xml:space="preserve">     RC Nº</t>
        </r>
      </text>
    </comment>
    <comment ref="AA3" authorId="0" shapeId="0" xr:uid="{BE0986D8-4031-4853-8063-2BEB15B80F67}">
      <text>
        <r>
          <rPr>
            <sz val="10"/>
            <color indexed="81"/>
            <rFont val="Lucida Console"/>
            <family val="3"/>
          </rPr>
          <t xml:space="preserve">     RC ANO</t>
        </r>
      </text>
    </comment>
    <comment ref="AB3" authorId="0" shapeId="0" xr:uid="{B120148C-43DD-4DDB-9BBE-09BD6DCA2B6C}">
      <text>
        <r>
          <rPr>
            <sz val="10"/>
            <color indexed="81"/>
            <rFont val="Lucida Console"/>
            <family val="3"/>
          </rPr>
          <t xml:space="preserve">     RC QTDE</t>
        </r>
      </text>
    </comment>
    <comment ref="AC3" authorId="0" shapeId="0" xr:uid="{B11C7D59-CF6A-489D-8895-47ABB501EFC3}">
      <text>
        <r>
          <rPr>
            <sz val="10"/>
            <color indexed="81"/>
            <rFont val="Lucida Console"/>
            <family val="3"/>
          </rPr>
          <t xml:space="preserve">     AF Nº</t>
        </r>
      </text>
    </comment>
    <comment ref="AD3" authorId="0" shapeId="0" xr:uid="{915A9032-8028-4FE0-8E30-2538EE35D189}">
      <text>
        <r>
          <rPr>
            <sz val="10"/>
            <color indexed="81"/>
            <rFont val="Lucida Console"/>
            <family val="3"/>
          </rPr>
          <t xml:space="preserve">     AF ANO</t>
        </r>
      </text>
    </comment>
    <comment ref="AE3" authorId="0" shapeId="0" xr:uid="{6B3DFCE0-DCFF-4FDE-9357-70B2E46078AA}">
      <text>
        <r>
          <rPr>
            <sz val="10"/>
            <color indexed="81"/>
            <rFont val="Lucida Console"/>
            <family val="3"/>
          </rPr>
          <t xml:space="preserve">     AF SALDO</t>
        </r>
      </text>
    </comment>
    <comment ref="AF3" authorId="0" shapeId="0" xr:uid="{532C60CC-496F-4BFA-8022-36BECFE27A75}">
      <text>
        <r>
          <rPr>
            <sz val="10"/>
            <color indexed="81"/>
            <rFont val="Lucida Console"/>
            <family val="3"/>
          </rPr>
          <t xml:space="preserve">     AF QTDE</t>
        </r>
      </text>
    </comment>
    <comment ref="AG3" authorId="0" shapeId="0" xr:uid="{566418F8-D301-4611-943C-E1114C0A6DD4}">
      <text>
        <r>
          <rPr>
            <sz val="10"/>
            <color indexed="81"/>
            <rFont val="Lucida Console"/>
            <family val="3"/>
          </rPr>
          <t xml:space="preserve">     AF FORN</t>
        </r>
      </text>
    </comment>
    <comment ref="AH3" authorId="0" shapeId="0" xr:uid="{3F233A0C-C91C-48F3-B88E-3EF6FDCF9DD7}">
      <text>
        <r>
          <rPr>
            <sz val="10"/>
            <color indexed="81"/>
            <rFont val="Lucida Console"/>
            <family val="3"/>
          </rPr>
          <t xml:space="preserve">     AF VENC</t>
        </r>
      </text>
    </comment>
    <comment ref="AI3" authorId="0" shapeId="0" xr:uid="{A1400BF2-0E7C-4FE3-8C39-B0FB7405F1E1}">
      <text>
        <r>
          <rPr>
            <sz val="10"/>
            <color indexed="81"/>
            <rFont val="Lucida Console"/>
            <family val="3"/>
          </rPr>
          <t xml:space="preserve">     PONTO PEDIDO</t>
        </r>
      </text>
    </comment>
    <comment ref="AJ3" authorId="0" shapeId="0" xr:uid="{B57A7275-24EA-4A75-8E57-0D36D66287D8}">
      <text>
        <r>
          <rPr>
            <sz val="10"/>
            <color indexed="81"/>
            <rFont val="Lucida Console"/>
            <family val="3"/>
          </rPr>
          <t xml:space="preserve">     DATA ENTREGA</t>
        </r>
      </text>
    </comment>
    <comment ref="AK3" authorId="0" shapeId="0" xr:uid="{E611F403-AB6D-4246-8502-2C5625B897FB}">
      <text>
        <r>
          <rPr>
            <sz val="10"/>
            <color indexed="81"/>
            <rFont val="Lucida Console"/>
            <family val="3"/>
          </rPr>
          <t xml:space="preserve">     DATA INCLUSÃO</t>
        </r>
      </text>
    </comment>
    <comment ref="AL3" authorId="0" shapeId="0" xr:uid="{5FAD3C08-B102-4256-B2D0-7D72DAF2F298}">
      <text>
        <r>
          <rPr>
            <sz val="10"/>
            <color indexed="81"/>
            <rFont val="Lucida Console"/>
            <family val="3"/>
          </rPr>
          <t xml:space="preserve">     DATA ALTERAÇÃO</t>
        </r>
      </text>
    </comment>
    <comment ref="AM3" authorId="0" shapeId="0" xr:uid="{E2474B06-03D7-474D-A7E3-095022FFCDBC}">
      <text>
        <r>
          <rPr>
            <sz val="10"/>
            <color indexed="81"/>
            <rFont val="Lucida Console"/>
            <family val="3"/>
          </rPr>
          <t xml:space="preserve">     DATA DESATIVAÇÃO</t>
        </r>
      </text>
    </comment>
    <comment ref="AN3" authorId="0" shapeId="0" xr:uid="{00DA7862-5C25-4A80-B75F-AAB3DCFCD649}">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B9D6F766-028F-44D6-A7BB-A301077964AF}">
      <text>
        <r>
          <rPr>
            <sz val="10"/>
            <color indexed="81"/>
            <rFont val="Lucida Console"/>
            <family val="3"/>
          </rPr>
          <t>_x000D_
12685</t>
        </r>
      </text>
    </comment>
    <comment ref="B4" authorId="0" shapeId="0" xr:uid="{82737999-D367-4A94-ACC7-E3C6CCABDFB5}">
      <text>
        <r>
          <rPr>
            <sz val="10"/>
            <color indexed="81"/>
            <rFont val="Lucida Console"/>
            <family val="3"/>
          </rPr>
          <t>DESCRIÇÃO DETALHADA_x000D_
AGUA SANITARIA - FRASCO C/ 1 L.</t>
        </r>
      </text>
    </comment>
    <comment ref="G4" authorId="0" shapeId="0" xr:uid="{CBA8A0E2-AB79-4F46-AA3E-31E1807FCF80}">
      <text>
        <r>
          <rPr>
            <sz val="10"/>
            <color indexed="81"/>
            <rFont val="Lucida Console"/>
            <family val="3"/>
          </rPr>
          <t>_x000D_
Últ estimativa : 200_x000D_
Enviada em     : 10.09.2021_x000D_
Ata - Venc     : 308/20 - 28.12.2021</t>
        </r>
      </text>
    </comment>
    <comment ref="W4" authorId="0" shapeId="0" xr:uid="{0E081587-5FC4-4EF7-B5A0-88441D68397B}">
      <text>
        <r>
          <rPr>
            <sz val="10"/>
            <color indexed="81"/>
            <rFont val="Lucida Console"/>
            <family val="3"/>
          </rPr>
          <t>_x000D_
Administrativo</t>
        </r>
      </text>
    </comment>
    <comment ref="X4" authorId="0" shapeId="0" xr:uid="{BE8DA5F7-0B9F-43E3-BB70-CD2AC1C96FDB}">
      <text>
        <r>
          <rPr>
            <sz val="10"/>
            <color indexed="81"/>
            <rFont val="Lucida Console"/>
            <family val="3"/>
          </rPr>
          <t>_x000D_
MAQ.EQUIP.E MATERIAIS P/ HIGIEN.LIMP.POLIM.E LUBR.</t>
        </r>
      </text>
    </comment>
    <comment ref="Y4" authorId="0" shapeId="0" xr:uid="{FB901137-DD79-436F-8252-1FCFB298CAEC}">
      <text>
        <r>
          <rPr>
            <sz val="10"/>
            <color indexed="81"/>
            <rFont val="Lucida Console"/>
            <family val="3"/>
          </rPr>
          <t>_x000D_
DETERGENTES,DESINF.,GERMICIDAS,REMOVEDORES E AFINS</t>
        </r>
      </text>
    </comment>
    <comment ref="AC4" authorId="0" shapeId="0" xr:uid="{DC1DFE02-992A-4957-BFF3-06D1EAE322DA}">
      <text>
        <r>
          <rPr>
            <sz val="10"/>
            <color indexed="81"/>
            <rFont val="Lucida Console"/>
            <family val="3"/>
          </rPr>
          <t>_x000D_
AF 12.193/23 | Vc 30.10.2023 | Saldo    100 | ART SUPRIMENTOS LTDA ( 237679 )</t>
        </r>
      </text>
    </comment>
    <comment ref="AG4" authorId="0" shapeId="0" xr:uid="{7BB9AEF1-4894-4CA4-921F-3B9BCD4667D9}">
      <text>
        <r>
          <rPr>
            <sz val="10"/>
            <color indexed="81"/>
            <rFont val="Lucida Console"/>
            <family val="3"/>
          </rPr>
          <t>_x000D_
AF 12.193/23 | Vc 30.10.2023 | Saldo    100 | ART SUPRIMENTOS LTDA ( 237679 )</t>
        </r>
      </text>
    </comment>
    <comment ref="AW4" authorId="0" shapeId="0" xr:uid="{1169B2BF-599C-4C73-9876-1A5402AB3326}">
      <text>
        <r>
          <rPr>
            <sz val="10"/>
            <color indexed="81"/>
            <rFont val="Lucida Console"/>
            <family val="3"/>
          </rPr>
          <t>Tempo de Estoque (Meses)_x000D_
_x000D_
100,0</t>
        </r>
      </text>
    </comment>
    <comment ref="A5" authorId="0" shapeId="0" xr:uid="{1EDC5F2E-04B9-4705-9E91-C3A145923F62}">
      <text>
        <r>
          <rPr>
            <sz val="10"/>
            <color indexed="81"/>
            <rFont val="Lucida Console"/>
            <family val="3"/>
          </rPr>
          <t>_x000D_
118427</t>
        </r>
      </text>
    </comment>
    <comment ref="B5" authorId="0" shapeId="0" xr:uid="{74C4E299-FE18-4415-9538-A03C065A18C3}">
      <text>
        <r>
          <rPr>
            <sz val="10"/>
            <color indexed="81"/>
            <rFont val="Lucida Console"/>
            <family val="3"/>
          </rPr>
          <t>DESCRIÇÃO DETALHADA_x000D_
TABUA DE CAMBARA DE 1ª, 25 X 300 MM, BRUTA, PECAS ENTRE 4,00 E 5,00 METROS COMPRIMENTO.</t>
        </r>
      </text>
    </comment>
    <comment ref="G5" authorId="0" shapeId="0" xr:uid="{8AE5E044-57B3-4170-A2AA-AEAB10DCBD0F}">
      <text>
        <r>
          <rPr>
            <sz val="10"/>
            <color indexed="81"/>
            <rFont val="Lucida Console"/>
            <family val="3"/>
          </rPr>
          <t>_x000D_
Últ estimativa : 3.000_x000D_
Enviada em     : 24.11.2020_x000D_
Ata - Venc     : 145/21 - 26.05.2022</t>
        </r>
      </text>
    </comment>
    <comment ref="W5" authorId="0" shapeId="0" xr:uid="{C8D65634-F5DD-47B5-AAF1-F247B1F9D389}">
      <text>
        <r>
          <rPr>
            <sz val="10"/>
            <color indexed="81"/>
            <rFont val="Lucida Console"/>
            <family val="3"/>
          </rPr>
          <t>_x000D_
DM-Construção</t>
        </r>
      </text>
    </comment>
    <comment ref="X5" authorId="0" shapeId="0" xr:uid="{E1278EFC-C68D-4370-A382-240EA817C474}">
      <text>
        <r>
          <rPr>
            <sz val="10"/>
            <color indexed="81"/>
            <rFont val="Lucida Console"/>
            <family val="3"/>
          </rPr>
          <t>_x000D_
MADEIRAS,LAMINADOS,COMPENSADOS E AGLOMERADOS</t>
        </r>
      </text>
    </comment>
    <comment ref="Y5" authorId="0" shapeId="0" xr:uid="{AF45F236-7B4D-450C-80F6-F12C25695F6C}">
      <text>
        <r>
          <rPr>
            <sz val="10"/>
            <color indexed="81"/>
            <rFont val="Lucida Console"/>
            <family val="3"/>
          </rPr>
          <t>_x000D_
TABUAS,RIPAS , SARRAFOS , PRANCHINHAS E REFORCOS</t>
        </r>
      </text>
    </comment>
    <comment ref="AW5" authorId="0" shapeId="0" xr:uid="{236FF601-3ACC-4184-A52F-4836EAC56BA5}">
      <text>
        <r>
          <rPr>
            <sz val="10"/>
            <color indexed="81"/>
            <rFont val="Lucida Console"/>
            <family val="3"/>
          </rPr>
          <t>Tempo de Estoque (Meses)_x000D_
_x000D_
0,0</t>
        </r>
      </text>
    </comment>
    <comment ref="A6" authorId="0" shapeId="0" xr:uid="{DFFFFC6F-89E6-4BEB-BB79-E67E37378C8B}">
      <text>
        <r>
          <rPr>
            <sz val="10"/>
            <color indexed="81"/>
            <rFont val="Lucida Console"/>
            <family val="3"/>
          </rPr>
          <t>_x000D_
139957</t>
        </r>
      </text>
    </comment>
    <comment ref="B6" authorId="0" shapeId="0" xr:uid="{1215AC6D-059E-47B5-BDD5-72713FB74478}">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6" authorId="0" shapeId="0" xr:uid="{3DAF81BA-090E-4AB9-8F2F-FA0D4C5F3087}">
      <text>
        <r>
          <rPr>
            <sz val="10"/>
            <color indexed="81"/>
            <rFont val="Lucida Console"/>
            <family val="3"/>
          </rPr>
          <t>_x000D_
Últ estimativa : 5.000_x000D_
Enviada em     : 08.09.2020_x000D_
Ata - Venc     : 105/21 - 07.04.2022</t>
        </r>
      </text>
    </comment>
    <comment ref="W6" authorId="0" shapeId="0" xr:uid="{ED585BE9-798D-463C-8372-E69453B96338}">
      <text>
        <r>
          <rPr>
            <sz val="10"/>
            <color indexed="81"/>
            <rFont val="Lucida Console"/>
            <family val="3"/>
          </rPr>
          <t>_x000D_
DM-Construção</t>
        </r>
      </text>
    </comment>
    <comment ref="X6" authorId="0" shapeId="0" xr:uid="{57206DCA-93F8-43F3-AC03-9B86858FBD10}">
      <text>
        <r>
          <rPr>
            <sz val="10"/>
            <color indexed="81"/>
            <rFont val="Lucida Console"/>
            <family val="3"/>
          </rPr>
          <t>_x000D_
MAT.E EQUIP. P/ CONSTR.CIVIL E CONSERV. DE VIAS PUBL.</t>
        </r>
      </text>
    </comment>
    <comment ref="Y6" authorId="0" shapeId="0" xr:uid="{FCCABF44-B7F7-438C-BCE4-073807B46801}">
      <text>
        <r>
          <rPr>
            <sz val="10"/>
            <color indexed="81"/>
            <rFont val="Lucida Console"/>
            <family val="3"/>
          </rPr>
          <t>_x000D_
PISOS DE BORRACHA, PVC E OUTROS COLAVEIS</t>
        </r>
      </text>
    </comment>
    <comment ref="AW6" authorId="0" shapeId="0" xr:uid="{FCEE049B-34A9-4DC1-A04B-9FA22BC4FE7F}">
      <text>
        <r>
          <rPr>
            <sz val="10"/>
            <color indexed="81"/>
            <rFont val="Lucida Console"/>
            <family val="3"/>
          </rPr>
          <t>Tempo de Estoque (Meses)_x000D_
_x000D_
0,0</t>
        </r>
      </text>
    </comment>
    <comment ref="A7" authorId="0" shapeId="0" xr:uid="{18988C1B-B69F-4ACC-A227-321BD6685CFA}">
      <text>
        <r>
          <rPr>
            <sz val="10"/>
            <color indexed="81"/>
            <rFont val="Lucida Console"/>
            <family val="3"/>
          </rPr>
          <t>_x000D_
139958</t>
        </r>
      </text>
    </comment>
    <comment ref="B7" authorId="0" shapeId="0" xr:uid="{26D3C27F-B200-4B67-868A-D58420F2569F}">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7" authorId="0" shapeId="0" xr:uid="{B33B82BE-54F2-4882-AFDD-7995C49EAD79}">
      <text>
        <r>
          <rPr>
            <sz val="10"/>
            <color indexed="81"/>
            <rFont val="Lucida Console"/>
            <family val="3"/>
          </rPr>
          <t>_x000D_
Últ estimativa : 4.500_x000D_
Enviada em     : 08.09.2020_x000D_
Ata - Venc     : 105/21 - 07.04.2022</t>
        </r>
      </text>
    </comment>
    <comment ref="W7" authorId="0" shapeId="0" xr:uid="{21C7BE99-78E4-42FC-BD25-1D5397C0CC83}">
      <text>
        <r>
          <rPr>
            <sz val="10"/>
            <color indexed="81"/>
            <rFont val="Lucida Console"/>
            <family val="3"/>
          </rPr>
          <t>_x000D_
DM-Construção</t>
        </r>
      </text>
    </comment>
    <comment ref="X7" authorId="0" shapeId="0" xr:uid="{0F483679-DBC1-4150-9844-8AEC31B02883}">
      <text>
        <r>
          <rPr>
            <sz val="10"/>
            <color indexed="81"/>
            <rFont val="Lucida Console"/>
            <family val="3"/>
          </rPr>
          <t>_x000D_
MAT.E EQUIP. P/ CONSTR.CIVIL E CONSERV. DE VIAS PUBL.</t>
        </r>
      </text>
    </comment>
    <comment ref="Y7" authorId="0" shapeId="0" xr:uid="{853DCB0F-A42D-414D-8CC1-D3905E4F681F}">
      <text>
        <r>
          <rPr>
            <sz val="10"/>
            <color indexed="81"/>
            <rFont val="Lucida Console"/>
            <family val="3"/>
          </rPr>
          <t>_x000D_
PISOS DE BORRACHA, PVC E OUTROS COLAVEIS</t>
        </r>
      </text>
    </comment>
    <comment ref="AW7" authorId="0" shapeId="0" xr:uid="{FDCF4950-0055-4805-BB7B-192182C0CA12}">
      <text>
        <r>
          <rPr>
            <sz val="10"/>
            <color indexed="81"/>
            <rFont val="Lucida Console"/>
            <family val="3"/>
          </rPr>
          <t>Tempo de Estoque (Meses)_x000D_
_x000D_
0,0</t>
        </r>
      </text>
    </comment>
    <comment ref="A8" authorId="0" shapeId="0" xr:uid="{1002781D-6DCB-4504-B2C8-0C523F2BFC57}">
      <text>
        <r>
          <rPr>
            <sz val="10"/>
            <color indexed="81"/>
            <rFont val="Lucida Console"/>
            <family val="3"/>
          </rPr>
          <t>_x000D_
140283</t>
        </r>
      </text>
    </comment>
    <comment ref="B8" authorId="0" shapeId="0" xr:uid="{32D7FDEF-1A96-45F1-8242-0E21479E1FA6}">
      <text>
        <r>
          <rPr>
            <sz val="10"/>
            <color indexed="81"/>
            <rFont val="Lucida Console"/>
            <family val="3"/>
          </rPr>
          <t>DESCRIÇÃO DETALHADA_x000D_
LAVATORIO DE LOUCA COM COLUNA, NA COR BRANCA, DIMENSOES MINIMAS: 41 X 34 CM.</t>
        </r>
      </text>
    </comment>
    <comment ref="G8" authorId="0" shapeId="0" xr:uid="{B60EEE64-487C-46AD-A686-046D957F1D01}">
      <text>
        <r>
          <rPr>
            <sz val="10"/>
            <color indexed="81"/>
            <rFont val="Lucida Console"/>
            <family val="3"/>
          </rPr>
          <t xml:space="preserve">_x000D_
Últ estimativa : 30_x000D_
Enviada em     : 24.11.2020_x000D_
Ata - Venc     : /-2000 - </t>
        </r>
      </text>
    </comment>
    <comment ref="O8" authorId="0" shapeId="0" xr:uid="{9D4B1923-931D-4909-B2C2-E449A3A8B748}">
      <text>
        <r>
          <rPr>
            <sz val="10"/>
            <color indexed="81"/>
            <rFont val="Lucida Console"/>
            <family val="3"/>
          </rPr>
          <t>_x000D_
Ata anterior não identificada.</t>
        </r>
      </text>
    </comment>
    <comment ref="W8" authorId="0" shapeId="0" xr:uid="{6099132C-679C-4047-8D2B-DAE53F6AB7E2}">
      <text>
        <r>
          <rPr>
            <sz val="10"/>
            <color indexed="81"/>
            <rFont val="Lucida Console"/>
            <family val="3"/>
          </rPr>
          <t>_x000D_
DM-Construção</t>
        </r>
      </text>
    </comment>
    <comment ref="X8" authorId="0" shapeId="0" xr:uid="{51C45E18-BB90-4A9B-A7B7-1CAC3D6E3B86}">
      <text>
        <r>
          <rPr>
            <sz val="10"/>
            <color indexed="81"/>
            <rFont val="Lucida Console"/>
            <family val="3"/>
          </rPr>
          <t>_x000D_
MAT.E EQUIP. P/ CONSTR.CIVIL E CONSERV. DE VIAS PUBL.</t>
        </r>
      </text>
    </comment>
    <comment ref="Y8" authorId="0" shapeId="0" xr:uid="{EA9BAB2F-9777-4EA7-8E0C-66AE5049A157}">
      <text>
        <r>
          <rPr>
            <sz val="10"/>
            <color indexed="81"/>
            <rFont val="Lucida Console"/>
            <family val="3"/>
          </rPr>
          <t>_x000D_
TANQUES, LAVATORIOS E PIAS</t>
        </r>
      </text>
    </comment>
    <comment ref="AW8" authorId="0" shapeId="0" xr:uid="{C190443C-526B-4AB7-AC81-D5F9B1A56CCE}">
      <text>
        <r>
          <rPr>
            <sz val="10"/>
            <color indexed="81"/>
            <rFont val="Lucida Console"/>
            <family val="3"/>
          </rPr>
          <t>Tempo de Estoque (Meses)_x000D_
_x000D_
0,0</t>
        </r>
      </text>
    </comment>
    <comment ref="A9" authorId="0" shapeId="0" xr:uid="{84D2F5BB-BC7D-437B-B338-13ACAF8FB563}">
      <text>
        <r>
          <rPr>
            <sz val="10"/>
            <color indexed="81"/>
            <rFont val="Lucida Console"/>
            <family val="3"/>
          </rPr>
          <t>_x000D_
63031</t>
        </r>
      </text>
    </comment>
    <comment ref="B9" authorId="0" shapeId="0" xr:uid="{D160DDB8-F57E-44B4-9171-DCE89878A8B3}">
      <text>
        <r>
          <rPr>
            <sz val="10"/>
            <color indexed="81"/>
            <rFont val="Lucida Console"/>
            <family val="3"/>
          </rPr>
          <t xml:space="preserve">DESCRIÇÃO DETALHADA_x000D_
SIFAO SANFONADO UNIVERSAL </t>
        </r>
      </text>
    </comment>
    <comment ref="G9" authorId="0" shapeId="0" xr:uid="{E702C2F2-63ED-43B4-86A8-1246B906632F}">
      <text>
        <r>
          <rPr>
            <sz val="10"/>
            <color indexed="81"/>
            <rFont val="Lucida Console"/>
            <family val="3"/>
          </rPr>
          <t>_x000D_
Últ estimativa : 1.000_x000D_
Enviada em     : 17.12.2020_x000D_
Ata - Venc     : 101/20 - 27.04.2021</t>
        </r>
      </text>
    </comment>
    <comment ref="O9" authorId="0" shapeId="0" xr:uid="{04DE0A5B-EDD5-4738-96A7-8B368DA4B5CB}">
      <text>
        <r>
          <rPr>
            <sz val="10"/>
            <color indexed="81"/>
            <rFont val="Lucida Console"/>
            <family val="3"/>
          </rPr>
          <t xml:space="preserve">_x000D_
Pertencia a ATA nº 101/20_x000D_
Estimativa de Renovação enviada em 17.12.2020 - Qtd 1.000_x000D_
PE 182/21 lote _x000D_
 = </t>
        </r>
      </text>
    </comment>
    <comment ref="W9" authorId="0" shapeId="0" xr:uid="{7A3FEC5A-6DD2-4ACA-848C-116049EB4FF4}">
      <text>
        <r>
          <rPr>
            <sz val="10"/>
            <color indexed="81"/>
            <rFont val="Lucida Console"/>
            <family val="3"/>
          </rPr>
          <t>_x000D_
DM-Hidráulica</t>
        </r>
      </text>
    </comment>
    <comment ref="X9" authorId="0" shapeId="0" xr:uid="{1FE9C54B-C77E-4B3C-AA25-595601FD620D}">
      <text>
        <r>
          <rPr>
            <sz val="10"/>
            <color indexed="81"/>
            <rFont val="Lucida Console"/>
            <family val="3"/>
          </rPr>
          <t>_x000D_
MATERIAL HIDRAULICO, CANOS, TUBOS, MANGUEIRAS, CONEXOES E ACESS.</t>
        </r>
      </text>
    </comment>
    <comment ref="Y9" authorId="0" shapeId="0" xr:uid="{4ABA54C1-6CAB-4542-BC1E-9CC5BF48DF5C}">
      <text>
        <r>
          <rPr>
            <sz val="10"/>
            <color indexed="81"/>
            <rFont val="Lucida Console"/>
            <family val="3"/>
          </rPr>
          <t>_x000D_
RALOS SIFOES E CAIXAS</t>
        </r>
      </text>
    </comment>
    <comment ref="AW9" authorId="0" shapeId="0" xr:uid="{60857AB7-022A-41F4-9834-9DE46FB34250}">
      <text>
        <r>
          <rPr>
            <sz val="10"/>
            <color indexed="81"/>
            <rFont val="Lucida Console"/>
            <family val="3"/>
          </rPr>
          <t>Tempo de Estoque (Meses)_x000D_
_x000D_
0,0</t>
        </r>
      </text>
    </comment>
    <comment ref="A10" authorId="0" shapeId="0" xr:uid="{CBE48542-D0F6-4018-A138-41D83037E727}">
      <text>
        <r>
          <rPr>
            <sz val="10"/>
            <color indexed="81"/>
            <rFont val="Lucida Console"/>
            <family val="3"/>
          </rPr>
          <t>_x000D_
13161</t>
        </r>
      </text>
    </comment>
    <comment ref="B10" authorId="0" shapeId="0" xr:uid="{16E5D710-FE00-4281-B64E-5C0AA0C23DD1}">
      <text>
        <r>
          <rPr>
            <sz val="10"/>
            <color indexed="81"/>
            <rFont val="Lucida Console"/>
            <family val="3"/>
          </rPr>
          <t>DESCRIÇÃO DETALHADA_x000D_
TORNEIRA DE MESA, EM LATAO CROMADO, 1/2", P/ LAVATORIO</t>
        </r>
      </text>
    </comment>
    <comment ref="G10" authorId="0" shapeId="0" xr:uid="{27D321EB-C2AF-4A41-865E-58A2F0F0C264}">
      <text>
        <r>
          <rPr>
            <sz val="10"/>
            <color indexed="81"/>
            <rFont val="Lucida Console"/>
            <family val="3"/>
          </rPr>
          <t>_x000D_
Últ estimativa : 250_x000D_
Enviada em     : 17.12.2020_x000D_
Ata - Venc     : 101/20 - 27.04.2021</t>
        </r>
      </text>
    </comment>
    <comment ref="O10" authorId="0" shapeId="0" xr:uid="{C8451F0C-763E-458B-87A6-57C448493DFB}">
      <text>
        <r>
          <rPr>
            <sz val="10"/>
            <color indexed="81"/>
            <rFont val="Lucida Console"/>
            <family val="3"/>
          </rPr>
          <t>_x000D_
Pertencia a ATA nº 101/20_x000D_
Estimativa de Renovação enviada em 17.12.2020 - Qtd 250_x000D_
PE  16/20 lote 18_x000D_
18.05.20 = Processo conferido, finalizado.</t>
        </r>
      </text>
    </comment>
    <comment ref="W10" authorId="0" shapeId="0" xr:uid="{F67CE721-6B46-4178-BD24-AF4CA4BF2E8C}">
      <text>
        <r>
          <rPr>
            <sz val="10"/>
            <color indexed="81"/>
            <rFont val="Lucida Console"/>
            <family val="3"/>
          </rPr>
          <t>_x000D_
DM-Hidráulica</t>
        </r>
      </text>
    </comment>
    <comment ref="X10" authorId="0" shapeId="0" xr:uid="{D2CDF7D1-40DD-4B75-9A82-C6F7E4E00F89}">
      <text>
        <r>
          <rPr>
            <sz val="10"/>
            <color indexed="81"/>
            <rFont val="Lucida Console"/>
            <family val="3"/>
          </rPr>
          <t>_x000D_
MATERIAL HIDRAULICO, CANOS, TUBOS, MANGUEIRAS, CONEXOES E ACESS.</t>
        </r>
      </text>
    </comment>
    <comment ref="Y10" authorId="0" shapeId="0" xr:uid="{A2357DC3-DAFA-4AF6-A25A-18E1DB01EF7C}">
      <text>
        <r>
          <rPr>
            <sz val="10"/>
            <color indexed="81"/>
            <rFont val="Lucida Console"/>
            <family val="3"/>
          </rPr>
          <t>_x000D_
TORNEIRAS VOLANTES CANOPLAS E ACESS. P/ MANGUEIRA</t>
        </r>
      </text>
    </comment>
    <comment ref="AW10" authorId="0" shapeId="0" xr:uid="{442618F6-9F48-4EEA-840E-3A20736371FF}">
      <text>
        <r>
          <rPr>
            <sz val="10"/>
            <color indexed="81"/>
            <rFont val="Lucida Console"/>
            <family val="3"/>
          </rPr>
          <t>Tempo de Estoque (Meses)_x000D_
_x000D_
0,0</t>
        </r>
      </text>
    </comment>
    <comment ref="A11" authorId="0" shapeId="0" xr:uid="{DB6790B4-D199-414D-98F8-04AE5F032494}">
      <text>
        <r>
          <rPr>
            <sz val="10"/>
            <color indexed="81"/>
            <rFont val="Lucida Console"/>
            <family val="3"/>
          </rPr>
          <t>_x000D_
128288</t>
        </r>
      </text>
    </comment>
    <comment ref="B11" authorId="0" shapeId="0" xr:uid="{BB8C1603-7DDC-4595-B4EB-9BA9C2819964}">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11" authorId="0" shapeId="0" xr:uid="{9AB458B8-46B9-49BF-ACDE-B54B8EF8BC81}">
      <text>
        <r>
          <rPr>
            <sz val="10"/>
            <color indexed="81"/>
            <rFont val="Lucida Console"/>
            <family val="3"/>
          </rPr>
          <t>_x000D_
Últ estimativa : 30_x000D_
Enviada em     : 22.04.2021_x000D_
Ata - Venc     : 143/20 - 01.07.2021</t>
        </r>
      </text>
    </comment>
    <comment ref="O11" authorId="0" shapeId="0" xr:uid="{7A92C3B6-D9AE-4B4C-A477-38CB57E10282}">
      <text>
        <r>
          <rPr>
            <sz val="10"/>
            <color indexed="81"/>
            <rFont val="Lucida Console"/>
            <family val="3"/>
          </rPr>
          <t>_x000D_
Pertencia a ATA nº 143/20_x000D_
Estimativa de Renovação enviada em 22.04.2021 - Qtd 30_x000D_
PE  28/20 lote 19_x000D_
08.07.20 = Finalizar - contrato assinado</t>
        </r>
      </text>
    </comment>
    <comment ref="W11" authorId="0" shapeId="0" xr:uid="{FDEC9BD6-7DE8-449D-B96F-630BAD4B6230}">
      <text>
        <r>
          <rPr>
            <sz val="10"/>
            <color indexed="81"/>
            <rFont val="Lucida Console"/>
            <family val="3"/>
          </rPr>
          <t>_x000D_
DM-Pintura</t>
        </r>
      </text>
    </comment>
    <comment ref="X11" authorId="0" shapeId="0" xr:uid="{CA0E8900-F6AA-4EDF-8280-5914F49A9FEE}">
      <text>
        <r>
          <rPr>
            <sz val="10"/>
            <color indexed="81"/>
            <rFont val="Lucida Console"/>
            <family val="3"/>
          </rPr>
          <t>_x000D_
EQUIP. E MATERIAIS P/PINTURAS E IMPERMEABILIZACAO</t>
        </r>
      </text>
    </comment>
    <comment ref="Y11" authorId="0" shapeId="0" xr:uid="{42D9C67D-AAFB-4068-A69D-7285F8A47C42}">
      <text>
        <r>
          <rPr>
            <sz val="10"/>
            <color indexed="81"/>
            <rFont val="Lucida Console"/>
            <family val="3"/>
          </rPr>
          <t>_x000D_
SELADORES</t>
        </r>
      </text>
    </comment>
    <comment ref="AC11" authorId="0" shapeId="0" xr:uid="{BAF6AC29-589F-428F-A4D4-DFBF4372F058}">
      <text>
        <r>
          <rPr>
            <sz val="10"/>
            <color indexed="81"/>
            <rFont val="Lucida Console"/>
            <family val="3"/>
          </rPr>
          <t>_x000D_
AF 14.002/22 | Vc 10.11.2022 | Saldo     20 | ALINE NICACIO ( 158489 )</t>
        </r>
      </text>
    </comment>
    <comment ref="AG11" authorId="0" shapeId="0" xr:uid="{729B9607-F150-4A4F-B291-9AB14613BD78}">
      <text>
        <r>
          <rPr>
            <sz val="10"/>
            <color indexed="81"/>
            <rFont val="Lucida Console"/>
            <family val="3"/>
          </rPr>
          <t>_x000D_
AF 14.002/22 | Vc 10.11.2022 | Saldo     20 | ALINE NICACIO ( 158489 )</t>
        </r>
      </text>
    </comment>
    <comment ref="AW11" authorId="0" shapeId="0" xr:uid="{007B11BD-4223-40EE-AC10-29DADBF15D14}">
      <text>
        <r>
          <rPr>
            <sz val="10"/>
            <color indexed="81"/>
            <rFont val="Lucida Console"/>
            <family val="3"/>
          </rPr>
          <t>Tempo de Estoque (Meses)_x000D_
_x000D_
0,0</t>
        </r>
      </text>
    </comment>
    <comment ref="A12" authorId="0" shapeId="0" xr:uid="{614A6418-113B-4EAE-8095-A3876709033A}">
      <text>
        <r>
          <rPr>
            <sz val="10"/>
            <color indexed="81"/>
            <rFont val="Lucida Console"/>
            <family val="3"/>
          </rPr>
          <t>_x000D_
12635</t>
        </r>
      </text>
    </comment>
    <comment ref="B12" authorId="0" shapeId="0" xr:uid="{9C206A6A-726C-4A69-87C2-DE409A6158E7}">
      <text>
        <r>
          <rPr>
            <sz val="10"/>
            <color indexed="81"/>
            <rFont val="Lucida Console"/>
            <family val="3"/>
          </rPr>
          <t>DESCRIÇÃO DETALHADA_x000D_
CARTOLINA - AMARELA - 50 X 66 CM - 180 G/M2</t>
        </r>
      </text>
    </comment>
    <comment ref="G12" authorId="0" shapeId="0" xr:uid="{47853DC9-9333-4F3B-8907-D1957B648543}">
      <text>
        <r>
          <rPr>
            <sz val="10"/>
            <color indexed="81"/>
            <rFont val="Lucida Console"/>
            <family val="3"/>
          </rPr>
          <t>_x000D_
Últ estimativa : 25.000_x000D_
Enviada em     : 19.12.2019_x000D_
Ata - Venc     : 143/21 - 20.05.2022</t>
        </r>
      </text>
    </comment>
    <comment ref="O12" authorId="0" shapeId="0" xr:uid="{A51101F1-C6FE-4F70-946F-548F8D6C4A55}">
      <text>
        <r>
          <rPr>
            <sz val="10"/>
            <color indexed="81"/>
            <rFont val="Lucida Console"/>
            <family val="3"/>
          </rPr>
          <t>_x000D_
Pertencia a ATA nº 143/21_x000D_
Estimativa de Renovação enviada em 19.12.2019 - Qtd 25.000_x000D_
PE  61/21 lote _x000D_
30.04.21 = Finalizado. Ata 143/20</t>
        </r>
      </text>
    </comment>
    <comment ref="W12" authorId="0" shapeId="0" xr:uid="{71908072-F98C-48CA-9923-1DB6C358C5A0}">
      <text>
        <r>
          <rPr>
            <sz val="10"/>
            <color indexed="81"/>
            <rFont val="Lucida Console"/>
            <family val="3"/>
          </rPr>
          <t>_x000D_
Pedagógico</t>
        </r>
      </text>
    </comment>
    <comment ref="X12" authorId="0" shapeId="0" xr:uid="{DEA147DC-AAC8-4E9A-9D95-4A59F42F9E7F}">
      <text>
        <r>
          <rPr>
            <sz val="10"/>
            <color indexed="81"/>
            <rFont val="Lucida Console"/>
            <family val="3"/>
          </rPr>
          <t>_x000D_
MAQ. E EQUIP. P/ IND. GRAFICA COMP. ACESS. E PAPEI</t>
        </r>
      </text>
    </comment>
    <comment ref="Y12" authorId="0" shapeId="0" xr:uid="{180B7C89-56ED-45F0-8F80-32ADAFB92CEC}">
      <text>
        <r>
          <rPr>
            <sz val="10"/>
            <color indexed="81"/>
            <rFont val="Lucida Console"/>
            <family val="3"/>
          </rPr>
          <t>_x000D_
CARTOES E CARTOLINA</t>
        </r>
      </text>
    </comment>
    <comment ref="AW12" authorId="0" shapeId="0" xr:uid="{49132796-FBB3-46FE-B87B-429F84E4FD99}">
      <text>
        <r>
          <rPr>
            <sz val="10"/>
            <color indexed="81"/>
            <rFont val="Lucida Console"/>
            <family val="3"/>
          </rPr>
          <t>Tempo de Estoque (Meses)_x000D_
_x000D_
500,0</t>
        </r>
      </text>
    </comment>
    <comment ref="A13" authorId="0" shapeId="0" xr:uid="{20A09541-2087-4DA6-8C86-135B03FC6C9B}">
      <text>
        <r>
          <rPr>
            <sz val="10"/>
            <color indexed="81"/>
            <rFont val="Lucida Console"/>
            <family val="3"/>
          </rPr>
          <t>_x000D_
83839</t>
        </r>
      </text>
    </comment>
    <comment ref="B13" authorId="0" shapeId="0" xr:uid="{17F4A026-A85F-4E2F-898E-7A0C37DAD8C7}">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13" authorId="0" shapeId="0" xr:uid="{36699AF4-DA21-43DC-98D7-51FA36AE020B}">
      <text>
        <r>
          <rPr>
            <sz val="10"/>
            <color indexed="81"/>
            <rFont val="Lucida Console"/>
            <family val="3"/>
          </rPr>
          <t>_x000D_
Últ estimativa : 12.000_x000D_
Enviada em     : 19.05.2020_x000D_
Ata - Venc     : 145/19 - 10.06.2020</t>
        </r>
      </text>
    </comment>
    <comment ref="O13" authorId="0" shapeId="0" xr:uid="{65ACF526-66BF-4323-B98E-52C8A753B0CD}">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13" authorId="0" shapeId="0" xr:uid="{EC2DFCE8-723C-4148-AF74-87B9BFCFEBF6}">
      <text>
        <r>
          <rPr>
            <sz val="10"/>
            <color indexed="81"/>
            <rFont val="Lucida Console"/>
            <family val="3"/>
          </rPr>
          <t>_x000D_
SegMedTra</t>
        </r>
      </text>
    </comment>
    <comment ref="X13" authorId="0" shapeId="0" xr:uid="{927D90F8-33A3-4CEA-A47A-7D7DA56172D2}">
      <text>
        <r>
          <rPr>
            <sz val="10"/>
            <color indexed="81"/>
            <rFont val="Lucida Console"/>
            <family val="3"/>
          </rPr>
          <t>_x000D_
EQUIP PROT IND, INST MAT P/ SINAL, CONTR, COMB ...</t>
        </r>
      </text>
    </comment>
    <comment ref="Y13" authorId="0" shapeId="0" xr:uid="{9A87181E-F887-4258-A120-6362664C2787}">
      <text>
        <r>
          <rPr>
            <sz val="10"/>
            <color indexed="81"/>
            <rFont val="Lucida Console"/>
            <family val="3"/>
          </rPr>
          <t>_x000D_
CALCADOS, LUVAS, OCULOS, MASCARAS, CAPACETES, CASSETETE</t>
        </r>
      </text>
    </comment>
    <comment ref="AW13" authorId="0" shapeId="0" xr:uid="{5D6BE845-F315-46AC-AB43-8141FF366826}">
      <text>
        <r>
          <rPr>
            <sz val="10"/>
            <color indexed="81"/>
            <rFont val="Lucida Console"/>
            <family val="3"/>
          </rPr>
          <t>Tempo de Estoque (Meses)_x000D_
_x000D_
0,0</t>
        </r>
      </text>
    </comment>
    <comment ref="A14" authorId="0" shapeId="0" xr:uid="{9038AFC1-34C6-407E-8015-8AB56F01C94D}">
      <text>
        <r>
          <rPr>
            <sz val="10"/>
            <color indexed="81"/>
            <rFont val="Lucida Console"/>
            <family val="3"/>
          </rPr>
          <t>_x000D_
81493</t>
        </r>
      </text>
    </comment>
    <comment ref="B14" authorId="0" shapeId="0" xr:uid="{5C16F6F5-7922-457D-9FCC-F28F51042D44}">
      <text>
        <r>
          <rPr>
            <sz val="10"/>
            <color indexed="81"/>
            <rFont val="Lucida Console"/>
            <family val="3"/>
          </rPr>
          <t>DESCRIÇÃO DETALHADA_x000D_
MASSA PLASTICA A BASE DE RECURSOS POLIESTERES - LATA C/ 700 GR</t>
        </r>
      </text>
    </comment>
    <comment ref="G14" authorId="0" shapeId="0" xr:uid="{F99E4079-4316-4DD3-B719-E8872A3CA865}">
      <text>
        <r>
          <rPr>
            <sz val="10"/>
            <color indexed="81"/>
            <rFont val="Lucida Console"/>
            <family val="3"/>
          </rPr>
          <t>_x000D_
Últ estimativa : 200_x000D_
Enviada em     : 24.10.2019_x000D_
Ata - Venc     : 16/19 - 29.01.2020</t>
        </r>
      </text>
    </comment>
    <comment ref="O14" authorId="0" shapeId="0" xr:uid="{E0A9D230-7DC3-48F4-B58A-10DC93F58530}">
      <text>
        <r>
          <rPr>
            <sz val="10"/>
            <color indexed="81"/>
            <rFont val="Lucida Console"/>
            <family val="3"/>
          </rPr>
          <t>_x000D_
Pertencia a ATA nº 16/19_x000D_
Estimativa de Renovação enviada em 24.10.2019 - Qtd 200_x000D_
PE 147/20 lote 11 (Impróspero)_x000D_
04.09.20 = Finalizado. Ata 254/20</t>
        </r>
      </text>
    </comment>
    <comment ref="W14" authorId="0" shapeId="0" xr:uid="{608D0F12-DF2C-49DA-9FAC-390A174EF4BB}">
      <text>
        <r>
          <rPr>
            <sz val="10"/>
            <color indexed="81"/>
            <rFont val="Lucida Console"/>
            <family val="3"/>
          </rPr>
          <t>_x000D_
DM-Pintura</t>
        </r>
      </text>
    </comment>
    <comment ref="X14" authorId="0" shapeId="0" xr:uid="{4B4AD6A5-94A2-4F4A-BFE2-CC3DCC2B3EA4}">
      <text>
        <r>
          <rPr>
            <sz val="10"/>
            <color indexed="81"/>
            <rFont val="Lucida Console"/>
            <family val="3"/>
          </rPr>
          <t>_x000D_
EQUIP. E MATERIAIS P/PINTURAS E IMPERMEABILIZACAO</t>
        </r>
      </text>
    </comment>
    <comment ref="Y14" authorId="0" shapeId="0" xr:uid="{83D456AE-3FFF-4313-B5AA-6F3344FF7409}">
      <text>
        <r>
          <rPr>
            <sz val="10"/>
            <color indexed="81"/>
            <rFont val="Lucida Console"/>
            <family val="3"/>
          </rPr>
          <t>_x000D_
MATERIAIS COMPLEMENTARES A PINTURA</t>
        </r>
      </text>
    </comment>
    <comment ref="AW14" authorId="0" shapeId="0" xr:uid="{1ED23C55-28D9-479D-9A4F-915E47B34E42}">
      <text>
        <r>
          <rPr>
            <sz val="10"/>
            <color indexed="81"/>
            <rFont val="Lucida Console"/>
            <family val="3"/>
          </rPr>
          <t>Tempo de Estoque (Meses)_x000D_
_x000D_
0,0</t>
        </r>
      </text>
    </comment>
    <comment ref="A15" authorId="0" shapeId="0" xr:uid="{21A1508B-4CC1-4222-A13C-B09404254BE2}">
      <text>
        <r>
          <rPr>
            <sz val="10"/>
            <color indexed="81"/>
            <rFont val="Lucida Console"/>
            <family val="3"/>
          </rPr>
          <t>_x000D_
27353</t>
        </r>
      </text>
    </comment>
    <comment ref="B15" authorId="0" shapeId="0" xr:uid="{540208DC-FD07-40F9-BB14-08D8049C7114}">
      <text>
        <r>
          <rPr>
            <sz val="10"/>
            <color indexed="81"/>
            <rFont val="Lucida Console"/>
            <family val="3"/>
          </rPr>
          <t>DESCRIÇÃO DETALHADA_x000D_
GESSO ESTUQUE, EMBALAGEM C/ 01 KG</t>
        </r>
      </text>
    </comment>
    <comment ref="G15" authorId="0" shapeId="0" xr:uid="{536806D0-39AB-47EA-B3EB-B6EB49AD1048}">
      <text>
        <r>
          <rPr>
            <sz val="10"/>
            <color indexed="81"/>
            <rFont val="Lucida Console"/>
            <family val="3"/>
          </rPr>
          <t>_x000D_
Últ estimativa : 500_x000D_
Enviada em     : 22.04.2021_x000D_
Ata - Venc     : 174/20 - 16.08.2021</t>
        </r>
      </text>
    </comment>
    <comment ref="O15" authorId="0" shapeId="0" xr:uid="{EF0511F4-A440-4C71-8B89-2EC386ED5896}">
      <text>
        <r>
          <rPr>
            <sz val="10"/>
            <color indexed="81"/>
            <rFont val="Lucida Console"/>
            <family val="3"/>
          </rPr>
          <t>_x000D_
Pertencia a ATA nº 174/20_x000D_
Estimativa de Renovação enviada em 22.04.2021 - Qtd 500_x000D_
PE  99/20 lote 3_x000D_
03.08.20 = Finalizado</t>
        </r>
      </text>
    </comment>
    <comment ref="W15" authorId="0" shapeId="0" xr:uid="{FA0E4233-A9B1-4784-BB67-0880374A0C91}">
      <text>
        <r>
          <rPr>
            <sz val="10"/>
            <color indexed="81"/>
            <rFont val="Lucida Console"/>
            <family val="3"/>
          </rPr>
          <t>_x000D_
DM-Construção</t>
        </r>
      </text>
    </comment>
    <comment ref="X15" authorId="0" shapeId="0" xr:uid="{DF1C832C-4E32-413F-AD51-C2691A16113D}">
      <text>
        <r>
          <rPr>
            <sz val="10"/>
            <color indexed="81"/>
            <rFont val="Lucida Console"/>
            <family val="3"/>
          </rPr>
          <t>_x000D_
MAT.E EQUIP. P/ CONSTR.CIVIL E CONSERV. DE VIAS PUBL.</t>
        </r>
      </text>
    </comment>
    <comment ref="Y15" authorId="0" shapeId="0" xr:uid="{72E4196A-08C8-4741-95CF-EB37015FAC3D}">
      <text>
        <r>
          <rPr>
            <sz val="10"/>
            <color indexed="81"/>
            <rFont val="Lucida Console"/>
            <family val="3"/>
          </rPr>
          <t>_x000D_
CIMENTO, CAL E GESSO</t>
        </r>
      </text>
    </comment>
    <comment ref="AW15" authorId="0" shapeId="0" xr:uid="{2FB06F5D-E16F-495C-8E18-4206D771DF6B}">
      <text>
        <r>
          <rPr>
            <sz val="10"/>
            <color indexed="81"/>
            <rFont val="Lucida Console"/>
            <family val="3"/>
          </rPr>
          <t>Tempo de Estoque (Meses)_x000D_
_x000D_
0,0</t>
        </r>
      </text>
    </comment>
    <comment ref="A16" authorId="0" shapeId="0" xr:uid="{49E783A4-FC87-4104-BD75-92DA7E198800}">
      <text>
        <r>
          <rPr>
            <sz val="10"/>
            <color indexed="81"/>
            <rFont val="Lucida Console"/>
            <family val="3"/>
          </rPr>
          <t>_x000D_
17115</t>
        </r>
      </text>
    </comment>
    <comment ref="B16" authorId="0" shapeId="0" xr:uid="{FBBA5EBE-B1D1-42E5-8009-37877466184C}">
      <text>
        <r>
          <rPr>
            <sz val="10"/>
            <color indexed="81"/>
            <rFont val="Lucida Console"/>
            <family val="3"/>
          </rPr>
          <t>DESCRIÇÃO DETALHADA_x000D_
GUARDANAPO DE PAPEL 23 X 22 CM - PACOTE COM 50 UNIDADES</t>
        </r>
      </text>
    </comment>
    <comment ref="G16" authorId="0" shapeId="0" xr:uid="{732A4300-356D-4244-87E9-5064DA19A91F}">
      <text>
        <r>
          <rPr>
            <sz val="10"/>
            <color indexed="81"/>
            <rFont val="Lucida Console"/>
            <family val="3"/>
          </rPr>
          <t>_x000D_
Últ estimativa : 10.000_x000D_
Enviada em     : 22.04.2021_x000D_
Ata - Venc     : 178/20 - 20.08.2021</t>
        </r>
      </text>
    </comment>
    <comment ref="O16" authorId="0" shapeId="0" xr:uid="{7C0458D1-1824-4D02-A767-0B4F989EEB90}">
      <text>
        <r>
          <rPr>
            <sz val="10"/>
            <color indexed="81"/>
            <rFont val="Lucida Console"/>
            <family val="3"/>
          </rPr>
          <t xml:space="preserve">_x000D_
Pertencia a ATA nº 178/20_x000D_
Estimativa de Renovação enviada em 22.04.2021 - Qtd 10.000_x000D_
PE 122/21 lote _x000D_
 = </t>
        </r>
      </text>
    </comment>
    <comment ref="W16" authorId="0" shapeId="0" xr:uid="{EA9E8FFA-4B7C-47B8-912B-5F3E29F76528}">
      <text>
        <r>
          <rPr>
            <sz val="10"/>
            <color indexed="81"/>
            <rFont val="Lucida Console"/>
            <family val="3"/>
          </rPr>
          <t>_x000D_
Administrativo</t>
        </r>
      </text>
    </comment>
    <comment ref="X16" authorId="0" shapeId="0" xr:uid="{B2FAD248-2F71-4294-AA96-E4986A7E2585}">
      <text>
        <r>
          <rPr>
            <sz val="10"/>
            <color indexed="81"/>
            <rFont val="Lucida Console"/>
            <family val="3"/>
          </rPr>
          <t>_x000D_
ART. DOMEST. DECO. GUARNI. DE AMBI.TECI. VEICULOS</t>
        </r>
      </text>
    </comment>
    <comment ref="Y16" authorId="0" shapeId="0" xr:uid="{D169015E-109E-434A-BF90-55A19D1527E5}">
      <text>
        <r>
          <rPr>
            <sz val="10"/>
            <color indexed="81"/>
            <rFont val="Lucida Console"/>
            <family val="3"/>
          </rPr>
          <t>_x000D_
ART. P/ CAMA MESA E BANHO</t>
        </r>
      </text>
    </comment>
    <comment ref="AC16" authorId="0" shapeId="0" xr:uid="{D8AC006B-55A3-4C09-815E-BA8A7DC3FE84}">
      <text>
        <r>
          <rPr>
            <sz val="10"/>
            <color indexed="81"/>
            <rFont val="Lucida Console"/>
            <family val="3"/>
          </rPr>
          <t>_x000D_
AF  4.567/23 | Vc 24.05.2023 | Saldo  4.000 | CLEANING DISTRIBUIDORA DE PRODUTOS DE LIMPEZA LTDA ( 233259 )</t>
        </r>
      </text>
    </comment>
    <comment ref="AG16" authorId="0" shapeId="0" xr:uid="{D41E67D3-C89C-4FDF-A2CF-02626BDA74A8}">
      <text>
        <r>
          <rPr>
            <sz val="10"/>
            <color indexed="81"/>
            <rFont val="Lucida Console"/>
            <family val="3"/>
          </rPr>
          <t>_x000D_
AF  4.567/23 | Vc 24.05.2023 | Saldo  4.000 | CLEANING DISTRIBUIDORA DE PRODUTOS DE LIMPEZA LTDA ( 233259 )</t>
        </r>
      </text>
    </comment>
    <comment ref="AW16" authorId="0" shapeId="0" xr:uid="{30AE5509-D1D3-496A-9816-9359F259ACAB}">
      <text>
        <r>
          <rPr>
            <sz val="10"/>
            <color indexed="81"/>
            <rFont val="Lucida Console"/>
            <family val="3"/>
          </rPr>
          <t>Tempo de Estoque (Meses)_x000D_
_x000D_
0,0</t>
        </r>
      </text>
    </comment>
    <comment ref="A17" authorId="0" shapeId="0" xr:uid="{E3493C89-2D5B-4E40-89E1-699EED4B8E52}">
      <text>
        <r>
          <rPr>
            <sz val="10"/>
            <color indexed="81"/>
            <rFont val="Lucida Console"/>
            <family val="3"/>
          </rPr>
          <t>_x000D_
67939</t>
        </r>
      </text>
    </comment>
    <comment ref="B17" authorId="0" shapeId="0" xr:uid="{5A83E1FE-98B7-4034-B510-B54B7256C70A}">
      <text>
        <r>
          <rPr>
            <sz val="10"/>
            <color indexed="81"/>
            <rFont val="Lucida Console"/>
            <family val="3"/>
          </rPr>
          <t>DESCRIÇÃO DETALHADA_x000D_
GUARNICAO PARA PORTA 0,92 X 2,10 M</t>
        </r>
      </text>
    </comment>
    <comment ref="G17" authorId="0" shapeId="0" xr:uid="{EB41F927-10B0-4073-B0CD-3A9D8F6B0ECD}">
      <text>
        <r>
          <rPr>
            <sz val="10"/>
            <color indexed="81"/>
            <rFont val="Lucida Console"/>
            <family val="3"/>
          </rPr>
          <t>_x000D_
Últ estimativa : 0_x000D_
Enviada em     : 19.05.2021_x000D_
Ata - Venc     : 194/20 - 07.09.2021</t>
        </r>
      </text>
    </comment>
    <comment ref="O17" authorId="0" shapeId="0" xr:uid="{A9A1A81F-D08C-41DE-9811-7D27FE2CD57A}">
      <text>
        <r>
          <rPr>
            <sz val="10"/>
            <color indexed="81"/>
            <rFont val="Lucida Console"/>
            <family val="3"/>
          </rPr>
          <t>_x000D_
Pertencia a ATA nº 194/20_x000D_
Estimativa de Renovação enviada em 19.05.2021 - Qtd _x000D_
PP 111/19 lote _x000D_
18.09.19 = Área técnica respondeu recurso</t>
        </r>
      </text>
    </comment>
    <comment ref="W17" authorId="0" shapeId="0" xr:uid="{E7916148-0C1C-4410-8FF4-F571A368BB54}">
      <text>
        <r>
          <rPr>
            <sz val="10"/>
            <color indexed="81"/>
            <rFont val="Lucida Console"/>
            <family val="3"/>
          </rPr>
          <t>_x000D_
DM-Construção</t>
        </r>
      </text>
    </comment>
    <comment ref="X17" authorId="0" shapeId="0" xr:uid="{E5F6F171-3FA8-41EB-A9C1-CA12483A40CD}">
      <text>
        <r>
          <rPr>
            <sz val="10"/>
            <color indexed="81"/>
            <rFont val="Lucida Console"/>
            <family val="3"/>
          </rPr>
          <t>_x000D_
MAT.E EQUIP. P/ CONSTR.CIVIL E CONSERV. DE VIAS PUBL.</t>
        </r>
      </text>
    </comment>
    <comment ref="Y17" authorId="0" shapeId="0" xr:uid="{F7BCD822-EFB2-4BC5-8DDE-424442A1D1C1}">
      <text>
        <r>
          <rPr>
            <sz val="10"/>
            <color indexed="81"/>
            <rFont val="Lucida Console"/>
            <family val="3"/>
          </rPr>
          <t>_x000D_
PORTAS, BATENTES E GUARNICOES DE MADEIRA, FERRO, METAL</t>
        </r>
      </text>
    </comment>
    <comment ref="AW17" authorId="0" shapeId="0" xr:uid="{2E61A7F6-B3BA-45D1-8395-283050D9E016}">
      <text>
        <r>
          <rPr>
            <sz val="10"/>
            <color indexed="81"/>
            <rFont val="Lucida Console"/>
            <family val="3"/>
          </rPr>
          <t>Tempo de Estoque (Meses)_x000D_
_x000D_
3,0</t>
        </r>
      </text>
    </comment>
    <comment ref="A18" authorId="0" shapeId="0" xr:uid="{2BEA0873-1D7C-425F-B466-E518AE11FA26}">
      <text>
        <r>
          <rPr>
            <sz val="10"/>
            <color indexed="81"/>
            <rFont val="Lucida Console"/>
            <family val="3"/>
          </rPr>
          <t>_x000D_
74909</t>
        </r>
      </text>
    </comment>
    <comment ref="B18" authorId="0" shapeId="0" xr:uid="{5ECA2959-8F37-411D-822A-0DBF45872858}">
      <text>
        <r>
          <rPr>
            <sz val="10"/>
            <color indexed="81"/>
            <rFont val="Lucida Console"/>
            <family val="3"/>
          </rPr>
          <t>DESCRIÇÃO DETALHADA_x000D_
VIGA DE GARAPEIRA BRUTA - 6 CM X 12 CM X 5,00 M COMPRIMENTO</t>
        </r>
      </text>
    </comment>
    <comment ref="G18" authorId="0" shapeId="0" xr:uid="{5BEE39CE-C075-4CE5-A6E1-AE9CEFDE342E}">
      <text>
        <r>
          <rPr>
            <sz val="10"/>
            <color indexed="81"/>
            <rFont val="Lucida Console"/>
            <family val="3"/>
          </rPr>
          <t>_x000D_
Últ estimativa : 100_x000D_
Enviada em     : 19.05.2021_x000D_
Ata - Venc     : 194/20 - 07.09.2021</t>
        </r>
      </text>
    </comment>
    <comment ref="O18" authorId="0" shapeId="0" xr:uid="{F9089FC0-C91F-43C0-B3A5-7217F0BBED36}">
      <text>
        <r>
          <rPr>
            <sz val="10"/>
            <color indexed="81"/>
            <rFont val="Lucida Console"/>
            <family val="3"/>
          </rPr>
          <t>_x000D_
Pertencia a ATA nº 194/20_x000D_
Estimativa de Renovação enviada em 19.05.2021 - Qtd 100_x000D_
PP 111/19 lote _x000D_
18.09.19 = Área técnica respondeu recurso</t>
        </r>
      </text>
    </comment>
    <comment ref="W18" authorId="0" shapeId="0" xr:uid="{6FE4FCA4-0B82-465B-9DAA-7F7F7DE8E622}">
      <text>
        <r>
          <rPr>
            <sz val="10"/>
            <color indexed="81"/>
            <rFont val="Lucida Console"/>
            <family val="3"/>
          </rPr>
          <t>_x000D_
DM-Construção</t>
        </r>
      </text>
    </comment>
    <comment ref="X18" authorId="0" shapeId="0" xr:uid="{69056481-2B37-43D1-A1D1-FA2F8DFDDF3F}">
      <text>
        <r>
          <rPr>
            <sz val="10"/>
            <color indexed="81"/>
            <rFont val="Lucida Console"/>
            <family val="3"/>
          </rPr>
          <t>_x000D_
MADEIRAS,LAMINADOS,COMPENSADOS E AGLOMERADOS</t>
        </r>
      </text>
    </comment>
    <comment ref="Y18" authorId="0" shapeId="0" xr:uid="{F06A2258-0E6B-493E-8C8D-79946EF0D6B0}">
      <text>
        <r>
          <rPr>
            <sz val="10"/>
            <color indexed="81"/>
            <rFont val="Lucida Console"/>
            <family val="3"/>
          </rPr>
          <t>_x000D_
PONTALETES, CAIBROS, PRANCHAS E VIGAS</t>
        </r>
      </text>
    </comment>
    <comment ref="AW18" authorId="0" shapeId="0" xr:uid="{3D8E8860-7CED-416F-9915-71B365173A72}">
      <text>
        <r>
          <rPr>
            <sz val="10"/>
            <color indexed="81"/>
            <rFont val="Lucida Console"/>
            <family val="3"/>
          </rPr>
          <t>Tempo de Estoque (Meses)_x000D_
_x000D_
0,0</t>
        </r>
      </text>
    </comment>
    <comment ref="A19" authorId="0" shapeId="0" xr:uid="{D4B73107-ABEB-409F-A432-EF63E6C68F95}">
      <text>
        <r>
          <rPr>
            <sz val="10"/>
            <color indexed="81"/>
            <rFont val="Lucida Console"/>
            <family val="3"/>
          </rPr>
          <t>_x000D_
107889</t>
        </r>
      </text>
    </comment>
    <comment ref="B19" authorId="0" shapeId="0" xr:uid="{F9BDC397-ACAC-4B1B-BA58-3D04CC8CAF82}">
      <text>
        <r>
          <rPr>
            <sz val="10"/>
            <color indexed="81"/>
            <rFont val="Lucida Console"/>
            <family val="3"/>
          </rPr>
          <t>DESCRIÇÃO DETALHADA_x000D_
CHAVE DE NIVEL TIPO BOIA 15 A 220 V COM CONTATO REVERSIVEL COM CABO DE 2 M.</t>
        </r>
      </text>
    </comment>
    <comment ref="G19" authorId="0" shapeId="0" xr:uid="{BF420DA5-EC38-415C-9943-D9F5CB5B07DF}">
      <text>
        <r>
          <rPr>
            <sz val="10"/>
            <color indexed="81"/>
            <rFont val="Lucida Console"/>
            <family val="3"/>
          </rPr>
          <t>_x000D_
Últ estimativa : 350_x000D_
Enviada em     : 17.01.2020_x000D_
Ata - Venc     : 228/20 - 05.10.2021</t>
        </r>
      </text>
    </comment>
    <comment ref="O19" authorId="0" shapeId="0" xr:uid="{E2405A86-D8A4-4F67-8603-168717C70128}">
      <text>
        <r>
          <rPr>
            <sz val="10"/>
            <color indexed="81"/>
            <rFont val="Lucida Console"/>
            <family val="3"/>
          </rPr>
          <t>_x000D_
Pertencia a ATA nº 228/20_x000D_
Estimativa de Renovação enviada em 17.01.2020 - Qtd 350_x000D_
PE 153/20 lote _x000D_
16.09.20 = Finalizado</t>
        </r>
      </text>
    </comment>
    <comment ref="W19" authorId="0" shapeId="0" xr:uid="{0C2D35E8-437B-4D6B-82CA-2E85D29A2808}">
      <text>
        <r>
          <rPr>
            <sz val="10"/>
            <color indexed="81"/>
            <rFont val="Lucida Console"/>
            <family val="3"/>
          </rPr>
          <t>_x000D_
DM-Elétrica</t>
        </r>
      </text>
    </comment>
    <comment ref="X19" authorId="0" shapeId="0" xr:uid="{B823D4A4-E7BD-4C8D-BAEF-7158145FB030}">
      <text>
        <r>
          <rPr>
            <sz val="10"/>
            <color indexed="81"/>
            <rFont val="Lucida Console"/>
            <family val="3"/>
          </rPr>
          <t>_x000D_
EQUIP. MAT. P/ GERACAO, TRANSM. DISTR. RETIF...</t>
        </r>
      </text>
    </comment>
    <comment ref="Y19" authorId="0" shapeId="0" xr:uid="{6552CB8F-D894-4594-9A2D-3389C7CA4F57}">
      <text>
        <r>
          <rPr>
            <sz val="10"/>
            <color indexed="81"/>
            <rFont val="Lucida Console"/>
            <family val="3"/>
          </rPr>
          <t>_x000D_
CHAVES BOIA</t>
        </r>
      </text>
    </comment>
    <comment ref="AC19" authorId="0" shapeId="0" xr:uid="{B63256ED-4549-4B4E-A6B1-EC634D449F7F}">
      <text>
        <r>
          <rPr>
            <sz val="10"/>
            <color indexed="81"/>
            <rFont val="Lucida Console"/>
            <family val="3"/>
          </rPr>
          <t>_x000D_
AF  9.649/23 | Vc 24.08.2023 | Saldo    200 | REDE I9 DO BRASIL MATERIAIS ELETRICOS E MONTAGENS INDUSTRIAIS LTDA ( 235922 )</t>
        </r>
      </text>
    </comment>
    <comment ref="AG19" authorId="0" shapeId="0" xr:uid="{DAB6BA39-6B27-4FC7-B301-C81ADC5813CD}">
      <text>
        <r>
          <rPr>
            <sz val="10"/>
            <color indexed="81"/>
            <rFont val="Lucida Console"/>
            <family val="3"/>
          </rPr>
          <t>_x000D_
AF  9.649/23 | Vc 24.08.2023 | Saldo    200 | REDE I9 DO BRASIL MATERIAIS ELETRICOS E MONTAGENS INDUSTRIAIS LTDA ( 235922 )</t>
        </r>
      </text>
    </comment>
    <comment ref="AW19" authorId="0" shapeId="0" xr:uid="{E8D77EBA-AE4B-4C51-B39F-4D22A11F582F}">
      <text>
        <r>
          <rPr>
            <sz val="10"/>
            <color indexed="81"/>
            <rFont val="Lucida Console"/>
            <family val="3"/>
          </rPr>
          <t>Tempo de Estoque (Meses)_x000D_
_x000D_
0,0</t>
        </r>
      </text>
    </comment>
    <comment ref="A20" authorId="0" shapeId="0" xr:uid="{3C97C114-6C47-4406-818D-68AFE04B8B2B}">
      <text>
        <r>
          <rPr>
            <sz val="10"/>
            <color indexed="81"/>
            <rFont val="Lucida Console"/>
            <family val="3"/>
          </rPr>
          <t>_x000D_
13109</t>
        </r>
      </text>
    </comment>
    <comment ref="B20" authorId="0" shapeId="0" xr:uid="{BEE4D7ED-D438-485E-87FA-C0213D3E0287}">
      <text>
        <r>
          <rPr>
            <sz val="10"/>
            <color indexed="81"/>
            <rFont val="Lucida Console"/>
            <family val="3"/>
          </rPr>
          <t>DESCRIÇÃO DETALHADA_x000D_
LIXA P/ FERRO E METAIS EM FOLHA DE 225 X 275 MM N° 60</t>
        </r>
      </text>
    </comment>
    <comment ref="G20" authorId="0" shapeId="0" xr:uid="{4E955D6E-EE2D-4594-969F-B31B3EF11705}">
      <text>
        <r>
          <rPr>
            <sz val="10"/>
            <color indexed="81"/>
            <rFont val="Lucida Console"/>
            <family val="3"/>
          </rPr>
          <t>_x000D_
Últ estimativa : 400_x000D_
Enviada em     : 24.10.2019_x000D_
Ata - Venc     : 254/20 - 28.10.2021</t>
        </r>
      </text>
    </comment>
    <comment ref="O20" authorId="0" shapeId="0" xr:uid="{DDEE537E-C0C8-4B79-981A-C1DEF235D993}">
      <text>
        <r>
          <rPr>
            <sz val="10"/>
            <color indexed="81"/>
            <rFont val="Lucida Console"/>
            <family val="3"/>
          </rPr>
          <t>_x000D_
Pertencia a ATA nº 254/20_x000D_
Estimativa de Renovação enviada em 24.10.2019 - Qtd 400_x000D_
PE 147/20 lote _x000D_
04.09.20 = Finalizado. Ata 254/20</t>
        </r>
      </text>
    </comment>
    <comment ref="W20" authorId="0" shapeId="0" xr:uid="{E63B64B4-A031-45A0-AB4C-C08CD8F9B6EE}">
      <text>
        <r>
          <rPr>
            <sz val="10"/>
            <color indexed="81"/>
            <rFont val="Lucida Console"/>
            <family val="3"/>
          </rPr>
          <t>_x000D_
DM-Serralheria</t>
        </r>
      </text>
    </comment>
    <comment ref="X20" authorId="0" shapeId="0" xr:uid="{BBE3DB77-7B15-46FE-91A5-20D076076FBC}">
      <text>
        <r>
          <rPr>
            <sz val="10"/>
            <color indexed="81"/>
            <rFont val="Lucida Console"/>
            <family val="3"/>
          </rPr>
          <t>_x000D_
ABRASIVOS</t>
        </r>
      </text>
    </comment>
    <comment ref="Y20" authorId="0" shapeId="0" xr:uid="{BE18147F-71BE-4660-9864-54907D5C76AB}">
      <text>
        <r>
          <rPr>
            <sz val="10"/>
            <color indexed="81"/>
            <rFont val="Lucida Console"/>
            <family val="3"/>
          </rPr>
          <t>_x000D_
LIXAS EM FOLHA</t>
        </r>
      </text>
    </comment>
    <comment ref="AW20" authorId="0" shapeId="0" xr:uid="{2841BAA5-9921-48C7-A208-4CEB13294438}">
      <text>
        <r>
          <rPr>
            <sz val="10"/>
            <color indexed="81"/>
            <rFont val="Lucida Console"/>
            <family val="3"/>
          </rPr>
          <t>Tempo de Estoque (Meses)_x000D_
_x000D_
0,0</t>
        </r>
      </text>
    </comment>
    <comment ref="A21" authorId="0" shapeId="0" xr:uid="{8BF9B9C6-5054-4A44-9D79-5A1A7AC8162C}">
      <text>
        <r>
          <rPr>
            <sz val="10"/>
            <color indexed="81"/>
            <rFont val="Lucida Console"/>
            <family val="3"/>
          </rPr>
          <t>_x000D_
17696</t>
        </r>
      </text>
    </comment>
    <comment ref="B21" authorId="0" shapeId="0" xr:uid="{332B8B43-9B10-4F12-A49B-3CC8DCDF3E24}">
      <text>
        <r>
          <rPr>
            <sz val="10"/>
            <color indexed="81"/>
            <rFont val="Lucida Console"/>
            <family val="3"/>
          </rPr>
          <t>DESCRIÇÃO DETALHADA_x000D_
LIXA P/ FERRO E METAIS EM FOLHA DE 225 X 275 MM - N.º 220</t>
        </r>
      </text>
    </comment>
    <comment ref="G21" authorId="0" shapeId="0" xr:uid="{08DE3E19-3E68-44D3-9B23-014D036DBBA5}">
      <text>
        <r>
          <rPr>
            <sz val="10"/>
            <color indexed="81"/>
            <rFont val="Lucida Console"/>
            <family val="3"/>
          </rPr>
          <t>_x000D_
Últ estimativa : 0_x000D_
Enviada em     : 12.05.2020_x000D_
Ata - Venc     : 254/20 - 28.10.2021</t>
        </r>
      </text>
    </comment>
    <comment ref="O21" authorId="0" shapeId="0" xr:uid="{E5AF50EB-3A31-449E-A941-412CF6159384}">
      <text>
        <r>
          <rPr>
            <sz val="10"/>
            <color indexed="81"/>
            <rFont val="Lucida Console"/>
            <family val="3"/>
          </rPr>
          <t>_x000D_
Pertencia a ATA nº 254/20_x000D_
Estimativa de Renovação enviada em 12.05.2020 - Qtd _x000D_
PE 147/20 lote _x000D_
04.09.20 = Finalizado. Ata 254/20</t>
        </r>
      </text>
    </comment>
    <comment ref="W21" authorId="0" shapeId="0" xr:uid="{EF575A78-44F3-4734-A60C-6529015C67C0}">
      <text>
        <r>
          <rPr>
            <sz val="10"/>
            <color indexed="81"/>
            <rFont val="Lucida Console"/>
            <family val="3"/>
          </rPr>
          <t>_x000D_
DM-Serralheria</t>
        </r>
      </text>
    </comment>
    <comment ref="X21" authorId="0" shapeId="0" xr:uid="{DF5D2BF0-8E92-4CA6-BA5E-4276A6F98246}">
      <text>
        <r>
          <rPr>
            <sz val="10"/>
            <color indexed="81"/>
            <rFont val="Lucida Console"/>
            <family val="3"/>
          </rPr>
          <t>_x000D_
ABRASIVOS</t>
        </r>
      </text>
    </comment>
    <comment ref="Y21" authorId="0" shapeId="0" xr:uid="{622126B8-E640-4397-871F-4ADF9C80A510}">
      <text>
        <r>
          <rPr>
            <sz val="10"/>
            <color indexed="81"/>
            <rFont val="Lucida Console"/>
            <family val="3"/>
          </rPr>
          <t>_x000D_
LIXAS EM FOLHA</t>
        </r>
      </text>
    </comment>
    <comment ref="AW21" authorId="0" shapeId="0" xr:uid="{556B15FD-AB44-477E-8E1A-9FEA046F4E9B}">
      <text>
        <r>
          <rPr>
            <sz val="10"/>
            <color indexed="81"/>
            <rFont val="Lucida Console"/>
            <family val="3"/>
          </rPr>
          <t>Tempo de Estoque (Meses)_x000D_
_x000D_
0,0</t>
        </r>
      </text>
    </comment>
    <comment ref="A22" authorId="0" shapeId="0" xr:uid="{AE323EDD-FAB5-440E-9525-39671498CCF7}">
      <text>
        <r>
          <rPr>
            <sz val="10"/>
            <color indexed="81"/>
            <rFont val="Lucida Console"/>
            <family val="3"/>
          </rPr>
          <t>_x000D_
58706</t>
        </r>
      </text>
    </comment>
    <comment ref="B22" authorId="0" shapeId="0" xr:uid="{ACB48C36-2E6C-47EE-84FF-D079E57BE4B2}">
      <text>
        <r>
          <rPr>
            <sz val="10"/>
            <color indexed="81"/>
            <rFont val="Lucida Console"/>
            <family val="3"/>
          </rPr>
          <t>DESCRIÇÃO DETALHADA_x000D_
PONTALETE DE CEDRINHO 3" X 3" - COM 03 METROS DE COMPRIMENTO</t>
        </r>
      </text>
    </comment>
    <comment ref="G22" authorId="0" shapeId="0" xr:uid="{CE6029D2-7554-4297-8DF1-5DC272621F33}">
      <text>
        <r>
          <rPr>
            <sz val="10"/>
            <color indexed="81"/>
            <rFont val="Lucida Console"/>
            <family val="3"/>
          </rPr>
          <t>_x000D_
Últ estimativa : 0_x000D_
Enviada em     : 25.06.2020_x000D_
Ata - Venc     : 257/19 - 15.10.2020</t>
        </r>
      </text>
    </comment>
    <comment ref="O22" authorId="0" shapeId="0" xr:uid="{AF38389F-1C04-4FAC-BDEF-A11E2EAB7B08}">
      <text>
        <r>
          <rPr>
            <sz val="10"/>
            <color indexed="81"/>
            <rFont val="Lucida Console"/>
            <family val="3"/>
          </rPr>
          <t xml:space="preserve">_x000D_
Pertencia a ATA nº 257/19_x000D_
Estimativa de Renovação enviada em 25.06.2020 - Qtd _x000D_
PP 111/19 lote _x000D_
18.09.19 = </t>
        </r>
      </text>
    </comment>
    <comment ref="W22" authorId="0" shapeId="0" xr:uid="{32F4FD66-1CDA-435D-82E1-A839330A851E}">
      <text>
        <r>
          <rPr>
            <sz val="10"/>
            <color indexed="81"/>
            <rFont val="Lucida Console"/>
            <family val="3"/>
          </rPr>
          <t>_x000D_
DM-Construção</t>
        </r>
      </text>
    </comment>
    <comment ref="X22" authorId="0" shapeId="0" xr:uid="{77193401-50ED-42D0-AC13-709B8049BFAF}">
      <text>
        <r>
          <rPr>
            <sz val="10"/>
            <color indexed="81"/>
            <rFont val="Lucida Console"/>
            <family val="3"/>
          </rPr>
          <t>_x000D_
MADEIRAS,LAMINADOS,COMPENSADOS E AGLOMERADOS</t>
        </r>
      </text>
    </comment>
    <comment ref="Y22" authorId="0" shapeId="0" xr:uid="{AD0ED430-95B0-448A-B527-DC96C8BB616E}">
      <text>
        <r>
          <rPr>
            <sz val="10"/>
            <color indexed="81"/>
            <rFont val="Lucida Console"/>
            <family val="3"/>
          </rPr>
          <t>_x000D_
PONTALETES, CAIBROS, PRANCHAS E VIGAS</t>
        </r>
      </text>
    </comment>
    <comment ref="AW22" authorId="0" shapeId="0" xr:uid="{71C70598-BDC3-4479-8D1B-3E4517414031}">
      <text>
        <r>
          <rPr>
            <sz val="10"/>
            <color indexed="81"/>
            <rFont val="Lucida Console"/>
            <family val="3"/>
          </rPr>
          <t>Tempo de Estoque (Meses)_x000D_
_x000D_
0,0</t>
        </r>
      </text>
    </comment>
    <comment ref="A23" authorId="0" shapeId="0" xr:uid="{FF724257-76CD-4274-99E8-1D8FF5B3C756}">
      <text>
        <r>
          <rPr>
            <sz val="10"/>
            <color indexed="81"/>
            <rFont val="Lucida Console"/>
            <family val="3"/>
          </rPr>
          <t>_x000D_
40251</t>
        </r>
      </text>
    </comment>
    <comment ref="B23" authorId="0" shapeId="0" xr:uid="{A10F1A24-B4F6-4788-9BDB-C1D203013696}">
      <text>
        <r>
          <rPr>
            <sz val="10"/>
            <color indexed="81"/>
            <rFont val="Lucida Console"/>
            <family val="3"/>
          </rPr>
          <t>DESCRIÇÃO DETALHADA_x000D_
DISCO DIAMANTADO (SECO) - DIAMETRO EXTERNO 110 MM E FURO 20MM - CONFORME NORMAS ABNT</t>
        </r>
      </text>
    </comment>
    <comment ref="G23" authorId="0" shapeId="0" xr:uid="{59D8EEF2-5DDB-4784-8A98-7F3C6DA64C0B}">
      <text>
        <r>
          <rPr>
            <sz val="10"/>
            <color indexed="81"/>
            <rFont val="Lucida Console"/>
            <family val="3"/>
          </rPr>
          <t>_x000D_
Últ estimativa : 800_x000D_
Enviada em     : 24.11.2020_x000D_
Ata - Venc     : 55/20 - 12.03.2021</t>
        </r>
      </text>
    </comment>
    <comment ref="O23" authorId="0" shapeId="0" xr:uid="{35B0814D-46A0-4251-9472-B09DD5E310A1}">
      <text>
        <r>
          <rPr>
            <sz val="10"/>
            <color indexed="81"/>
            <rFont val="Lucida Console"/>
            <family val="3"/>
          </rPr>
          <t>_x000D_
Pertencia a ATA nº 55/20_x000D_
Estimativa de Renovação enviada em 24.11.2020 - Qtd 800_x000D_
PE   2/20 lote 17_x000D_
23.04.20 = Processo conferido, finalizado.</t>
        </r>
      </text>
    </comment>
    <comment ref="W23" authorId="0" shapeId="0" xr:uid="{F85EB620-3FFF-47AF-BF88-7A612B74F289}">
      <text>
        <r>
          <rPr>
            <sz val="10"/>
            <color indexed="81"/>
            <rFont val="Lucida Console"/>
            <family val="3"/>
          </rPr>
          <t>_x000D_
DM-Serralheria</t>
        </r>
      </text>
    </comment>
    <comment ref="X23" authorId="0" shapeId="0" xr:uid="{2E436006-FF1D-4A18-B00A-D21C96351446}">
      <text>
        <r>
          <rPr>
            <sz val="10"/>
            <color indexed="81"/>
            <rFont val="Lucida Console"/>
            <family val="3"/>
          </rPr>
          <t>_x000D_
ABRASIVOS</t>
        </r>
      </text>
    </comment>
    <comment ref="Y23" authorId="0" shapeId="0" xr:uid="{E3FCF1D0-951C-4284-BD4A-0C087A3A8707}">
      <text>
        <r>
          <rPr>
            <sz val="10"/>
            <color indexed="81"/>
            <rFont val="Lucida Console"/>
            <family val="3"/>
          </rPr>
          <t>_x000D_
DISCO DE FIBRA</t>
        </r>
      </text>
    </comment>
    <comment ref="AW23" authorId="0" shapeId="0" xr:uid="{84888E97-28CE-44AA-81C9-DA3049AD9000}">
      <text>
        <r>
          <rPr>
            <sz val="10"/>
            <color indexed="81"/>
            <rFont val="Lucida Console"/>
            <family val="3"/>
          </rPr>
          <t>Tempo de Estoque (Meses)_x000D_
_x000D_
0,0</t>
        </r>
      </text>
    </comment>
    <comment ref="A24" authorId="0" shapeId="0" xr:uid="{9505D61A-7E4B-4523-B61B-7E0DE074A60E}">
      <text>
        <r>
          <rPr>
            <sz val="10"/>
            <color indexed="81"/>
            <rFont val="Lucida Console"/>
            <family val="3"/>
          </rPr>
          <t>_x000D_
134560</t>
        </r>
      </text>
    </comment>
    <comment ref="B24" authorId="0" shapeId="0" xr:uid="{7F763910-6B1F-4DB5-B1D8-E71F52B37896}">
      <text>
        <r>
          <rPr>
            <sz val="10"/>
            <color indexed="81"/>
            <rFont val="Lucida Console"/>
            <family val="3"/>
          </rPr>
          <t>DESCRIÇÃO DETALHADA_x000D_
LAMINA DE SERRA EM ACO RAPIDO BI-METAL 1/2" X 12", 18 DPP (DENTES POR POLEGADA), ESPESSURA DE NO MINIMO 0,6 MM</t>
        </r>
      </text>
    </comment>
    <comment ref="G24" authorId="0" shapeId="0" xr:uid="{65DF9CC5-9DA4-49A6-9837-41C48663DC02}">
      <text>
        <r>
          <rPr>
            <sz val="10"/>
            <color indexed="81"/>
            <rFont val="Lucida Console"/>
            <family val="3"/>
          </rPr>
          <t>_x000D_
Últ estimativa : 700_x000D_
Enviada em     : 24.10.2019_x000D_
Ata - Venc     : 70/19 - 28.02.2020</t>
        </r>
      </text>
    </comment>
    <comment ref="O24" authorId="0" shapeId="0" xr:uid="{9ED129C5-2904-49EF-BE30-6A9CEF48022E}">
      <text>
        <r>
          <rPr>
            <sz val="10"/>
            <color indexed="81"/>
            <rFont val="Lucida Console"/>
            <family val="3"/>
          </rPr>
          <t>_x000D_
Pertencia a ATA nº 70/19_x000D_
Estimativa de Renovação enviada em 24.10.2019 - Qtd 700_x000D_
PE   2/20 lote 3 (Impróspero)_x000D_
23.04.20 = Processo conferido, finalizado.</t>
        </r>
      </text>
    </comment>
    <comment ref="W24" authorId="0" shapeId="0" xr:uid="{60DE5F90-A9AD-4861-A07C-769942F01E9F}">
      <text>
        <r>
          <rPr>
            <sz val="10"/>
            <color indexed="81"/>
            <rFont val="Lucida Console"/>
            <family val="3"/>
          </rPr>
          <t>_x000D_
DM-Serralheria</t>
        </r>
      </text>
    </comment>
    <comment ref="X24" authorId="0" shapeId="0" xr:uid="{569F5864-61DE-4B7F-935F-3E30B4386D2B}">
      <text>
        <r>
          <rPr>
            <sz val="10"/>
            <color indexed="81"/>
            <rFont val="Lucida Console"/>
            <family val="3"/>
          </rPr>
          <t>_x000D_
FERRAMENTAS MAQ.FERRAMENTAS,ELETR.PECAS E ACESSORI</t>
        </r>
      </text>
    </comment>
    <comment ref="Y24" authorId="0" shapeId="0" xr:uid="{3E94E48E-4845-47CA-9747-5C553BD28F0D}">
      <text>
        <r>
          <rPr>
            <sz val="10"/>
            <color indexed="81"/>
            <rFont val="Lucida Console"/>
            <family val="3"/>
          </rPr>
          <t>_x000D_
DISCOS, LAMINAS E FITAS DE SERRAS ELETRICAS</t>
        </r>
      </text>
    </comment>
    <comment ref="AW24" authorId="0" shapeId="0" xr:uid="{A4FB5048-A2D2-4292-ABE8-45AE5E1B09FA}">
      <text>
        <r>
          <rPr>
            <sz val="10"/>
            <color indexed="81"/>
            <rFont val="Lucida Console"/>
            <family val="3"/>
          </rPr>
          <t>Tempo de Estoque (Meses)_x000D_
_x000D_
0,0</t>
        </r>
      </text>
    </comment>
    <comment ref="A25" authorId="0" shapeId="0" xr:uid="{CAE91210-01B7-4E2E-B68F-E8ED99D3E271}">
      <text>
        <r>
          <rPr>
            <sz val="10"/>
            <color indexed="81"/>
            <rFont val="Lucida Console"/>
            <family val="3"/>
          </rPr>
          <t>_x000D_
19998</t>
        </r>
      </text>
    </comment>
    <comment ref="B25" authorId="0" shapeId="0" xr:uid="{CB2538B3-51E8-45C4-A727-2CF563B65A9B}">
      <text>
        <r>
          <rPr>
            <sz val="10"/>
            <color indexed="81"/>
            <rFont val="Lucida Console"/>
            <family val="3"/>
          </rPr>
          <t>DESCRIÇÃO DETALHADA_x000D_
BROCA DE ACO RAPIDO HELICOIDAL DE 1/2" COM HASTE CILINDRICA</t>
        </r>
      </text>
    </comment>
    <comment ref="G25" authorId="0" shapeId="0" xr:uid="{43B92833-29B0-41CB-977C-B787EDF378E7}">
      <text>
        <r>
          <rPr>
            <sz val="10"/>
            <color indexed="81"/>
            <rFont val="Lucida Console"/>
            <family val="3"/>
          </rPr>
          <t>_x000D_
Últ estimativa : 100_x000D_
Enviada em     : 24.10.2019_x000D_
Ata - Venc     : 70/19 - 28.02.2020</t>
        </r>
      </text>
    </comment>
    <comment ref="O25" authorId="0" shapeId="0" xr:uid="{D22146B3-CB48-47A5-93B2-29EFE140352E}">
      <text>
        <r>
          <rPr>
            <sz val="10"/>
            <color indexed="81"/>
            <rFont val="Lucida Console"/>
            <family val="3"/>
          </rPr>
          <t>_x000D_
Pertencia a ATA nº 70/19_x000D_
Estimativa de Renovação enviada em 24.10.2019 - Qtd 100_x000D_
PE   2/20 lote 3 (Impróspero)_x000D_
23.04.20 = Processo conferido, finalizado.</t>
        </r>
      </text>
    </comment>
    <comment ref="W25" authorId="0" shapeId="0" xr:uid="{76BE1C58-4C78-4E6C-A24D-9C70F1941CA0}">
      <text>
        <r>
          <rPr>
            <sz val="10"/>
            <color indexed="81"/>
            <rFont val="Lucida Console"/>
            <family val="3"/>
          </rPr>
          <t>_x000D_
DM-Serralheria</t>
        </r>
      </text>
    </comment>
    <comment ref="X25" authorId="0" shapeId="0" xr:uid="{5963F903-D485-4279-A4BF-E50662126231}">
      <text>
        <r>
          <rPr>
            <sz val="10"/>
            <color indexed="81"/>
            <rFont val="Lucida Console"/>
            <family val="3"/>
          </rPr>
          <t>_x000D_
FERRAMENTAS MAQ.FERRAMENTAS,ELETR.PECAS E ACESSORI</t>
        </r>
      </text>
    </comment>
    <comment ref="Y25" authorId="0" shapeId="0" xr:uid="{D12831FF-9828-477D-B731-BEB232775C37}">
      <text>
        <r>
          <rPr>
            <sz val="10"/>
            <color indexed="81"/>
            <rFont val="Lucida Console"/>
            <family val="3"/>
          </rPr>
          <t>_x000D_
BROCAS</t>
        </r>
      </text>
    </comment>
    <comment ref="AW25" authorId="0" shapeId="0" xr:uid="{A3715C88-EAB4-46BD-982C-45FAE0D1DF58}">
      <text>
        <r>
          <rPr>
            <sz val="10"/>
            <color indexed="81"/>
            <rFont val="Lucida Console"/>
            <family val="3"/>
          </rPr>
          <t>Tempo de Estoque (Meses)_x000D_
_x000D_
0,0</t>
        </r>
      </text>
    </comment>
    <comment ref="A26" authorId="0" shapeId="0" xr:uid="{822C01E7-8C80-48A9-8967-681F835D26E0}">
      <text>
        <r>
          <rPr>
            <sz val="10"/>
            <color indexed="81"/>
            <rFont val="Lucida Console"/>
            <family val="3"/>
          </rPr>
          <t>_x000D_
20001</t>
        </r>
      </text>
    </comment>
    <comment ref="B26" authorId="0" shapeId="0" xr:uid="{2D9DA527-9587-465A-8E2D-5FE30036C297}">
      <text>
        <r>
          <rPr>
            <sz val="10"/>
            <color indexed="81"/>
            <rFont val="Lucida Console"/>
            <family val="3"/>
          </rPr>
          <t>DESCRIÇÃO DETALHADA_x000D_
BROCA DE ACO RAPIDO HELICOIDAL DE 1/8" COM HASTE CILINDRICA</t>
        </r>
      </text>
    </comment>
    <comment ref="G26" authorId="0" shapeId="0" xr:uid="{D5AA8CF5-B7FA-4733-84FA-DEA6DF421D07}">
      <text>
        <r>
          <rPr>
            <sz val="10"/>
            <color indexed="81"/>
            <rFont val="Lucida Console"/>
            <family val="3"/>
          </rPr>
          <t>_x000D_
Últ estimativa : 800_x000D_
Enviada em     : 24.10.2019_x000D_
Ata - Venc     : 70/19 - 28.02.2020</t>
        </r>
      </text>
    </comment>
    <comment ref="O26" authorId="0" shapeId="0" xr:uid="{40837C38-53EA-4660-9548-71417E5A3A15}">
      <text>
        <r>
          <rPr>
            <sz val="10"/>
            <color indexed="81"/>
            <rFont val="Lucida Console"/>
            <family val="3"/>
          </rPr>
          <t>_x000D_
Pertencia a ATA nº 70/19_x000D_
Estimativa de Renovação enviada em 24.10.2019 - Qtd 800_x000D_
PE   2/20 lote 3 (Impróspero)_x000D_
23.04.20 = Processo conferido, finalizado.</t>
        </r>
      </text>
    </comment>
    <comment ref="W26" authorId="0" shapeId="0" xr:uid="{00AE6C83-2B70-48DF-A96C-328E5D60B0D5}">
      <text>
        <r>
          <rPr>
            <sz val="10"/>
            <color indexed="81"/>
            <rFont val="Lucida Console"/>
            <family val="3"/>
          </rPr>
          <t>_x000D_
DM-Serralheria</t>
        </r>
      </text>
    </comment>
    <comment ref="X26" authorId="0" shapeId="0" xr:uid="{B3989AA6-FD5C-4393-A524-E32487BB9C84}">
      <text>
        <r>
          <rPr>
            <sz val="10"/>
            <color indexed="81"/>
            <rFont val="Lucida Console"/>
            <family val="3"/>
          </rPr>
          <t>_x000D_
FERRAMENTAS MAQ.FERRAMENTAS,ELETR.PECAS E ACESSORI</t>
        </r>
      </text>
    </comment>
    <comment ref="Y26" authorId="0" shapeId="0" xr:uid="{ADC636FB-C23E-4CD1-A29A-F43052F9935F}">
      <text>
        <r>
          <rPr>
            <sz val="10"/>
            <color indexed="81"/>
            <rFont val="Lucida Console"/>
            <family val="3"/>
          </rPr>
          <t>_x000D_
BROCAS</t>
        </r>
      </text>
    </comment>
    <comment ref="AW26" authorId="0" shapeId="0" xr:uid="{0E168C71-2629-40C7-B7D6-D7453B7021D4}">
      <text>
        <r>
          <rPr>
            <sz val="10"/>
            <color indexed="81"/>
            <rFont val="Lucida Console"/>
            <family val="3"/>
          </rPr>
          <t>Tempo de Estoque (Meses)_x000D_
_x000D_
0,0</t>
        </r>
      </text>
    </comment>
    <comment ref="A27" authorId="0" shapeId="0" xr:uid="{3A999D1A-8E17-4246-ADAB-1D5573AE110C}">
      <text>
        <r>
          <rPr>
            <sz val="10"/>
            <color indexed="81"/>
            <rFont val="Lucida Console"/>
            <family val="3"/>
          </rPr>
          <t>_x000D_
59097</t>
        </r>
      </text>
    </comment>
    <comment ref="B27" authorId="0" shapeId="0" xr:uid="{962922EB-8F85-40AB-ADDF-2DE4612003FF}">
      <text>
        <r>
          <rPr>
            <sz val="10"/>
            <color indexed="81"/>
            <rFont val="Lucida Console"/>
            <family val="3"/>
          </rPr>
          <t>DESCRIÇÃO DETALHADA_x000D_
TUBO DE PVC BRANCO PARA ESGOTO, DE 150 MM - 6" X 06 M, DE ACORDO COM A NORMA NBR 5688 E A MARCA DEVERA VIR LITOGRAFADA NA PECA</t>
        </r>
      </text>
    </comment>
    <comment ref="G27" authorId="0" shapeId="0" xr:uid="{794A624A-838C-4017-B4A9-27413E7D90D3}">
      <text>
        <r>
          <rPr>
            <sz val="10"/>
            <color indexed="81"/>
            <rFont val="Lucida Console"/>
            <family val="3"/>
          </rPr>
          <t>_x000D_
Últ estimativa : 50_x000D_
Enviada em     : 24.11.2020_x000D_
Ata - Venc     : 87/20 - 31.03.2021</t>
        </r>
      </text>
    </comment>
    <comment ref="O27" authorId="0" shapeId="0" xr:uid="{AD201621-0EB3-49DF-915E-E02EFD137CBF}">
      <text>
        <r>
          <rPr>
            <sz val="10"/>
            <color indexed="81"/>
            <rFont val="Lucida Console"/>
            <family val="3"/>
          </rPr>
          <t>_x000D_
Pertencia a ATA nº 87/20_x000D_
Estimativa de Renovação enviada em 24.11.2020 - Qtd 50_x000D_
PE  10/20 lote 33_x000D_
30.04.20 = Processo conferido, finalizado.</t>
        </r>
      </text>
    </comment>
    <comment ref="W27" authorId="0" shapeId="0" xr:uid="{5E64EC38-F880-4E60-9929-86FE1CF009BD}">
      <text>
        <r>
          <rPr>
            <sz val="10"/>
            <color indexed="81"/>
            <rFont val="Lucida Console"/>
            <family val="3"/>
          </rPr>
          <t>_x000D_
DM-Hidráulica</t>
        </r>
      </text>
    </comment>
    <comment ref="X27" authorId="0" shapeId="0" xr:uid="{F17CBFEA-D4C9-4800-B0A0-45849450E00A}">
      <text>
        <r>
          <rPr>
            <sz val="10"/>
            <color indexed="81"/>
            <rFont val="Lucida Console"/>
            <family val="3"/>
          </rPr>
          <t>_x000D_
MATERIAL HIDRAULICO, CANOS, TUBOS, MANGUEIRAS, CONEXOES E ACESS.</t>
        </r>
      </text>
    </comment>
    <comment ref="Y27" authorId="0" shapeId="0" xr:uid="{21BA0038-49CF-472D-B000-9D190052B349}">
      <text>
        <r>
          <rPr>
            <sz val="10"/>
            <color indexed="81"/>
            <rFont val="Lucida Console"/>
            <family val="3"/>
          </rPr>
          <t>_x000D_
ADAP. LUVAS.TES CURVAS COTOVELOS PLUGS FLANGES.....</t>
        </r>
      </text>
    </comment>
    <comment ref="AC27" authorId="0" shapeId="0" xr:uid="{DA5FD545-7BBB-4BD5-913B-24D140476946}">
      <text>
        <r>
          <rPr>
            <sz val="10"/>
            <color indexed="81"/>
            <rFont val="Lucida Console"/>
            <family val="3"/>
          </rPr>
          <t>_x000D_
AF  9.656/23 | Vc 24.08.2023 | Saldo    100 | REDE I9 DO BRASIL MATERIAIS ELETRICOS E MONTAGENS INDUSTRIAIS LTDA ( 235922 )</t>
        </r>
      </text>
    </comment>
    <comment ref="AG27" authorId="0" shapeId="0" xr:uid="{6CA91B37-6B2E-4693-87B5-C1D78F750F3B}">
      <text>
        <r>
          <rPr>
            <sz val="10"/>
            <color indexed="81"/>
            <rFont val="Lucida Console"/>
            <family val="3"/>
          </rPr>
          <t>_x000D_
AF  9.656/23 | Vc 24.08.2023 | Saldo    100 | REDE I9 DO BRASIL MATERIAIS ELETRICOS E MONTAGENS INDUSTRIAIS LTDA ( 235922 )</t>
        </r>
      </text>
    </comment>
    <comment ref="AW27" authorId="0" shapeId="0" xr:uid="{E53DBB60-5B81-4CAA-A357-A5A8E07DBC9E}">
      <text>
        <r>
          <rPr>
            <sz val="10"/>
            <color indexed="81"/>
            <rFont val="Lucida Console"/>
            <family val="3"/>
          </rPr>
          <t>Tempo de Estoque (Meses)_x000D_
_x000D_
0,0</t>
        </r>
      </text>
    </comment>
    <comment ref="A28" authorId="0" shapeId="0" xr:uid="{840F2476-7965-4E3C-A747-D4FE7C169BA5}">
      <text>
        <r>
          <rPr>
            <sz val="10"/>
            <color indexed="81"/>
            <rFont val="Lucida Console"/>
            <family val="3"/>
          </rPr>
          <t>_x000D_
24500</t>
        </r>
      </text>
    </comment>
    <comment ref="B28" authorId="0" shapeId="0" xr:uid="{1FC21167-9518-4CBA-9DFA-E65FC3E60EE7}">
      <text>
        <r>
          <rPr>
            <sz val="10"/>
            <color indexed="81"/>
            <rFont val="Lucida Console"/>
            <family val="3"/>
          </rPr>
          <t>DESCRIÇÃO DETALHADA_x000D_
CANOPLA COMPLETA P/ VALVULA DE DESCARGA</t>
        </r>
      </text>
    </comment>
    <comment ref="G28" authorId="0" shapeId="0" xr:uid="{15DE428D-AF77-4CF8-A3DD-A6EBD28DE4B8}">
      <text>
        <r>
          <rPr>
            <sz val="10"/>
            <color indexed="81"/>
            <rFont val="Lucida Console"/>
            <family val="3"/>
          </rPr>
          <t>_x000D_
Últ estimativa : 250_x000D_
Enviada em     : 24.11.2020_x000D_
Ata - Venc     : 87/20 - 31.03.2021</t>
        </r>
      </text>
    </comment>
    <comment ref="O28" authorId="0" shapeId="0" xr:uid="{671E3780-8B64-4378-A43C-6A8E5131C545}">
      <text>
        <r>
          <rPr>
            <sz val="10"/>
            <color indexed="81"/>
            <rFont val="Lucida Console"/>
            <family val="3"/>
          </rPr>
          <t>_x000D_
Pertencia a ATA nº 87/20_x000D_
Estimativa de Renovação enviada em 24.11.2020 - Qtd 250_x000D_
PE  10/20 lote _x000D_
30.04.20 = Processo conferido, finalizado.</t>
        </r>
      </text>
    </comment>
    <comment ref="W28" authorId="0" shapeId="0" xr:uid="{4DACEFE5-586E-47C2-8F40-55C057DB8C3C}">
      <text>
        <r>
          <rPr>
            <sz val="10"/>
            <color indexed="81"/>
            <rFont val="Lucida Console"/>
            <family val="3"/>
          </rPr>
          <t>_x000D_
DM-Hidráulica</t>
        </r>
      </text>
    </comment>
    <comment ref="X28" authorId="0" shapeId="0" xr:uid="{5C4F17BB-36A0-4A78-B798-6BB68B6B7616}">
      <text>
        <r>
          <rPr>
            <sz val="10"/>
            <color indexed="81"/>
            <rFont val="Lucida Console"/>
            <family val="3"/>
          </rPr>
          <t>_x000D_
MATERIAL HIDRAULICO, CANOS, TUBOS, MANGUEIRAS, CONEXOES E ACESS.</t>
        </r>
      </text>
    </comment>
    <comment ref="Y28" authorId="0" shapeId="0" xr:uid="{C4F16A44-9A2C-4C65-A780-E6C1AC880AE1}">
      <text>
        <r>
          <rPr>
            <sz val="10"/>
            <color indexed="81"/>
            <rFont val="Lucida Console"/>
            <family val="3"/>
          </rPr>
          <t>_x000D_
TORNEIRAS VOLANTES CANOPLAS E ACESS. P/ MANGUEIRA</t>
        </r>
      </text>
    </comment>
    <comment ref="AW28" authorId="0" shapeId="0" xr:uid="{13886C44-7461-41C1-BC16-DFC3BA1F6630}">
      <text>
        <r>
          <rPr>
            <sz val="10"/>
            <color indexed="81"/>
            <rFont val="Lucida Console"/>
            <family val="3"/>
          </rPr>
          <t>Tempo de Estoque (Meses)_x000D_
_x000D_
0,0</t>
        </r>
      </text>
    </comment>
    <comment ref="A29" authorId="0" shapeId="0" xr:uid="{BFD16F47-91EE-47C7-B68D-267ADCD3F1C2}">
      <text>
        <r>
          <rPr>
            <sz val="10"/>
            <color indexed="81"/>
            <rFont val="Lucida Console"/>
            <family val="3"/>
          </rPr>
          <t>_x000D_
131927</t>
        </r>
      </text>
    </comment>
    <comment ref="B29" authorId="0" shapeId="0" xr:uid="{D3CDACEF-1014-48EB-99AC-705E08B86508}">
      <text>
        <r>
          <rPr>
            <sz val="10"/>
            <color indexed="81"/>
            <rFont val="Lucida Console"/>
            <family val="3"/>
          </rPr>
          <t>DESCRIÇÃO DETALHADA_x000D_
LAPIS PRETO N.2 JUMBO TRIANGULAR, MEDINDO: 175MM (VARIACAO +/- 10MM)</t>
        </r>
      </text>
    </comment>
    <comment ref="W29" authorId="0" shapeId="0" xr:uid="{0B61AB96-3FB7-4310-94BF-AFC15CE11D9A}">
      <text>
        <r>
          <rPr>
            <sz val="10"/>
            <color indexed="81"/>
            <rFont val="Lucida Console"/>
            <family val="3"/>
          </rPr>
          <t>_x000D_
Pedagógico</t>
        </r>
      </text>
    </comment>
    <comment ref="X29" authorId="0" shapeId="0" xr:uid="{08A146FB-30FB-47CC-B248-33CBEB34F4EA}">
      <text>
        <r>
          <rPr>
            <sz val="10"/>
            <color indexed="81"/>
            <rFont val="Lucida Console"/>
            <family val="3"/>
          </rPr>
          <t>_x000D_
MAQ., EQUIP., COMP., ACES., MAT. PARA ESCRIT.E ESCOLAR</t>
        </r>
      </text>
    </comment>
    <comment ref="Y29" authorId="0" shapeId="0" xr:uid="{A33A4147-8DBD-4D81-8410-B0FE2CBBF1DF}">
      <text>
        <r>
          <rPr>
            <sz val="10"/>
            <color indexed="81"/>
            <rFont val="Lucida Console"/>
            <family val="3"/>
          </rPr>
          <t>_x000D_
LAPIS, BORRACHA, APONTADORES, REGUAS E CORRETIVOS P/ ESCRIT.</t>
        </r>
      </text>
    </comment>
    <comment ref="AW29" authorId="0" shapeId="0" xr:uid="{E158D240-9BE3-46C0-9319-6A090329D011}">
      <text>
        <r>
          <rPr>
            <sz val="10"/>
            <color indexed="81"/>
            <rFont val="Lucida Console"/>
            <family val="3"/>
          </rPr>
          <t>Tempo de Estoque (Meses)_x000D_
_x000D_
0,0</t>
        </r>
      </text>
    </comment>
    <comment ref="A30" authorId="0" shapeId="0" xr:uid="{D5C4E79F-40CA-46C4-9562-B0D3FC19108D}">
      <text>
        <r>
          <rPr>
            <sz val="10"/>
            <color indexed="81"/>
            <rFont val="Lucida Console"/>
            <family val="3"/>
          </rPr>
          <t>_x000D_
139141</t>
        </r>
      </text>
    </comment>
    <comment ref="B30" authorId="0" shapeId="0" xr:uid="{C1EC5A01-6B64-431B-8884-3A73B9C4C890}">
      <text>
        <r>
          <rPr>
            <sz val="10"/>
            <color indexed="81"/>
            <rFont val="Lucida Console"/>
            <family val="3"/>
          </rPr>
          <t>DESCRIÇÃO DETALHADA_x000D_
PINCEL PARA PINTURA, CABO EM MADEIRA (CURTO OU LONGO), FORMATO CHATO, CERDA BRANCA, TAMANHO 12.</t>
        </r>
      </text>
    </comment>
    <comment ref="W30" authorId="0" shapeId="0" xr:uid="{EE8E1F1D-11E3-49EE-B273-6488CBF96AF6}">
      <text>
        <r>
          <rPr>
            <sz val="10"/>
            <color indexed="81"/>
            <rFont val="Lucida Console"/>
            <family val="3"/>
          </rPr>
          <t>_x000D_
Pedagógico</t>
        </r>
      </text>
    </comment>
    <comment ref="X30" authorId="0" shapeId="0" xr:uid="{6C0BC51B-01B7-40E1-B7C4-70B1A3D50DED}">
      <text>
        <r>
          <rPr>
            <sz val="10"/>
            <color indexed="81"/>
            <rFont val="Lucida Console"/>
            <family val="3"/>
          </rPr>
          <t>_x000D_
MAQ., EQUIP., COMP., ACES., MAT. PARA ESCRIT.E ESCOLAR</t>
        </r>
      </text>
    </comment>
    <comment ref="Y30" authorId="0" shapeId="0" xr:uid="{DC543A1F-1A80-4A88-9063-B12B6194CF0F}">
      <text>
        <r>
          <rPr>
            <sz val="10"/>
            <color indexed="81"/>
            <rFont val="Lucida Console"/>
            <family val="3"/>
          </rPr>
          <t>_x000D_
LAPIS, BORRACHA, APONTADORES, REGUAS E CORRETIVOS P/ ESCRIT.</t>
        </r>
      </text>
    </comment>
    <comment ref="AW30" authorId="0" shapeId="0" xr:uid="{2F8465EE-2017-44C6-A45E-6989D3F24366}">
      <text>
        <r>
          <rPr>
            <sz val="10"/>
            <color indexed="81"/>
            <rFont val="Lucida Console"/>
            <family val="3"/>
          </rPr>
          <t>Tempo de Estoque (Meses)_x000D_
_x000D_
1.706,0</t>
        </r>
      </text>
    </comment>
    <comment ref="A31" authorId="0" shapeId="0" xr:uid="{DD61CC10-844A-44B7-BEF1-74F1AB24481F}">
      <text>
        <r>
          <rPr>
            <sz val="10"/>
            <color indexed="81"/>
            <rFont val="Lucida Console"/>
            <family val="3"/>
          </rPr>
          <t>_x000D_
139142</t>
        </r>
      </text>
    </comment>
    <comment ref="B31" authorId="0" shapeId="0" xr:uid="{6DD532C0-5FC8-4B33-9248-CFB2B58FC174}">
      <text>
        <r>
          <rPr>
            <sz val="10"/>
            <color indexed="81"/>
            <rFont val="Lucida Console"/>
            <family val="3"/>
          </rPr>
          <t>DESCRIÇÃO DETALHADA_x000D_
PINCEL PARA PINTURA, CABO EM MADEIRA (CURTO OU LONGO), FORMATO CHATO, CERDA BRANCA, TAMANHO 16.</t>
        </r>
      </text>
    </comment>
    <comment ref="W31" authorId="0" shapeId="0" xr:uid="{57D72A5F-AF19-4886-9466-F676412B0CCB}">
      <text>
        <r>
          <rPr>
            <sz val="10"/>
            <color indexed="81"/>
            <rFont val="Lucida Console"/>
            <family val="3"/>
          </rPr>
          <t>_x000D_
Pedagógico</t>
        </r>
      </text>
    </comment>
    <comment ref="X31" authorId="0" shapeId="0" xr:uid="{24CBC2EB-2087-4813-BE2B-14137C14A686}">
      <text>
        <r>
          <rPr>
            <sz val="10"/>
            <color indexed="81"/>
            <rFont val="Lucida Console"/>
            <family val="3"/>
          </rPr>
          <t>_x000D_
MAQ., EQUIP., COMP., ACES., MAT. PARA ESCRIT.E ESCOLAR</t>
        </r>
      </text>
    </comment>
    <comment ref="Y31" authorId="0" shapeId="0" xr:uid="{C4577FA4-C457-482C-B26C-532B40CF81E1}">
      <text>
        <r>
          <rPr>
            <sz val="10"/>
            <color indexed="81"/>
            <rFont val="Lucida Console"/>
            <family val="3"/>
          </rPr>
          <t>_x000D_
LAPIS, BORRACHA, APONTADORES, REGUAS E CORRETIVOS P/ ESCRIT.</t>
        </r>
      </text>
    </comment>
    <comment ref="AW31" authorId="0" shapeId="0" xr:uid="{AE663596-6C14-448A-8F27-4714583F6BCA}">
      <text>
        <r>
          <rPr>
            <sz val="10"/>
            <color indexed="81"/>
            <rFont val="Lucida Console"/>
            <family val="3"/>
          </rPr>
          <t>Tempo de Estoque (Meses)_x000D_
_x000D_
1.746,0</t>
        </r>
      </text>
    </comment>
    <comment ref="A32" authorId="0" shapeId="0" xr:uid="{7F6ED7B9-D28D-4032-ADC6-8530BE79315B}">
      <text>
        <r>
          <rPr>
            <sz val="10"/>
            <color indexed="81"/>
            <rFont val="Lucida Console"/>
            <family val="3"/>
          </rPr>
          <t>_x000D_
139143</t>
        </r>
      </text>
    </comment>
    <comment ref="B32" authorId="0" shapeId="0" xr:uid="{19D86265-63E7-4C1A-9FD1-790A1BE54AE1}">
      <text>
        <r>
          <rPr>
            <sz val="10"/>
            <color indexed="81"/>
            <rFont val="Lucida Console"/>
            <family val="3"/>
          </rPr>
          <t>DESCRIÇÃO DETALHADA_x000D_
PINCEL PARA PINTURA, CABO EM MADEIRA (CURTO OU LONGO), FORMATO CHATO, CERDA BRANCA, TAMANHO 20.</t>
        </r>
      </text>
    </comment>
    <comment ref="W32" authorId="0" shapeId="0" xr:uid="{DB8BB621-5512-47ED-9560-63FD5B5FC44B}">
      <text>
        <r>
          <rPr>
            <sz val="10"/>
            <color indexed="81"/>
            <rFont val="Lucida Console"/>
            <family val="3"/>
          </rPr>
          <t>_x000D_
Pedagógico</t>
        </r>
      </text>
    </comment>
    <comment ref="X32" authorId="0" shapeId="0" xr:uid="{F81FB1C0-2FA1-4186-AECA-4271D4A2D754}">
      <text>
        <r>
          <rPr>
            <sz val="10"/>
            <color indexed="81"/>
            <rFont val="Lucida Console"/>
            <family val="3"/>
          </rPr>
          <t>_x000D_
MAQ., EQUIP., COMP., ACES., MAT. PARA ESCRIT.E ESCOLAR</t>
        </r>
      </text>
    </comment>
    <comment ref="Y32" authorId="0" shapeId="0" xr:uid="{54FCBF5D-4956-441A-A296-3D781233AB3E}">
      <text>
        <r>
          <rPr>
            <sz val="10"/>
            <color indexed="81"/>
            <rFont val="Lucida Console"/>
            <family val="3"/>
          </rPr>
          <t>_x000D_
LAPIS, BORRACHA, APONTADORES, REGUAS E CORRETIVOS P/ ESCRIT.</t>
        </r>
      </text>
    </comment>
    <comment ref="AW32" authorId="0" shapeId="0" xr:uid="{09F4C634-B2CC-4B82-B53A-523FE5279A1D}">
      <text>
        <r>
          <rPr>
            <sz val="10"/>
            <color indexed="81"/>
            <rFont val="Lucida Console"/>
            <family val="3"/>
          </rPr>
          <t>Tempo de Estoque (Meses)_x000D_
_x000D_
1.350,0</t>
        </r>
      </text>
    </comment>
    <comment ref="A33" authorId="0" shapeId="0" xr:uid="{A8E759AC-624E-4117-980D-F923C070AF32}">
      <text>
        <r>
          <rPr>
            <sz val="10"/>
            <color indexed="81"/>
            <rFont val="Lucida Console"/>
            <family val="3"/>
          </rPr>
          <t>_x000D_
130632</t>
        </r>
      </text>
    </comment>
    <comment ref="B33" authorId="0" shapeId="0" xr:uid="{0C448C51-31A1-483D-95B4-CD273B5BB734}">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33" authorId="0" shapeId="0" xr:uid="{2BAD2972-9C5C-486B-BE92-C265D4C0A3E9}">
      <text>
        <r>
          <rPr>
            <sz val="10"/>
            <color indexed="81"/>
            <rFont val="Lucida Console"/>
            <family val="3"/>
          </rPr>
          <t>_x000D_
DM-Construção</t>
        </r>
      </text>
    </comment>
    <comment ref="X33" authorId="0" shapeId="0" xr:uid="{281D5862-732D-4F68-A435-C4F6B7CD36EB}">
      <text>
        <r>
          <rPr>
            <sz val="10"/>
            <color indexed="81"/>
            <rFont val="Lucida Console"/>
            <family val="3"/>
          </rPr>
          <t>_x000D_
MAT.E EQUIP. P/ CONSTR.CIVIL E CONSERV. DE VIAS PUBL.</t>
        </r>
      </text>
    </comment>
    <comment ref="Y33" authorId="0" shapeId="0" xr:uid="{DA180ED7-CCD5-4448-9BD8-1F4F19A61699}">
      <text>
        <r>
          <rPr>
            <sz val="10"/>
            <color indexed="81"/>
            <rFont val="Lucida Console"/>
            <family val="3"/>
          </rPr>
          <t>_x000D_
CIMENTO, CAL E GESSO</t>
        </r>
      </text>
    </comment>
    <comment ref="AW33" authorId="0" shapeId="0" xr:uid="{0C645122-29F6-4FD5-ACB8-EC3AC9F1C4B7}">
      <text>
        <r>
          <rPr>
            <sz val="10"/>
            <color indexed="81"/>
            <rFont val="Lucida Console"/>
            <family val="3"/>
          </rPr>
          <t>Tempo de Estoque (Meses)_x000D_
_x000D_
0,0</t>
        </r>
      </text>
    </comment>
    <comment ref="A34" authorId="0" shapeId="0" xr:uid="{103902D9-9214-4D47-9985-D92B484D21BB}">
      <text>
        <r>
          <rPr>
            <sz val="10"/>
            <color indexed="81"/>
            <rFont val="Lucida Console"/>
            <family val="3"/>
          </rPr>
          <t>_x000D_
134570</t>
        </r>
      </text>
    </comment>
    <comment ref="B34" authorId="0" shapeId="0" xr:uid="{30BD455B-EDDB-4046-8E87-6D5F1FC1F0A0}">
      <text>
        <r>
          <rPr>
            <sz val="10"/>
            <color indexed="81"/>
            <rFont val="Lucida Console"/>
            <family val="3"/>
          </rPr>
          <t>DESCRIÇÃO DETALHADA_x000D_
PONTEIRA BIT PH2 DUPLA, IMANTADA, COMPRIMENTO DE 110 MM, EM ACO CROMO VANADIO</t>
        </r>
      </text>
    </comment>
    <comment ref="W34" authorId="0" shapeId="0" xr:uid="{5C07B7BA-0357-4472-8F42-8E917082E672}">
      <text>
        <r>
          <rPr>
            <sz val="10"/>
            <color indexed="81"/>
            <rFont val="Lucida Console"/>
            <family val="3"/>
          </rPr>
          <t>_x000D_
DM-Marcenaria</t>
        </r>
      </text>
    </comment>
    <comment ref="X34" authorId="0" shapeId="0" xr:uid="{8D328317-CEEE-4399-92C0-3AC04F6873FC}">
      <text>
        <r>
          <rPr>
            <sz val="10"/>
            <color indexed="81"/>
            <rFont val="Lucida Console"/>
            <family val="3"/>
          </rPr>
          <t>_x000D_
FERRAMENTAS MAQ.FERRAMENTAS,ELETR.PECAS E ACESSORI</t>
        </r>
      </text>
    </comment>
    <comment ref="Y34" authorId="0" shapeId="0" xr:uid="{DC75A0DA-F87D-46C7-A409-47810380FCC6}">
      <text>
        <r>
          <rPr>
            <sz val="10"/>
            <color indexed="81"/>
            <rFont val="Lucida Console"/>
            <family val="3"/>
          </rPr>
          <t>_x000D_
BITS E BEDAMES</t>
        </r>
      </text>
    </comment>
    <comment ref="AW34" authorId="0" shapeId="0" xr:uid="{0D6560A5-CA61-4EF3-BDF6-426BEE0AA95D}">
      <text>
        <r>
          <rPr>
            <sz val="10"/>
            <color indexed="81"/>
            <rFont val="Lucida Console"/>
            <family val="3"/>
          </rPr>
          <t>Tempo de Estoque (Meses)_x000D_
_x000D_
0,0</t>
        </r>
      </text>
    </comment>
    <comment ref="A35" authorId="0" shapeId="0" xr:uid="{93B29D92-7BF5-4678-B8C9-F7E903815AD7}">
      <text>
        <r>
          <rPr>
            <sz val="10"/>
            <color indexed="81"/>
            <rFont val="Lucida Console"/>
            <family val="3"/>
          </rPr>
          <t>_x000D_
63252</t>
        </r>
      </text>
    </comment>
    <comment ref="B35" authorId="0" shapeId="0" xr:uid="{20404A86-E9AD-498E-B4DB-6B3F7EB08FC8}">
      <text>
        <r>
          <rPr>
            <sz val="10"/>
            <color indexed="81"/>
            <rFont val="Lucida Console"/>
            <family val="3"/>
          </rPr>
          <t>DESCRIÇÃO DETALHADA_x000D_
OLEO DESENGRIPANTE, ANTI-FERRUGINOSO, LUBRIFICA E REPELE UMIDADE - FRASCO C/ 300 ML</t>
        </r>
      </text>
    </comment>
    <comment ref="W35" authorId="0" shapeId="0" xr:uid="{B94AB7BE-AE2E-4227-B7F1-6FBF3DFC28B1}">
      <text>
        <r>
          <rPr>
            <sz val="10"/>
            <color indexed="81"/>
            <rFont val="Lucida Console"/>
            <family val="3"/>
          </rPr>
          <t>_x000D_
DM-Geral</t>
        </r>
      </text>
    </comment>
    <comment ref="X35" authorId="0" shapeId="0" xr:uid="{698EBB6B-54BD-4950-BD65-29DDCFA3B200}">
      <text>
        <r>
          <rPr>
            <sz val="10"/>
            <color indexed="81"/>
            <rFont val="Lucida Console"/>
            <family val="3"/>
          </rPr>
          <t>_x000D_
MAQ.EQUIP.E MATERIAIS P/ HIGIEN.LIMP.POLIM.E LUBR.</t>
        </r>
      </text>
    </comment>
    <comment ref="Y35" authorId="0" shapeId="0" xr:uid="{536F7CFE-E496-44E6-ABDE-D708D4E94CDB}">
      <text>
        <r>
          <rPr>
            <sz val="10"/>
            <color indexed="81"/>
            <rFont val="Lucida Console"/>
            <family val="3"/>
          </rPr>
          <t>_x000D_
LIMPADORES</t>
        </r>
      </text>
    </comment>
    <comment ref="AW35" authorId="0" shapeId="0" xr:uid="{032E2D79-5B85-43E7-B2C5-8D73EEAAA39C}">
      <text>
        <r>
          <rPr>
            <sz val="10"/>
            <color indexed="81"/>
            <rFont val="Lucida Console"/>
            <family val="3"/>
          </rPr>
          <t>Tempo de Estoque (Meses)_x000D_
_x000D_
0,0</t>
        </r>
      </text>
    </comment>
    <comment ref="A36" authorId="0" shapeId="0" xr:uid="{94BBC876-727F-48EE-895F-03F2ADCCC9D5}">
      <text>
        <r>
          <rPr>
            <sz val="10"/>
            <color indexed="81"/>
            <rFont val="Lucida Console"/>
            <family val="3"/>
          </rPr>
          <t>_x000D_
121086</t>
        </r>
      </text>
    </comment>
    <comment ref="B36" authorId="0" shapeId="0" xr:uid="{9B08CA21-AE53-49B7-B02D-B13A887F2E30}">
      <text>
        <r>
          <rPr>
            <sz val="10"/>
            <color indexed="81"/>
            <rFont val="Lucida Console"/>
            <family val="3"/>
          </rPr>
          <t>DESCRIÇÃO DETALHADA_x000D_
OLEO SOLUVEL BIODEGRADAVEL PARA CORTE DE METAIS - GALAO DE 5 LITROS</t>
        </r>
      </text>
    </comment>
    <comment ref="W36" authorId="0" shapeId="0" xr:uid="{8983E64A-6143-442B-9321-ABD0B8B3BB76}">
      <text>
        <r>
          <rPr>
            <sz val="10"/>
            <color indexed="81"/>
            <rFont val="Lucida Console"/>
            <family val="3"/>
          </rPr>
          <t>_x000D_
DM-Jardinagem</t>
        </r>
      </text>
    </comment>
    <comment ref="X36" authorId="0" shapeId="0" xr:uid="{4D059FBB-44E2-4ADB-973A-4500FD095026}">
      <text>
        <r>
          <rPr>
            <sz val="10"/>
            <color indexed="81"/>
            <rFont val="Lucida Console"/>
            <family val="3"/>
          </rPr>
          <t>_x000D_
COMBUST.,LUBRIF.,OLEOS,GRAXAS,GAS</t>
        </r>
      </text>
    </comment>
    <comment ref="Y36" authorId="0" shapeId="0" xr:uid="{54BEAAEC-3CCC-4630-87DC-8815FE19AA4A}">
      <text>
        <r>
          <rPr>
            <sz val="10"/>
            <color indexed="81"/>
            <rFont val="Lucida Console"/>
            <family val="3"/>
          </rPr>
          <t>_x000D_
OLEOS LUBRIF.,GRAXAS,CORTANTES,FLUIDOS HIDRAULICOS</t>
        </r>
      </text>
    </comment>
    <comment ref="AW36" authorId="0" shapeId="0" xr:uid="{9F8D7926-A89B-43D4-B7B1-C488417E9DA1}">
      <text>
        <r>
          <rPr>
            <sz val="10"/>
            <color indexed="81"/>
            <rFont val="Lucida Console"/>
            <family val="3"/>
          </rPr>
          <t>Tempo de Estoque (Meses)_x000D_
_x000D_
0,0</t>
        </r>
      </text>
    </comment>
    <comment ref="A37" authorId="0" shapeId="0" xr:uid="{89EFD801-6E5D-498A-A271-829E051B89A1}">
      <text>
        <r>
          <rPr>
            <sz val="10"/>
            <color indexed="81"/>
            <rFont val="Lucida Console"/>
            <family val="3"/>
          </rPr>
          <t>_x000D_
78055</t>
        </r>
      </text>
    </comment>
    <comment ref="B37" authorId="0" shapeId="0" xr:uid="{B7E915DC-92AD-4874-8172-E44458697A80}">
      <text>
        <r>
          <rPr>
            <sz val="10"/>
            <color indexed="81"/>
            <rFont val="Lucida Console"/>
            <family val="3"/>
          </rPr>
          <t>DESCRIÇÃO DETALHADA_x000D_
CORREDICA TELESCOPICA, PARA GAVETA, FZ 405 MM - 45 KG</t>
        </r>
      </text>
    </comment>
    <comment ref="W37" authorId="0" shapeId="0" xr:uid="{AC980455-5935-458A-88A3-FF6778FA80AD}">
      <text>
        <r>
          <rPr>
            <sz val="10"/>
            <color indexed="81"/>
            <rFont val="Lucida Console"/>
            <family val="3"/>
          </rPr>
          <t>_x000D_
DM-Marcenaria</t>
        </r>
      </text>
    </comment>
    <comment ref="X37" authorId="0" shapeId="0" xr:uid="{2B90E10D-4404-4A08-90E5-B5D203273AAA}">
      <text>
        <r>
          <rPr>
            <sz val="10"/>
            <color indexed="81"/>
            <rFont val="Lucida Console"/>
            <family val="3"/>
          </rPr>
          <t>_x000D_
MOBILIARIO E COFRE</t>
        </r>
      </text>
    </comment>
    <comment ref="Y37" authorId="0" shapeId="0" xr:uid="{CBEAF368-5878-45CD-AC53-E2490ED8E9B3}">
      <text>
        <r>
          <rPr>
            <sz val="10"/>
            <color indexed="81"/>
            <rFont val="Lucida Console"/>
            <family val="3"/>
          </rPr>
          <t>_x000D_
ACESSORIOS</t>
        </r>
      </text>
    </comment>
    <comment ref="AW37" authorId="0" shapeId="0" xr:uid="{27217152-F11E-4EFD-BD3D-C40BDBA1C577}">
      <text>
        <r>
          <rPr>
            <sz val="10"/>
            <color indexed="81"/>
            <rFont val="Lucida Console"/>
            <family val="3"/>
          </rPr>
          <t>Tempo de Estoque (Meses)_x000D_
_x000D_
0,0</t>
        </r>
      </text>
    </comment>
    <comment ref="A38" authorId="0" shapeId="0" xr:uid="{5E4AAAF1-4A30-4006-AA24-8C4B3BD981AF}">
      <text>
        <r>
          <rPr>
            <sz val="10"/>
            <color indexed="81"/>
            <rFont val="Lucida Console"/>
            <family val="3"/>
          </rPr>
          <t>_x000D_
130618</t>
        </r>
      </text>
    </comment>
    <comment ref="B38" authorId="0" shapeId="0" xr:uid="{69462C86-5793-43C9-874F-C65928AA3C86}">
      <text>
        <r>
          <rPr>
            <sz val="10"/>
            <color indexed="81"/>
            <rFont val="Lucida Console"/>
            <family val="3"/>
          </rPr>
          <t>DESCRIÇÃO DETALHADA_x000D_
FITA DE BORDA CARVALHO PRATA 35 X 0,45 X 20 M</t>
        </r>
      </text>
    </comment>
    <comment ref="W38" authorId="0" shapeId="0" xr:uid="{BEB1D60D-13DA-4797-A937-1B3C12B1B718}">
      <text>
        <r>
          <rPr>
            <sz val="10"/>
            <color indexed="81"/>
            <rFont val="Lucida Console"/>
            <family val="3"/>
          </rPr>
          <t>_x000D_
DM-Marcenaria</t>
        </r>
      </text>
    </comment>
    <comment ref="X38" authorId="0" shapeId="0" xr:uid="{4C3A65DF-D4C9-458F-8548-29EFCB5782F3}">
      <text>
        <r>
          <rPr>
            <sz val="10"/>
            <color indexed="81"/>
            <rFont val="Lucida Console"/>
            <family val="3"/>
          </rPr>
          <t>_x000D_
MOBILIARIO E COFRE</t>
        </r>
      </text>
    </comment>
    <comment ref="Y38" authorId="0" shapeId="0" xr:uid="{E08B6D5B-0219-4CF2-A6BA-B057507D115F}">
      <text>
        <r>
          <rPr>
            <sz val="10"/>
            <color indexed="81"/>
            <rFont val="Lucida Console"/>
            <family val="3"/>
          </rPr>
          <t>_x000D_
ACESSORIOS</t>
        </r>
      </text>
    </comment>
    <comment ref="AW38" authorId="0" shapeId="0" xr:uid="{C4A2DB81-B5EB-4A54-898F-45E06FDF3EA5}">
      <text>
        <r>
          <rPr>
            <sz val="10"/>
            <color indexed="81"/>
            <rFont val="Lucida Console"/>
            <family val="3"/>
          </rPr>
          <t>Tempo de Estoque (Meses)_x000D_
_x000D_
0,0</t>
        </r>
      </text>
    </comment>
    <comment ref="A39" authorId="0" shapeId="0" xr:uid="{BEDD0D4E-9AE2-4A7B-9C63-BEEF41CE1C75}">
      <text>
        <r>
          <rPr>
            <sz val="10"/>
            <color indexed="81"/>
            <rFont val="Lucida Console"/>
            <family val="3"/>
          </rPr>
          <t>_x000D_
20167</t>
        </r>
      </text>
    </comment>
    <comment ref="B39" authorId="0" shapeId="0" xr:uid="{56273CB0-82EA-4A88-B518-D173510D417A}">
      <text>
        <r>
          <rPr>
            <sz val="10"/>
            <color indexed="81"/>
            <rFont val="Lucida Console"/>
            <family val="3"/>
          </rPr>
          <t>DESCRIÇÃO DETALHADA_x000D_
LONA PLASTICA - 4 X 100M - PRETA. ESPESSURA MINIMA 110 MICRAS.</t>
        </r>
      </text>
    </comment>
    <comment ref="W39" authorId="0" shapeId="0" xr:uid="{18A78746-199F-48A5-910D-5DE5D2F81CCE}">
      <text>
        <r>
          <rPr>
            <sz val="10"/>
            <color indexed="81"/>
            <rFont val="Lucida Console"/>
            <family val="3"/>
          </rPr>
          <t>_x000D_
DM-Geral</t>
        </r>
      </text>
    </comment>
    <comment ref="X39" authorId="0" shapeId="0" xr:uid="{FBEC0209-AEEE-4CB0-946D-6616E99F8CDA}">
      <text>
        <r>
          <rPr>
            <sz val="10"/>
            <color indexed="81"/>
            <rFont val="Lucida Console"/>
            <family val="3"/>
          </rPr>
          <t>_x000D_
ART. DOMEST. DECO. GUARNI. DE AMBI.TECI. VEICULOS</t>
        </r>
      </text>
    </comment>
    <comment ref="Y39" authorId="0" shapeId="0" xr:uid="{01CE2B43-9C53-4177-88A2-7AB4A122FE2D}">
      <text>
        <r>
          <rPr>
            <sz val="10"/>
            <color indexed="81"/>
            <rFont val="Lucida Console"/>
            <family val="3"/>
          </rPr>
          <t>_x000D_
TECI.LONAS TOLDOS E ENCERADOS DE PLASTICO</t>
        </r>
      </text>
    </comment>
    <comment ref="AW39" authorId="0" shapeId="0" xr:uid="{E97729AF-B51C-491F-BEF9-551B34FF3A5C}">
      <text>
        <r>
          <rPr>
            <sz val="10"/>
            <color indexed="81"/>
            <rFont val="Lucida Console"/>
            <family val="3"/>
          </rPr>
          <t>Tempo de Estoque (Meses)_x000D_
_x000D_
0,0</t>
        </r>
      </text>
    </comment>
    <comment ref="A40" authorId="0" shapeId="0" xr:uid="{6E9E7347-4262-4BFC-834F-4CE5E6A88FE6}">
      <text>
        <r>
          <rPr>
            <sz val="10"/>
            <color indexed="81"/>
            <rFont val="Lucida Console"/>
            <family val="3"/>
          </rPr>
          <t>_x000D_
24551</t>
        </r>
      </text>
    </comment>
    <comment ref="B40" authorId="0" shapeId="0" xr:uid="{D41BD895-9CE0-40D6-AE9A-87233C94CC9E}">
      <text>
        <r>
          <rPr>
            <sz val="10"/>
            <color indexed="81"/>
            <rFont val="Lucida Console"/>
            <family val="3"/>
          </rPr>
          <t>DESCRIÇÃO DETALHADA_x000D_
LIXA CINTA DE PANO P/ MADEIRA - MEDIDAS: 610 X 75 MM GRAMATURA 80</t>
        </r>
      </text>
    </comment>
    <comment ref="W40" authorId="0" shapeId="0" xr:uid="{0CFEF560-8F48-45E3-897A-3F18F5175161}">
      <text>
        <r>
          <rPr>
            <sz val="10"/>
            <color indexed="81"/>
            <rFont val="Lucida Console"/>
            <family val="3"/>
          </rPr>
          <t>_x000D_
DM-Marcenaria</t>
        </r>
      </text>
    </comment>
    <comment ref="X40" authorId="0" shapeId="0" xr:uid="{DC2BC47C-63BB-4968-9925-8AD6C1859339}">
      <text>
        <r>
          <rPr>
            <sz val="10"/>
            <color indexed="81"/>
            <rFont val="Lucida Console"/>
            <family val="3"/>
          </rPr>
          <t>_x000D_
ABRASIVOS</t>
        </r>
      </text>
    </comment>
    <comment ref="Y40" authorId="0" shapeId="0" xr:uid="{DCFB5C05-71E3-4A7E-8211-CB40C9472A4D}">
      <text>
        <r>
          <rPr>
            <sz val="10"/>
            <color indexed="81"/>
            <rFont val="Lucida Console"/>
            <family val="3"/>
          </rPr>
          <t>_x000D_
LIXAS EM ROLO</t>
        </r>
      </text>
    </comment>
    <comment ref="AW40" authorId="0" shapeId="0" xr:uid="{7DB85613-13F6-4B44-85A5-34BC11B1BE39}">
      <text>
        <r>
          <rPr>
            <sz val="10"/>
            <color indexed="81"/>
            <rFont val="Lucida Console"/>
            <family val="3"/>
          </rPr>
          <t>Tempo de Estoque (Meses)_x000D_
_x000D_
0,0</t>
        </r>
      </text>
    </comment>
    <comment ref="A41" authorId="0" shapeId="0" xr:uid="{EC391271-D554-4ED2-875E-C0BB6E2C34C5}">
      <text>
        <r>
          <rPr>
            <sz val="10"/>
            <color indexed="81"/>
            <rFont val="Lucida Console"/>
            <family val="3"/>
          </rPr>
          <t>_x000D_
139545</t>
        </r>
      </text>
    </comment>
    <comment ref="B41" authorId="0" shapeId="0" xr:uid="{43D16A0D-0E1D-4DD0-8B44-D3CEE38AB5B9}">
      <text>
        <r>
          <rPr>
            <sz val="10"/>
            <color indexed="81"/>
            <rFont val="Lucida Console"/>
            <family val="3"/>
          </rPr>
          <t>DESCRIÇÃO DETALHADA_x000D_
DISCO DE DESBASTE INDUSTRIAL PARA ACO / ACO INOX, DIMENSOES: Ø 4.1/2" X 1/4" X Ø 7/8", ROTACAO: 12.250 A 13.200 RPM</t>
        </r>
      </text>
    </comment>
    <comment ref="W41" authorId="0" shapeId="0" xr:uid="{218C4C41-EEFB-41E0-A96C-5FF8053E6CF5}">
      <text>
        <r>
          <rPr>
            <sz val="10"/>
            <color indexed="81"/>
            <rFont val="Lucida Console"/>
            <family val="3"/>
          </rPr>
          <t>_x000D_
DM-Serralheria</t>
        </r>
      </text>
    </comment>
    <comment ref="X41" authorId="0" shapeId="0" xr:uid="{AD36B45C-05EC-4BE8-811E-971A93610CB9}">
      <text>
        <r>
          <rPr>
            <sz val="10"/>
            <color indexed="81"/>
            <rFont val="Lucida Console"/>
            <family val="3"/>
          </rPr>
          <t>_x000D_
ABRASIVOS</t>
        </r>
      </text>
    </comment>
    <comment ref="Y41" authorId="0" shapeId="0" xr:uid="{5AF83169-94C6-47F6-B568-EA54F8105BEF}">
      <text>
        <r>
          <rPr>
            <sz val="10"/>
            <color indexed="81"/>
            <rFont val="Lucida Console"/>
            <family val="3"/>
          </rPr>
          <t>_x000D_
DISCO DE FIBRA</t>
        </r>
      </text>
    </comment>
    <comment ref="AW41" authorId="0" shapeId="0" xr:uid="{57DB7247-D068-4BAA-BD8A-5F2EB13380C2}">
      <text>
        <r>
          <rPr>
            <sz val="10"/>
            <color indexed="81"/>
            <rFont val="Lucida Console"/>
            <family val="3"/>
          </rPr>
          <t>Tempo de Estoque (Meses)_x000D_
_x000D_
0,0</t>
        </r>
      </text>
    </comment>
    <comment ref="A42" authorId="0" shapeId="0" xr:uid="{48397428-73E7-4356-9A33-1601E2918074}">
      <text>
        <r>
          <rPr>
            <sz val="10"/>
            <color indexed="81"/>
            <rFont val="Lucida Console"/>
            <family val="3"/>
          </rPr>
          <t>_x000D_
134246</t>
        </r>
      </text>
    </comment>
    <comment ref="B42" authorId="0" shapeId="0" xr:uid="{C6E49E1C-503E-414E-8A69-85DA2EE99E48}">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42" authorId="0" shapeId="0" xr:uid="{3258FE53-5279-4710-8DCA-1673F14DF6BA}">
      <text>
        <r>
          <rPr>
            <sz val="10"/>
            <color indexed="81"/>
            <rFont val="Lucida Console"/>
            <family val="3"/>
          </rPr>
          <t>_x000D_
Últ estimativa : 1.100_x000D_
Enviada em     : 19.11.2021_x000D_
Ata - Venc     : 78/21 - 16.03.2022</t>
        </r>
      </text>
    </comment>
    <comment ref="S42" authorId="0" shapeId="0" xr:uid="{8B9F85B2-19E9-422B-AFDC-606C1344A909}">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42" authorId="0" shapeId="0" xr:uid="{7F910F9B-5C00-4E67-91D5-B596A59948B2}">
      <text>
        <r>
          <rPr>
            <sz val="10"/>
            <color indexed="81"/>
            <rFont val="Lucida Console"/>
            <family val="3"/>
          </rPr>
          <t>_x000D_
DM-Construção</t>
        </r>
      </text>
    </comment>
    <comment ref="X42" authorId="0" shapeId="0" xr:uid="{6E50770D-FF77-40DE-87AC-6B0272842C2E}">
      <text>
        <r>
          <rPr>
            <sz val="10"/>
            <color indexed="81"/>
            <rFont val="Lucida Console"/>
            <family val="3"/>
          </rPr>
          <t>_x000D_
MAT.E EQUIP. P/ CONSTR.CIVIL E CONSERV. DE VIAS PUBL.</t>
        </r>
      </text>
    </comment>
    <comment ref="Y42" authorId="0" shapeId="0" xr:uid="{6BE7877E-1E71-4647-8240-E7D6814EEE4A}">
      <text>
        <r>
          <rPr>
            <sz val="10"/>
            <color indexed="81"/>
            <rFont val="Lucida Console"/>
            <family val="3"/>
          </rPr>
          <t>_x000D_
PEDRA,PEDRISCO E AREIA</t>
        </r>
      </text>
    </comment>
    <comment ref="AW42" authorId="0" shapeId="0" xr:uid="{89B07DB6-4B92-4142-9DD9-A2DA2A6CE5F2}">
      <text>
        <r>
          <rPr>
            <sz val="10"/>
            <color indexed="81"/>
            <rFont val="Lucida Console"/>
            <family val="3"/>
          </rPr>
          <t>Tempo de Estoque (Meses)_x000D_
_x000D_
35,5</t>
        </r>
      </text>
    </comment>
    <comment ref="A43" authorId="0" shapeId="0" xr:uid="{2AB03ADE-7E7C-43FD-A6E7-C16589FF0CA6}">
      <text>
        <r>
          <rPr>
            <sz val="10"/>
            <color indexed="81"/>
            <rFont val="Lucida Console"/>
            <family val="3"/>
          </rPr>
          <t>_x000D_
82452</t>
        </r>
      </text>
    </comment>
    <comment ref="B43" authorId="0" shapeId="0" xr:uid="{E8445FBB-0026-4749-8323-431098555406}">
      <text>
        <r>
          <rPr>
            <sz val="10"/>
            <color indexed="81"/>
            <rFont val="Lucida Console"/>
            <family val="3"/>
          </rPr>
          <t>DESCRIÇÃO DETALHADA_x000D_
BUCHA DE REDUCAO EM LATAO 3/4 X 1/2</t>
        </r>
      </text>
    </comment>
    <comment ref="G43" authorId="0" shapeId="0" xr:uid="{49250023-3EAF-4FD7-A787-8318AFA329EC}">
      <text>
        <r>
          <rPr>
            <sz val="10"/>
            <color indexed="81"/>
            <rFont val="Lucida Console"/>
            <family val="3"/>
          </rPr>
          <t>_x000D_
Últ estimativa : 50_x000D_
Enviada em     : 17.12.2020_x000D_
Ata - Venc     : 101/20 - 27.04.2021</t>
        </r>
      </text>
    </comment>
    <comment ref="O43" authorId="0" shapeId="0" xr:uid="{07CBD479-E090-46BC-B137-20EC55856578}">
      <text>
        <r>
          <rPr>
            <sz val="10"/>
            <color indexed="81"/>
            <rFont val="Lucida Console"/>
            <family val="3"/>
          </rPr>
          <t>_x000D_
Pertencia a ATA nº 101/20_x000D_
Estimativa de Renovação enviada em 17.12.2020 - Qtd 50_x000D_
PE  16/20 lote 76_x000D_
18.05.20 = Processo conferido, finalizado.</t>
        </r>
      </text>
    </comment>
    <comment ref="W43" authorId="0" shapeId="0" xr:uid="{F45F1D9B-639C-4F42-9EB3-41BEAC574977}">
      <text>
        <r>
          <rPr>
            <sz val="10"/>
            <color indexed="81"/>
            <rFont val="Lucida Console"/>
            <family val="3"/>
          </rPr>
          <t>_x000D_
DM-Hidráulica</t>
        </r>
      </text>
    </comment>
    <comment ref="X43" authorId="0" shapeId="0" xr:uid="{48D081F8-6E85-4974-99FE-2F5B478510BF}">
      <text>
        <r>
          <rPr>
            <sz val="10"/>
            <color indexed="81"/>
            <rFont val="Lucida Console"/>
            <family val="3"/>
          </rPr>
          <t>_x000D_
MATERIAL HIDRAULICO, CANOS, TUBOS, MANGUEIRAS, CONEXOES E ACESS.</t>
        </r>
      </text>
    </comment>
    <comment ref="Y43" authorId="0" shapeId="0" xr:uid="{29552D82-153B-4328-992D-6B228B925CBC}">
      <text>
        <r>
          <rPr>
            <sz val="10"/>
            <color indexed="81"/>
            <rFont val="Lucida Console"/>
            <family val="3"/>
          </rPr>
          <t>_x000D_
ADAP. LUVAS.TES CURVAS COTOVELOS PLUGS FLANGES.....</t>
        </r>
      </text>
    </comment>
    <comment ref="AW43" authorId="0" shapeId="0" xr:uid="{F2A8EF29-2794-4759-AD98-BD1020592935}">
      <text>
        <r>
          <rPr>
            <sz val="10"/>
            <color indexed="81"/>
            <rFont val="Lucida Console"/>
            <family val="3"/>
          </rPr>
          <t>Tempo de Estoque (Meses)_x000D_
_x000D_
10,0</t>
        </r>
      </text>
    </comment>
    <comment ref="A44" authorId="0" shapeId="0" xr:uid="{3679E1B3-86FA-462D-8B29-A1AF544C4FC4}">
      <text>
        <r>
          <rPr>
            <sz val="10"/>
            <color indexed="81"/>
            <rFont val="Lucida Console"/>
            <family val="3"/>
          </rPr>
          <t>_x000D_
23989</t>
        </r>
      </text>
    </comment>
    <comment ref="B44" authorId="0" shapeId="0" xr:uid="{0D2A1309-7405-4377-BE26-B01B08F4E6EE}">
      <text>
        <r>
          <rPr>
            <sz val="10"/>
            <color indexed="81"/>
            <rFont val="Lucida Console"/>
            <family val="3"/>
          </rPr>
          <t>DESCRIÇÃO DETALHADA_x000D_
PAPEL CREPOM - RL C/ 48 X 200 CM - LARANJA</t>
        </r>
      </text>
    </comment>
    <comment ref="G44" authorId="0" shapeId="0" xr:uid="{891942D0-8F33-4BB0-85D5-6170413EC931}">
      <text>
        <r>
          <rPr>
            <sz val="10"/>
            <color indexed="81"/>
            <rFont val="Lucida Console"/>
            <family val="3"/>
          </rPr>
          <t>_x000D_
Últ estimativa : 10.000_x000D_
Enviada em     : 19.12.2019_x000D_
Ata - Venc     : 143/21 - 20.05.2022</t>
        </r>
      </text>
    </comment>
    <comment ref="O44" authorId="0" shapeId="0" xr:uid="{5209F1D4-F23A-40AD-9BE6-F16F97746006}">
      <text>
        <r>
          <rPr>
            <sz val="10"/>
            <color indexed="81"/>
            <rFont val="Lucida Console"/>
            <family val="3"/>
          </rPr>
          <t>_x000D_
Pertencia a ATA nº 143/21_x000D_
Estimativa de Renovação enviada em 19.12.2019 - Qtd 10.000_x000D_
PE  61/21 lote _x000D_
30.04.21 = Finalizado. Ata 143/20</t>
        </r>
      </text>
    </comment>
    <comment ref="W44" authorId="0" shapeId="0" xr:uid="{BAEF8FD9-5170-4A5A-8499-8A4D64CFAC3F}">
      <text>
        <r>
          <rPr>
            <sz val="10"/>
            <color indexed="81"/>
            <rFont val="Lucida Console"/>
            <family val="3"/>
          </rPr>
          <t>_x000D_
Pedagógico</t>
        </r>
      </text>
    </comment>
    <comment ref="X44" authorId="0" shapeId="0" xr:uid="{C9DA773C-76E7-40BF-81CA-C405BDAED5BB}">
      <text>
        <r>
          <rPr>
            <sz val="10"/>
            <color indexed="81"/>
            <rFont val="Lucida Console"/>
            <family val="3"/>
          </rPr>
          <t>_x000D_
MAQ. E EQUIP. P/ IND. GRAFICA COMP. ACESS. E PAPEI</t>
        </r>
      </text>
    </comment>
    <comment ref="Y44" authorId="0" shapeId="0" xr:uid="{192B5785-0A41-4AD2-B779-875436002A25}">
      <text>
        <r>
          <rPr>
            <sz val="10"/>
            <color indexed="81"/>
            <rFont val="Lucida Console"/>
            <family val="3"/>
          </rPr>
          <t>_x000D_
PAPEIS P/ EMBALAGEM E DECORATIVOS</t>
        </r>
      </text>
    </comment>
    <comment ref="AW44" authorId="0" shapeId="0" xr:uid="{494B2F3E-C29A-44FF-ADEF-3BC5BC68702F}">
      <text>
        <r>
          <rPr>
            <sz val="10"/>
            <color indexed="81"/>
            <rFont val="Lucida Console"/>
            <family val="3"/>
          </rPr>
          <t>Tempo de Estoque (Meses)_x000D_
_x000D_
561,0</t>
        </r>
      </text>
    </comment>
    <comment ref="A45" authorId="0" shapeId="0" xr:uid="{893C0B0A-058D-42E6-A61A-93A599486A3F}">
      <text>
        <r>
          <rPr>
            <sz val="10"/>
            <color indexed="81"/>
            <rFont val="Lucida Console"/>
            <family val="3"/>
          </rPr>
          <t>_x000D_
29956</t>
        </r>
      </text>
    </comment>
    <comment ref="B45" authorId="0" shapeId="0" xr:uid="{14BC0D16-A3BB-49F2-ACEF-2B0F7388D9B1}">
      <text>
        <r>
          <rPr>
            <sz val="10"/>
            <color indexed="81"/>
            <rFont val="Lucida Console"/>
            <family val="3"/>
          </rPr>
          <t>DESCRIÇÃO DETALHADA_x000D_
PAPEL CAMURCA - 60 X 40 CM - BRANCO</t>
        </r>
      </text>
    </comment>
    <comment ref="G45" authorId="0" shapeId="0" xr:uid="{E5834DC9-C6F2-4224-9258-4A4138C04591}">
      <text>
        <r>
          <rPr>
            <sz val="10"/>
            <color indexed="81"/>
            <rFont val="Lucida Console"/>
            <family val="3"/>
          </rPr>
          <t>_x000D_
Últ estimativa : 10.000_x000D_
Enviada em     : 19.12.2019_x000D_
Ata - Venc     : 143/21 - 20.05.2022</t>
        </r>
      </text>
    </comment>
    <comment ref="O45" authorId="0" shapeId="0" xr:uid="{1BFD1319-BDC8-48E3-9955-55FC903E92CE}">
      <text>
        <r>
          <rPr>
            <sz val="10"/>
            <color indexed="81"/>
            <rFont val="Lucida Console"/>
            <family val="3"/>
          </rPr>
          <t>_x000D_
Pertencia a ATA nº 143/21_x000D_
Estimativa de Renovação enviada em 19.12.2019 - Qtd 10.000_x000D_
PE  61/21 lote _x000D_
30.04.21 = Finalizado. Ata 143/20</t>
        </r>
      </text>
    </comment>
    <comment ref="W45" authorId="0" shapeId="0" xr:uid="{DAED87CB-BDC8-4DC7-97EF-693E86804725}">
      <text>
        <r>
          <rPr>
            <sz val="10"/>
            <color indexed="81"/>
            <rFont val="Lucida Console"/>
            <family val="3"/>
          </rPr>
          <t>_x000D_
Pedagógico</t>
        </r>
      </text>
    </comment>
    <comment ref="X45" authorId="0" shapeId="0" xr:uid="{FCB8A2FD-609C-4B0B-B59C-4CB64C3D4FA8}">
      <text>
        <r>
          <rPr>
            <sz val="10"/>
            <color indexed="81"/>
            <rFont val="Lucida Console"/>
            <family val="3"/>
          </rPr>
          <t>_x000D_
MAQ. E EQUIP. P/ IND. GRAFICA COMP. ACESS. E PAPEI</t>
        </r>
      </text>
    </comment>
    <comment ref="Y45" authorId="0" shapeId="0" xr:uid="{FD945766-A835-4988-A11A-470A387EE9B6}">
      <text>
        <r>
          <rPr>
            <sz val="10"/>
            <color indexed="81"/>
            <rFont val="Lucida Console"/>
            <family val="3"/>
          </rPr>
          <t>_x000D_
PAPEIS E PAPELOES</t>
        </r>
      </text>
    </comment>
    <comment ref="AW45" authorId="0" shapeId="0" xr:uid="{90614A92-2ABC-45AB-9399-885CF72C535E}">
      <text>
        <r>
          <rPr>
            <sz val="10"/>
            <color indexed="81"/>
            <rFont val="Lucida Console"/>
            <family val="3"/>
          </rPr>
          <t>Tempo de Estoque (Meses)_x000D_
_x000D_
500,0</t>
        </r>
      </text>
    </comment>
    <comment ref="A46" authorId="0" shapeId="0" xr:uid="{8723A123-891A-416A-AEEB-2C5740DAFEB9}">
      <text>
        <r>
          <rPr>
            <sz val="10"/>
            <color indexed="81"/>
            <rFont val="Lucida Console"/>
            <family val="3"/>
          </rPr>
          <t>_x000D_
16053</t>
        </r>
      </text>
    </comment>
    <comment ref="B46" authorId="0" shapeId="0" xr:uid="{49E6CFDD-70A8-4AE9-BA93-A319C4A54E24}">
      <text>
        <r>
          <rPr>
            <sz val="10"/>
            <color indexed="81"/>
            <rFont val="Lucida Console"/>
            <family val="3"/>
          </rPr>
          <t>DESCRIÇÃO DETALHADA_x000D_
ADESIVO P/ CHAPISCO, CONCRETO E ARGAMASSA - BALDE C/18 LITROS</t>
        </r>
      </text>
    </comment>
    <comment ref="G46" authorId="0" shapeId="0" xr:uid="{3277ACF3-9E25-4F40-98B1-A54E9BD1B271}">
      <text>
        <r>
          <rPr>
            <sz val="10"/>
            <color indexed="81"/>
            <rFont val="Lucida Console"/>
            <family val="3"/>
          </rPr>
          <t>_x000D_
Últ estimativa : 300_x000D_
Enviada em     : 22.04.2021_x000D_
Ata - Venc     : 174/20 - 16.08.2021</t>
        </r>
      </text>
    </comment>
    <comment ref="O46" authorId="0" shapeId="0" xr:uid="{E72552A2-042C-42AE-9CB0-4DED6842F2B8}">
      <text>
        <r>
          <rPr>
            <sz val="10"/>
            <color indexed="81"/>
            <rFont val="Lucida Console"/>
            <family val="3"/>
          </rPr>
          <t>_x000D_
Pertencia a ATA nº 174/20_x000D_
Estimativa de Renovação enviada em 22.04.2021 - Qtd 300_x000D_
PE  99/20 lote 2_x000D_
03.08.20 = Finalizado</t>
        </r>
      </text>
    </comment>
    <comment ref="W46" authorId="0" shapeId="0" xr:uid="{D453BEE7-796B-4B54-A962-12BF14E170EF}">
      <text>
        <r>
          <rPr>
            <sz val="10"/>
            <color indexed="81"/>
            <rFont val="Lucida Console"/>
            <family val="3"/>
          </rPr>
          <t>_x000D_
DM-Construção</t>
        </r>
      </text>
    </comment>
    <comment ref="X46" authorId="0" shapeId="0" xr:uid="{058A0614-CBFC-467C-BD99-8F94912085AE}">
      <text>
        <r>
          <rPr>
            <sz val="10"/>
            <color indexed="81"/>
            <rFont val="Lucida Console"/>
            <family val="3"/>
          </rPr>
          <t>_x000D_
MAT.E EQUIP. P/ CONSTR.CIVIL E CONSERV. DE VIAS PUBL.</t>
        </r>
      </text>
    </comment>
    <comment ref="Y46" authorId="0" shapeId="0" xr:uid="{37A9EDA4-9CC0-4545-A9D7-AA1F8F32F317}">
      <text>
        <r>
          <rPr>
            <sz val="10"/>
            <color indexed="81"/>
            <rFont val="Lucida Console"/>
            <family val="3"/>
          </rPr>
          <t>_x000D_
IMPERMEABILIZANTES, ADITIVOS E ADESIVOS</t>
        </r>
      </text>
    </comment>
    <comment ref="AW46" authorId="0" shapeId="0" xr:uid="{C27BFF32-148D-41CB-9F8B-1D8836048B36}">
      <text>
        <r>
          <rPr>
            <sz val="10"/>
            <color indexed="81"/>
            <rFont val="Lucida Console"/>
            <family val="3"/>
          </rPr>
          <t>Tempo de Estoque (Meses)_x000D_
_x000D_
7,0</t>
        </r>
      </text>
    </comment>
    <comment ref="A47" authorId="0" shapeId="0" xr:uid="{900AB161-E40E-4716-96CC-17C2054FDD0E}">
      <text>
        <r>
          <rPr>
            <sz val="10"/>
            <color indexed="81"/>
            <rFont val="Lucida Console"/>
            <family val="3"/>
          </rPr>
          <t>_x000D_
12659</t>
        </r>
      </text>
    </comment>
    <comment ref="B47" authorId="0" shapeId="0" xr:uid="{06E9AB80-D957-4335-89D6-970AE0BF17AF}">
      <text>
        <r>
          <rPr>
            <sz val="10"/>
            <color indexed="81"/>
            <rFont val="Lucida Console"/>
            <family val="3"/>
          </rPr>
          <t xml:space="preserve">DESCRIÇÃO DETALHADA_x000D_
PANO P/ COPA ATOALHADO (FELPUDO), 100% ALGODAO - MEDIDAS: 41 X 62 CM </t>
        </r>
      </text>
    </comment>
    <comment ref="G47" authorId="0" shapeId="0" xr:uid="{1DDDFE1E-E6DA-487B-BFFE-A94B48596DD6}">
      <text>
        <r>
          <rPr>
            <sz val="10"/>
            <color indexed="81"/>
            <rFont val="Lucida Console"/>
            <family val="3"/>
          </rPr>
          <t>_x000D_
Últ estimativa : 2.800_x000D_
Enviada em     : 22.04.2021_x000D_
Ata - Venc     : 178/20 - 20.08.2021</t>
        </r>
      </text>
    </comment>
    <comment ref="O47" authorId="0" shapeId="0" xr:uid="{36A2A5ED-65A4-4BD2-ADD4-83560A40D012}">
      <text>
        <r>
          <rPr>
            <sz val="10"/>
            <color indexed="81"/>
            <rFont val="Lucida Console"/>
            <family val="3"/>
          </rPr>
          <t xml:space="preserve">_x000D_
Pertencia a ATA nº 178/20_x000D_
Estimativa de Renovação enviada em 22.04.2021 - Qtd 2.800_x000D_
PE 122/21 lote _x000D_
 = </t>
        </r>
      </text>
    </comment>
    <comment ref="W47" authorId="0" shapeId="0" xr:uid="{9FCCC3BE-20B8-4679-AD05-717AF4FD74E8}">
      <text>
        <r>
          <rPr>
            <sz val="10"/>
            <color indexed="81"/>
            <rFont val="Lucida Console"/>
            <family val="3"/>
          </rPr>
          <t>_x000D_
Administrativo</t>
        </r>
      </text>
    </comment>
    <comment ref="X47" authorId="0" shapeId="0" xr:uid="{36AFE3A8-2310-4762-824D-89C658731B19}">
      <text>
        <r>
          <rPr>
            <sz val="10"/>
            <color indexed="81"/>
            <rFont val="Lucida Console"/>
            <family val="3"/>
          </rPr>
          <t>_x000D_
MAQ.EQUIP.E MATERIAIS P/ HIGIEN.LIMP.POLIM.E LUBR.</t>
        </r>
      </text>
    </comment>
    <comment ref="Y47" authorId="0" shapeId="0" xr:uid="{B8C173A1-C41E-4018-9E01-373E2C6BB5C4}">
      <text>
        <r>
          <rPr>
            <sz val="10"/>
            <color indexed="81"/>
            <rFont val="Lucida Console"/>
            <family val="3"/>
          </rPr>
          <t>_x000D_
PANO PARA CHAO, COPA E FLANELA</t>
        </r>
      </text>
    </comment>
    <comment ref="AW47" authorId="0" shapeId="0" xr:uid="{D4FF6A51-82FF-41BF-B612-E411C019F1DE}">
      <text>
        <r>
          <rPr>
            <sz val="10"/>
            <color indexed="81"/>
            <rFont val="Lucida Console"/>
            <family val="3"/>
          </rPr>
          <t>Tempo de Estoque (Meses)_x000D_
_x000D_
79,0</t>
        </r>
      </text>
    </comment>
    <comment ref="A48" authorId="0" shapeId="0" xr:uid="{79C7A963-4963-4A6D-A078-AE3950726B49}">
      <text>
        <r>
          <rPr>
            <sz val="10"/>
            <color indexed="81"/>
            <rFont val="Lucida Console"/>
            <family val="3"/>
          </rPr>
          <t>_x000D_
12614</t>
        </r>
      </text>
    </comment>
    <comment ref="B48" authorId="0" shapeId="0" xr:uid="{71C20DCE-C166-49B2-8D54-4AACAACF6927}">
      <text>
        <r>
          <rPr>
            <sz val="10"/>
            <color indexed="81"/>
            <rFont val="Lucida Console"/>
            <family val="3"/>
          </rPr>
          <t>DESCRIÇÃO DETALHADA_x000D_
ENVELOPE PARDO TIPO SACO 310  X 410 MM- GRAMATURA MINIMA 80 G/M²</t>
        </r>
      </text>
    </comment>
    <comment ref="G48" authorId="0" shapeId="0" xr:uid="{80E2710C-0CB7-494B-946C-224E0E582225}">
      <text>
        <r>
          <rPr>
            <sz val="10"/>
            <color indexed="81"/>
            <rFont val="Lucida Console"/>
            <family val="3"/>
          </rPr>
          <t>_x000D_
Últ estimativa : 22.000_x000D_
Enviada em     : 02.03.2020_x000D_
Ata - Venc     : 211/20 - 21.09.2021</t>
        </r>
      </text>
    </comment>
    <comment ref="O48" authorId="0" shapeId="0" xr:uid="{E7341EA9-B86A-4695-9873-B0A7E786321D}">
      <text>
        <r>
          <rPr>
            <sz val="10"/>
            <color indexed="81"/>
            <rFont val="Lucida Console"/>
            <family val="3"/>
          </rPr>
          <t xml:space="preserve">_x000D_
Pertencia a ATA nº 211/20_x000D_
Estimativa de Renovação enviada em 02.03.2020 - Qtd 22.000_x000D_
</t>
        </r>
      </text>
    </comment>
    <comment ref="W48" authorId="0" shapeId="0" xr:uid="{186B371F-8C5C-4BD5-B8A7-979711F35D08}">
      <text>
        <r>
          <rPr>
            <sz val="10"/>
            <color indexed="81"/>
            <rFont val="Lucida Console"/>
            <family val="3"/>
          </rPr>
          <t>_x000D_
Pedagógico</t>
        </r>
      </text>
    </comment>
    <comment ref="X48" authorId="0" shapeId="0" xr:uid="{75E70769-1A76-4C7D-BD7C-631F2858A4C2}">
      <text>
        <r>
          <rPr>
            <sz val="10"/>
            <color indexed="81"/>
            <rFont val="Lucida Console"/>
            <family val="3"/>
          </rPr>
          <t>_x000D_
MAQ., EQUIP., COMP., ACES., MAT. PARA ESCRIT.E ESCOLAR</t>
        </r>
      </text>
    </comment>
    <comment ref="Y48" authorId="0" shapeId="0" xr:uid="{A257D7AE-1D83-4C3B-A9B5-625EE1ACF0CA}">
      <text>
        <r>
          <rPr>
            <sz val="10"/>
            <color indexed="81"/>
            <rFont val="Lucida Console"/>
            <family val="3"/>
          </rPr>
          <t>_x000D_
CAPAS, CLASSIF., PRANCHETAS, CADERNOS, ENVELOPES, PASTAS, FICHAS, LIVROS</t>
        </r>
      </text>
    </comment>
    <comment ref="AW48" authorId="0" shapeId="0" xr:uid="{D3B20AF0-B9D2-4CAA-9D17-D87FE134919F}">
      <text>
        <r>
          <rPr>
            <sz val="10"/>
            <color indexed="81"/>
            <rFont val="Lucida Console"/>
            <family val="3"/>
          </rPr>
          <t>Tempo de Estoque (Meses)_x000D_
_x000D_
1.800,0</t>
        </r>
      </text>
    </comment>
    <comment ref="A49" authorId="0" shapeId="0" xr:uid="{D50547CB-5F29-40AD-9EF7-C255838B42C6}">
      <text>
        <r>
          <rPr>
            <sz val="10"/>
            <color indexed="81"/>
            <rFont val="Lucida Console"/>
            <family val="3"/>
          </rPr>
          <t>_x000D_
20144</t>
        </r>
      </text>
    </comment>
    <comment ref="B49" authorId="0" shapeId="0" xr:uid="{0C6F8C1A-083A-4933-8E53-23A270A6E12E}">
      <text>
        <r>
          <rPr>
            <sz val="10"/>
            <color indexed="81"/>
            <rFont val="Lucida Console"/>
            <family val="3"/>
          </rPr>
          <t>DESCRIÇÃO DETALHADA_x000D_
BROCA DE ACO RAPIDO HELICOIDAL DE 1/4" C/ HASTE CILINDRICA</t>
        </r>
      </text>
    </comment>
    <comment ref="G49" authorId="0" shapeId="0" xr:uid="{7E501DB2-8484-48CA-AB16-8CA74A6F8C31}">
      <text>
        <r>
          <rPr>
            <sz val="10"/>
            <color indexed="81"/>
            <rFont val="Lucida Console"/>
            <family val="3"/>
          </rPr>
          <t>_x000D_
Últ estimativa : 1.500_x000D_
Enviada em     : 24.11.2020_x000D_
Ata - Venc     : 55/20 - 12.03.2021</t>
        </r>
      </text>
    </comment>
    <comment ref="O49" authorId="0" shapeId="0" xr:uid="{59094BD0-3DAE-4C5E-9D9D-23EA0B8952D8}">
      <text>
        <r>
          <rPr>
            <sz val="10"/>
            <color indexed="81"/>
            <rFont val="Lucida Console"/>
            <family val="3"/>
          </rPr>
          <t>_x000D_
Pertencia a ATA nº 55/20_x000D_
Estimativa de Renovação enviada em 24.11.2020 - Qtd 1.500_x000D_
PE   2/20 lote _x000D_
23.04.20 = Processo conferido, finalizado.</t>
        </r>
      </text>
    </comment>
    <comment ref="W49" authorId="0" shapeId="0" xr:uid="{D85F39F5-AB3F-4B52-A629-350F6BC8D51A}">
      <text>
        <r>
          <rPr>
            <sz val="10"/>
            <color indexed="81"/>
            <rFont val="Lucida Console"/>
            <family val="3"/>
          </rPr>
          <t>_x000D_
DM-Serralheria</t>
        </r>
      </text>
    </comment>
    <comment ref="X49" authorId="0" shapeId="0" xr:uid="{6595E693-F496-47FE-9D06-0B6752CE2622}">
      <text>
        <r>
          <rPr>
            <sz val="10"/>
            <color indexed="81"/>
            <rFont val="Lucida Console"/>
            <family val="3"/>
          </rPr>
          <t>_x000D_
FERRAMENTAS MAQ.FERRAMENTAS,ELETR.PECAS E ACESSORI</t>
        </r>
      </text>
    </comment>
    <comment ref="Y49" authorId="0" shapeId="0" xr:uid="{87DB3E8F-58E0-4EBB-ACAD-549A7535FC96}">
      <text>
        <r>
          <rPr>
            <sz val="10"/>
            <color indexed="81"/>
            <rFont val="Lucida Console"/>
            <family val="3"/>
          </rPr>
          <t>_x000D_
BROCAS</t>
        </r>
      </text>
    </comment>
    <comment ref="AW49" authorId="0" shapeId="0" xr:uid="{CDA1C3C4-29BC-407C-A6A3-8DF49A87C0C4}">
      <text>
        <r>
          <rPr>
            <sz val="10"/>
            <color indexed="81"/>
            <rFont val="Lucida Console"/>
            <family val="3"/>
          </rPr>
          <t>Tempo de Estoque (Meses)_x000D_
_x000D_
47,0</t>
        </r>
      </text>
    </comment>
    <comment ref="A50" authorId="0" shapeId="0" xr:uid="{F7E1EC60-A5D5-46AF-80B8-90BE600BA8FD}">
      <text>
        <r>
          <rPr>
            <sz val="10"/>
            <color indexed="81"/>
            <rFont val="Lucida Console"/>
            <family val="3"/>
          </rPr>
          <t>_x000D_
140035</t>
        </r>
      </text>
    </comment>
    <comment ref="B50" authorId="0" shapeId="0" xr:uid="{EE8BD858-EE54-41E0-87FC-B4BC4E82B297}">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50" authorId="0" shapeId="0" xr:uid="{33FCA6A3-87F7-4F30-AA5D-DB0497D01945}">
      <text>
        <r>
          <rPr>
            <sz val="10"/>
            <color indexed="81"/>
            <rFont val="Lucida Console"/>
            <family val="3"/>
          </rPr>
          <t>_x000D_
Últ estimativa : 101_x000D_
Enviada em     : 12.11.2020_x000D_
Ata - Venc     : 61/21 - 04.03.2022</t>
        </r>
      </text>
    </comment>
    <comment ref="O50" authorId="0" shapeId="0" xr:uid="{DECD9BD6-EA37-4C9C-B996-AD5193B857E8}">
      <text>
        <r>
          <rPr>
            <sz val="10"/>
            <color indexed="81"/>
            <rFont val="Lucida Console"/>
            <family val="3"/>
          </rPr>
          <t>_x000D_
Pertencia a ATA nº 61/21_x000D_
Estimativa de Renovação enviada em 12.11.2020 - Qtd 101_x000D_
PE  11/21 lote _x000D_
19.02.21 = Finalizado</t>
        </r>
      </text>
    </comment>
    <comment ref="W50" authorId="0" shapeId="0" xr:uid="{75417132-0D81-4E7A-BC13-07AFD41EADFA}">
      <text>
        <r>
          <rPr>
            <sz val="10"/>
            <color indexed="81"/>
            <rFont val="Lucida Console"/>
            <family val="3"/>
          </rPr>
          <t>_x000D_
DM-Elétrica</t>
        </r>
      </text>
    </comment>
    <comment ref="X50" authorId="0" shapeId="0" xr:uid="{81FF303A-7DF0-470B-8AFF-F4883FCF5A47}">
      <text>
        <r>
          <rPr>
            <sz val="10"/>
            <color indexed="81"/>
            <rFont val="Lucida Console"/>
            <family val="3"/>
          </rPr>
          <t>_x000D_
EQUIP. MAT. P/ GERACAO, TRANSM. DISTR. RETIF...</t>
        </r>
      </text>
    </comment>
    <comment ref="Y50" authorId="0" shapeId="0" xr:uid="{B65B5FA5-8693-4631-BFF5-E35A798DDC81}">
      <text>
        <r>
          <rPr>
            <sz val="10"/>
            <color indexed="81"/>
            <rFont val="Lucida Console"/>
            <family val="3"/>
          </rPr>
          <t>_x000D_
FIOS E CABOS ELETRICOS</t>
        </r>
      </text>
    </comment>
    <comment ref="AW50" authorId="0" shapeId="0" xr:uid="{B583F0FE-2A0C-46D4-92B1-F37271B79348}">
      <text>
        <r>
          <rPr>
            <sz val="10"/>
            <color indexed="81"/>
            <rFont val="Lucida Console"/>
            <family val="3"/>
          </rPr>
          <t>Tempo de Estoque (Meses)_x000D_
_x000D_
11,0</t>
        </r>
      </text>
    </comment>
    <comment ref="A51" authorId="0" shapeId="0" xr:uid="{9B54BF1C-64BC-4154-B0BE-2EBCBB3D32A6}">
      <text>
        <r>
          <rPr>
            <sz val="10"/>
            <color indexed="81"/>
            <rFont val="Lucida Console"/>
            <family val="3"/>
          </rPr>
          <t>_x000D_
141430</t>
        </r>
      </text>
    </comment>
    <comment ref="B51" authorId="0" shapeId="0" xr:uid="{B2B75085-56EE-4801-8907-D367CC94487B}">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51" authorId="0" shapeId="0" xr:uid="{D4E394F0-FE13-4E0B-BC05-E8E3E284DC04}">
      <text>
        <r>
          <rPr>
            <sz val="10"/>
            <color indexed="81"/>
            <rFont val="Lucida Console"/>
            <family val="3"/>
          </rPr>
          <t>_x000D_
DM-Hidráulica</t>
        </r>
      </text>
    </comment>
    <comment ref="X51" authorId="0" shapeId="0" xr:uid="{FC5D847D-C6A0-4B84-A080-C79C7B35083C}">
      <text>
        <r>
          <rPr>
            <sz val="10"/>
            <color indexed="81"/>
            <rFont val="Lucida Console"/>
            <family val="3"/>
          </rPr>
          <t>_x000D_
MATERIAL HIDRAULICO, CANOS, TUBOS, MANGUEIRAS, CONEXOES E ACESS.</t>
        </r>
      </text>
    </comment>
    <comment ref="Y51" authorId="0" shapeId="0" xr:uid="{48AEED38-F53A-4241-8644-344B7A9AA207}">
      <text>
        <r>
          <rPr>
            <sz val="10"/>
            <color indexed="81"/>
            <rFont val="Lucida Console"/>
            <family val="3"/>
          </rPr>
          <t>_x000D_
CHUVEIROS E DUCHAS</t>
        </r>
      </text>
    </comment>
    <comment ref="AW51" authorId="0" shapeId="0" xr:uid="{5B4D58A3-D4FA-45B8-AE45-320317158D26}">
      <text>
        <r>
          <rPr>
            <sz val="10"/>
            <color indexed="81"/>
            <rFont val="Lucida Console"/>
            <family val="3"/>
          </rPr>
          <t>Tempo de Estoque (Meses)_x000D_
_x000D_
70,0</t>
        </r>
      </text>
    </comment>
    <comment ref="A52" authorId="0" shapeId="0" xr:uid="{9AA35777-C662-461F-BE05-F06C81E2BDB2}">
      <text>
        <r>
          <rPr>
            <sz val="10"/>
            <color indexed="81"/>
            <rFont val="Lucida Console"/>
            <family val="3"/>
          </rPr>
          <t>_x000D_
49695</t>
        </r>
      </text>
    </comment>
    <comment ref="B52" authorId="0" shapeId="0" xr:uid="{060FEB58-C099-4152-AA78-5F6A0388F63B}">
      <text>
        <r>
          <rPr>
            <sz val="10"/>
            <color indexed="81"/>
            <rFont val="Lucida Console"/>
            <family val="3"/>
          </rPr>
          <t>DESCRIÇÃO DETALHADA_x000D_
MACANETA ALAVANCA CROMADA P/ PORTA DE MADEIRA</t>
        </r>
      </text>
    </comment>
    <comment ref="G52" authorId="0" shapeId="0" xr:uid="{CED2035B-1562-489D-BD98-BCC1EE5DDC81}">
      <text>
        <r>
          <rPr>
            <sz val="10"/>
            <color indexed="81"/>
            <rFont val="Lucida Console"/>
            <family val="3"/>
          </rPr>
          <t>_x000D_
Últ estimativa : 1.000_x000D_
Enviada em     : 28.01.2021_x000D_
Ata - Venc     : 121/20 - 31.05.2021</t>
        </r>
      </text>
    </comment>
    <comment ref="O52" authorId="0" shapeId="0" xr:uid="{753E30FA-0C2F-412C-BF98-CDBB4836DECA}">
      <text>
        <r>
          <rPr>
            <sz val="10"/>
            <color indexed="81"/>
            <rFont val="Lucida Console"/>
            <family val="3"/>
          </rPr>
          <t>_x000D_
Pertencia a ATA nº 121/20_x000D_
Estimativa de Renovação enviada em 28.01.2021 - Qtd 1.000_x000D_
PE  32/20 lote _x000D_
05.06.20 = Finalizar - Contrato assinado</t>
        </r>
      </text>
    </comment>
    <comment ref="W52" authorId="0" shapeId="0" xr:uid="{0CF09594-EAD5-41E1-93E3-DBB753805C4E}">
      <text>
        <r>
          <rPr>
            <sz val="10"/>
            <color indexed="81"/>
            <rFont val="Lucida Console"/>
            <family val="3"/>
          </rPr>
          <t>_x000D_
DM-Construção</t>
        </r>
      </text>
    </comment>
    <comment ref="X52" authorId="0" shapeId="0" xr:uid="{86374AC5-678B-433D-801D-438A598233A9}">
      <text>
        <r>
          <rPr>
            <sz val="10"/>
            <color indexed="81"/>
            <rFont val="Lucida Console"/>
            <family val="3"/>
          </rPr>
          <t>_x000D_
MAT.E EQUIP. P/ CONSTR.CIVIL E CONSERV. DE VIAS PUBL.</t>
        </r>
      </text>
    </comment>
    <comment ref="Y52" authorId="0" shapeId="0" xr:uid="{F0A3CDD7-C6B9-4563-9A4E-80312E459BF0}">
      <text>
        <r>
          <rPr>
            <sz val="10"/>
            <color indexed="81"/>
            <rFont val="Lucida Console"/>
            <family val="3"/>
          </rPr>
          <t>_x000D_
FECHADURAS, DOBRADICAS E MACANETAS</t>
        </r>
      </text>
    </comment>
    <comment ref="AW52" authorId="0" shapeId="0" xr:uid="{FD5473DD-94E4-42B9-9AA6-BF1ECA148EA0}">
      <text>
        <r>
          <rPr>
            <sz val="10"/>
            <color indexed="81"/>
            <rFont val="Lucida Console"/>
            <family val="3"/>
          </rPr>
          <t>Tempo de Estoque (Meses)_x000D_
_x000D_
100,0</t>
        </r>
      </text>
    </comment>
    <comment ref="A53" authorId="0" shapeId="0" xr:uid="{EE86EF95-24AF-4D60-BC8C-9364E44BDBBB}">
      <text>
        <r>
          <rPr>
            <sz val="10"/>
            <color indexed="81"/>
            <rFont val="Lucida Console"/>
            <family val="3"/>
          </rPr>
          <t>_x000D_
119621</t>
        </r>
      </text>
    </comment>
    <comment ref="B53" authorId="0" shapeId="0" xr:uid="{F8E832BF-D529-4BF7-BBAE-01556A7CBD61}">
      <text>
        <r>
          <rPr>
            <sz val="10"/>
            <color indexed="81"/>
            <rFont val="Lucida Console"/>
            <family val="3"/>
          </rPr>
          <t>DESCRIÇÃO DETALHADA_x000D_
CHAPA EM MDF ALTO BRILHO - MEDIDAS: 2,75 X 1,86 M X 06 MM DE ESPESSURA</t>
        </r>
      </text>
    </comment>
    <comment ref="G53" authorId="0" shapeId="0" xr:uid="{C387ED83-28C9-4AF3-AD3E-017DBFBD850D}">
      <text>
        <r>
          <rPr>
            <sz val="10"/>
            <color indexed="81"/>
            <rFont val="Lucida Console"/>
            <family val="3"/>
          </rPr>
          <t>_x000D_
Últ estimativa : 700_x000D_
Enviada em     : 28.01.2021_x000D_
Ata - Venc     : 131/21 - 06.05.2022</t>
        </r>
      </text>
    </comment>
    <comment ref="O53" authorId="0" shapeId="0" xr:uid="{02E34CDC-9BFD-45A6-808D-52921D3D35A5}">
      <text>
        <r>
          <rPr>
            <sz val="10"/>
            <color indexed="81"/>
            <rFont val="Lucida Console"/>
            <family val="3"/>
          </rPr>
          <t>_x000D_
Pertencia a ATA nº 131/21_x000D_
Estimativa de Renovação enviada em 28.01.2021 - Qtd 700_x000D_
PE  56/21 lote _x000D_
22.04.21 = Processo finalizado. Ata 131/21.</t>
        </r>
      </text>
    </comment>
    <comment ref="W53" authorId="0" shapeId="0" xr:uid="{F4A410AE-267D-454B-9C66-C7542A06C0EF}">
      <text>
        <r>
          <rPr>
            <sz val="10"/>
            <color indexed="81"/>
            <rFont val="Lucida Console"/>
            <family val="3"/>
          </rPr>
          <t>_x000D_
DM-Marcenaria</t>
        </r>
      </text>
    </comment>
    <comment ref="X53" authorId="0" shapeId="0" xr:uid="{90A121E4-260F-401E-B374-91042170FCDE}">
      <text>
        <r>
          <rPr>
            <sz val="10"/>
            <color indexed="81"/>
            <rFont val="Lucida Console"/>
            <family val="3"/>
          </rPr>
          <t>_x000D_
MADEIRAS,LAMINADOS,COMPENSADOS E AGLOMERADOS</t>
        </r>
      </text>
    </comment>
    <comment ref="Y53" authorId="0" shapeId="0" xr:uid="{8370847B-AD37-42DF-A260-E9B474E57C1C}">
      <text>
        <r>
          <rPr>
            <sz val="10"/>
            <color indexed="81"/>
            <rFont val="Lucida Console"/>
            <family val="3"/>
          </rPr>
          <t>_x000D_
CHAPAS DE MADEIRA AGLOMERADA E COMPENSADAS</t>
        </r>
      </text>
    </comment>
    <comment ref="AW53" authorId="0" shapeId="0" xr:uid="{71FF3616-6354-4020-A6C7-EF664FF57B5B}">
      <text>
        <r>
          <rPr>
            <sz val="10"/>
            <color indexed="81"/>
            <rFont val="Lucida Console"/>
            <family val="3"/>
          </rPr>
          <t>Tempo de Estoque (Meses)_x000D_
_x000D_
100,0</t>
        </r>
      </text>
    </comment>
    <comment ref="A54" authorId="0" shapeId="0" xr:uid="{D2252CCA-EAA8-4775-9453-9244CAD0A38A}">
      <text>
        <r>
          <rPr>
            <sz val="10"/>
            <color indexed="81"/>
            <rFont val="Lucida Console"/>
            <family val="3"/>
          </rPr>
          <t>_x000D_
93335</t>
        </r>
      </text>
    </comment>
    <comment ref="B54" authorId="0" shapeId="0" xr:uid="{2C10621E-9664-43A6-804B-295F87771FAD}">
      <text>
        <r>
          <rPr>
            <sz val="10"/>
            <color indexed="81"/>
            <rFont val="Lucida Console"/>
            <family val="3"/>
          </rPr>
          <t>DESCRIÇÃO DETALHADA_x000D_
PAPEL DE SEDA - 48 X 60 CM - VERMELHO</t>
        </r>
      </text>
    </comment>
    <comment ref="G54" authorId="0" shapeId="0" xr:uid="{7AFC16BB-C1A2-4634-8375-D2D0F0D27CE0}">
      <text>
        <r>
          <rPr>
            <sz val="10"/>
            <color indexed="81"/>
            <rFont val="Lucida Console"/>
            <family val="3"/>
          </rPr>
          <t>_x000D_
Últ estimativa : 10.000_x000D_
Enviada em     : 19.12.2019_x000D_
Ata - Venc     : 143/21 - 20.05.2022</t>
        </r>
      </text>
    </comment>
    <comment ref="O54" authorId="0" shapeId="0" xr:uid="{6C269DEA-2EF3-4154-B8E8-088249FEC168}">
      <text>
        <r>
          <rPr>
            <sz val="10"/>
            <color indexed="81"/>
            <rFont val="Lucida Console"/>
            <family val="3"/>
          </rPr>
          <t>_x000D_
Pertencia a ATA nº 143/21_x000D_
Estimativa de Renovação enviada em 19.12.2019 - Qtd 10.000_x000D_
PE  61/21 lote _x000D_
30.04.21 = Finalizado. Ata 143/20</t>
        </r>
      </text>
    </comment>
    <comment ref="W54" authorId="0" shapeId="0" xr:uid="{49C06B34-C043-435F-8996-BAFDF88BE680}">
      <text>
        <r>
          <rPr>
            <sz val="10"/>
            <color indexed="81"/>
            <rFont val="Lucida Console"/>
            <family val="3"/>
          </rPr>
          <t>_x000D_
Pedagógico</t>
        </r>
      </text>
    </comment>
    <comment ref="X54" authorId="0" shapeId="0" xr:uid="{5314C2DD-C0E1-4A5A-AABA-6ED60A55B93F}">
      <text>
        <r>
          <rPr>
            <sz val="10"/>
            <color indexed="81"/>
            <rFont val="Lucida Console"/>
            <family val="3"/>
          </rPr>
          <t>_x000D_
MAQ. E EQUIP. P/ IND. GRAFICA COMP. ACESS. E PAPEI</t>
        </r>
      </text>
    </comment>
    <comment ref="Y54" authorId="0" shapeId="0" xr:uid="{22EE39BC-BB86-4427-ACAF-4A2356918915}">
      <text>
        <r>
          <rPr>
            <sz val="10"/>
            <color indexed="81"/>
            <rFont val="Lucida Console"/>
            <family val="3"/>
          </rPr>
          <t>_x000D_
PAPEIS P/ EMBALAGEM E DECORATIVOS</t>
        </r>
      </text>
    </comment>
    <comment ref="AW54" authorId="0" shapeId="0" xr:uid="{CC220F67-145F-4D8F-B345-BB7539A40A3F}">
      <text>
        <r>
          <rPr>
            <sz val="10"/>
            <color indexed="81"/>
            <rFont val="Lucida Console"/>
            <family val="3"/>
          </rPr>
          <t>Tempo de Estoque (Meses)_x000D_
_x000D_
1.000,0</t>
        </r>
      </text>
    </comment>
    <comment ref="A55" authorId="0" shapeId="0" xr:uid="{56A0E6F0-7D1B-419B-B872-249A04177F9D}">
      <text>
        <r>
          <rPr>
            <sz val="10"/>
            <color indexed="81"/>
            <rFont val="Lucida Console"/>
            <family val="3"/>
          </rPr>
          <t>_x000D_
93461</t>
        </r>
      </text>
    </comment>
    <comment ref="B55" authorId="0" shapeId="0" xr:uid="{79593BD1-0A06-4EE8-8EFB-DB14AB9A0A35}">
      <text>
        <r>
          <rPr>
            <sz val="10"/>
            <color indexed="81"/>
            <rFont val="Lucida Console"/>
            <family val="3"/>
          </rPr>
          <t>DESCRIÇÃO DETALHADA_x000D_
PAPEL ESPELHO BRILHANTE (DOBRADURA), MEDINDO 48 X 66 CM - COR: VERDE ESCURO</t>
        </r>
      </text>
    </comment>
    <comment ref="G55" authorId="0" shapeId="0" xr:uid="{28EBFBC9-14DA-4D25-B11B-F4BB39C9520C}">
      <text>
        <r>
          <rPr>
            <sz val="10"/>
            <color indexed="81"/>
            <rFont val="Lucida Console"/>
            <family val="3"/>
          </rPr>
          <t>_x000D_
Últ estimativa : 14.000_x000D_
Enviada em     : 19.12.2019_x000D_
Ata - Venc     : 143/21 - 20.05.2022</t>
        </r>
      </text>
    </comment>
    <comment ref="O55" authorId="0" shapeId="0" xr:uid="{6F834FB2-1303-4596-B787-9FF24A279740}">
      <text>
        <r>
          <rPr>
            <sz val="10"/>
            <color indexed="81"/>
            <rFont val="Lucida Console"/>
            <family val="3"/>
          </rPr>
          <t>_x000D_
Pertencia a ATA nº 143/21_x000D_
Estimativa de Renovação enviada em 19.12.2019 - Qtd 14.000_x000D_
PE  61/21 lote _x000D_
30.04.21 = Finalizado. Ata 143/20</t>
        </r>
      </text>
    </comment>
    <comment ref="W55" authorId="0" shapeId="0" xr:uid="{8994E2DC-DE69-4860-A8D3-9E18474ECA63}">
      <text>
        <r>
          <rPr>
            <sz val="10"/>
            <color indexed="81"/>
            <rFont val="Lucida Console"/>
            <family val="3"/>
          </rPr>
          <t>_x000D_
Pedagógico</t>
        </r>
      </text>
    </comment>
    <comment ref="X55" authorId="0" shapeId="0" xr:uid="{8688BA6D-C68F-49BE-AB86-425876E31CFA}">
      <text>
        <r>
          <rPr>
            <sz val="10"/>
            <color indexed="81"/>
            <rFont val="Lucida Console"/>
            <family val="3"/>
          </rPr>
          <t>_x000D_
MAQ. E EQUIP. P/ IND. GRAFICA COMP. ACESS. E PAPEI</t>
        </r>
      </text>
    </comment>
    <comment ref="Y55" authorId="0" shapeId="0" xr:uid="{8BED19B7-D556-4655-8AFF-304FE1B6D415}">
      <text>
        <r>
          <rPr>
            <sz val="10"/>
            <color indexed="81"/>
            <rFont val="Lucida Console"/>
            <family val="3"/>
          </rPr>
          <t>_x000D_
PAPEIS P/ EMBALAGEM E DECORATIVOS</t>
        </r>
      </text>
    </comment>
    <comment ref="AW55" authorId="0" shapeId="0" xr:uid="{D6F66804-D6E0-4E08-A92C-EA259B16143D}">
      <text>
        <r>
          <rPr>
            <sz val="10"/>
            <color indexed="81"/>
            <rFont val="Lucida Console"/>
            <family val="3"/>
          </rPr>
          <t>Tempo de Estoque (Meses)_x000D_
_x000D_
1.000,0</t>
        </r>
      </text>
    </comment>
    <comment ref="A56" authorId="0" shapeId="0" xr:uid="{3C9AE5F3-46AF-436E-88BE-B46B857122F7}">
      <text>
        <r>
          <rPr>
            <sz val="10"/>
            <color indexed="81"/>
            <rFont val="Lucida Console"/>
            <family val="3"/>
          </rPr>
          <t>_x000D_
29962</t>
        </r>
      </text>
    </comment>
    <comment ref="B56" authorId="0" shapeId="0" xr:uid="{EB67CFF2-FF79-4141-AC6C-8A9BC01C8504}">
      <text>
        <r>
          <rPr>
            <sz val="10"/>
            <color indexed="81"/>
            <rFont val="Lucida Console"/>
            <family val="3"/>
          </rPr>
          <t>DESCRIÇÃO DETALHADA_x000D_
PAPEL CAMURCA - 60 X 40 CM - MARROM</t>
        </r>
      </text>
    </comment>
    <comment ref="G56" authorId="0" shapeId="0" xr:uid="{576A8B86-E10B-40FB-AD49-F275C39DCB66}">
      <text>
        <r>
          <rPr>
            <sz val="10"/>
            <color indexed="81"/>
            <rFont val="Lucida Console"/>
            <family val="3"/>
          </rPr>
          <t>_x000D_
Últ estimativa : 10.000_x000D_
Enviada em     : 19.12.2019_x000D_
Ata - Venc     : 143/21 - 20.05.2022</t>
        </r>
      </text>
    </comment>
    <comment ref="O56" authorId="0" shapeId="0" xr:uid="{8E536774-544E-4B69-8061-837AE638F428}">
      <text>
        <r>
          <rPr>
            <sz val="10"/>
            <color indexed="81"/>
            <rFont val="Lucida Console"/>
            <family val="3"/>
          </rPr>
          <t>_x000D_
Pertencia a ATA nº 143/21_x000D_
Estimativa de Renovação enviada em 19.12.2019 - Qtd 10.000_x000D_
PE  61/21 lote _x000D_
30.04.21 = Finalizado. Ata 143/20</t>
        </r>
      </text>
    </comment>
    <comment ref="W56" authorId="0" shapeId="0" xr:uid="{9ADA5C4C-3088-4C0A-B8DA-72261F99D744}">
      <text>
        <r>
          <rPr>
            <sz val="10"/>
            <color indexed="81"/>
            <rFont val="Lucida Console"/>
            <family val="3"/>
          </rPr>
          <t>_x000D_
Pedagógico</t>
        </r>
      </text>
    </comment>
    <comment ref="X56" authorId="0" shapeId="0" xr:uid="{0436B32B-B819-488E-9CC4-B354AE08208C}">
      <text>
        <r>
          <rPr>
            <sz val="10"/>
            <color indexed="81"/>
            <rFont val="Lucida Console"/>
            <family val="3"/>
          </rPr>
          <t>_x000D_
MAQ. E EQUIP. P/ IND. GRAFICA COMP. ACESS. E PAPEI</t>
        </r>
      </text>
    </comment>
    <comment ref="Y56" authorId="0" shapeId="0" xr:uid="{3BC26684-878E-49F7-9262-EE5530EBAF3B}">
      <text>
        <r>
          <rPr>
            <sz val="10"/>
            <color indexed="81"/>
            <rFont val="Lucida Console"/>
            <family val="3"/>
          </rPr>
          <t>_x000D_
PAPEIS E PAPELOES</t>
        </r>
      </text>
    </comment>
    <comment ref="AW56" authorId="0" shapeId="0" xr:uid="{3FCF5F96-74C1-4EC7-BA3E-31387D56A99E}">
      <text>
        <r>
          <rPr>
            <sz val="10"/>
            <color indexed="81"/>
            <rFont val="Lucida Console"/>
            <family val="3"/>
          </rPr>
          <t>Tempo de Estoque (Meses)_x000D_
_x000D_
1.000,0</t>
        </r>
      </text>
    </comment>
    <comment ref="A57" authorId="0" shapeId="0" xr:uid="{A05BEF8A-7162-4DC7-A781-424D46DC8214}">
      <text>
        <r>
          <rPr>
            <sz val="10"/>
            <color indexed="81"/>
            <rFont val="Lucida Console"/>
            <family val="3"/>
          </rPr>
          <t>_x000D_
29964</t>
        </r>
      </text>
    </comment>
    <comment ref="B57" authorId="0" shapeId="0" xr:uid="{2D5DC279-C9E4-442E-9047-A86F07B498B1}">
      <text>
        <r>
          <rPr>
            <sz val="10"/>
            <color indexed="81"/>
            <rFont val="Lucida Console"/>
            <family val="3"/>
          </rPr>
          <t>DESCRIÇÃO DETALHADA_x000D_
PAPEL CAMURCA - 60 X 40 - ROSA - AS MEDIDAS PODERAO VARIAR +/- 5 CM</t>
        </r>
      </text>
    </comment>
    <comment ref="G57" authorId="0" shapeId="0" xr:uid="{53579419-14CA-487B-A390-270B13693EA3}">
      <text>
        <r>
          <rPr>
            <sz val="10"/>
            <color indexed="81"/>
            <rFont val="Lucida Console"/>
            <family val="3"/>
          </rPr>
          <t>_x000D_
Últ estimativa : 10.000_x000D_
Enviada em     : 19.12.2019_x000D_
Ata - Venc     : 143/21 - 20.05.2022</t>
        </r>
      </text>
    </comment>
    <comment ref="O57" authorId="0" shapeId="0" xr:uid="{8657C056-1F49-46F2-8616-5FBA7492A7FA}">
      <text>
        <r>
          <rPr>
            <sz val="10"/>
            <color indexed="81"/>
            <rFont val="Lucida Console"/>
            <family val="3"/>
          </rPr>
          <t>_x000D_
Pertencia a ATA nº 143/21_x000D_
Estimativa de Renovação enviada em 19.12.2019 - Qtd 10.000_x000D_
PE  61/21 lote _x000D_
30.04.21 = Finalizado. Ata 143/20</t>
        </r>
      </text>
    </comment>
    <comment ref="W57" authorId="0" shapeId="0" xr:uid="{0BC9D667-DDC6-4D62-BB65-72994218746F}">
      <text>
        <r>
          <rPr>
            <sz val="10"/>
            <color indexed="81"/>
            <rFont val="Lucida Console"/>
            <family val="3"/>
          </rPr>
          <t>_x000D_
Pedagógico</t>
        </r>
      </text>
    </comment>
    <comment ref="X57" authorId="0" shapeId="0" xr:uid="{70C30C85-B7AA-4401-81CB-B5C15BE11691}">
      <text>
        <r>
          <rPr>
            <sz val="10"/>
            <color indexed="81"/>
            <rFont val="Lucida Console"/>
            <family val="3"/>
          </rPr>
          <t>_x000D_
MAQ. E EQUIP. P/ IND. GRAFICA COMP. ACESS. E PAPEI</t>
        </r>
      </text>
    </comment>
    <comment ref="Y57" authorId="0" shapeId="0" xr:uid="{853EA960-AA75-42FA-8DA7-39362845A401}">
      <text>
        <r>
          <rPr>
            <sz val="10"/>
            <color indexed="81"/>
            <rFont val="Lucida Console"/>
            <family val="3"/>
          </rPr>
          <t>_x000D_
PAPEIS E PAPELOES</t>
        </r>
      </text>
    </comment>
    <comment ref="AW57" authorId="0" shapeId="0" xr:uid="{A3D60D56-AEA0-46ED-8AE1-12A79F7417EF}">
      <text>
        <r>
          <rPr>
            <sz val="10"/>
            <color indexed="81"/>
            <rFont val="Lucida Console"/>
            <family val="3"/>
          </rPr>
          <t>Tempo de Estoque (Meses)_x000D_
_x000D_
1.000,0</t>
        </r>
      </text>
    </comment>
    <comment ref="A58" authorId="0" shapeId="0" xr:uid="{E48D8732-B490-4350-9B18-6C6079297409}">
      <text>
        <r>
          <rPr>
            <sz val="10"/>
            <color indexed="81"/>
            <rFont val="Lucida Console"/>
            <family val="3"/>
          </rPr>
          <t>_x000D_
124261</t>
        </r>
      </text>
    </comment>
    <comment ref="B58" authorId="0" shapeId="0" xr:uid="{461F7FAC-86D8-47C7-8868-35FBB1402A31}">
      <text>
        <r>
          <rPr>
            <sz val="10"/>
            <color indexed="81"/>
            <rFont val="Lucida Console"/>
            <family val="3"/>
          </rPr>
          <t>DESCRIÇÃO DETALHADA_x000D_
PAPEL CAMURCA - 60 X 40 CM - AZUL CLARO (VARIACAO +/- 05 CM)</t>
        </r>
      </text>
    </comment>
    <comment ref="G58" authorId="0" shapeId="0" xr:uid="{7C8B71FC-06D3-4829-94D9-C728D48B2D9F}">
      <text>
        <r>
          <rPr>
            <sz val="10"/>
            <color indexed="81"/>
            <rFont val="Lucida Console"/>
            <family val="3"/>
          </rPr>
          <t>_x000D_
Últ estimativa : 10.000_x000D_
Enviada em     : 19.12.2019_x000D_
Ata - Venc     : 143/21 - 20.05.2022</t>
        </r>
      </text>
    </comment>
    <comment ref="O58" authorId="0" shapeId="0" xr:uid="{741A073A-786D-4C15-9AA5-3DFF1C3E9660}">
      <text>
        <r>
          <rPr>
            <sz val="10"/>
            <color indexed="81"/>
            <rFont val="Lucida Console"/>
            <family val="3"/>
          </rPr>
          <t>_x000D_
Pertencia a ATA nº 143/21_x000D_
Estimativa de Renovação enviada em 19.12.2019 - Qtd 10.000_x000D_
PE  61/21 lote _x000D_
30.04.21 = Finalizado. Ata 143/20</t>
        </r>
      </text>
    </comment>
    <comment ref="W58" authorId="0" shapeId="0" xr:uid="{948B6B59-0F46-47C3-81C3-38D2BB4C7884}">
      <text>
        <r>
          <rPr>
            <sz val="10"/>
            <color indexed="81"/>
            <rFont val="Lucida Console"/>
            <family val="3"/>
          </rPr>
          <t>_x000D_
Pedagógico</t>
        </r>
      </text>
    </comment>
    <comment ref="X58" authorId="0" shapeId="0" xr:uid="{55F232E6-79CA-4147-9809-742B7B3288C9}">
      <text>
        <r>
          <rPr>
            <sz val="10"/>
            <color indexed="81"/>
            <rFont val="Lucida Console"/>
            <family val="3"/>
          </rPr>
          <t>_x000D_
MAQ. E EQUIP. P/ IND. GRAFICA COMP. ACESS. E PAPEI</t>
        </r>
      </text>
    </comment>
    <comment ref="Y58" authorId="0" shapeId="0" xr:uid="{426A944E-BC35-4AF8-98D8-FD4DD4171CCE}">
      <text>
        <r>
          <rPr>
            <sz val="10"/>
            <color indexed="81"/>
            <rFont val="Lucida Console"/>
            <family val="3"/>
          </rPr>
          <t>_x000D_
PAPEIS E PAPELOES</t>
        </r>
      </text>
    </comment>
    <comment ref="AW58" authorId="0" shapeId="0" xr:uid="{D970A33A-8268-4CBC-871A-6557AF69E680}">
      <text>
        <r>
          <rPr>
            <sz val="10"/>
            <color indexed="81"/>
            <rFont val="Lucida Console"/>
            <family val="3"/>
          </rPr>
          <t>Tempo de Estoque (Meses)_x000D_
_x000D_
810,0</t>
        </r>
      </text>
    </comment>
    <comment ref="A59" authorId="0" shapeId="0" xr:uid="{7E7B212D-1A58-46E6-862F-4BADBF2D49CA}">
      <text>
        <r>
          <rPr>
            <sz val="10"/>
            <color indexed="81"/>
            <rFont val="Lucida Console"/>
            <family val="3"/>
          </rPr>
          <t>_x000D_
133843</t>
        </r>
      </text>
    </comment>
    <comment ref="B59" authorId="0" shapeId="0" xr:uid="{12C2AEBF-24A2-41CA-AFD2-718676995C3E}">
      <text>
        <r>
          <rPr>
            <sz val="10"/>
            <color indexed="81"/>
            <rFont val="Lucida Console"/>
            <family val="3"/>
          </rPr>
          <t>DESCRIÇÃO DETALHADA_x000D_
CARTOLINA DUPLA FACE / COLOR SET AMARELA (COR VIVA, VIBRANTE, UNIFORME E SEM MANCHAS) - 48 X 66 CM VARIACAO +/- 5 CM)</t>
        </r>
      </text>
    </comment>
    <comment ref="G59" authorId="0" shapeId="0" xr:uid="{683D5908-51AE-4ABD-88BC-1C125CFF32EE}">
      <text>
        <r>
          <rPr>
            <sz val="10"/>
            <color indexed="81"/>
            <rFont val="Lucida Console"/>
            <family val="3"/>
          </rPr>
          <t>_x000D_
Últ estimativa : 25.000_x000D_
Enviada em     : 19.12.2019_x000D_
Ata - Venc     : 143/21 - 20.05.2022</t>
        </r>
      </text>
    </comment>
    <comment ref="O59" authorId="0" shapeId="0" xr:uid="{48506CB2-D76E-4E3B-AEED-7FC4BB447054}">
      <text>
        <r>
          <rPr>
            <sz val="10"/>
            <color indexed="81"/>
            <rFont val="Lucida Console"/>
            <family val="3"/>
          </rPr>
          <t>_x000D_
Pertencia a ATA nº 143/21_x000D_
Estimativa de Renovação enviada em 19.12.2019 - Qtd 25.000_x000D_
PE  61/21 lote _x000D_
30.04.21 = Finalizado. Ata 143/20</t>
        </r>
      </text>
    </comment>
    <comment ref="W59" authorId="0" shapeId="0" xr:uid="{093EF633-638C-4D45-B501-17FBDBAFB6BA}">
      <text>
        <r>
          <rPr>
            <sz val="10"/>
            <color indexed="81"/>
            <rFont val="Lucida Console"/>
            <family val="3"/>
          </rPr>
          <t>_x000D_
Pedagógico</t>
        </r>
      </text>
    </comment>
    <comment ref="X59" authorId="0" shapeId="0" xr:uid="{03171E96-3B29-431D-97E8-2C2A12365C0B}">
      <text>
        <r>
          <rPr>
            <sz val="10"/>
            <color indexed="81"/>
            <rFont val="Lucida Console"/>
            <family val="3"/>
          </rPr>
          <t>_x000D_
MAQ. E EQUIP. P/ IND. GRAFICA COMP. ACESS. E PAPEI</t>
        </r>
      </text>
    </comment>
    <comment ref="Y59" authorId="0" shapeId="0" xr:uid="{07F5C9D0-5C7C-4F4A-BEE5-46099035B52C}">
      <text>
        <r>
          <rPr>
            <sz val="10"/>
            <color indexed="81"/>
            <rFont val="Lucida Console"/>
            <family val="3"/>
          </rPr>
          <t>_x000D_
CARTOES E CARTOLINA</t>
        </r>
      </text>
    </comment>
    <comment ref="AW59" authorId="0" shapeId="0" xr:uid="{75DCC516-839E-4483-AC05-C8CE1CC21BD0}">
      <text>
        <r>
          <rPr>
            <sz val="10"/>
            <color indexed="81"/>
            <rFont val="Lucida Console"/>
            <family val="3"/>
          </rPr>
          <t>Tempo de Estoque (Meses)_x000D_
_x000D_
2.200,0</t>
        </r>
      </text>
    </comment>
    <comment ref="A60" authorId="0" shapeId="0" xr:uid="{3B7F7DA7-261C-44F7-AF4B-A2E3BD4E6BD3}">
      <text>
        <r>
          <rPr>
            <sz val="10"/>
            <color indexed="81"/>
            <rFont val="Lucida Console"/>
            <family val="3"/>
          </rPr>
          <t>_x000D_
133845</t>
        </r>
      </text>
    </comment>
    <comment ref="B60" authorId="0" shapeId="0" xr:uid="{586CA184-C980-4395-878C-CD0FBE98196D}">
      <text>
        <r>
          <rPr>
            <sz val="10"/>
            <color indexed="81"/>
            <rFont val="Lucida Console"/>
            <family val="3"/>
          </rPr>
          <t>DESCRIÇÃO DETALHADA_x000D_
CARTOLINA DUPLA FACE / COLOR SET LARANJA (COR VIVA, VIBRANTE, UNIFORME E SEM MANCHAS) - 48 X 66 CM VARIACAO +/- 5 CM)</t>
        </r>
      </text>
    </comment>
    <comment ref="G60" authorId="0" shapeId="0" xr:uid="{40395521-7C68-451C-94B3-1EC63133D823}">
      <text>
        <r>
          <rPr>
            <sz val="10"/>
            <color indexed="81"/>
            <rFont val="Lucida Console"/>
            <family val="3"/>
          </rPr>
          <t>_x000D_
Últ estimativa : 25.000_x000D_
Enviada em     : 19.12.2019_x000D_
Ata - Venc     : 143/21 - 20.05.2022</t>
        </r>
      </text>
    </comment>
    <comment ref="O60" authorId="0" shapeId="0" xr:uid="{8C0BEAB7-A522-4843-9458-D49FA6185630}">
      <text>
        <r>
          <rPr>
            <sz val="10"/>
            <color indexed="81"/>
            <rFont val="Lucida Console"/>
            <family val="3"/>
          </rPr>
          <t>_x000D_
Pertencia a ATA nº 143/21_x000D_
Estimativa de Renovação enviada em 19.12.2019 - Qtd 25.000_x000D_
PE  61/21 lote _x000D_
30.04.21 = Finalizado. Ata 143/20</t>
        </r>
      </text>
    </comment>
    <comment ref="W60" authorId="0" shapeId="0" xr:uid="{4033DE82-C810-4C1A-A947-00A7EC43A059}">
      <text>
        <r>
          <rPr>
            <sz val="10"/>
            <color indexed="81"/>
            <rFont val="Lucida Console"/>
            <family val="3"/>
          </rPr>
          <t>_x000D_
Pedagógico</t>
        </r>
      </text>
    </comment>
    <comment ref="X60" authorId="0" shapeId="0" xr:uid="{72AC22F1-D079-4249-B8EE-87FADD073FB8}">
      <text>
        <r>
          <rPr>
            <sz val="10"/>
            <color indexed="81"/>
            <rFont val="Lucida Console"/>
            <family val="3"/>
          </rPr>
          <t>_x000D_
MAQ. E EQUIP. P/ IND. GRAFICA COMP. ACESS. E PAPEI</t>
        </r>
      </text>
    </comment>
    <comment ref="Y60" authorId="0" shapeId="0" xr:uid="{64382E8C-5C68-44D0-9272-C19894DA215F}">
      <text>
        <r>
          <rPr>
            <sz val="10"/>
            <color indexed="81"/>
            <rFont val="Lucida Console"/>
            <family val="3"/>
          </rPr>
          <t>_x000D_
CARTOES E CARTOLINA</t>
        </r>
      </text>
    </comment>
    <comment ref="AW60" authorId="0" shapeId="0" xr:uid="{CFFB5B13-60F4-4C0A-BCF4-4056A63F98FA}">
      <text>
        <r>
          <rPr>
            <sz val="10"/>
            <color indexed="81"/>
            <rFont val="Lucida Console"/>
            <family val="3"/>
          </rPr>
          <t>Tempo de Estoque (Meses)_x000D_
_x000D_
2.230,0</t>
        </r>
      </text>
    </comment>
    <comment ref="A61" authorId="0" shapeId="0" xr:uid="{DCBD497F-5B7B-4F9E-B415-42B28FFE72F8}">
      <text>
        <r>
          <rPr>
            <sz val="10"/>
            <color indexed="81"/>
            <rFont val="Lucida Console"/>
            <family val="3"/>
          </rPr>
          <t>_x000D_
132465</t>
        </r>
      </text>
    </comment>
    <comment ref="B61" authorId="0" shapeId="0" xr:uid="{5936274D-449F-4057-A210-6BC88D7A6FC1}">
      <text>
        <r>
          <rPr>
            <sz val="10"/>
            <color indexed="81"/>
            <rFont val="Lucida Console"/>
            <family val="3"/>
          </rPr>
          <t>DESCRIÇÃO DETALHADA_x000D_
FECHO CHATO COM PORTA CADEADO ZINCADO 5" REFORCADO, COM PARAFUSOS, MATERIAL DO FECHO:  ACO CARBONO, MEDIDA: 127MM.</t>
        </r>
      </text>
    </comment>
    <comment ref="G61" authorId="0" shapeId="0" xr:uid="{6C4E71D4-3636-48A8-B3C1-C36A9B3711C4}">
      <text>
        <r>
          <rPr>
            <sz val="10"/>
            <color indexed="81"/>
            <rFont val="Lucida Console"/>
            <family val="3"/>
          </rPr>
          <t>_x000D_
Últ estimativa : 200_x000D_
Enviada em     : 14.02.2020_x000D_
Ata - Venc     : 155/19 - 26.06.2020</t>
        </r>
      </text>
    </comment>
    <comment ref="O61" authorId="0" shapeId="0" xr:uid="{332DFEF2-8A45-41AD-8333-52C7C91C68DC}">
      <text>
        <r>
          <rPr>
            <sz val="10"/>
            <color indexed="81"/>
            <rFont val="Lucida Console"/>
            <family val="3"/>
          </rPr>
          <t>_x000D_
Pertencia a ATA nº 155/19_x000D_
Estimativa de Renovação enviada em 14.02.2020 - Qtd 200_x000D_
PE  28/19 lote _x000D_
24.07.19 = Processo conferido, finalizado.</t>
        </r>
      </text>
    </comment>
    <comment ref="W61" authorId="0" shapeId="0" xr:uid="{2813A3F3-AFA7-4CC7-A3DF-0091D59CD010}">
      <text>
        <r>
          <rPr>
            <sz val="10"/>
            <color indexed="81"/>
            <rFont val="Lucida Console"/>
            <family val="3"/>
          </rPr>
          <t>_x000D_
DM-Marcenaria</t>
        </r>
      </text>
    </comment>
    <comment ref="X61" authorId="0" shapeId="0" xr:uid="{2DBC229D-D1CE-4131-811B-6BC5C2E51C92}">
      <text>
        <r>
          <rPr>
            <sz val="10"/>
            <color indexed="81"/>
            <rFont val="Lucida Console"/>
            <family val="3"/>
          </rPr>
          <t>_x000D_
MAT.E EQUIP. P/ CONSTR.CIVIL E CONSERV. DE VIAS PUBL.</t>
        </r>
      </text>
    </comment>
    <comment ref="Y61" authorId="0" shapeId="0" xr:uid="{B532E094-C7F8-4C61-B347-B52A7A5BD530}">
      <text>
        <r>
          <rPr>
            <sz val="10"/>
            <color indexed="81"/>
            <rFont val="Lucida Console"/>
            <family val="3"/>
          </rPr>
          <t>_x000D_
MACANETAS, TRINCOS, TRAMELAS E TRANQUETAS</t>
        </r>
      </text>
    </comment>
    <comment ref="AW61" authorId="0" shapeId="0" xr:uid="{8199F98B-EB7E-476D-8E97-F2DDA9B7DC26}">
      <text>
        <r>
          <rPr>
            <sz val="10"/>
            <color indexed="81"/>
            <rFont val="Lucida Console"/>
            <family val="3"/>
          </rPr>
          <t>Tempo de Estoque (Meses)_x000D_
_x000D_
50,0</t>
        </r>
      </text>
    </comment>
    <comment ref="A62" authorId="0" shapeId="0" xr:uid="{042C8976-52BC-4D2B-A6BF-C7D7EDDF628C}">
      <text>
        <r>
          <rPr>
            <sz val="10"/>
            <color indexed="81"/>
            <rFont val="Lucida Console"/>
            <family val="3"/>
          </rPr>
          <t>_x000D_
74911</t>
        </r>
      </text>
    </comment>
    <comment ref="B62" authorId="0" shapeId="0" xr:uid="{CA80D363-C9F9-4413-B38B-C94EC39F79F4}">
      <text>
        <r>
          <rPr>
            <sz val="10"/>
            <color indexed="81"/>
            <rFont val="Lucida Console"/>
            <family val="3"/>
          </rPr>
          <t>DESCRIÇÃO DETALHADA_x000D_
VIGA DE GARAPEIRA BRUTA - 6 X 12 CM X 4,50 M COMPRIMENTO</t>
        </r>
      </text>
    </comment>
    <comment ref="G62" authorId="0" shapeId="0" xr:uid="{02665013-B27F-4927-B16C-FAA0C5A9AB36}">
      <text>
        <r>
          <rPr>
            <sz val="10"/>
            <color indexed="81"/>
            <rFont val="Lucida Console"/>
            <family val="3"/>
          </rPr>
          <t>_x000D_
Últ estimativa : 300_x000D_
Enviada em     : 19.05.2021_x000D_
Ata - Venc     : 194/20 - 07.09.2021</t>
        </r>
      </text>
    </comment>
    <comment ref="O62" authorId="0" shapeId="0" xr:uid="{892DE903-67FE-4628-A14F-4CC6E1FE0F8C}">
      <text>
        <r>
          <rPr>
            <sz val="10"/>
            <color indexed="81"/>
            <rFont val="Lucida Console"/>
            <family val="3"/>
          </rPr>
          <t>_x000D_
Pertencia a ATA nº 194/20_x000D_
Estimativa de Renovação enviada em 19.05.2021 - Qtd 300_x000D_
PP 111/19 lote _x000D_
18.09.19 = Área técnica respondeu recurso</t>
        </r>
      </text>
    </comment>
    <comment ref="W62" authorId="0" shapeId="0" xr:uid="{054A3D89-7C48-4450-8C43-C5C0D64E82E9}">
      <text>
        <r>
          <rPr>
            <sz val="10"/>
            <color indexed="81"/>
            <rFont val="Lucida Console"/>
            <family val="3"/>
          </rPr>
          <t>_x000D_
DM-Construção</t>
        </r>
      </text>
    </comment>
    <comment ref="X62" authorId="0" shapeId="0" xr:uid="{4680D6DA-E8C1-4970-AD5D-4AAFD4BAA268}">
      <text>
        <r>
          <rPr>
            <sz val="10"/>
            <color indexed="81"/>
            <rFont val="Lucida Console"/>
            <family val="3"/>
          </rPr>
          <t>_x000D_
MADEIRAS,LAMINADOS,COMPENSADOS E AGLOMERADOS</t>
        </r>
      </text>
    </comment>
    <comment ref="Y62" authorId="0" shapeId="0" xr:uid="{646EBB84-FEC0-45B7-9355-87554333E6C1}">
      <text>
        <r>
          <rPr>
            <sz val="10"/>
            <color indexed="81"/>
            <rFont val="Lucida Console"/>
            <family val="3"/>
          </rPr>
          <t>_x000D_
PONTALETES, CAIBROS, PRANCHAS E VIGAS</t>
        </r>
      </text>
    </comment>
    <comment ref="AW62" authorId="0" shapeId="0" xr:uid="{E1119776-D7F2-4F8B-9858-3ED9A2706ECB}">
      <text>
        <r>
          <rPr>
            <sz val="10"/>
            <color indexed="81"/>
            <rFont val="Lucida Console"/>
            <family val="3"/>
          </rPr>
          <t>Tempo de Estoque (Meses)_x000D_
_x000D_
17,0</t>
        </r>
      </text>
    </comment>
    <comment ref="A63" authorId="0" shapeId="0" xr:uid="{3691BA81-A7DA-4926-A785-7B95BDD20194}">
      <text>
        <r>
          <rPr>
            <sz val="10"/>
            <color indexed="81"/>
            <rFont val="Lucida Console"/>
            <family val="3"/>
          </rPr>
          <t>_x000D_
63591</t>
        </r>
      </text>
    </comment>
    <comment ref="B63" authorId="0" shapeId="0" xr:uid="{692C2061-E02C-4BB3-9B60-FE2301EB90E5}">
      <text>
        <r>
          <rPr>
            <sz val="10"/>
            <color indexed="81"/>
            <rFont val="Lucida Console"/>
            <family val="3"/>
          </rPr>
          <t>DESCRIÇÃO DETALHADA_x000D_
PAPEL KRAFT 80G/M2 - 66 CM X 96 CM (PAPEL PARDO)</t>
        </r>
      </text>
    </comment>
    <comment ref="G63" authorId="0" shapeId="0" xr:uid="{751CE3B6-C462-4F5A-B1BA-F4AE4F8B00A4}">
      <text>
        <r>
          <rPr>
            <sz val="10"/>
            <color indexed="81"/>
            <rFont val="Lucida Console"/>
            <family val="3"/>
          </rPr>
          <t>_x000D_
Últ estimativa : 12.000_x000D_
Enviada em     : 19.12.2019_x000D_
Ata - Venc     : 99/20 - 23.04.2021</t>
        </r>
      </text>
    </comment>
    <comment ref="O63" authorId="0" shapeId="0" xr:uid="{F9FAFB9D-F2AD-421F-981D-A66317D035AB}">
      <text>
        <r>
          <rPr>
            <sz val="10"/>
            <color indexed="81"/>
            <rFont val="Lucida Console"/>
            <family val="3"/>
          </rPr>
          <t>_x000D_
Pertencia a ATA nº 99/20_x000D_
Estimativa de Renovação enviada em 19.12.2019 - Qtd 12.000_x000D_
PE  61/21 lote 13 (Impróspero)_x000D_
30.04.21 = Finalizado. Ata 143/20</t>
        </r>
      </text>
    </comment>
    <comment ref="W63" authorId="0" shapeId="0" xr:uid="{7ADA57D6-EC51-45E2-B516-74631B662384}">
      <text>
        <r>
          <rPr>
            <sz val="10"/>
            <color indexed="81"/>
            <rFont val="Lucida Console"/>
            <family val="3"/>
          </rPr>
          <t>_x000D_
Pedagógico</t>
        </r>
      </text>
    </comment>
    <comment ref="X63" authorId="0" shapeId="0" xr:uid="{9A783878-1014-41D1-B8FA-7E2F6C4BAEFA}">
      <text>
        <r>
          <rPr>
            <sz val="10"/>
            <color indexed="81"/>
            <rFont val="Lucida Console"/>
            <family val="3"/>
          </rPr>
          <t>_x000D_
MAQ. E EQUIP. P/ IND. GRAFICA COMP. ACESS. E PAPEI</t>
        </r>
      </text>
    </comment>
    <comment ref="Y63" authorId="0" shapeId="0" xr:uid="{93FA2AB0-A81E-4218-B449-FB594134CFDF}">
      <text>
        <r>
          <rPr>
            <sz val="10"/>
            <color indexed="81"/>
            <rFont val="Lucida Console"/>
            <family val="3"/>
          </rPr>
          <t>_x000D_
PAPEIS P/ EMBALAGEM E DECORATIVOS</t>
        </r>
      </text>
    </comment>
    <comment ref="AW63" authorId="0" shapeId="0" xr:uid="{D66311ED-630B-495E-8F12-B8F583A01821}">
      <text>
        <r>
          <rPr>
            <sz val="10"/>
            <color indexed="81"/>
            <rFont val="Lucida Console"/>
            <family val="3"/>
          </rPr>
          <t>Tempo de Estoque (Meses)_x000D_
_x000D_
1.000,0</t>
        </r>
      </text>
    </comment>
    <comment ref="A64" authorId="0" shapeId="0" xr:uid="{7C81C5B3-8BC5-4423-A482-944138105F0A}">
      <text>
        <r>
          <rPr>
            <sz val="10"/>
            <color indexed="81"/>
            <rFont val="Lucida Console"/>
            <family val="3"/>
          </rPr>
          <t>_x000D_
141268</t>
        </r>
      </text>
    </comment>
    <comment ref="B64" authorId="0" shapeId="0" xr:uid="{7878996F-1972-4EE9-BBD8-01E4AEFC5B75}">
      <text>
        <r>
          <rPr>
            <sz val="10"/>
            <color indexed="81"/>
            <rFont val="Lucida Console"/>
            <family val="3"/>
          </rPr>
          <t>DESCRIÇÃO DETALHADA_x000D_
TINTA ESMALTE SINTETICO BRILHANTE, LINHA PREMIUM. COR BRANCO - GALAO COM 3.600 ML, A BASE DE SOLVENTE</t>
        </r>
      </text>
    </comment>
    <comment ref="W64" authorId="0" shapeId="0" xr:uid="{6B1669AF-FF34-4A0D-BD07-99783A61B542}">
      <text>
        <r>
          <rPr>
            <sz val="10"/>
            <color indexed="81"/>
            <rFont val="Lucida Console"/>
            <family val="3"/>
          </rPr>
          <t>_x000D_
DM-Pintura</t>
        </r>
      </text>
    </comment>
    <comment ref="X64" authorId="0" shapeId="0" xr:uid="{BA9E2E1E-0131-4D71-B0E5-F12F6749CDC8}">
      <text>
        <r>
          <rPr>
            <sz val="10"/>
            <color indexed="81"/>
            <rFont val="Lucida Console"/>
            <family val="3"/>
          </rPr>
          <t>_x000D_
EQUIP. E MATERIAIS P/PINTURAS E IMPERMEABILIZACAO</t>
        </r>
      </text>
    </comment>
    <comment ref="Y64" authorId="0" shapeId="0" xr:uid="{993622F4-8F08-4ABF-BA39-E72B09ACC82C}">
      <text>
        <r>
          <rPr>
            <sz val="10"/>
            <color indexed="81"/>
            <rFont val="Lucida Console"/>
            <family val="3"/>
          </rPr>
          <t>_x000D_
ESMALTES</t>
        </r>
      </text>
    </comment>
    <comment ref="AC64" authorId="0" shapeId="0" xr:uid="{AAF2BF0B-1AD8-4532-B95B-55767F78595D}">
      <text>
        <r>
          <rPr>
            <sz val="10"/>
            <color indexed="81"/>
            <rFont val="Lucida Console"/>
            <family val="3"/>
          </rPr>
          <t>_x000D_
AF 11.623/23 | Vc 17.11.2023 | Saldo    500 | SUPREME COMERCIAL LTDA ( 218117 )</t>
        </r>
      </text>
    </comment>
    <comment ref="AG64" authorId="0" shapeId="0" xr:uid="{7A518D57-162A-43EA-AD29-83C6F8DEAFED}">
      <text>
        <r>
          <rPr>
            <sz val="10"/>
            <color indexed="81"/>
            <rFont val="Lucida Console"/>
            <family val="3"/>
          </rPr>
          <t>_x000D_
AF 11.623/23 | Vc 17.11.2023 | Saldo    500 | SUPREME COMERCIAL LTDA ( 218117 )</t>
        </r>
      </text>
    </comment>
    <comment ref="AW64" authorId="0" shapeId="0" xr:uid="{4F055018-DA30-4057-B5F3-B19E62EA3ED4}">
      <text>
        <r>
          <rPr>
            <sz val="10"/>
            <color indexed="81"/>
            <rFont val="Lucida Console"/>
            <family val="3"/>
          </rPr>
          <t>Tempo de Estoque (Meses)_x000D_
_x000D_
854,0</t>
        </r>
      </text>
    </comment>
    <comment ref="A65" authorId="0" shapeId="0" xr:uid="{57326A08-F1B9-4653-AC8C-A473BB6280DC}">
      <text>
        <r>
          <rPr>
            <sz val="10"/>
            <color indexed="81"/>
            <rFont val="Lucida Console"/>
            <family val="3"/>
          </rPr>
          <t>_x000D_
141680</t>
        </r>
      </text>
    </comment>
    <comment ref="B65" authorId="0" shapeId="0" xr:uid="{DEA9E485-7D7B-401C-9F91-9BAF47D18EDF}">
      <text>
        <r>
          <rPr>
            <sz val="10"/>
            <color indexed="81"/>
            <rFont val="Lucida Console"/>
            <family val="3"/>
          </rPr>
          <t>DESCRIÇÃO DETALHADA_x000D_
TINTA ESMALTE SINTETICO BRILHANTE, LINHA PREMIUM, COR AZUL ROYAL - GALAO COM 3.600 ML, A BASE DE SOLVENTE</t>
        </r>
      </text>
    </comment>
    <comment ref="W65" authorId="0" shapeId="0" xr:uid="{DFA3499A-E538-4F07-948E-AD3EF151BF9D}">
      <text>
        <r>
          <rPr>
            <sz val="10"/>
            <color indexed="81"/>
            <rFont val="Lucida Console"/>
            <family val="3"/>
          </rPr>
          <t>_x000D_
DM-Pintura</t>
        </r>
      </text>
    </comment>
    <comment ref="X65" authorId="0" shapeId="0" xr:uid="{E26D5EA5-23B5-4EC7-9A07-0D710A583F79}">
      <text>
        <r>
          <rPr>
            <sz val="10"/>
            <color indexed="81"/>
            <rFont val="Lucida Console"/>
            <family val="3"/>
          </rPr>
          <t>_x000D_
EQUIP. E MATERIAIS P/PINTURAS E IMPERMEABILIZACAO</t>
        </r>
      </text>
    </comment>
    <comment ref="Y65" authorId="0" shapeId="0" xr:uid="{4BA18639-19EE-4377-9EA0-91D7700A1B45}">
      <text>
        <r>
          <rPr>
            <sz val="10"/>
            <color indexed="81"/>
            <rFont val="Lucida Console"/>
            <family val="3"/>
          </rPr>
          <t>_x000D_
ESMALTES</t>
        </r>
      </text>
    </comment>
    <comment ref="AC65" authorId="0" shapeId="0" xr:uid="{821706CB-B014-4D95-9E43-8665BB7C9CFC}">
      <text>
        <r>
          <rPr>
            <sz val="10"/>
            <color indexed="81"/>
            <rFont val="Lucida Console"/>
            <family val="3"/>
          </rPr>
          <t>_x000D_
AF 11.626/23 | Vc 17.11.2023 | Saldo    200 | SUPREME COMERCIAL LTDA ( 218117 )</t>
        </r>
      </text>
    </comment>
    <comment ref="AG65" authorId="0" shapeId="0" xr:uid="{0D9C6C74-FED3-40F6-88F0-DC746C117042}">
      <text>
        <r>
          <rPr>
            <sz val="10"/>
            <color indexed="81"/>
            <rFont val="Lucida Console"/>
            <family val="3"/>
          </rPr>
          <t>_x000D_
AF 11.626/23 | Vc 17.11.2023 | Saldo    200 | SUPREME COMERCIAL LTDA ( 218117 )</t>
        </r>
      </text>
    </comment>
    <comment ref="AW65" authorId="0" shapeId="0" xr:uid="{590DE58B-CBA3-4443-B686-F800FF7A2C90}">
      <text>
        <r>
          <rPr>
            <sz val="10"/>
            <color indexed="81"/>
            <rFont val="Lucida Console"/>
            <family val="3"/>
          </rPr>
          <t>Tempo de Estoque (Meses)_x000D_
_x000D_
630,0</t>
        </r>
      </text>
    </comment>
    <comment ref="A66" authorId="0" shapeId="0" xr:uid="{14F54B14-0671-4B29-AA6F-8B7FD3F7ED4C}">
      <text>
        <r>
          <rPr>
            <sz val="10"/>
            <color indexed="81"/>
            <rFont val="Lucida Console"/>
            <family val="3"/>
          </rPr>
          <t>_x000D_
141787</t>
        </r>
      </text>
    </comment>
    <comment ref="B66" authorId="0" shapeId="0" xr:uid="{AF04F84C-78FC-4909-BD0A-5B7CAF76F75F}">
      <text>
        <r>
          <rPr>
            <sz val="10"/>
            <color indexed="81"/>
            <rFont val="Lucida Console"/>
            <family val="3"/>
          </rPr>
          <t>DESCRIÇÃO DETALHADA_x000D_
TINTA LATEX ACRILICA SEMIBRILHO, LINHA PREMIUM, COR  AZUL BIONICO - LATA COM 18 LITROS</t>
        </r>
      </text>
    </comment>
    <comment ref="W66" authorId="0" shapeId="0" xr:uid="{3A678838-D7BE-4156-A056-063DF73108F2}">
      <text>
        <r>
          <rPr>
            <sz val="10"/>
            <color indexed="81"/>
            <rFont val="Lucida Console"/>
            <family val="3"/>
          </rPr>
          <t>_x000D_
DM-Pintura</t>
        </r>
      </text>
    </comment>
    <comment ref="X66" authorId="0" shapeId="0" xr:uid="{0BBD6EA6-9A1D-48BA-9F9A-028D64F31DD4}">
      <text>
        <r>
          <rPr>
            <sz val="10"/>
            <color indexed="81"/>
            <rFont val="Lucida Console"/>
            <family val="3"/>
          </rPr>
          <t>_x000D_
EQUIP. E MATERIAIS P/PINTURAS E IMPERMEABILIZACAO</t>
        </r>
      </text>
    </comment>
    <comment ref="Y66" authorId="0" shapeId="0" xr:uid="{74CFD8E1-6404-47A8-B843-EB6E5A0A5EE4}">
      <text>
        <r>
          <rPr>
            <sz val="10"/>
            <color indexed="81"/>
            <rFont val="Lucida Console"/>
            <family val="3"/>
          </rPr>
          <t>_x000D_
TINTAS LATEX</t>
        </r>
      </text>
    </comment>
    <comment ref="AC66" authorId="0" shapeId="0" xr:uid="{1B3D3120-C130-45E3-B07B-071D17462A08}">
      <text>
        <r>
          <rPr>
            <sz val="10"/>
            <color indexed="81"/>
            <rFont val="Lucida Console"/>
            <family val="3"/>
          </rPr>
          <t>_x000D_
AF 11.623/23 | Vc 17.11.2023 | Saldo     50 | SUPREME COMERCIAL LTDA ( 218117 )</t>
        </r>
      </text>
    </comment>
    <comment ref="AG66" authorId="0" shapeId="0" xr:uid="{1527BB2B-EF08-4809-88BA-E2CCF31092DA}">
      <text>
        <r>
          <rPr>
            <sz val="10"/>
            <color indexed="81"/>
            <rFont val="Lucida Console"/>
            <family val="3"/>
          </rPr>
          <t>_x000D_
AF 11.623/23 | Vc 17.11.2023 | Saldo     50 | SUPREME COMERCIAL LTDA ( 218117 )</t>
        </r>
      </text>
    </comment>
    <comment ref="AW66" authorId="0" shapeId="0" xr:uid="{17895EEC-A2F9-44D5-8C79-F62EFEA6E0AF}">
      <text>
        <r>
          <rPr>
            <sz val="10"/>
            <color indexed="81"/>
            <rFont val="Lucida Console"/>
            <family val="3"/>
          </rPr>
          <t>Tempo de Estoque (Meses)_x000D_
_x000D_
321,0</t>
        </r>
      </text>
    </comment>
    <comment ref="A67" authorId="0" shapeId="0" xr:uid="{4EDB5097-632D-4B6B-9F39-226FF04AE125}">
      <text>
        <r>
          <rPr>
            <sz val="10"/>
            <color indexed="81"/>
            <rFont val="Lucida Console"/>
            <family val="3"/>
          </rPr>
          <t>_x000D_
141253</t>
        </r>
      </text>
    </comment>
    <comment ref="B67" authorId="0" shapeId="0" xr:uid="{D4D8971F-F1B6-45DF-B8C8-6576922695A9}">
      <text>
        <r>
          <rPr>
            <sz val="10"/>
            <color indexed="81"/>
            <rFont val="Lucida Console"/>
            <family val="3"/>
          </rPr>
          <t>DESCRIÇÃO DETALHADA_x000D_
FUNDO PARA GALVANIZADOS, LINHA PREMIUM, NA COR CINZA - GALAO COM 3,600 ML</t>
        </r>
      </text>
    </comment>
    <comment ref="W67" authorId="0" shapeId="0" xr:uid="{894584FD-2191-4564-9810-70880B157810}">
      <text>
        <r>
          <rPr>
            <sz val="10"/>
            <color indexed="81"/>
            <rFont val="Lucida Console"/>
            <family val="3"/>
          </rPr>
          <t>_x000D_
DM-Pintura</t>
        </r>
      </text>
    </comment>
    <comment ref="X67" authorId="0" shapeId="0" xr:uid="{F05508A0-8737-47C8-877A-D2EFF693F403}">
      <text>
        <r>
          <rPr>
            <sz val="10"/>
            <color indexed="81"/>
            <rFont val="Lucida Console"/>
            <family val="3"/>
          </rPr>
          <t>_x000D_
EQUIP. E MATERIAIS P/PINTURAS E IMPERMEABILIZACAO</t>
        </r>
      </text>
    </comment>
    <comment ref="Y67" authorId="0" shapeId="0" xr:uid="{A8174675-B88B-463A-A4F5-549718D07F4E}">
      <text>
        <r>
          <rPr>
            <sz val="10"/>
            <color indexed="81"/>
            <rFont val="Lucida Console"/>
            <family val="3"/>
          </rPr>
          <t>_x000D_
SELADORES</t>
        </r>
      </text>
    </comment>
    <comment ref="AW67" authorId="0" shapeId="0" xr:uid="{EEB7EE86-E385-494E-B84D-B78F37DCAB83}">
      <text>
        <r>
          <rPr>
            <sz val="10"/>
            <color indexed="81"/>
            <rFont val="Lucida Console"/>
            <family val="3"/>
          </rPr>
          <t>Tempo de Estoque (Meses)_x000D_
_x000D_
190,0</t>
        </r>
      </text>
    </comment>
    <comment ref="A68" authorId="0" shapeId="0" xr:uid="{9C5D4863-B4C3-438E-8277-EBB55D0B814D}">
      <text>
        <r>
          <rPr>
            <sz val="10"/>
            <color indexed="81"/>
            <rFont val="Lucida Console"/>
            <family val="3"/>
          </rPr>
          <t>_x000D_
133021</t>
        </r>
      </text>
    </comment>
    <comment ref="B68" authorId="0" shapeId="0" xr:uid="{6CF4EB61-8E6F-478C-AD60-C3D1A8E2B1A0}">
      <text>
        <r>
          <rPr>
            <sz val="10"/>
            <color indexed="81"/>
            <rFont val="Lucida Console"/>
            <family val="3"/>
          </rPr>
          <t>DESCRIÇÃO DETALHADA_x000D_
PANO DE CHAO, MEDIDAS: 45 X 75 CM (VARIACAO +/- 5 CM), 100% ALGODAO, ALVEJADO, PESO MINIMO DE 130 GRAMAS.</t>
        </r>
      </text>
    </comment>
    <comment ref="G68" authorId="0" shapeId="0" xr:uid="{FDCDC503-424A-44E2-AB6A-E76346A2C705}">
      <text>
        <r>
          <rPr>
            <sz val="10"/>
            <color indexed="81"/>
            <rFont val="Lucida Console"/>
            <family val="3"/>
          </rPr>
          <t>_x000D_
Últ estimativa : 1.000_x000D_
Enviada em     : 10.09.2021_x000D_
Ata - Venc     : 308/20 - 28.12.2021</t>
        </r>
      </text>
    </comment>
    <comment ref="W68" authorId="0" shapeId="0" xr:uid="{E8FED486-63DC-4D73-B11C-5754C7E560E8}">
      <text>
        <r>
          <rPr>
            <sz val="10"/>
            <color indexed="81"/>
            <rFont val="Lucida Console"/>
            <family val="3"/>
          </rPr>
          <t>_x000D_
Administrativo</t>
        </r>
      </text>
    </comment>
    <comment ref="X68" authorId="0" shapeId="0" xr:uid="{7F940F8E-648E-4867-8A53-F2F4067BC021}">
      <text>
        <r>
          <rPr>
            <sz val="10"/>
            <color indexed="81"/>
            <rFont val="Lucida Console"/>
            <family val="3"/>
          </rPr>
          <t>_x000D_
MAQ.EQUIP.E MATERIAIS P/ HIGIEN.LIMP.POLIM.E LUBR.</t>
        </r>
      </text>
    </comment>
    <comment ref="Y68" authorId="0" shapeId="0" xr:uid="{B5FD69D2-615F-492B-B61C-A68E93895528}">
      <text>
        <r>
          <rPr>
            <sz val="10"/>
            <color indexed="81"/>
            <rFont val="Lucida Console"/>
            <family val="3"/>
          </rPr>
          <t>_x000D_
PANO PARA CHAO, COPA E FLANELA</t>
        </r>
      </text>
    </comment>
    <comment ref="AW68" authorId="0" shapeId="0" xr:uid="{993949BE-929A-4557-81A6-94076E391C3A}">
      <text>
        <r>
          <rPr>
            <sz val="10"/>
            <color indexed="81"/>
            <rFont val="Lucida Console"/>
            <family val="3"/>
          </rPr>
          <t>Tempo de Estoque (Meses)_x000D_
_x000D_
85,0</t>
        </r>
      </text>
    </comment>
    <comment ref="A69" authorId="0" shapeId="0" xr:uid="{56D27D19-F0BF-46F6-8E2B-1C48522F0C86}">
      <text>
        <r>
          <rPr>
            <sz val="10"/>
            <color indexed="81"/>
            <rFont val="Lucida Console"/>
            <family val="3"/>
          </rPr>
          <t>_x000D_
12992</t>
        </r>
      </text>
    </comment>
    <comment ref="B69" authorId="0" shapeId="0" xr:uid="{251377B0-EA9F-4AAE-80CC-4BD98EB362EA}">
      <text>
        <r>
          <rPr>
            <sz val="10"/>
            <color indexed="81"/>
            <rFont val="Lucida Console"/>
            <family val="3"/>
          </rPr>
          <t>DESCRIÇÃO DETALHADA_x000D_
INTERRUPTOR 10A X 250V INTERNO DE 03 TECLAS C/ PLACA</t>
        </r>
      </text>
    </comment>
    <comment ref="G69" authorId="0" shapeId="0" xr:uid="{D63F05A4-85BB-4FF3-8B12-FD1198C21024}">
      <text>
        <r>
          <rPr>
            <sz val="10"/>
            <color indexed="81"/>
            <rFont val="Lucida Console"/>
            <family val="3"/>
          </rPr>
          <t>_x000D_
Últ estimativa : 50_x000D_
Enviada em     : 17.01.2020_x000D_
Ata - Venc     : 126/19 - 06.05.2020</t>
        </r>
      </text>
    </comment>
    <comment ref="O69" authorId="0" shapeId="0" xr:uid="{5739E841-4876-4982-B9FE-B634D5289B54}">
      <text>
        <r>
          <rPr>
            <sz val="10"/>
            <color indexed="81"/>
            <rFont val="Lucida Console"/>
            <family val="3"/>
          </rPr>
          <t>_x000D_
Pertencia a ATA nº 126/19_x000D_
Estimativa de Renovação enviada em 17.01.2020 - Qtd 50_x000D_
PE 153/20 lote 1 (Impróspero)_x000D_
16.09.20 = Finalizado</t>
        </r>
      </text>
    </comment>
    <comment ref="W69" authorId="0" shapeId="0" xr:uid="{124721CD-F1A8-441A-889D-51FA3B644869}">
      <text>
        <r>
          <rPr>
            <sz val="10"/>
            <color indexed="81"/>
            <rFont val="Lucida Console"/>
            <family val="3"/>
          </rPr>
          <t>_x000D_
DM-Elétrica</t>
        </r>
      </text>
    </comment>
    <comment ref="X69" authorId="0" shapeId="0" xr:uid="{9A231417-9A13-4CFD-A683-E8BD63F08705}">
      <text>
        <r>
          <rPr>
            <sz val="10"/>
            <color indexed="81"/>
            <rFont val="Lucida Console"/>
            <family val="3"/>
          </rPr>
          <t>_x000D_
EQUIP. MAT. P/ GERACAO, TRANSM. DISTR. RETIF...</t>
        </r>
      </text>
    </comment>
    <comment ref="Y69" authorId="0" shapeId="0" xr:uid="{BE0683B2-C03E-48FB-8C95-F4716B12AD3E}">
      <text>
        <r>
          <rPr>
            <sz val="10"/>
            <color indexed="81"/>
            <rFont val="Lucida Console"/>
            <family val="3"/>
          </rPr>
          <t>_x000D_
INTERRUPTORES DE USO DOMESTICO E INDUSTRIAL</t>
        </r>
      </text>
    </comment>
    <comment ref="AW69" authorId="0" shapeId="0" xr:uid="{198E358E-AF7F-4FD2-B7A4-49659C848C49}">
      <text>
        <r>
          <rPr>
            <sz val="10"/>
            <color indexed="81"/>
            <rFont val="Lucida Console"/>
            <family val="3"/>
          </rPr>
          <t>Tempo de Estoque (Meses)_x000D_
_x000D_
10,0</t>
        </r>
      </text>
    </comment>
    <comment ref="A70" authorId="0" shapeId="0" xr:uid="{33B6F40F-A994-4DF4-9364-C11D4209BA20}">
      <text>
        <r>
          <rPr>
            <sz val="10"/>
            <color indexed="81"/>
            <rFont val="Lucida Console"/>
            <family val="3"/>
          </rPr>
          <t>_x000D_
23986</t>
        </r>
      </text>
    </comment>
    <comment ref="B70" authorId="0" shapeId="0" xr:uid="{9CD67794-B04D-4036-AB01-D77B0D216260}">
      <text>
        <r>
          <rPr>
            <sz val="10"/>
            <color indexed="81"/>
            <rFont val="Lucida Console"/>
            <family val="3"/>
          </rPr>
          <t>DESCRIÇÃO DETALHADA_x000D_
PAPEL CREPOM - RL C/ 48 X 200 CM - AMARELO OURO</t>
        </r>
      </text>
    </comment>
    <comment ref="G70" authorId="0" shapeId="0" xr:uid="{E16F5FF7-65DB-45A7-828D-44BB64AFE904}">
      <text>
        <r>
          <rPr>
            <sz val="10"/>
            <color indexed="81"/>
            <rFont val="Lucida Console"/>
            <family val="3"/>
          </rPr>
          <t>_x000D_
Últ estimativa : 10.000_x000D_
Enviada em     : 19.12.2019_x000D_
Ata - Venc     : 143/21 - 20.05.2022</t>
        </r>
      </text>
    </comment>
    <comment ref="O70" authorId="0" shapeId="0" xr:uid="{36C31A2F-5A00-4F6C-A76F-AD0105E5C214}">
      <text>
        <r>
          <rPr>
            <sz val="10"/>
            <color indexed="81"/>
            <rFont val="Lucida Console"/>
            <family val="3"/>
          </rPr>
          <t>_x000D_
Pertencia a ATA nº 143/21_x000D_
Estimativa de Renovação enviada em 19.12.2019 - Qtd 10.000_x000D_
PE  61/21 lote _x000D_
30.04.21 = Finalizado. Ata 143/20</t>
        </r>
      </text>
    </comment>
    <comment ref="W70" authorId="0" shapeId="0" xr:uid="{6BE1EC74-E135-4E6F-B055-762B60F74D76}">
      <text>
        <r>
          <rPr>
            <sz val="10"/>
            <color indexed="81"/>
            <rFont val="Lucida Console"/>
            <family val="3"/>
          </rPr>
          <t>_x000D_
Pedagógico</t>
        </r>
      </text>
    </comment>
    <comment ref="X70" authorId="0" shapeId="0" xr:uid="{FB29EE1F-D0D1-4AA0-A833-7D438E04C759}">
      <text>
        <r>
          <rPr>
            <sz val="10"/>
            <color indexed="81"/>
            <rFont val="Lucida Console"/>
            <family val="3"/>
          </rPr>
          <t>_x000D_
MAQ. E EQUIP. P/ IND. GRAFICA COMP. ACESS. E PAPEI</t>
        </r>
      </text>
    </comment>
    <comment ref="Y70" authorId="0" shapeId="0" xr:uid="{B5D49A34-13F8-43A0-A183-1F0AEDF5ECF7}">
      <text>
        <r>
          <rPr>
            <sz val="10"/>
            <color indexed="81"/>
            <rFont val="Lucida Console"/>
            <family val="3"/>
          </rPr>
          <t>_x000D_
PAPEIS P/ EMBALAGEM E DECORATIVOS</t>
        </r>
      </text>
    </comment>
    <comment ref="AW70" authorId="0" shapeId="0" xr:uid="{277C289B-1F45-4AD6-A5EF-49F10E78018B}">
      <text>
        <r>
          <rPr>
            <sz val="10"/>
            <color indexed="81"/>
            <rFont val="Lucida Console"/>
            <family val="3"/>
          </rPr>
          <t>Tempo de Estoque (Meses)_x000D_
_x000D_
1.200,0</t>
        </r>
      </text>
    </comment>
    <comment ref="A71" authorId="0" shapeId="0" xr:uid="{504892A7-C765-44CF-A348-5322070EB783}">
      <text>
        <r>
          <rPr>
            <sz val="10"/>
            <color indexed="81"/>
            <rFont val="Lucida Console"/>
            <family val="3"/>
          </rPr>
          <t>_x000D_
23993</t>
        </r>
      </text>
    </comment>
    <comment ref="B71" authorId="0" shapeId="0" xr:uid="{9001213F-04FF-47C6-8535-6CFBD55047A4}">
      <text>
        <r>
          <rPr>
            <sz val="10"/>
            <color indexed="81"/>
            <rFont val="Lucida Console"/>
            <family val="3"/>
          </rPr>
          <t>DESCRIÇÃO DETALHADA_x000D_
PAPEL CREPOM - RL C/ 48 X 200 CM - ROSA</t>
        </r>
      </text>
    </comment>
    <comment ref="G71" authorId="0" shapeId="0" xr:uid="{F25FA404-1C97-40D2-BA00-56C2BB16B854}">
      <text>
        <r>
          <rPr>
            <sz val="10"/>
            <color indexed="81"/>
            <rFont val="Lucida Console"/>
            <family val="3"/>
          </rPr>
          <t>_x000D_
Últ estimativa : 10.000_x000D_
Enviada em     : 19.12.2019_x000D_
Ata - Venc     : 143/21 - 20.05.2022</t>
        </r>
      </text>
    </comment>
    <comment ref="O71" authorId="0" shapeId="0" xr:uid="{83337578-036B-497E-8DE0-EB47B86EF1A4}">
      <text>
        <r>
          <rPr>
            <sz val="10"/>
            <color indexed="81"/>
            <rFont val="Lucida Console"/>
            <family val="3"/>
          </rPr>
          <t>_x000D_
Pertencia a ATA nº 143/21_x000D_
Estimativa de Renovação enviada em 19.12.2019 - Qtd 10.000_x000D_
PE  61/21 lote _x000D_
30.04.21 = Finalizado. Ata 143/20</t>
        </r>
      </text>
    </comment>
    <comment ref="W71" authorId="0" shapeId="0" xr:uid="{CDC1FB08-7AC1-45D4-99B0-4191C2561B38}">
      <text>
        <r>
          <rPr>
            <sz val="10"/>
            <color indexed="81"/>
            <rFont val="Lucida Console"/>
            <family val="3"/>
          </rPr>
          <t>_x000D_
Pedagógico</t>
        </r>
      </text>
    </comment>
    <comment ref="X71" authorId="0" shapeId="0" xr:uid="{00D90F55-0AD8-481B-BEC4-10A8562F782B}">
      <text>
        <r>
          <rPr>
            <sz val="10"/>
            <color indexed="81"/>
            <rFont val="Lucida Console"/>
            <family val="3"/>
          </rPr>
          <t>_x000D_
MAQ. E EQUIP. P/ IND. GRAFICA COMP. ACESS. E PAPEI</t>
        </r>
      </text>
    </comment>
    <comment ref="Y71" authorId="0" shapeId="0" xr:uid="{6EB1EE5D-B1F6-471F-B815-64D159531B77}">
      <text>
        <r>
          <rPr>
            <sz val="10"/>
            <color indexed="81"/>
            <rFont val="Lucida Console"/>
            <family val="3"/>
          </rPr>
          <t>_x000D_
PAPEIS P/ EMBALAGEM E DECORATIVOS</t>
        </r>
      </text>
    </comment>
    <comment ref="AW71" authorId="0" shapeId="0" xr:uid="{F8364950-6B52-4C7F-B5CE-AE39A3310020}">
      <text>
        <r>
          <rPr>
            <sz val="10"/>
            <color indexed="81"/>
            <rFont val="Lucida Console"/>
            <family val="3"/>
          </rPr>
          <t>Tempo de Estoque (Meses)_x000D_
_x000D_
1.315,0</t>
        </r>
      </text>
    </comment>
    <comment ref="A72" authorId="0" shapeId="0" xr:uid="{91214A78-5ECE-4BC9-9544-AB1491E98702}">
      <text>
        <r>
          <rPr>
            <sz val="10"/>
            <color indexed="81"/>
            <rFont val="Lucida Console"/>
            <family val="3"/>
          </rPr>
          <t>_x000D_
29959</t>
        </r>
      </text>
    </comment>
    <comment ref="B72" authorId="0" shapeId="0" xr:uid="{F697C695-A8AE-4F4D-8813-E6F6AE429245}">
      <text>
        <r>
          <rPr>
            <sz val="10"/>
            <color indexed="81"/>
            <rFont val="Lucida Console"/>
            <family val="3"/>
          </rPr>
          <t>DESCRIÇÃO DETALHADA_x000D_
PAPEL CAMURCA - 60 X 40 CM - PRETO</t>
        </r>
      </text>
    </comment>
    <comment ref="G72" authorId="0" shapeId="0" xr:uid="{284E9D5F-0EA3-4CA1-B9A0-DA4C017CC6B9}">
      <text>
        <r>
          <rPr>
            <sz val="10"/>
            <color indexed="81"/>
            <rFont val="Lucida Console"/>
            <family val="3"/>
          </rPr>
          <t>_x000D_
Últ estimativa : 10.000_x000D_
Enviada em     : 19.12.2019_x000D_
Ata - Venc     : 143/21 - 20.05.2022</t>
        </r>
      </text>
    </comment>
    <comment ref="O72" authorId="0" shapeId="0" xr:uid="{4F3F186F-3D0B-4547-90C8-67AA94CD5347}">
      <text>
        <r>
          <rPr>
            <sz val="10"/>
            <color indexed="81"/>
            <rFont val="Lucida Console"/>
            <family val="3"/>
          </rPr>
          <t>_x000D_
Pertencia a ATA nº 143/21_x000D_
Estimativa de Renovação enviada em 19.12.2019 - Qtd 10.000_x000D_
PE  61/21 lote _x000D_
30.04.21 = Finalizado. Ata 143/20</t>
        </r>
      </text>
    </comment>
    <comment ref="W72" authorId="0" shapeId="0" xr:uid="{A54CC5DE-E13B-40E8-B3F4-8B311F53B3E8}">
      <text>
        <r>
          <rPr>
            <sz val="10"/>
            <color indexed="81"/>
            <rFont val="Lucida Console"/>
            <family val="3"/>
          </rPr>
          <t>_x000D_
Pedagógico</t>
        </r>
      </text>
    </comment>
    <comment ref="X72" authorId="0" shapeId="0" xr:uid="{AF386AEB-7570-4609-B1CF-81FB69E4EB72}">
      <text>
        <r>
          <rPr>
            <sz val="10"/>
            <color indexed="81"/>
            <rFont val="Lucida Console"/>
            <family val="3"/>
          </rPr>
          <t>_x000D_
MAQ. E EQUIP. P/ IND. GRAFICA COMP. ACESS. E PAPEI</t>
        </r>
      </text>
    </comment>
    <comment ref="Y72" authorId="0" shapeId="0" xr:uid="{DE498D86-AC12-486E-85F4-54137139BD6E}">
      <text>
        <r>
          <rPr>
            <sz val="10"/>
            <color indexed="81"/>
            <rFont val="Lucida Console"/>
            <family val="3"/>
          </rPr>
          <t>_x000D_
PAPEIS E PAPELOES</t>
        </r>
      </text>
    </comment>
    <comment ref="AW72" authorId="0" shapeId="0" xr:uid="{ECBCAEC8-314D-4C50-9393-5294579D8252}">
      <text>
        <r>
          <rPr>
            <sz val="10"/>
            <color indexed="81"/>
            <rFont val="Lucida Console"/>
            <family val="3"/>
          </rPr>
          <t>Tempo de Estoque (Meses)_x000D_
_x000D_
1.200,0</t>
        </r>
      </text>
    </comment>
    <comment ref="A73" authorId="0" shapeId="0" xr:uid="{4202C2D6-5412-428D-BF6F-4DF52A29B75E}">
      <text>
        <r>
          <rPr>
            <sz val="10"/>
            <color indexed="81"/>
            <rFont val="Lucida Console"/>
            <family val="3"/>
          </rPr>
          <t>_x000D_
75938</t>
        </r>
      </text>
    </comment>
    <comment ref="B73" authorId="0" shapeId="0" xr:uid="{55049578-8214-44A0-A939-4C7340AECE4F}">
      <text>
        <r>
          <rPr>
            <sz val="10"/>
            <color indexed="81"/>
            <rFont val="Lucida Console"/>
            <family val="3"/>
          </rPr>
          <t>DESCRIÇÃO DETALHADA_x000D_
PAPEL CAMURCA - 60 X 40CM - AMARELO</t>
        </r>
      </text>
    </comment>
    <comment ref="G73" authorId="0" shapeId="0" xr:uid="{84602A34-E908-4CD3-8FB6-82FC0E8E2E2C}">
      <text>
        <r>
          <rPr>
            <sz val="10"/>
            <color indexed="81"/>
            <rFont val="Lucida Console"/>
            <family val="3"/>
          </rPr>
          <t>_x000D_
Últ estimativa : 10.000_x000D_
Enviada em     : 19.12.2019_x000D_
Ata - Venc     : 143/21 - 20.05.2022</t>
        </r>
      </text>
    </comment>
    <comment ref="O73" authorId="0" shapeId="0" xr:uid="{9FB21E87-CFEE-4BB5-8EF6-8E6FFD8E3B28}">
      <text>
        <r>
          <rPr>
            <sz val="10"/>
            <color indexed="81"/>
            <rFont val="Lucida Console"/>
            <family val="3"/>
          </rPr>
          <t>_x000D_
Pertencia a ATA nº 143/21_x000D_
Estimativa de Renovação enviada em 19.12.2019 - Qtd 10.000_x000D_
PE  61/21 lote _x000D_
30.04.21 = Finalizado. Ata 143/20</t>
        </r>
      </text>
    </comment>
    <comment ref="W73" authorId="0" shapeId="0" xr:uid="{F79481DB-5AAC-471F-998B-0D3D79BBCD70}">
      <text>
        <r>
          <rPr>
            <sz val="10"/>
            <color indexed="81"/>
            <rFont val="Lucida Console"/>
            <family val="3"/>
          </rPr>
          <t>_x000D_
Pedagógico</t>
        </r>
      </text>
    </comment>
    <comment ref="X73" authorId="0" shapeId="0" xr:uid="{5A459B16-CB27-4411-BDD7-008E093E80B2}">
      <text>
        <r>
          <rPr>
            <sz val="10"/>
            <color indexed="81"/>
            <rFont val="Lucida Console"/>
            <family val="3"/>
          </rPr>
          <t>_x000D_
MAQ. E EQUIP. P/ IND. GRAFICA COMP. ACESS. E PAPEI</t>
        </r>
      </text>
    </comment>
    <comment ref="Y73" authorId="0" shapeId="0" xr:uid="{9DE177C0-0AEF-4F62-B8F3-5CCA4277880D}">
      <text>
        <r>
          <rPr>
            <sz val="10"/>
            <color indexed="81"/>
            <rFont val="Lucida Console"/>
            <family val="3"/>
          </rPr>
          <t>_x000D_
PAPEIS E PAPELOES</t>
        </r>
      </text>
    </comment>
    <comment ref="AW73" authorId="0" shapeId="0" xr:uid="{02A45901-57D2-47B5-855F-4676EA2342AC}">
      <text>
        <r>
          <rPr>
            <sz val="10"/>
            <color indexed="81"/>
            <rFont val="Lucida Console"/>
            <family val="3"/>
          </rPr>
          <t>Tempo de Estoque (Meses)_x000D_
_x000D_
1.300,0</t>
        </r>
      </text>
    </comment>
    <comment ref="A74" authorId="0" shapeId="0" xr:uid="{5DDB3088-D739-4CD8-8CD0-0DFC25F46FEE}">
      <text>
        <r>
          <rPr>
            <sz val="10"/>
            <color indexed="81"/>
            <rFont val="Lucida Console"/>
            <family val="3"/>
          </rPr>
          <t>_x000D_
133849</t>
        </r>
      </text>
    </comment>
    <comment ref="B74" authorId="0" shapeId="0" xr:uid="{4B10FD57-3649-4984-96B8-B079FB57E6DB}">
      <text>
        <r>
          <rPr>
            <sz val="10"/>
            <color indexed="81"/>
            <rFont val="Lucida Console"/>
            <family val="3"/>
          </rPr>
          <t>DESCRIÇÃO DETALHADA_x000D_
CARTOLINA DUPLA FACE / COLOR SET VERDE ESCURO (COR VIVA, VIBRANTE, UNIFORME E SEM MANCHAS) - 48 X 66 CM (VARIACAO +/- 5 CM)</t>
        </r>
      </text>
    </comment>
    <comment ref="G74" authorId="0" shapeId="0" xr:uid="{AC0DADBF-739B-49CD-BD5F-D3C092D81375}">
      <text>
        <r>
          <rPr>
            <sz val="10"/>
            <color indexed="81"/>
            <rFont val="Lucida Console"/>
            <family val="3"/>
          </rPr>
          <t>_x000D_
Últ estimativa : 25.000_x000D_
Enviada em     : 19.12.2019_x000D_
Ata - Venc     : 143/21 - 20.05.2022</t>
        </r>
      </text>
    </comment>
    <comment ref="O74" authorId="0" shapeId="0" xr:uid="{9401A2EB-6334-48CF-9683-EB6A468E0B6B}">
      <text>
        <r>
          <rPr>
            <sz val="10"/>
            <color indexed="81"/>
            <rFont val="Lucida Console"/>
            <family val="3"/>
          </rPr>
          <t>_x000D_
Pertencia a ATA nº 143/21_x000D_
Estimativa de Renovação enviada em 19.12.2019 - Qtd 25.000_x000D_
PE  61/21 lote _x000D_
30.04.21 = Finalizado. Ata 143/20</t>
        </r>
      </text>
    </comment>
    <comment ref="W74" authorId="0" shapeId="0" xr:uid="{FB0C0E21-2707-4077-87FF-8F391EBD6A54}">
      <text>
        <r>
          <rPr>
            <sz val="10"/>
            <color indexed="81"/>
            <rFont val="Lucida Console"/>
            <family val="3"/>
          </rPr>
          <t>_x000D_
Pedagógico</t>
        </r>
      </text>
    </comment>
    <comment ref="X74" authorId="0" shapeId="0" xr:uid="{60BA7A12-0DDE-4631-8250-5C5280A2AC3F}">
      <text>
        <r>
          <rPr>
            <sz val="10"/>
            <color indexed="81"/>
            <rFont val="Lucida Console"/>
            <family val="3"/>
          </rPr>
          <t>_x000D_
MAQ. E EQUIP. P/ IND. GRAFICA COMP. ACESS. E PAPEI</t>
        </r>
      </text>
    </comment>
    <comment ref="Y74" authorId="0" shapeId="0" xr:uid="{1A796479-D7E3-411D-944A-898B29AED984}">
      <text>
        <r>
          <rPr>
            <sz val="10"/>
            <color indexed="81"/>
            <rFont val="Lucida Console"/>
            <family val="3"/>
          </rPr>
          <t>_x000D_
CARTOES E CARTOLINA</t>
        </r>
      </text>
    </comment>
    <comment ref="AW74" authorId="0" shapeId="0" xr:uid="{DC22AB05-6739-40EB-8B73-D59D9640F4DE}">
      <text>
        <r>
          <rPr>
            <sz val="10"/>
            <color indexed="81"/>
            <rFont val="Lucida Console"/>
            <family val="3"/>
          </rPr>
          <t>Tempo de Estoque (Meses)_x000D_
_x000D_
3.235,0</t>
        </r>
      </text>
    </comment>
    <comment ref="A75" authorId="0" shapeId="0" xr:uid="{E0B340D0-F64B-4C3B-AFB8-D298B1952BFD}">
      <text>
        <r>
          <rPr>
            <sz val="10"/>
            <color indexed="81"/>
            <rFont val="Lucida Console"/>
            <family val="3"/>
          </rPr>
          <t>_x000D_
16363</t>
        </r>
      </text>
    </comment>
    <comment ref="B75" authorId="0" shapeId="0" xr:uid="{3B2A4E3C-4847-40AD-9FF7-9A15FCEB6386}">
      <text>
        <r>
          <rPr>
            <sz val="10"/>
            <color indexed="81"/>
            <rFont val="Lucida Console"/>
            <family val="3"/>
          </rPr>
          <t>DESCRIÇÃO DETALHADA_x000D_
CHAPA DE MADEIRA RESINADA C/ 2,20 X 1,10 M ESP. 10,0 MM</t>
        </r>
      </text>
    </comment>
    <comment ref="G75" authorId="0" shapeId="0" xr:uid="{50538479-2A34-4779-A2AD-2A799CE9991B}">
      <text>
        <r>
          <rPr>
            <sz val="10"/>
            <color indexed="81"/>
            <rFont val="Lucida Console"/>
            <family val="3"/>
          </rPr>
          <t>_x000D_
Últ estimativa : 0_x000D_
Enviada em     : 19.05.2021_x000D_
Ata - Venc     : 194/20 - 07.09.2021</t>
        </r>
      </text>
    </comment>
    <comment ref="O75" authorId="0" shapeId="0" xr:uid="{24409A1C-E466-4CA0-A5E6-B6E73D0373C2}">
      <text>
        <r>
          <rPr>
            <sz val="10"/>
            <color indexed="81"/>
            <rFont val="Lucida Console"/>
            <family val="3"/>
          </rPr>
          <t>_x000D_
Pertencia a ATA nº 194/20_x000D_
Estimativa de Renovação enviada em 19.05.2021 - Qtd _x000D_
PP 111/19 lote _x000D_
18.09.19 = Área técnica respondeu recurso</t>
        </r>
      </text>
    </comment>
    <comment ref="W75" authorId="0" shapeId="0" xr:uid="{1ACE9A08-111E-4439-9E45-F4F07F7300C1}">
      <text>
        <r>
          <rPr>
            <sz val="10"/>
            <color indexed="81"/>
            <rFont val="Lucida Console"/>
            <family val="3"/>
          </rPr>
          <t>_x000D_
DM-Marcenaria</t>
        </r>
      </text>
    </comment>
    <comment ref="X75" authorId="0" shapeId="0" xr:uid="{9B6CE845-68C3-4FF7-8C3D-4FC1A0BEE7E1}">
      <text>
        <r>
          <rPr>
            <sz val="10"/>
            <color indexed="81"/>
            <rFont val="Lucida Console"/>
            <family val="3"/>
          </rPr>
          <t>_x000D_
MADEIRAS,LAMINADOS,COMPENSADOS E AGLOMERADOS</t>
        </r>
      </text>
    </comment>
    <comment ref="Y75" authorId="0" shapeId="0" xr:uid="{C7F0C258-44AD-421D-95DC-6B315BF14ECC}">
      <text>
        <r>
          <rPr>
            <sz val="10"/>
            <color indexed="81"/>
            <rFont val="Lucida Console"/>
            <family val="3"/>
          </rPr>
          <t>_x000D_
CHAPAS COMPENSADAS RESINADAS/PLASTIFICADAS</t>
        </r>
      </text>
    </comment>
    <comment ref="AW75" authorId="0" shapeId="0" xr:uid="{CD6FD3E8-72FE-4D5D-BFAD-AAECFA5C0161}">
      <text>
        <r>
          <rPr>
            <sz val="10"/>
            <color indexed="81"/>
            <rFont val="Lucida Console"/>
            <family val="3"/>
          </rPr>
          <t>Tempo de Estoque (Meses)_x000D_
_x000D_
39,0</t>
        </r>
      </text>
    </comment>
    <comment ref="A76" authorId="0" shapeId="0" xr:uid="{1E6F3C0C-2203-4F52-B5BE-4C93E3D435B9}">
      <text>
        <r>
          <rPr>
            <sz val="10"/>
            <color indexed="81"/>
            <rFont val="Lucida Console"/>
            <family val="3"/>
          </rPr>
          <t>_x000D_
35550</t>
        </r>
      </text>
    </comment>
    <comment ref="B76" authorId="0" shapeId="0" xr:uid="{358A2397-222F-47EC-8AF6-4ED0B1DAEBF4}">
      <text>
        <r>
          <rPr>
            <sz val="10"/>
            <color indexed="81"/>
            <rFont val="Lucida Console"/>
            <family val="3"/>
          </rPr>
          <t>DESCRIÇÃO DETALHADA_x000D_
LIXA DE PAPEL P/ MADEIRA EM FOLHA DE 225 X 275 MM - N°100</t>
        </r>
      </text>
    </comment>
    <comment ref="G76" authorId="0" shapeId="0" xr:uid="{A4815E5D-6A02-4C4C-AA1C-11B17D4CF134}">
      <text>
        <r>
          <rPr>
            <sz val="10"/>
            <color indexed="81"/>
            <rFont val="Lucida Console"/>
            <family val="3"/>
          </rPr>
          <t>_x000D_
Últ estimativa : 0_x000D_
Enviada em     : 12.05.2020_x000D_
Ata - Venc     : 254/20 - 28.10.2021</t>
        </r>
      </text>
    </comment>
    <comment ref="O76" authorId="0" shapeId="0" xr:uid="{31E9FA85-1080-4364-876A-DDF59C42ED98}">
      <text>
        <r>
          <rPr>
            <sz val="10"/>
            <color indexed="81"/>
            <rFont val="Lucida Console"/>
            <family val="3"/>
          </rPr>
          <t>_x000D_
Pertencia a ATA nº 254/20_x000D_
Estimativa de Renovação enviada em 12.05.2020 - Qtd _x000D_
PE 147/20 lote _x000D_
04.09.20 = Finalizado. Ata 254/20</t>
        </r>
      </text>
    </comment>
    <comment ref="W76" authorId="0" shapeId="0" xr:uid="{4CD7BA5C-7604-4478-A6F5-26379462BEF9}">
      <text>
        <r>
          <rPr>
            <sz val="10"/>
            <color indexed="81"/>
            <rFont val="Lucida Console"/>
            <family val="3"/>
          </rPr>
          <t>_x000D_
DM-Serralheria</t>
        </r>
      </text>
    </comment>
    <comment ref="X76" authorId="0" shapeId="0" xr:uid="{3C85713A-980F-4C8C-86A5-95C63E6414A9}">
      <text>
        <r>
          <rPr>
            <sz val="10"/>
            <color indexed="81"/>
            <rFont val="Lucida Console"/>
            <family val="3"/>
          </rPr>
          <t>_x000D_
ABRASIVOS</t>
        </r>
      </text>
    </comment>
    <comment ref="Y76" authorId="0" shapeId="0" xr:uid="{680E0228-F93E-4070-9B87-2E5BE0BA84FA}">
      <text>
        <r>
          <rPr>
            <sz val="10"/>
            <color indexed="81"/>
            <rFont val="Lucida Console"/>
            <family val="3"/>
          </rPr>
          <t>_x000D_
LIXAS EM FOLHA</t>
        </r>
      </text>
    </comment>
    <comment ref="AW76" authorId="0" shapeId="0" xr:uid="{B759405D-E2F9-4AB5-BC14-96F041AEAE65}">
      <text>
        <r>
          <rPr>
            <sz val="10"/>
            <color indexed="81"/>
            <rFont val="Lucida Console"/>
            <family val="3"/>
          </rPr>
          <t>Tempo de Estoque (Meses)_x000D_
_x000D_
39,0</t>
        </r>
      </text>
    </comment>
    <comment ref="A77" authorId="0" shapeId="0" xr:uid="{5D90D51C-D134-4AAF-895E-7AF6764D536C}">
      <text>
        <r>
          <rPr>
            <sz val="10"/>
            <color indexed="81"/>
            <rFont val="Lucida Console"/>
            <family val="3"/>
          </rPr>
          <t>_x000D_
13199</t>
        </r>
      </text>
    </comment>
    <comment ref="B77" authorId="0" shapeId="0" xr:uid="{30F89541-12AC-4EA2-B0EA-650D23A17F80}">
      <text>
        <r>
          <rPr>
            <sz val="10"/>
            <color indexed="81"/>
            <rFont val="Lucida Console"/>
            <family val="3"/>
          </rPr>
          <t>DESCRIÇÃO DETALHADA_x000D_
DOBRADICA DE FERRO POLIDO 2.1/2"</t>
        </r>
      </text>
    </comment>
    <comment ref="G77" authorId="0" shapeId="0" xr:uid="{EE5A952E-84ED-4AF7-A79B-E28A5BBA17C9}">
      <text>
        <r>
          <rPr>
            <sz val="10"/>
            <color indexed="81"/>
            <rFont val="Lucida Console"/>
            <family val="3"/>
          </rPr>
          <t>_x000D_
Últ estimativa : 60_x000D_
Enviada em     : 14.02.2020_x000D_
Ata - Venc     : 75/21 - 15.03.2022</t>
        </r>
      </text>
    </comment>
    <comment ref="O77" authorId="0" shapeId="0" xr:uid="{F5CCE41B-F32D-4A34-8EB3-593923876337}">
      <text>
        <r>
          <rPr>
            <sz val="10"/>
            <color indexed="81"/>
            <rFont val="Lucida Console"/>
            <family val="3"/>
          </rPr>
          <t>_x000D_
Pertencia a ATA nº 75/21_x000D_
Estimativa de Renovação enviada em 14.02.2020 - Qtd 60_x000D_
PE 247/20 lote _x000D_
18.02.21 = Finalizado</t>
        </r>
      </text>
    </comment>
    <comment ref="W77" authorId="0" shapeId="0" xr:uid="{4B0F86A0-9DAC-419D-9D97-C7E437A88D1F}">
      <text>
        <r>
          <rPr>
            <sz val="10"/>
            <color indexed="81"/>
            <rFont val="Lucida Console"/>
            <family val="3"/>
          </rPr>
          <t>_x000D_
DM-Construção</t>
        </r>
      </text>
    </comment>
    <comment ref="X77" authorId="0" shapeId="0" xr:uid="{EACFBCA7-1168-417D-8F4D-10AEABE2D023}">
      <text>
        <r>
          <rPr>
            <sz val="10"/>
            <color indexed="81"/>
            <rFont val="Lucida Console"/>
            <family val="3"/>
          </rPr>
          <t>_x000D_
MAT.E EQUIP. P/ CONSTR.CIVIL E CONSERV. DE VIAS PUBL.</t>
        </r>
      </text>
    </comment>
    <comment ref="Y77" authorId="0" shapeId="0" xr:uid="{F117A708-94E6-4308-A4D9-347CDD752442}">
      <text>
        <r>
          <rPr>
            <sz val="10"/>
            <color indexed="81"/>
            <rFont val="Lucida Console"/>
            <family val="3"/>
          </rPr>
          <t>_x000D_
FECHADURAS, DOBRADICAS E MACANETAS</t>
        </r>
      </text>
    </comment>
    <comment ref="AW77" authorId="0" shapeId="0" xr:uid="{C66E908D-5B9C-4988-8014-8A55E3D25D99}">
      <text>
        <r>
          <rPr>
            <sz val="10"/>
            <color indexed="81"/>
            <rFont val="Lucida Console"/>
            <family val="3"/>
          </rPr>
          <t>Tempo de Estoque (Meses)_x000D_
_x000D_
30,0</t>
        </r>
      </text>
    </comment>
    <comment ref="A78" authorId="0" shapeId="0" xr:uid="{8176D9DD-F70B-4815-89FE-248F13043386}">
      <text>
        <r>
          <rPr>
            <sz val="10"/>
            <color indexed="81"/>
            <rFont val="Lucida Console"/>
            <family val="3"/>
          </rPr>
          <t>_x000D_
138454</t>
        </r>
      </text>
    </comment>
    <comment ref="B78" authorId="0" shapeId="0" xr:uid="{4907EC7D-23D8-4A81-98C9-5AD51B25C812}">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78" authorId="0" shapeId="0" xr:uid="{8712691D-9552-491D-BB57-3F7D85C84FD5}">
      <text>
        <r>
          <rPr>
            <sz val="10"/>
            <color indexed="81"/>
            <rFont val="Lucida Console"/>
            <family val="3"/>
          </rPr>
          <t>_x000D_
Pedagógico</t>
        </r>
      </text>
    </comment>
    <comment ref="X78" authorId="0" shapeId="0" xr:uid="{0EBDF39C-B477-467C-BAC5-008EC926489D}">
      <text>
        <r>
          <rPr>
            <sz val="10"/>
            <color indexed="81"/>
            <rFont val="Lucida Console"/>
            <family val="3"/>
          </rPr>
          <t>_x000D_
MAQ., EQUIP., COMP., ACES., MAT. PARA ESCRIT.E ESCOLAR</t>
        </r>
      </text>
    </comment>
    <comment ref="Y78" authorId="0" shapeId="0" xr:uid="{52319396-F0A2-40C5-9BE1-F9F356249B1F}">
      <text>
        <r>
          <rPr>
            <sz val="10"/>
            <color indexed="81"/>
            <rFont val="Lucida Console"/>
            <family val="3"/>
          </rPr>
          <t>_x000D_
CAPAS, CLASSIF., PRANCHETAS, CADERNOS, ENVELOPES, PASTAS, FICHAS, LIVROS</t>
        </r>
      </text>
    </comment>
    <comment ref="AW78" authorId="0" shapeId="0" xr:uid="{F9DD52CA-CA71-44A3-A8C5-75BC5B151B1B}">
      <text>
        <r>
          <rPr>
            <sz val="10"/>
            <color indexed="81"/>
            <rFont val="Lucida Console"/>
            <family val="3"/>
          </rPr>
          <t>Tempo de Estoque (Meses)_x000D_
_x000D_
10.549,0</t>
        </r>
      </text>
    </comment>
    <comment ref="A79" authorId="0" shapeId="0" xr:uid="{531CCAE5-A3AF-4713-B6CE-54E68E1CC6D4}">
      <text>
        <r>
          <rPr>
            <sz val="10"/>
            <color indexed="81"/>
            <rFont val="Lucida Console"/>
            <family val="3"/>
          </rPr>
          <t>_x000D_
138456</t>
        </r>
      </text>
    </comment>
    <comment ref="B79" authorId="0" shapeId="0" xr:uid="{521A629F-D8CB-47F9-9BB8-529C808B48C6}">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79" authorId="0" shapeId="0" xr:uid="{91D8FE13-9E0F-4D25-916A-C00DAC86011D}">
      <text>
        <r>
          <rPr>
            <sz val="10"/>
            <color indexed="81"/>
            <rFont val="Lucida Console"/>
            <family val="3"/>
          </rPr>
          <t>_x000D_
Pedagógico</t>
        </r>
      </text>
    </comment>
    <comment ref="X79" authorId="0" shapeId="0" xr:uid="{8040EF4A-07FE-4CA7-A02B-636C084A4ABC}">
      <text>
        <r>
          <rPr>
            <sz val="10"/>
            <color indexed="81"/>
            <rFont val="Lucida Console"/>
            <family val="3"/>
          </rPr>
          <t>_x000D_
MAQ., EQUIP., COMP., ACES., MAT. PARA ESCRIT.E ESCOLAR</t>
        </r>
      </text>
    </comment>
    <comment ref="Y79" authorId="0" shapeId="0" xr:uid="{C41B5E6F-0B34-47BF-A2EC-89234150A159}">
      <text>
        <r>
          <rPr>
            <sz val="10"/>
            <color indexed="81"/>
            <rFont val="Lucida Console"/>
            <family val="3"/>
          </rPr>
          <t>_x000D_
CAPAS, CLASSIF., PRANCHETAS, CADERNOS, ENVELOPES, PASTAS, FICHAS, LIVROS</t>
        </r>
      </text>
    </comment>
    <comment ref="AW79" authorId="0" shapeId="0" xr:uid="{0D7C4E0C-516F-408C-9CA0-234E6DD3D3D1}">
      <text>
        <r>
          <rPr>
            <sz val="10"/>
            <color indexed="81"/>
            <rFont val="Lucida Console"/>
            <family val="3"/>
          </rPr>
          <t>Tempo de Estoque (Meses)_x000D_
_x000D_
19.146,0</t>
        </r>
      </text>
    </comment>
    <comment ref="A80" authorId="0" shapeId="0" xr:uid="{DAD776D0-52D2-42C9-9834-0DE70F1227F6}">
      <text>
        <r>
          <rPr>
            <sz val="10"/>
            <color indexed="81"/>
            <rFont val="Lucida Console"/>
            <family val="3"/>
          </rPr>
          <t>_x000D_
132650</t>
        </r>
      </text>
    </comment>
    <comment ref="B80" authorId="0" shapeId="0" xr:uid="{F2963D0C-4DC7-4C89-B406-EACD7ADC15E3}">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80" authorId="0" shapeId="0" xr:uid="{9D1B212D-E23D-4B92-A754-55200260B4A5}">
      <text>
        <r>
          <rPr>
            <sz val="10"/>
            <color indexed="81"/>
            <rFont val="Lucida Console"/>
            <family val="3"/>
          </rPr>
          <t>_x000D_
Pedagógico</t>
        </r>
      </text>
    </comment>
    <comment ref="X80" authorId="0" shapeId="0" xr:uid="{A9A21D29-4CBB-47C1-8ED1-2690B493CDA0}">
      <text>
        <r>
          <rPr>
            <sz val="10"/>
            <color indexed="81"/>
            <rFont val="Lucida Console"/>
            <family val="3"/>
          </rPr>
          <t>_x000D_
MAQ., EQUIP., COMP., ACES., MAT. PARA ESCRIT.E ESCOLAR</t>
        </r>
      </text>
    </comment>
    <comment ref="Y80" authorId="0" shapeId="0" xr:uid="{100DE50E-B2FF-4D8A-97C7-E0A1E1A4B3BF}">
      <text>
        <r>
          <rPr>
            <sz val="10"/>
            <color indexed="81"/>
            <rFont val="Lucida Console"/>
            <family val="3"/>
          </rPr>
          <t>_x000D_
ETIQUETA COLAS E FITAS ADESIVAS</t>
        </r>
      </text>
    </comment>
    <comment ref="AW80" authorId="0" shapeId="0" xr:uid="{F91216B9-CE75-4D16-B027-6697D28869B6}">
      <text>
        <r>
          <rPr>
            <sz val="10"/>
            <color indexed="81"/>
            <rFont val="Lucida Console"/>
            <family val="3"/>
          </rPr>
          <t>Tempo de Estoque (Meses)_x000D_
_x000D_
1.000,0</t>
        </r>
      </text>
    </comment>
    <comment ref="A81" authorId="0" shapeId="0" xr:uid="{E8F5794E-52B0-4200-B913-0F12294259BB}">
      <text>
        <r>
          <rPr>
            <sz val="10"/>
            <color indexed="81"/>
            <rFont val="Lucida Console"/>
            <family val="3"/>
          </rPr>
          <t>_x000D_
13539</t>
        </r>
      </text>
    </comment>
    <comment ref="B81" authorId="0" shapeId="0" xr:uid="{28467743-66C3-4601-A8DC-8AAC49DEF74A}">
      <text>
        <r>
          <rPr>
            <sz val="10"/>
            <color indexed="81"/>
            <rFont val="Lucida Console"/>
            <family val="3"/>
          </rPr>
          <t>DESCRIÇÃO DETALHADA_x000D_
APAGADOR PARA QUADRO BRANCO - NAO MAGNETICO</t>
        </r>
      </text>
    </comment>
    <comment ref="W81" authorId="0" shapeId="0" xr:uid="{28AF0EAD-FD9F-47F1-9678-3735E7383088}">
      <text>
        <r>
          <rPr>
            <sz val="10"/>
            <color indexed="81"/>
            <rFont val="Lucida Console"/>
            <family val="3"/>
          </rPr>
          <t>_x000D_
Pedagógico</t>
        </r>
      </text>
    </comment>
    <comment ref="X81" authorId="0" shapeId="0" xr:uid="{1D6E1C95-B504-4941-9A6D-06185A9AE924}">
      <text>
        <r>
          <rPr>
            <sz val="10"/>
            <color indexed="81"/>
            <rFont val="Lucida Console"/>
            <family val="3"/>
          </rPr>
          <t>_x000D_
MAQ., EQUIP., COMP., ACES., MAT. PARA ESCRIT.E ESCOLAR</t>
        </r>
      </text>
    </comment>
    <comment ref="Y81" authorId="0" shapeId="0" xr:uid="{DF81E954-97AB-4874-A069-E318525B3397}">
      <text>
        <r>
          <rPr>
            <sz val="10"/>
            <color indexed="81"/>
            <rFont val="Lucida Console"/>
            <family val="3"/>
          </rPr>
          <t>_x000D_
MATERIAIS ESCOLARES E DIDATICOS</t>
        </r>
      </text>
    </comment>
    <comment ref="AW81" authorId="0" shapeId="0" xr:uid="{B0236FA9-B18F-49C7-9D2D-7DBD560E7037}">
      <text>
        <r>
          <rPr>
            <sz val="10"/>
            <color indexed="81"/>
            <rFont val="Lucida Console"/>
            <family val="3"/>
          </rPr>
          <t>Tempo de Estoque (Meses)_x000D_
_x000D_
400,0</t>
        </r>
      </text>
    </comment>
    <comment ref="A82" authorId="0" shapeId="0" xr:uid="{E2E5F667-FF59-4AC4-AC95-B763C8C1373D}">
      <text>
        <r>
          <rPr>
            <sz val="10"/>
            <color indexed="81"/>
            <rFont val="Lucida Console"/>
            <family val="3"/>
          </rPr>
          <t>_x000D_
78642</t>
        </r>
      </text>
    </comment>
    <comment ref="B82" authorId="0" shapeId="0" xr:uid="{D0DB8F4B-F57E-4CA0-B370-6CDF4405C71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82" authorId="0" shapeId="0" xr:uid="{351F7EFC-17D5-4162-A525-28C2702A46D8}">
      <text>
        <r>
          <rPr>
            <sz val="10"/>
            <color indexed="81"/>
            <rFont val="Lucida Console"/>
            <family val="3"/>
          </rPr>
          <t>_x000D_
Pedagógico</t>
        </r>
      </text>
    </comment>
    <comment ref="X82" authorId="0" shapeId="0" xr:uid="{F6636FF5-25C3-4E10-8AF9-0751D52EE854}">
      <text>
        <r>
          <rPr>
            <sz val="10"/>
            <color indexed="81"/>
            <rFont val="Lucida Console"/>
            <family val="3"/>
          </rPr>
          <t>_x000D_
MAQ., EQUIP., COMP., ACES., MAT. PARA ESCRIT.E ESCOLAR</t>
        </r>
      </text>
    </comment>
    <comment ref="Y82" authorId="0" shapeId="0" xr:uid="{BD228964-DA09-4892-89AB-F7AFBC0191B4}">
      <text>
        <r>
          <rPr>
            <sz val="10"/>
            <color indexed="81"/>
            <rFont val="Lucida Console"/>
            <family val="3"/>
          </rPr>
          <t>_x000D_
TINTAS  E PINCEIS ESCOLARES</t>
        </r>
      </text>
    </comment>
    <comment ref="AW82" authorId="0" shapeId="0" xr:uid="{1FAD1A79-74BF-405D-BA3E-24C05586E55D}">
      <text>
        <r>
          <rPr>
            <sz val="10"/>
            <color indexed="81"/>
            <rFont val="Lucida Console"/>
            <family val="3"/>
          </rPr>
          <t>Tempo de Estoque (Meses)_x000D_
_x000D_
728,0</t>
        </r>
      </text>
    </comment>
    <comment ref="A83" authorId="0" shapeId="0" xr:uid="{0C630495-D0FF-4DE3-B15A-A48BCD8F7C31}">
      <text>
        <r>
          <rPr>
            <sz val="10"/>
            <color indexed="81"/>
            <rFont val="Lucida Console"/>
            <family val="3"/>
          </rPr>
          <t>_x000D_
141270</t>
        </r>
      </text>
    </comment>
    <comment ref="B83" authorId="0" shapeId="0" xr:uid="{5FB58347-869B-4FB6-B173-099C7EB2E170}">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83" authorId="0" shapeId="0" xr:uid="{43EA7701-438E-4783-9B13-EF4DD3DB2A09}">
      <text>
        <r>
          <rPr>
            <sz val="10"/>
            <color indexed="81"/>
            <rFont val="Lucida Console"/>
            <family val="3"/>
          </rPr>
          <t>_x000D_
DM-Pintura</t>
        </r>
      </text>
    </comment>
    <comment ref="X83" authorId="0" shapeId="0" xr:uid="{A9370E94-010C-49A5-9673-47ED64C113E9}">
      <text>
        <r>
          <rPr>
            <sz val="10"/>
            <color indexed="81"/>
            <rFont val="Lucida Console"/>
            <family val="3"/>
          </rPr>
          <t>_x000D_
EQUIP. E MATERIAIS P/PINTURAS E IMPERMEABILIZACAO</t>
        </r>
      </text>
    </comment>
    <comment ref="Y83" authorId="0" shapeId="0" xr:uid="{646B6C82-F61A-4702-A69E-A92ED073CA21}">
      <text>
        <r>
          <rPr>
            <sz val="10"/>
            <color indexed="81"/>
            <rFont val="Lucida Console"/>
            <family val="3"/>
          </rPr>
          <t>_x000D_
VERNIZES PRIMERS E TINTAS PARA SOLO</t>
        </r>
      </text>
    </comment>
    <comment ref="AW83" authorId="0" shapeId="0" xr:uid="{0E6EC35B-6CA9-4E36-8AEE-69BDB7B81110}">
      <text>
        <r>
          <rPr>
            <sz val="10"/>
            <color indexed="81"/>
            <rFont val="Lucida Console"/>
            <family val="3"/>
          </rPr>
          <t>Tempo de Estoque (Meses)_x000D_
_x000D_
22,0</t>
        </r>
      </text>
    </comment>
    <comment ref="A84" authorId="0" shapeId="0" xr:uid="{53CE0EF7-2E8E-4BF4-89B0-6A5472A67E56}">
      <text>
        <r>
          <rPr>
            <sz val="10"/>
            <color indexed="81"/>
            <rFont val="Lucida Console"/>
            <family val="3"/>
          </rPr>
          <t>_x000D_
10359</t>
        </r>
      </text>
    </comment>
    <comment ref="B84" authorId="0" shapeId="0" xr:uid="{F3BB3A4F-1F24-4273-BA59-3126A433AB3E}">
      <text>
        <r>
          <rPr>
            <sz val="10"/>
            <color indexed="81"/>
            <rFont val="Lucida Console"/>
            <family val="3"/>
          </rPr>
          <t xml:space="preserve">DESCRIÇÃO DETALHADA_x000D_
LEITE EM PO INTEGRAL INSTANTANEO ENRIQUECIDO </t>
        </r>
      </text>
    </comment>
    <comment ref="G84" authorId="0" shapeId="0" xr:uid="{9ACC8FF9-7CB4-4163-AB3E-F4691B647531}">
      <text>
        <r>
          <rPr>
            <sz val="10"/>
            <color indexed="81"/>
            <rFont val="Lucida Console"/>
            <family val="3"/>
          </rPr>
          <t>_x000D_
Últ estimativa : 3.000_x000D_
Enviada em     : 24.11.2020_x000D_
Ata - Venc     : 81/21 - 17.03.2022</t>
        </r>
      </text>
    </comment>
    <comment ref="W84" authorId="0" shapeId="0" xr:uid="{E3DBF4F6-A593-4D9C-9B10-0A2861270B8F}">
      <text>
        <r>
          <rPr>
            <sz val="10"/>
            <color indexed="81"/>
            <rFont val="Lucida Console"/>
            <family val="3"/>
          </rPr>
          <t>_x000D_
Administrativo</t>
        </r>
      </text>
    </comment>
    <comment ref="X84" authorId="0" shapeId="0" xr:uid="{2EE0DDD6-620F-49E4-A210-BBB22938E27E}">
      <text>
        <r>
          <rPr>
            <sz val="10"/>
            <color indexed="81"/>
            <rFont val="Lucida Console"/>
            <family val="3"/>
          </rPr>
          <t>_x000D_
GENEROS ALIMENTICIOS E BEBIDAS</t>
        </r>
      </text>
    </comment>
    <comment ref="Y84" authorId="0" shapeId="0" xr:uid="{807E2F5E-8B5F-46B7-88CF-5D02C9B2DEB9}">
      <text>
        <r>
          <rPr>
            <sz val="10"/>
            <color indexed="81"/>
            <rFont val="Lucida Console"/>
            <family val="3"/>
          </rPr>
          <t>_x000D_
LEITES</t>
        </r>
      </text>
    </comment>
    <comment ref="AW84" authorId="0" shapeId="0" xr:uid="{70514B27-6A46-4EEB-894E-5E61FD891BB6}">
      <text>
        <r>
          <rPr>
            <sz val="10"/>
            <color indexed="81"/>
            <rFont val="Lucida Console"/>
            <family val="3"/>
          </rPr>
          <t>Tempo de Estoque (Meses)_x000D_
_x000D_
267,0</t>
        </r>
      </text>
    </comment>
    <comment ref="A85" authorId="0" shapeId="0" xr:uid="{EEE9EF61-2A92-4CD1-8F7B-F3DAFB872D53}">
      <text>
        <r>
          <rPr>
            <sz val="10"/>
            <color indexed="81"/>
            <rFont val="Lucida Console"/>
            <family val="3"/>
          </rPr>
          <t>_x000D_
66168</t>
        </r>
      </text>
    </comment>
    <comment ref="B85" authorId="0" shapeId="0" xr:uid="{53B7F424-0AE0-44DB-98C9-DACBD6484E43}">
      <text>
        <r>
          <rPr>
            <sz val="10"/>
            <color indexed="81"/>
            <rFont val="Lucida Console"/>
            <family val="3"/>
          </rPr>
          <t>DESCRIÇÃO DETALHADA_x000D_
TUBO QUADRADO DE METALON 20MM X 20MM X 1,5MM - BARRA COM 06 METROS</t>
        </r>
      </text>
    </comment>
    <comment ref="G85" authorId="0" shapeId="0" xr:uid="{180B2204-1BD6-4E0F-AAD8-BA7B4AEE9606}">
      <text>
        <r>
          <rPr>
            <sz val="10"/>
            <color indexed="81"/>
            <rFont val="Lucida Console"/>
            <family val="3"/>
          </rPr>
          <t>_x000D_
Últ estimativa : 500_x000D_
Enviada em     : 19.05.2021_x000D_
Ata - Venc     : 104/20 - 03.05.2021</t>
        </r>
      </text>
    </comment>
    <comment ref="O85" authorId="0" shapeId="0" xr:uid="{16907116-5D0F-4DF2-9296-9B30EB943301}">
      <text>
        <r>
          <rPr>
            <sz val="10"/>
            <color indexed="81"/>
            <rFont val="Lucida Console"/>
            <family val="3"/>
          </rPr>
          <t>_x000D_
Pertencia a ATA nº 104/20_x000D_
Estimativa de Renovação enviada em 19.05.2021 - Qtd 500_x000D_
PE  17/20 lote _x000D_
19.05.20 = Finalizar, contrato assinado.</t>
        </r>
      </text>
    </comment>
    <comment ref="W85" authorId="0" shapeId="0" xr:uid="{11736CFD-C5AD-4701-928D-5CCB875215AD}">
      <text>
        <r>
          <rPr>
            <sz val="10"/>
            <color indexed="81"/>
            <rFont val="Lucida Console"/>
            <family val="3"/>
          </rPr>
          <t>_x000D_
DM-Serralheria</t>
        </r>
      </text>
    </comment>
    <comment ref="X85" authorId="0" shapeId="0" xr:uid="{C0D48886-FBA2-4F25-997C-B146731B2DB8}">
      <text>
        <r>
          <rPr>
            <sz val="10"/>
            <color indexed="81"/>
            <rFont val="Lucida Console"/>
            <family val="3"/>
          </rPr>
          <t>_x000D_
METAIS,LAMINAD.,PERFILADOS E ARTEFATOS METALICOS</t>
        </r>
      </text>
    </comment>
    <comment ref="Y85" authorId="0" shapeId="0" xr:uid="{0C1F9ED5-D7F0-44FA-8118-09AC1086A323}">
      <text>
        <r>
          <rPr>
            <sz val="10"/>
            <color indexed="81"/>
            <rFont val="Lucida Console"/>
            <family val="3"/>
          </rPr>
          <t>_x000D_
TUBOS MECANICOS</t>
        </r>
      </text>
    </comment>
    <comment ref="AW85" authorId="0" shapeId="0" xr:uid="{5AACFB1E-A437-4773-91BB-2A847AA13939}">
      <text>
        <r>
          <rPr>
            <sz val="10"/>
            <color indexed="81"/>
            <rFont val="Lucida Console"/>
            <family val="3"/>
          </rPr>
          <t>Tempo de Estoque (Meses)_x000D_
_x000D_
139,0</t>
        </r>
      </text>
    </comment>
    <comment ref="A86" authorId="0" shapeId="0" xr:uid="{20E061DD-EC5A-4A51-BDD6-FE214382B7BF}">
      <text>
        <r>
          <rPr>
            <sz val="10"/>
            <color indexed="81"/>
            <rFont val="Lucida Console"/>
            <family val="3"/>
          </rPr>
          <t>_x000D_
24477</t>
        </r>
      </text>
    </comment>
    <comment ref="B86" authorId="0" shapeId="0" xr:uid="{8F2C75C0-BD84-474E-96DE-3E7F9529F7EB}">
      <text>
        <r>
          <rPr>
            <sz val="10"/>
            <color indexed="81"/>
            <rFont val="Lucida Console"/>
            <family val="3"/>
          </rPr>
          <t>DESCRIÇÃO DETALHADA_x000D_
PAPEL CREPOM - RL C/ 48 X 200 CM - VERDE ESCURO</t>
        </r>
      </text>
    </comment>
    <comment ref="G86" authorId="0" shapeId="0" xr:uid="{A353F602-E44B-4E6A-9A42-080B972D5C90}">
      <text>
        <r>
          <rPr>
            <sz val="10"/>
            <color indexed="81"/>
            <rFont val="Lucida Console"/>
            <family val="3"/>
          </rPr>
          <t>_x000D_
Últ estimativa : 10.000_x000D_
Enviada em     : 19.12.2019_x000D_
Ata - Venc     : 143/21 - 20.05.2022</t>
        </r>
      </text>
    </comment>
    <comment ref="O86" authorId="0" shapeId="0" xr:uid="{DCD1E01B-F811-4DFB-919B-37BEE5B6416D}">
      <text>
        <r>
          <rPr>
            <sz val="10"/>
            <color indexed="81"/>
            <rFont val="Lucida Console"/>
            <family val="3"/>
          </rPr>
          <t>_x000D_
Pertencia a ATA nº 143/21_x000D_
Estimativa de Renovação enviada em 19.12.2019 - Qtd 10.000_x000D_
PE  61/21 lote _x000D_
30.04.21 = Finalizado. Ata 143/20</t>
        </r>
      </text>
    </comment>
    <comment ref="W86" authorId="0" shapeId="0" xr:uid="{E2B99445-C0B5-47C5-85EC-525F25675124}">
      <text>
        <r>
          <rPr>
            <sz val="10"/>
            <color indexed="81"/>
            <rFont val="Lucida Console"/>
            <family val="3"/>
          </rPr>
          <t>_x000D_
Pedagógico</t>
        </r>
      </text>
    </comment>
    <comment ref="X86" authorId="0" shapeId="0" xr:uid="{6F871F9F-FE0E-4EF5-8EC9-098C621E81EE}">
      <text>
        <r>
          <rPr>
            <sz val="10"/>
            <color indexed="81"/>
            <rFont val="Lucida Console"/>
            <family val="3"/>
          </rPr>
          <t>_x000D_
MAQ. E EQUIP. P/ IND. GRAFICA COMP. ACESS. E PAPEI</t>
        </r>
      </text>
    </comment>
    <comment ref="Y86" authorId="0" shapeId="0" xr:uid="{B4283FE4-BD24-409D-B7A3-E66334FFDAE4}">
      <text>
        <r>
          <rPr>
            <sz val="10"/>
            <color indexed="81"/>
            <rFont val="Lucida Console"/>
            <family val="3"/>
          </rPr>
          <t>_x000D_
PAPEIS P/ EMBALAGEM E DECORATIVOS</t>
        </r>
      </text>
    </comment>
    <comment ref="AW86" authorId="0" shapeId="0" xr:uid="{68DC18E5-4E84-4B86-8412-AA9C3B001181}">
      <text>
        <r>
          <rPr>
            <sz val="10"/>
            <color indexed="81"/>
            <rFont val="Lucida Console"/>
            <family val="3"/>
          </rPr>
          <t>Tempo de Estoque (Meses)_x000D_
_x000D_
1.400,0</t>
        </r>
      </text>
    </comment>
    <comment ref="A87" authorId="0" shapeId="0" xr:uid="{3B35E978-A791-4C4F-AAAA-17C5300B15C0}">
      <text>
        <r>
          <rPr>
            <sz val="10"/>
            <color indexed="81"/>
            <rFont val="Lucida Console"/>
            <family val="3"/>
          </rPr>
          <t>_x000D_
29961</t>
        </r>
      </text>
    </comment>
    <comment ref="B87" authorId="0" shapeId="0" xr:uid="{D1A9857F-6A5C-4A7C-8C09-16FC7B3D66C4}">
      <text>
        <r>
          <rPr>
            <sz val="10"/>
            <color indexed="81"/>
            <rFont val="Lucida Console"/>
            <family val="3"/>
          </rPr>
          <t>DESCRIÇÃO DETALHADA_x000D_
PAPEL CAMURCA - 60 X 40 CM - VERMELHO</t>
        </r>
      </text>
    </comment>
    <comment ref="G87" authorId="0" shapeId="0" xr:uid="{A1A19E81-6511-4CA7-9CDF-62B0FA534FD9}">
      <text>
        <r>
          <rPr>
            <sz val="10"/>
            <color indexed="81"/>
            <rFont val="Lucida Console"/>
            <family val="3"/>
          </rPr>
          <t>_x000D_
Últ estimativa : 10.000_x000D_
Enviada em     : 19.12.2019_x000D_
Ata - Venc     : 143/21 - 20.05.2022</t>
        </r>
      </text>
    </comment>
    <comment ref="O87" authorId="0" shapeId="0" xr:uid="{1F4132CF-EA3C-4313-90F2-C34CB40D274E}">
      <text>
        <r>
          <rPr>
            <sz val="10"/>
            <color indexed="81"/>
            <rFont val="Lucida Console"/>
            <family val="3"/>
          </rPr>
          <t>_x000D_
Pertencia a ATA nº 143/21_x000D_
Estimativa de Renovação enviada em 19.12.2019 - Qtd 10.000_x000D_
PE  61/21 lote _x000D_
30.04.21 = Finalizado. Ata 143/20</t>
        </r>
      </text>
    </comment>
    <comment ref="W87" authorId="0" shapeId="0" xr:uid="{DF97A9AE-A4C8-4B0A-A23C-A7D5BF85B898}">
      <text>
        <r>
          <rPr>
            <sz val="10"/>
            <color indexed="81"/>
            <rFont val="Lucida Console"/>
            <family val="3"/>
          </rPr>
          <t>_x000D_
Pedagógico</t>
        </r>
      </text>
    </comment>
    <comment ref="X87" authorId="0" shapeId="0" xr:uid="{39CE1D26-8FC2-4494-9EAA-1414EC3AD070}">
      <text>
        <r>
          <rPr>
            <sz val="10"/>
            <color indexed="81"/>
            <rFont val="Lucida Console"/>
            <family val="3"/>
          </rPr>
          <t>_x000D_
MAQ. E EQUIP. P/ IND. GRAFICA COMP. ACESS. E PAPEI</t>
        </r>
      </text>
    </comment>
    <comment ref="Y87" authorId="0" shapeId="0" xr:uid="{42116ECC-3C5F-4426-ADC3-14BE09FC14BC}">
      <text>
        <r>
          <rPr>
            <sz val="10"/>
            <color indexed="81"/>
            <rFont val="Lucida Console"/>
            <family val="3"/>
          </rPr>
          <t>_x000D_
PAPEIS E PAPELOES</t>
        </r>
      </text>
    </comment>
    <comment ref="AW87" authorId="0" shapeId="0" xr:uid="{B96687CC-D5D9-41A4-B46F-C0FF081C2C4F}">
      <text>
        <r>
          <rPr>
            <sz val="10"/>
            <color indexed="81"/>
            <rFont val="Lucida Console"/>
            <family val="3"/>
          </rPr>
          <t>Tempo de Estoque (Meses)_x000D_
_x000D_
1.500,0</t>
        </r>
      </text>
    </comment>
    <comment ref="A88" authorId="0" shapeId="0" xr:uid="{B41DA525-9667-4BD3-9C1B-8E5834DDB76D}">
      <text>
        <r>
          <rPr>
            <sz val="10"/>
            <color indexed="81"/>
            <rFont val="Lucida Console"/>
            <family val="3"/>
          </rPr>
          <t>_x000D_
23875</t>
        </r>
      </text>
    </comment>
    <comment ref="B88" authorId="0" shapeId="0" xr:uid="{5295F998-BE98-4C7D-B6BB-72D2B56D8C03}">
      <text>
        <r>
          <rPr>
            <sz val="10"/>
            <color indexed="81"/>
            <rFont val="Lucida Console"/>
            <family val="3"/>
          </rPr>
          <t>DESCRIÇÃO DETALHADA_x000D_
PAPEL CARTAO - 50 X 70 CM - LARANJA (MEDIDAS PODERAO VARIAR +/- 5CM)</t>
        </r>
      </text>
    </comment>
    <comment ref="G88" authorId="0" shapeId="0" xr:uid="{678C4E03-7948-48EF-9175-58846AF37258}">
      <text>
        <r>
          <rPr>
            <sz val="10"/>
            <color indexed="81"/>
            <rFont val="Lucida Console"/>
            <family val="3"/>
          </rPr>
          <t>_x000D_
Últ estimativa : 25.000_x000D_
Enviada em     : 19.12.2019_x000D_
Ata - Venc     : 143/21 - 20.05.2022</t>
        </r>
      </text>
    </comment>
    <comment ref="O88" authorId="0" shapeId="0" xr:uid="{929902A0-3B72-41B3-B5FC-8C9186E85E71}">
      <text>
        <r>
          <rPr>
            <sz val="10"/>
            <color indexed="81"/>
            <rFont val="Lucida Console"/>
            <family val="3"/>
          </rPr>
          <t>_x000D_
Pertencia a ATA nº 143/21_x000D_
Estimativa de Renovação enviada em 19.12.2019 - Qtd 25.000_x000D_
PE  61/21 lote _x000D_
30.04.21 = Finalizado. Ata 143/20</t>
        </r>
      </text>
    </comment>
    <comment ref="W88" authorId="0" shapeId="0" xr:uid="{FB84C2DE-DFE7-4F7E-BE13-FAB606DF2540}">
      <text>
        <r>
          <rPr>
            <sz val="10"/>
            <color indexed="81"/>
            <rFont val="Lucida Console"/>
            <family val="3"/>
          </rPr>
          <t>_x000D_
Pedagógico</t>
        </r>
      </text>
    </comment>
    <comment ref="X88" authorId="0" shapeId="0" xr:uid="{F17A93C1-39FD-48EE-A654-DBFBE4E2F8E8}">
      <text>
        <r>
          <rPr>
            <sz val="10"/>
            <color indexed="81"/>
            <rFont val="Lucida Console"/>
            <family val="3"/>
          </rPr>
          <t>_x000D_
MAQ. E EQUIP. P/ IND. GRAFICA COMP. ACESS. E PAPEI</t>
        </r>
      </text>
    </comment>
    <comment ref="Y88" authorId="0" shapeId="0" xr:uid="{C4EA150C-043C-40EF-A8F1-125B38E15934}">
      <text>
        <r>
          <rPr>
            <sz val="10"/>
            <color indexed="81"/>
            <rFont val="Lucida Console"/>
            <family val="3"/>
          </rPr>
          <t>_x000D_
CARTOES E CARTOLINA</t>
        </r>
      </text>
    </comment>
    <comment ref="AW88" authorId="0" shapeId="0" xr:uid="{93332936-E85D-4750-A2E3-ACFE2B332857}">
      <text>
        <r>
          <rPr>
            <sz val="10"/>
            <color indexed="81"/>
            <rFont val="Lucida Console"/>
            <family val="3"/>
          </rPr>
          <t>Tempo de Estoque (Meses)_x000D_
_x000D_
3.500,0</t>
        </r>
      </text>
    </comment>
    <comment ref="A89" authorId="0" shapeId="0" xr:uid="{CD5D432F-659D-4B55-97F7-F39D216BBD57}">
      <text>
        <r>
          <rPr>
            <sz val="10"/>
            <color indexed="81"/>
            <rFont val="Lucida Console"/>
            <family val="3"/>
          </rPr>
          <t>_x000D_
130024</t>
        </r>
      </text>
    </comment>
    <comment ref="B89" authorId="0" shapeId="0" xr:uid="{D03EA448-5E41-4730-AF2A-58D06A0925F5}">
      <text>
        <r>
          <rPr>
            <sz val="10"/>
            <color indexed="81"/>
            <rFont val="Lucida Console"/>
            <family val="3"/>
          </rPr>
          <t>DESCRIÇÃO DETALHADA_x000D_
COADOR DE PAPEL P/ CAFE N° 103 - CAIXA COM 30 UNIDADES</t>
        </r>
      </text>
    </comment>
    <comment ref="G89" authorId="0" shapeId="0" xr:uid="{74452776-ACEF-4030-8603-770195DE7828}">
      <text>
        <r>
          <rPr>
            <sz val="10"/>
            <color indexed="81"/>
            <rFont val="Lucida Console"/>
            <family val="3"/>
          </rPr>
          <t>_x000D_
Últ estimativa : 5.000_x000D_
Enviada em     : 22.04.2021_x000D_
Ata - Venc     : 178/20 - 20.08.2021</t>
        </r>
      </text>
    </comment>
    <comment ref="O89" authorId="0" shapeId="0" xr:uid="{C341345C-7CF2-46F4-B8FD-EE3CB2E94F45}">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89" authorId="0" shapeId="0" xr:uid="{B1005DA7-105C-4355-929A-B9CA15DEAA18}">
      <text>
        <r>
          <rPr>
            <sz val="10"/>
            <color indexed="81"/>
            <rFont val="Lucida Console"/>
            <family val="3"/>
          </rPr>
          <t>_x000D_
Administrativo</t>
        </r>
      </text>
    </comment>
    <comment ref="X89" authorId="0" shapeId="0" xr:uid="{B016D8F7-245D-4CAD-A06F-92141D92D68E}">
      <text>
        <r>
          <rPr>
            <sz val="10"/>
            <color indexed="81"/>
            <rFont val="Lucida Console"/>
            <family val="3"/>
          </rPr>
          <t>_x000D_
EQUIP.E MAT. P/REFEITORIO, COPA E COZINHA</t>
        </r>
      </text>
    </comment>
    <comment ref="Y89" authorId="0" shapeId="0" xr:uid="{775CC9C2-F160-402F-B602-9EA5EDA84C7E}">
      <text>
        <r>
          <rPr>
            <sz val="10"/>
            <color indexed="81"/>
            <rFont val="Lucida Console"/>
            <family val="3"/>
          </rPr>
          <t>_x000D_
BACIAS, PENEIRAS, ESCORREDORES E COADORES</t>
        </r>
      </text>
    </comment>
    <comment ref="AW89" authorId="0" shapeId="0" xr:uid="{C9490C3F-4AB3-4865-A063-D38FD4A8C18F}">
      <text>
        <r>
          <rPr>
            <sz val="10"/>
            <color indexed="81"/>
            <rFont val="Lucida Console"/>
            <family val="3"/>
          </rPr>
          <t>Tempo de Estoque (Meses)_x000D_
_x000D_
467,0</t>
        </r>
      </text>
    </comment>
    <comment ref="A90" authorId="0" shapeId="0" xr:uid="{8C663DAD-BE42-474A-957E-4C17A38ABD69}">
      <text>
        <r>
          <rPr>
            <sz val="10"/>
            <color indexed="81"/>
            <rFont val="Lucida Console"/>
            <family val="3"/>
          </rPr>
          <t>_x000D_
77554</t>
        </r>
      </text>
    </comment>
    <comment ref="B90" authorId="0" shapeId="0" xr:uid="{00C11D11-5E2F-404D-89AF-A7749A2E23B5}">
      <text>
        <r>
          <rPr>
            <sz val="10"/>
            <color indexed="81"/>
            <rFont val="Lucida Console"/>
            <family val="3"/>
          </rPr>
          <t>DESCRIÇÃO DETALHADA_x000D_
VIGA DE GARAPEIRA BRUTA - 6 CM X 12 CM X 5,50 M COMPRIMENTO</t>
        </r>
      </text>
    </comment>
    <comment ref="G90" authorId="0" shapeId="0" xr:uid="{B50AC4E4-F865-4D8D-A487-0B25F309CD07}">
      <text>
        <r>
          <rPr>
            <sz val="10"/>
            <color indexed="81"/>
            <rFont val="Lucida Console"/>
            <family val="3"/>
          </rPr>
          <t>_x000D_
Últ estimativa : 100_x000D_
Enviada em     : 19.05.2021_x000D_
Ata - Venc     : 194/20 - 07.09.2021</t>
        </r>
      </text>
    </comment>
    <comment ref="O90" authorId="0" shapeId="0" xr:uid="{34960D1E-035E-44BF-9583-FC62569EC431}">
      <text>
        <r>
          <rPr>
            <sz val="10"/>
            <color indexed="81"/>
            <rFont val="Lucida Console"/>
            <family val="3"/>
          </rPr>
          <t>_x000D_
Pertencia a ATA nº 194/20_x000D_
Estimativa de Renovação enviada em 19.05.2021 - Qtd 100_x000D_
PP 111/19 lote _x000D_
18.09.19 = Área técnica respondeu recurso</t>
        </r>
      </text>
    </comment>
    <comment ref="W90" authorId="0" shapeId="0" xr:uid="{884EE844-143C-4CDA-ABC5-E7A8D6577EFF}">
      <text>
        <r>
          <rPr>
            <sz val="10"/>
            <color indexed="81"/>
            <rFont val="Lucida Console"/>
            <family val="3"/>
          </rPr>
          <t>_x000D_
DM-Construção</t>
        </r>
      </text>
    </comment>
    <comment ref="X90" authorId="0" shapeId="0" xr:uid="{65DBC0B9-4E08-42C0-9054-3947EB7B939A}">
      <text>
        <r>
          <rPr>
            <sz val="10"/>
            <color indexed="81"/>
            <rFont val="Lucida Console"/>
            <family val="3"/>
          </rPr>
          <t>_x000D_
MADEIRAS,LAMINADOS,COMPENSADOS E AGLOMERADOS</t>
        </r>
      </text>
    </comment>
    <comment ref="Y90" authorId="0" shapeId="0" xr:uid="{3B190F95-3643-42FA-B51B-75EF5DAB7F98}">
      <text>
        <r>
          <rPr>
            <sz val="10"/>
            <color indexed="81"/>
            <rFont val="Lucida Console"/>
            <family val="3"/>
          </rPr>
          <t>_x000D_
PONTALETES, CAIBROS, PRANCHAS E VIGAS</t>
        </r>
      </text>
    </comment>
    <comment ref="AW90" authorId="0" shapeId="0" xr:uid="{11668118-58F8-4B61-9A3C-09BAF6B44CBA}">
      <text>
        <r>
          <rPr>
            <sz val="10"/>
            <color indexed="81"/>
            <rFont val="Lucida Console"/>
            <family val="3"/>
          </rPr>
          <t>Tempo de Estoque (Meses)_x000D_
_x000D_
24,0</t>
        </r>
      </text>
    </comment>
    <comment ref="A91" authorId="0" shapeId="0" xr:uid="{5B83DD06-D688-41ED-91EC-071BC8FE2D20}">
      <text>
        <r>
          <rPr>
            <sz val="10"/>
            <color indexed="81"/>
            <rFont val="Lucida Console"/>
            <family val="3"/>
          </rPr>
          <t>_x000D_
138460</t>
        </r>
      </text>
    </comment>
    <comment ref="B91" authorId="0" shapeId="0" xr:uid="{D3E8BA92-3798-495B-A335-9B2AE38A3066}">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91" authorId="0" shapeId="0" xr:uid="{A0B06A48-4ED8-43EA-A788-8F586762E1CB}">
      <text>
        <r>
          <rPr>
            <sz val="10"/>
            <color indexed="81"/>
            <rFont val="Lucida Console"/>
            <family val="3"/>
          </rPr>
          <t>_x000D_
Últ estimativa : 18.000_x000D_
Enviada em     : 02.03.2020_x000D_
Ata - Venc     : 211/20 - 21.09.2021</t>
        </r>
      </text>
    </comment>
    <comment ref="O91" authorId="0" shapeId="0" xr:uid="{BB491C4F-734A-4547-B680-D27F78F05F90}">
      <text>
        <r>
          <rPr>
            <sz val="10"/>
            <color indexed="81"/>
            <rFont val="Lucida Console"/>
            <family val="3"/>
          </rPr>
          <t xml:space="preserve">_x000D_
Pertencia a ATA nº 211/20_x000D_
Estimativa de Renovação enviada em 02.03.2020 - Qtd 18.000_x000D_
</t>
        </r>
      </text>
    </comment>
    <comment ref="W91" authorId="0" shapeId="0" xr:uid="{2BB4BBAA-802C-4A83-B867-D9CD79BE9F5A}">
      <text>
        <r>
          <rPr>
            <sz val="10"/>
            <color indexed="81"/>
            <rFont val="Lucida Console"/>
            <family val="3"/>
          </rPr>
          <t>_x000D_
Pedagógico</t>
        </r>
      </text>
    </comment>
    <comment ref="X91" authorId="0" shapeId="0" xr:uid="{7E816DD1-31FC-4893-9F74-415ABCD8FFE8}">
      <text>
        <r>
          <rPr>
            <sz val="10"/>
            <color indexed="81"/>
            <rFont val="Lucida Console"/>
            <family val="3"/>
          </rPr>
          <t>_x000D_
MAQ., EQUIP., COMP., ACES., MAT. PARA ESCRIT.E ESCOLAR</t>
        </r>
      </text>
    </comment>
    <comment ref="Y91" authorId="0" shapeId="0" xr:uid="{999BE5FB-040E-4240-A0B6-4E15ECF77A68}">
      <text>
        <r>
          <rPr>
            <sz val="10"/>
            <color indexed="81"/>
            <rFont val="Lucida Console"/>
            <family val="3"/>
          </rPr>
          <t>_x000D_
CANETAS</t>
        </r>
      </text>
    </comment>
    <comment ref="AW91" authorId="0" shapeId="0" xr:uid="{F48FC9ED-0164-44F1-8FC3-C28B7A7CAAEB}">
      <text>
        <r>
          <rPr>
            <sz val="10"/>
            <color indexed="81"/>
            <rFont val="Lucida Console"/>
            <family val="3"/>
          </rPr>
          <t>Tempo de Estoque (Meses)_x000D_
_x000D_
3.356,0</t>
        </r>
      </text>
    </comment>
    <comment ref="A92" authorId="0" shapeId="0" xr:uid="{698ECB9B-B5B7-46EF-980F-2FADDA577F61}">
      <text>
        <r>
          <rPr>
            <sz val="10"/>
            <color indexed="81"/>
            <rFont val="Lucida Console"/>
            <family val="3"/>
          </rPr>
          <t>_x000D_
13768</t>
        </r>
      </text>
    </comment>
    <comment ref="B92" authorId="0" shapeId="0" xr:uid="{D88382FC-B94B-4192-9D78-101EEAE166A2}">
      <text>
        <r>
          <rPr>
            <sz val="10"/>
            <color indexed="81"/>
            <rFont val="Lucida Console"/>
            <family val="3"/>
          </rPr>
          <t>DESCRIÇÃO DETALHADA_x000D_
CAIXA PARA ARQUIVO MORTO EM POLIONDA - MED. 25 ALT X 35 COMP X 13 CM LARG</t>
        </r>
      </text>
    </comment>
    <comment ref="G92" authorId="0" shapeId="0" xr:uid="{94051714-E444-4BAF-93D2-1FDEFD41DA1F}">
      <text>
        <r>
          <rPr>
            <sz val="10"/>
            <color indexed="81"/>
            <rFont val="Lucida Console"/>
            <family val="3"/>
          </rPr>
          <t>_x000D_
Últ estimativa : 10.000_x000D_
Enviada em     : 02.03.2020_x000D_
Ata - Venc     : 211/20 - 21.09.2021</t>
        </r>
      </text>
    </comment>
    <comment ref="O92" authorId="0" shapeId="0" xr:uid="{6B06400C-7F7A-4F26-8712-6717B5C6EB00}">
      <text>
        <r>
          <rPr>
            <sz val="10"/>
            <color indexed="81"/>
            <rFont val="Lucida Console"/>
            <family val="3"/>
          </rPr>
          <t xml:space="preserve">_x000D_
Pertencia a ATA nº 211/20_x000D_
Estimativa de Renovação enviada em 02.03.2020 - Qtd 10.000_x000D_
</t>
        </r>
      </text>
    </comment>
    <comment ref="W92" authorId="0" shapeId="0" xr:uid="{0DE0ACF3-2CA1-4BCB-ACC3-5603B48CE349}">
      <text>
        <r>
          <rPr>
            <sz val="10"/>
            <color indexed="81"/>
            <rFont val="Lucida Console"/>
            <family val="3"/>
          </rPr>
          <t>_x000D_
Pedagógico</t>
        </r>
      </text>
    </comment>
    <comment ref="X92" authorId="0" shapeId="0" xr:uid="{88A12E57-5F96-45B3-A7DB-23A01465DD66}">
      <text>
        <r>
          <rPr>
            <sz val="10"/>
            <color indexed="81"/>
            <rFont val="Lucida Console"/>
            <family val="3"/>
          </rPr>
          <t>_x000D_
MAQ., EQUIP., COMP., ACES., MAT. PARA ESCRIT.E ESCOLAR</t>
        </r>
      </text>
    </comment>
    <comment ref="Y92" authorId="0" shapeId="0" xr:uid="{306D2ACE-D1E9-4757-AF9D-977ED61097C3}">
      <text>
        <r>
          <rPr>
            <sz val="10"/>
            <color indexed="81"/>
            <rFont val="Lucida Console"/>
            <family val="3"/>
          </rPr>
          <t>_x000D_
CAPAS, CLASSIF., PRANCHETAS, CADERNOS, ENVELOPES, PASTAS, FICHAS, LIVROS</t>
        </r>
      </text>
    </comment>
    <comment ref="AW92" authorId="0" shapeId="0" xr:uid="{EDAD5F6A-ECA0-443D-952C-06CB0DC36F55}">
      <text>
        <r>
          <rPr>
            <sz val="10"/>
            <color indexed="81"/>
            <rFont val="Lucida Console"/>
            <family val="3"/>
          </rPr>
          <t>Tempo de Estoque (Meses)_x000D_
_x000D_
1.086,0</t>
        </r>
      </text>
    </comment>
    <comment ref="A93" authorId="0" shapeId="0" xr:uid="{5F31D909-C8C5-4124-A1F1-39CFE4CBA8D1}">
      <text>
        <r>
          <rPr>
            <sz val="10"/>
            <color indexed="81"/>
            <rFont val="Lucida Console"/>
            <family val="3"/>
          </rPr>
          <t>_x000D_
11109</t>
        </r>
      </text>
    </comment>
    <comment ref="B93" authorId="0" shapeId="0" xr:uid="{34376B95-401C-47E5-9B8B-B9904D13F6F2}">
      <text>
        <r>
          <rPr>
            <sz val="10"/>
            <color indexed="81"/>
            <rFont val="Lucida Console"/>
            <family val="3"/>
          </rPr>
          <t>DESCRIÇÃO DETALHADA_x000D_
CLIPS 30 MM DE COMPRIMENTO - CX C/ 100 UN</t>
        </r>
      </text>
    </comment>
    <comment ref="G93" authorId="0" shapeId="0" xr:uid="{B86D7EC9-31F8-45C9-B469-592036F88861}">
      <text>
        <r>
          <rPr>
            <sz val="10"/>
            <color indexed="81"/>
            <rFont val="Lucida Console"/>
            <family val="3"/>
          </rPr>
          <t>_x000D_
Últ estimativa : 1.000_x000D_
Enviada em     : 02.03.2020_x000D_
Ata - Venc     : 211/20 - 21.09.2021</t>
        </r>
      </text>
    </comment>
    <comment ref="O93" authorId="0" shapeId="0" xr:uid="{387C1E0C-D1CA-464B-BDAD-A2FB18319BA6}">
      <text>
        <r>
          <rPr>
            <sz val="10"/>
            <color indexed="81"/>
            <rFont val="Lucida Console"/>
            <family val="3"/>
          </rPr>
          <t xml:space="preserve">_x000D_
Pertencia a ATA nº 211/20_x000D_
Estimativa de Renovação enviada em 02.03.2020 - Qtd 1.000_x000D_
</t>
        </r>
      </text>
    </comment>
    <comment ref="W93" authorId="0" shapeId="0" xr:uid="{46AFAB3E-77B4-41CE-B8AC-8C7C6B39CB21}">
      <text>
        <r>
          <rPr>
            <sz val="10"/>
            <color indexed="81"/>
            <rFont val="Lucida Console"/>
            <family val="3"/>
          </rPr>
          <t>_x000D_
Administrativo</t>
        </r>
      </text>
    </comment>
    <comment ref="X93" authorId="0" shapeId="0" xr:uid="{0C0FBE06-29BC-4532-98A3-C71450803370}">
      <text>
        <r>
          <rPr>
            <sz val="10"/>
            <color indexed="81"/>
            <rFont val="Lucida Console"/>
            <family val="3"/>
          </rPr>
          <t>_x000D_
MAQ., EQUIP., COMP., ACES., MAT. PARA ESCRIT.E ESCOLAR</t>
        </r>
      </text>
    </comment>
    <comment ref="Y93" authorId="0" shapeId="0" xr:uid="{EFBF1CC5-7C88-42C1-895F-6D340588F284}">
      <text>
        <r>
          <rPr>
            <sz val="10"/>
            <color indexed="81"/>
            <rFont val="Lucida Console"/>
            <family val="3"/>
          </rPr>
          <t>_x000D_
FURAD.GRAMP.COLCHETE,GRAMPOS,CLIPS,ELAST.BARB.FIT.</t>
        </r>
      </text>
    </comment>
    <comment ref="AW93" authorId="0" shapeId="0" xr:uid="{40532332-947C-4BAE-B398-E7A6184CBE67}">
      <text>
        <r>
          <rPr>
            <sz val="10"/>
            <color indexed="81"/>
            <rFont val="Lucida Console"/>
            <family val="3"/>
          </rPr>
          <t>Tempo de Estoque (Meses)_x000D_
_x000D_
600,0</t>
        </r>
      </text>
    </comment>
    <comment ref="A94" authorId="0" shapeId="0" xr:uid="{38ADCC12-01C7-46A5-8AB1-B7522129AE5E}">
      <text>
        <r>
          <rPr>
            <sz val="10"/>
            <color indexed="81"/>
            <rFont val="Lucida Console"/>
            <family val="3"/>
          </rPr>
          <t>_x000D_
132297</t>
        </r>
      </text>
    </comment>
    <comment ref="B94" authorId="0" shapeId="0" xr:uid="{5C3C0E5E-6FB6-40F2-8C62-288150E50B34}">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94" authorId="0" shapeId="0" xr:uid="{5DC33908-F970-45D3-85A4-EFF431B903EA}">
      <text>
        <r>
          <rPr>
            <sz val="10"/>
            <color indexed="81"/>
            <rFont val="Lucida Console"/>
            <family val="3"/>
          </rPr>
          <t>_x000D_
Últ estimativa : 22.000_x000D_
Enviada em     : 02.03.2020_x000D_
Ata - Venc     : 211/20 - 21.09.2021</t>
        </r>
      </text>
    </comment>
    <comment ref="O94" authorId="0" shapeId="0" xr:uid="{7A758E98-6D4E-4F8F-8E63-D0B0A1973571}">
      <text>
        <r>
          <rPr>
            <sz val="10"/>
            <color indexed="81"/>
            <rFont val="Lucida Console"/>
            <family val="3"/>
          </rPr>
          <t xml:space="preserve">_x000D_
Pertencia a ATA nº 211/20_x000D_
Estimativa de Renovação enviada em 02.03.2020 - Qtd 22.000_x000D_
</t>
        </r>
      </text>
    </comment>
    <comment ref="W94" authorId="0" shapeId="0" xr:uid="{75AC747F-A9EA-4D43-ABE7-5331F051E117}">
      <text>
        <r>
          <rPr>
            <sz val="10"/>
            <color indexed="81"/>
            <rFont val="Lucida Console"/>
            <family val="3"/>
          </rPr>
          <t>_x000D_
Pedagógico</t>
        </r>
      </text>
    </comment>
    <comment ref="X94" authorId="0" shapeId="0" xr:uid="{1175C873-C7F2-484B-9836-CBCB4317B7D2}">
      <text>
        <r>
          <rPr>
            <sz val="10"/>
            <color indexed="81"/>
            <rFont val="Lucida Console"/>
            <family val="3"/>
          </rPr>
          <t>_x000D_
MAQ., EQUIP., COMP., ACES., MAT. PARA ESCRIT.E ESCOLAR</t>
        </r>
      </text>
    </comment>
    <comment ref="Y94" authorId="0" shapeId="0" xr:uid="{7B70F878-5243-4FD6-B3CB-930C1AB44336}">
      <text>
        <r>
          <rPr>
            <sz val="10"/>
            <color indexed="81"/>
            <rFont val="Lucida Console"/>
            <family val="3"/>
          </rPr>
          <t>_x000D_
ETIQUETA COLAS E FITAS ADESIVAS</t>
        </r>
      </text>
    </comment>
    <comment ref="AW94" authorId="0" shapeId="0" xr:uid="{FCB4757B-660B-43BA-B44D-89044A6DC42C}">
      <text>
        <r>
          <rPr>
            <sz val="10"/>
            <color indexed="81"/>
            <rFont val="Lucida Console"/>
            <family val="3"/>
          </rPr>
          <t>Tempo de Estoque (Meses)_x000D_
_x000D_
4.000,0</t>
        </r>
      </text>
    </comment>
    <comment ref="A95" authorId="0" shapeId="0" xr:uid="{DAA795E5-7F1F-4AA8-B750-204EA1D2780D}">
      <text>
        <r>
          <rPr>
            <sz val="10"/>
            <color indexed="81"/>
            <rFont val="Lucida Console"/>
            <family val="3"/>
          </rPr>
          <t>_x000D_
17362</t>
        </r>
      </text>
    </comment>
    <comment ref="B95" authorId="0" shapeId="0" xr:uid="{41E2A60C-5A02-4277-9148-7FEBEED8C847}">
      <text>
        <r>
          <rPr>
            <sz val="10"/>
            <color indexed="81"/>
            <rFont val="Lucida Console"/>
            <family val="3"/>
          </rPr>
          <t>DESCRIÇÃO DETALHADA_x000D_
PAPEL CELOFANE - 90 X 100 CM - AMARELO</t>
        </r>
      </text>
    </comment>
    <comment ref="G95" authorId="0" shapeId="0" xr:uid="{77E58A41-5D3F-4E8A-AB68-C52F28724E72}">
      <text>
        <r>
          <rPr>
            <sz val="10"/>
            <color indexed="81"/>
            <rFont val="Lucida Console"/>
            <family val="3"/>
          </rPr>
          <t>_x000D_
Últ estimativa : 10.000_x000D_
Enviada em     : 05.03.2020_x000D_
Ata - Venc     : 211/20 - 21.09.2021</t>
        </r>
      </text>
    </comment>
    <comment ref="O95" authorId="0" shapeId="0" xr:uid="{0DB8B51F-E7E0-44F8-A4B4-D3F942753E49}">
      <text>
        <r>
          <rPr>
            <sz val="10"/>
            <color indexed="81"/>
            <rFont val="Lucida Console"/>
            <family val="3"/>
          </rPr>
          <t>_x000D_
Pertencia a ATA nº 211/20_x000D_
Estimativa de Renovação enviada em 05.03.2020 - Qtd 10.000_x000D_
PP  92/19 lote _x000D_
26.07.19 = Finalizar - contrato assinado</t>
        </r>
      </text>
    </comment>
    <comment ref="W95" authorId="0" shapeId="0" xr:uid="{7A981D40-9310-4A78-B0D4-23EA4AFEEE23}">
      <text>
        <r>
          <rPr>
            <sz val="10"/>
            <color indexed="81"/>
            <rFont val="Lucida Console"/>
            <family val="3"/>
          </rPr>
          <t>_x000D_
Pedagógico</t>
        </r>
      </text>
    </comment>
    <comment ref="X95" authorId="0" shapeId="0" xr:uid="{E81C3491-210B-4302-84A0-8D48C260767F}">
      <text>
        <r>
          <rPr>
            <sz val="10"/>
            <color indexed="81"/>
            <rFont val="Lucida Console"/>
            <family val="3"/>
          </rPr>
          <t>_x000D_
MAQ. E EQUIP. P/ IND. GRAFICA COMP. ACESS. E PAPEI</t>
        </r>
      </text>
    </comment>
    <comment ref="Y95" authorId="0" shapeId="0" xr:uid="{6EE718D9-E405-41DE-B209-FD5AF3DD30D9}">
      <text>
        <r>
          <rPr>
            <sz val="10"/>
            <color indexed="81"/>
            <rFont val="Lucida Console"/>
            <family val="3"/>
          </rPr>
          <t>_x000D_
PAPEIS E PAPELOES</t>
        </r>
      </text>
    </comment>
    <comment ref="AW95" authorId="0" shapeId="0" xr:uid="{E25CC641-1F33-4DC5-B6D4-4BE70523DA8F}">
      <text>
        <r>
          <rPr>
            <sz val="10"/>
            <color indexed="81"/>
            <rFont val="Lucida Console"/>
            <family val="3"/>
          </rPr>
          <t>Tempo de Estoque (Meses)_x000D_
_x000D_
1.900,0</t>
        </r>
      </text>
    </comment>
    <comment ref="A96" authorId="0" shapeId="0" xr:uid="{AB521C7F-E59B-467B-9053-F1386AC981E0}">
      <text>
        <r>
          <rPr>
            <sz val="10"/>
            <color indexed="81"/>
            <rFont val="Lucida Console"/>
            <family val="3"/>
          </rPr>
          <t>_x000D_
138461</t>
        </r>
      </text>
    </comment>
    <comment ref="B96" authorId="0" shapeId="0" xr:uid="{F1A62494-4CE3-402B-BAC2-FB7E19126F73}">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96" authorId="0" shapeId="0" xr:uid="{2C65EA6E-267E-476E-B7EA-92D430694114}">
      <text>
        <r>
          <rPr>
            <sz val="10"/>
            <color indexed="81"/>
            <rFont val="Lucida Console"/>
            <family val="3"/>
          </rPr>
          <t>_x000D_
Pedagógico</t>
        </r>
      </text>
    </comment>
    <comment ref="X96" authorId="0" shapeId="0" xr:uid="{0D15A233-DB07-4F05-8739-45FAE1DC79A0}">
      <text>
        <r>
          <rPr>
            <sz val="10"/>
            <color indexed="81"/>
            <rFont val="Lucida Console"/>
            <family val="3"/>
          </rPr>
          <t>_x000D_
MAQ., EQUIP., COMP., ACES., MAT. PARA ESCRIT.E ESCOLAR</t>
        </r>
      </text>
    </comment>
    <comment ref="Y96" authorId="0" shapeId="0" xr:uid="{B08FD661-2829-4469-954D-B23519EDFEEC}">
      <text>
        <r>
          <rPr>
            <sz val="10"/>
            <color indexed="81"/>
            <rFont val="Lucida Console"/>
            <family val="3"/>
          </rPr>
          <t>_x000D_
LAPIS, BORRACHA, APONTADORES, REGUAS E CORRETIVOS P/ ESCRIT.</t>
        </r>
      </text>
    </comment>
    <comment ref="AW96" authorId="0" shapeId="0" xr:uid="{7F4FD722-BDD0-4135-8EDF-DA27ED8C0D52}">
      <text>
        <r>
          <rPr>
            <sz val="10"/>
            <color indexed="81"/>
            <rFont val="Lucida Console"/>
            <family val="3"/>
          </rPr>
          <t>Tempo de Estoque (Meses)_x000D_
_x000D_
4.972,0</t>
        </r>
      </text>
    </comment>
    <comment ref="A97" authorId="0" shapeId="0" xr:uid="{194BD773-74C6-44C7-9DF8-1A5792CE4BD5}">
      <text>
        <r>
          <rPr>
            <sz val="10"/>
            <color indexed="81"/>
            <rFont val="Lucida Console"/>
            <family val="3"/>
          </rPr>
          <t>_x000D_
132655</t>
        </r>
      </text>
    </comment>
    <comment ref="B97" authorId="0" shapeId="0" xr:uid="{E486DDB0-BE67-4DEC-ADC4-A562DA2AB592}">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97" authorId="0" shapeId="0" xr:uid="{669B588D-5437-4C9E-BE5D-F34B4C218CD3}">
      <text>
        <r>
          <rPr>
            <sz val="10"/>
            <color indexed="81"/>
            <rFont val="Lucida Console"/>
            <family val="3"/>
          </rPr>
          <t>_x000D_
Pedagógico</t>
        </r>
      </text>
    </comment>
    <comment ref="X97" authorId="0" shapeId="0" xr:uid="{8CBD6271-0B61-4D94-AF50-7E7C3CED34CC}">
      <text>
        <r>
          <rPr>
            <sz val="10"/>
            <color indexed="81"/>
            <rFont val="Lucida Console"/>
            <family val="3"/>
          </rPr>
          <t>_x000D_
MAQ., EQUIP., COMP., ACES., MAT. PARA ESCRIT.E ESCOLAR</t>
        </r>
      </text>
    </comment>
    <comment ref="Y97" authorId="0" shapeId="0" xr:uid="{A7551FF4-5DD0-47BB-8DAC-9876F0276ACC}">
      <text>
        <r>
          <rPr>
            <sz val="10"/>
            <color indexed="81"/>
            <rFont val="Lucida Console"/>
            <family val="3"/>
          </rPr>
          <t>_x000D_
CANETAS</t>
        </r>
      </text>
    </comment>
    <comment ref="AW97" authorId="0" shapeId="0" xr:uid="{DE46D8C1-AA6E-44B8-B557-16F6F919056D}">
      <text>
        <r>
          <rPr>
            <sz val="10"/>
            <color indexed="81"/>
            <rFont val="Lucida Console"/>
            <family val="3"/>
          </rPr>
          <t>Tempo de Estoque (Meses)_x000D_
_x000D_
4.384,0</t>
        </r>
      </text>
    </comment>
    <comment ref="A98" authorId="0" shapeId="0" xr:uid="{3F1DAF0A-83FE-4280-9855-C6A1F839CE76}">
      <text>
        <r>
          <rPr>
            <sz val="10"/>
            <color indexed="81"/>
            <rFont val="Lucida Console"/>
            <family val="3"/>
          </rPr>
          <t>_x000D_
80874</t>
        </r>
      </text>
    </comment>
    <comment ref="B98" authorId="0" shapeId="0" xr:uid="{2615E53F-5848-40C7-B5D0-12028A816B88}">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98" authorId="0" shapeId="0" xr:uid="{3B9DC6C7-DCEF-4C7B-86F7-68C3DA58AD2E}">
      <text>
        <r>
          <rPr>
            <sz val="10"/>
            <color indexed="81"/>
            <rFont val="Lucida Console"/>
            <family val="3"/>
          </rPr>
          <t>_x000D_
Pedagógico</t>
        </r>
      </text>
    </comment>
    <comment ref="X98" authorId="0" shapeId="0" xr:uid="{9701A8B7-1974-4EFD-8D9A-F13FE3C9217B}">
      <text>
        <r>
          <rPr>
            <sz val="10"/>
            <color indexed="81"/>
            <rFont val="Lucida Console"/>
            <family val="3"/>
          </rPr>
          <t>_x000D_
MAQ., EQUIP., COMP., ACES., MAT. PARA ESCRIT.E ESCOLAR</t>
        </r>
      </text>
    </comment>
    <comment ref="Y98" authorId="0" shapeId="0" xr:uid="{5DA6313E-B60E-4FC8-82B3-F1C6EDA387B2}">
      <text>
        <r>
          <rPr>
            <sz val="10"/>
            <color indexed="81"/>
            <rFont val="Lucida Console"/>
            <family val="3"/>
          </rPr>
          <t>_x000D_
TINTAS  E PINCEIS ESCOLARES</t>
        </r>
      </text>
    </comment>
    <comment ref="AW98" authorId="0" shapeId="0" xr:uid="{8924D05E-0D47-4C65-8FB7-65894A346B70}">
      <text>
        <r>
          <rPr>
            <sz val="10"/>
            <color indexed="81"/>
            <rFont val="Lucida Console"/>
            <family val="3"/>
          </rPr>
          <t>Tempo de Estoque (Meses)_x000D_
_x000D_
1.060,0</t>
        </r>
      </text>
    </comment>
    <comment ref="A99" authorId="0" shapeId="0" xr:uid="{F8592BAB-4932-4E04-A7AD-53DA3F03FB29}">
      <text>
        <r>
          <rPr>
            <sz val="10"/>
            <color indexed="81"/>
            <rFont val="Lucida Console"/>
            <family val="3"/>
          </rPr>
          <t>_x000D_
141429</t>
        </r>
      </text>
    </comment>
    <comment ref="B99" authorId="0" shapeId="0" xr:uid="{D29900AE-EBF2-4063-A995-0375C6FD83CC}">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99" authorId="0" shapeId="0" xr:uid="{EE9B86D6-DF10-4B2E-853C-6280253D6C60}">
      <text>
        <r>
          <rPr>
            <sz val="10"/>
            <color indexed="81"/>
            <rFont val="Lucida Console"/>
            <family val="3"/>
          </rPr>
          <t>_x000D_
DM-Hidráulica</t>
        </r>
      </text>
    </comment>
    <comment ref="X99" authorId="0" shapeId="0" xr:uid="{186B4C59-0A6C-4A5B-9859-3C90D0A0761E}">
      <text>
        <r>
          <rPr>
            <sz val="10"/>
            <color indexed="81"/>
            <rFont val="Lucida Console"/>
            <family val="3"/>
          </rPr>
          <t>_x000D_
MATERIAL HIDRAULICO, CANOS, TUBOS, MANGUEIRAS, CONEXOES E ACESS.</t>
        </r>
      </text>
    </comment>
    <comment ref="Y99" authorId="0" shapeId="0" xr:uid="{66F04AE1-5B84-4F4C-AD83-168BF8478749}">
      <text>
        <r>
          <rPr>
            <sz val="10"/>
            <color indexed="81"/>
            <rFont val="Lucida Console"/>
            <family val="3"/>
          </rPr>
          <t>_x000D_
TORNEIRAS VOLANTES CANOPLAS E ACESS. P/ MANGUEIRA</t>
        </r>
      </text>
    </comment>
    <comment ref="AW99" authorId="0" shapeId="0" xr:uid="{1F5D6742-9543-47A2-BA62-14076F0E1579}">
      <text>
        <r>
          <rPr>
            <sz val="10"/>
            <color indexed="81"/>
            <rFont val="Lucida Console"/>
            <family val="3"/>
          </rPr>
          <t>Tempo de Estoque (Meses)_x000D_
_x000D_
607,0</t>
        </r>
      </text>
    </comment>
    <comment ref="A100" authorId="0" shapeId="0" xr:uid="{94B2FF85-BD80-494A-B052-713EFF69D7A8}">
      <text>
        <r>
          <rPr>
            <sz val="10"/>
            <color indexed="81"/>
            <rFont val="Lucida Console"/>
            <family val="3"/>
          </rPr>
          <t>_x000D_
141265</t>
        </r>
      </text>
    </comment>
    <comment ref="B100" authorId="0" shapeId="0" xr:uid="{CC4B8E77-AA70-4339-AA35-6CBA6733C39B}">
      <text>
        <r>
          <rPr>
            <sz val="10"/>
            <color indexed="81"/>
            <rFont val="Lucida Console"/>
            <family val="3"/>
          </rPr>
          <t>DESCRIÇÃO DETALHADA_x000D_
TINTA ESMALTE SINTETICO BRILHANTE, LINHA PREMIUM.COR PRETO, GALAO COM 3.600 ML, A BASE DE SOLVENTE</t>
        </r>
      </text>
    </comment>
    <comment ref="W100" authorId="0" shapeId="0" xr:uid="{9B6348F8-8D7D-417E-BEC1-26332DE54409}">
      <text>
        <r>
          <rPr>
            <sz val="10"/>
            <color indexed="81"/>
            <rFont val="Lucida Console"/>
            <family val="3"/>
          </rPr>
          <t>_x000D_
DM-Pintura</t>
        </r>
      </text>
    </comment>
    <comment ref="X100" authorId="0" shapeId="0" xr:uid="{E1D7A371-B4A5-437D-9722-D6416273F7A3}">
      <text>
        <r>
          <rPr>
            <sz val="10"/>
            <color indexed="81"/>
            <rFont val="Lucida Console"/>
            <family val="3"/>
          </rPr>
          <t>_x000D_
EQUIP. E MATERIAIS P/PINTURAS E IMPERMEABILIZACAO</t>
        </r>
      </text>
    </comment>
    <comment ref="Y100" authorId="0" shapeId="0" xr:uid="{34177B7D-E0AA-4052-8C34-A88FC730E95A}">
      <text>
        <r>
          <rPr>
            <sz val="10"/>
            <color indexed="81"/>
            <rFont val="Lucida Console"/>
            <family val="3"/>
          </rPr>
          <t>_x000D_
ESMALTES</t>
        </r>
      </text>
    </comment>
    <comment ref="AW100" authorId="0" shapeId="0" xr:uid="{81428866-5208-4035-BAA0-4D2E91EC0FAF}">
      <text>
        <r>
          <rPr>
            <sz val="10"/>
            <color indexed="81"/>
            <rFont val="Lucida Console"/>
            <family val="3"/>
          </rPr>
          <t>Tempo de Estoque (Meses)_x000D_
_x000D_
74,0</t>
        </r>
      </text>
    </comment>
    <comment ref="A101" authorId="0" shapeId="0" xr:uid="{C5491D8B-6942-4AB9-BB9C-644E2713654C}">
      <text>
        <r>
          <rPr>
            <sz val="10"/>
            <color indexed="81"/>
            <rFont val="Lucida Console"/>
            <family val="3"/>
          </rPr>
          <t>_x000D_
141266</t>
        </r>
      </text>
    </comment>
    <comment ref="B101" authorId="0" shapeId="0" xr:uid="{F02F85F8-1538-49C7-92A1-011436925FB2}">
      <text>
        <r>
          <rPr>
            <sz val="10"/>
            <color indexed="81"/>
            <rFont val="Lucida Console"/>
            <family val="3"/>
          </rPr>
          <t>DESCRIÇÃO DETALHADA_x000D_
TINTA ESMALTE SINTETICO BRILHANTE, LINHA PREMIUM.COR VERDE FOLHA, GALAO COM 3.600 ML, A BASE DE SOLVENTE</t>
        </r>
      </text>
    </comment>
    <comment ref="W101" authorId="0" shapeId="0" xr:uid="{E095EA23-48C7-4C63-80F6-B33765C8D74D}">
      <text>
        <r>
          <rPr>
            <sz val="10"/>
            <color indexed="81"/>
            <rFont val="Lucida Console"/>
            <family val="3"/>
          </rPr>
          <t>_x000D_
DM-Pintura</t>
        </r>
      </text>
    </comment>
    <comment ref="X101" authorId="0" shapeId="0" xr:uid="{50F4E725-4E83-4096-A963-8DBD5BCE8DED}">
      <text>
        <r>
          <rPr>
            <sz val="10"/>
            <color indexed="81"/>
            <rFont val="Lucida Console"/>
            <family val="3"/>
          </rPr>
          <t>_x000D_
EQUIP. E MATERIAIS P/PINTURAS E IMPERMEABILIZACAO</t>
        </r>
      </text>
    </comment>
    <comment ref="Y101" authorId="0" shapeId="0" xr:uid="{DB7C9A49-E47F-410E-9A0D-CE2D42EEA0A9}">
      <text>
        <r>
          <rPr>
            <sz val="10"/>
            <color indexed="81"/>
            <rFont val="Lucida Console"/>
            <family val="3"/>
          </rPr>
          <t>_x000D_
ESMALTES</t>
        </r>
      </text>
    </comment>
    <comment ref="AC101" authorId="0" shapeId="0" xr:uid="{1224EC14-7A22-439C-AEFD-4EAE64BA95E9}">
      <text>
        <r>
          <rPr>
            <sz val="10"/>
            <color indexed="81"/>
            <rFont val="Lucida Console"/>
            <family val="3"/>
          </rPr>
          <t>_x000D_
AF 11.620/23 | Vc 17.11.2023 | Saldo     50 | SUPREME COMERCIAL LTDA ( 218117 )</t>
        </r>
      </text>
    </comment>
    <comment ref="AG101" authorId="0" shapeId="0" xr:uid="{71D790C6-C0A1-4DDF-B14C-127082515C8E}">
      <text>
        <r>
          <rPr>
            <sz val="10"/>
            <color indexed="81"/>
            <rFont val="Lucida Console"/>
            <family val="3"/>
          </rPr>
          <t>_x000D_
AF 11.620/23 | Vc 17.11.2023 | Saldo     50 | SUPREME COMERCIAL LTDA ( 218117 )</t>
        </r>
      </text>
    </comment>
    <comment ref="AW101" authorId="0" shapeId="0" xr:uid="{20B68CAA-7075-40F0-9A8A-C8ED5B96101C}">
      <text>
        <r>
          <rPr>
            <sz val="10"/>
            <color indexed="81"/>
            <rFont val="Lucida Console"/>
            <family val="3"/>
          </rPr>
          <t>Tempo de Estoque (Meses)_x000D_
_x000D_
159,0</t>
        </r>
      </text>
    </comment>
    <comment ref="A102" authorId="0" shapeId="0" xr:uid="{BC7D5DF1-6779-4E7B-9B31-E89112E1C24E}">
      <text>
        <r>
          <rPr>
            <sz val="10"/>
            <color indexed="81"/>
            <rFont val="Lucida Console"/>
            <family val="3"/>
          </rPr>
          <t>_x000D_
141681</t>
        </r>
      </text>
    </comment>
    <comment ref="B102" authorId="0" shapeId="0" xr:uid="{BB462C68-87AF-41CA-B139-ABAE8286F251}">
      <text>
        <r>
          <rPr>
            <sz val="10"/>
            <color indexed="81"/>
            <rFont val="Lucida Console"/>
            <family val="3"/>
          </rPr>
          <t>DESCRIÇÃO DETALHADA_x000D_
TINTA ESMALTE SINTETICO BRILHANTE, LINHA PREMIUM, COR VERMELHA - GALAO COM 3.600 ML, A BASE DE SOLVENTE</t>
        </r>
      </text>
    </comment>
    <comment ref="W102" authorId="0" shapeId="0" xr:uid="{FBC9C2AF-608E-46E1-9FED-FEE230B89E32}">
      <text>
        <r>
          <rPr>
            <sz val="10"/>
            <color indexed="81"/>
            <rFont val="Lucida Console"/>
            <family val="3"/>
          </rPr>
          <t>_x000D_
DM-Pintura</t>
        </r>
      </text>
    </comment>
    <comment ref="X102" authorId="0" shapeId="0" xr:uid="{EB951889-08E1-4C97-B25D-CE83EE700F92}">
      <text>
        <r>
          <rPr>
            <sz val="10"/>
            <color indexed="81"/>
            <rFont val="Lucida Console"/>
            <family val="3"/>
          </rPr>
          <t>_x000D_
EQUIP. E MATERIAIS P/PINTURAS E IMPERMEABILIZACAO</t>
        </r>
      </text>
    </comment>
    <comment ref="Y102" authorId="0" shapeId="0" xr:uid="{13B43480-738A-4ED4-888D-31474A4FE8CC}">
      <text>
        <r>
          <rPr>
            <sz val="10"/>
            <color indexed="81"/>
            <rFont val="Lucida Console"/>
            <family val="3"/>
          </rPr>
          <t>_x000D_
ESMALTES</t>
        </r>
      </text>
    </comment>
    <comment ref="AW102" authorId="0" shapeId="0" xr:uid="{75E379E9-3DDC-4E40-A042-2D6E58D96242}">
      <text>
        <r>
          <rPr>
            <sz val="10"/>
            <color indexed="81"/>
            <rFont val="Lucida Console"/>
            <family val="3"/>
          </rPr>
          <t>Tempo de Estoque (Meses)_x000D_
_x000D_
113,0</t>
        </r>
      </text>
    </comment>
    <comment ref="A103" authorId="0" shapeId="0" xr:uid="{934EC1A0-F85B-4618-9CA0-FFFEC49DEB37}">
      <text>
        <r>
          <rPr>
            <sz val="10"/>
            <color indexed="81"/>
            <rFont val="Lucida Console"/>
            <family val="3"/>
          </rPr>
          <t>_x000D_
141615</t>
        </r>
      </text>
    </comment>
    <comment ref="B103" authorId="0" shapeId="0" xr:uid="{07A9E1EA-248C-4A0F-8F69-144F30785946}">
      <text>
        <r>
          <rPr>
            <sz val="10"/>
            <color indexed="81"/>
            <rFont val="Lucida Console"/>
            <family val="3"/>
          </rPr>
          <t>DESCRIÇÃO DETALHADA_x000D_
TINTA LATEX ACRILICA SEMIBRILHO, LINHA PREMIUM, COR BRANCO - LATA COM 18 LITROS</t>
        </r>
      </text>
    </comment>
    <comment ref="W103" authorId="0" shapeId="0" xr:uid="{6DE914FD-94F1-4D00-97AF-C55BD1EACBE5}">
      <text>
        <r>
          <rPr>
            <sz val="10"/>
            <color indexed="81"/>
            <rFont val="Lucida Console"/>
            <family val="3"/>
          </rPr>
          <t>_x000D_
DM-Pintura</t>
        </r>
      </text>
    </comment>
    <comment ref="X103" authorId="0" shapeId="0" xr:uid="{B3214D6E-028D-4F2C-B718-84A7E93D551D}">
      <text>
        <r>
          <rPr>
            <sz val="10"/>
            <color indexed="81"/>
            <rFont val="Lucida Console"/>
            <family val="3"/>
          </rPr>
          <t>_x000D_
EQUIP. E MATERIAIS P/PINTURAS E IMPERMEABILIZACAO</t>
        </r>
      </text>
    </comment>
    <comment ref="Y103" authorId="0" shapeId="0" xr:uid="{A376DEA5-B7CA-4E67-BB0B-01C392D67791}">
      <text>
        <r>
          <rPr>
            <sz val="10"/>
            <color indexed="81"/>
            <rFont val="Lucida Console"/>
            <family val="3"/>
          </rPr>
          <t>_x000D_
TINTAS LATEX</t>
        </r>
      </text>
    </comment>
    <comment ref="AC103" authorId="0" shapeId="0" xr:uid="{2F607152-A7D2-4383-A3D2-3CA90B716E77}">
      <text>
        <r>
          <rPr>
            <sz val="10"/>
            <color indexed="81"/>
            <rFont val="Lucida Console"/>
            <family val="3"/>
          </rPr>
          <t>_x000D_
AF 11.620/23 | Vc 17.11.2023 | Saldo     50 | SUPREME COMERCIAL LTDA ( 218117 )</t>
        </r>
      </text>
    </comment>
    <comment ref="AG103" authorId="0" shapeId="0" xr:uid="{744C6E0E-2EB4-4B62-996F-51E3A0668D7F}">
      <text>
        <r>
          <rPr>
            <sz val="10"/>
            <color indexed="81"/>
            <rFont val="Lucida Console"/>
            <family val="3"/>
          </rPr>
          <t>_x000D_
AF 11.620/23 | Vc 17.11.2023 | Saldo     50 | SUPREME COMERCIAL LTDA ( 218117 )</t>
        </r>
      </text>
    </comment>
    <comment ref="AW103" authorId="0" shapeId="0" xr:uid="{A7C5D18B-B1F3-4F99-A830-62DACECAA3CB}">
      <text>
        <r>
          <rPr>
            <sz val="10"/>
            <color indexed="81"/>
            <rFont val="Lucida Console"/>
            <family val="3"/>
          </rPr>
          <t>Tempo de Estoque (Meses)_x000D_
_x000D_
111,0</t>
        </r>
      </text>
    </comment>
    <comment ref="A104" authorId="0" shapeId="0" xr:uid="{77D0F05D-14A2-4936-AB31-D69463EC4C01}">
      <text>
        <r>
          <rPr>
            <sz val="10"/>
            <color indexed="81"/>
            <rFont val="Lucida Console"/>
            <family val="3"/>
          </rPr>
          <t>_x000D_
141418</t>
        </r>
      </text>
    </comment>
    <comment ref="B104" authorId="0" shapeId="0" xr:uid="{8342E9EE-872B-4A71-9A2C-474BBB9B54C9}">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104" authorId="0" shapeId="0" xr:uid="{7A599F3D-3A43-470E-940D-6669AF31D089}">
      <text>
        <r>
          <rPr>
            <sz val="10"/>
            <color indexed="81"/>
            <rFont val="Lucida Console"/>
            <family val="3"/>
          </rPr>
          <t>_x000D_
DM-Pintura</t>
        </r>
      </text>
    </comment>
    <comment ref="X104" authorId="0" shapeId="0" xr:uid="{C8C1A732-5704-45D5-AA67-992677DA7349}">
      <text>
        <r>
          <rPr>
            <sz val="10"/>
            <color indexed="81"/>
            <rFont val="Lucida Console"/>
            <family val="3"/>
          </rPr>
          <t>_x000D_
EQUIP. E MATERIAIS P/PINTURAS E IMPERMEABILIZACAO</t>
        </r>
      </text>
    </comment>
    <comment ref="Y104" authorId="0" shapeId="0" xr:uid="{9323173A-1161-46BF-AA77-45DDC4818E1D}">
      <text>
        <r>
          <rPr>
            <sz val="10"/>
            <color indexed="81"/>
            <rFont val="Lucida Console"/>
            <family val="3"/>
          </rPr>
          <t>_x000D_
MATERIAIS PARA PINTURA</t>
        </r>
      </text>
    </comment>
    <comment ref="AW104" authorId="0" shapeId="0" xr:uid="{3A3028E9-3439-455D-8884-3CFB9C835F3B}">
      <text>
        <r>
          <rPr>
            <sz val="10"/>
            <color indexed="81"/>
            <rFont val="Lucida Console"/>
            <family val="3"/>
          </rPr>
          <t>Tempo de Estoque (Meses)_x000D_
_x000D_
857,0</t>
        </r>
      </text>
    </comment>
    <comment ref="A105" authorId="0" shapeId="0" xr:uid="{C9438743-CEEE-4CB9-AC62-965E1B038D4D}">
      <text>
        <r>
          <rPr>
            <sz val="10"/>
            <color indexed="81"/>
            <rFont val="Lucida Console"/>
            <family val="3"/>
          </rPr>
          <t>_x000D_
74907</t>
        </r>
      </text>
    </comment>
    <comment ref="B105" authorId="0" shapeId="0" xr:uid="{E66EBB3E-DE3D-4817-9753-679CAF214B2D}">
      <text>
        <r>
          <rPr>
            <sz val="10"/>
            <color indexed="81"/>
            <rFont val="Lucida Console"/>
            <family val="3"/>
          </rPr>
          <t>DESCRIÇÃO DETALHADA_x000D_
VIGA DE GARAPEIRA BRUTA - MEDIDAS: 06 CM X 16 CM X 5,50 M</t>
        </r>
      </text>
    </comment>
    <comment ref="G105" authorId="0" shapeId="0" xr:uid="{37545395-3216-4F0C-AB9C-F01DEAC2A216}">
      <text>
        <r>
          <rPr>
            <sz val="10"/>
            <color indexed="81"/>
            <rFont val="Lucida Console"/>
            <family val="3"/>
          </rPr>
          <t>_x000D_
Últ estimativa : 200_x000D_
Enviada em     : 24.11.2020_x000D_
Ata - Venc     : 145/21 - 26.05.2022</t>
        </r>
      </text>
    </comment>
    <comment ref="W105" authorId="0" shapeId="0" xr:uid="{58A13CAE-63DB-469A-A11B-5745C54B8314}">
      <text>
        <r>
          <rPr>
            <sz val="10"/>
            <color indexed="81"/>
            <rFont val="Lucida Console"/>
            <family val="3"/>
          </rPr>
          <t>_x000D_
DM-Construção</t>
        </r>
      </text>
    </comment>
    <comment ref="X105" authorId="0" shapeId="0" xr:uid="{2FB17149-F465-4F44-A5DE-A8CA3B7964BD}">
      <text>
        <r>
          <rPr>
            <sz val="10"/>
            <color indexed="81"/>
            <rFont val="Lucida Console"/>
            <family val="3"/>
          </rPr>
          <t>_x000D_
MADEIRAS,LAMINADOS,COMPENSADOS E AGLOMERADOS</t>
        </r>
      </text>
    </comment>
    <comment ref="Y105" authorId="0" shapeId="0" xr:uid="{48AC3CC6-D69E-44DA-8DA8-1A4BE3255E42}">
      <text>
        <r>
          <rPr>
            <sz val="10"/>
            <color indexed="81"/>
            <rFont val="Lucida Console"/>
            <family val="3"/>
          </rPr>
          <t>_x000D_
PONTALETES, CAIBROS, PRANCHAS E VIGAS</t>
        </r>
      </text>
    </comment>
    <comment ref="AW105" authorId="0" shapeId="0" xr:uid="{7C8F6309-64CA-4772-A146-63805306FE32}">
      <text>
        <r>
          <rPr>
            <sz val="10"/>
            <color indexed="81"/>
            <rFont val="Lucida Console"/>
            <family val="3"/>
          </rPr>
          <t>Tempo de Estoque (Meses)_x000D_
_x000D_
11,0</t>
        </r>
      </text>
    </comment>
    <comment ref="A106" authorId="0" shapeId="0" xr:uid="{1A4414C5-0F41-402B-8B46-63ED1DD684B9}">
      <text>
        <r>
          <rPr>
            <sz val="10"/>
            <color indexed="81"/>
            <rFont val="Lucida Console"/>
            <family val="3"/>
          </rPr>
          <t>_x000D_
80387</t>
        </r>
      </text>
    </comment>
    <comment ref="B106" authorId="0" shapeId="0" xr:uid="{505A95D1-5E3E-446C-BD92-55D40B1157D0}">
      <text>
        <r>
          <rPr>
            <sz val="10"/>
            <color indexed="81"/>
            <rFont val="Lucida Console"/>
            <family val="3"/>
          </rPr>
          <t>DESCRIÇÃO DETALHADA_x000D_
DISCO DE CORTE 9" X 1/8" X 7/8"</t>
        </r>
      </text>
    </comment>
    <comment ref="G106" authorId="0" shapeId="0" xr:uid="{11064AD8-B419-462D-B961-93A085D191BD}">
      <text>
        <r>
          <rPr>
            <sz val="10"/>
            <color indexed="81"/>
            <rFont val="Lucida Console"/>
            <family val="3"/>
          </rPr>
          <t xml:space="preserve">_x000D_
Últ estimativa : 400_x000D_
Enviada em     : 25.09.2019_x000D_
Ata - Venc     : /-2000 - </t>
        </r>
      </text>
    </comment>
    <comment ref="O106" authorId="0" shapeId="0" xr:uid="{DF3B3F33-DC31-4981-BBBD-B9E7683E7488}">
      <text>
        <r>
          <rPr>
            <sz val="10"/>
            <color indexed="81"/>
            <rFont val="Lucida Console"/>
            <family val="3"/>
          </rPr>
          <t>_x000D_
Ata anterior não identificada.</t>
        </r>
      </text>
    </comment>
    <comment ref="W106" authorId="0" shapeId="0" xr:uid="{5C9FDD91-7828-44CE-AC25-A8BA35679A80}">
      <text>
        <r>
          <rPr>
            <sz val="10"/>
            <color indexed="81"/>
            <rFont val="Lucida Console"/>
            <family val="3"/>
          </rPr>
          <t>_x000D_
DM-Serralheria</t>
        </r>
      </text>
    </comment>
    <comment ref="X106" authorId="0" shapeId="0" xr:uid="{43472D72-F21E-4478-96FD-887F62A12993}">
      <text>
        <r>
          <rPr>
            <sz val="10"/>
            <color indexed="81"/>
            <rFont val="Lucida Console"/>
            <family val="3"/>
          </rPr>
          <t>_x000D_
ABRASIVOS</t>
        </r>
      </text>
    </comment>
    <comment ref="Y106" authorId="0" shapeId="0" xr:uid="{DE5590E4-B3F6-4C34-A9F5-71EB4BD13875}">
      <text>
        <r>
          <rPr>
            <sz val="10"/>
            <color indexed="81"/>
            <rFont val="Lucida Console"/>
            <family val="3"/>
          </rPr>
          <t>_x000D_
DISCO DE FIBRA</t>
        </r>
      </text>
    </comment>
    <comment ref="AW106" authorId="0" shapeId="0" xr:uid="{B567193B-21C9-4662-9038-4F76A0F1DC16}">
      <text>
        <r>
          <rPr>
            <sz val="10"/>
            <color indexed="81"/>
            <rFont val="Lucida Console"/>
            <family val="3"/>
          </rPr>
          <t>Tempo de Estoque (Meses)_x000D_
_x000D_
130,0</t>
        </r>
      </text>
    </comment>
    <comment ref="A107" authorId="0" shapeId="0" xr:uid="{20E63196-3ABD-44FF-9D54-0D4C21465BA3}">
      <text>
        <r>
          <rPr>
            <sz val="10"/>
            <color indexed="81"/>
            <rFont val="Lucida Console"/>
            <family val="3"/>
          </rPr>
          <t>_x000D_
15299</t>
        </r>
      </text>
    </comment>
    <comment ref="B107" authorId="0" shapeId="0" xr:uid="{5FE78975-6F0D-4E0B-8F5A-662744BB7475}">
      <text>
        <r>
          <rPr>
            <sz val="10"/>
            <color indexed="81"/>
            <rFont val="Lucida Console"/>
            <family val="3"/>
          </rPr>
          <t>DESCRIÇÃO DETALHADA_x000D_
INTERRUPTOR 10A X 250V INTERNO C/PLACA-  01 TECLA</t>
        </r>
      </text>
    </comment>
    <comment ref="G107" authorId="0" shapeId="0" xr:uid="{12EBF69E-83B3-42D8-AE21-8ABF47C825E5}">
      <text>
        <r>
          <rPr>
            <sz val="10"/>
            <color indexed="81"/>
            <rFont val="Lucida Console"/>
            <family val="3"/>
          </rPr>
          <t>_x000D_
Últ estimativa : 650_x000D_
Enviada em     : 17.01.2020_x000D_
Ata - Venc     : 126/19 - 06.05.2020</t>
        </r>
      </text>
    </comment>
    <comment ref="O107" authorId="0" shapeId="0" xr:uid="{64BE4532-6E79-435B-9E24-189D26F44A14}">
      <text>
        <r>
          <rPr>
            <sz val="10"/>
            <color indexed="81"/>
            <rFont val="Lucida Console"/>
            <family val="3"/>
          </rPr>
          <t>_x000D_
Pertencia a ATA nº 126/19_x000D_
Estimativa de Renovação enviada em 17.01.2020 - Qtd 650_x000D_
PE 153/20 lote 1 (Impróspero)_x000D_
16.09.20 = Finalizado</t>
        </r>
      </text>
    </comment>
    <comment ref="W107" authorId="0" shapeId="0" xr:uid="{92D07513-5BD5-4D31-85BA-DBC77B115523}">
      <text>
        <r>
          <rPr>
            <sz val="10"/>
            <color indexed="81"/>
            <rFont val="Lucida Console"/>
            <family val="3"/>
          </rPr>
          <t>_x000D_
DM-Elétrica</t>
        </r>
      </text>
    </comment>
    <comment ref="X107" authorId="0" shapeId="0" xr:uid="{C23BA2EF-3148-406E-B3CA-8786F5C135A8}">
      <text>
        <r>
          <rPr>
            <sz val="10"/>
            <color indexed="81"/>
            <rFont val="Lucida Console"/>
            <family val="3"/>
          </rPr>
          <t>_x000D_
EQUIP. MAT. P/ GERACAO, TRANSM. DISTR. RETIF...</t>
        </r>
      </text>
    </comment>
    <comment ref="Y107" authorId="0" shapeId="0" xr:uid="{A5F536F8-679E-44BC-9399-8674B37D9304}">
      <text>
        <r>
          <rPr>
            <sz val="10"/>
            <color indexed="81"/>
            <rFont val="Lucida Console"/>
            <family val="3"/>
          </rPr>
          <t>_x000D_
INTERRUPTORES DE USO DOMESTICO E INDUSTRIAL</t>
        </r>
      </text>
    </comment>
    <comment ref="AW107" authorId="0" shapeId="0" xr:uid="{D61E69AE-82AB-4540-8524-D9BC4226394E}">
      <text>
        <r>
          <rPr>
            <sz val="10"/>
            <color indexed="81"/>
            <rFont val="Lucida Console"/>
            <family val="3"/>
          </rPr>
          <t>Tempo de Estoque (Meses)_x000D_
_x000D_
100,0</t>
        </r>
      </text>
    </comment>
    <comment ref="A108" authorId="0" shapeId="0" xr:uid="{AEFEB2F1-4F00-4C37-B22C-DD5D8644FF87}">
      <text>
        <r>
          <rPr>
            <sz val="10"/>
            <color indexed="81"/>
            <rFont val="Lucida Console"/>
            <family val="3"/>
          </rPr>
          <t>_x000D_
17454</t>
        </r>
      </text>
    </comment>
    <comment ref="B108" authorId="0" shapeId="0" xr:uid="{9C15C7E9-4DB5-4B15-B74C-32C9C000EC2F}">
      <text>
        <r>
          <rPr>
            <sz val="10"/>
            <color indexed="81"/>
            <rFont val="Lucida Console"/>
            <family val="3"/>
          </rPr>
          <t>DESCRIÇÃO DETALHADA_x000D_
PAPEL ESPELHO - 65 X 50 CM - ROSA</t>
        </r>
      </text>
    </comment>
    <comment ref="G108" authorId="0" shapeId="0" xr:uid="{4D9BBD00-E5BC-4C5A-9531-A37085159680}">
      <text>
        <r>
          <rPr>
            <sz val="10"/>
            <color indexed="81"/>
            <rFont val="Lucida Console"/>
            <family val="3"/>
          </rPr>
          <t>_x000D_
Últ estimativa : 12.000_x000D_
Enviada em     : 19.12.2019_x000D_
Ata - Venc     : 143/21 - 20.05.2022</t>
        </r>
      </text>
    </comment>
    <comment ref="O108" authorId="0" shapeId="0" xr:uid="{FED9C337-0A5E-4FE2-8A61-1012C31DF74C}">
      <text>
        <r>
          <rPr>
            <sz val="10"/>
            <color indexed="81"/>
            <rFont val="Lucida Console"/>
            <family val="3"/>
          </rPr>
          <t>_x000D_
Pertencia a ATA nº 143/21_x000D_
Estimativa de Renovação enviada em 19.12.2019 - Qtd 12.000_x000D_
PE  61/21 lote _x000D_
30.04.21 = Finalizado. Ata 143/20</t>
        </r>
      </text>
    </comment>
    <comment ref="W108" authorId="0" shapeId="0" xr:uid="{07F6EB64-BF69-4D56-9E42-1215768A89C7}">
      <text>
        <r>
          <rPr>
            <sz val="10"/>
            <color indexed="81"/>
            <rFont val="Lucida Console"/>
            <family val="3"/>
          </rPr>
          <t>_x000D_
Pedagógico</t>
        </r>
      </text>
    </comment>
    <comment ref="X108" authorId="0" shapeId="0" xr:uid="{81CD0493-32A5-41A6-BF44-10CA42DF4439}">
      <text>
        <r>
          <rPr>
            <sz val="10"/>
            <color indexed="81"/>
            <rFont val="Lucida Console"/>
            <family val="3"/>
          </rPr>
          <t>_x000D_
MAQ. E EQUIP. P/ IND. GRAFICA COMP. ACESS. E PAPEI</t>
        </r>
      </text>
    </comment>
    <comment ref="Y108" authorId="0" shapeId="0" xr:uid="{68AF8844-EE2B-4A8F-B51D-B0DE6478B499}">
      <text>
        <r>
          <rPr>
            <sz val="10"/>
            <color indexed="81"/>
            <rFont val="Lucida Console"/>
            <family val="3"/>
          </rPr>
          <t>_x000D_
PAPEIS P/ EMBALAGEM E DECORATIVOS</t>
        </r>
      </text>
    </comment>
    <comment ref="AW108" authorId="0" shapeId="0" xr:uid="{B474549C-1A37-4E19-821A-76C41770854D}">
      <text>
        <r>
          <rPr>
            <sz val="10"/>
            <color indexed="81"/>
            <rFont val="Lucida Console"/>
            <family val="3"/>
          </rPr>
          <t>Tempo de Estoque (Meses)_x000D_
_x000D_
1.451,0</t>
        </r>
      </text>
    </comment>
    <comment ref="A109" authorId="0" shapeId="0" xr:uid="{3B3DEA23-8416-4A66-AEF1-3BC368F5AC63}">
      <text>
        <r>
          <rPr>
            <sz val="10"/>
            <color indexed="81"/>
            <rFont val="Lucida Console"/>
            <family val="3"/>
          </rPr>
          <t>_x000D_
23996</t>
        </r>
      </text>
    </comment>
    <comment ref="B109" authorId="0" shapeId="0" xr:uid="{04F20608-DCCE-440E-865F-777C3043A20C}">
      <text>
        <r>
          <rPr>
            <sz val="10"/>
            <color indexed="81"/>
            <rFont val="Lucida Console"/>
            <family val="3"/>
          </rPr>
          <t>DESCRIÇÃO DETALHADA_x000D_
PAPEL CREPOM - RL C/ 48 X 200 CM - VERMELHO</t>
        </r>
      </text>
    </comment>
    <comment ref="G109" authorId="0" shapeId="0" xr:uid="{1D656E53-BAF3-4780-96DB-E97AF0617CA1}">
      <text>
        <r>
          <rPr>
            <sz val="10"/>
            <color indexed="81"/>
            <rFont val="Lucida Console"/>
            <family val="3"/>
          </rPr>
          <t>_x000D_
Últ estimativa : 10.000_x000D_
Enviada em     : 19.12.2019_x000D_
Ata - Venc     : 143/21 - 20.05.2022</t>
        </r>
      </text>
    </comment>
    <comment ref="O109" authorId="0" shapeId="0" xr:uid="{AD577DE0-70D4-4F37-B82B-F898E96E15EE}">
      <text>
        <r>
          <rPr>
            <sz val="10"/>
            <color indexed="81"/>
            <rFont val="Lucida Console"/>
            <family val="3"/>
          </rPr>
          <t>_x000D_
Pertencia a ATA nº 143/21_x000D_
Estimativa de Renovação enviada em 19.12.2019 - Qtd 10.000_x000D_
PE  61/21 lote _x000D_
30.04.21 = Finalizado. Ata 143/20</t>
        </r>
      </text>
    </comment>
    <comment ref="W109" authorId="0" shapeId="0" xr:uid="{B6CAB768-FAAE-4DA8-9909-CB2CB644FCE2}">
      <text>
        <r>
          <rPr>
            <sz val="10"/>
            <color indexed="81"/>
            <rFont val="Lucida Console"/>
            <family val="3"/>
          </rPr>
          <t>_x000D_
Pedagógico</t>
        </r>
      </text>
    </comment>
    <comment ref="X109" authorId="0" shapeId="0" xr:uid="{B59276EB-D015-498F-B5D9-9B28C42CE76F}">
      <text>
        <r>
          <rPr>
            <sz val="10"/>
            <color indexed="81"/>
            <rFont val="Lucida Console"/>
            <family val="3"/>
          </rPr>
          <t>_x000D_
MAQ. E EQUIP. P/ IND. GRAFICA COMP. ACESS. E PAPEI</t>
        </r>
      </text>
    </comment>
    <comment ref="Y109" authorId="0" shapeId="0" xr:uid="{05C9ED98-1813-4D58-BCC6-C62405FABEF7}">
      <text>
        <r>
          <rPr>
            <sz val="10"/>
            <color indexed="81"/>
            <rFont val="Lucida Console"/>
            <family val="3"/>
          </rPr>
          <t>_x000D_
PAPEIS P/ EMBALAGEM E DECORATIVOS</t>
        </r>
      </text>
    </comment>
    <comment ref="AW109" authorId="0" shapeId="0" xr:uid="{7D8BFA87-722C-4868-A65D-255069C1DB54}">
      <text>
        <r>
          <rPr>
            <sz val="10"/>
            <color indexed="81"/>
            <rFont val="Lucida Console"/>
            <family val="3"/>
          </rPr>
          <t>Tempo de Estoque (Meses)_x000D_
_x000D_
2.000,0</t>
        </r>
      </text>
    </comment>
    <comment ref="A110" authorId="0" shapeId="0" xr:uid="{2B87F1E0-DDB3-48EB-99C8-70C6EB3FBA5F}">
      <text>
        <r>
          <rPr>
            <sz val="10"/>
            <color indexed="81"/>
            <rFont val="Lucida Console"/>
            <family val="3"/>
          </rPr>
          <t>_x000D_
24476</t>
        </r>
      </text>
    </comment>
    <comment ref="B110" authorId="0" shapeId="0" xr:uid="{7E41DA85-D7AD-4502-B69B-1833C8D52AC0}">
      <text>
        <r>
          <rPr>
            <sz val="10"/>
            <color indexed="81"/>
            <rFont val="Lucida Console"/>
            <family val="3"/>
          </rPr>
          <t>DESCRIÇÃO DETALHADA_x000D_
PAPEL CREPOM - RL C/ 48 X 200 CM - AZUL ESCURO</t>
        </r>
      </text>
    </comment>
    <comment ref="G110" authorId="0" shapeId="0" xr:uid="{57740960-D1C7-47F7-AB35-4D794C9EDBFA}">
      <text>
        <r>
          <rPr>
            <sz val="10"/>
            <color indexed="81"/>
            <rFont val="Lucida Console"/>
            <family val="3"/>
          </rPr>
          <t>_x000D_
Últ estimativa : 10.000_x000D_
Enviada em     : 19.12.2019_x000D_
Ata - Venc     : 143/21 - 20.05.2022</t>
        </r>
      </text>
    </comment>
    <comment ref="O110" authorId="0" shapeId="0" xr:uid="{5962D18E-BF82-43E8-BE1A-B018D7CB3563}">
      <text>
        <r>
          <rPr>
            <sz val="10"/>
            <color indexed="81"/>
            <rFont val="Lucida Console"/>
            <family val="3"/>
          </rPr>
          <t>_x000D_
Pertencia a ATA nº 143/21_x000D_
Estimativa de Renovação enviada em 19.12.2019 - Qtd 10.000_x000D_
PE  61/21 lote _x000D_
30.04.21 = Finalizado. Ata 143/20</t>
        </r>
      </text>
    </comment>
    <comment ref="W110" authorId="0" shapeId="0" xr:uid="{F35AA8E1-C4F3-4B93-807A-67FB18AF07F5}">
      <text>
        <r>
          <rPr>
            <sz val="10"/>
            <color indexed="81"/>
            <rFont val="Lucida Console"/>
            <family val="3"/>
          </rPr>
          <t>_x000D_
Pedagógico</t>
        </r>
      </text>
    </comment>
    <comment ref="X110" authorId="0" shapeId="0" xr:uid="{F761874D-53BE-4184-9A51-3513731DF4FC}">
      <text>
        <r>
          <rPr>
            <sz val="10"/>
            <color indexed="81"/>
            <rFont val="Lucida Console"/>
            <family val="3"/>
          </rPr>
          <t>_x000D_
MAQ. E EQUIP. P/ IND. GRAFICA COMP. ACESS. E PAPEI</t>
        </r>
      </text>
    </comment>
    <comment ref="Y110" authorId="0" shapeId="0" xr:uid="{C19C4012-420D-4B90-B98A-2F3A43514912}">
      <text>
        <r>
          <rPr>
            <sz val="10"/>
            <color indexed="81"/>
            <rFont val="Lucida Console"/>
            <family val="3"/>
          </rPr>
          <t>_x000D_
PAPEIS P/ EMBALAGEM E DECORATIVOS</t>
        </r>
      </text>
    </comment>
    <comment ref="AW110" authorId="0" shapeId="0" xr:uid="{9812349F-DC5E-4DEA-8454-23EDEBF8458E}">
      <text>
        <r>
          <rPr>
            <sz val="10"/>
            <color indexed="81"/>
            <rFont val="Lucida Console"/>
            <family val="3"/>
          </rPr>
          <t>Tempo de Estoque (Meses)_x000D_
_x000D_
2.000,0</t>
        </r>
      </text>
    </comment>
    <comment ref="A111" authorId="0" shapeId="0" xr:uid="{940315BD-1F59-4CBF-877B-9BE5C9B33FB7}">
      <text>
        <r>
          <rPr>
            <sz val="10"/>
            <color indexed="81"/>
            <rFont val="Lucida Console"/>
            <family val="3"/>
          </rPr>
          <t>_x000D_
93325</t>
        </r>
      </text>
    </comment>
    <comment ref="B111" authorId="0" shapeId="0" xr:uid="{12927948-80CE-4AEC-B8D1-DB86898084CF}">
      <text>
        <r>
          <rPr>
            <sz val="10"/>
            <color indexed="81"/>
            <rFont val="Lucida Console"/>
            <family val="3"/>
          </rPr>
          <t>DESCRIÇÃO DETALHADA_x000D_
PAPEL DE SEDA - 48 X 60 CM - AMARELO</t>
        </r>
      </text>
    </comment>
    <comment ref="G111" authorId="0" shapeId="0" xr:uid="{2A912ACD-E5AE-4F3A-8B5D-AD436F0F6C72}">
      <text>
        <r>
          <rPr>
            <sz val="10"/>
            <color indexed="81"/>
            <rFont val="Lucida Console"/>
            <family val="3"/>
          </rPr>
          <t>_x000D_
Últ estimativa : 10.000_x000D_
Enviada em     : 19.12.2019_x000D_
Ata - Venc     : 143/21 - 20.05.2022</t>
        </r>
      </text>
    </comment>
    <comment ref="O111" authorId="0" shapeId="0" xr:uid="{B440A725-8EBA-4D63-934A-5ADDB73FFC4D}">
      <text>
        <r>
          <rPr>
            <sz val="10"/>
            <color indexed="81"/>
            <rFont val="Lucida Console"/>
            <family val="3"/>
          </rPr>
          <t>_x000D_
Pertencia a ATA nº 143/21_x000D_
Estimativa de Renovação enviada em 19.12.2019 - Qtd 10.000_x000D_
PE  61/21 lote _x000D_
30.04.21 = Finalizado. Ata 143/20</t>
        </r>
      </text>
    </comment>
    <comment ref="W111" authorId="0" shapeId="0" xr:uid="{062A9CE1-0D5E-4230-8175-07C4E25E60D9}">
      <text>
        <r>
          <rPr>
            <sz val="10"/>
            <color indexed="81"/>
            <rFont val="Lucida Console"/>
            <family val="3"/>
          </rPr>
          <t>_x000D_
Pedagógico</t>
        </r>
      </text>
    </comment>
    <comment ref="X111" authorId="0" shapeId="0" xr:uid="{1C2A532F-010E-4ADD-A742-18469729A7E4}">
      <text>
        <r>
          <rPr>
            <sz val="10"/>
            <color indexed="81"/>
            <rFont val="Lucida Console"/>
            <family val="3"/>
          </rPr>
          <t>_x000D_
MAQ. E EQUIP. P/ IND. GRAFICA COMP. ACESS. E PAPEI</t>
        </r>
      </text>
    </comment>
    <comment ref="Y111" authorId="0" shapeId="0" xr:uid="{D1D00BB7-1346-4CB5-964C-20E9B40CC4BB}">
      <text>
        <r>
          <rPr>
            <sz val="10"/>
            <color indexed="81"/>
            <rFont val="Lucida Console"/>
            <family val="3"/>
          </rPr>
          <t>_x000D_
PAPEIS P/ EMBALAGEM E DECORATIVOS</t>
        </r>
      </text>
    </comment>
    <comment ref="AW111" authorId="0" shapeId="0" xr:uid="{41937D07-338E-4487-9B30-377B528D7CE5}">
      <text>
        <r>
          <rPr>
            <sz val="10"/>
            <color indexed="81"/>
            <rFont val="Lucida Console"/>
            <family val="3"/>
          </rPr>
          <t>Tempo de Estoque (Meses)_x000D_
_x000D_
1.700,0</t>
        </r>
      </text>
    </comment>
    <comment ref="A112" authorId="0" shapeId="0" xr:uid="{7ADF2C6C-9859-46E8-A330-6C1BB126D9EB}">
      <text>
        <r>
          <rPr>
            <sz val="10"/>
            <color indexed="81"/>
            <rFont val="Lucida Console"/>
            <family val="3"/>
          </rPr>
          <t>_x000D_
93327</t>
        </r>
      </text>
    </comment>
    <comment ref="B112" authorId="0" shapeId="0" xr:uid="{49DB4BBA-62B8-4EA2-ABE8-1B8C83A9D947}">
      <text>
        <r>
          <rPr>
            <sz val="10"/>
            <color indexed="81"/>
            <rFont val="Lucida Console"/>
            <family val="3"/>
          </rPr>
          <t>DESCRIÇÃO DETALHADA_x000D_
PAPEL DE SEDA - 48 X 60 CM - AZUL ESCURO</t>
        </r>
      </text>
    </comment>
    <comment ref="G112" authorId="0" shapeId="0" xr:uid="{34226D75-B413-4C8E-8A69-16FDE78012CC}">
      <text>
        <r>
          <rPr>
            <sz val="10"/>
            <color indexed="81"/>
            <rFont val="Lucida Console"/>
            <family val="3"/>
          </rPr>
          <t>_x000D_
Últ estimativa : 10.000_x000D_
Enviada em     : 19.12.2019_x000D_
Ata - Venc     : 143/21 - 20.05.2022</t>
        </r>
      </text>
    </comment>
    <comment ref="O112" authorId="0" shapeId="0" xr:uid="{C4A03AF3-5972-47A7-82FF-1E28BA0A5876}">
      <text>
        <r>
          <rPr>
            <sz val="10"/>
            <color indexed="81"/>
            <rFont val="Lucida Console"/>
            <family val="3"/>
          </rPr>
          <t>_x000D_
Pertencia a ATA nº 143/21_x000D_
Estimativa de Renovação enviada em 19.12.2019 - Qtd 10.000_x000D_
PE  61/21 lote _x000D_
30.04.21 = Finalizado. Ata 143/20</t>
        </r>
      </text>
    </comment>
    <comment ref="W112" authorId="0" shapeId="0" xr:uid="{43B32D45-9C45-4869-8271-F54BADC41E00}">
      <text>
        <r>
          <rPr>
            <sz val="10"/>
            <color indexed="81"/>
            <rFont val="Lucida Console"/>
            <family val="3"/>
          </rPr>
          <t>_x000D_
Pedagógico</t>
        </r>
      </text>
    </comment>
    <comment ref="X112" authorId="0" shapeId="0" xr:uid="{4C80A77B-CABA-438D-A665-16CD27C05EF5}">
      <text>
        <r>
          <rPr>
            <sz val="10"/>
            <color indexed="81"/>
            <rFont val="Lucida Console"/>
            <family val="3"/>
          </rPr>
          <t>_x000D_
MAQ. E EQUIP. P/ IND. GRAFICA COMP. ACESS. E PAPEI</t>
        </r>
      </text>
    </comment>
    <comment ref="Y112" authorId="0" shapeId="0" xr:uid="{4647618A-A535-44B0-99E0-8C0DB4C1864E}">
      <text>
        <r>
          <rPr>
            <sz val="10"/>
            <color indexed="81"/>
            <rFont val="Lucida Console"/>
            <family val="3"/>
          </rPr>
          <t>_x000D_
PAPEIS P/ EMBALAGEM E DECORATIVOS</t>
        </r>
      </text>
    </comment>
    <comment ref="AW112" authorId="0" shapeId="0" xr:uid="{11B8F5BE-0AF8-4E7C-B729-89F0A247F3C4}">
      <text>
        <r>
          <rPr>
            <sz val="10"/>
            <color indexed="81"/>
            <rFont val="Lucida Console"/>
            <family val="3"/>
          </rPr>
          <t>Tempo de Estoque (Meses)_x000D_
_x000D_
1.700,0</t>
        </r>
      </text>
    </comment>
    <comment ref="A113" authorId="0" shapeId="0" xr:uid="{41A1CCC7-112E-4612-9A40-DAEF03034012}">
      <text>
        <r>
          <rPr>
            <sz val="10"/>
            <color indexed="81"/>
            <rFont val="Lucida Console"/>
            <family val="3"/>
          </rPr>
          <t>_x000D_
93329</t>
        </r>
      </text>
    </comment>
    <comment ref="B113" authorId="0" shapeId="0" xr:uid="{4BE2C86E-70AE-43CD-8005-EF143011B6B4}">
      <text>
        <r>
          <rPr>
            <sz val="10"/>
            <color indexed="81"/>
            <rFont val="Lucida Console"/>
            <family val="3"/>
          </rPr>
          <t>DESCRIÇÃO DETALHADA_x000D_
PAPEL DE SEDA - 48 X 60 CM - LARANJA</t>
        </r>
      </text>
    </comment>
    <comment ref="G113" authorId="0" shapeId="0" xr:uid="{B01EE004-9CEC-41CB-8C7A-B3DA15E774AA}">
      <text>
        <r>
          <rPr>
            <sz val="10"/>
            <color indexed="81"/>
            <rFont val="Lucida Console"/>
            <family val="3"/>
          </rPr>
          <t>_x000D_
Últ estimativa : 10.000_x000D_
Enviada em     : 19.12.2019_x000D_
Ata - Venc     : 143/21 - 20.05.2022</t>
        </r>
      </text>
    </comment>
    <comment ref="O113" authorId="0" shapeId="0" xr:uid="{EB5B4F97-C026-4B63-ABBE-D513C642C153}">
      <text>
        <r>
          <rPr>
            <sz val="10"/>
            <color indexed="81"/>
            <rFont val="Lucida Console"/>
            <family val="3"/>
          </rPr>
          <t>_x000D_
Pertencia a ATA nº 143/21_x000D_
Estimativa de Renovação enviada em 19.12.2019 - Qtd 10.000_x000D_
PE  61/21 lote _x000D_
30.04.21 = Finalizado. Ata 143/20</t>
        </r>
      </text>
    </comment>
    <comment ref="W113" authorId="0" shapeId="0" xr:uid="{5B45F22C-63BF-4CE1-8B14-7175B36C6767}">
      <text>
        <r>
          <rPr>
            <sz val="10"/>
            <color indexed="81"/>
            <rFont val="Lucida Console"/>
            <family val="3"/>
          </rPr>
          <t>_x000D_
Pedagógico</t>
        </r>
      </text>
    </comment>
    <comment ref="X113" authorId="0" shapeId="0" xr:uid="{F8E89CF2-D80B-47F9-BFA5-A4819C7754B1}">
      <text>
        <r>
          <rPr>
            <sz val="10"/>
            <color indexed="81"/>
            <rFont val="Lucida Console"/>
            <family val="3"/>
          </rPr>
          <t>_x000D_
MAQ. E EQUIP. P/ IND. GRAFICA COMP. ACESS. E PAPEI</t>
        </r>
      </text>
    </comment>
    <comment ref="Y113" authorId="0" shapeId="0" xr:uid="{0E0EE469-C79E-4657-8BE1-2828A27C52D0}">
      <text>
        <r>
          <rPr>
            <sz val="10"/>
            <color indexed="81"/>
            <rFont val="Lucida Console"/>
            <family val="3"/>
          </rPr>
          <t>_x000D_
PAPEIS P/ EMBALAGEM E DECORATIVOS</t>
        </r>
      </text>
    </comment>
    <comment ref="AW113" authorId="0" shapeId="0" xr:uid="{FD9EBA57-D841-464D-B2E2-02DE32353BB6}">
      <text>
        <r>
          <rPr>
            <sz val="10"/>
            <color indexed="81"/>
            <rFont val="Lucida Console"/>
            <family val="3"/>
          </rPr>
          <t>Tempo de Estoque (Meses)_x000D_
_x000D_
2.000,0</t>
        </r>
      </text>
    </comment>
    <comment ref="A114" authorId="0" shapeId="0" xr:uid="{B9A4F30B-4111-4482-A373-F6D00D07BDE0}">
      <text>
        <r>
          <rPr>
            <sz val="10"/>
            <color indexed="81"/>
            <rFont val="Lucida Console"/>
            <family val="3"/>
          </rPr>
          <t>_x000D_
93332</t>
        </r>
      </text>
    </comment>
    <comment ref="B114" authorId="0" shapeId="0" xr:uid="{4F65E2F8-D757-4422-89F9-F624D51DF6EE}">
      <text>
        <r>
          <rPr>
            <sz val="10"/>
            <color indexed="81"/>
            <rFont val="Lucida Console"/>
            <family val="3"/>
          </rPr>
          <t>DESCRIÇÃO DETALHADA_x000D_
PAPEL DE SEDA - 48 X 60 CM - ROSA - AS MEDIDAS PODERAO VARIAR +/- 5 CM</t>
        </r>
      </text>
    </comment>
    <comment ref="G114" authorId="0" shapeId="0" xr:uid="{3972B9DB-4A05-4D49-B630-95EE1D6B2642}">
      <text>
        <r>
          <rPr>
            <sz val="10"/>
            <color indexed="81"/>
            <rFont val="Lucida Console"/>
            <family val="3"/>
          </rPr>
          <t>_x000D_
Últ estimativa : 10.000_x000D_
Enviada em     : 19.12.2019_x000D_
Ata - Venc     : 143/21 - 20.05.2022</t>
        </r>
      </text>
    </comment>
    <comment ref="O114" authorId="0" shapeId="0" xr:uid="{8ABB740A-E782-415C-853D-AC6322C4F58D}">
      <text>
        <r>
          <rPr>
            <sz val="10"/>
            <color indexed="81"/>
            <rFont val="Lucida Console"/>
            <family val="3"/>
          </rPr>
          <t>_x000D_
Pertencia a ATA nº 143/21_x000D_
Estimativa de Renovação enviada em 19.12.2019 - Qtd 10.000_x000D_
PE  61/21 lote _x000D_
30.04.21 = Finalizado. Ata 143/20</t>
        </r>
      </text>
    </comment>
    <comment ref="W114" authorId="0" shapeId="0" xr:uid="{2FC92B9A-B677-4680-8665-46564C11D51F}">
      <text>
        <r>
          <rPr>
            <sz val="10"/>
            <color indexed="81"/>
            <rFont val="Lucida Console"/>
            <family val="3"/>
          </rPr>
          <t>_x000D_
Pedagógico</t>
        </r>
      </text>
    </comment>
    <comment ref="X114" authorId="0" shapeId="0" xr:uid="{030456E0-B043-40CF-AAF8-AD964C913126}">
      <text>
        <r>
          <rPr>
            <sz val="10"/>
            <color indexed="81"/>
            <rFont val="Lucida Console"/>
            <family val="3"/>
          </rPr>
          <t>_x000D_
MAQ. E EQUIP. P/ IND. GRAFICA COMP. ACESS. E PAPEI</t>
        </r>
      </text>
    </comment>
    <comment ref="Y114" authorId="0" shapeId="0" xr:uid="{36347D43-FF9C-4C0F-B109-C575FE2B3567}">
      <text>
        <r>
          <rPr>
            <sz val="10"/>
            <color indexed="81"/>
            <rFont val="Lucida Console"/>
            <family val="3"/>
          </rPr>
          <t>_x000D_
PAPEIS P/ EMBALAGEM E DECORATIVOS</t>
        </r>
      </text>
    </comment>
    <comment ref="AW114" authorId="0" shapeId="0" xr:uid="{7FFE6DF2-7525-4F0A-B905-01EC7CA0533E}">
      <text>
        <r>
          <rPr>
            <sz val="10"/>
            <color indexed="81"/>
            <rFont val="Lucida Console"/>
            <family val="3"/>
          </rPr>
          <t>Tempo de Estoque (Meses)_x000D_
_x000D_
2.000,0</t>
        </r>
      </text>
    </comment>
    <comment ref="A115" authorId="0" shapeId="0" xr:uid="{A4E10D1F-0523-4805-BAA1-D732995B8B97}">
      <text>
        <r>
          <rPr>
            <sz val="10"/>
            <color indexed="81"/>
            <rFont val="Lucida Console"/>
            <family val="3"/>
          </rPr>
          <t>_x000D_
93334</t>
        </r>
      </text>
    </comment>
    <comment ref="B115" authorId="0" shapeId="0" xr:uid="{E9D102F2-5AF6-4544-BA10-98A0717200CF}">
      <text>
        <r>
          <rPr>
            <sz val="10"/>
            <color indexed="81"/>
            <rFont val="Lucida Console"/>
            <family val="3"/>
          </rPr>
          <t>DESCRIÇÃO DETALHADA_x000D_
PAPEL DE SEDA - 48 X 60 CM - VERDE ESCURO</t>
        </r>
      </text>
    </comment>
    <comment ref="G115" authorId="0" shapeId="0" xr:uid="{4ED81207-7AE9-4D47-8857-A865E74DD6C5}">
      <text>
        <r>
          <rPr>
            <sz val="10"/>
            <color indexed="81"/>
            <rFont val="Lucida Console"/>
            <family val="3"/>
          </rPr>
          <t>_x000D_
Últ estimativa : 10.000_x000D_
Enviada em     : 19.12.2019_x000D_
Ata - Venc     : 143/21 - 20.05.2022</t>
        </r>
      </text>
    </comment>
    <comment ref="O115" authorId="0" shapeId="0" xr:uid="{ADD4BC25-DB0D-453C-A647-B294873F6429}">
      <text>
        <r>
          <rPr>
            <sz val="10"/>
            <color indexed="81"/>
            <rFont val="Lucida Console"/>
            <family val="3"/>
          </rPr>
          <t>_x000D_
Pertencia a ATA nº 143/21_x000D_
Estimativa de Renovação enviada em 19.12.2019 - Qtd 10.000_x000D_
PE  61/21 lote _x000D_
30.04.21 = Finalizado. Ata 143/20</t>
        </r>
      </text>
    </comment>
    <comment ref="W115" authorId="0" shapeId="0" xr:uid="{478B694F-650E-4D69-88D7-A34247B5E124}">
      <text>
        <r>
          <rPr>
            <sz val="10"/>
            <color indexed="81"/>
            <rFont val="Lucida Console"/>
            <family val="3"/>
          </rPr>
          <t>_x000D_
Pedagógico</t>
        </r>
      </text>
    </comment>
    <comment ref="X115" authorId="0" shapeId="0" xr:uid="{C97DDFD1-9D76-4250-92F3-FDE485A8E367}">
      <text>
        <r>
          <rPr>
            <sz val="10"/>
            <color indexed="81"/>
            <rFont val="Lucida Console"/>
            <family val="3"/>
          </rPr>
          <t>_x000D_
MAQ. E EQUIP. P/ IND. GRAFICA COMP. ACESS. E PAPEI</t>
        </r>
      </text>
    </comment>
    <comment ref="Y115" authorId="0" shapeId="0" xr:uid="{F427D48C-A04D-411D-B46D-7DD2E321BC0C}">
      <text>
        <r>
          <rPr>
            <sz val="10"/>
            <color indexed="81"/>
            <rFont val="Lucida Console"/>
            <family val="3"/>
          </rPr>
          <t>_x000D_
PAPEIS P/ EMBALAGEM E DECORATIVOS</t>
        </r>
      </text>
    </comment>
    <comment ref="AW115" authorId="0" shapeId="0" xr:uid="{09E4163B-EE45-4CD7-9921-638A32FF7B04}">
      <text>
        <r>
          <rPr>
            <sz val="10"/>
            <color indexed="81"/>
            <rFont val="Lucida Console"/>
            <family val="3"/>
          </rPr>
          <t>Tempo de Estoque (Meses)_x000D_
_x000D_
2.000,0</t>
        </r>
      </text>
    </comment>
    <comment ref="A116" authorId="0" shapeId="0" xr:uid="{948FA95A-5460-4AD1-9FB3-0A8D3014CF03}">
      <text>
        <r>
          <rPr>
            <sz val="10"/>
            <color indexed="81"/>
            <rFont val="Lucida Console"/>
            <family val="3"/>
          </rPr>
          <t>_x000D_
23862</t>
        </r>
      </text>
    </comment>
    <comment ref="B116" authorId="0" shapeId="0" xr:uid="{7B274B0F-CC84-443D-AB87-596E5FAFC2F0}">
      <text>
        <r>
          <rPr>
            <sz val="10"/>
            <color indexed="81"/>
            <rFont val="Lucida Console"/>
            <family val="3"/>
          </rPr>
          <t>DESCRIÇÃO DETALHADA_x000D_
PAPEL CARTAO - 50 X 70 CM - VERMELHO (MEDIDAS PODERAO VARIAR +/- 5CM)</t>
        </r>
      </text>
    </comment>
    <comment ref="G116" authorId="0" shapeId="0" xr:uid="{E8F0CF1C-7B94-4C64-83CF-579F3F6464C6}">
      <text>
        <r>
          <rPr>
            <sz val="10"/>
            <color indexed="81"/>
            <rFont val="Lucida Console"/>
            <family val="3"/>
          </rPr>
          <t>_x000D_
Últ estimativa : 25.000_x000D_
Enviada em     : 19.12.2019_x000D_
Ata - Venc     : 143/21 - 20.05.2022</t>
        </r>
      </text>
    </comment>
    <comment ref="O116" authorId="0" shapeId="0" xr:uid="{E3197C49-EF36-4E72-A688-771E4C5D0ED0}">
      <text>
        <r>
          <rPr>
            <sz val="10"/>
            <color indexed="81"/>
            <rFont val="Lucida Console"/>
            <family val="3"/>
          </rPr>
          <t>_x000D_
Pertencia a ATA nº 143/21_x000D_
Estimativa de Renovação enviada em 19.12.2019 - Qtd 25.000_x000D_
PE  61/21 lote _x000D_
30.04.21 = Finalizado. Ata 143/20</t>
        </r>
      </text>
    </comment>
    <comment ref="W116" authorId="0" shapeId="0" xr:uid="{114475D3-213E-48DD-85E0-AF804E7B00DF}">
      <text>
        <r>
          <rPr>
            <sz val="10"/>
            <color indexed="81"/>
            <rFont val="Lucida Console"/>
            <family val="3"/>
          </rPr>
          <t>_x000D_
Pedagógico</t>
        </r>
      </text>
    </comment>
    <comment ref="X116" authorId="0" shapeId="0" xr:uid="{4A955D78-810D-45A8-ADB3-1DD76E502562}">
      <text>
        <r>
          <rPr>
            <sz val="10"/>
            <color indexed="81"/>
            <rFont val="Lucida Console"/>
            <family val="3"/>
          </rPr>
          <t>_x000D_
MAQ. E EQUIP. P/ IND. GRAFICA COMP. ACESS. E PAPEI</t>
        </r>
      </text>
    </comment>
    <comment ref="Y116" authorId="0" shapeId="0" xr:uid="{6D88569D-DD64-4D02-88AF-B6E03EEF18B5}">
      <text>
        <r>
          <rPr>
            <sz val="10"/>
            <color indexed="81"/>
            <rFont val="Lucida Console"/>
            <family val="3"/>
          </rPr>
          <t>_x000D_
CARTOES E CARTOLINA</t>
        </r>
      </text>
    </comment>
    <comment ref="AW116" authorId="0" shapeId="0" xr:uid="{27516D99-80DF-49EF-8125-A28668CB889D}">
      <text>
        <r>
          <rPr>
            <sz val="10"/>
            <color indexed="81"/>
            <rFont val="Lucida Console"/>
            <family val="3"/>
          </rPr>
          <t>Tempo de Estoque (Meses)_x000D_
_x000D_
5.000,0</t>
        </r>
      </text>
    </comment>
    <comment ref="A117" authorId="0" shapeId="0" xr:uid="{4C4291A9-7C03-4A44-A1E6-A7CB434C104E}">
      <text>
        <r>
          <rPr>
            <sz val="10"/>
            <color indexed="81"/>
            <rFont val="Lucida Console"/>
            <family val="3"/>
          </rPr>
          <t>_x000D_
133844</t>
        </r>
      </text>
    </comment>
    <comment ref="B117" authorId="0" shapeId="0" xr:uid="{6BEC518C-9397-4018-999B-43EC343EF13D}">
      <text>
        <r>
          <rPr>
            <sz val="10"/>
            <color indexed="81"/>
            <rFont val="Lucida Console"/>
            <family val="3"/>
          </rPr>
          <t>DESCRIÇÃO DETALHADA_x000D_
CARTOLINA DUPLA FACE / COLOR SET AZUL ESCURO (COR VIVA, VIBRANTE, UNIFORME E SEM MANCHAS) - 48 X 66 CM VARIACAO +/- 5 CM)</t>
        </r>
      </text>
    </comment>
    <comment ref="G117" authorId="0" shapeId="0" xr:uid="{E365480F-3A80-455C-8E48-EE93863FF416}">
      <text>
        <r>
          <rPr>
            <sz val="10"/>
            <color indexed="81"/>
            <rFont val="Lucida Console"/>
            <family val="3"/>
          </rPr>
          <t>_x000D_
Últ estimativa : 25.000_x000D_
Enviada em     : 19.12.2019_x000D_
Ata - Venc     : 143/21 - 20.05.2022</t>
        </r>
      </text>
    </comment>
    <comment ref="O117" authorId="0" shapeId="0" xr:uid="{448274D3-BFFE-44A3-B26D-35E96C60D31A}">
      <text>
        <r>
          <rPr>
            <sz val="10"/>
            <color indexed="81"/>
            <rFont val="Lucida Console"/>
            <family val="3"/>
          </rPr>
          <t>_x000D_
Pertencia a ATA nº 143/21_x000D_
Estimativa de Renovação enviada em 19.12.2019 - Qtd 25.000_x000D_
PE  61/21 lote _x000D_
30.04.21 = Finalizado. Ata 143/20</t>
        </r>
      </text>
    </comment>
    <comment ref="W117" authorId="0" shapeId="0" xr:uid="{B7FBDD37-B2D0-4BD5-A209-495820B87AB6}">
      <text>
        <r>
          <rPr>
            <sz val="10"/>
            <color indexed="81"/>
            <rFont val="Lucida Console"/>
            <family val="3"/>
          </rPr>
          <t>_x000D_
Pedagógico</t>
        </r>
      </text>
    </comment>
    <comment ref="X117" authorId="0" shapeId="0" xr:uid="{9DF8604E-7309-4B7C-A1C6-10DA52FCA26C}">
      <text>
        <r>
          <rPr>
            <sz val="10"/>
            <color indexed="81"/>
            <rFont val="Lucida Console"/>
            <family val="3"/>
          </rPr>
          <t>_x000D_
MAQ. E EQUIP. P/ IND. GRAFICA COMP. ACESS. E PAPEI</t>
        </r>
      </text>
    </comment>
    <comment ref="Y117" authorId="0" shapeId="0" xr:uid="{6EB85229-6314-4DF7-82A0-8FE87E1876BC}">
      <text>
        <r>
          <rPr>
            <sz val="10"/>
            <color indexed="81"/>
            <rFont val="Lucida Console"/>
            <family val="3"/>
          </rPr>
          <t>_x000D_
CARTOES E CARTOLINA</t>
        </r>
      </text>
    </comment>
    <comment ref="AW117" authorId="0" shapeId="0" xr:uid="{659F4C7C-FA80-4001-A0C2-1E0CD2934243}">
      <text>
        <r>
          <rPr>
            <sz val="10"/>
            <color indexed="81"/>
            <rFont val="Lucida Console"/>
            <family val="3"/>
          </rPr>
          <t>Tempo de Estoque (Meses)_x000D_
_x000D_
4.300,0</t>
        </r>
      </text>
    </comment>
    <comment ref="A118" authorId="0" shapeId="0" xr:uid="{E63D7991-8E2A-4810-857B-F0D946F569E8}">
      <text>
        <r>
          <rPr>
            <sz val="10"/>
            <color indexed="81"/>
            <rFont val="Lucida Console"/>
            <family val="3"/>
          </rPr>
          <t>_x000D_
133846</t>
        </r>
      </text>
    </comment>
    <comment ref="B118" authorId="0" shapeId="0" xr:uid="{AD859689-2488-42D4-A680-0CBE3B310610}">
      <text>
        <r>
          <rPr>
            <sz val="10"/>
            <color indexed="81"/>
            <rFont val="Lucida Console"/>
            <family val="3"/>
          </rPr>
          <t>DESCRIÇÃO DETALHADA_x000D_
CARTOLINA DUPLA FACE / COLOR SET MARROM (COR VIVA, VIBRANTE, UNIFORME E SEM MANCHAS) - 48 X 66 CM VARIACAO +/- 5 CM)</t>
        </r>
      </text>
    </comment>
    <comment ref="G118" authorId="0" shapeId="0" xr:uid="{0D8F7C71-B7F3-4840-AD8A-C2E8DB074BCC}">
      <text>
        <r>
          <rPr>
            <sz val="10"/>
            <color indexed="81"/>
            <rFont val="Lucida Console"/>
            <family val="3"/>
          </rPr>
          <t>_x000D_
Últ estimativa : 25.000_x000D_
Enviada em     : 19.12.2019_x000D_
Ata - Venc     : 143/21 - 20.05.2022</t>
        </r>
      </text>
    </comment>
    <comment ref="O118" authorId="0" shapeId="0" xr:uid="{A7A570AB-E547-469F-BD20-EDEB90F5FF03}">
      <text>
        <r>
          <rPr>
            <sz val="10"/>
            <color indexed="81"/>
            <rFont val="Lucida Console"/>
            <family val="3"/>
          </rPr>
          <t>_x000D_
Pertencia a ATA nº 143/21_x000D_
Estimativa de Renovação enviada em 19.12.2019 - Qtd 25.000_x000D_
PE  61/21 lote _x000D_
30.04.21 = Finalizado. Ata 143/20</t>
        </r>
      </text>
    </comment>
    <comment ref="W118" authorId="0" shapeId="0" xr:uid="{CD966F38-861F-4B4D-9465-D1778A8E3214}">
      <text>
        <r>
          <rPr>
            <sz val="10"/>
            <color indexed="81"/>
            <rFont val="Lucida Console"/>
            <family val="3"/>
          </rPr>
          <t>_x000D_
Pedagógico</t>
        </r>
      </text>
    </comment>
    <comment ref="X118" authorId="0" shapeId="0" xr:uid="{B49E1B5D-DB83-417D-A961-FC8CBCC27875}">
      <text>
        <r>
          <rPr>
            <sz val="10"/>
            <color indexed="81"/>
            <rFont val="Lucida Console"/>
            <family val="3"/>
          </rPr>
          <t>_x000D_
MAQ. E EQUIP. P/ IND. GRAFICA COMP. ACESS. E PAPEI</t>
        </r>
      </text>
    </comment>
    <comment ref="Y118" authorId="0" shapeId="0" xr:uid="{C94C0219-BEE3-449F-A866-CD37B60A802F}">
      <text>
        <r>
          <rPr>
            <sz val="10"/>
            <color indexed="81"/>
            <rFont val="Lucida Console"/>
            <family val="3"/>
          </rPr>
          <t>_x000D_
CARTOES E CARTOLINA</t>
        </r>
      </text>
    </comment>
    <comment ref="AW118" authorId="0" shapeId="0" xr:uid="{3C7F7190-F63D-4B63-A87C-AB85A1BF1BE1}">
      <text>
        <r>
          <rPr>
            <sz val="10"/>
            <color indexed="81"/>
            <rFont val="Lucida Console"/>
            <family val="3"/>
          </rPr>
          <t>Tempo de Estoque (Meses)_x000D_
_x000D_
4.500,0</t>
        </r>
      </text>
    </comment>
    <comment ref="A119" authorId="0" shapeId="0" xr:uid="{35B7D1BA-DFB3-4DC2-9DB8-02805DADDC6B}">
      <text>
        <r>
          <rPr>
            <sz val="10"/>
            <color indexed="81"/>
            <rFont val="Lucida Console"/>
            <family val="3"/>
          </rPr>
          <t>_x000D_
110888</t>
        </r>
      </text>
    </comment>
    <comment ref="B119" authorId="0" shapeId="0" xr:uid="{10149755-FC70-447E-A433-E7EA61DCACE9}">
      <text>
        <r>
          <rPr>
            <sz val="10"/>
            <color indexed="81"/>
            <rFont val="Lucida Console"/>
            <family val="3"/>
          </rPr>
          <t>DESCRIÇÃO DETALHADA_x000D_
DISJUNTOR TRIPOLAR IN = 225 A, TENSAO MINIMA DE OPERACAO 240V, CURVA C, NBR 60947-2 - CATEGORIA "A"</t>
        </r>
      </text>
    </comment>
    <comment ref="G119" authorId="0" shapeId="0" xr:uid="{4791740A-8237-4CEE-9BCD-137805D5984E}">
      <text>
        <r>
          <rPr>
            <sz val="10"/>
            <color indexed="81"/>
            <rFont val="Lucida Console"/>
            <family val="3"/>
          </rPr>
          <t>_x000D_
Últ estimativa : 0_x000D_
Enviada em     : 23.09.2020_x000D_
Ata - Venc     : 17/20 - 29.01.2021</t>
        </r>
      </text>
    </comment>
    <comment ref="O119" authorId="0" shapeId="0" xr:uid="{2079783C-138C-4110-981C-8BCB3FB905EE}">
      <text>
        <r>
          <rPr>
            <sz val="10"/>
            <color indexed="81"/>
            <rFont val="Lucida Console"/>
            <family val="3"/>
          </rPr>
          <t>_x000D_
Pertencia a ATA nº 17/20_x000D_
Estimativa de Renovação enviada em 23.09.2020 - Qtd _x000D_
PP 241/19 lote _x000D_
21.02.20 = Processo conferido, finalizado.</t>
        </r>
      </text>
    </comment>
    <comment ref="W119" authorId="0" shapeId="0" xr:uid="{3F911B5B-17A1-44AF-B80C-A5EF152E99D5}">
      <text>
        <r>
          <rPr>
            <sz val="10"/>
            <color indexed="81"/>
            <rFont val="Lucida Console"/>
            <family val="3"/>
          </rPr>
          <t>_x000D_
DM-Elétrica</t>
        </r>
      </text>
    </comment>
    <comment ref="X119" authorId="0" shapeId="0" xr:uid="{6B3601A0-E8CF-4C98-9538-D8B42F01B076}">
      <text>
        <r>
          <rPr>
            <sz val="10"/>
            <color indexed="81"/>
            <rFont val="Lucida Console"/>
            <family val="3"/>
          </rPr>
          <t>_x000D_
EQUIP. MAT. P/ GERACAO, TRANSM. DISTR. RETIF...</t>
        </r>
      </text>
    </comment>
    <comment ref="Y119" authorId="0" shapeId="0" xr:uid="{0A57584E-2239-43E7-B474-209BA47CB927}">
      <text>
        <r>
          <rPr>
            <sz val="10"/>
            <color indexed="81"/>
            <rFont val="Lucida Console"/>
            <family val="3"/>
          </rPr>
          <t>_x000D_
DISJUNTORES</t>
        </r>
      </text>
    </comment>
    <comment ref="AW119" authorId="0" shapeId="0" xr:uid="{890107B1-743B-48DD-97D5-845EB0171A12}">
      <text>
        <r>
          <rPr>
            <sz val="10"/>
            <color indexed="81"/>
            <rFont val="Lucida Console"/>
            <family val="3"/>
          </rPr>
          <t>Tempo de Estoque (Meses)_x000D_
_x000D_
2,0</t>
        </r>
      </text>
    </comment>
    <comment ref="A120" authorId="0" shapeId="0" xr:uid="{1C083D5D-BB85-46F5-9614-BBF9111E591E}">
      <text>
        <r>
          <rPr>
            <sz val="10"/>
            <color indexed="81"/>
            <rFont val="Lucida Console"/>
            <family val="3"/>
          </rPr>
          <t>_x000D_
134581</t>
        </r>
      </text>
    </comment>
    <comment ref="B120" authorId="0" shapeId="0" xr:uid="{51A079AF-1EC4-4377-8FE7-4F74404DDF94}">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120" authorId="0" shapeId="0" xr:uid="{7B27A85D-72E1-45DB-A8A7-24C573FB403D}">
      <text>
        <r>
          <rPr>
            <sz val="10"/>
            <color indexed="81"/>
            <rFont val="Lucida Console"/>
            <family val="3"/>
          </rPr>
          <t>_x000D_
Últ estimativa : 60_x000D_
Enviada em     : 31.07.2019_x000D_
Ata - Venc     : 191/20 - 07.09.2021</t>
        </r>
      </text>
    </comment>
    <comment ref="O120" authorId="0" shapeId="0" xr:uid="{46286F86-FC0E-4E12-9BDE-7594BCDC8EE7}">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120" authorId="0" shapeId="0" xr:uid="{C47934D7-EF9D-4A06-8644-532C527CE865}">
      <text>
        <r>
          <rPr>
            <sz val="10"/>
            <color indexed="81"/>
            <rFont val="Lucida Console"/>
            <family val="3"/>
          </rPr>
          <t>_x000D_
DM-Hidráulica</t>
        </r>
      </text>
    </comment>
    <comment ref="X120" authorId="0" shapeId="0" xr:uid="{78549FE5-F689-4633-B568-277B5953E81C}">
      <text>
        <r>
          <rPr>
            <sz val="10"/>
            <color indexed="81"/>
            <rFont val="Lucida Console"/>
            <family val="3"/>
          </rPr>
          <t>_x000D_
MATERIAL HIDRAULICO, CANOS, TUBOS, MANGUEIRAS, CONEXOES E ACESS.</t>
        </r>
      </text>
    </comment>
    <comment ref="Y120" authorId="0" shapeId="0" xr:uid="{B82DE960-0013-4E21-81C8-11CA6DEBE10F}">
      <text>
        <r>
          <rPr>
            <sz val="10"/>
            <color indexed="81"/>
            <rFont val="Lucida Console"/>
            <family val="3"/>
          </rPr>
          <t>_x000D_
TORNEIRAS VOLANTES CANOPLAS E ACESS. P/ MANGUEIRA</t>
        </r>
      </text>
    </comment>
    <comment ref="AW120" authorId="0" shapeId="0" xr:uid="{75CC3CCF-7A81-4972-B0D6-7AD60C0FCE0B}">
      <text>
        <r>
          <rPr>
            <sz val="10"/>
            <color indexed="81"/>
            <rFont val="Lucida Console"/>
            <family val="3"/>
          </rPr>
          <t>Tempo de Estoque (Meses)_x000D_
_x000D_
10,0</t>
        </r>
      </text>
    </comment>
    <comment ref="A121" authorId="0" shapeId="0" xr:uid="{C797B859-CC86-4CA8-A35E-13BDB750438F}">
      <text>
        <r>
          <rPr>
            <sz val="10"/>
            <color indexed="81"/>
            <rFont val="Lucida Console"/>
            <family val="3"/>
          </rPr>
          <t>_x000D_
13088</t>
        </r>
      </text>
    </comment>
    <comment ref="B121" authorId="0" shapeId="0" xr:uid="{BE0EFA28-50AC-4D66-BD85-2AA1AD98E8C4}">
      <text>
        <r>
          <rPr>
            <sz val="10"/>
            <color indexed="81"/>
            <rFont val="Lucida Console"/>
            <family val="3"/>
          </rPr>
          <t>DESCRIÇÃO DETALHADA_x000D_
LIXA D'AGUA EM FOLHA 225 X 275 MM GRAO 320</t>
        </r>
      </text>
    </comment>
    <comment ref="G121" authorId="0" shapeId="0" xr:uid="{A30C8DC9-13D0-4E13-A27D-E43E59D244B8}">
      <text>
        <r>
          <rPr>
            <sz val="10"/>
            <color indexed="81"/>
            <rFont val="Lucida Console"/>
            <family val="3"/>
          </rPr>
          <t>_x000D_
Últ estimativa : 0_x000D_
Enviada em     : 12.05.2020_x000D_
Ata - Venc     : 254/20 - 28.10.2021</t>
        </r>
      </text>
    </comment>
    <comment ref="O121" authorId="0" shapeId="0" xr:uid="{EE09A751-5695-4A35-951A-B8DA54896711}">
      <text>
        <r>
          <rPr>
            <sz val="10"/>
            <color indexed="81"/>
            <rFont val="Lucida Console"/>
            <family val="3"/>
          </rPr>
          <t>_x000D_
Pertencia a ATA nº 254/20_x000D_
Estimativa de Renovação enviada em 12.05.2020 - Qtd _x000D_
PE 147/20 lote _x000D_
04.09.20 = Finalizado. Ata 254/20</t>
        </r>
      </text>
    </comment>
    <comment ref="W121" authorId="0" shapeId="0" xr:uid="{58F20FE5-A435-4282-8C01-53E959FC04E6}">
      <text>
        <r>
          <rPr>
            <sz val="10"/>
            <color indexed="81"/>
            <rFont val="Lucida Console"/>
            <family val="3"/>
          </rPr>
          <t>_x000D_
DM-Serralheria</t>
        </r>
      </text>
    </comment>
    <comment ref="X121" authorId="0" shapeId="0" xr:uid="{A506324C-EE2F-4E18-952B-0367A11833FC}">
      <text>
        <r>
          <rPr>
            <sz val="10"/>
            <color indexed="81"/>
            <rFont val="Lucida Console"/>
            <family val="3"/>
          </rPr>
          <t>_x000D_
ABRASIVOS</t>
        </r>
      </text>
    </comment>
    <comment ref="Y121" authorId="0" shapeId="0" xr:uid="{4EDD4586-3791-44D9-8EC8-286DAE3A5C1F}">
      <text>
        <r>
          <rPr>
            <sz val="10"/>
            <color indexed="81"/>
            <rFont val="Lucida Console"/>
            <family val="3"/>
          </rPr>
          <t>_x000D_
LIXAS EM FOLHA</t>
        </r>
      </text>
    </comment>
    <comment ref="AW121" authorId="0" shapeId="0" xr:uid="{BA3822FF-7C64-4A0F-9793-0F3303033A8B}">
      <text>
        <r>
          <rPr>
            <sz val="10"/>
            <color indexed="81"/>
            <rFont val="Lucida Console"/>
            <family val="3"/>
          </rPr>
          <t>Tempo de Estoque (Meses)_x000D_
_x000D_
50,0</t>
        </r>
      </text>
    </comment>
    <comment ref="A122" authorId="0" shapeId="0" xr:uid="{510EAC80-62F4-4956-A551-E8E220FAAA98}">
      <text>
        <r>
          <rPr>
            <sz val="10"/>
            <color indexed="81"/>
            <rFont val="Lucida Console"/>
            <family val="3"/>
          </rPr>
          <t>_x000D_
129961</t>
        </r>
      </text>
    </comment>
    <comment ref="B122" authorId="0" shapeId="0" xr:uid="{DEA0E714-531C-4E77-AB25-2B93D1ED72BC}">
      <text>
        <r>
          <rPr>
            <sz val="10"/>
            <color indexed="81"/>
            <rFont val="Lucida Console"/>
            <family val="3"/>
          </rPr>
          <t>DESCRIÇÃO DETALHADA_x000D_
DISJUNTOR TRIPOLAR IN 350 A, TENSAO MINIMA DE OPERACAO 220 V, CURVA C, NBR 60947-2, CATEGORIA A</t>
        </r>
      </text>
    </comment>
    <comment ref="G122" authorId="0" shapeId="0" xr:uid="{9FA17BCC-DF09-4BF8-8470-155CC0301657}">
      <text>
        <r>
          <rPr>
            <sz val="10"/>
            <color indexed="81"/>
            <rFont val="Lucida Console"/>
            <family val="3"/>
          </rPr>
          <t>_x000D_
Últ estimativa : 0_x000D_
Enviada em     : 23.09.2020_x000D_
Ata - Venc     : 39/21 - 10.02.2022</t>
        </r>
      </text>
    </comment>
    <comment ref="O122" authorId="0" shapeId="0" xr:uid="{2959BE6B-02B3-401C-93A1-0F1698F6AB5B}">
      <text>
        <r>
          <rPr>
            <sz val="10"/>
            <color indexed="81"/>
            <rFont val="Lucida Console"/>
            <family val="3"/>
          </rPr>
          <t>_x000D_
Pertencia a ATA nº 39/21_x000D_
Estimativa de Renovação enviada em 23.09.2020 - Qtd _x000D_
PP 241/19 lote _x000D_
21.02.20 = Processo conferido, finalizado.</t>
        </r>
      </text>
    </comment>
    <comment ref="W122" authorId="0" shapeId="0" xr:uid="{7EF97FC9-2D21-46D6-95FB-A632F99CAE19}">
      <text>
        <r>
          <rPr>
            <sz val="10"/>
            <color indexed="81"/>
            <rFont val="Lucida Console"/>
            <family val="3"/>
          </rPr>
          <t>_x000D_
DM-Elétrica</t>
        </r>
      </text>
    </comment>
    <comment ref="X122" authorId="0" shapeId="0" xr:uid="{F4D1F86A-109E-4C30-B164-C87B8659410A}">
      <text>
        <r>
          <rPr>
            <sz val="10"/>
            <color indexed="81"/>
            <rFont val="Lucida Console"/>
            <family val="3"/>
          </rPr>
          <t>_x000D_
EQUIP. MAT. P/ GERACAO, TRANSM. DISTR. RETIF...</t>
        </r>
      </text>
    </comment>
    <comment ref="Y122" authorId="0" shapeId="0" xr:uid="{4F8F6C23-9455-40A4-8177-1BFF515E75B7}">
      <text>
        <r>
          <rPr>
            <sz val="10"/>
            <color indexed="81"/>
            <rFont val="Lucida Console"/>
            <family val="3"/>
          </rPr>
          <t>_x000D_
DISJUNTORES</t>
        </r>
      </text>
    </comment>
    <comment ref="AW122" authorId="0" shapeId="0" xr:uid="{F6455FF4-03E7-4F11-AE28-B1BF3FC4EC59}">
      <text>
        <r>
          <rPr>
            <sz val="10"/>
            <color indexed="81"/>
            <rFont val="Lucida Console"/>
            <family val="3"/>
          </rPr>
          <t>Tempo de Estoque (Meses)_x000D_
_x000D_
4,0</t>
        </r>
      </text>
    </comment>
    <comment ref="A123" authorId="0" shapeId="0" xr:uid="{DEFECD29-A5EF-4254-8E6D-A1A43B5C3DFE}">
      <text>
        <r>
          <rPr>
            <sz val="10"/>
            <color indexed="81"/>
            <rFont val="Lucida Console"/>
            <family val="3"/>
          </rPr>
          <t>_x000D_
42854</t>
        </r>
      </text>
    </comment>
    <comment ref="B123" authorId="0" shapeId="0" xr:uid="{2912F2B7-F138-4008-B252-AB91FD98C776}">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123" authorId="0" shapeId="0" xr:uid="{252A8BB3-B5F1-458D-9F35-A74F07E6CC2F}">
      <text>
        <r>
          <rPr>
            <sz val="10"/>
            <color indexed="81"/>
            <rFont val="Lucida Console"/>
            <family val="3"/>
          </rPr>
          <t>_x000D_
Últ estimativa : 500_x000D_
Enviada em     : 24.11.2020_x000D_
Ata - Venc     : 87/20 - 31.03.2021</t>
        </r>
      </text>
    </comment>
    <comment ref="O123" authorId="0" shapeId="0" xr:uid="{BBC7846B-B2B3-488C-B0C2-732185DBDF52}">
      <text>
        <r>
          <rPr>
            <sz val="10"/>
            <color indexed="81"/>
            <rFont val="Lucida Console"/>
            <family val="3"/>
          </rPr>
          <t>_x000D_
Pertencia a ATA nº 87/20_x000D_
Estimativa de Renovação enviada em 24.11.2020 - Qtd 500_x000D_
PE  10/20 lote 25_x000D_
30.04.20 = Processo conferido, finalizado.</t>
        </r>
      </text>
    </comment>
    <comment ref="W123" authorId="0" shapeId="0" xr:uid="{CD6B5E40-27BB-4EB5-B28D-89937A26CA1C}">
      <text>
        <r>
          <rPr>
            <sz val="10"/>
            <color indexed="81"/>
            <rFont val="Lucida Console"/>
            <family val="3"/>
          </rPr>
          <t>_x000D_
Administrativo</t>
        </r>
      </text>
    </comment>
    <comment ref="X123" authorId="0" shapeId="0" xr:uid="{8868E676-0D84-4F33-BC8E-507CD5EDDCE9}">
      <text>
        <r>
          <rPr>
            <sz val="10"/>
            <color indexed="81"/>
            <rFont val="Lucida Console"/>
            <family val="3"/>
          </rPr>
          <t>_x000D_
EQUIP. P/REFR. PURIF. ADUCAO DE AGUA E TRAT. DE ESGOTO</t>
        </r>
      </text>
    </comment>
    <comment ref="Y123" authorId="0" shapeId="0" xr:uid="{CAFACB58-3A19-4013-9EFC-90E8C3F0DD39}">
      <text>
        <r>
          <rPr>
            <sz val="10"/>
            <color indexed="81"/>
            <rFont val="Lucida Console"/>
            <family val="3"/>
          </rPr>
          <t>_x000D_
TRATAMENTO E MANUTENCAO DE AGUA EQUIP. PCS. E ACES.</t>
        </r>
      </text>
    </comment>
    <comment ref="AC123" authorId="0" shapeId="0" xr:uid="{70F2F774-1FED-4059-9CFC-DF569472CB44}">
      <text>
        <r>
          <rPr>
            <sz val="10"/>
            <color indexed="81"/>
            <rFont val="Lucida Console"/>
            <family val="3"/>
          </rPr>
          <t>_x000D_
AF  9.670/23 | Vc 24.08.2023 | Saldo    500 | DAVOP COMERCIAL LTDA ( 44459 )</t>
        </r>
      </text>
    </comment>
    <comment ref="AG123" authorId="0" shapeId="0" xr:uid="{EBB1D8BD-6260-4160-A173-5B4795C47663}">
      <text>
        <r>
          <rPr>
            <sz val="10"/>
            <color indexed="81"/>
            <rFont val="Lucida Console"/>
            <family val="3"/>
          </rPr>
          <t>_x000D_
AF  9.670/23 | Vc 24.08.2023 | Saldo    500 | DAVOP COMERCIAL LTDA ( 44459 )</t>
        </r>
      </text>
    </comment>
    <comment ref="AW123" authorId="0" shapeId="0" xr:uid="{BDFFC062-F234-4F31-8379-F76FF8CD0C45}">
      <text>
        <r>
          <rPr>
            <sz val="10"/>
            <color indexed="81"/>
            <rFont val="Lucida Console"/>
            <family val="3"/>
          </rPr>
          <t>Tempo de Estoque (Meses)_x000D_
_x000D_
293,0</t>
        </r>
      </text>
    </comment>
    <comment ref="A124" authorId="0" shapeId="0" xr:uid="{2F5106CD-CC6F-44CC-B372-0C66E1900BD8}">
      <text>
        <r>
          <rPr>
            <sz val="10"/>
            <color indexed="81"/>
            <rFont val="Lucida Console"/>
            <family val="3"/>
          </rPr>
          <t>_x000D_
70967</t>
        </r>
      </text>
    </comment>
    <comment ref="B124" authorId="0" shapeId="0" xr:uid="{B16B56C5-8B69-4572-870D-320FEF7C3C98}">
      <text>
        <r>
          <rPr>
            <sz val="10"/>
            <color indexed="81"/>
            <rFont val="Lucida Console"/>
            <family val="3"/>
          </rPr>
          <t>DESCRIÇÃO DETALHADA_x000D_
CANO DE ALUMINIO P/ CHUVEIRO - 40 CM</t>
        </r>
      </text>
    </comment>
    <comment ref="G124" authorId="0" shapeId="0" xr:uid="{7D234C3E-05D3-45D1-92F4-26A62F8C7204}">
      <text>
        <r>
          <rPr>
            <sz val="10"/>
            <color indexed="81"/>
            <rFont val="Lucida Console"/>
            <family val="3"/>
          </rPr>
          <t>_x000D_
Últ estimativa : 50_x000D_
Enviada em     : 24.11.2020_x000D_
Ata - Venc     : 87/20 - 31.03.2021</t>
        </r>
      </text>
    </comment>
    <comment ref="O124" authorId="0" shapeId="0" xr:uid="{FB9EBBBC-A23A-43B0-AB8B-CBB49D748EA5}">
      <text>
        <r>
          <rPr>
            <sz val="10"/>
            <color indexed="81"/>
            <rFont val="Lucida Console"/>
            <family val="3"/>
          </rPr>
          <t>_x000D_
Pertencia a ATA nº 87/20_x000D_
Estimativa de Renovação enviada em 24.11.2020 - Qtd 50_x000D_
PE  10/20 lote 40_x000D_
30.04.20 = Processo conferido, finalizado.</t>
        </r>
      </text>
    </comment>
    <comment ref="W124" authorId="0" shapeId="0" xr:uid="{4C31DC7A-38EE-4E06-8732-10336D1D97FF}">
      <text>
        <r>
          <rPr>
            <sz val="10"/>
            <color indexed="81"/>
            <rFont val="Lucida Console"/>
            <family val="3"/>
          </rPr>
          <t>_x000D_
DM-Elétrica</t>
        </r>
      </text>
    </comment>
    <comment ref="X124" authorId="0" shapeId="0" xr:uid="{9AED7A93-A020-4F83-9D8A-01D0CA5A5B7F}">
      <text>
        <r>
          <rPr>
            <sz val="10"/>
            <color indexed="81"/>
            <rFont val="Lucida Console"/>
            <family val="3"/>
          </rPr>
          <t>_x000D_
MATERIAL HIDRAULICO, CANOS, TUBOS, MANGUEIRAS, CONEXOES E ACESS.</t>
        </r>
      </text>
    </comment>
    <comment ref="Y124" authorId="0" shapeId="0" xr:uid="{3FC6A6AB-D3AD-4467-8B28-E00CBBB4D85C}">
      <text>
        <r>
          <rPr>
            <sz val="10"/>
            <color indexed="81"/>
            <rFont val="Lucida Console"/>
            <family val="3"/>
          </rPr>
          <t>_x000D_
CANOS E TUBOS DE FERRO E METAL</t>
        </r>
      </text>
    </comment>
    <comment ref="AW124" authorId="0" shapeId="0" xr:uid="{3E7AD5D2-7AE0-4A48-86A3-5A3E10945DC6}">
      <text>
        <r>
          <rPr>
            <sz val="10"/>
            <color indexed="81"/>
            <rFont val="Lucida Console"/>
            <family val="3"/>
          </rPr>
          <t>Tempo de Estoque (Meses)_x000D_
_x000D_
39,0</t>
        </r>
      </text>
    </comment>
    <comment ref="A125" authorId="0" shapeId="0" xr:uid="{E172CF32-BEBA-46B5-B154-EAA6DF76A305}">
      <text>
        <r>
          <rPr>
            <sz val="10"/>
            <color indexed="81"/>
            <rFont val="Lucida Console"/>
            <family val="3"/>
          </rPr>
          <t>_x000D_
138055</t>
        </r>
      </text>
    </comment>
    <comment ref="B125" authorId="0" shapeId="0" xr:uid="{CBCA5BBD-D220-4E19-BCE0-2E7FDA57BA90}">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125" authorId="0" shapeId="0" xr:uid="{EA6443AF-3398-466C-8241-672FF0951A2F}">
      <text>
        <r>
          <rPr>
            <sz val="10"/>
            <color indexed="81"/>
            <rFont val="Lucida Console"/>
            <family val="3"/>
          </rPr>
          <t>_x000D_
Últ estimativa : 500_x000D_
Enviada em     : 24.11.2020_x000D_
Ata - Venc     : 87/20 - 31.03.2021</t>
        </r>
      </text>
    </comment>
    <comment ref="O125" authorId="0" shapeId="0" xr:uid="{EC4BC527-C121-47A1-948B-DFCB4365D441}">
      <text>
        <r>
          <rPr>
            <sz val="10"/>
            <color indexed="81"/>
            <rFont val="Lucida Console"/>
            <family val="3"/>
          </rPr>
          <t xml:space="preserve">_x000D_
Pertencia a ATA nº 87/20_x000D_
Estimativa de Renovação enviada em 24.11.2020 - Qtd 500_x000D_
PE 182/21 lote _x000D_
 = </t>
        </r>
      </text>
    </comment>
    <comment ref="W125" authorId="0" shapeId="0" xr:uid="{3C438587-D67D-46D0-A254-6CAE7A390B1A}">
      <text>
        <r>
          <rPr>
            <sz val="10"/>
            <color indexed="81"/>
            <rFont val="Lucida Console"/>
            <family val="3"/>
          </rPr>
          <t>_x000D_
DM-Hidráulica</t>
        </r>
      </text>
    </comment>
    <comment ref="X125" authorId="0" shapeId="0" xr:uid="{27914CAB-D7AD-48A9-9227-6ED5FACFFB6A}">
      <text>
        <r>
          <rPr>
            <sz val="10"/>
            <color indexed="81"/>
            <rFont val="Lucida Console"/>
            <family val="3"/>
          </rPr>
          <t>_x000D_
MATERIAL HIDRAULICO, CANOS, TUBOS, MANGUEIRAS, CONEXOES E ACESS.</t>
        </r>
      </text>
    </comment>
    <comment ref="Y125" authorId="0" shapeId="0" xr:uid="{D7B8657C-A888-4E9A-B4D5-BC99D5F1F410}">
      <text>
        <r>
          <rPr>
            <sz val="10"/>
            <color indexed="81"/>
            <rFont val="Lucida Console"/>
            <family val="3"/>
          </rPr>
          <t>_x000D_
RALOS SIFOES E CAIXAS</t>
        </r>
      </text>
    </comment>
    <comment ref="AW125" authorId="0" shapeId="0" xr:uid="{FCB65028-750A-4EF9-AD21-BAFD0F79E3B0}">
      <text>
        <r>
          <rPr>
            <sz val="10"/>
            <color indexed="81"/>
            <rFont val="Lucida Console"/>
            <family val="3"/>
          </rPr>
          <t>Tempo de Estoque (Meses)_x000D_
_x000D_
100,0</t>
        </r>
      </text>
    </comment>
    <comment ref="A126" authorId="0" shapeId="0" xr:uid="{5D49774C-1648-49B9-8BD9-AAA0C268EEE0}">
      <text>
        <r>
          <rPr>
            <sz val="10"/>
            <color indexed="81"/>
            <rFont val="Lucida Console"/>
            <family val="3"/>
          </rPr>
          <t>_x000D_
109944</t>
        </r>
      </text>
    </comment>
    <comment ref="B126" authorId="0" shapeId="0" xr:uid="{3BE15184-F149-41D4-95AE-D0F2B4DB72AF}">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126" authorId="0" shapeId="0" xr:uid="{11626A46-94D3-493B-9BFD-6E9F7924D72A}">
      <text>
        <r>
          <rPr>
            <sz val="10"/>
            <color indexed="81"/>
            <rFont val="Lucida Console"/>
            <family val="3"/>
          </rPr>
          <t>_x000D_
Últ estimativa : 500_x000D_
Enviada em     : 24.11.2020_x000D_
Ata - Venc     : 90/21 - 28.03.2022</t>
        </r>
      </text>
    </comment>
    <comment ref="O126" authorId="0" shapeId="0" xr:uid="{55813DAA-65FB-4EA8-AD9A-E6AF47DC99ED}">
      <text>
        <r>
          <rPr>
            <sz val="10"/>
            <color indexed="81"/>
            <rFont val="Lucida Console"/>
            <family val="3"/>
          </rPr>
          <t>_x000D_
Pertencia a ATA nº 90/21_x000D_
Estimativa de Renovação enviada em 24.11.2020 - Qtd 500_x000D_
PE  23/21 lote _x000D_
08.03.21 = Processo finalizado. Ata 90/21.</t>
        </r>
      </text>
    </comment>
    <comment ref="W126" authorId="0" shapeId="0" xr:uid="{A28AF50F-64E5-426D-8E20-F8601213B7C7}">
      <text>
        <r>
          <rPr>
            <sz val="10"/>
            <color indexed="81"/>
            <rFont val="Lucida Console"/>
            <family val="3"/>
          </rPr>
          <t>_x000D_
DM-Marcenaria</t>
        </r>
      </text>
    </comment>
    <comment ref="X126" authorId="0" shapeId="0" xr:uid="{8C1AE302-0C2C-4F89-BA66-801B05A3887D}">
      <text>
        <r>
          <rPr>
            <sz val="10"/>
            <color indexed="81"/>
            <rFont val="Lucida Console"/>
            <family val="3"/>
          </rPr>
          <t>_x000D_
MADEIRAS,LAMINADOS,COMPENSADOS E AGLOMERADOS</t>
        </r>
      </text>
    </comment>
    <comment ref="Y126" authorId="0" shapeId="0" xr:uid="{03CD63ED-66EF-4999-BA8A-8E0C69379B16}">
      <text>
        <r>
          <rPr>
            <sz val="10"/>
            <color indexed="81"/>
            <rFont val="Lucida Console"/>
            <family val="3"/>
          </rPr>
          <t>_x000D_
CHAPAS COMPENSADAS RESINADAS/PLASTIFICADAS</t>
        </r>
      </text>
    </comment>
    <comment ref="AW126" authorId="0" shapeId="0" xr:uid="{486186E7-957F-4A98-9A97-AAA8AA9AF7B9}">
      <text>
        <r>
          <rPr>
            <sz val="10"/>
            <color indexed="81"/>
            <rFont val="Lucida Console"/>
            <family val="3"/>
          </rPr>
          <t>Tempo de Estoque (Meses)_x000D_
_x000D_
110,0</t>
        </r>
      </text>
    </comment>
    <comment ref="A127" authorId="0" shapeId="0" xr:uid="{E228E04B-4820-46F8-B0A2-A7A36E062103}">
      <text>
        <r>
          <rPr>
            <sz val="10"/>
            <color indexed="81"/>
            <rFont val="Lucida Console"/>
            <family val="3"/>
          </rPr>
          <t>_x000D_
26215</t>
        </r>
      </text>
    </comment>
    <comment ref="B127" authorId="0" shapeId="0" xr:uid="{ECE462C7-973C-4103-9E58-49DCF0CC00BA}">
      <text>
        <r>
          <rPr>
            <sz val="10"/>
            <color indexed="81"/>
            <rFont val="Lucida Console"/>
            <family val="3"/>
          </rPr>
          <t>DESCRIÇÃO DETALHADA_x000D_
CHAPA DE MADEIRA COMPENSADA NAVAL C/ 2,20 X 1,60 M ESP.20 MM</t>
        </r>
      </text>
    </comment>
    <comment ref="G127" authorId="0" shapeId="0" xr:uid="{3C6C1304-F8AB-4DC3-9380-ADCA00851A87}">
      <text>
        <r>
          <rPr>
            <sz val="10"/>
            <color indexed="81"/>
            <rFont val="Lucida Console"/>
            <family val="3"/>
          </rPr>
          <t>_x000D_
Últ estimativa : 50_x000D_
Enviada em     : 24.11.2020_x000D_
Ata - Venc     : 90/21 - 27.03.2022</t>
        </r>
      </text>
    </comment>
    <comment ref="O127" authorId="0" shapeId="0" xr:uid="{D3ED3E21-B388-4277-8229-22A4094277D9}">
      <text>
        <r>
          <rPr>
            <sz val="10"/>
            <color indexed="81"/>
            <rFont val="Lucida Console"/>
            <family val="3"/>
          </rPr>
          <t>_x000D_
Pertencia a ATA nº 90/21_x000D_
Estimativa de Renovação enviada em 24.11.2020 - Qtd 50_x000D_
PE  23/21 lote _x000D_
08.03.21 = Processo finalizado. Ata 90/21.</t>
        </r>
      </text>
    </comment>
    <comment ref="W127" authorId="0" shapeId="0" xr:uid="{84BDACFD-884E-40C4-B127-08F000F4C859}">
      <text>
        <r>
          <rPr>
            <sz val="10"/>
            <color indexed="81"/>
            <rFont val="Lucida Console"/>
            <family val="3"/>
          </rPr>
          <t>_x000D_
DM-Marcenaria</t>
        </r>
      </text>
    </comment>
    <comment ref="X127" authorId="0" shapeId="0" xr:uid="{AA384CE8-23FB-4990-BB47-50D9938A1CDB}">
      <text>
        <r>
          <rPr>
            <sz val="10"/>
            <color indexed="81"/>
            <rFont val="Lucida Console"/>
            <family val="3"/>
          </rPr>
          <t>_x000D_
MADEIRAS,LAMINADOS,COMPENSADOS E AGLOMERADOS</t>
        </r>
      </text>
    </comment>
    <comment ref="Y127" authorId="0" shapeId="0" xr:uid="{637B48BE-5206-469D-8A74-248D5B35C5A9}">
      <text>
        <r>
          <rPr>
            <sz val="10"/>
            <color indexed="81"/>
            <rFont val="Lucida Console"/>
            <family val="3"/>
          </rPr>
          <t>_x000D_
CHAPAS DE MADEIRA AGLOMERADA E COMPENSADAS</t>
        </r>
      </text>
    </comment>
    <comment ref="AW127" authorId="0" shapeId="0" xr:uid="{5112E414-7C70-44A8-B62D-70FC67FF1818}">
      <text>
        <r>
          <rPr>
            <sz val="10"/>
            <color indexed="81"/>
            <rFont val="Lucida Console"/>
            <family val="3"/>
          </rPr>
          <t>Tempo de Estoque (Meses)_x000D_
_x000D_
20,0</t>
        </r>
      </text>
    </comment>
    <comment ref="A128" authorId="0" shapeId="0" xr:uid="{FE436C69-8E0E-4CC8-AB6A-18C49F1E33FF}">
      <text>
        <r>
          <rPr>
            <sz val="10"/>
            <color indexed="81"/>
            <rFont val="Lucida Console"/>
            <family val="3"/>
          </rPr>
          <t>_x000D_
135297</t>
        </r>
      </text>
    </comment>
    <comment ref="B128" authorId="0" shapeId="0" xr:uid="{3A6E6F7F-3848-4C42-A835-CFC6407D2F26}">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128" authorId="0" shapeId="0" xr:uid="{B0797DAE-27B2-4E6B-88C6-B550523F147B}">
      <text>
        <r>
          <rPr>
            <sz val="10"/>
            <color indexed="81"/>
            <rFont val="Lucida Console"/>
            <family val="3"/>
          </rPr>
          <t>_x000D_
Pedagógico</t>
        </r>
      </text>
    </comment>
    <comment ref="X128" authorId="0" shapeId="0" xr:uid="{E985CBED-CEE1-4317-99B1-243515A21397}">
      <text>
        <r>
          <rPr>
            <sz val="10"/>
            <color indexed="81"/>
            <rFont val="Lucida Console"/>
            <family val="3"/>
          </rPr>
          <t>_x000D_
MAQ., EQUIP., COMP., ACES., MAT. PARA ESCRIT.E ESCOLAR</t>
        </r>
      </text>
    </comment>
    <comment ref="Y128" authorId="0" shapeId="0" xr:uid="{297D27A7-5A46-4CFE-9197-3CB263D59AD7}">
      <text>
        <r>
          <rPr>
            <sz val="10"/>
            <color indexed="81"/>
            <rFont val="Lucida Console"/>
            <family val="3"/>
          </rPr>
          <t>_x000D_
LAPIS, BORRACHA, APONTADORES, REGUAS E CORRETIVOS P/ ESCRIT.</t>
        </r>
      </text>
    </comment>
    <comment ref="AW128" authorId="0" shapeId="0" xr:uid="{24B7789C-A4BF-48DC-8608-A9F79DB8919F}">
      <text>
        <r>
          <rPr>
            <sz val="10"/>
            <color indexed="81"/>
            <rFont val="Lucida Console"/>
            <family val="3"/>
          </rPr>
          <t>Tempo de Estoque (Meses)_x000D_
_x000D_
1.472,0</t>
        </r>
      </text>
    </comment>
    <comment ref="A129" authorId="0" shapeId="0" xr:uid="{ECC46063-8328-4EE5-8DF6-35DB0407C8E6}">
      <text>
        <r>
          <rPr>
            <sz val="10"/>
            <color indexed="81"/>
            <rFont val="Lucida Console"/>
            <family val="3"/>
          </rPr>
          <t>_x000D_
78641</t>
        </r>
      </text>
    </comment>
    <comment ref="B129" authorId="0" shapeId="0" xr:uid="{19B5ED0E-4CE7-4B6B-BC3A-77078308AF40}">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129" authorId="0" shapeId="0" xr:uid="{84517BC3-09B1-44B6-B9C0-A02AC25291B5}">
      <text>
        <r>
          <rPr>
            <sz val="10"/>
            <color indexed="81"/>
            <rFont val="Lucida Console"/>
            <family val="3"/>
          </rPr>
          <t>_x000D_
Pedagógico</t>
        </r>
      </text>
    </comment>
    <comment ref="X129" authorId="0" shapeId="0" xr:uid="{69CE4A7F-76E6-4CDD-A898-0C4B40C8D7DC}">
      <text>
        <r>
          <rPr>
            <sz val="10"/>
            <color indexed="81"/>
            <rFont val="Lucida Console"/>
            <family val="3"/>
          </rPr>
          <t>_x000D_
MAQ., EQUIP., COMP., ACES., MAT. PARA ESCRIT.E ESCOLAR</t>
        </r>
      </text>
    </comment>
    <comment ref="Y129" authorId="0" shapeId="0" xr:uid="{A849134A-A19E-41C4-BDEE-E7C7B804F870}">
      <text>
        <r>
          <rPr>
            <sz val="10"/>
            <color indexed="81"/>
            <rFont val="Lucida Console"/>
            <family val="3"/>
          </rPr>
          <t>_x000D_
TINTAS  E PINCEIS ESCOLARES</t>
        </r>
      </text>
    </comment>
    <comment ref="AW129" authorId="0" shapeId="0" xr:uid="{352C0B22-EF9D-4331-8C6B-774D80BDB106}">
      <text>
        <r>
          <rPr>
            <sz val="10"/>
            <color indexed="81"/>
            <rFont val="Lucida Console"/>
            <family val="3"/>
          </rPr>
          <t>Tempo de Estoque (Meses)_x000D_
_x000D_
1.100,0</t>
        </r>
      </text>
    </comment>
    <comment ref="A130" authorId="0" shapeId="0" xr:uid="{C4342851-F630-455A-A66D-D1FB133632A0}">
      <text>
        <r>
          <rPr>
            <sz val="10"/>
            <color indexed="81"/>
            <rFont val="Lucida Console"/>
            <family val="3"/>
          </rPr>
          <t>_x000D_
78643</t>
        </r>
      </text>
    </comment>
    <comment ref="B130" authorId="0" shapeId="0" xr:uid="{9BEA29A3-02F9-4F0D-A8F6-E9CFC4339FEF}">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130" authorId="0" shapeId="0" xr:uid="{44FBDB68-B292-4B38-9148-8FC5AF86AAAB}">
      <text>
        <r>
          <rPr>
            <sz val="10"/>
            <color indexed="81"/>
            <rFont val="Lucida Console"/>
            <family val="3"/>
          </rPr>
          <t>_x000D_
Pedagógico</t>
        </r>
      </text>
    </comment>
    <comment ref="X130" authorId="0" shapeId="0" xr:uid="{09A8F95C-D52D-4BA1-90AA-155B38930F7C}">
      <text>
        <r>
          <rPr>
            <sz val="10"/>
            <color indexed="81"/>
            <rFont val="Lucida Console"/>
            <family val="3"/>
          </rPr>
          <t>_x000D_
MAQ., EQUIP., COMP., ACES., MAT. PARA ESCRIT.E ESCOLAR</t>
        </r>
      </text>
    </comment>
    <comment ref="Y130" authorId="0" shapeId="0" xr:uid="{9753903C-356F-4BEB-B5F0-D1EC945BA42D}">
      <text>
        <r>
          <rPr>
            <sz val="10"/>
            <color indexed="81"/>
            <rFont val="Lucida Console"/>
            <family val="3"/>
          </rPr>
          <t>_x000D_
TINTAS  E PINCEIS ESCOLARES</t>
        </r>
      </text>
    </comment>
    <comment ref="AW130" authorId="0" shapeId="0" xr:uid="{3946B467-E7CA-46B5-AF8B-3C61ADEAB391}">
      <text>
        <r>
          <rPr>
            <sz val="10"/>
            <color indexed="81"/>
            <rFont val="Lucida Console"/>
            <family val="3"/>
          </rPr>
          <t>Tempo de Estoque (Meses)_x000D_
_x000D_
1.200,0</t>
        </r>
      </text>
    </comment>
    <comment ref="A131" authorId="0" shapeId="0" xr:uid="{F17B1F6F-8004-4862-8C46-37C9F7843E9C}">
      <text>
        <r>
          <rPr>
            <sz val="10"/>
            <color indexed="81"/>
            <rFont val="Lucida Console"/>
            <family val="3"/>
          </rPr>
          <t>_x000D_
78646</t>
        </r>
      </text>
    </comment>
    <comment ref="B131" authorId="0" shapeId="0" xr:uid="{18F61FEC-0822-412A-9507-90547DFACC11}">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131" authorId="0" shapeId="0" xr:uid="{FA1DC513-550D-4C0A-939C-72607650C56D}">
      <text>
        <r>
          <rPr>
            <sz val="10"/>
            <color indexed="81"/>
            <rFont val="Lucida Console"/>
            <family val="3"/>
          </rPr>
          <t>_x000D_
Pedagógico</t>
        </r>
      </text>
    </comment>
    <comment ref="X131" authorId="0" shapeId="0" xr:uid="{769EB396-5DD5-4259-83CF-6E38E80B2334}">
      <text>
        <r>
          <rPr>
            <sz val="10"/>
            <color indexed="81"/>
            <rFont val="Lucida Console"/>
            <family val="3"/>
          </rPr>
          <t>_x000D_
MAQ., EQUIP., COMP., ACES., MAT. PARA ESCRIT.E ESCOLAR</t>
        </r>
      </text>
    </comment>
    <comment ref="Y131" authorId="0" shapeId="0" xr:uid="{E2275C84-6BFD-443F-B577-13FC8BDEF9AB}">
      <text>
        <r>
          <rPr>
            <sz val="10"/>
            <color indexed="81"/>
            <rFont val="Lucida Console"/>
            <family val="3"/>
          </rPr>
          <t>_x000D_
TINTAS  E PINCEIS ESCOLARES</t>
        </r>
      </text>
    </comment>
    <comment ref="AW131" authorId="0" shapeId="0" xr:uid="{050B29A9-EFB2-457E-9D75-C6AC15545E77}">
      <text>
        <r>
          <rPr>
            <sz val="10"/>
            <color indexed="81"/>
            <rFont val="Lucida Console"/>
            <family val="3"/>
          </rPr>
          <t>Tempo de Estoque (Meses)_x000D_
_x000D_
1.209,0</t>
        </r>
      </text>
    </comment>
    <comment ref="A132" authorId="0" shapeId="0" xr:uid="{69F3152A-0A56-42F6-9148-CD5E7B5F73EB}">
      <text>
        <r>
          <rPr>
            <sz val="10"/>
            <color indexed="81"/>
            <rFont val="Lucida Console"/>
            <family val="3"/>
          </rPr>
          <t>_x000D_
106697</t>
        </r>
      </text>
    </comment>
    <comment ref="B132" authorId="0" shapeId="0" xr:uid="{B18CFC2C-0F2C-41A5-B73C-51605E258F54}">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132" authorId="0" shapeId="0" xr:uid="{BA1AED1F-7535-4795-9BB2-9D5A7EAEDD6E}">
      <text>
        <r>
          <rPr>
            <sz val="10"/>
            <color indexed="81"/>
            <rFont val="Lucida Console"/>
            <family val="3"/>
          </rPr>
          <t>_x000D_
Pedagógico</t>
        </r>
      </text>
    </comment>
    <comment ref="X132" authorId="0" shapeId="0" xr:uid="{BF950B6D-703B-4F0C-990F-9371043493BB}">
      <text>
        <r>
          <rPr>
            <sz val="10"/>
            <color indexed="81"/>
            <rFont val="Lucida Console"/>
            <family val="3"/>
          </rPr>
          <t>_x000D_
MAQ., EQUIP., COMP., ACES., MAT. PARA ESCRIT.E ESCOLAR</t>
        </r>
      </text>
    </comment>
    <comment ref="Y132" authorId="0" shapeId="0" xr:uid="{29860F08-7274-4CFB-9F68-EE5EFC57BD00}">
      <text>
        <r>
          <rPr>
            <sz val="10"/>
            <color indexed="81"/>
            <rFont val="Lucida Console"/>
            <family val="3"/>
          </rPr>
          <t>_x000D_
TINTAS  E PINCEIS ESCOLARES</t>
        </r>
      </text>
    </comment>
    <comment ref="AW132" authorId="0" shapeId="0" xr:uid="{02F2DB1A-6489-4B65-9CD8-0D8DE5DB41ED}">
      <text>
        <r>
          <rPr>
            <sz val="10"/>
            <color indexed="81"/>
            <rFont val="Lucida Console"/>
            <family val="3"/>
          </rPr>
          <t>Tempo de Estoque (Meses)_x000D_
_x000D_
1.150,0</t>
        </r>
      </text>
    </comment>
    <comment ref="A133" authorId="0" shapeId="0" xr:uid="{E2B200E8-2126-4C00-B42E-606F49A389CF}">
      <text>
        <r>
          <rPr>
            <sz val="10"/>
            <color indexed="81"/>
            <rFont val="Lucida Console"/>
            <family val="3"/>
          </rPr>
          <t>_x000D_
141679</t>
        </r>
      </text>
    </comment>
    <comment ref="B133" authorId="0" shapeId="0" xr:uid="{C105E50D-AC9C-4C1D-8043-FD6812E6CA5D}">
      <text>
        <r>
          <rPr>
            <sz val="10"/>
            <color indexed="81"/>
            <rFont val="Lucida Console"/>
            <family val="3"/>
          </rPr>
          <t>DESCRIÇÃO DETALHADA_x000D_
TINTA ESMALTE SINTETICO BRILHANTE, LINHA PREMIUM, COR AMARELO OURO - GALAO COM 3.600 ML, A BASE DE SOLVENTE</t>
        </r>
      </text>
    </comment>
    <comment ref="W133" authorId="0" shapeId="0" xr:uid="{15BE02BD-6327-4271-A6D7-8055B67688D8}">
      <text>
        <r>
          <rPr>
            <sz val="10"/>
            <color indexed="81"/>
            <rFont val="Lucida Console"/>
            <family val="3"/>
          </rPr>
          <t>_x000D_
DM-Pintura</t>
        </r>
      </text>
    </comment>
    <comment ref="X133" authorId="0" shapeId="0" xr:uid="{2EBE6CC6-D394-476C-9217-FC8D259781D1}">
      <text>
        <r>
          <rPr>
            <sz val="10"/>
            <color indexed="81"/>
            <rFont val="Lucida Console"/>
            <family val="3"/>
          </rPr>
          <t>_x000D_
EQUIP. E MATERIAIS P/PINTURAS E IMPERMEABILIZACAO</t>
        </r>
      </text>
    </comment>
    <comment ref="Y133" authorId="0" shapeId="0" xr:uid="{324BC156-7D8E-47F8-846C-96AE21F296DA}">
      <text>
        <r>
          <rPr>
            <sz val="10"/>
            <color indexed="81"/>
            <rFont val="Lucida Console"/>
            <family val="3"/>
          </rPr>
          <t>_x000D_
ESMALTES</t>
        </r>
      </text>
    </comment>
    <comment ref="AC133" authorId="0" shapeId="0" xr:uid="{EB0F8FBA-31F6-4015-91E4-5774CF099D84}">
      <text>
        <r>
          <rPr>
            <sz val="10"/>
            <color indexed="81"/>
            <rFont val="Lucida Console"/>
            <family val="3"/>
          </rPr>
          <t>_x000D_
AF 11.621/23 | Vc 17.11.2023 | Saldo     50 | SUPREME COMERCIAL LTDA ( 218117 )</t>
        </r>
      </text>
    </comment>
    <comment ref="AG133" authorId="0" shapeId="0" xr:uid="{F419C40B-B1B8-4472-A8BB-67B733BC1DA8}">
      <text>
        <r>
          <rPr>
            <sz val="10"/>
            <color indexed="81"/>
            <rFont val="Lucida Console"/>
            <family val="3"/>
          </rPr>
          <t>_x000D_
AF 11.621/23 | Vc 17.11.2023 | Saldo     50 | SUPREME COMERCIAL LTDA ( 218117 )</t>
        </r>
      </text>
    </comment>
    <comment ref="AW133" authorId="0" shapeId="0" xr:uid="{86B4AA9F-02D0-4248-A84C-F523E620D7F7}">
      <text>
        <r>
          <rPr>
            <sz val="10"/>
            <color indexed="81"/>
            <rFont val="Lucida Console"/>
            <family val="3"/>
          </rPr>
          <t>Tempo de Estoque (Meses)_x000D_
_x000D_
193,0</t>
        </r>
      </text>
    </comment>
    <comment ref="A134" authorId="0" shapeId="0" xr:uid="{48D81E35-122B-4D1F-8609-7918027A2C8F}">
      <text>
        <r>
          <rPr>
            <sz val="10"/>
            <color indexed="81"/>
            <rFont val="Lucida Console"/>
            <family val="3"/>
          </rPr>
          <t>_x000D_
102922</t>
        </r>
      </text>
    </comment>
    <comment ref="B134" authorId="0" shapeId="0" xr:uid="{3405E868-AF7C-4E93-8DF8-87476F9BC1FC}">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134" authorId="0" shapeId="0" xr:uid="{69B7B42A-2D8D-45EC-90D8-8062991F25B8}">
      <text>
        <r>
          <rPr>
            <sz val="10"/>
            <color indexed="81"/>
            <rFont val="Lucida Console"/>
            <family val="3"/>
          </rPr>
          <t>_x000D_
Últ estimativa : 20.000_x000D_
Enviada em     : 10.09.2021_x000D_
Ata - Venc     : 308/20 - 28.12.2021</t>
        </r>
      </text>
    </comment>
    <comment ref="W134" authorId="0" shapeId="0" xr:uid="{AB1E2428-0D50-4890-A639-E8E06CBA1BB5}">
      <text>
        <r>
          <rPr>
            <sz val="10"/>
            <color indexed="81"/>
            <rFont val="Lucida Console"/>
            <family val="3"/>
          </rPr>
          <t>_x000D_
Administrativo</t>
        </r>
      </text>
    </comment>
    <comment ref="X134" authorId="0" shapeId="0" xr:uid="{708094BA-3AB0-4320-B203-E547A7D3552F}">
      <text>
        <r>
          <rPr>
            <sz val="10"/>
            <color indexed="81"/>
            <rFont val="Lucida Console"/>
            <family val="3"/>
          </rPr>
          <t>_x000D_
MAQ.EQUIP.E MATERIAIS P/ HIGIEN.LIMP.POLIM.E LUBR.</t>
        </r>
      </text>
    </comment>
    <comment ref="Y134" authorId="0" shapeId="0" xr:uid="{9BDB6EC0-412D-48B3-AF69-704BDE6CA71B}">
      <text>
        <r>
          <rPr>
            <sz val="10"/>
            <color indexed="81"/>
            <rFont val="Lucida Console"/>
            <family val="3"/>
          </rPr>
          <t>_x000D_
DETERGENTES,DESINF.,GERMICIDAS,REMOVEDORES E AFINS</t>
        </r>
      </text>
    </comment>
    <comment ref="AC134" authorId="0" shapeId="0" xr:uid="{031DE15C-599D-4B93-87AB-EDAA66E1AE30}">
      <text>
        <r>
          <rPr>
            <sz val="10"/>
            <color indexed="81"/>
            <rFont val="Lucida Console"/>
            <family val="3"/>
          </rPr>
          <t>_x000D_
AF 12.190/23 | Vc 30.10.2023 | Saldo  4.000 | P.P. QUIMICA INDUSTRIAL LTDA ( 207252 )</t>
        </r>
      </text>
    </comment>
    <comment ref="AG134" authorId="0" shapeId="0" xr:uid="{60B8561D-8D40-4C5C-BB1A-67CD58E1D7DB}">
      <text>
        <r>
          <rPr>
            <sz val="10"/>
            <color indexed="81"/>
            <rFont val="Lucida Console"/>
            <family val="3"/>
          </rPr>
          <t>_x000D_
AF 12.190/23 | Vc 30.10.2023 | Saldo  4.000 | P.P. QUIMICA INDUSTRIAL LTDA ( 207252 )</t>
        </r>
      </text>
    </comment>
    <comment ref="AW134" authorId="0" shapeId="0" xr:uid="{88CF6A97-13E7-49B7-BF32-3B7758E9A057}">
      <text>
        <r>
          <rPr>
            <sz val="10"/>
            <color indexed="81"/>
            <rFont val="Lucida Console"/>
            <family val="3"/>
          </rPr>
          <t>Tempo de Estoque (Meses)_x000D_
_x000D_
4.826,0</t>
        </r>
      </text>
    </comment>
    <comment ref="A135" authorId="0" shapeId="0" xr:uid="{1C14E89C-2BF3-41C7-A43B-B1A2013DDD6F}">
      <text>
        <r>
          <rPr>
            <sz val="10"/>
            <color indexed="81"/>
            <rFont val="Lucida Console"/>
            <family val="3"/>
          </rPr>
          <t>_x000D_
13094</t>
        </r>
      </text>
    </comment>
    <comment ref="B135" authorId="0" shapeId="0" xr:uid="{CF8AE9F9-F3EE-41F0-86CC-0EED85925E37}">
      <text>
        <r>
          <rPr>
            <sz val="10"/>
            <color indexed="81"/>
            <rFont val="Lucida Console"/>
            <family val="3"/>
          </rPr>
          <t>DESCRIÇÃO DETALHADA_x000D_
TARJETA CROMADA 3"</t>
        </r>
      </text>
    </comment>
    <comment ref="G135" authorId="0" shapeId="0" xr:uid="{C68012D8-5D52-4D72-AE23-E4829628621A}">
      <text>
        <r>
          <rPr>
            <sz val="10"/>
            <color indexed="81"/>
            <rFont val="Lucida Console"/>
            <family val="3"/>
          </rPr>
          <t>_x000D_
Últ estimativa : 0_x000D_
Enviada em     : 28.01.2021_x000D_
Ata - Venc     : 121/20 - 31.05.2021</t>
        </r>
      </text>
    </comment>
    <comment ref="O135" authorId="0" shapeId="0" xr:uid="{8828DB42-EC5E-4D12-9AD5-94F5977FEE7B}">
      <text>
        <r>
          <rPr>
            <sz val="10"/>
            <color indexed="81"/>
            <rFont val="Lucida Console"/>
            <family val="3"/>
          </rPr>
          <t>_x000D_
Pertencia a ATA nº 121/20_x000D_
Estimativa de Renovação enviada em 28.01.2021 - Qtd _x000D_
PE  32/20 lote _x000D_
05.06.20 = Finalizar - Contrato assinado</t>
        </r>
      </text>
    </comment>
    <comment ref="W135" authorId="0" shapeId="0" xr:uid="{8BCAE487-7952-450C-8B29-05A0B0C54192}">
      <text>
        <r>
          <rPr>
            <sz val="10"/>
            <color indexed="81"/>
            <rFont val="Lucida Console"/>
            <family val="3"/>
          </rPr>
          <t>_x000D_
DM-Marcenaria</t>
        </r>
      </text>
    </comment>
    <comment ref="X135" authorId="0" shapeId="0" xr:uid="{E916B8DA-D21C-4531-9654-4364E93480CD}">
      <text>
        <r>
          <rPr>
            <sz val="10"/>
            <color indexed="81"/>
            <rFont val="Lucida Console"/>
            <family val="3"/>
          </rPr>
          <t>_x000D_
MAT.E EQUIP. P/ CONSTR.CIVIL E CONSERV. DE VIAS PUBL.</t>
        </r>
      </text>
    </comment>
    <comment ref="Y135" authorId="0" shapeId="0" xr:uid="{8E974D49-B91A-467E-91E3-B3C596158276}">
      <text>
        <r>
          <rPr>
            <sz val="10"/>
            <color indexed="81"/>
            <rFont val="Lucida Console"/>
            <family val="3"/>
          </rPr>
          <t>_x000D_
MACANETAS, TRINCOS, TRAMELAS E TRANQUETAS</t>
        </r>
      </text>
    </comment>
    <comment ref="AW135" authorId="0" shapeId="0" xr:uid="{EDB16524-4706-46E4-B58E-D39764BEA279}">
      <text>
        <r>
          <rPr>
            <sz val="10"/>
            <color indexed="81"/>
            <rFont val="Lucida Console"/>
            <family val="3"/>
          </rPr>
          <t>Tempo de Estoque (Meses)_x000D_
_x000D_
323,0</t>
        </r>
      </text>
    </comment>
    <comment ref="A136" authorId="0" shapeId="0" xr:uid="{30DA9E34-609F-4AD3-A734-22D9B53AD8B6}">
      <text>
        <r>
          <rPr>
            <sz val="10"/>
            <color indexed="81"/>
            <rFont val="Lucida Console"/>
            <family val="3"/>
          </rPr>
          <t>_x000D_
93456</t>
        </r>
      </text>
    </comment>
    <comment ref="B136" authorId="0" shapeId="0" xr:uid="{8ED41D1E-BBFA-48D3-B516-E31ADF53A81D}">
      <text>
        <r>
          <rPr>
            <sz val="10"/>
            <color indexed="81"/>
            <rFont val="Lucida Console"/>
            <family val="3"/>
          </rPr>
          <t>DESCRIÇÃO DETALHADA_x000D_
PAPEL ESPELHO BRILHANTE (DOBRADURA), MEDINDO 48 X 66 CM - COR: LARANJA - AS MEDIDAS PODERAO VARIAR +/- 5 CM</t>
        </r>
      </text>
    </comment>
    <comment ref="G136" authorId="0" shapeId="0" xr:uid="{1AD74421-B6CF-4E45-B869-73599A8B1585}">
      <text>
        <r>
          <rPr>
            <sz val="10"/>
            <color indexed="81"/>
            <rFont val="Lucida Console"/>
            <family val="3"/>
          </rPr>
          <t>_x000D_
Últ estimativa : 14.000_x000D_
Enviada em     : 19.12.2019_x000D_
Ata - Venc     : 143/21 - 20.05.2022</t>
        </r>
      </text>
    </comment>
    <comment ref="O136" authorId="0" shapeId="0" xr:uid="{9D308A92-C88A-4D20-819F-BCDE9E3BEFE3}">
      <text>
        <r>
          <rPr>
            <sz val="10"/>
            <color indexed="81"/>
            <rFont val="Lucida Console"/>
            <family val="3"/>
          </rPr>
          <t>_x000D_
Pertencia a ATA nº 143/21_x000D_
Estimativa de Renovação enviada em 19.12.2019 - Qtd 14.000_x000D_
PE  61/21 lote _x000D_
30.04.21 = Finalizado. Ata 143/20</t>
        </r>
      </text>
    </comment>
    <comment ref="W136" authorId="0" shapeId="0" xr:uid="{2FB5B9A3-E3A1-4FEB-8B99-7224D46B7359}">
      <text>
        <r>
          <rPr>
            <sz val="10"/>
            <color indexed="81"/>
            <rFont val="Lucida Console"/>
            <family val="3"/>
          </rPr>
          <t>_x000D_
Pedagógico</t>
        </r>
      </text>
    </comment>
    <comment ref="X136" authorId="0" shapeId="0" xr:uid="{6522403B-2684-4727-8C15-70633EFDF77B}">
      <text>
        <r>
          <rPr>
            <sz val="10"/>
            <color indexed="81"/>
            <rFont val="Lucida Console"/>
            <family val="3"/>
          </rPr>
          <t>_x000D_
MAQ. E EQUIP. P/ IND. GRAFICA COMP. ACESS. E PAPEI</t>
        </r>
      </text>
    </comment>
    <comment ref="Y136" authorId="0" shapeId="0" xr:uid="{FB04DDBB-60A0-4E5B-8C69-E1228D91297A}">
      <text>
        <r>
          <rPr>
            <sz val="10"/>
            <color indexed="81"/>
            <rFont val="Lucida Console"/>
            <family val="3"/>
          </rPr>
          <t>_x000D_
PAPEIS P/ EMBALAGEM E DECORATIVOS</t>
        </r>
      </text>
    </comment>
    <comment ref="AW136" authorId="0" shapeId="0" xr:uid="{0802E4F4-A133-49D5-A248-6F246E081EBF}">
      <text>
        <r>
          <rPr>
            <sz val="10"/>
            <color indexed="81"/>
            <rFont val="Lucida Console"/>
            <family val="3"/>
          </rPr>
          <t>Tempo de Estoque (Meses)_x000D_
_x000D_
2.300,0</t>
        </r>
      </text>
    </comment>
    <comment ref="A137" authorId="0" shapeId="0" xr:uid="{672FF0F7-ABC1-45AD-8878-8D785C0AE169}">
      <text>
        <r>
          <rPr>
            <sz val="10"/>
            <color indexed="81"/>
            <rFont val="Lucida Console"/>
            <family val="3"/>
          </rPr>
          <t>_x000D_
32933</t>
        </r>
      </text>
    </comment>
    <comment ref="B137" authorId="0" shapeId="0" xr:uid="{DCC7C85C-CE76-4E3F-B585-8D0D9B85DC8F}">
      <text>
        <r>
          <rPr>
            <sz val="10"/>
            <color indexed="81"/>
            <rFont val="Lucida Console"/>
            <family val="3"/>
          </rPr>
          <t>DESCRIÇÃO DETALHADA_x000D_
PAPEL CARTAO - 50 X 70 CM - VERDE ESCURO (MEDIDAS PODERAO VARIAR +/- 5CM)</t>
        </r>
      </text>
    </comment>
    <comment ref="G137" authorId="0" shapeId="0" xr:uid="{88F5A2E7-CA43-4C7C-BF8B-C1207E3C257E}">
      <text>
        <r>
          <rPr>
            <sz val="10"/>
            <color indexed="81"/>
            <rFont val="Lucida Console"/>
            <family val="3"/>
          </rPr>
          <t>_x000D_
Últ estimativa : 25.000_x000D_
Enviada em     : 19.12.2019_x000D_
Ata - Venc     : 143/21 - 20.05.2022</t>
        </r>
      </text>
    </comment>
    <comment ref="O137" authorId="0" shapeId="0" xr:uid="{5F2EF531-F5A1-4AC4-9E56-69E5A45FC242}">
      <text>
        <r>
          <rPr>
            <sz val="10"/>
            <color indexed="81"/>
            <rFont val="Lucida Console"/>
            <family val="3"/>
          </rPr>
          <t>_x000D_
Pertencia a ATA nº 143/21_x000D_
Estimativa de Renovação enviada em 19.12.2019 - Qtd 25.000_x000D_
PE  61/21 lote _x000D_
30.04.21 = Finalizado. Ata 143/20</t>
        </r>
      </text>
    </comment>
    <comment ref="W137" authorId="0" shapeId="0" xr:uid="{7FDBFA7A-0543-46C4-AD16-5064FED17C04}">
      <text>
        <r>
          <rPr>
            <sz val="10"/>
            <color indexed="81"/>
            <rFont val="Lucida Console"/>
            <family val="3"/>
          </rPr>
          <t>_x000D_
Pedagógico</t>
        </r>
      </text>
    </comment>
    <comment ref="X137" authorId="0" shapeId="0" xr:uid="{46AE97A6-E10E-4C3B-B00B-C2E7755C20FD}">
      <text>
        <r>
          <rPr>
            <sz val="10"/>
            <color indexed="81"/>
            <rFont val="Lucida Console"/>
            <family val="3"/>
          </rPr>
          <t>_x000D_
MAQ. E EQUIP. P/ IND. GRAFICA COMP. ACESS. E PAPEI</t>
        </r>
      </text>
    </comment>
    <comment ref="Y137" authorId="0" shapeId="0" xr:uid="{01B3E857-117C-4FD9-AA50-D19B3F256026}">
      <text>
        <r>
          <rPr>
            <sz val="10"/>
            <color indexed="81"/>
            <rFont val="Lucida Console"/>
            <family val="3"/>
          </rPr>
          <t>_x000D_
CARTOES E CARTOLINA</t>
        </r>
      </text>
    </comment>
    <comment ref="AW137" authorId="0" shapeId="0" xr:uid="{493E65DC-94FB-48F5-B377-C37126706D0C}">
      <text>
        <r>
          <rPr>
            <sz val="10"/>
            <color indexed="81"/>
            <rFont val="Lucida Console"/>
            <family val="3"/>
          </rPr>
          <t>Tempo de Estoque (Meses)_x000D_
_x000D_
5.700,0</t>
        </r>
      </text>
    </comment>
    <comment ref="A138" authorId="0" shapeId="0" xr:uid="{97DAA145-594A-445D-823C-6BAEA5E8C89E}">
      <text>
        <r>
          <rPr>
            <sz val="10"/>
            <color indexed="81"/>
            <rFont val="Lucida Console"/>
            <family val="3"/>
          </rPr>
          <t>_x000D_
133850</t>
        </r>
      </text>
    </comment>
    <comment ref="B138" authorId="0" shapeId="0" xr:uid="{F0491241-94E8-4225-A48F-4456B854B05C}">
      <text>
        <r>
          <rPr>
            <sz val="10"/>
            <color indexed="81"/>
            <rFont val="Lucida Console"/>
            <family val="3"/>
          </rPr>
          <t>DESCRIÇÃO DETALHADA_x000D_
CARTOLINA DUPLA FACE / COLOR SET VERMELHA (COR VIVA, VIBRANTE, UNIFORME E SEM MANCHAS) - 48 X 66 CM VARIACAO +/- 5 CM)</t>
        </r>
      </text>
    </comment>
    <comment ref="G138" authorId="0" shapeId="0" xr:uid="{9DB6A1B0-B9FA-4761-8FE3-66DD996FE229}">
      <text>
        <r>
          <rPr>
            <sz val="10"/>
            <color indexed="81"/>
            <rFont val="Lucida Console"/>
            <family val="3"/>
          </rPr>
          <t>_x000D_
Últ estimativa : 25.000_x000D_
Enviada em     : 19.12.2019_x000D_
Ata - Venc     : 143/21 - 20.05.2022</t>
        </r>
      </text>
    </comment>
    <comment ref="O138" authorId="0" shapeId="0" xr:uid="{15468080-E096-4B37-864E-715337A22E2E}">
      <text>
        <r>
          <rPr>
            <sz val="10"/>
            <color indexed="81"/>
            <rFont val="Lucida Console"/>
            <family val="3"/>
          </rPr>
          <t>_x000D_
Pertencia a ATA nº 143/21_x000D_
Estimativa de Renovação enviada em 19.12.2019 - Qtd 25.000_x000D_
PE  61/21 lote _x000D_
30.04.21 = Finalizado. Ata 143/20</t>
        </r>
      </text>
    </comment>
    <comment ref="W138" authorId="0" shapeId="0" xr:uid="{84B40237-EE09-411F-B329-A2A09B22521F}">
      <text>
        <r>
          <rPr>
            <sz val="10"/>
            <color indexed="81"/>
            <rFont val="Lucida Console"/>
            <family val="3"/>
          </rPr>
          <t>_x000D_
Pedagógico</t>
        </r>
      </text>
    </comment>
    <comment ref="X138" authorId="0" shapeId="0" xr:uid="{FAF23008-4FFF-46DC-A92E-D3545B177409}">
      <text>
        <r>
          <rPr>
            <sz val="10"/>
            <color indexed="81"/>
            <rFont val="Lucida Console"/>
            <family val="3"/>
          </rPr>
          <t>_x000D_
MAQ. E EQUIP. P/ IND. GRAFICA COMP. ACESS. E PAPEI</t>
        </r>
      </text>
    </comment>
    <comment ref="Y138" authorId="0" shapeId="0" xr:uid="{6ADB31FD-5AD0-44A0-8C34-837E6CE273B5}">
      <text>
        <r>
          <rPr>
            <sz val="10"/>
            <color indexed="81"/>
            <rFont val="Lucida Console"/>
            <family val="3"/>
          </rPr>
          <t>_x000D_
CARTOES E CARTOLINA</t>
        </r>
      </text>
    </comment>
    <comment ref="AW138" authorId="0" shapeId="0" xr:uid="{4EDE0D8C-CAAD-40F5-B4D7-46947D8B074B}">
      <text>
        <r>
          <rPr>
            <sz val="10"/>
            <color indexed="81"/>
            <rFont val="Lucida Console"/>
            <family val="3"/>
          </rPr>
          <t>Tempo de Estoque (Meses)_x000D_
_x000D_
5.700,0</t>
        </r>
      </text>
    </comment>
    <comment ref="A139" authorId="0" shapeId="0" xr:uid="{FEAD6D22-ED59-4345-9F59-14796D59D32A}">
      <text>
        <r>
          <rPr>
            <sz val="10"/>
            <color indexed="81"/>
            <rFont val="Lucida Console"/>
            <family val="3"/>
          </rPr>
          <t>_x000D_
83838</t>
        </r>
      </text>
    </comment>
    <comment ref="B139" authorId="0" shapeId="0" xr:uid="{D0AEC564-CF03-40F8-AD1F-6FDBC5691DE2}">
      <text>
        <r>
          <rPr>
            <sz val="10"/>
            <color indexed="81"/>
            <rFont val="Lucida Console"/>
            <family val="3"/>
          </rPr>
          <t>DESCRIÇÃO DETALHADA_x000D_
LUVA DE LATEX NATURAL, PARA PROCEDIMENTO, FORMATO ANATOMICO, AMBIDESTRA, TAMANHO M - CAIXA COM 100 UNIDADES</t>
        </r>
      </text>
    </comment>
    <comment ref="G139" authorId="0" shapeId="0" xr:uid="{349E3EB2-005A-441B-A7A9-F79F6CB1B528}">
      <text>
        <r>
          <rPr>
            <sz val="10"/>
            <color indexed="81"/>
            <rFont val="Lucida Console"/>
            <family val="3"/>
          </rPr>
          <t>_x000D_
Últ estimativa : 32.000_x000D_
Enviada em     : 19.05.2020_x000D_
Ata - Venc     : 145/19 - 10.06.2020</t>
        </r>
      </text>
    </comment>
    <comment ref="O139" authorId="0" shapeId="0" xr:uid="{8C0F6BEC-8F40-4D75-B763-4CB733EE10DD}">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139" authorId="0" shapeId="0" xr:uid="{B93F59A2-FD01-46E9-A80B-A8EE0CF03592}">
      <text>
        <r>
          <rPr>
            <sz val="10"/>
            <color indexed="81"/>
            <rFont val="Lucida Console"/>
            <family val="3"/>
          </rPr>
          <t>_x000D_
SegMedTra</t>
        </r>
      </text>
    </comment>
    <comment ref="X139" authorId="0" shapeId="0" xr:uid="{8F2C4C6C-0B30-4A0C-AB0B-301E46873D26}">
      <text>
        <r>
          <rPr>
            <sz val="10"/>
            <color indexed="81"/>
            <rFont val="Lucida Console"/>
            <family val="3"/>
          </rPr>
          <t>_x000D_
EQUIP PROT IND, INST MAT P/ SINAL, CONTR, COMB ...</t>
        </r>
      </text>
    </comment>
    <comment ref="Y139" authorId="0" shapeId="0" xr:uid="{1EFDE3F0-B6CE-41E1-A292-52331CCF5381}">
      <text>
        <r>
          <rPr>
            <sz val="10"/>
            <color indexed="81"/>
            <rFont val="Lucida Console"/>
            <family val="3"/>
          </rPr>
          <t>_x000D_
CALCADOS, LUVAS, OCULOS, MASCARAS, CAPACETES, CASSETETE</t>
        </r>
      </text>
    </comment>
    <comment ref="AW139" authorId="0" shapeId="0" xr:uid="{AB780F25-F829-431C-AA90-AB69DA2D5AC0}">
      <text>
        <r>
          <rPr>
            <sz val="10"/>
            <color indexed="81"/>
            <rFont val="Lucida Console"/>
            <family val="3"/>
          </rPr>
          <t>Tempo de Estoque (Meses)_x000D_
_x000D_
3.775,0</t>
        </r>
      </text>
    </comment>
    <comment ref="A140" authorId="0" shapeId="0" xr:uid="{51DFDB6F-152D-45EE-9939-2C431DF3517E}">
      <text>
        <r>
          <rPr>
            <sz val="10"/>
            <color indexed="81"/>
            <rFont val="Lucida Console"/>
            <family val="3"/>
          </rPr>
          <t>_x000D_
136941</t>
        </r>
      </text>
    </comment>
    <comment ref="B140" authorId="0" shapeId="0" xr:uid="{368BD539-7B2E-4ECC-9527-8E81619BFDE6}">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140" authorId="0" shapeId="0" xr:uid="{7A4E3B20-1DF5-4DCE-B25A-1BE5F59640FA}">
      <text>
        <r>
          <rPr>
            <sz val="10"/>
            <color indexed="81"/>
            <rFont val="Lucida Console"/>
            <family val="3"/>
          </rPr>
          <t>_x000D_
Últ estimativa : 2.200_x000D_
Enviada em     : 05.03.2020_x000D_
Ata - Venc     : 211/20 - 21.09.2021</t>
        </r>
      </text>
    </comment>
    <comment ref="O140" authorId="0" shapeId="0" xr:uid="{68EF2116-FAFE-45A7-B697-71DBD12E6080}">
      <text>
        <r>
          <rPr>
            <sz val="10"/>
            <color indexed="81"/>
            <rFont val="Lucida Console"/>
            <family val="3"/>
          </rPr>
          <t>_x000D_
Pertencia a ATA nº 211/20_x000D_
Estimativa de Renovação enviada em 05.03.2020 - Qtd 2.200_x000D_
PP  92/19 lote _x000D_
26.07.19 = Finalizar - contrato assinado</t>
        </r>
      </text>
    </comment>
    <comment ref="W140" authorId="0" shapeId="0" xr:uid="{12720364-4F0E-4598-9BF8-8EE1D502EA03}">
      <text>
        <r>
          <rPr>
            <sz val="10"/>
            <color indexed="81"/>
            <rFont val="Lucida Console"/>
            <family val="3"/>
          </rPr>
          <t>_x000D_
Pedagógico</t>
        </r>
      </text>
    </comment>
    <comment ref="X140" authorId="0" shapeId="0" xr:uid="{DB398054-2A51-415B-8BD7-484990EC5C46}">
      <text>
        <r>
          <rPr>
            <sz val="10"/>
            <color indexed="81"/>
            <rFont val="Lucida Console"/>
            <family val="3"/>
          </rPr>
          <t>_x000D_
MAQ. E EQUIP. P/ IND. GRAFICA COMP. ACESS. E PAPEI</t>
        </r>
      </text>
    </comment>
    <comment ref="Y140" authorId="0" shapeId="0" xr:uid="{9D4C6AA5-A40B-4B9C-BFE2-C57E085B41C1}">
      <text>
        <r>
          <rPr>
            <sz val="10"/>
            <color indexed="81"/>
            <rFont val="Lucida Console"/>
            <family val="3"/>
          </rPr>
          <t>_x000D_
PAPEIS P/ EMBALAGEM E DECORATIVOS</t>
        </r>
      </text>
    </comment>
    <comment ref="AW140" authorId="0" shapeId="0" xr:uid="{6124AD6C-CA76-4911-B6A0-7D92FD773879}">
      <text>
        <r>
          <rPr>
            <sz val="10"/>
            <color indexed="81"/>
            <rFont val="Lucida Console"/>
            <family val="3"/>
          </rPr>
          <t>Tempo de Estoque (Meses)_x000D_
_x000D_
131,0</t>
        </r>
      </text>
    </comment>
    <comment ref="A141" authorId="0" shapeId="0" xr:uid="{DF1FFC34-4CF0-45E9-AE59-B7F0194565F3}">
      <text>
        <r>
          <rPr>
            <sz val="10"/>
            <color indexed="81"/>
            <rFont val="Lucida Console"/>
            <family val="3"/>
          </rPr>
          <t>_x000D_
17370</t>
        </r>
      </text>
    </comment>
    <comment ref="B141" authorId="0" shapeId="0" xr:uid="{ABE5D723-B02E-4075-9276-B0090A225C93}">
      <text>
        <r>
          <rPr>
            <sz val="10"/>
            <color indexed="81"/>
            <rFont val="Lucida Console"/>
            <family val="3"/>
          </rPr>
          <t>DESCRIÇÃO DETALHADA_x000D_
PAPEL CELOFANE - 90 X 100 CM - VERDE</t>
        </r>
      </text>
    </comment>
    <comment ref="G141" authorId="0" shapeId="0" xr:uid="{93EAF6FE-81E9-4184-8393-302CB8E7E6FA}">
      <text>
        <r>
          <rPr>
            <sz val="10"/>
            <color indexed="81"/>
            <rFont val="Lucida Console"/>
            <family val="3"/>
          </rPr>
          <t>_x000D_
Últ estimativa : 10.000_x000D_
Enviada em     : 05.03.2020_x000D_
Ata - Venc     : 211/20 - 21.09.2021</t>
        </r>
      </text>
    </comment>
    <comment ref="O141" authorId="0" shapeId="0" xr:uid="{941C74D9-21B8-4A6B-BBDD-E2F1199EBE51}">
      <text>
        <r>
          <rPr>
            <sz val="10"/>
            <color indexed="81"/>
            <rFont val="Lucida Console"/>
            <family val="3"/>
          </rPr>
          <t>_x000D_
Pertencia a ATA nº 211/20_x000D_
Estimativa de Renovação enviada em 05.03.2020 - Qtd 10.000_x000D_
PP  92/19 lote _x000D_
26.07.19 = Finalizar - contrato assinado</t>
        </r>
      </text>
    </comment>
    <comment ref="W141" authorId="0" shapeId="0" xr:uid="{3886AF9B-C492-4D3B-8543-60653611F53C}">
      <text>
        <r>
          <rPr>
            <sz val="10"/>
            <color indexed="81"/>
            <rFont val="Lucida Console"/>
            <family val="3"/>
          </rPr>
          <t>_x000D_
Pedagógico</t>
        </r>
      </text>
    </comment>
    <comment ref="X141" authorId="0" shapeId="0" xr:uid="{3A5CBB79-5C32-4A7C-9AC3-C55DB4E4F22C}">
      <text>
        <r>
          <rPr>
            <sz val="10"/>
            <color indexed="81"/>
            <rFont val="Lucida Console"/>
            <family val="3"/>
          </rPr>
          <t>_x000D_
MAQ. E EQUIP. P/ IND. GRAFICA COMP. ACESS. E PAPEI</t>
        </r>
      </text>
    </comment>
    <comment ref="Y141" authorId="0" shapeId="0" xr:uid="{7A6F9022-3E75-45E7-9CBA-8AC109097EBA}">
      <text>
        <r>
          <rPr>
            <sz val="10"/>
            <color indexed="81"/>
            <rFont val="Lucida Console"/>
            <family val="3"/>
          </rPr>
          <t>_x000D_
PAPEIS E PAPELOES</t>
        </r>
      </text>
    </comment>
    <comment ref="AW141" authorId="0" shapeId="0" xr:uid="{569C518E-929A-4ACA-A6B1-D275A277DB44}">
      <text>
        <r>
          <rPr>
            <sz val="10"/>
            <color indexed="81"/>
            <rFont val="Lucida Console"/>
            <family val="3"/>
          </rPr>
          <t>Tempo de Estoque (Meses)_x000D_
_x000D_
1.900,0</t>
        </r>
      </text>
    </comment>
    <comment ref="A142" authorId="0" shapeId="0" xr:uid="{941D1FD5-AFA9-41E2-AB82-0BA091073281}">
      <text>
        <r>
          <rPr>
            <sz val="10"/>
            <color indexed="81"/>
            <rFont val="Lucida Console"/>
            <family val="3"/>
          </rPr>
          <t>_x000D_
17371</t>
        </r>
      </text>
    </comment>
    <comment ref="B142" authorId="0" shapeId="0" xr:uid="{0FCC7DF3-0F63-46D9-962D-E07E9F879CF7}">
      <text>
        <r>
          <rPr>
            <sz val="10"/>
            <color indexed="81"/>
            <rFont val="Lucida Console"/>
            <family val="3"/>
          </rPr>
          <t>DESCRIÇÃO DETALHADA_x000D_
PAPEL CELOFANE - 90 X 100 CM - VERMELHO</t>
        </r>
      </text>
    </comment>
    <comment ref="G142" authorId="0" shapeId="0" xr:uid="{6A7441FA-B70E-4F0B-8772-132D290C1175}">
      <text>
        <r>
          <rPr>
            <sz val="10"/>
            <color indexed="81"/>
            <rFont val="Lucida Console"/>
            <family val="3"/>
          </rPr>
          <t>_x000D_
Últ estimativa : 10.000_x000D_
Enviada em     : 05.03.2020_x000D_
Ata - Venc     : 211/20 - 21.09.2021</t>
        </r>
      </text>
    </comment>
    <comment ref="O142" authorId="0" shapeId="0" xr:uid="{A3A03D13-2A38-4CCE-993E-BEB697D77869}">
      <text>
        <r>
          <rPr>
            <sz val="10"/>
            <color indexed="81"/>
            <rFont val="Lucida Console"/>
            <family val="3"/>
          </rPr>
          <t>_x000D_
Pertencia a ATA nº 211/20_x000D_
Estimativa de Renovação enviada em 05.03.2020 - Qtd 10.000_x000D_
PP  92/19 lote _x000D_
26.07.19 = Finalizar - contrato assinado</t>
        </r>
      </text>
    </comment>
    <comment ref="W142" authorId="0" shapeId="0" xr:uid="{7FE11F54-BC63-423F-A8F6-D3557667D5A8}">
      <text>
        <r>
          <rPr>
            <sz val="10"/>
            <color indexed="81"/>
            <rFont val="Lucida Console"/>
            <family val="3"/>
          </rPr>
          <t>_x000D_
Pedagógico</t>
        </r>
      </text>
    </comment>
    <comment ref="X142" authorId="0" shapeId="0" xr:uid="{60FC094F-EEEF-405D-9149-4AE1C8D6D033}">
      <text>
        <r>
          <rPr>
            <sz val="10"/>
            <color indexed="81"/>
            <rFont val="Lucida Console"/>
            <family val="3"/>
          </rPr>
          <t>_x000D_
MAQ. E EQUIP. P/ IND. GRAFICA COMP. ACESS. E PAPEI</t>
        </r>
      </text>
    </comment>
    <comment ref="Y142" authorId="0" shapeId="0" xr:uid="{953B2151-112F-4CB4-BB53-4773CC61F07B}">
      <text>
        <r>
          <rPr>
            <sz val="10"/>
            <color indexed="81"/>
            <rFont val="Lucida Console"/>
            <family val="3"/>
          </rPr>
          <t>_x000D_
PAPEIS E PAPELOES</t>
        </r>
      </text>
    </comment>
    <comment ref="AW142" authorId="0" shapeId="0" xr:uid="{3E906EFD-55E0-41B4-9D31-433337CBCD70}">
      <text>
        <r>
          <rPr>
            <sz val="10"/>
            <color indexed="81"/>
            <rFont val="Lucida Console"/>
            <family val="3"/>
          </rPr>
          <t>Tempo de Estoque (Meses)_x000D_
_x000D_
1.900,0</t>
        </r>
      </text>
    </comment>
    <comment ref="A143" authorId="0" shapeId="0" xr:uid="{3AF7F77E-1E23-4189-8743-13A76E07E499}">
      <text>
        <r>
          <rPr>
            <sz val="10"/>
            <color indexed="81"/>
            <rFont val="Lucida Console"/>
            <family val="3"/>
          </rPr>
          <t>_x000D_
32927</t>
        </r>
      </text>
    </comment>
    <comment ref="B143" authorId="0" shapeId="0" xr:uid="{D41C0D34-AF61-4F3E-A565-ECC4D588EB80}">
      <text>
        <r>
          <rPr>
            <sz val="10"/>
            <color indexed="81"/>
            <rFont val="Lucida Console"/>
            <family val="3"/>
          </rPr>
          <t>DESCRIÇÃO DETALHADA_x000D_
PAPEL CELOFANE - 90 X 100 CM - AZUL</t>
        </r>
      </text>
    </comment>
    <comment ref="G143" authorId="0" shapeId="0" xr:uid="{CD60B6B6-3C5E-4AE3-BE48-8075EF01004F}">
      <text>
        <r>
          <rPr>
            <sz val="10"/>
            <color indexed="81"/>
            <rFont val="Lucida Console"/>
            <family val="3"/>
          </rPr>
          <t>_x000D_
Últ estimativa : 10.000_x000D_
Enviada em     : 05.03.2020_x000D_
Ata - Venc     : 211/20 - 21.09.2021</t>
        </r>
      </text>
    </comment>
    <comment ref="O143" authorId="0" shapeId="0" xr:uid="{C535B262-73B5-446B-8E0B-10E87440F18B}">
      <text>
        <r>
          <rPr>
            <sz val="10"/>
            <color indexed="81"/>
            <rFont val="Lucida Console"/>
            <family val="3"/>
          </rPr>
          <t>_x000D_
Pertencia a ATA nº 211/20_x000D_
Estimativa de Renovação enviada em 05.03.2020 - Qtd 10.000_x000D_
PP  92/19 lote _x000D_
26.07.19 = Finalizar - contrato assinado</t>
        </r>
      </text>
    </comment>
    <comment ref="W143" authorId="0" shapeId="0" xr:uid="{2104AA90-F820-4F0E-B4F2-5664F4A80F8F}">
      <text>
        <r>
          <rPr>
            <sz val="10"/>
            <color indexed="81"/>
            <rFont val="Lucida Console"/>
            <family val="3"/>
          </rPr>
          <t>_x000D_
Pedagógico</t>
        </r>
      </text>
    </comment>
    <comment ref="X143" authorId="0" shapeId="0" xr:uid="{58C71FC0-AFD1-4F56-B05F-337B2AD662C6}">
      <text>
        <r>
          <rPr>
            <sz val="10"/>
            <color indexed="81"/>
            <rFont val="Lucida Console"/>
            <family val="3"/>
          </rPr>
          <t>_x000D_
MAQ. E EQUIP. P/ IND. GRAFICA COMP. ACESS. E PAPEI</t>
        </r>
      </text>
    </comment>
    <comment ref="Y143" authorId="0" shapeId="0" xr:uid="{FD1202D4-CB46-4F02-9EDA-AC0F8363288C}">
      <text>
        <r>
          <rPr>
            <sz val="10"/>
            <color indexed="81"/>
            <rFont val="Lucida Console"/>
            <family val="3"/>
          </rPr>
          <t>_x000D_
PAPEIS E PAPELOES</t>
        </r>
      </text>
    </comment>
    <comment ref="AW143" authorId="0" shapeId="0" xr:uid="{1007E309-E0F6-413A-80C9-1CD5423179C9}">
      <text>
        <r>
          <rPr>
            <sz val="10"/>
            <color indexed="81"/>
            <rFont val="Lucida Console"/>
            <family val="3"/>
          </rPr>
          <t>Tempo de Estoque (Meses)_x000D_
_x000D_
2.100,0</t>
        </r>
      </text>
    </comment>
    <comment ref="A144" authorId="0" shapeId="0" xr:uid="{0597563E-6343-4F40-9765-B75471435999}">
      <text>
        <r>
          <rPr>
            <sz val="10"/>
            <color indexed="81"/>
            <rFont val="Lucida Console"/>
            <family val="3"/>
          </rPr>
          <t>_x000D_
35554</t>
        </r>
      </text>
    </comment>
    <comment ref="B144" authorId="0" shapeId="0" xr:uid="{E7D7669D-5F7C-49AE-8C60-E033BA51803A}">
      <text>
        <r>
          <rPr>
            <sz val="10"/>
            <color indexed="81"/>
            <rFont val="Lucida Console"/>
            <family val="3"/>
          </rPr>
          <t>DESCRIÇÃO DETALHADA_x000D_
LIXA DE PAPEL P/ MADEIRA EM FOLHA DE 225 X 275 MM - N° 80</t>
        </r>
      </text>
    </comment>
    <comment ref="G144" authorId="0" shapeId="0" xr:uid="{E932EB20-0C84-4045-BDF5-BFF8C2F0D2E8}">
      <text>
        <r>
          <rPr>
            <sz val="10"/>
            <color indexed="81"/>
            <rFont val="Lucida Console"/>
            <family val="3"/>
          </rPr>
          <t>_x000D_
Últ estimativa : 0_x000D_
Enviada em     : 12.05.2020_x000D_
Ata - Venc     : 254/20 - 28.10.2021</t>
        </r>
      </text>
    </comment>
    <comment ref="O144" authorId="0" shapeId="0" xr:uid="{50D69DDE-0CEE-477D-B8A9-F6C89257A3BE}">
      <text>
        <r>
          <rPr>
            <sz val="10"/>
            <color indexed="81"/>
            <rFont val="Lucida Console"/>
            <family val="3"/>
          </rPr>
          <t>_x000D_
Pertencia a ATA nº 254/20_x000D_
Estimativa de Renovação enviada em 12.05.2020 - Qtd _x000D_
PE 147/20 lote _x000D_
04.09.20 = Finalizado. Ata 254/20</t>
        </r>
      </text>
    </comment>
    <comment ref="W144" authorId="0" shapeId="0" xr:uid="{BFF9982C-14AB-4F32-9466-B67CDAE463C1}">
      <text>
        <r>
          <rPr>
            <sz val="10"/>
            <color indexed="81"/>
            <rFont val="Lucida Console"/>
            <family val="3"/>
          </rPr>
          <t>_x000D_
DM-Serralheria</t>
        </r>
      </text>
    </comment>
    <comment ref="X144" authorId="0" shapeId="0" xr:uid="{F22AD6EF-53B6-4002-A6BB-82E2759866E9}">
      <text>
        <r>
          <rPr>
            <sz val="10"/>
            <color indexed="81"/>
            <rFont val="Lucida Console"/>
            <family val="3"/>
          </rPr>
          <t>_x000D_
ABRASIVOS</t>
        </r>
      </text>
    </comment>
    <comment ref="Y144" authorId="0" shapeId="0" xr:uid="{73EC2EA1-1772-4582-A651-0F90CA1968B3}">
      <text>
        <r>
          <rPr>
            <sz val="10"/>
            <color indexed="81"/>
            <rFont val="Lucida Console"/>
            <family val="3"/>
          </rPr>
          <t>_x000D_
LIXAS EM FOLHA</t>
        </r>
      </text>
    </comment>
    <comment ref="AW144" authorId="0" shapeId="0" xr:uid="{A3B71F97-5A5C-4B7A-895F-84945DAEE22D}">
      <text>
        <r>
          <rPr>
            <sz val="10"/>
            <color indexed="81"/>
            <rFont val="Lucida Console"/>
            <family val="3"/>
          </rPr>
          <t>Tempo de Estoque (Meses)_x000D_
_x000D_
20,0</t>
        </r>
      </text>
    </comment>
    <comment ref="A145" authorId="0" shapeId="0" xr:uid="{DEB083EC-B5AF-46E7-9433-EF0058A650AA}">
      <text>
        <r>
          <rPr>
            <sz val="10"/>
            <color indexed="81"/>
            <rFont val="Lucida Console"/>
            <family val="3"/>
          </rPr>
          <t>_x000D_
28181</t>
        </r>
      </text>
    </comment>
    <comment ref="B145" authorId="0" shapeId="0" xr:uid="{31AE4176-A632-4DF7-9989-A6A4E4EF5AB9}">
      <text>
        <r>
          <rPr>
            <sz val="10"/>
            <color indexed="81"/>
            <rFont val="Lucida Console"/>
            <family val="3"/>
          </rPr>
          <t>DESCRIÇÃO DETALHADA_x000D_
ADAPTADOR DE PVC RIGIDO MARROM DE 2" SOLDAVEL. A MARCA DEVERA VIR LITOGRAFADA NA PECA.</t>
        </r>
      </text>
    </comment>
    <comment ref="G145" authorId="0" shapeId="0" xr:uid="{25B02544-C865-430E-979A-DB6208270259}">
      <text>
        <r>
          <rPr>
            <sz val="10"/>
            <color indexed="81"/>
            <rFont val="Lucida Console"/>
            <family val="3"/>
          </rPr>
          <t>_x000D_
Últ estimativa : 20_x000D_
Enviada em     : 24.10.2019_x000D_
Ata - Venc     : 293/20 - 30.11.2021</t>
        </r>
      </text>
    </comment>
    <comment ref="O145" authorId="0" shapeId="0" xr:uid="{4187EB14-B63C-4164-9378-D167CB4BCFC2}">
      <text>
        <r>
          <rPr>
            <sz val="10"/>
            <color indexed="81"/>
            <rFont val="Lucida Console"/>
            <family val="3"/>
          </rPr>
          <t>_x000D_
Pertencia a ATA nº 293/20_x000D_
Estimativa de Renovação enviada em 24.10.2019 - Qtd 20_x000D_
PE  16/20 lote 31_x000D_
18.05.20 = Processo conferido, finalizado.</t>
        </r>
      </text>
    </comment>
    <comment ref="W145" authorId="0" shapeId="0" xr:uid="{093A63D9-4CFB-4A1E-88E3-1633A80520FD}">
      <text>
        <r>
          <rPr>
            <sz val="10"/>
            <color indexed="81"/>
            <rFont val="Lucida Console"/>
            <family val="3"/>
          </rPr>
          <t>_x000D_
DM-Hidráulica</t>
        </r>
      </text>
    </comment>
    <comment ref="X145" authorId="0" shapeId="0" xr:uid="{F2DC41D2-8797-4BF9-B187-682F8EBD2011}">
      <text>
        <r>
          <rPr>
            <sz val="10"/>
            <color indexed="81"/>
            <rFont val="Lucida Console"/>
            <family val="3"/>
          </rPr>
          <t>_x000D_
MATERIAL HIDRAULICO, CANOS, TUBOS, MANGUEIRAS, CONEXOES E ACESS.</t>
        </r>
      </text>
    </comment>
    <comment ref="Y145" authorId="0" shapeId="0" xr:uid="{D2BEECF7-5279-4600-AD9D-A5A5EBAFB83F}">
      <text>
        <r>
          <rPr>
            <sz val="10"/>
            <color indexed="81"/>
            <rFont val="Lucida Console"/>
            <family val="3"/>
          </rPr>
          <t>_x000D_
ADAP. LUVAS.TES CURVAS COTOVELOS PLUGS FLANGES.....</t>
        </r>
      </text>
    </comment>
    <comment ref="AW145" authorId="0" shapeId="0" xr:uid="{35E58F75-454B-4F85-AD1D-8BE3FAC31A33}">
      <text>
        <r>
          <rPr>
            <sz val="10"/>
            <color indexed="81"/>
            <rFont val="Lucida Console"/>
            <family val="3"/>
          </rPr>
          <t>Tempo de Estoque (Meses)_x000D_
_x000D_
12,0</t>
        </r>
      </text>
    </comment>
    <comment ref="A146" authorId="0" shapeId="0" xr:uid="{400BC8F2-9AAA-414D-999C-228DD06A6F56}">
      <text>
        <r>
          <rPr>
            <sz val="10"/>
            <color indexed="81"/>
            <rFont val="Lucida Console"/>
            <family val="3"/>
          </rPr>
          <t>_x000D_
15267</t>
        </r>
      </text>
    </comment>
    <comment ref="B146" authorId="0" shapeId="0" xr:uid="{03A4034A-7B4C-4505-8BBC-D92A61BE3950}">
      <text>
        <r>
          <rPr>
            <sz val="10"/>
            <color indexed="81"/>
            <rFont val="Lucida Console"/>
            <family val="3"/>
          </rPr>
          <t>DESCRIÇÃO DETALHADA_x000D_
CONECTOR TIPO SPLIT BOLT-SIMPLES/SIMPLES P/ 2 CABOS DE COBRE DE 10MM2</t>
        </r>
      </text>
    </comment>
    <comment ref="G146" authorId="0" shapeId="0" xr:uid="{9586DB9D-E7EC-47A1-9546-CAA440AC57E5}">
      <text>
        <r>
          <rPr>
            <sz val="10"/>
            <color indexed="81"/>
            <rFont val="Lucida Console"/>
            <family val="3"/>
          </rPr>
          <t>_x000D_
Últ estimativa : 0_x000D_
Enviada em     : 23.09.2020_x000D_
Ata - Venc     : 58/21 - 02.03.2022</t>
        </r>
      </text>
    </comment>
    <comment ref="O146" authorId="0" shapeId="0" xr:uid="{8BFB4340-C7EF-44D9-A826-0D102486B7E5}">
      <text>
        <r>
          <rPr>
            <sz val="10"/>
            <color indexed="81"/>
            <rFont val="Lucida Console"/>
            <family val="3"/>
          </rPr>
          <t>_x000D_
Pertencia a ATA nº 58/21_x000D_
Estimativa de Renovação enviada em 23.09.2020 - Qtd _x000D_
PE   5/21 lote _x000D_
02.02.21 = Finalizado</t>
        </r>
      </text>
    </comment>
    <comment ref="W146" authorId="0" shapeId="0" xr:uid="{DEB6A540-A4FB-4114-B48F-ED4AF468D88A}">
      <text>
        <r>
          <rPr>
            <sz val="10"/>
            <color indexed="81"/>
            <rFont val="Lucida Console"/>
            <family val="3"/>
          </rPr>
          <t>_x000D_
DM-Elétrica</t>
        </r>
      </text>
    </comment>
    <comment ref="X146" authorId="0" shapeId="0" xr:uid="{CDEFC9B5-97B3-442C-8FE5-03B675AF0E81}">
      <text>
        <r>
          <rPr>
            <sz val="10"/>
            <color indexed="81"/>
            <rFont val="Lucida Console"/>
            <family val="3"/>
          </rPr>
          <t>_x000D_
EQUIP. MAT. P/ GERACAO, TRANSM. DISTR. RETIF...</t>
        </r>
      </text>
    </comment>
    <comment ref="Y146" authorId="0" shapeId="0" xr:uid="{380EA9C6-22A8-49B5-AC46-89C51E1926D1}">
      <text>
        <r>
          <rPr>
            <sz val="10"/>
            <color indexed="81"/>
            <rFont val="Lucida Console"/>
            <family val="3"/>
          </rPr>
          <t>_x000D_
CONECTORES</t>
        </r>
      </text>
    </comment>
    <comment ref="AW146" authorId="0" shapeId="0" xr:uid="{25791457-BFBF-4E6F-8681-ED9C85A5F673}">
      <text>
        <r>
          <rPr>
            <sz val="10"/>
            <color indexed="81"/>
            <rFont val="Lucida Console"/>
            <family val="3"/>
          </rPr>
          <t>Tempo de Estoque (Meses)_x000D_
_x000D_
43,0</t>
        </r>
      </text>
    </comment>
    <comment ref="A147" authorId="0" shapeId="0" xr:uid="{A22A6063-053A-4635-80B7-53791736B6F0}">
      <text>
        <r>
          <rPr>
            <sz val="10"/>
            <color indexed="81"/>
            <rFont val="Lucida Console"/>
            <family val="3"/>
          </rPr>
          <t>_x000D_
12884</t>
        </r>
      </text>
    </comment>
    <comment ref="B147" authorId="0" shapeId="0" xr:uid="{A5F18116-42B2-46A4-9CC6-49068A99036B}">
      <text>
        <r>
          <rPr>
            <sz val="10"/>
            <color indexed="81"/>
            <rFont val="Lucida Console"/>
            <family val="3"/>
          </rPr>
          <t>DESCRIÇÃO DETALHADA_x000D_
COTOVELO 90 GRAUS EM PVC RIGIDO SOLDAVEL DE 4" (ESGOTO)</t>
        </r>
      </text>
    </comment>
    <comment ref="G147" authorId="0" shapeId="0" xr:uid="{27362430-0C01-4E24-931B-B3944C5AB7FE}">
      <text>
        <r>
          <rPr>
            <sz val="10"/>
            <color indexed="81"/>
            <rFont val="Lucida Console"/>
            <family val="3"/>
          </rPr>
          <t>_x000D_
Últ estimativa : 400_x000D_
Enviada em     : 24.11.2020_x000D_
Ata - Venc     : 87/20 - 31.03.2021</t>
        </r>
      </text>
    </comment>
    <comment ref="O147" authorId="0" shapeId="0" xr:uid="{19C0AE2D-19DE-4F4F-AAED-50B92C29B530}">
      <text>
        <r>
          <rPr>
            <sz val="10"/>
            <color indexed="81"/>
            <rFont val="Lucida Console"/>
            <family val="3"/>
          </rPr>
          <t>_x000D_
Pertencia a ATA nº 87/20_x000D_
Estimativa de Renovação enviada em 24.11.2020 - Qtd 400_x000D_
PE  10/20 lote 4_x000D_
30.04.20 = Processo conferido, finalizado.</t>
        </r>
      </text>
    </comment>
    <comment ref="W147" authorId="0" shapeId="0" xr:uid="{32CA44E8-3847-4241-8920-1D8A5C6D5F64}">
      <text>
        <r>
          <rPr>
            <sz val="10"/>
            <color indexed="81"/>
            <rFont val="Lucida Console"/>
            <family val="3"/>
          </rPr>
          <t>_x000D_
DM-Hidráulica</t>
        </r>
      </text>
    </comment>
    <comment ref="X147" authorId="0" shapeId="0" xr:uid="{C653B3DD-BF96-49FD-A680-5AB4FB5D1F92}">
      <text>
        <r>
          <rPr>
            <sz val="10"/>
            <color indexed="81"/>
            <rFont val="Lucida Console"/>
            <family val="3"/>
          </rPr>
          <t>_x000D_
MATERIAL HIDRAULICO, CANOS, TUBOS, MANGUEIRAS, CONEXOES E ACESS.</t>
        </r>
      </text>
    </comment>
    <comment ref="Y147" authorId="0" shapeId="0" xr:uid="{2F7FB603-F1EC-4336-B8E6-64A41CF3F575}">
      <text>
        <r>
          <rPr>
            <sz val="10"/>
            <color indexed="81"/>
            <rFont val="Lucida Console"/>
            <family val="3"/>
          </rPr>
          <t>_x000D_
ADAP. LUVAS.TES CURVAS COTOVELOS PLUGS FLANGES.....</t>
        </r>
      </text>
    </comment>
    <comment ref="AW147" authorId="0" shapeId="0" xr:uid="{FDA4FFA5-B2A4-4070-AEE9-902DC8DDB316}">
      <text>
        <r>
          <rPr>
            <sz val="10"/>
            <color indexed="81"/>
            <rFont val="Lucida Console"/>
            <family val="3"/>
          </rPr>
          <t>Tempo de Estoque (Meses)_x000D_
_x000D_
88,0</t>
        </r>
      </text>
    </comment>
    <comment ref="A148" authorId="0" shapeId="0" xr:uid="{8D390F36-F787-4363-9EB9-B0AE051EF0ED}">
      <text>
        <r>
          <rPr>
            <sz val="10"/>
            <color indexed="81"/>
            <rFont val="Lucida Console"/>
            <family val="3"/>
          </rPr>
          <t>_x000D_
81455</t>
        </r>
      </text>
    </comment>
    <comment ref="B148" authorId="0" shapeId="0" xr:uid="{475EDF91-59E0-4FE8-AB8D-EB420792DD24}">
      <text>
        <r>
          <rPr>
            <sz val="10"/>
            <color indexed="81"/>
            <rFont val="Lucida Console"/>
            <family val="3"/>
          </rPr>
          <t>DESCRIÇÃO DETALHADA_x000D_
DISCO DE CORTE 7" X 1/8" X 7/8" (DIAM.EXT X ESPESSURA X DIAM. FURO) - CONFORME NORMAS ABNT</t>
        </r>
      </text>
    </comment>
    <comment ref="G148" authorId="0" shapeId="0" xr:uid="{D33C62A3-FA73-4569-B0CC-7443638F000E}">
      <text>
        <r>
          <rPr>
            <sz val="10"/>
            <color indexed="81"/>
            <rFont val="Lucida Console"/>
            <family val="3"/>
          </rPr>
          <t>_x000D_
Últ estimativa : 300_x000D_
Enviada em     : 17.12.2020_x000D_
Ata - Venc     : 88/20 - 01.04.2021</t>
        </r>
      </text>
    </comment>
    <comment ref="O148" authorId="0" shapeId="0" xr:uid="{A1B31C5D-52F3-46C9-B372-B3285A2516DE}">
      <text>
        <r>
          <rPr>
            <sz val="10"/>
            <color indexed="81"/>
            <rFont val="Lucida Console"/>
            <family val="3"/>
          </rPr>
          <t>_x000D_
Pertencia a ATA nº 88/20_x000D_
Estimativa de Renovação enviada em 17.12.2020 - Qtd 300_x000D_
PE   6/20 lote 15_x000D_
28.04.21 = Processo conferido, finalizado.</t>
        </r>
      </text>
    </comment>
    <comment ref="W148" authorId="0" shapeId="0" xr:uid="{C358100C-3766-459A-8042-87DAA8AE0521}">
      <text>
        <r>
          <rPr>
            <sz val="10"/>
            <color indexed="81"/>
            <rFont val="Lucida Console"/>
            <family val="3"/>
          </rPr>
          <t>_x000D_
DM-Serralheria</t>
        </r>
      </text>
    </comment>
    <comment ref="X148" authorId="0" shapeId="0" xr:uid="{F624771C-AD36-479C-851A-BAE9E700FF73}">
      <text>
        <r>
          <rPr>
            <sz val="10"/>
            <color indexed="81"/>
            <rFont val="Lucida Console"/>
            <family val="3"/>
          </rPr>
          <t>_x000D_
ABRASIVOS</t>
        </r>
      </text>
    </comment>
    <comment ref="Y148" authorId="0" shapeId="0" xr:uid="{B99F6452-F920-4EB4-B923-A21DEE3DDB9A}">
      <text>
        <r>
          <rPr>
            <sz val="10"/>
            <color indexed="81"/>
            <rFont val="Lucida Console"/>
            <family val="3"/>
          </rPr>
          <t>_x000D_
DISCO DE FIBRA</t>
        </r>
      </text>
    </comment>
    <comment ref="AW148" authorId="0" shapeId="0" xr:uid="{76909CE0-6BE1-46A4-9FD7-5BFA463281DB}">
      <text>
        <r>
          <rPr>
            <sz val="10"/>
            <color indexed="81"/>
            <rFont val="Lucida Console"/>
            <family val="3"/>
          </rPr>
          <t>Tempo de Estoque (Meses)_x000D_
_x000D_
81,0</t>
        </r>
      </text>
    </comment>
    <comment ref="A149" authorId="0" shapeId="0" xr:uid="{A6BBF34B-9468-466E-9B21-AAF03D5EA05D}">
      <text>
        <r>
          <rPr>
            <sz val="10"/>
            <color indexed="81"/>
            <rFont val="Lucida Console"/>
            <family val="3"/>
          </rPr>
          <t>_x000D_
131935</t>
        </r>
      </text>
    </comment>
    <comment ref="B149" authorId="0" shapeId="0" xr:uid="{DF1DCED4-6F8F-43B8-8B1C-38E40CB3B586}">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149" authorId="0" shapeId="0" xr:uid="{413268CD-7751-4062-9FB4-078955E386CE}">
      <text>
        <r>
          <rPr>
            <sz val="10"/>
            <color indexed="81"/>
            <rFont val="Lucida Console"/>
            <family val="3"/>
          </rPr>
          <t>_x000D_
Pedagógico</t>
        </r>
      </text>
    </comment>
    <comment ref="X149" authorId="0" shapeId="0" xr:uid="{407C2050-EC02-4639-BC53-24A58CBD25F1}">
      <text>
        <r>
          <rPr>
            <sz val="10"/>
            <color indexed="81"/>
            <rFont val="Lucida Console"/>
            <family val="3"/>
          </rPr>
          <t>_x000D_
MAQ., EQUIP., COMP., ACES., MAT. PARA ESCRIT.E ESCOLAR</t>
        </r>
      </text>
    </comment>
    <comment ref="Y149" authorId="0" shapeId="0" xr:uid="{B5068C12-07F2-4E8B-94B7-5E1D2C4743D2}">
      <text>
        <r>
          <rPr>
            <sz val="10"/>
            <color indexed="81"/>
            <rFont val="Lucida Console"/>
            <family val="3"/>
          </rPr>
          <t>_x000D_
LAPIS, BORRACHA, APONTADORES, REGUAS E CORRETIVOS P/ ESCRIT.</t>
        </r>
      </text>
    </comment>
    <comment ref="AW149" authorId="0" shapeId="0" xr:uid="{4D0C4365-0B35-4CB4-918F-FB46A084E141}">
      <text>
        <r>
          <rPr>
            <sz val="10"/>
            <color indexed="81"/>
            <rFont val="Lucida Console"/>
            <family val="3"/>
          </rPr>
          <t>Tempo de Estoque (Meses)_x000D_
_x000D_
2.297,0</t>
        </r>
      </text>
    </comment>
    <comment ref="A150" authorId="0" shapeId="0" xr:uid="{D07CBDBF-E280-4795-AF39-0E25096C2BE1}">
      <text>
        <r>
          <rPr>
            <sz val="10"/>
            <color indexed="81"/>
            <rFont val="Lucida Console"/>
            <family val="3"/>
          </rPr>
          <t>_x000D_
29952</t>
        </r>
      </text>
    </comment>
    <comment ref="B150" authorId="0" shapeId="0" xr:uid="{7A07FA88-E906-4014-A342-8B7463A0927F}">
      <text>
        <r>
          <rPr>
            <sz val="10"/>
            <color indexed="81"/>
            <rFont val="Lucida Console"/>
            <family val="3"/>
          </rPr>
          <t xml:space="preserve">DESCRIÇÃO DETALHADA_x000D_
TESOURA EM ACO INOXIDAVEL, COM CABO EM POLIPROPILENO, 18 CM (VARIAÇÃO +/- 3 CM) </t>
        </r>
      </text>
    </comment>
    <comment ref="W150" authorId="0" shapeId="0" xr:uid="{B14C5478-F106-4378-93C9-44C67EE53002}">
      <text>
        <r>
          <rPr>
            <sz val="10"/>
            <color indexed="81"/>
            <rFont val="Lucida Console"/>
            <family val="3"/>
          </rPr>
          <t>_x000D_
Administrativo</t>
        </r>
      </text>
    </comment>
    <comment ref="X150" authorId="0" shapeId="0" xr:uid="{64C742FD-7763-4C06-8896-BD5C0592B597}">
      <text>
        <r>
          <rPr>
            <sz val="10"/>
            <color indexed="81"/>
            <rFont val="Lucida Console"/>
            <family val="3"/>
          </rPr>
          <t>_x000D_
MAQ., EQUIP., COMP., ACES., MAT. PARA ESCRIT.E ESCOLAR</t>
        </r>
      </text>
    </comment>
    <comment ref="Y150" authorId="0" shapeId="0" xr:uid="{1D6E40C0-1BCF-4256-923D-E086BF9D0EDF}">
      <text>
        <r>
          <rPr>
            <sz val="10"/>
            <color indexed="81"/>
            <rFont val="Lucida Console"/>
            <family val="3"/>
          </rPr>
          <t>_x000D_
FURAD.GRAMP.COLCHETE,GRAMPOS,CLIPS,ELAST.BARB.FIT.</t>
        </r>
      </text>
    </comment>
    <comment ref="AW150" authorId="0" shapeId="0" xr:uid="{EFB9F3FD-2980-4E80-A815-E1760C271EC5}">
      <text>
        <r>
          <rPr>
            <sz val="10"/>
            <color indexed="81"/>
            <rFont val="Lucida Console"/>
            <family val="3"/>
          </rPr>
          <t>Tempo de Estoque (Meses)_x000D_
_x000D_
1.256,0</t>
        </r>
      </text>
    </comment>
    <comment ref="A151" authorId="0" shapeId="0" xr:uid="{536EE214-AAEB-40AB-A01C-52530D95127B}">
      <text>
        <r>
          <rPr>
            <sz val="10"/>
            <color indexed="81"/>
            <rFont val="Lucida Console"/>
            <family val="3"/>
          </rPr>
          <t>_x000D_
10719</t>
        </r>
      </text>
    </comment>
    <comment ref="B151" authorId="0" shapeId="0" xr:uid="{F1BBDE91-F0E1-4D66-BAF2-09D5AEA7B7AC}">
      <text>
        <r>
          <rPr>
            <sz val="10"/>
            <color indexed="81"/>
            <rFont val="Lucida Console"/>
            <family val="3"/>
          </rPr>
          <t>DESCRIÇÃO DETALHADA_x000D_
CAFE TORRADO E MOIDO - PT C/ 500 G - EMBALAGEM TIJOLINHO</t>
        </r>
      </text>
    </comment>
    <comment ref="G151" authorId="0" shapeId="0" xr:uid="{62399D4D-7423-4523-A457-80DDD1762AF9}">
      <text>
        <r>
          <rPr>
            <sz val="10"/>
            <color indexed="81"/>
            <rFont val="Lucida Console"/>
            <family val="3"/>
          </rPr>
          <t>_x000D_
Últ estimativa : 60.000_x000D_
Enviada em     : 04.12.2020_x000D_
Ata - Venc     : 85/21 - 23.03.2022</t>
        </r>
      </text>
    </comment>
    <comment ref="W151" authorId="0" shapeId="0" xr:uid="{F1373833-EC67-4F9B-9AB6-0D63AC78EA70}">
      <text>
        <r>
          <rPr>
            <sz val="10"/>
            <color indexed="81"/>
            <rFont val="Lucida Console"/>
            <family val="3"/>
          </rPr>
          <t>_x000D_
Administrativo</t>
        </r>
      </text>
    </comment>
    <comment ref="X151" authorId="0" shapeId="0" xr:uid="{F861D413-13B2-405A-B0E2-502A0C8F32AC}">
      <text>
        <r>
          <rPr>
            <sz val="10"/>
            <color indexed="81"/>
            <rFont val="Lucida Console"/>
            <family val="3"/>
          </rPr>
          <t>_x000D_
GENEROS ALIMENTICIOS E BEBIDAS</t>
        </r>
      </text>
    </comment>
    <comment ref="Y151" authorId="0" shapeId="0" xr:uid="{32703CB9-2FB9-4616-825E-462B5E8E7F6F}">
      <text>
        <r>
          <rPr>
            <sz val="10"/>
            <color indexed="81"/>
            <rFont val="Lucida Console"/>
            <family val="3"/>
          </rPr>
          <t>_x000D_
CONCENTRADOS</t>
        </r>
      </text>
    </comment>
    <comment ref="AC151" authorId="0" shapeId="0" xr:uid="{2CD00A0D-1CAD-4C6B-B6D5-54D82B0874FB}">
      <text>
        <r>
          <rPr>
            <sz val="10"/>
            <color indexed="81"/>
            <rFont val="Lucida Console"/>
            <family val="3"/>
          </rPr>
          <t>_x000D_
AF 12.171/23 | Vc 09.10.2023 | Saldo  5.331 | FINO SABOR INDUSTRIA E COMERCIO LTDA ( 20351 )</t>
        </r>
      </text>
    </comment>
    <comment ref="AG151" authorId="0" shapeId="0" xr:uid="{3F543445-128B-4915-A594-41A744D1B512}">
      <text>
        <r>
          <rPr>
            <sz val="10"/>
            <color indexed="81"/>
            <rFont val="Lucida Console"/>
            <family val="3"/>
          </rPr>
          <t>_x000D_
AF 12.171/23 | Vc 09.10.2023 | Saldo  5.331 | FINO SABOR INDUSTRIA E COMERCIO LTDA ( 20351 )</t>
        </r>
      </text>
    </comment>
    <comment ref="AW151" authorId="0" shapeId="0" xr:uid="{4BD8A2A4-B1B5-4731-BC06-018DCB7BA4C8}">
      <text>
        <r>
          <rPr>
            <sz val="10"/>
            <color indexed="81"/>
            <rFont val="Lucida Console"/>
            <family val="3"/>
          </rPr>
          <t>Tempo de Estoque (Meses)_x000D_
_x000D_
8.315,0</t>
        </r>
      </text>
    </comment>
    <comment ref="A152" authorId="0" shapeId="0" xr:uid="{12569503-2829-4CBD-98F7-A5781F45A4A1}">
      <text>
        <r>
          <rPr>
            <sz val="10"/>
            <color indexed="81"/>
            <rFont val="Lucida Console"/>
            <family val="3"/>
          </rPr>
          <t>_x000D_
13072</t>
        </r>
      </text>
    </comment>
    <comment ref="B152" authorId="0" shapeId="0" xr:uid="{D032DCF2-5A43-4161-A385-C34532EB166D}">
      <text>
        <r>
          <rPr>
            <sz val="10"/>
            <color indexed="81"/>
            <rFont val="Lucida Console"/>
            <family val="3"/>
          </rPr>
          <t>DESCRIÇÃO DETALHADA_x000D_
TE EM PVC RIGIDO SOLDAVEL MARROM 3/4". A MARCA DEVERA VIR LITOGRAFADA NA PECA.</t>
        </r>
      </text>
    </comment>
    <comment ref="G152" authorId="0" shapeId="0" xr:uid="{E7A01E18-FF66-48AA-A269-63C481C40C62}">
      <text>
        <r>
          <rPr>
            <sz val="10"/>
            <color indexed="81"/>
            <rFont val="Lucida Console"/>
            <family val="3"/>
          </rPr>
          <t>_x000D_
Últ estimativa : 1.000_x000D_
Enviada em     : 17.12.2020_x000D_
Ata - Venc     : 101/20 - 27.04.2021</t>
        </r>
      </text>
    </comment>
    <comment ref="O152" authorId="0" shapeId="0" xr:uid="{4C6FA418-AA9E-435B-A2CF-649F5B6FD1B2}">
      <text>
        <r>
          <rPr>
            <sz val="10"/>
            <color indexed="81"/>
            <rFont val="Lucida Console"/>
            <family val="3"/>
          </rPr>
          <t>_x000D_
Pertencia a ATA nº 101/20_x000D_
Estimativa de Renovação enviada em 17.12.2020 - Qtd 1.000_x000D_
PE  16/20 lote 12_x000D_
18.05.20 = Processo conferido, finalizado.</t>
        </r>
      </text>
    </comment>
    <comment ref="W152" authorId="0" shapeId="0" xr:uid="{FF1E506A-7BFE-42BB-B302-9E13022E76EE}">
      <text>
        <r>
          <rPr>
            <sz val="10"/>
            <color indexed="81"/>
            <rFont val="Lucida Console"/>
            <family val="3"/>
          </rPr>
          <t>_x000D_
DM-Hidráulica</t>
        </r>
      </text>
    </comment>
    <comment ref="X152" authorId="0" shapeId="0" xr:uid="{24998AB5-D596-4858-BA96-3FF36F1130E4}">
      <text>
        <r>
          <rPr>
            <sz val="10"/>
            <color indexed="81"/>
            <rFont val="Lucida Console"/>
            <family val="3"/>
          </rPr>
          <t>_x000D_
MATERIAL HIDRAULICO, CANOS, TUBOS, MANGUEIRAS, CONEXOES E ACESS.</t>
        </r>
      </text>
    </comment>
    <comment ref="Y152" authorId="0" shapeId="0" xr:uid="{265FAD14-2FFE-412A-B886-8C8D736E896D}">
      <text>
        <r>
          <rPr>
            <sz val="10"/>
            <color indexed="81"/>
            <rFont val="Lucida Console"/>
            <family val="3"/>
          </rPr>
          <t>_x000D_
ADAP. LUVAS.TES CURVAS COTOVELOS PLUGS FLANGES.....</t>
        </r>
      </text>
    </comment>
    <comment ref="AW152" authorId="0" shapeId="0" xr:uid="{931A55B2-5CA1-41B6-A5D4-24301093DD03}">
      <text>
        <r>
          <rPr>
            <sz val="10"/>
            <color indexed="81"/>
            <rFont val="Lucida Console"/>
            <family val="3"/>
          </rPr>
          <t>Tempo de Estoque (Meses)_x000D_
_x000D_
275,0</t>
        </r>
      </text>
    </comment>
    <comment ref="A153" authorId="0" shapeId="0" xr:uid="{F6F662D9-C215-4328-8D98-C659FF0444F6}">
      <text>
        <r>
          <rPr>
            <sz val="10"/>
            <color indexed="81"/>
            <rFont val="Lucida Console"/>
            <family val="3"/>
          </rPr>
          <t>_x000D_
101867</t>
        </r>
      </text>
    </comment>
    <comment ref="B153" authorId="0" shapeId="0" xr:uid="{9F547DF5-099F-4E3E-9B26-E39E710CBF71}">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153" authorId="0" shapeId="0" xr:uid="{5FD1B9AE-0C11-4C59-8D03-82BFB3531B34}">
      <text>
        <r>
          <rPr>
            <sz val="10"/>
            <color indexed="81"/>
            <rFont val="Lucida Console"/>
            <family val="3"/>
          </rPr>
          <t>_x000D_
Últ estimativa : 50_x000D_
Enviada em     : 28.01.2021_x000D_
Ata - Venc     : 104/20 - 03.05.2021</t>
        </r>
      </text>
    </comment>
    <comment ref="O153" authorId="0" shapeId="0" xr:uid="{6988DD01-AA63-43C9-8F42-02EB70B5C043}">
      <text>
        <r>
          <rPr>
            <sz val="10"/>
            <color indexed="81"/>
            <rFont val="Lucida Console"/>
            <family val="3"/>
          </rPr>
          <t>_x000D_
Pertencia a ATA nº 104/20_x000D_
Estimativa de Renovação enviada em 28.01.2021 - Qtd 50_x000D_
PE  17/20 lote _x000D_
19.05.20 = Finalizar, contrato assinado.</t>
        </r>
      </text>
    </comment>
    <comment ref="W153" authorId="0" shapeId="0" xr:uid="{98C5ED58-E701-46ED-83D0-9558B4888E98}">
      <text>
        <r>
          <rPr>
            <sz val="10"/>
            <color indexed="81"/>
            <rFont val="Lucida Console"/>
            <family val="3"/>
          </rPr>
          <t>_x000D_
DM-Serralheria</t>
        </r>
      </text>
    </comment>
    <comment ref="X153" authorId="0" shapeId="0" xr:uid="{06C0F539-A86F-4373-B8C4-3009B1FEF17D}">
      <text>
        <r>
          <rPr>
            <sz val="10"/>
            <color indexed="81"/>
            <rFont val="Lucida Console"/>
            <family val="3"/>
          </rPr>
          <t>_x000D_
METAIS,LAMINAD.,PERFILADOS E ARTEFATOS METALICOS</t>
        </r>
      </text>
    </comment>
    <comment ref="Y153" authorId="0" shapeId="0" xr:uid="{C0D73447-8C8E-416D-8ADA-0DBE4033E0E6}">
      <text>
        <r>
          <rPr>
            <sz val="10"/>
            <color indexed="81"/>
            <rFont val="Lucida Console"/>
            <family val="3"/>
          </rPr>
          <t>_x000D_
BARRAS DE ACO ESPECIFICOS P/ USOS VARIADOS</t>
        </r>
      </text>
    </comment>
    <comment ref="AW153" authorId="0" shapeId="0" xr:uid="{521EE250-6D80-42A7-93AE-36CB72C14A33}">
      <text>
        <r>
          <rPr>
            <sz val="10"/>
            <color indexed="81"/>
            <rFont val="Lucida Console"/>
            <family val="3"/>
          </rPr>
          <t>Tempo de Estoque (Meses)_x000D_
_x000D_
37,0</t>
        </r>
      </text>
    </comment>
    <comment ref="A154" authorId="0" shapeId="0" xr:uid="{00CCD94B-DA00-4716-8810-2E0E8B7D96F4}">
      <text>
        <r>
          <rPr>
            <sz val="10"/>
            <color indexed="81"/>
            <rFont val="Lucida Console"/>
            <family val="3"/>
          </rPr>
          <t>_x000D_
23846</t>
        </r>
      </text>
    </comment>
    <comment ref="B154" authorId="0" shapeId="0" xr:uid="{EFCD1F8B-5BE5-4063-8B3E-476A68E8CDE0}">
      <text>
        <r>
          <rPr>
            <sz val="10"/>
            <color indexed="81"/>
            <rFont val="Lucida Console"/>
            <family val="3"/>
          </rPr>
          <t>DESCRIÇÃO DETALHADA_x000D_
PAPEL CARTAO - 50 X 70 CM - AMARELO (MEDIDAS PODERAO VARIAR +/- 5CM)</t>
        </r>
      </text>
    </comment>
    <comment ref="G154" authorId="0" shapeId="0" xr:uid="{8B4CE5AE-7C81-45B1-BFDC-8F422C71DFD7}">
      <text>
        <r>
          <rPr>
            <sz val="10"/>
            <color indexed="81"/>
            <rFont val="Lucida Console"/>
            <family val="3"/>
          </rPr>
          <t>_x000D_
Últ estimativa : 25.000_x000D_
Enviada em     : 19.12.2019_x000D_
Ata - Venc     : 143/21 - 20.05.2022</t>
        </r>
      </text>
    </comment>
    <comment ref="O154" authorId="0" shapeId="0" xr:uid="{38081739-C067-40EC-906B-23BF2948BBFA}">
      <text>
        <r>
          <rPr>
            <sz val="10"/>
            <color indexed="81"/>
            <rFont val="Lucida Console"/>
            <family val="3"/>
          </rPr>
          <t>_x000D_
Pertencia a ATA nº 143/21_x000D_
Estimativa de Renovação enviada em 19.12.2019 - Qtd 25.000_x000D_
PE  61/21 lote _x000D_
30.04.21 = Finalizado. Ata 143/20</t>
        </r>
      </text>
    </comment>
    <comment ref="W154" authorId="0" shapeId="0" xr:uid="{E5AEBC8C-3F67-4F39-8525-3EA368A8FD8A}">
      <text>
        <r>
          <rPr>
            <sz val="10"/>
            <color indexed="81"/>
            <rFont val="Lucida Console"/>
            <family val="3"/>
          </rPr>
          <t>_x000D_
Pedagógico</t>
        </r>
      </text>
    </comment>
    <comment ref="X154" authorId="0" shapeId="0" xr:uid="{74A75C47-62B6-48CD-9E6E-3BEB7664A27D}">
      <text>
        <r>
          <rPr>
            <sz val="10"/>
            <color indexed="81"/>
            <rFont val="Lucida Console"/>
            <family val="3"/>
          </rPr>
          <t>_x000D_
MAQ. E EQUIP. P/ IND. GRAFICA COMP. ACESS. E PAPEI</t>
        </r>
      </text>
    </comment>
    <comment ref="Y154" authorId="0" shapeId="0" xr:uid="{FBC5F027-7BD1-492C-B75F-884CB2F4209B}">
      <text>
        <r>
          <rPr>
            <sz val="10"/>
            <color indexed="81"/>
            <rFont val="Lucida Console"/>
            <family val="3"/>
          </rPr>
          <t>_x000D_
CARTOES E CARTOLINA</t>
        </r>
      </text>
    </comment>
    <comment ref="AW154" authorId="0" shapeId="0" xr:uid="{D75D43BD-0356-4D61-835D-3B481E739C02}">
      <text>
        <r>
          <rPr>
            <sz val="10"/>
            <color indexed="81"/>
            <rFont val="Lucida Console"/>
            <family val="3"/>
          </rPr>
          <t>Tempo de Estoque (Meses)_x000D_
_x000D_
6.300,0</t>
        </r>
      </text>
    </comment>
    <comment ref="A155" authorId="0" shapeId="0" xr:uid="{30073C3C-1F9D-48A9-9A80-24AB18DCF7F6}">
      <text>
        <r>
          <rPr>
            <sz val="10"/>
            <color indexed="81"/>
            <rFont val="Lucida Console"/>
            <family val="3"/>
          </rPr>
          <t>_x000D_
133847</t>
        </r>
      </text>
    </comment>
    <comment ref="B155" authorId="0" shapeId="0" xr:uid="{EA88B3C1-04F9-44AE-9B33-230B40C45B42}">
      <text>
        <r>
          <rPr>
            <sz val="10"/>
            <color indexed="81"/>
            <rFont val="Lucida Console"/>
            <family val="3"/>
          </rPr>
          <t>DESCRIÇÃO DETALHADA_x000D_
CARTOLINA DUPLA FACE / COLOR SET PRETA (COR VIVA, VIBRANTE, UNIFORME E SEM MANCHAS) - 48 X 66 CM VARIACAO +/- 5 CM)</t>
        </r>
      </text>
    </comment>
    <comment ref="G155" authorId="0" shapeId="0" xr:uid="{9374778A-9CD0-4F97-A51D-5F0F9E9CDAAB}">
      <text>
        <r>
          <rPr>
            <sz val="10"/>
            <color indexed="81"/>
            <rFont val="Lucida Console"/>
            <family val="3"/>
          </rPr>
          <t>_x000D_
Últ estimativa : 25.000_x000D_
Enviada em     : 19.12.2019_x000D_
Ata - Venc     : 143/21 - 20.05.2022</t>
        </r>
      </text>
    </comment>
    <comment ref="O155" authorId="0" shapeId="0" xr:uid="{FDF03F92-AAB2-4342-A284-6FEFF605A6BE}">
      <text>
        <r>
          <rPr>
            <sz val="10"/>
            <color indexed="81"/>
            <rFont val="Lucida Console"/>
            <family val="3"/>
          </rPr>
          <t>_x000D_
Pertencia a ATA nº 143/21_x000D_
Estimativa de Renovação enviada em 19.12.2019 - Qtd 25.000_x000D_
PE  61/21 lote _x000D_
30.04.21 = Finalizado. Ata 143/20</t>
        </r>
      </text>
    </comment>
    <comment ref="W155" authorId="0" shapeId="0" xr:uid="{6CD426AA-7189-4342-B06C-7B641FEF0AB5}">
      <text>
        <r>
          <rPr>
            <sz val="10"/>
            <color indexed="81"/>
            <rFont val="Lucida Console"/>
            <family val="3"/>
          </rPr>
          <t>_x000D_
Pedagógico</t>
        </r>
      </text>
    </comment>
    <comment ref="X155" authorId="0" shapeId="0" xr:uid="{B0C72550-2DA4-497B-B9EC-481D2134E56D}">
      <text>
        <r>
          <rPr>
            <sz val="10"/>
            <color indexed="81"/>
            <rFont val="Lucida Console"/>
            <family val="3"/>
          </rPr>
          <t>_x000D_
MAQ. E EQUIP. P/ IND. GRAFICA COMP. ACESS. E PAPEI</t>
        </r>
      </text>
    </comment>
    <comment ref="Y155" authorId="0" shapeId="0" xr:uid="{8227407A-F3C3-449E-BE6E-A8855ECB6983}">
      <text>
        <r>
          <rPr>
            <sz val="10"/>
            <color indexed="81"/>
            <rFont val="Lucida Console"/>
            <family val="3"/>
          </rPr>
          <t>_x000D_
CARTOES E CARTOLINA</t>
        </r>
      </text>
    </comment>
    <comment ref="AW155" authorId="0" shapeId="0" xr:uid="{78BC6CC8-7F75-4AD5-BD2C-303313927F42}">
      <text>
        <r>
          <rPr>
            <sz val="10"/>
            <color indexed="81"/>
            <rFont val="Lucida Console"/>
            <family val="3"/>
          </rPr>
          <t>Tempo de Estoque (Meses)_x000D_
_x000D_
6.500,0</t>
        </r>
      </text>
    </comment>
    <comment ref="A156" authorId="0" shapeId="0" xr:uid="{1F0437DC-E4CF-44CF-93D9-194901874FCF}">
      <text>
        <r>
          <rPr>
            <sz val="10"/>
            <color indexed="81"/>
            <rFont val="Lucida Console"/>
            <family val="3"/>
          </rPr>
          <t>_x000D_
133848</t>
        </r>
      </text>
    </comment>
    <comment ref="B156" authorId="0" shapeId="0" xr:uid="{5B9B0F72-E7F4-420B-85E7-2CC18855C82A}">
      <text>
        <r>
          <rPr>
            <sz val="10"/>
            <color indexed="81"/>
            <rFont val="Lucida Console"/>
            <family val="3"/>
          </rPr>
          <t>DESCRIÇÃO DETALHADA_x000D_
CARTOLINA DUPLA FACE / COLOR SET ROSA (COR VIVA, VIBRANTE, UNIFORME E SEM MANCHAS) - 48 X 66 CM VARIACAO +/- 5 CM)</t>
        </r>
      </text>
    </comment>
    <comment ref="G156" authorId="0" shapeId="0" xr:uid="{CD67577F-2BB8-4C93-A3F1-794D7B2ACAF9}">
      <text>
        <r>
          <rPr>
            <sz val="10"/>
            <color indexed="81"/>
            <rFont val="Lucida Console"/>
            <family val="3"/>
          </rPr>
          <t>_x000D_
Últ estimativa : 25.000_x000D_
Enviada em     : 19.12.2019_x000D_
Ata - Venc     : 143/21 - 20.05.2022</t>
        </r>
      </text>
    </comment>
    <comment ref="O156" authorId="0" shapeId="0" xr:uid="{2FBD6F65-8C24-455D-88EA-1E124F0548F4}">
      <text>
        <r>
          <rPr>
            <sz val="10"/>
            <color indexed="81"/>
            <rFont val="Lucida Console"/>
            <family val="3"/>
          </rPr>
          <t>_x000D_
Pertencia a ATA nº 143/21_x000D_
Estimativa de Renovação enviada em 19.12.2019 - Qtd 25.000_x000D_
PE  61/21 lote _x000D_
30.04.21 = Finalizado. Ata 143/20</t>
        </r>
      </text>
    </comment>
    <comment ref="W156" authorId="0" shapeId="0" xr:uid="{ED62E7E7-68B3-485B-B87C-74C66308E595}">
      <text>
        <r>
          <rPr>
            <sz val="10"/>
            <color indexed="81"/>
            <rFont val="Lucida Console"/>
            <family val="3"/>
          </rPr>
          <t>_x000D_
Pedagógico</t>
        </r>
      </text>
    </comment>
    <comment ref="X156" authorId="0" shapeId="0" xr:uid="{D313140F-355D-4763-9AB4-BE1F550F3BFE}">
      <text>
        <r>
          <rPr>
            <sz val="10"/>
            <color indexed="81"/>
            <rFont val="Lucida Console"/>
            <family val="3"/>
          </rPr>
          <t>_x000D_
MAQ. E EQUIP. P/ IND. GRAFICA COMP. ACESS. E PAPEI</t>
        </r>
      </text>
    </comment>
    <comment ref="Y156" authorId="0" shapeId="0" xr:uid="{71FE2E23-B4F6-481F-AAE0-8A27D643B1C6}">
      <text>
        <r>
          <rPr>
            <sz val="10"/>
            <color indexed="81"/>
            <rFont val="Lucida Console"/>
            <family val="3"/>
          </rPr>
          <t>_x000D_
CARTOES E CARTOLINA</t>
        </r>
      </text>
    </comment>
    <comment ref="AW156" authorId="0" shapeId="0" xr:uid="{4B9D8F80-D14A-48DD-881B-F4BC0DE0A6C5}">
      <text>
        <r>
          <rPr>
            <sz val="10"/>
            <color indexed="81"/>
            <rFont val="Lucida Console"/>
            <family val="3"/>
          </rPr>
          <t>Tempo de Estoque (Meses)_x000D_
_x000D_
6.200,0</t>
        </r>
      </text>
    </comment>
    <comment ref="A157" authorId="0" shapeId="0" xr:uid="{5711A8AC-E10B-46C5-AC71-790E4D79A113}">
      <text>
        <r>
          <rPr>
            <sz val="10"/>
            <color indexed="81"/>
            <rFont val="Lucida Console"/>
            <family val="3"/>
          </rPr>
          <t>_x000D_
130624</t>
        </r>
      </text>
    </comment>
    <comment ref="B157" authorId="0" shapeId="0" xr:uid="{BE67DD58-34F6-4180-AA56-857AC5F1EE29}">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157" authorId="0" shapeId="0" xr:uid="{AFADBB47-8DD8-4666-A636-74EE42AF8211}">
      <text>
        <r>
          <rPr>
            <sz val="10"/>
            <color indexed="81"/>
            <rFont val="Lucida Console"/>
            <family val="3"/>
          </rPr>
          <t>_x000D_
Últ estimativa : 32.000_x000D_
Enviada em     : 19.12.2019_x000D_
Ata - Venc     : 143/21 - 20.05.2022</t>
        </r>
      </text>
    </comment>
    <comment ref="O157" authorId="0" shapeId="0" xr:uid="{4C9EB537-A4F4-446F-9238-E5A72F267210}">
      <text>
        <r>
          <rPr>
            <sz val="10"/>
            <color indexed="81"/>
            <rFont val="Lucida Console"/>
            <family val="3"/>
          </rPr>
          <t>_x000D_
Pertencia a ATA nº 143/21_x000D_
Estimativa de Renovação enviada em 19.12.2019 - Qtd 32.000_x000D_
PE  61/21 lote _x000D_
30.04.21 = Finalizado. Ata 143/20</t>
        </r>
      </text>
    </comment>
    <comment ref="W157" authorId="0" shapeId="0" xr:uid="{EE727597-EAEB-4AA6-A750-8DAE706F3489}">
      <text>
        <r>
          <rPr>
            <sz val="10"/>
            <color indexed="81"/>
            <rFont val="Lucida Console"/>
            <family val="3"/>
          </rPr>
          <t>_x000D_
Pedagógico</t>
        </r>
      </text>
    </comment>
    <comment ref="X157" authorId="0" shapeId="0" xr:uid="{874C2099-81D3-43AE-BD9A-62AB9DD423D5}">
      <text>
        <r>
          <rPr>
            <sz val="10"/>
            <color indexed="81"/>
            <rFont val="Lucida Console"/>
            <family val="3"/>
          </rPr>
          <t>_x000D_
MAQ. E EQUIP. P/ IND. GRAFICA COMP. ACESS. E PAPEI</t>
        </r>
      </text>
    </comment>
    <comment ref="Y157" authorId="0" shapeId="0" xr:uid="{00E9DD4E-A443-4983-ACB6-BCF5434F3C98}">
      <text>
        <r>
          <rPr>
            <sz val="10"/>
            <color indexed="81"/>
            <rFont val="Lucida Console"/>
            <family val="3"/>
          </rPr>
          <t>_x000D_
PAPEIS PARA ESCRITORIO</t>
        </r>
      </text>
    </comment>
    <comment ref="AW157" authorId="0" shapeId="0" xr:uid="{B644269F-CFA3-4E54-B8D6-B43A941AD4A6}">
      <text>
        <r>
          <rPr>
            <sz val="10"/>
            <color indexed="81"/>
            <rFont val="Lucida Console"/>
            <family val="3"/>
          </rPr>
          <t>Tempo de Estoque (Meses)_x000D_
_x000D_
7.998,0</t>
        </r>
      </text>
    </comment>
    <comment ref="A158" authorId="0" shapeId="0" xr:uid="{626757FF-5336-4E9E-B909-A04CF8587496}">
      <text>
        <r>
          <rPr>
            <sz val="10"/>
            <color indexed="81"/>
            <rFont val="Lucida Console"/>
            <family val="3"/>
          </rPr>
          <t>_x000D_
20135</t>
        </r>
      </text>
    </comment>
    <comment ref="B158" authorId="0" shapeId="0" xr:uid="{DCA3C7AB-0189-4723-B723-BB169146DE70}">
      <text>
        <r>
          <rPr>
            <sz val="10"/>
            <color indexed="81"/>
            <rFont val="Lucida Console"/>
            <family val="3"/>
          </rPr>
          <t>DESCRIÇÃO DETALHADA_x000D_
CHAPA DE ACO CARBONO GALVANIZADO ZINCADO N°22 ESP=0,80 MM -2 X 1</t>
        </r>
      </text>
    </comment>
    <comment ref="G158" authorId="0" shapeId="0" xr:uid="{5E59D15C-8C48-435A-A1D5-443DBFCFA68E}">
      <text>
        <r>
          <rPr>
            <sz val="10"/>
            <color indexed="81"/>
            <rFont val="Lucida Console"/>
            <family val="3"/>
          </rPr>
          <t>_x000D_
Últ estimativa : 350_x000D_
Enviada em     : 19.05.2021_x000D_
Ata - Venc     : 16/20 - 27.01.2021</t>
        </r>
      </text>
    </comment>
    <comment ref="O158" authorId="0" shapeId="0" xr:uid="{98E20757-467B-4BCF-BDA0-B1790F25B08A}">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58" authorId="0" shapeId="0" xr:uid="{8C1C5959-19C4-48F0-99AE-E9AEE229652E}">
      <text>
        <r>
          <rPr>
            <sz val="10"/>
            <color indexed="81"/>
            <rFont val="Lucida Console"/>
            <family val="3"/>
          </rPr>
          <t>_x000D_
DM-Serralheria</t>
        </r>
      </text>
    </comment>
    <comment ref="X158" authorId="0" shapeId="0" xr:uid="{65A76A8C-F4FF-4555-81AB-5B409D0E1E0B}">
      <text>
        <r>
          <rPr>
            <sz val="10"/>
            <color indexed="81"/>
            <rFont val="Lucida Console"/>
            <family val="3"/>
          </rPr>
          <t>_x000D_
METAIS,LAMINAD.,PERFILADOS E ARTEFATOS METALICOS</t>
        </r>
      </text>
    </comment>
    <comment ref="Y158" authorId="0" shapeId="0" xr:uid="{756903BE-7395-47F3-846A-6924CDDEC95D}">
      <text>
        <r>
          <rPr>
            <sz val="10"/>
            <color indexed="81"/>
            <rFont val="Lucida Console"/>
            <family val="3"/>
          </rPr>
          <t>_x000D_
CHAPAS</t>
        </r>
      </text>
    </comment>
    <comment ref="AW158" authorId="0" shapeId="0" xr:uid="{DE16C906-50F1-4D3F-915E-391D00FFA874}">
      <text>
        <r>
          <rPr>
            <sz val="10"/>
            <color indexed="81"/>
            <rFont val="Lucida Console"/>
            <family val="3"/>
          </rPr>
          <t>Tempo de Estoque (Meses)_x000D_
_x000D_
140,0</t>
        </r>
      </text>
    </comment>
    <comment ref="A159" authorId="0" shapeId="0" xr:uid="{75E13FCC-065A-4232-931D-5FB552E323B9}">
      <text>
        <r>
          <rPr>
            <sz val="10"/>
            <color indexed="81"/>
            <rFont val="Lucida Console"/>
            <family val="3"/>
          </rPr>
          <t>_x000D_
88732</t>
        </r>
      </text>
    </comment>
    <comment ref="B159" authorId="0" shapeId="0" xr:uid="{01CD59F8-35C4-4570-8A11-F2F2C685E2C6}">
      <text>
        <r>
          <rPr>
            <sz val="10"/>
            <color indexed="81"/>
            <rFont val="Lucida Console"/>
            <family val="3"/>
          </rPr>
          <t>DESCRIÇÃO DETALHADA_x000D_
DISJUNTOR NORMA DIN CURVA C PADRAO, TRIPOLAR, 20 AMPERES</t>
        </r>
      </text>
    </comment>
    <comment ref="G159" authorId="0" shapeId="0" xr:uid="{DE3B18C2-556D-41F3-9D58-0814974FEBE0}">
      <text>
        <r>
          <rPr>
            <sz val="10"/>
            <color indexed="81"/>
            <rFont val="Lucida Console"/>
            <family val="3"/>
          </rPr>
          <t>_x000D_
Últ estimativa : 70_x000D_
Enviada em     : 23.09.2020_x000D_
Ata - Venc     : 17/20 - 29.01.2021</t>
        </r>
      </text>
    </comment>
    <comment ref="O159" authorId="0" shapeId="0" xr:uid="{8559B166-FEA8-46BE-A696-AC0434FC7E95}">
      <text>
        <r>
          <rPr>
            <sz val="10"/>
            <color indexed="81"/>
            <rFont val="Lucida Console"/>
            <family val="3"/>
          </rPr>
          <t>_x000D_
Pertencia a ATA nº 17/20_x000D_
Estimativa de Renovação enviada em 23.09.2020 - Qtd 70_x000D_
PP 241/19 lote _x000D_
21.02.20 = Processo conferido, finalizado.</t>
        </r>
      </text>
    </comment>
    <comment ref="W159" authorId="0" shapeId="0" xr:uid="{085C07F9-F87E-4126-ACDF-CF38BAD21D6C}">
      <text>
        <r>
          <rPr>
            <sz val="10"/>
            <color indexed="81"/>
            <rFont val="Lucida Console"/>
            <family val="3"/>
          </rPr>
          <t>_x000D_
DM-Elétrica</t>
        </r>
      </text>
    </comment>
    <comment ref="X159" authorId="0" shapeId="0" xr:uid="{BBFE0129-4F35-401C-908B-893A1E81464D}">
      <text>
        <r>
          <rPr>
            <sz val="10"/>
            <color indexed="81"/>
            <rFont val="Lucida Console"/>
            <family val="3"/>
          </rPr>
          <t>_x000D_
EQUIP. MAT. P/ GERACAO, TRANSM. DISTR. RETIF...</t>
        </r>
      </text>
    </comment>
    <comment ref="Y159" authorId="0" shapeId="0" xr:uid="{B7B4E158-A5F1-42C6-91E6-F747A01F4360}">
      <text>
        <r>
          <rPr>
            <sz val="10"/>
            <color indexed="81"/>
            <rFont val="Lucida Console"/>
            <family val="3"/>
          </rPr>
          <t>_x000D_
DISJUNTORES</t>
        </r>
      </text>
    </comment>
    <comment ref="AW159" authorId="0" shapeId="0" xr:uid="{7613F5FC-BFA0-4FE1-88B8-9C65BAA7BF5E}">
      <text>
        <r>
          <rPr>
            <sz val="10"/>
            <color indexed="81"/>
            <rFont val="Lucida Console"/>
            <family val="3"/>
          </rPr>
          <t>Tempo de Estoque (Meses)_x000D_
_x000D_
34,0</t>
        </r>
      </text>
    </comment>
    <comment ref="A160" authorId="0" shapeId="0" xr:uid="{F36CA01D-111F-4B89-8DC1-4AF25D5ADE6D}">
      <text>
        <r>
          <rPr>
            <sz val="10"/>
            <color indexed="81"/>
            <rFont val="Lucida Console"/>
            <family val="3"/>
          </rPr>
          <t>_x000D_
75324</t>
        </r>
      </text>
    </comment>
    <comment ref="B160" authorId="0" shapeId="0" xr:uid="{86C7E803-CBA4-4888-98C3-2DB2403978D9}">
      <text>
        <r>
          <rPr>
            <sz val="10"/>
            <color indexed="81"/>
            <rFont val="Lucida Console"/>
            <family val="3"/>
          </rPr>
          <t>DESCRIÇÃO DETALHADA_x000D_
CHAPA EM MDF, CRU - MED. 2,75 M X 1,83 M X 09 MM</t>
        </r>
      </text>
    </comment>
    <comment ref="G160" authorId="0" shapeId="0" xr:uid="{615FAFD3-F511-49D1-A9EB-453C9A6BA060}">
      <text>
        <r>
          <rPr>
            <sz val="10"/>
            <color indexed="81"/>
            <rFont val="Lucida Console"/>
            <family val="3"/>
          </rPr>
          <t>_x000D_
Últ estimativa : 400_x000D_
Enviada em     : 22.04.2021_x000D_
Ata - Venc     : 174/20 - 16.08.2021</t>
        </r>
      </text>
    </comment>
    <comment ref="O160" authorId="0" shapeId="0" xr:uid="{19895F7B-2665-43FA-8D5E-0D3ECC4D64E2}">
      <text>
        <r>
          <rPr>
            <sz val="10"/>
            <color indexed="81"/>
            <rFont val="Lucida Console"/>
            <family val="3"/>
          </rPr>
          <t>_x000D_
Pertencia a ATA nº 174/20_x000D_
Estimativa de Renovação enviada em 22.04.2021 - Qtd 400_x000D_
PE  99/20 lote _x000D_
03.08.20 = Finalizado</t>
        </r>
      </text>
    </comment>
    <comment ref="W160" authorId="0" shapeId="0" xr:uid="{0D85AFF2-544E-4C61-97EA-A4D991691518}">
      <text>
        <r>
          <rPr>
            <sz val="10"/>
            <color indexed="81"/>
            <rFont val="Lucida Console"/>
            <family val="3"/>
          </rPr>
          <t>_x000D_
DM-Marcenaria</t>
        </r>
      </text>
    </comment>
    <comment ref="X160" authorId="0" shapeId="0" xr:uid="{AEEE4725-9193-46D0-A57F-B3460B313C1C}">
      <text>
        <r>
          <rPr>
            <sz val="10"/>
            <color indexed="81"/>
            <rFont val="Lucida Console"/>
            <family val="3"/>
          </rPr>
          <t>_x000D_
MADEIRAS,LAMINADOS,COMPENSADOS E AGLOMERADOS</t>
        </r>
      </text>
    </comment>
    <comment ref="Y160" authorId="0" shapeId="0" xr:uid="{E63E2105-342D-4FE6-B158-B8E4DD893813}">
      <text>
        <r>
          <rPr>
            <sz val="10"/>
            <color indexed="81"/>
            <rFont val="Lucida Console"/>
            <family val="3"/>
          </rPr>
          <t>_x000D_
CHAPAS COMPENSADAS RESINADAS/PLASTIFICADAS</t>
        </r>
      </text>
    </comment>
    <comment ref="AW160" authorId="0" shapeId="0" xr:uid="{8A30E7C6-F8CE-4764-876E-323C68B6F929}">
      <text>
        <r>
          <rPr>
            <sz val="10"/>
            <color indexed="81"/>
            <rFont val="Lucida Console"/>
            <family val="3"/>
          </rPr>
          <t>Tempo de Estoque (Meses)_x000D_
_x000D_
127,0</t>
        </r>
      </text>
    </comment>
    <comment ref="A161" authorId="0" shapeId="0" xr:uid="{93029626-2EFB-4384-AC0B-453604DAB3C8}">
      <text>
        <r>
          <rPr>
            <sz val="10"/>
            <color indexed="81"/>
            <rFont val="Lucida Console"/>
            <family val="3"/>
          </rPr>
          <t>_x000D_
134373</t>
        </r>
      </text>
    </comment>
    <comment ref="B161" authorId="0" shapeId="0" xr:uid="{70BAD759-168E-43FF-995A-BA7BE614CE37}">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161" authorId="0" shapeId="0" xr:uid="{00C9DE6E-EE8C-4689-BF1D-C8CE5CA6795B}">
      <text>
        <r>
          <rPr>
            <sz val="10"/>
            <color indexed="81"/>
            <rFont val="Lucida Console"/>
            <family val="3"/>
          </rPr>
          <t>_x000D_
Últ estimativa : 30.000_x000D_
Enviada em     : 19.05.2020_x000D_
Ata - Venc     : 281/20 - 15.11.2021</t>
        </r>
      </text>
    </comment>
    <comment ref="O161" authorId="0" shapeId="0" xr:uid="{9F56F727-EF89-48BC-89CA-0B0C2F3C4E1D}">
      <text>
        <r>
          <rPr>
            <sz val="10"/>
            <color indexed="81"/>
            <rFont val="Lucida Console"/>
            <family val="3"/>
          </rPr>
          <t>_x000D_
Pertencia a ATA nº 281/20_x000D_
Estimativa de Renovação enviada em 19.05.2020 - Qtd 30.000_x000D_
PP  77/19 lote _x000D_
26.09.19 = Finalizar contrato assinado.</t>
        </r>
      </text>
    </comment>
    <comment ref="W161" authorId="0" shapeId="0" xr:uid="{E10072FF-E190-4D61-A434-2AE5469DC481}">
      <text>
        <r>
          <rPr>
            <sz val="10"/>
            <color indexed="81"/>
            <rFont val="Lucida Console"/>
            <family val="3"/>
          </rPr>
          <t>_x000D_
DM-Elétrica</t>
        </r>
      </text>
    </comment>
    <comment ref="X161" authorId="0" shapeId="0" xr:uid="{87C8B7A1-C9C8-4472-9966-05F39BC7A397}">
      <text>
        <r>
          <rPr>
            <sz val="10"/>
            <color indexed="81"/>
            <rFont val="Lucida Console"/>
            <family val="3"/>
          </rPr>
          <t>_x000D_
EQUIP. MAT. P/ GERACAO, TRANSM. DISTR. RETIF...</t>
        </r>
      </text>
    </comment>
    <comment ref="Y161" authorId="0" shapeId="0" xr:uid="{D3F49AE4-DA68-47E6-8813-B6A53CBA0461}">
      <text>
        <r>
          <rPr>
            <sz val="10"/>
            <color indexed="81"/>
            <rFont val="Lucida Console"/>
            <family val="3"/>
          </rPr>
          <t>_x000D_
LAMPADAS DE LED</t>
        </r>
      </text>
    </comment>
    <comment ref="AW161" authorId="0" shapeId="0" xr:uid="{CCBDE93F-596C-4E26-B45A-EB2D734A69C6}">
      <text>
        <r>
          <rPr>
            <sz val="10"/>
            <color indexed="81"/>
            <rFont val="Lucida Console"/>
            <family val="3"/>
          </rPr>
          <t>Tempo de Estoque (Meses)_x000D_
_x000D_
3.000,0</t>
        </r>
      </text>
    </comment>
    <comment ref="A162" authorId="0" shapeId="0" xr:uid="{4396AE3D-3C27-4F2A-A91D-3886E9311E08}">
      <text>
        <r>
          <rPr>
            <sz val="10"/>
            <color indexed="81"/>
            <rFont val="Lucida Console"/>
            <family val="3"/>
          </rPr>
          <t>_x000D_
136553</t>
        </r>
      </text>
    </comment>
    <comment ref="B162" authorId="0" shapeId="0" xr:uid="{BF17641D-38B7-4ABB-BF4B-2F63A2D94CD9}">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162" authorId="0" shapeId="0" xr:uid="{6BAEB20D-DECD-4E70-B310-19EB0C6FF0F3}">
      <text>
        <r>
          <rPr>
            <sz val="10"/>
            <color indexed="81"/>
            <rFont val="Lucida Console"/>
            <family val="3"/>
          </rPr>
          <t>_x000D_
Últ estimativa : 5.000_x000D_
Enviada em     : 08.09.2020_x000D_
Ata - Venc     : 296/20 - 30.11.2021</t>
        </r>
      </text>
    </comment>
    <comment ref="O162" authorId="0" shapeId="0" xr:uid="{98A44896-1B6E-43A3-87A7-F1816A9B93BD}">
      <text>
        <r>
          <rPr>
            <sz val="10"/>
            <color indexed="81"/>
            <rFont val="Lucida Console"/>
            <family val="3"/>
          </rPr>
          <t>_x000D_
Pertencia a ATA nº 296/20_x000D_
Estimativa de Renovação enviada em 08.09.2020 - Qtd 5.000_x000D_
PE  28/19 lote _x000D_
24.07.19 = Processo conferido, finalizado.</t>
        </r>
      </text>
    </comment>
    <comment ref="W162" authorId="0" shapeId="0" xr:uid="{0572BD1E-277A-4525-BEC1-40D3316F858C}">
      <text>
        <r>
          <rPr>
            <sz val="10"/>
            <color indexed="81"/>
            <rFont val="Lucida Console"/>
            <family val="3"/>
          </rPr>
          <t>_x000D_
DM-Construção</t>
        </r>
      </text>
    </comment>
    <comment ref="X162" authorId="0" shapeId="0" xr:uid="{A3E20054-5EB8-4CA0-BB2C-2CCF276E6CA1}">
      <text>
        <r>
          <rPr>
            <sz val="10"/>
            <color indexed="81"/>
            <rFont val="Lucida Console"/>
            <family val="3"/>
          </rPr>
          <t>_x000D_
MAT.E EQUIP. P/ CONSTR.CIVIL E CONSERV. DE VIAS PUBL.</t>
        </r>
      </text>
    </comment>
    <comment ref="Y162" authorId="0" shapeId="0" xr:uid="{4D18F3E3-7A6A-4492-9BBA-3C0378987162}">
      <text>
        <r>
          <rPr>
            <sz val="10"/>
            <color indexed="81"/>
            <rFont val="Lucida Console"/>
            <family val="3"/>
          </rPr>
          <t>_x000D_
DOBRADICAS DE FERRO, METAL E PLASTICO</t>
        </r>
      </text>
    </comment>
    <comment ref="AW162" authorId="0" shapeId="0" xr:uid="{636EE61A-359E-4671-BEAE-46FCED5FB922}">
      <text>
        <r>
          <rPr>
            <sz val="10"/>
            <color indexed="81"/>
            <rFont val="Lucida Console"/>
            <family val="3"/>
          </rPr>
          <t>Tempo de Estoque (Meses)_x000D_
_x000D_
1.500,0</t>
        </r>
      </text>
    </comment>
    <comment ref="A163" authorId="0" shapeId="0" xr:uid="{68C083A1-CF5A-4118-B5C7-B4DA2863F0D3}">
      <text>
        <r>
          <rPr>
            <sz val="10"/>
            <color indexed="81"/>
            <rFont val="Lucida Console"/>
            <family val="3"/>
          </rPr>
          <t>_x000D_
13178</t>
        </r>
      </text>
    </comment>
    <comment ref="B163" authorId="0" shapeId="0" xr:uid="{B7A6AFBF-5703-4491-999D-435680E35DEE}">
      <text>
        <r>
          <rPr>
            <sz val="10"/>
            <color indexed="81"/>
            <rFont val="Lucida Console"/>
            <family val="3"/>
          </rPr>
          <t>DESCRIÇÃO DETALHADA_x000D_
BUCHA DE FIXACAO - N° 06 DE PLASTICO</t>
        </r>
      </text>
    </comment>
    <comment ref="G163" authorId="0" shapeId="0" xr:uid="{AC869FB1-18FB-4241-941B-3ABCC97F79EC}">
      <text>
        <r>
          <rPr>
            <sz val="10"/>
            <color indexed="81"/>
            <rFont val="Lucida Console"/>
            <family val="3"/>
          </rPr>
          <t>_x000D_
Últ estimativa : 0_x000D_
Enviada em     : 23.09.2020_x000D_
Ata - Venc     : 9/20 - 14.01.2021</t>
        </r>
      </text>
    </comment>
    <comment ref="O163" authorId="0" shapeId="0" xr:uid="{E09AEFFF-C159-4E56-8BD9-1691B9B792F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63" authorId="0" shapeId="0" xr:uid="{3EA4FDB9-95F3-48FE-B20A-D5EE00BE8155}">
      <text>
        <r>
          <rPr>
            <sz val="10"/>
            <color indexed="81"/>
            <rFont val="Lucida Console"/>
            <family val="3"/>
          </rPr>
          <t>_x000D_
DM-Construção</t>
        </r>
      </text>
    </comment>
    <comment ref="X163" authorId="0" shapeId="0" xr:uid="{2E57CEE0-6E39-4012-9F95-6138F3829F48}">
      <text>
        <r>
          <rPr>
            <sz val="10"/>
            <color indexed="81"/>
            <rFont val="Lucida Console"/>
            <family val="3"/>
          </rPr>
          <t>_x000D_
PARAFUSOS ELEM. VEDACAO UNIAO CONEX . FIXACAO</t>
        </r>
      </text>
    </comment>
    <comment ref="Y163" authorId="0" shapeId="0" xr:uid="{95FFAB3B-6A7A-455F-81AE-5B1465F083D6}">
      <text>
        <r>
          <rPr>
            <sz val="10"/>
            <color indexed="81"/>
            <rFont val="Lucida Console"/>
            <family val="3"/>
          </rPr>
          <t>_x000D_
BUCHAS CHUMBADORES E GANCHOS</t>
        </r>
      </text>
    </comment>
    <comment ref="AW163" authorId="0" shapeId="0" xr:uid="{E6330A8C-DA7C-4BBE-9EE0-36C6F3180A07}">
      <text>
        <r>
          <rPr>
            <sz val="10"/>
            <color indexed="81"/>
            <rFont val="Lucida Console"/>
            <family val="3"/>
          </rPr>
          <t>Tempo de Estoque (Meses)_x000D_
_x000D_
1.950,0</t>
        </r>
      </text>
    </comment>
    <comment ref="A164" authorId="0" shapeId="0" xr:uid="{F65C4FA5-5A48-40EB-992B-E87127147AE6}">
      <text>
        <r>
          <rPr>
            <sz val="10"/>
            <color indexed="81"/>
            <rFont val="Lucida Console"/>
            <family val="3"/>
          </rPr>
          <t>_x000D_
132656</t>
        </r>
      </text>
    </comment>
    <comment ref="B164" authorId="0" shapeId="0" xr:uid="{C67F6257-22B9-4D96-BF5C-A18E2944A0B4}">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164" authorId="0" shapeId="0" xr:uid="{B5A52A81-94F9-428A-B135-447A95280D7A}">
      <text>
        <r>
          <rPr>
            <sz val="10"/>
            <color indexed="81"/>
            <rFont val="Lucida Console"/>
            <family val="3"/>
          </rPr>
          <t>_x000D_
Pedagógico</t>
        </r>
      </text>
    </comment>
    <comment ref="X164" authorId="0" shapeId="0" xr:uid="{42FB87EC-CBBE-4D34-B7B1-8F0771167A28}">
      <text>
        <r>
          <rPr>
            <sz val="10"/>
            <color indexed="81"/>
            <rFont val="Lucida Console"/>
            <family val="3"/>
          </rPr>
          <t>_x000D_
MAQ., EQUIP., COMP., ACES., MAT. PARA ESCRIT.E ESCOLAR</t>
        </r>
      </text>
    </comment>
    <comment ref="Y164" authorId="0" shapeId="0" xr:uid="{C3290E40-7E81-498C-A72A-028103831DA1}">
      <text>
        <r>
          <rPr>
            <sz val="10"/>
            <color indexed="81"/>
            <rFont val="Lucida Console"/>
            <family val="3"/>
          </rPr>
          <t>_x000D_
CANETAS</t>
        </r>
      </text>
    </comment>
    <comment ref="AW164" authorId="0" shapeId="0" xr:uid="{9F60A7DE-7C32-4C8E-90DC-9A9332925FA8}">
      <text>
        <r>
          <rPr>
            <sz val="10"/>
            <color indexed="81"/>
            <rFont val="Lucida Console"/>
            <family val="3"/>
          </rPr>
          <t>Tempo de Estoque (Meses)_x000D_
_x000D_
8.000,0</t>
        </r>
      </text>
    </comment>
    <comment ref="A165" authorId="0" shapeId="0" xr:uid="{5B25CE63-1377-4980-811D-29FB745CB2BB}">
      <text>
        <r>
          <rPr>
            <sz val="10"/>
            <color indexed="81"/>
            <rFont val="Lucida Console"/>
            <family val="3"/>
          </rPr>
          <t>_x000D_
140666</t>
        </r>
      </text>
    </comment>
    <comment ref="B165" authorId="0" shapeId="0" xr:uid="{8CC10AC2-D181-4688-B912-C099837E2E5B}">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165" authorId="0" shapeId="0" xr:uid="{51C7FF35-3036-4C0B-8A05-7D118CDB3E7C}">
      <text>
        <r>
          <rPr>
            <sz val="10"/>
            <color indexed="81"/>
            <rFont val="Lucida Console"/>
            <family val="3"/>
          </rPr>
          <t>_x000D_
DM-Elétrica</t>
        </r>
      </text>
    </comment>
    <comment ref="X165" authorId="0" shapeId="0" xr:uid="{08860374-6037-4FCA-88BE-0D8FF2CC2A47}">
      <text>
        <r>
          <rPr>
            <sz val="10"/>
            <color indexed="81"/>
            <rFont val="Lucida Console"/>
            <family val="3"/>
          </rPr>
          <t>_x000D_
EQUIP. MAT. P/ GERACAO, TRANSM. DISTR. RETIF...</t>
        </r>
      </text>
    </comment>
    <comment ref="Y165" authorId="0" shapeId="0" xr:uid="{2888A344-C51A-4F93-B181-FDE2D7A8D9DF}">
      <text>
        <r>
          <rPr>
            <sz val="10"/>
            <color indexed="81"/>
            <rFont val="Lucida Console"/>
            <family val="3"/>
          </rPr>
          <t>_x000D_
LUMINARIAS E PROJETORES COM EQUIPAMENTO</t>
        </r>
      </text>
    </comment>
    <comment ref="AW165" authorId="0" shapeId="0" xr:uid="{A78B81E9-9977-437E-8FF3-5F0D5F4E5469}">
      <text>
        <r>
          <rPr>
            <sz val="10"/>
            <color indexed="81"/>
            <rFont val="Lucida Console"/>
            <family val="3"/>
          </rPr>
          <t>Tempo de Estoque (Meses)_x000D_
_x000D_
48,0</t>
        </r>
      </text>
    </comment>
    <comment ref="A166" authorId="0" shapeId="0" xr:uid="{CFAF9987-3738-49C3-AD66-F5942196229E}">
      <text>
        <r>
          <rPr>
            <sz val="10"/>
            <color indexed="81"/>
            <rFont val="Lucida Console"/>
            <family val="3"/>
          </rPr>
          <t>_x000D_
141608</t>
        </r>
      </text>
    </comment>
    <comment ref="B166" authorId="0" shapeId="0" xr:uid="{42DF1FAD-A4EC-4715-9202-B3814586C0D4}">
      <text>
        <r>
          <rPr>
            <sz val="10"/>
            <color indexed="81"/>
            <rFont val="Lucida Console"/>
            <family val="3"/>
          </rPr>
          <t>DESCRIÇÃO DETALHADA_x000D_
TINTA ACRILICA PISO, LINHA PREMIUM, COR BRANCO - LATA COM 18 LITROS</t>
        </r>
      </text>
    </comment>
    <comment ref="W166" authorId="0" shapeId="0" xr:uid="{E11C2419-C49A-4987-8FB4-3AACC16CC9CF}">
      <text>
        <r>
          <rPr>
            <sz val="10"/>
            <color indexed="81"/>
            <rFont val="Lucida Console"/>
            <family val="3"/>
          </rPr>
          <t>_x000D_
DM-Pintura</t>
        </r>
      </text>
    </comment>
    <comment ref="X166" authorId="0" shapeId="0" xr:uid="{484B4F99-98E1-4DF3-929E-A4DAFB513497}">
      <text>
        <r>
          <rPr>
            <sz val="10"/>
            <color indexed="81"/>
            <rFont val="Lucida Console"/>
            <family val="3"/>
          </rPr>
          <t>_x000D_
EQUIP. E MATERIAIS P/PINTURAS E IMPERMEABILIZACAO</t>
        </r>
      </text>
    </comment>
    <comment ref="Y166" authorId="0" shapeId="0" xr:uid="{7464DC81-88B7-4919-B25A-859686D7E1EC}">
      <text>
        <r>
          <rPr>
            <sz val="10"/>
            <color indexed="81"/>
            <rFont val="Lucida Console"/>
            <family val="3"/>
          </rPr>
          <t>_x000D_
TINTAS DIVERSAS</t>
        </r>
      </text>
    </comment>
    <comment ref="AW166" authorId="0" shapeId="0" xr:uid="{FDAA6A25-D8CD-49DB-A4D4-F7A869341CCD}">
      <text>
        <r>
          <rPr>
            <sz val="10"/>
            <color indexed="81"/>
            <rFont val="Lucida Console"/>
            <family val="3"/>
          </rPr>
          <t>Tempo de Estoque (Meses)_x000D_
_x000D_
55,0</t>
        </r>
      </text>
    </comment>
    <comment ref="A167" authorId="0" shapeId="0" xr:uid="{0BC3558E-22B6-4D70-A628-54604C60300C}">
      <text>
        <r>
          <rPr>
            <sz val="10"/>
            <color indexed="81"/>
            <rFont val="Lucida Console"/>
            <family val="3"/>
          </rPr>
          <t>_x000D_
27136</t>
        </r>
      </text>
    </comment>
    <comment ref="B167" authorId="0" shapeId="0" xr:uid="{8CD50392-9BA6-4FC3-8D62-C900901A4091}">
      <text>
        <r>
          <rPr>
            <sz val="10"/>
            <color indexed="81"/>
            <rFont val="Lucida Console"/>
            <family val="3"/>
          </rPr>
          <t>DESCRIÇÃO DETALHADA_x000D_
TOUCA DE PROTECAO PARA CABELOS, TIPO COZINHEIRA, EM MATERIAL DESCARTAVEL (TNT) SANFONADA - COR BRANCA</t>
        </r>
      </text>
    </comment>
    <comment ref="G167" authorId="0" shapeId="0" xr:uid="{B3C61E2C-BE27-4C44-A736-FD1400BC9B66}">
      <text>
        <r>
          <rPr>
            <sz val="10"/>
            <color indexed="81"/>
            <rFont val="Lucida Console"/>
            <family val="3"/>
          </rPr>
          <t>_x000D_
Últ estimativa : 120.000_x000D_
Enviada em     : 10.09.2021_x000D_
Ata - Venc     : 275/20 - 15.11.2021</t>
        </r>
      </text>
    </comment>
    <comment ref="W167" authorId="0" shapeId="0" xr:uid="{AEBE51D9-E9F2-4C1B-A1ED-9FFE9C1992BC}">
      <text>
        <r>
          <rPr>
            <sz val="10"/>
            <color indexed="81"/>
            <rFont val="Lucida Console"/>
            <family val="3"/>
          </rPr>
          <t>_x000D_
SegMedTra</t>
        </r>
      </text>
    </comment>
    <comment ref="X167" authorId="0" shapeId="0" xr:uid="{CC01C166-6403-4CCC-8D47-7F8012B4604D}">
      <text>
        <r>
          <rPr>
            <sz val="10"/>
            <color indexed="81"/>
            <rFont val="Lucida Console"/>
            <family val="3"/>
          </rPr>
          <t>_x000D_
VEST., ART.P/ TOUC.E HIG. PES. MAQ., EQUIP., MAT.E ACES.</t>
        </r>
      </text>
    </comment>
    <comment ref="Y167" authorId="0" shapeId="0" xr:uid="{F812BA24-5A81-4398-83B3-7D62E17263ED}">
      <text>
        <r>
          <rPr>
            <sz val="10"/>
            <color indexed="81"/>
            <rFont val="Lucida Console"/>
            <family val="3"/>
          </rPr>
          <t>_x000D_
VESTUARIO MEDICO-HOSPITALAR</t>
        </r>
      </text>
    </comment>
    <comment ref="AW167" authorId="0" shapeId="0" xr:uid="{EC11D218-99E4-43E6-9C8F-72A2EAE7D096}">
      <text>
        <r>
          <rPr>
            <sz val="10"/>
            <color indexed="81"/>
            <rFont val="Lucida Console"/>
            <family val="3"/>
          </rPr>
          <t>Tempo de Estoque (Meses)_x000D_
_x000D_
34.248,0</t>
        </r>
      </text>
    </comment>
    <comment ref="A168" authorId="0" shapeId="0" xr:uid="{7285B40D-93DF-4DDD-ABC2-AE5DE48F4B57}">
      <text>
        <r>
          <rPr>
            <sz val="10"/>
            <color indexed="81"/>
            <rFont val="Lucida Console"/>
            <family val="3"/>
          </rPr>
          <t>_x000D_
87698</t>
        </r>
      </text>
    </comment>
    <comment ref="B168" authorId="0" shapeId="0" xr:uid="{E2B58CBA-6EC4-4A75-9BCB-E66F7BECD371}">
      <text>
        <r>
          <rPr>
            <sz val="10"/>
            <color indexed="81"/>
            <rFont val="Lucida Console"/>
            <family val="3"/>
          </rPr>
          <t>DESCRIÇÃO DETALHADA_x000D_
REFIL DE BORRACHA PARA RODO DE ALUMINIO DE 60 CM</t>
        </r>
      </text>
    </comment>
    <comment ref="G168" authorId="0" shapeId="0" xr:uid="{DF7E0E72-6588-47D4-93C4-1E4450B478D8}">
      <text>
        <r>
          <rPr>
            <sz val="10"/>
            <color indexed="81"/>
            <rFont val="Lucida Console"/>
            <family val="3"/>
          </rPr>
          <t>_x000D_
Últ estimativa : 10_x000D_
Enviada em     : 19.12.2019_x000D_
Ata - Venc     : 275/20 - 15.11.2021</t>
        </r>
      </text>
    </comment>
    <comment ref="W168" authorId="0" shapeId="0" xr:uid="{7388CCB6-CDBC-4BD0-B84E-58B2F18F2345}">
      <text>
        <r>
          <rPr>
            <sz val="10"/>
            <color indexed="81"/>
            <rFont val="Lucida Console"/>
            <family val="3"/>
          </rPr>
          <t>_x000D_
Administrativo</t>
        </r>
      </text>
    </comment>
    <comment ref="X168" authorId="0" shapeId="0" xr:uid="{56D255ED-32FA-4250-9FF2-5D2F0F24C30B}">
      <text>
        <r>
          <rPr>
            <sz val="10"/>
            <color indexed="81"/>
            <rFont val="Lucida Console"/>
            <family val="3"/>
          </rPr>
          <t>_x000D_
MAQ.EQUIP.E MATERIAIS P/ HIGIEN.LIMP.POLIM.E LUBR.</t>
        </r>
      </text>
    </comment>
    <comment ref="Y168" authorId="0" shapeId="0" xr:uid="{4945167F-EBAD-4653-ADE8-8A93411E0593}">
      <text>
        <r>
          <rPr>
            <sz val="10"/>
            <color indexed="81"/>
            <rFont val="Lucida Console"/>
            <family val="3"/>
          </rPr>
          <t>_x000D_
VASSOURAS,ESCOVAS,ESFREGOES,RODOS,DESEMTUP.E ESPAN</t>
        </r>
      </text>
    </comment>
    <comment ref="AW168" authorId="0" shapeId="0" xr:uid="{DBFCE70E-2047-4860-AB2E-8D7CB7F903DF}">
      <text>
        <r>
          <rPr>
            <sz val="10"/>
            <color indexed="81"/>
            <rFont val="Lucida Console"/>
            <family val="3"/>
          </rPr>
          <t>Tempo de Estoque (Meses)_x000D_
_x000D_
10,0</t>
        </r>
      </text>
    </comment>
    <comment ref="A169" authorId="0" shapeId="0" xr:uid="{331975DF-1D27-4F9B-ADCD-C36B0084F657}">
      <text>
        <r>
          <rPr>
            <sz val="10"/>
            <color indexed="81"/>
            <rFont val="Lucida Console"/>
            <family val="3"/>
          </rPr>
          <t>_x000D_
138352</t>
        </r>
      </text>
    </comment>
    <comment ref="B169" authorId="0" shapeId="0" xr:uid="{2E81F6B5-EC8D-4D72-88D0-97FEB4E8E8B2}">
      <text>
        <r>
          <rPr>
            <sz val="10"/>
            <color indexed="81"/>
            <rFont val="Lucida Console"/>
            <family val="3"/>
          </rPr>
          <t>DESCRIÇÃO DETALHADA_x000D_
SABAO DESENGRAXANTE, INDICADO PARA DESENGORDURAR E DESENGRAXAR, COM COMPONENTES ABRASIVOS PARA FACILITAR A LIMPEZA - POTE COM 1 KG.</t>
        </r>
      </text>
    </comment>
    <comment ref="G169" authorId="0" shapeId="0" xr:uid="{476226EB-9693-49EC-8761-B6D7771C3319}">
      <text>
        <r>
          <rPr>
            <sz val="10"/>
            <color indexed="81"/>
            <rFont val="Lucida Console"/>
            <family val="3"/>
          </rPr>
          <t xml:space="preserve">_x000D_
Últ estimativa : 150_x000D_
Enviada em     : 19.12.2019_x000D_
Ata - Venc     : /-2000 - </t>
        </r>
      </text>
    </comment>
    <comment ref="O169" authorId="0" shapeId="0" xr:uid="{6E467797-6113-435E-8E37-31B38C2AD348}">
      <text>
        <r>
          <rPr>
            <sz val="10"/>
            <color indexed="81"/>
            <rFont val="Lucida Console"/>
            <family val="3"/>
          </rPr>
          <t>_x000D_
Ata anterior não identificada.</t>
        </r>
      </text>
    </comment>
    <comment ref="W169" authorId="0" shapeId="0" xr:uid="{56A743A3-F8C5-4D1C-90DE-46255D610744}">
      <text>
        <r>
          <rPr>
            <sz val="10"/>
            <color indexed="81"/>
            <rFont val="Lucida Console"/>
            <family val="3"/>
          </rPr>
          <t>_x000D_
Administrativo</t>
        </r>
      </text>
    </comment>
    <comment ref="X169" authorId="0" shapeId="0" xr:uid="{3AD098DF-29A1-4BC4-BDF4-E5E31FBAEB82}">
      <text>
        <r>
          <rPr>
            <sz val="10"/>
            <color indexed="81"/>
            <rFont val="Lucida Console"/>
            <family val="3"/>
          </rPr>
          <t>_x000D_
MAQ.EQUIP.E MATERIAIS P/ HIGIEN.LIMP.POLIM.E LUBR.</t>
        </r>
      </text>
    </comment>
    <comment ref="Y169" authorId="0" shapeId="0" xr:uid="{EAFE627E-3AA1-4D72-AB05-A371A0435F39}">
      <text>
        <r>
          <rPr>
            <sz val="10"/>
            <color indexed="81"/>
            <rFont val="Lucida Console"/>
            <family val="3"/>
          </rPr>
          <t>_x000D_
SABOES E SAPONACEOS</t>
        </r>
      </text>
    </comment>
    <comment ref="AW169" authorId="0" shapeId="0" xr:uid="{372789DC-5CBF-4BBC-A0B7-2CED70834D80}">
      <text>
        <r>
          <rPr>
            <sz val="10"/>
            <color indexed="81"/>
            <rFont val="Lucida Console"/>
            <family val="3"/>
          </rPr>
          <t>Tempo de Estoque (Meses)_x000D_
_x000D_
81,0</t>
        </r>
      </text>
    </comment>
    <comment ref="A170" authorId="0" shapeId="0" xr:uid="{D339B20B-51FA-42B6-8E2B-2A35B3B49D21}">
      <text>
        <r>
          <rPr>
            <sz val="10"/>
            <color indexed="81"/>
            <rFont val="Lucida Console"/>
            <family val="3"/>
          </rPr>
          <t>_x000D_
23687</t>
        </r>
      </text>
    </comment>
    <comment ref="B170" authorId="0" shapeId="0" xr:uid="{95C0617D-1BA9-4083-91B2-A50F0A9EDF67}">
      <text>
        <r>
          <rPr>
            <sz val="10"/>
            <color indexed="81"/>
            <rFont val="Lucida Console"/>
            <family val="3"/>
          </rPr>
          <t>DESCRIÇÃO DETALHADA_x000D_
CARTOLINA - AZUL CLARO - 50 X 66 CM - 180 G/M2</t>
        </r>
      </text>
    </comment>
    <comment ref="G170" authorId="0" shapeId="0" xr:uid="{836C796A-0EA5-4F33-A1B8-0DA1D557ED7C}">
      <text>
        <r>
          <rPr>
            <sz val="10"/>
            <color indexed="81"/>
            <rFont val="Lucida Console"/>
            <family val="3"/>
          </rPr>
          <t>_x000D_
Últ estimativa : 25.000_x000D_
Enviada em     : 19.12.2019_x000D_
Ata - Venc     : 143/21 - 20.05.2022</t>
        </r>
      </text>
    </comment>
    <comment ref="O170" authorId="0" shapeId="0" xr:uid="{33B654CA-A537-4A06-8254-DA617F95125E}">
      <text>
        <r>
          <rPr>
            <sz val="10"/>
            <color indexed="81"/>
            <rFont val="Lucida Console"/>
            <family val="3"/>
          </rPr>
          <t>_x000D_
Pertencia a ATA nº 143/21_x000D_
Estimativa de Renovação enviada em 19.12.2019 - Qtd 25.000_x000D_
PE  61/21 lote _x000D_
30.04.21 = Finalizado. Ata 143/20</t>
        </r>
      </text>
    </comment>
    <comment ref="W170" authorId="0" shapeId="0" xr:uid="{AA281EBA-3948-4264-A00B-8713B213C895}">
      <text>
        <r>
          <rPr>
            <sz val="10"/>
            <color indexed="81"/>
            <rFont val="Lucida Console"/>
            <family val="3"/>
          </rPr>
          <t>_x000D_
Pedagógico</t>
        </r>
      </text>
    </comment>
    <comment ref="X170" authorId="0" shapeId="0" xr:uid="{41BE8605-9E2D-4402-ADCB-270157AB064C}">
      <text>
        <r>
          <rPr>
            <sz val="10"/>
            <color indexed="81"/>
            <rFont val="Lucida Console"/>
            <family val="3"/>
          </rPr>
          <t>_x000D_
MAQ. E EQUIP. P/ IND. GRAFICA COMP. ACESS. E PAPEI</t>
        </r>
      </text>
    </comment>
    <comment ref="Y170" authorId="0" shapeId="0" xr:uid="{61563675-E345-4BC3-9861-3D048C6B3410}">
      <text>
        <r>
          <rPr>
            <sz val="10"/>
            <color indexed="81"/>
            <rFont val="Lucida Console"/>
            <family val="3"/>
          </rPr>
          <t>_x000D_
CARTOES E CARTOLINA</t>
        </r>
      </text>
    </comment>
    <comment ref="AW170" authorId="0" shapeId="0" xr:uid="{20A32DF6-EC2E-47B7-8B63-ED1F2A11979A}">
      <text>
        <r>
          <rPr>
            <sz val="10"/>
            <color indexed="81"/>
            <rFont val="Lucida Console"/>
            <family val="3"/>
          </rPr>
          <t>Tempo de Estoque (Meses)_x000D_
_x000D_
6.899,0</t>
        </r>
      </text>
    </comment>
    <comment ref="A171" authorId="0" shapeId="0" xr:uid="{B4108D61-FD9F-43B4-8013-05A7C04D063B}">
      <text>
        <r>
          <rPr>
            <sz val="10"/>
            <color indexed="81"/>
            <rFont val="Lucida Console"/>
            <family val="3"/>
          </rPr>
          <t>_x000D_
30165</t>
        </r>
      </text>
    </comment>
    <comment ref="B171" authorId="0" shapeId="0" xr:uid="{B66E29CE-04CE-4759-8165-E0396772329F}">
      <text>
        <r>
          <rPr>
            <sz val="10"/>
            <color indexed="81"/>
            <rFont val="Lucida Console"/>
            <family val="3"/>
          </rPr>
          <t>DESCRIÇÃO DETALHADA_x000D_
PAPEL CARTAO - 50 X 70 CM - AZUL ESCURO (MEDIDAS PODERAO VARIAR +/- 5CM)</t>
        </r>
      </text>
    </comment>
    <comment ref="G171" authorId="0" shapeId="0" xr:uid="{98AB0626-0412-4D23-BE22-7DF6B3B93BDE}">
      <text>
        <r>
          <rPr>
            <sz val="10"/>
            <color indexed="81"/>
            <rFont val="Lucida Console"/>
            <family val="3"/>
          </rPr>
          <t>_x000D_
Últ estimativa : 25.000_x000D_
Enviada em     : 19.12.2019_x000D_
Ata - Venc     : 143/21 - 20.05.2022</t>
        </r>
      </text>
    </comment>
    <comment ref="O171" authorId="0" shapeId="0" xr:uid="{5E9AA12C-A668-4939-8614-71E523720DC7}">
      <text>
        <r>
          <rPr>
            <sz val="10"/>
            <color indexed="81"/>
            <rFont val="Lucida Console"/>
            <family val="3"/>
          </rPr>
          <t>_x000D_
Pertencia a ATA nº 143/21_x000D_
Estimativa de Renovação enviada em 19.12.2019 - Qtd 25.000_x000D_
PE  61/21 lote _x000D_
30.04.21 = Finalizado. Ata 143/20</t>
        </r>
      </text>
    </comment>
    <comment ref="W171" authorId="0" shapeId="0" xr:uid="{7983D0C1-4A31-4CDA-AEFB-63F44B8CEDBD}">
      <text>
        <r>
          <rPr>
            <sz val="10"/>
            <color indexed="81"/>
            <rFont val="Lucida Console"/>
            <family val="3"/>
          </rPr>
          <t>_x000D_
Pedagógico</t>
        </r>
      </text>
    </comment>
    <comment ref="X171" authorId="0" shapeId="0" xr:uid="{57D3479D-9C85-4EBD-A4DD-8140CECA933C}">
      <text>
        <r>
          <rPr>
            <sz val="10"/>
            <color indexed="81"/>
            <rFont val="Lucida Console"/>
            <family val="3"/>
          </rPr>
          <t>_x000D_
MAQ. E EQUIP. P/ IND. GRAFICA COMP. ACESS. E PAPEI</t>
        </r>
      </text>
    </comment>
    <comment ref="Y171" authorId="0" shapeId="0" xr:uid="{EE835A9B-5254-43CA-B4B1-DE3833130F96}">
      <text>
        <r>
          <rPr>
            <sz val="10"/>
            <color indexed="81"/>
            <rFont val="Lucida Console"/>
            <family val="3"/>
          </rPr>
          <t>_x000D_
CARTOES E CARTOLINA</t>
        </r>
      </text>
    </comment>
    <comment ref="AW171" authorId="0" shapeId="0" xr:uid="{068FA3F2-72ED-4DF9-81BA-6B2D38B54053}">
      <text>
        <r>
          <rPr>
            <sz val="10"/>
            <color indexed="81"/>
            <rFont val="Lucida Console"/>
            <family val="3"/>
          </rPr>
          <t>Tempo de Estoque (Meses)_x000D_
_x000D_
7.300,0</t>
        </r>
      </text>
    </comment>
    <comment ref="A172" authorId="0" shapeId="0" xr:uid="{63FC6BEB-EA81-4FF7-8B09-46C375AB2A77}">
      <text>
        <r>
          <rPr>
            <sz val="10"/>
            <color indexed="81"/>
            <rFont val="Lucida Console"/>
            <family val="3"/>
          </rPr>
          <t>_x000D_
132303</t>
        </r>
      </text>
    </comment>
    <comment ref="B172" authorId="0" shapeId="0" xr:uid="{894C8A9A-7247-40D2-92C5-31707BE95FC3}">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172" authorId="0" shapeId="0" xr:uid="{F2139478-DD91-4613-8E3E-490BFDE5EA13}">
      <text>
        <r>
          <rPr>
            <sz val="10"/>
            <color indexed="81"/>
            <rFont val="Lucida Console"/>
            <family val="3"/>
          </rPr>
          <t>_x000D_
Últ estimativa : 25.000_x000D_
Enviada em     : 19.12.2019_x000D_
Ata - Venc     : 143/21 - 20.05.2022</t>
        </r>
      </text>
    </comment>
    <comment ref="O172" authorId="0" shapeId="0" xr:uid="{63623CCD-727A-4A93-9750-0A7C20F9ECD6}">
      <text>
        <r>
          <rPr>
            <sz val="10"/>
            <color indexed="81"/>
            <rFont val="Lucida Console"/>
            <family val="3"/>
          </rPr>
          <t>_x000D_
Pertencia a ATA nº 143/21_x000D_
Estimativa de Renovação enviada em 19.12.2019 - Qtd 25.000_x000D_
PE  61/21 lote _x000D_
30.04.21 = Finalizado. Ata 143/20</t>
        </r>
      </text>
    </comment>
    <comment ref="W172" authorId="0" shapeId="0" xr:uid="{12A12DC5-EEC5-44F3-895E-E68E966A9E12}">
      <text>
        <r>
          <rPr>
            <sz val="10"/>
            <color indexed="81"/>
            <rFont val="Lucida Console"/>
            <family val="3"/>
          </rPr>
          <t>_x000D_
Pedagógico</t>
        </r>
      </text>
    </comment>
    <comment ref="X172" authorId="0" shapeId="0" xr:uid="{CFEB933E-A61F-44CE-B2DA-4E8417BC2337}">
      <text>
        <r>
          <rPr>
            <sz val="10"/>
            <color indexed="81"/>
            <rFont val="Lucida Console"/>
            <family val="3"/>
          </rPr>
          <t>_x000D_
MAQ. E EQUIP. P/ IND. GRAFICA COMP. ACESS. E PAPEI</t>
        </r>
      </text>
    </comment>
    <comment ref="Y172" authorId="0" shapeId="0" xr:uid="{E5136C3A-314C-41EA-91A5-91D855FCB717}">
      <text>
        <r>
          <rPr>
            <sz val="10"/>
            <color indexed="81"/>
            <rFont val="Lucida Console"/>
            <family val="3"/>
          </rPr>
          <t>_x000D_
PAPEIS PARA ESCRITORIO</t>
        </r>
      </text>
    </comment>
    <comment ref="AW172" authorId="0" shapeId="0" xr:uid="{F0A1CBCA-4574-4232-B4D3-2088E2CDD011}">
      <text>
        <r>
          <rPr>
            <sz val="10"/>
            <color indexed="81"/>
            <rFont val="Lucida Console"/>
            <family val="3"/>
          </rPr>
          <t>Tempo de Estoque (Meses)_x000D_
_x000D_
6.832,0</t>
        </r>
      </text>
    </comment>
    <comment ref="A173" authorId="0" shapeId="0" xr:uid="{477451EB-16C6-4EF4-B276-D9284B523431}">
      <text>
        <r>
          <rPr>
            <sz val="10"/>
            <color indexed="81"/>
            <rFont val="Lucida Console"/>
            <family val="3"/>
          </rPr>
          <t>_x000D_
88729</t>
        </r>
      </text>
    </comment>
    <comment ref="B173" authorId="0" shapeId="0" xr:uid="{AC8AE930-98CB-4661-A15E-692BA583E885}">
      <text>
        <r>
          <rPr>
            <sz val="10"/>
            <color indexed="81"/>
            <rFont val="Lucida Console"/>
            <family val="3"/>
          </rPr>
          <t>DESCRIÇÃO DETALHADA_x000D_
DISJUNTOR NORMA DIN CURVA C PADRAO, BIPOLAR, 40 AMPERES</t>
        </r>
      </text>
    </comment>
    <comment ref="G173" authorId="0" shapeId="0" xr:uid="{1278C8AF-A0EC-412E-ACAA-C77F46B95EE0}">
      <text>
        <r>
          <rPr>
            <sz val="10"/>
            <color indexed="81"/>
            <rFont val="Lucida Console"/>
            <family val="3"/>
          </rPr>
          <t>_x000D_
Últ estimativa : 100_x000D_
Enviada em     : 23.09.2020_x000D_
Ata - Venc     : 17/20 - 29.01.2021</t>
        </r>
      </text>
    </comment>
    <comment ref="O173" authorId="0" shapeId="0" xr:uid="{8907C56F-5955-4CD8-86BA-629E6F7C28F7}">
      <text>
        <r>
          <rPr>
            <sz val="10"/>
            <color indexed="81"/>
            <rFont val="Lucida Console"/>
            <family val="3"/>
          </rPr>
          <t>_x000D_
Pertencia a ATA nº 17/20_x000D_
Estimativa de Renovação enviada em 23.09.2020 - Qtd 100_x000D_
PP 241/19 lote _x000D_
21.02.20 = Processo conferido, finalizado.</t>
        </r>
      </text>
    </comment>
    <comment ref="W173" authorId="0" shapeId="0" xr:uid="{CDB3E719-E511-4FB5-824E-EAF9BF82438C}">
      <text>
        <r>
          <rPr>
            <sz val="10"/>
            <color indexed="81"/>
            <rFont val="Lucida Console"/>
            <family val="3"/>
          </rPr>
          <t>_x000D_
DM-Elétrica</t>
        </r>
      </text>
    </comment>
    <comment ref="X173" authorId="0" shapeId="0" xr:uid="{28AE2F04-46B9-47E3-95FF-93089FCE2850}">
      <text>
        <r>
          <rPr>
            <sz val="10"/>
            <color indexed="81"/>
            <rFont val="Lucida Console"/>
            <family val="3"/>
          </rPr>
          <t>_x000D_
EQUIP. MAT. P/ GERACAO, TRANSM. DISTR. RETIF...</t>
        </r>
      </text>
    </comment>
    <comment ref="Y173" authorId="0" shapeId="0" xr:uid="{13E0AA2F-EBB2-4997-8FFD-94E3FA8A6F3D}">
      <text>
        <r>
          <rPr>
            <sz val="10"/>
            <color indexed="81"/>
            <rFont val="Lucida Console"/>
            <family val="3"/>
          </rPr>
          <t>_x000D_
DISJUNTORES</t>
        </r>
      </text>
    </comment>
    <comment ref="AW173" authorId="0" shapeId="0" xr:uid="{3A704FB8-F971-40A6-8FFD-A8A50D8A7A43}">
      <text>
        <r>
          <rPr>
            <sz val="10"/>
            <color indexed="81"/>
            <rFont val="Lucida Console"/>
            <family val="3"/>
          </rPr>
          <t>Tempo de Estoque (Meses)_x000D_
_x000D_
32,0</t>
        </r>
      </text>
    </comment>
    <comment ref="A174" authorId="0" shapeId="0" xr:uid="{A46F30C8-F950-461B-84E0-421CB23332C0}">
      <text>
        <r>
          <rPr>
            <sz val="10"/>
            <color indexed="81"/>
            <rFont val="Lucida Console"/>
            <family val="3"/>
          </rPr>
          <t>_x000D_
88733</t>
        </r>
      </text>
    </comment>
    <comment ref="B174" authorId="0" shapeId="0" xr:uid="{DEB9C5C0-E15F-472E-9917-2CAD1321943E}">
      <text>
        <r>
          <rPr>
            <sz val="10"/>
            <color indexed="81"/>
            <rFont val="Lucida Console"/>
            <family val="3"/>
          </rPr>
          <t>DESCRIÇÃO DETALHADA_x000D_
DISJUNTOR NORMA DIN CURVA C PADRAO, TRIPOLAR, 32 AMPERES</t>
        </r>
      </text>
    </comment>
    <comment ref="G174" authorId="0" shapeId="0" xr:uid="{84A3DFDB-4D13-4D93-AF03-7E655B825F95}">
      <text>
        <r>
          <rPr>
            <sz val="10"/>
            <color indexed="81"/>
            <rFont val="Lucida Console"/>
            <family val="3"/>
          </rPr>
          <t>_x000D_
Últ estimativa : 50_x000D_
Enviada em     : 23.09.2020_x000D_
Ata - Venc     : 17/20 - 29.01.2021</t>
        </r>
      </text>
    </comment>
    <comment ref="O174" authorId="0" shapeId="0" xr:uid="{A06A3E26-7697-4B37-871D-BA41D011C9FA}">
      <text>
        <r>
          <rPr>
            <sz val="10"/>
            <color indexed="81"/>
            <rFont val="Lucida Console"/>
            <family val="3"/>
          </rPr>
          <t>_x000D_
Pertencia a ATA nº 17/20_x000D_
Estimativa de Renovação enviada em 23.09.2020 - Qtd 50_x000D_
PP 241/19 lote _x000D_
21.02.20 = Processo conferido, finalizado.</t>
        </r>
      </text>
    </comment>
    <comment ref="W174" authorId="0" shapeId="0" xr:uid="{9641145C-3071-4951-988C-7132D76975BF}">
      <text>
        <r>
          <rPr>
            <sz val="10"/>
            <color indexed="81"/>
            <rFont val="Lucida Console"/>
            <family val="3"/>
          </rPr>
          <t>_x000D_
DM-Elétrica</t>
        </r>
      </text>
    </comment>
    <comment ref="X174" authorId="0" shapeId="0" xr:uid="{6AEF2072-7F8E-486A-AB3A-45B42E21E15F}">
      <text>
        <r>
          <rPr>
            <sz val="10"/>
            <color indexed="81"/>
            <rFont val="Lucida Console"/>
            <family val="3"/>
          </rPr>
          <t>_x000D_
EQUIP. MAT. P/ GERACAO, TRANSM. DISTR. RETIF...</t>
        </r>
      </text>
    </comment>
    <comment ref="Y174" authorId="0" shapeId="0" xr:uid="{D39ABC67-F535-40F6-B18C-892A916C3C61}">
      <text>
        <r>
          <rPr>
            <sz val="10"/>
            <color indexed="81"/>
            <rFont val="Lucida Console"/>
            <family val="3"/>
          </rPr>
          <t>_x000D_
DISJUNTORES</t>
        </r>
      </text>
    </comment>
    <comment ref="AW174" authorId="0" shapeId="0" xr:uid="{F9FFC3CF-A780-4FED-B082-0F95FB99126C}">
      <text>
        <r>
          <rPr>
            <sz val="10"/>
            <color indexed="81"/>
            <rFont val="Lucida Console"/>
            <family val="3"/>
          </rPr>
          <t>Tempo de Estoque (Meses)_x000D_
_x000D_
20,0</t>
        </r>
      </text>
    </comment>
    <comment ref="A175" authorId="0" shapeId="0" xr:uid="{009EE090-CFC3-43C2-94C3-DC2CA2FAB68C}">
      <text>
        <r>
          <rPr>
            <sz val="10"/>
            <color indexed="81"/>
            <rFont val="Lucida Console"/>
            <family val="3"/>
          </rPr>
          <t>_x000D_
88747</t>
        </r>
      </text>
    </comment>
    <comment ref="B175" authorId="0" shapeId="0" xr:uid="{7EE9ECCF-3C00-4A6B-80DA-811F1921F49B}">
      <text>
        <r>
          <rPr>
            <sz val="10"/>
            <color indexed="81"/>
            <rFont val="Lucida Console"/>
            <family val="3"/>
          </rPr>
          <t>DESCRIÇÃO DETALHADA_x000D_
DISJUNTOR NORMA DIN CURVA C PADRAO, TRIPOLAR, 125 AMPERES</t>
        </r>
      </text>
    </comment>
    <comment ref="G175" authorId="0" shapeId="0" xr:uid="{3D8E1D4B-C5C9-4FB1-A98F-9A20E74F9BAC}">
      <text>
        <r>
          <rPr>
            <sz val="10"/>
            <color indexed="81"/>
            <rFont val="Lucida Console"/>
            <family val="3"/>
          </rPr>
          <t>_x000D_
Últ estimativa : 0_x000D_
Enviada em     : 23.09.2020_x000D_
Ata - Venc     : 17/20 - 29.01.2021</t>
        </r>
      </text>
    </comment>
    <comment ref="O175" authorId="0" shapeId="0" xr:uid="{9F4BDC0E-1A55-4B9A-B953-ACBDB113A14E}">
      <text>
        <r>
          <rPr>
            <sz val="10"/>
            <color indexed="81"/>
            <rFont val="Lucida Console"/>
            <family val="3"/>
          </rPr>
          <t>_x000D_
Pertencia a ATA nº 17/20_x000D_
Estimativa de Renovação enviada em 23.09.2020 - Qtd _x000D_
PP 241/19 lote _x000D_
21.02.20 = Processo conferido, finalizado.</t>
        </r>
      </text>
    </comment>
    <comment ref="W175" authorId="0" shapeId="0" xr:uid="{2B0F8B25-0892-4DD4-BA87-0E9219B0F034}">
      <text>
        <r>
          <rPr>
            <sz val="10"/>
            <color indexed="81"/>
            <rFont val="Lucida Console"/>
            <family val="3"/>
          </rPr>
          <t>_x000D_
DM-Elétrica</t>
        </r>
      </text>
    </comment>
    <comment ref="X175" authorId="0" shapeId="0" xr:uid="{2ADCF53A-B184-4510-AF34-09D768E229DA}">
      <text>
        <r>
          <rPr>
            <sz val="10"/>
            <color indexed="81"/>
            <rFont val="Lucida Console"/>
            <family val="3"/>
          </rPr>
          <t>_x000D_
EQUIP. MAT. P/ GERACAO, TRANSM. DISTR. RETIF...</t>
        </r>
      </text>
    </comment>
    <comment ref="Y175" authorId="0" shapeId="0" xr:uid="{D0696CC2-F2A5-4C4E-9304-04C9DA63E189}">
      <text>
        <r>
          <rPr>
            <sz val="10"/>
            <color indexed="81"/>
            <rFont val="Lucida Console"/>
            <family val="3"/>
          </rPr>
          <t>_x000D_
DISJUNTORES</t>
        </r>
      </text>
    </comment>
    <comment ref="AW175" authorId="0" shapeId="0" xr:uid="{CD918381-9B1D-4108-9005-4F5F4EB426A0}">
      <text>
        <r>
          <rPr>
            <sz val="10"/>
            <color indexed="81"/>
            <rFont val="Lucida Console"/>
            <family val="3"/>
          </rPr>
          <t>Tempo de Estoque (Meses)_x000D_
_x000D_
5,0</t>
        </r>
      </text>
    </comment>
    <comment ref="A176" authorId="0" shapeId="0" xr:uid="{60379455-06D3-4366-B996-15DA63AFA45B}">
      <text>
        <r>
          <rPr>
            <sz val="10"/>
            <color indexed="81"/>
            <rFont val="Lucida Console"/>
            <family val="3"/>
          </rPr>
          <t>_x000D_
106376</t>
        </r>
      </text>
    </comment>
    <comment ref="B176" authorId="0" shapeId="0" xr:uid="{4AE3BBAC-9ED5-4413-9F3D-6BB4A84B3E16}">
      <text>
        <r>
          <rPr>
            <sz val="10"/>
            <color indexed="81"/>
            <rFont val="Lucida Console"/>
            <family val="3"/>
          </rPr>
          <t>DESCRIÇÃO DETALHADA_x000D_
TELHA EM CIMENTO REFORCADO COM FIO SINTETICO(CRFS), TIPO ONDULADA, MEDINDO (2,44MX1,10MX6MM), CONFORME NBR 5640,5639,8055</t>
        </r>
      </text>
    </comment>
    <comment ref="G176" authorId="0" shapeId="0" xr:uid="{23426E85-35E4-4014-BE4E-4BE4AC3568D1}">
      <text>
        <r>
          <rPr>
            <sz val="10"/>
            <color indexed="81"/>
            <rFont val="Lucida Console"/>
            <family val="3"/>
          </rPr>
          <t>_x000D_
Últ estimativa : 4.000_x000D_
Enviada em     : 22.04.2021_x000D_
Ata - Venc     : 174/20 - 16.08.2021</t>
        </r>
      </text>
    </comment>
    <comment ref="O176" authorId="0" shapeId="0" xr:uid="{7BBB3FC0-730A-4593-8675-1A4E270011DE}">
      <text>
        <r>
          <rPr>
            <sz val="10"/>
            <color indexed="81"/>
            <rFont val="Lucida Console"/>
            <family val="3"/>
          </rPr>
          <t xml:space="preserve">_x000D_
Pertencia a ATA nº 174/20_x000D_
Estimativa de Renovação enviada em 22.04.2021 - Qtd 4.000_x000D_
PE 120/21 lote _x000D_
 = </t>
        </r>
      </text>
    </comment>
    <comment ref="W176" authorId="0" shapeId="0" xr:uid="{87F9AF3B-E05A-4FAB-904C-FFEBE9D3436B}">
      <text>
        <r>
          <rPr>
            <sz val="10"/>
            <color indexed="81"/>
            <rFont val="Lucida Console"/>
            <family val="3"/>
          </rPr>
          <t>_x000D_
DM-Construção</t>
        </r>
      </text>
    </comment>
    <comment ref="X176" authorId="0" shapeId="0" xr:uid="{2B633D2F-5424-44F4-8C0A-131AB8FE6073}">
      <text>
        <r>
          <rPr>
            <sz val="10"/>
            <color indexed="81"/>
            <rFont val="Lucida Console"/>
            <family val="3"/>
          </rPr>
          <t>_x000D_
MAT.E EQUIP. P/ CONSTR.CIVIL E CONSERV. DE VIAS PUBL.</t>
        </r>
      </text>
    </comment>
    <comment ref="Y176" authorId="0" shapeId="0" xr:uid="{8BBB64BB-3CD3-46BE-BD26-00EB3976D459}">
      <text>
        <r>
          <rPr>
            <sz val="10"/>
            <color indexed="81"/>
            <rFont val="Lucida Console"/>
            <family val="3"/>
          </rPr>
          <t>_x000D_
TELHAS. CUMEEIRAS E ELEM. DE TELH. E CHAP. DE CIM. AMIANT</t>
        </r>
      </text>
    </comment>
    <comment ref="AW176" authorId="0" shapeId="0" xr:uid="{1775A620-1C13-42E2-99EC-10A1D6696934}">
      <text>
        <r>
          <rPr>
            <sz val="10"/>
            <color indexed="81"/>
            <rFont val="Lucida Console"/>
            <family val="3"/>
          </rPr>
          <t>Tempo de Estoque (Meses)_x000D_
_x000D_
1.001,0</t>
        </r>
      </text>
    </comment>
    <comment ref="A177" authorId="0" shapeId="0" xr:uid="{A534BA14-3213-4318-8EE3-3E59756818B9}">
      <text>
        <r>
          <rPr>
            <sz val="10"/>
            <color indexed="81"/>
            <rFont val="Lucida Console"/>
            <family val="3"/>
          </rPr>
          <t>_x000D_
138054</t>
        </r>
      </text>
    </comment>
    <comment ref="B177" authorId="0" shapeId="0" xr:uid="{44723F17-658F-40CE-A5B2-AE5E36CB093D}">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177" authorId="0" shapeId="0" xr:uid="{8C957073-0328-4019-9A26-9F74CB82634D}">
      <text>
        <r>
          <rPr>
            <sz val="10"/>
            <color indexed="81"/>
            <rFont val="Lucida Console"/>
            <family val="3"/>
          </rPr>
          <t>_x000D_
Últ estimativa : 150_x000D_
Enviada em     : 31.07.2019_x000D_
Ata - Venc     : 191/20 - 07.09.2021</t>
        </r>
      </text>
    </comment>
    <comment ref="O177" authorId="0" shapeId="0" xr:uid="{B50A875B-BB94-4C0F-9B2F-0FA599777523}">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177" authorId="0" shapeId="0" xr:uid="{EAD1F7C9-CE96-49BD-B881-988160B95B5C}">
      <text>
        <r>
          <rPr>
            <sz val="10"/>
            <color indexed="81"/>
            <rFont val="Lucida Console"/>
            <family val="3"/>
          </rPr>
          <t>_x000D_
DM-Hidráulica</t>
        </r>
      </text>
    </comment>
    <comment ref="X177" authorId="0" shapeId="0" xr:uid="{E06166EF-DC58-4AC5-BDED-F90D8B4E0615}">
      <text>
        <r>
          <rPr>
            <sz val="10"/>
            <color indexed="81"/>
            <rFont val="Lucida Console"/>
            <family val="3"/>
          </rPr>
          <t>_x000D_
MATERIAL HIDRAULICO, CANOS, TUBOS, MANGUEIRAS, CONEXOES E ACESS.</t>
        </r>
      </text>
    </comment>
    <comment ref="Y177" authorId="0" shapeId="0" xr:uid="{47E82E78-19F8-45E9-9DF2-2C028B4C8C68}">
      <text>
        <r>
          <rPr>
            <sz val="10"/>
            <color indexed="81"/>
            <rFont val="Lucida Console"/>
            <family val="3"/>
          </rPr>
          <t>_x000D_
ARTEF. COMPLEM. P/ PIAS, BIDES, MICTORIOS, BOXES, BEBED.</t>
        </r>
      </text>
    </comment>
    <comment ref="AW177" authorId="0" shapeId="0" xr:uid="{C272B9E5-BB5C-4A9E-8BAD-179F6D42BBDA}">
      <text>
        <r>
          <rPr>
            <sz val="10"/>
            <color indexed="81"/>
            <rFont val="Lucida Console"/>
            <family val="3"/>
          </rPr>
          <t>Tempo de Estoque (Meses)_x000D_
_x000D_
69,0</t>
        </r>
      </text>
    </comment>
    <comment ref="A178" authorId="0" shapeId="0" xr:uid="{9A6C9C93-926D-48AF-8BA7-126F0767098C}">
      <text>
        <r>
          <rPr>
            <sz val="10"/>
            <color indexed="81"/>
            <rFont val="Lucida Console"/>
            <family val="3"/>
          </rPr>
          <t>_x000D_
116466</t>
        </r>
      </text>
    </comment>
    <comment ref="B178" authorId="0" shapeId="0" xr:uid="{F8A3AE29-F2C2-4FC4-BDC1-6B5E06F58E99}">
      <text>
        <r>
          <rPr>
            <sz val="10"/>
            <color indexed="81"/>
            <rFont val="Lucida Console"/>
            <family val="3"/>
          </rPr>
          <t>DESCRIÇÃO DETALHADA_x000D_
CANTONEIRA EM ACO PARA FIXACAO DE BALS MEDINDO 47 MM X 20 MM X 25 MM COM 3 FUROS</t>
        </r>
      </text>
    </comment>
    <comment ref="G178" authorId="0" shapeId="0" xr:uid="{2F3F835F-E6D3-4966-B529-684D94480BF9}">
      <text>
        <r>
          <rPr>
            <sz val="10"/>
            <color indexed="81"/>
            <rFont val="Lucida Console"/>
            <family val="3"/>
          </rPr>
          <t>_x000D_
Últ estimativa : 8.500_x000D_
Enviada em     : 25.06.2019_x000D_
Ata - Venc     : 204/18 - 08.10.2019</t>
        </r>
      </text>
    </comment>
    <comment ref="O178" authorId="0" shapeId="0" xr:uid="{128E26D4-CA7E-446F-BB6E-366A0EE1FA2A}">
      <text>
        <r>
          <rPr>
            <sz val="10"/>
            <color indexed="81"/>
            <rFont val="Lucida Console"/>
            <family val="3"/>
          </rPr>
          <t>_x000D_
Pertencia a ATA nº 204/18_x000D_
Estimativa de Renovação enviada em 25.06.2019 - Qtd 8.500_x000D_
PP 170/18 lote _x000D_
23.10.18 = Processo finalizado. Ata 204/18.</t>
        </r>
      </text>
    </comment>
    <comment ref="W178" authorId="0" shapeId="0" xr:uid="{43A9EFFD-F6AE-4056-A998-34C09A5C7694}">
      <text>
        <r>
          <rPr>
            <sz val="10"/>
            <color indexed="81"/>
            <rFont val="Lucida Console"/>
            <family val="3"/>
          </rPr>
          <t>_x000D_
DM-Serralheria</t>
        </r>
      </text>
    </comment>
    <comment ref="X178" authorId="0" shapeId="0" xr:uid="{CAB86BFB-2AD8-42AB-B99E-118D20A9AF18}">
      <text>
        <r>
          <rPr>
            <sz val="10"/>
            <color indexed="81"/>
            <rFont val="Lucida Console"/>
            <family val="3"/>
          </rPr>
          <t>_x000D_
METAIS,LAMINAD.,PERFILADOS E ARTEFATOS METALICOS</t>
        </r>
      </text>
    </comment>
    <comment ref="Y178" authorId="0" shapeId="0" xr:uid="{C36B15F2-A6ED-4C2C-BB2D-6241F5339F5C}">
      <text>
        <r>
          <rPr>
            <sz val="10"/>
            <color indexed="81"/>
            <rFont val="Lucida Console"/>
            <family val="3"/>
          </rPr>
          <t>_x000D_
CANTONEIRAS</t>
        </r>
      </text>
    </comment>
    <comment ref="AW178" authorId="0" shapeId="0" xr:uid="{CC95E56C-4D58-408E-AACB-B2316D93F9C1}">
      <text>
        <r>
          <rPr>
            <sz val="10"/>
            <color indexed="81"/>
            <rFont val="Lucida Console"/>
            <family val="3"/>
          </rPr>
          <t>Tempo de Estoque (Meses)_x000D_
_x000D_
2.339,0</t>
        </r>
      </text>
    </comment>
    <comment ref="A179" authorId="0" shapeId="0" xr:uid="{37B3DFEE-F540-4A9B-89B9-0043DF7BD7D9}">
      <text>
        <r>
          <rPr>
            <sz val="10"/>
            <color indexed="81"/>
            <rFont val="Lucida Console"/>
            <family val="3"/>
          </rPr>
          <t>_x000D_
51579</t>
        </r>
      </text>
    </comment>
    <comment ref="B179" authorId="0" shapeId="0" xr:uid="{BAA72A69-F256-40B1-B860-D744B727BBEB}">
      <text>
        <r>
          <rPr>
            <sz val="10"/>
            <color indexed="81"/>
            <rFont val="Lucida Console"/>
            <family val="3"/>
          </rPr>
          <t>DESCRIÇÃO DETALHADA_x000D_
GRAMPEADOR GRANDE, TAMANHO 26/6</t>
        </r>
      </text>
    </comment>
    <comment ref="G179" authorId="0" shapeId="0" xr:uid="{32FC5B01-ADA3-4409-BFC4-0332A537590A}">
      <text>
        <r>
          <rPr>
            <sz val="10"/>
            <color indexed="81"/>
            <rFont val="Lucida Console"/>
            <family val="3"/>
          </rPr>
          <t>_x000D_
Últ estimativa : 1.500_x000D_
Enviada em     : 19.12.2019_x000D_
Ata - Venc     : 211/20 - 21.09.2021</t>
        </r>
      </text>
    </comment>
    <comment ref="O179" authorId="0" shapeId="0" xr:uid="{BACC875E-98B6-4D43-A9B8-9257BF65BCEB}">
      <text>
        <r>
          <rPr>
            <sz val="10"/>
            <color indexed="81"/>
            <rFont val="Lucida Console"/>
            <family val="3"/>
          </rPr>
          <t>_x000D_
Pertencia a ATA nº 211/20_x000D_
Estimativa de Renovação enviada em 19.12.2019 - Qtd 1.500_x000D_
PE  61/21 lote _x000D_
30.04.21 = Finalizado. Ata 143/20</t>
        </r>
      </text>
    </comment>
    <comment ref="W179" authorId="0" shapeId="0" xr:uid="{80801524-86A8-4638-B2CB-850FDEE007AA}">
      <text>
        <r>
          <rPr>
            <sz val="10"/>
            <color indexed="81"/>
            <rFont val="Lucida Console"/>
            <family val="3"/>
          </rPr>
          <t>_x000D_
Administrativo</t>
        </r>
      </text>
    </comment>
    <comment ref="X179" authorId="0" shapeId="0" xr:uid="{10BAA39E-4AEC-438A-A706-7BFADD2466A9}">
      <text>
        <r>
          <rPr>
            <sz val="10"/>
            <color indexed="81"/>
            <rFont val="Lucida Console"/>
            <family val="3"/>
          </rPr>
          <t>_x000D_
MAQ., EQUIP., COMP., ACES., MAT. PARA ESCRIT.E ESCOLAR</t>
        </r>
      </text>
    </comment>
    <comment ref="Y179" authorId="0" shapeId="0" xr:uid="{F152A0E1-E976-4942-BD12-43DB20F40F12}">
      <text>
        <r>
          <rPr>
            <sz val="10"/>
            <color indexed="81"/>
            <rFont val="Lucida Console"/>
            <family val="3"/>
          </rPr>
          <t>_x000D_
FURAD.GRAMP.COLCHETE,GRAMPOS,CLIPS,ELAST.BARB.FIT.</t>
        </r>
      </text>
    </comment>
    <comment ref="AW179" authorId="0" shapeId="0" xr:uid="{AC3168A8-53BD-4230-988E-6BCB0ECE7D83}">
      <text>
        <r>
          <rPr>
            <sz val="10"/>
            <color indexed="81"/>
            <rFont val="Lucida Console"/>
            <family val="3"/>
          </rPr>
          <t>Tempo de Estoque (Meses)_x000D_
_x000D_
422,0</t>
        </r>
      </text>
    </comment>
    <comment ref="A180" authorId="0" shapeId="0" xr:uid="{B1FFA5F7-76E9-4E0A-A85C-53CF7577F6CC}">
      <text>
        <r>
          <rPr>
            <sz val="10"/>
            <color indexed="81"/>
            <rFont val="Lucida Console"/>
            <family val="3"/>
          </rPr>
          <t>_x000D_
132296</t>
        </r>
      </text>
    </comment>
    <comment ref="B180" authorId="0" shapeId="0" xr:uid="{5F06C418-ADF1-4A8F-81CB-42C43C3E2F1F}">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180" authorId="0" shapeId="0" xr:uid="{FF3E86CB-6FF4-43BB-A81A-AC0F3C00FBB9}">
      <text>
        <r>
          <rPr>
            <sz val="10"/>
            <color indexed="81"/>
            <rFont val="Lucida Console"/>
            <family val="3"/>
          </rPr>
          <t>_x000D_
Últ estimativa : 10.000_x000D_
Enviada em     : 02.03.2020_x000D_
Ata - Venc     : 211/20 - 21.09.2021</t>
        </r>
      </text>
    </comment>
    <comment ref="O180" authorId="0" shapeId="0" xr:uid="{E1BCFE65-9B82-4644-84F7-2025DE34B1AF}">
      <text>
        <r>
          <rPr>
            <sz val="10"/>
            <color indexed="81"/>
            <rFont val="Lucida Console"/>
            <family val="3"/>
          </rPr>
          <t xml:space="preserve">_x000D_
Pertencia a ATA nº 211/20_x000D_
Estimativa de Renovação enviada em 02.03.2020 - Qtd 10.000_x000D_
</t>
        </r>
      </text>
    </comment>
    <comment ref="W180" authorId="0" shapeId="0" xr:uid="{2B2093DA-F4ED-4071-8367-742F65A12BCE}">
      <text>
        <r>
          <rPr>
            <sz val="10"/>
            <color indexed="81"/>
            <rFont val="Lucida Console"/>
            <family val="3"/>
          </rPr>
          <t>_x000D_
Pedagógico</t>
        </r>
      </text>
    </comment>
    <comment ref="X180" authorId="0" shapeId="0" xr:uid="{8CA821D5-9E4E-4F27-96AC-6B91C9E314E0}">
      <text>
        <r>
          <rPr>
            <sz val="10"/>
            <color indexed="81"/>
            <rFont val="Lucida Console"/>
            <family val="3"/>
          </rPr>
          <t>_x000D_
MAQ., EQUIP., COMP., ACES., MAT. PARA ESCRIT.E ESCOLAR</t>
        </r>
      </text>
    </comment>
    <comment ref="Y180" authorId="0" shapeId="0" xr:uid="{795ADB31-B9B1-4FF9-A3A6-775B76D0FC3D}">
      <text>
        <r>
          <rPr>
            <sz val="10"/>
            <color indexed="81"/>
            <rFont val="Lucida Console"/>
            <family val="3"/>
          </rPr>
          <t>_x000D_
ETIQUETA COLAS E FITAS ADESIVAS</t>
        </r>
      </text>
    </comment>
    <comment ref="AW180" authorId="0" shapeId="0" xr:uid="{1FA02C41-4F25-44F7-A075-3C12C19BAC19}">
      <text>
        <r>
          <rPr>
            <sz val="10"/>
            <color indexed="81"/>
            <rFont val="Lucida Console"/>
            <family val="3"/>
          </rPr>
          <t>Tempo de Estoque (Meses)_x000D_
_x000D_
3.019,0</t>
        </r>
      </text>
    </comment>
    <comment ref="A181" authorId="0" shapeId="0" xr:uid="{EE0C6C99-128F-4B48-858F-487C4D0C822A}">
      <text>
        <r>
          <rPr>
            <sz val="10"/>
            <color indexed="81"/>
            <rFont val="Lucida Console"/>
            <family val="3"/>
          </rPr>
          <t>_x000D_
12754</t>
        </r>
      </text>
    </comment>
    <comment ref="B181" authorId="0" shapeId="0" xr:uid="{EB98D5BD-CB3B-4CB2-B0D8-500B3AE09A05}">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181" authorId="0" shapeId="0" xr:uid="{1EB4CB03-1676-4E64-A418-0C359E54BC14}">
      <text>
        <r>
          <rPr>
            <sz val="10"/>
            <color indexed="81"/>
            <rFont val="Lucida Console"/>
            <family val="3"/>
          </rPr>
          <t>_x000D_
Últ estimativa : 1.000_x000D_
Enviada em     : 14.05.2020_x000D_
Ata - Venc     : 275/20 - 15.11.2021</t>
        </r>
      </text>
    </comment>
    <comment ref="O181" authorId="0" shapeId="0" xr:uid="{6B286489-222D-4A1F-A22E-C2AAF91BA1E8}">
      <text>
        <r>
          <rPr>
            <sz val="10"/>
            <color indexed="81"/>
            <rFont val="Lucida Console"/>
            <family val="3"/>
          </rPr>
          <t>_x000D_
Pertencia a ATA nº 275/20_x000D_
Estimativa de Renovação enviada em 14.05.2020 - Qtd 1.000_x000D_
PP  86/19 lote 5_x000D_
11.10.19 = Processo finalizado</t>
        </r>
      </text>
    </comment>
    <comment ref="W181" authorId="0" shapeId="0" xr:uid="{3A238849-1BC3-48C0-96D7-24C83921757A}">
      <text>
        <r>
          <rPr>
            <sz val="10"/>
            <color indexed="81"/>
            <rFont val="Lucida Console"/>
            <family val="3"/>
          </rPr>
          <t>_x000D_
Administrativo</t>
        </r>
      </text>
    </comment>
    <comment ref="X181" authorId="0" shapeId="0" xr:uid="{5D7C9F7F-58DE-4923-B79D-4BA85E6DA424}">
      <text>
        <r>
          <rPr>
            <sz val="10"/>
            <color indexed="81"/>
            <rFont val="Lucida Console"/>
            <family val="3"/>
          </rPr>
          <t>_x000D_
MAQ.EQUIP.E MATERIAIS P/ HIGIEN.LIMP.POLIM.E LUBR.</t>
        </r>
      </text>
    </comment>
    <comment ref="Y181" authorId="0" shapeId="0" xr:uid="{F8906FFA-34B6-44C9-A359-DF713277B922}">
      <text>
        <r>
          <rPr>
            <sz val="10"/>
            <color indexed="81"/>
            <rFont val="Lucida Console"/>
            <family val="3"/>
          </rPr>
          <t>_x000D_
ESPONJAS,BALDES,SACOS E CESTOS DE LIXO, ETC</t>
        </r>
      </text>
    </comment>
    <comment ref="AW181" authorId="0" shapeId="0" xr:uid="{23BA38D3-E528-48EE-9BDC-E6FA1B494ABE}">
      <text>
        <r>
          <rPr>
            <sz val="10"/>
            <color indexed="81"/>
            <rFont val="Lucida Console"/>
            <family val="3"/>
          </rPr>
          <t>Tempo de Estoque (Meses)_x000D_
_x000D_
311,0</t>
        </r>
      </text>
    </comment>
    <comment ref="A182" authorId="0" shapeId="0" xr:uid="{C88CC9E7-CB14-4E6A-8595-1C5CF3AA5E6A}">
      <text>
        <r>
          <rPr>
            <sz val="10"/>
            <color indexed="81"/>
            <rFont val="Lucida Console"/>
            <family val="3"/>
          </rPr>
          <t>_x000D_
14784</t>
        </r>
      </text>
    </comment>
    <comment ref="B182" authorId="0" shapeId="0" xr:uid="{1CC82546-E6D2-4AE1-83B5-018527590639}">
      <text>
        <r>
          <rPr>
            <sz val="10"/>
            <color indexed="81"/>
            <rFont val="Lucida Console"/>
            <family val="3"/>
          </rPr>
          <t>DESCRIÇÃO DETALHADA_x000D_
CURVA 90 GRAUS DE ACO CARBONO GALVANIZADO P/ ELETRODUTO ROSQUEAVEL 3/4"</t>
        </r>
      </text>
    </comment>
    <comment ref="G182" authorId="0" shapeId="0" xr:uid="{0E527724-9DB7-4607-86C5-919414F2DA28}">
      <text>
        <r>
          <rPr>
            <sz val="10"/>
            <color indexed="81"/>
            <rFont val="Lucida Console"/>
            <family val="3"/>
          </rPr>
          <t>_x000D_
Últ estimativa : 300_x000D_
Enviada em     : 23.09.2020_x000D_
Ata - Venc     : 58/21 - 02.03.2022</t>
        </r>
      </text>
    </comment>
    <comment ref="O182" authorId="0" shapeId="0" xr:uid="{AE2E45F0-9F90-4876-A519-33516285BEDF}">
      <text>
        <r>
          <rPr>
            <sz val="10"/>
            <color indexed="81"/>
            <rFont val="Lucida Console"/>
            <family val="3"/>
          </rPr>
          <t>_x000D_
Pertencia a ATA nº 58/21_x000D_
Estimativa de Renovação enviada em 23.09.2020 - Qtd 300_x000D_
PE   5/21 lote _x000D_
02.02.21 = Finalizado</t>
        </r>
      </text>
    </comment>
    <comment ref="W182" authorId="0" shapeId="0" xr:uid="{A39FD7E3-F562-45D2-BBE2-8822566504C1}">
      <text>
        <r>
          <rPr>
            <sz val="10"/>
            <color indexed="81"/>
            <rFont val="Lucida Console"/>
            <family val="3"/>
          </rPr>
          <t>_x000D_
DM-Elétrica</t>
        </r>
      </text>
    </comment>
    <comment ref="X182" authorId="0" shapeId="0" xr:uid="{1CD74A2B-D52B-466A-927A-AD5F29B9268D}">
      <text>
        <r>
          <rPr>
            <sz val="10"/>
            <color indexed="81"/>
            <rFont val="Lucida Console"/>
            <family val="3"/>
          </rPr>
          <t>_x000D_
EQUIP. MAT. P/ GERACAO, TRANSM. DISTR. RETIF...</t>
        </r>
      </text>
    </comment>
    <comment ref="Y182" authorId="0" shapeId="0" xr:uid="{5CBF235C-FBAD-483D-9E99-9F46960EC673}">
      <text>
        <r>
          <rPr>
            <sz val="10"/>
            <color indexed="81"/>
            <rFont val="Lucida Console"/>
            <family val="3"/>
          </rPr>
          <t>_x000D_
ELETRODUTOS E ACESSORIOS</t>
        </r>
      </text>
    </comment>
    <comment ref="AW182" authorId="0" shapeId="0" xr:uid="{DE1AD537-1571-4ACC-8C6C-E90BBE92AEA8}">
      <text>
        <r>
          <rPr>
            <sz val="10"/>
            <color indexed="81"/>
            <rFont val="Lucida Console"/>
            <family val="3"/>
          </rPr>
          <t>Tempo de Estoque (Meses)_x000D_
_x000D_
50,0</t>
        </r>
      </text>
    </comment>
    <comment ref="A183" authorId="0" shapeId="0" xr:uid="{2C0EFC52-52F9-4A31-A2D8-34E88503F395}">
      <text>
        <r>
          <rPr>
            <sz val="10"/>
            <color indexed="81"/>
            <rFont val="Lucida Console"/>
            <family val="3"/>
          </rPr>
          <t>_x000D_
54586</t>
        </r>
      </text>
    </comment>
    <comment ref="B183" authorId="0" shapeId="0" xr:uid="{AB940BF6-29A5-4C2B-A028-99C5BC4DB1FC}">
      <text>
        <r>
          <rPr>
            <sz val="10"/>
            <color indexed="81"/>
            <rFont val="Lucida Console"/>
            <family val="3"/>
          </rPr>
          <t>DESCRIÇÃO DETALHADA_x000D_
COTOVELO 45 GRAUS EM PVC - RIGIDO SOLDAVEL - 6"- (150 MM) -ESGOTO</t>
        </r>
      </text>
    </comment>
    <comment ref="G183" authorId="0" shapeId="0" xr:uid="{D2582E3D-5BA2-463F-BCF4-0A4DE3BE49D4}">
      <text>
        <r>
          <rPr>
            <sz val="10"/>
            <color indexed="81"/>
            <rFont val="Lucida Console"/>
            <family val="3"/>
          </rPr>
          <t>_x000D_
Últ estimativa : 30_x000D_
Enviada em     : 24.11.2020_x000D_
Ata - Venc     : 87/20 - 31.03.2021</t>
        </r>
      </text>
    </comment>
    <comment ref="O183" authorId="0" shapeId="0" xr:uid="{90EAC2F8-A7A6-4ACE-B7A5-BB6B88DC6722}">
      <text>
        <r>
          <rPr>
            <sz val="10"/>
            <color indexed="81"/>
            <rFont val="Lucida Console"/>
            <family val="3"/>
          </rPr>
          <t>_x000D_
Pertencia a ATA nº 87/20_x000D_
Estimativa de Renovação enviada em 24.11.2020 - Qtd 30_x000D_
PE  10/20 lote 28_x000D_
30.04.20 = Processo conferido, finalizado.</t>
        </r>
      </text>
    </comment>
    <comment ref="W183" authorId="0" shapeId="0" xr:uid="{388E32CE-89ED-40BD-A79D-295744740905}">
      <text>
        <r>
          <rPr>
            <sz val="10"/>
            <color indexed="81"/>
            <rFont val="Lucida Console"/>
            <family val="3"/>
          </rPr>
          <t>_x000D_
DM-Hidráulica</t>
        </r>
      </text>
    </comment>
    <comment ref="X183" authorId="0" shapeId="0" xr:uid="{CF4EAC83-5F90-4CAA-AB80-04A7E149B3DD}">
      <text>
        <r>
          <rPr>
            <sz val="10"/>
            <color indexed="81"/>
            <rFont val="Lucida Console"/>
            <family val="3"/>
          </rPr>
          <t>_x000D_
MATERIAL HIDRAULICO, CANOS, TUBOS, MANGUEIRAS, CONEXOES E ACESS.</t>
        </r>
      </text>
    </comment>
    <comment ref="Y183" authorId="0" shapeId="0" xr:uid="{42B37732-8725-490B-BB8E-C53D779020F9}">
      <text>
        <r>
          <rPr>
            <sz val="10"/>
            <color indexed="81"/>
            <rFont val="Lucida Console"/>
            <family val="3"/>
          </rPr>
          <t>_x000D_
CANOS E TUBOS PLASTICOS</t>
        </r>
      </text>
    </comment>
    <comment ref="AW183" authorId="0" shapeId="0" xr:uid="{50D708D5-E667-4C60-955D-FE89EADE4872}">
      <text>
        <r>
          <rPr>
            <sz val="10"/>
            <color indexed="81"/>
            <rFont val="Lucida Console"/>
            <family val="3"/>
          </rPr>
          <t>Tempo de Estoque (Meses)_x000D_
_x000D_
10,0</t>
        </r>
      </text>
    </comment>
    <comment ref="A184" authorId="0" shapeId="0" xr:uid="{72921BFA-715F-495A-923B-4FD049E2ACAF}">
      <text>
        <r>
          <rPr>
            <sz val="10"/>
            <color indexed="81"/>
            <rFont val="Lucida Console"/>
            <family val="3"/>
          </rPr>
          <t>_x000D_
132647</t>
        </r>
      </text>
    </comment>
    <comment ref="B184" authorId="0" shapeId="0" xr:uid="{2ED1D337-818C-4F95-961E-6085896095B7}">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184" authorId="0" shapeId="0" xr:uid="{0A63DB57-686B-4350-90D4-F1E5C8D6D2F7}">
      <text>
        <r>
          <rPr>
            <sz val="10"/>
            <color indexed="81"/>
            <rFont val="Lucida Console"/>
            <family val="3"/>
          </rPr>
          <t>_x000D_
Pedagógico</t>
        </r>
      </text>
    </comment>
    <comment ref="X184" authorId="0" shapeId="0" xr:uid="{50169DD4-5DBE-4E9E-9B0A-533D1CE71072}">
      <text>
        <r>
          <rPr>
            <sz val="10"/>
            <color indexed="81"/>
            <rFont val="Lucida Console"/>
            <family val="3"/>
          </rPr>
          <t>_x000D_
MAQ., EQUIP., COMP., ACES., MAT. PARA ESCRIT.E ESCOLAR</t>
        </r>
      </text>
    </comment>
    <comment ref="Y184" authorId="0" shapeId="0" xr:uid="{5CE99A2F-900D-4594-BC19-4FF5859C9E03}">
      <text>
        <r>
          <rPr>
            <sz val="10"/>
            <color indexed="81"/>
            <rFont val="Lucida Console"/>
            <family val="3"/>
          </rPr>
          <t>_x000D_
CANETAS</t>
        </r>
      </text>
    </comment>
    <comment ref="AW184" authorId="0" shapeId="0" xr:uid="{3D8A2439-34CC-4103-8B2F-C37DB1409703}">
      <text>
        <r>
          <rPr>
            <sz val="10"/>
            <color indexed="81"/>
            <rFont val="Lucida Console"/>
            <family val="3"/>
          </rPr>
          <t>Tempo de Estoque (Meses)_x000D_
_x000D_
3.800,0</t>
        </r>
      </text>
    </comment>
    <comment ref="A185" authorId="0" shapeId="0" xr:uid="{D30D788D-0D91-4BBD-AE1A-14E8CD248CD0}">
      <text>
        <r>
          <rPr>
            <sz val="10"/>
            <color indexed="81"/>
            <rFont val="Lucida Console"/>
            <family val="3"/>
          </rPr>
          <t>_x000D_
17135</t>
        </r>
      </text>
    </comment>
    <comment ref="B185" authorId="0" shapeId="0" xr:uid="{BA0F8360-9E1B-4181-AB30-7311A7B26B58}">
      <text>
        <r>
          <rPr>
            <sz val="10"/>
            <color indexed="81"/>
            <rFont val="Lucida Console"/>
            <family val="3"/>
          </rPr>
          <t>DESCRIÇÃO DETALHADA_x000D_
GRAMPO TRILHO P/ PASTA 80 MM</t>
        </r>
      </text>
    </comment>
    <comment ref="W185" authorId="0" shapeId="0" xr:uid="{FD3053ED-ADBA-4D00-A765-9A24AD6B34F0}">
      <text>
        <r>
          <rPr>
            <sz val="10"/>
            <color indexed="81"/>
            <rFont val="Lucida Console"/>
            <family val="3"/>
          </rPr>
          <t>_x000D_
Administrativo</t>
        </r>
      </text>
    </comment>
    <comment ref="X185" authorId="0" shapeId="0" xr:uid="{F4AD6D88-5975-4226-B513-3884E33B0104}">
      <text>
        <r>
          <rPr>
            <sz val="10"/>
            <color indexed="81"/>
            <rFont val="Lucida Console"/>
            <family val="3"/>
          </rPr>
          <t>_x000D_
MAQ., EQUIP., COMP., ACES., MAT. PARA ESCRIT.E ESCOLAR</t>
        </r>
      </text>
    </comment>
    <comment ref="Y185" authorId="0" shapeId="0" xr:uid="{C3787E20-742A-41FF-80B1-A8AB7F25CEA7}">
      <text>
        <r>
          <rPr>
            <sz val="10"/>
            <color indexed="81"/>
            <rFont val="Lucida Console"/>
            <family val="3"/>
          </rPr>
          <t>_x000D_
FURAD.GRAMP.COLCHETE,GRAMPOS,CLIPS,ELAST.BARB.FIT.</t>
        </r>
      </text>
    </comment>
    <comment ref="AW185" authorId="0" shapeId="0" xr:uid="{716E0E9C-40EC-4170-81E9-A104255D2535}">
      <text>
        <r>
          <rPr>
            <sz val="10"/>
            <color indexed="81"/>
            <rFont val="Lucida Console"/>
            <family val="3"/>
          </rPr>
          <t>Tempo de Estoque (Meses)_x000D_
_x000D_
2.025,0</t>
        </r>
      </text>
    </comment>
    <comment ref="A186" authorId="0" shapeId="0" xr:uid="{FAE40332-3C45-4E5B-9100-FB2D897B82BE}">
      <text>
        <r>
          <rPr>
            <sz val="10"/>
            <color indexed="81"/>
            <rFont val="Lucida Console"/>
            <family val="3"/>
          </rPr>
          <t>_x000D_
141786</t>
        </r>
      </text>
    </comment>
    <comment ref="B186" authorId="0" shapeId="0" xr:uid="{6F8FB67C-4102-472E-8E50-CECBC8131406}">
      <text>
        <r>
          <rPr>
            <sz val="10"/>
            <color indexed="81"/>
            <rFont val="Lucida Console"/>
            <family val="3"/>
          </rPr>
          <t>DESCRIÇÃO DETALHADA_x000D_
TINTA LATEX ACRILICA SEMIBRILHO, LINHA PREMIUM, COR  AMARELO MELAO MADURO - LATA COM 18 LITROS</t>
        </r>
      </text>
    </comment>
    <comment ref="W186" authorId="0" shapeId="0" xr:uid="{854BB5F5-4C6A-44ED-BD4A-829B8CAB3B52}">
      <text>
        <r>
          <rPr>
            <sz val="10"/>
            <color indexed="81"/>
            <rFont val="Lucida Console"/>
            <family val="3"/>
          </rPr>
          <t>_x000D_
DM-Pintura</t>
        </r>
      </text>
    </comment>
    <comment ref="X186" authorId="0" shapeId="0" xr:uid="{7971D227-98CC-4FB6-AB02-D9BF3E65D4B5}">
      <text>
        <r>
          <rPr>
            <sz val="10"/>
            <color indexed="81"/>
            <rFont val="Lucida Console"/>
            <family val="3"/>
          </rPr>
          <t>_x000D_
EQUIP. E MATERIAIS P/PINTURAS E IMPERMEABILIZACAO</t>
        </r>
      </text>
    </comment>
    <comment ref="Y186" authorId="0" shapeId="0" xr:uid="{7EF4C4B5-2889-4698-BD3A-E772BA6357DA}">
      <text>
        <r>
          <rPr>
            <sz val="10"/>
            <color indexed="81"/>
            <rFont val="Lucida Console"/>
            <family val="3"/>
          </rPr>
          <t>_x000D_
TINTAS LATEX</t>
        </r>
      </text>
    </comment>
    <comment ref="AW186" authorId="0" shapeId="0" xr:uid="{85112859-198F-48E0-8C42-847CB4A9AB6D}">
      <text>
        <r>
          <rPr>
            <sz val="10"/>
            <color indexed="81"/>
            <rFont val="Lucida Console"/>
            <family val="3"/>
          </rPr>
          <t>Tempo de Estoque (Meses)_x000D_
_x000D_
243,0</t>
        </r>
      </text>
    </comment>
    <comment ref="A187" authorId="0" shapeId="0" xr:uid="{DF2801A0-8A29-4EF0-AA2F-42AEC2652B6F}">
      <text>
        <r>
          <rPr>
            <sz val="10"/>
            <color indexed="81"/>
            <rFont val="Lucida Console"/>
            <family val="3"/>
          </rPr>
          <t>_x000D_
54680</t>
        </r>
      </text>
    </comment>
    <comment ref="B187" authorId="0" shapeId="0" xr:uid="{6A0BB1B5-E68F-47D9-A9AC-93F733C78E3B}">
      <text>
        <r>
          <rPr>
            <sz val="10"/>
            <color indexed="81"/>
            <rFont val="Lucida Console"/>
            <family val="3"/>
          </rPr>
          <t>DESCRIÇÃO DETALHADA_x000D_
TELA DE ARAME GALVANIZADO - FIO 10 - MALHA 2.1/2" X 4 METROS DE ALTURA</t>
        </r>
      </text>
    </comment>
    <comment ref="G187" authorId="0" shapeId="0" xr:uid="{126776E8-4310-4322-9214-AA1A0DC2D923}">
      <text>
        <r>
          <rPr>
            <sz val="10"/>
            <color indexed="81"/>
            <rFont val="Lucida Console"/>
            <family val="3"/>
          </rPr>
          <t>_x000D_
Últ estimativa : 400_x000D_
Enviada em     : 14.02.2020_x000D_
Ata - Venc     : 147/20 - 06.07.2021</t>
        </r>
      </text>
    </comment>
    <comment ref="W187" authorId="0" shapeId="0" xr:uid="{E1B20EC4-AA60-4397-92D9-4483A2A2FD51}">
      <text>
        <r>
          <rPr>
            <sz val="10"/>
            <color indexed="81"/>
            <rFont val="Lucida Console"/>
            <family val="3"/>
          </rPr>
          <t>_x000D_
DM-Construção</t>
        </r>
      </text>
    </comment>
    <comment ref="X187" authorId="0" shapeId="0" xr:uid="{03554560-56AB-4799-BA64-0C90B108FCDE}">
      <text>
        <r>
          <rPr>
            <sz val="10"/>
            <color indexed="81"/>
            <rFont val="Lucida Console"/>
            <family val="3"/>
          </rPr>
          <t>_x000D_
MAT.E EQUIP. P/ CONSTR.CIVIL E CONSERV. DE VIAS PUBL.</t>
        </r>
      </text>
    </comment>
    <comment ref="Y187" authorId="0" shapeId="0" xr:uid="{7069AEF8-DB16-40E0-B50D-C2630EB40E5C}">
      <text>
        <r>
          <rPr>
            <sz val="10"/>
            <color indexed="81"/>
            <rFont val="Lucida Console"/>
            <family val="3"/>
          </rPr>
          <t>_x000D_
TELAS DE MALHA FINA, GROSSA, DE ALAMBRADO E MOUROES</t>
        </r>
      </text>
    </comment>
    <comment ref="AW187" authorId="0" shapeId="0" xr:uid="{55A2E771-CB25-46F7-8B9A-C96AB8497C31}">
      <text>
        <r>
          <rPr>
            <sz val="10"/>
            <color indexed="81"/>
            <rFont val="Lucida Console"/>
            <family val="3"/>
          </rPr>
          <t>Tempo de Estoque (Meses)_x000D_
_x000D_
130,0</t>
        </r>
      </text>
    </comment>
    <comment ref="A188" authorId="0" shapeId="0" xr:uid="{F7A9BDD1-B85C-4C2E-B9C6-BA2DB7E70737}">
      <text>
        <r>
          <rPr>
            <sz val="10"/>
            <color indexed="81"/>
            <rFont val="Lucida Console"/>
            <family val="3"/>
          </rPr>
          <t>_x000D_
91669</t>
        </r>
      </text>
    </comment>
    <comment ref="B188" authorId="0" shapeId="0" xr:uid="{DEEBF2F8-9FB9-418D-B1E5-2F21ECC1421A}">
      <text>
        <r>
          <rPr>
            <sz val="10"/>
            <color indexed="81"/>
            <rFont val="Lucida Console"/>
            <family val="3"/>
          </rPr>
          <t>DESCRIÇÃO DETALHADA_x000D_
SABAO EM PO, EMBALAGEM C/ 01 KG - CARACTERISTICAS: COM AMACIANTE, QUE REMOVA A GORDURA E SUJEIRA COM FACILIDADE.</t>
        </r>
      </text>
    </comment>
    <comment ref="G188" authorId="0" shapeId="0" xr:uid="{D6EC60BA-D370-4C95-AB47-9B5CFF421CCD}">
      <text>
        <r>
          <rPr>
            <sz val="10"/>
            <color indexed="81"/>
            <rFont val="Lucida Console"/>
            <family val="3"/>
          </rPr>
          <t>_x000D_
Últ estimativa : 4.500_x000D_
Enviada em     : 10.09.2021_x000D_
Ata - Venc     : 308/20 - 28.12.2021</t>
        </r>
      </text>
    </comment>
    <comment ref="W188" authorId="0" shapeId="0" xr:uid="{AC73A85B-A6BE-46EB-9EF3-CB5DEA98F27F}">
      <text>
        <r>
          <rPr>
            <sz val="10"/>
            <color indexed="81"/>
            <rFont val="Lucida Console"/>
            <family val="3"/>
          </rPr>
          <t>_x000D_
Administrativo</t>
        </r>
      </text>
    </comment>
    <comment ref="X188" authorId="0" shapeId="0" xr:uid="{5ECAE41D-C9BB-48C4-9A52-AFA4422B1B64}">
      <text>
        <r>
          <rPr>
            <sz val="10"/>
            <color indexed="81"/>
            <rFont val="Lucida Console"/>
            <family val="3"/>
          </rPr>
          <t>_x000D_
MAQ.EQUIP.E MATERIAIS P/ HIGIEN.LIMP.POLIM.E LUBR.</t>
        </r>
      </text>
    </comment>
    <comment ref="Y188" authorId="0" shapeId="0" xr:uid="{C64EEAB2-9509-46D8-ABDD-CFE97A1336A7}">
      <text>
        <r>
          <rPr>
            <sz val="10"/>
            <color indexed="81"/>
            <rFont val="Lucida Console"/>
            <family val="3"/>
          </rPr>
          <t>_x000D_
SABOES E SAPONACEOS</t>
        </r>
      </text>
    </comment>
    <comment ref="AC188" authorId="0" shapeId="0" xr:uid="{06D7D134-AED9-4E5B-946A-07052E248A69}">
      <text>
        <r>
          <rPr>
            <sz val="10"/>
            <color indexed="81"/>
            <rFont val="Lucida Console"/>
            <family val="3"/>
          </rPr>
          <t>_x000D_
AF 12.191/23 | Vc 30.10.2023 | Saldo    800 | P.P. QUIMICA INDUSTRIAL LTDA ( 207252 )</t>
        </r>
      </text>
    </comment>
    <comment ref="AG188" authorId="0" shapeId="0" xr:uid="{501B478C-1C0F-44C9-A593-C46DC94C9C2D}">
      <text>
        <r>
          <rPr>
            <sz val="10"/>
            <color indexed="81"/>
            <rFont val="Lucida Console"/>
            <family val="3"/>
          </rPr>
          <t>_x000D_
AF 12.191/23 | Vc 30.10.2023 | Saldo    800 | P.P. QUIMICA INDUSTRIAL LTDA ( 207252 )</t>
        </r>
      </text>
    </comment>
    <comment ref="AW188" authorId="0" shapeId="0" xr:uid="{7C44AF0F-4152-45F2-B26B-0EDE1687CABD}">
      <text>
        <r>
          <rPr>
            <sz val="10"/>
            <color indexed="81"/>
            <rFont val="Lucida Console"/>
            <family val="3"/>
          </rPr>
          <t>Tempo de Estoque (Meses)_x000D_
_x000D_
1.468,0</t>
        </r>
      </text>
    </comment>
    <comment ref="A189" authorId="0" shapeId="0" xr:uid="{C7803B6D-EBED-47F2-9B33-C7B6DC2D22D8}">
      <text>
        <r>
          <rPr>
            <sz val="10"/>
            <color indexed="81"/>
            <rFont val="Lucida Console"/>
            <family val="3"/>
          </rPr>
          <t>_x000D_
77562</t>
        </r>
      </text>
    </comment>
    <comment ref="B189" authorId="0" shapeId="0" xr:uid="{DC1A9086-2481-489C-9E59-4E3933A7B87D}">
      <text>
        <r>
          <rPr>
            <sz val="10"/>
            <color indexed="81"/>
            <rFont val="Lucida Console"/>
            <family val="3"/>
          </rPr>
          <t>DESCRIÇÃO DETALHADA_x000D_
SARRAFO DE CEDRINHO DE 1ª, 25 X 100 M/M, BRUTO DE 4,00 M COMPRIMENTO</t>
        </r>
      </text>
    </comment>
    <comment ref="G189" authorId="0" shapeId="0" xr:uid="{9978DC6C-E38C-4825-BF20-BF9D65C413AC}">
      <text>
        <r>
          <rPr>
            <sz val="10"/>
            <color indexed="81"/>
            <rFont val="Lucida Console"/>
            <family val="3"/>
          </rPr>
          <t>_x000D_
Últ estimativa : 5.000_x000D_
Enviada em     : 24.11.2020_x000D_
Ata - Venc     : 145/21 - 26.05.2022</t>
        </r>
      </text>
    </comment>
    <comment ref="W189" authorId="0" shapeId="0" xr:uid="{E0348D96-2E7C-4597-B485-097188914CEE}">
      <text>
        <r>
          <rPr>
            <sz val="10"/>
            <color indexed="81"/>
            <rFont val="Lucida Console"/>
            <family val="3"/>
          </rPr>
          <t>_x000D_
DM-Construção</t>
        </r>
      </text>
    </comment>
    <comment ref="X189" authorId="0" shapeId="0" xr:uid="{6CE6D643-035A-44FA-A8B1-769E9A082BF4}">
      <text>
        <r>
          <rPr>
            <sz val="10"/>
            <color indexed="81"/>
            <rFont val="Lucida Console"/>
            <family val="3"/>
          </rPr>
          <t>_x000D_
MADEIRAS,LAMINADOS,COMPENSADOS E AGLOMERADOS</t>
        </r>
      </text>
    </comment>
    <comment ref="Y189" authorId="0" shapeId="0" xr:uid="{9C964610-2D4E-4BD2-89EC-795A14A3D4C8}">
      <text>
        <r>
          <rPr>
            <sz val="10"/>
            <color indexed="81"/>
            <rFont val="Lucida Console"/>
            <family val="3"/>
          </rPr>
          <t>_x000D_
TABUAS,RIPAS , SARRAFOS , PRANCHINHAS E REFORCOS</t>
        </r>
      </text>
    </comment>
    <comment ref="AC189" authorId="0" shapeId="0" xr:uid="{CF18E20D-5DD1-4CD2-9059-A4173D4B9246}">
      <text>
        <r>
          <rPr>
            <sz val="10"/>
            <color indexed="81"/>
            <rFont val="Lucida Console"/>
            <family val="3"/>
          </rPr>
          <t>_x000D_
AF 11.692/23 | Vc 16.10.2023 | Saldo  2.300 | MADEIREIRA ARRUDA LTDA ( 119856 )</t>
        </r>
      </text>
    </comment>
    <comment ref="AG189" authorId="0" shapeId="0" xr:uid="{90C27F2D-BE86-4CB1-922B-8496A67BA084}">
      <text>
        <r>
          <rPr>
            <sz val="10"/>
            <color indexed="81"/>
            <rFont val="Lucida Console"/>
            <family val="3"/>
          </rPr>
          <t>_x000D_
AF 11.692/23 | Vc 16.10.2023 | Saldo  2.300 | MADEIREIRA ARRUDA LTDA ( 119856 )</t>
        </r>
      </text>
    </comment>
    <comment ref="AW189" authorId="0" shapeId="0" xr:uid="{F21F614F-B04E-49E6-B754-86F30B2E1ADC}">
      <text>
        <r>
          <rPr>
            <sz val="10"/>
            <color indexed="81"/>
            <rFont val="Lucida Console"/>
            <family val="3"/>
          </rPr>
          <t>Tempo de Estoque (Meses)_x000D_
_x000D_
2.300,0</t>
        </r>
      </text>
    </comment>
    <comment ref="A190" authorId="0" shapeId="0" xr:uid="{5AA4A965-6AE5-494A-9368-9E8DCA1BDC92}">
      <text>
        <r>
          <rPr>
            <sz val="10"/>
            <color indexed="81"/>
            <rFont val="Lucida Console"/>
            <family val="3"/>
          </rPr>
          <t>_x000D_
75334</t>
        </r>
      </text>
    </comment>
    <comment ref="B190" authorId="0" shapeId="0" xr:uid="{642BA90D-E9FE-4324-89A6-CE69F675B5F7}">
      <text>
        <r>
          <rPr>
            <sz val="10"/>
            <color indexed="81"/>
            <rFont val="Lucida Console"/>
            <family val="3"/>
          </rPr>
          <t>DESCRIÇÃO DETALHADA_x000D_
CHAPA EM MDF, BRANCO, 02 FACES - MED. 2,75 M X 1,83 M X 15 MM</t>
        </r>
      </text>
    </comment>
    <comment ref="G190" authorId="0" shapeId="0" xr:uid="{E4ECB775-ED4F-4C83-A8F0-12471E0ECB67}">
      <text>
        <r>
          <rPr>
            <sz val="10"/>
            <color indexed="81"/>
            <rFont val="Lucida Console"/>
            <family val="3"/>
          </rPr>
          <t>_x000D_
Últ estimativa : 1.500_x000D_
Enviada em     : 28.01.2021_x000D_
Ata - Venc     : 131/21 - 06.05.2022</t>
        </r>
      </text>
    </comment>
    <comment ref="W190" authorId="0" shapeId="0" xr:uid="{5FBF7BE4-3BB7-43AA-A4EB-54390157810E}">
      <text>
        <r>
          <rPr>
            <sz val="10"/>
            <color indexed="81"/>
            <rFont val="Lucida Console"/>
            <family val="3"/>
          </rPr>
          <t>_x000D_
DM-Marcenaria</t>
        </r>
      </text>
    </comment>
    <comment ref="X190" authorId="0" shapeId="0" xr:uid="{CEDA5453-25A7-4F13-9F2B-8576548F1668}">
      <text>
        <r>
          <rPr>
            <sz val="10"/>
            <color indexed="81"/>
            <rFont val="Lucida Console"/>
            <family val="3"/>
          </rPr>
          <t>_x000D_
MADEIRAS,LAMINADOS,COMPENSADOS E AGLOMERADOS</t>
        </r>
      </text>
    </comment>
    <comment ref="Y190" authorId="0" shapeId="0" xr:uid="{EBE78846-572F-4D35-BB9C-7E7C022D69A2}">
      <text>
        <r>
          <rPr>
            <sz val="10"/>
            <color indexed="81"/>
            <rFont val="Lucida Console"/>
            <family val="3"/>
          </rPr>
          <t>_x000D_
CHAPAS COMPENSADAS RESINADAS/PLASTIFICADAS</t>
        </r>
      </text>
    </comment>
    <comment ref="AW190" authorId="0" shapeId="0" xr:uid="{8A869AF6-C448-4209-A37C-13A36D00FAF4}">
      <text>
        <r>
          <rPr>
            <sz val="10"/>
            <color indexed="81"/>
            <rFont val="Lucida Console"/>
            <family val="3"/>
          </rPr>
          <t>Tempo de Estoque (Meses)_x000D_
_x000D_
383,0</t>
        </r>
      </text>
    </comment>
    <comment ref="A191" authorId="0" shapeId="0" xr:uid="{6FCA240A-8653-426F-B0ED-759918BDA334}">
      <text>
        <r>
          <rPr>
            <sz val="10"/>
            <color indexed="81"/>
            <rFont val="Lucida Console"/>
            <family val="3"/>
          </rPr>
          <t>_x000D_
15467</t>
        </r>
      </text>
    </comment>
    <comment ref="B191" authorId="0" shapeId="0" xr:uid="{31C75571-CEC7-41CA-A841-163DE703112A}">
      <text>
        <r>
          <rPr>
            <sz val="10"/>
            <color indexed="81"/>
            <rFont val="Lucida Console"/>
            <family val="3"/>
          </rPr>
          <t>DESCRIÇÃO DETALHADA_x000D_
CONECTOR TIPO SPLIT BOLT-SIMPLES/SIMPLES P/ 2 CABOS DE COBRE DE 35MM2</t>
        </r>
      </text>
    </comment>
    <comment ref="G191" authorId="0" shapeId="0" xr:uid="{DCDE4CC5-9D4F-4E5F-9B17-27580BB9B944}">
      <text>
        <r>
          <rPr>
            <sz val="10"/>
            <color indexed="81"/>
            <rFont val="Lucida Console"/>
            <family val="3"/>
          </rPr>
          <t>_x000D_
Últ estimativa : 200_x000D_
Enviada em     : 30.11.2017_x000D_
Ata - Venc     : 10/17 - 06.02.2018</t>
        </r>
      </text>
    </comment>
    <comment ref="O191" authorId="0" shapeId="0" xr:uid="{7937CF91-F9A2-4E25-AB65-6EDAF4725B39}">
      <text>
        <r>
          <rPr>
            <sz val="10"/>
            <color indexed="81"/>
            <rFont val="Lucida Console"/>
            <family val="3"/>
          </rPr>
          <t>_x000D_
Pertencia a ATA nº 10/17_x000D_
Estimativa de Renovação enviada em 30.11.2017 - Qtd 200_x000D_
PP  11/18 lote 13_x000D_
09.04.18 = Processo finalizado. Ata 78/18.</t>
        </r>
      </text>
    </comment>
    <comment ref="W191" authorId="0" shapeId="0" xr:uid="{412ADFB2-9BB0-421C-AE59-759421E5A62D}">
      <text>
        <r>
          <rPr>
            <sz val="10"/>
            <color indexed="81"/>
            <rFont val="Lucida Console"/>
            <family val="3"/>
          </rPr>
          <t>_x000D_
DM-Elétrica</t>
        </r>
      </text>
    </comment>
    <comment ref="X191" authorId="0" shapeId="0" xr:uid="{D702E575-9E6E-4779-A91C-8F1F924771BB}">
      <text>
        <r>
          <rPr>
            <sz val="10"/>
            <color indexed="81"/>
            <rFont val="Lucida Console"/>
            <family val="3"/>
          </rPr>
          <t>_x000D_
EQUIP. MAT. P/ GERACAO, TRANSM. DISTR. RETIF...</t>
        </r>
      </text>
    </comment>
    <comment ref="Y191" authorId="0" shapeId="0" xr:uid="{EEDF005E-A762-4D50-8DF4-77D9ED1B58E3}">
      <text>
        <r>
          <rPr>
            <sz val="10"/>
            <color indexed="81"/>
            <rFont val="Lucida Console"/>
            <family val="3"/>
          </rPr>
          <t>_x000D_
CONECTORES</t>
        </r>
      </text>
    </comment>
    <comment ref="AW191" authorId="0" shapeId="0" xr:uid="{3B37057B-F5E9-4D94-97AF-D6F41A50E288}">
      <text>
        <r>
          <rPr>
            <sz val="10"/>
            <color indexed="81"/>
            <rFont val="Lucida Console"/>
            <family val="3"/>
          </rPr>
          <t>Tempo de Estoque (Meses)_x000D_
_x000D_
37,0</t>
        </r>
      </text>
    </comment>
    <comment ref="A192" authorId="0" shapeId="0" xr:uid="{4AE12E02-E96C-416E-B58E-B920D78F526C}">
      <text>
        <r>
          <rPr>
            <sz val="10"/>
            <color indexed="81"/>
            <rFont val="Lucida Console"/>
            <family val="3"/>
          </rPr>
          <t>_x000D_
93453</t>
        </r>
      </text>
    </comment>
    <comment ref="B192" authorId="0" shapeId="0" xr:uid="{35234ACD-90B4-4EDC-961E-980B025BA5DA}">
      <text>
        <r>
          <rPr>
            <sz val="10"/>
            <color indexed="81"/>
            <rFont val="Lucida Console"/>
            <family val="3"/>
          </rPr>
          <t>DESCRIÇÃO DETALHADA_x000D_
PAPEL ESPELHO BRILHANTE (DOBRADURA), MEDINDO 48 X 66 CM - COR: AMARELA</t>
        </r>
      </text>
    </comment>
    <comment ref="G192" authorId="0" shapeId="0" xr:uid="{C1FFABAA-0BD8-46CA-8F25-15CAE6F4FCA8}">
      <text>
        <r>
          <rPr>
            <sz val="10"/>
            <color indexed="81"/>
            <rFont val="Lucida Console"/>
            <family val="3"/>
          </rPr>
          <t>_x000D_
Últ estimativa : 14.000_x000D_
Enviada em     : 19.12.2019_x000D_
Ata - Venc     : 143/21 - 20.05.2022</t>
        </r>
      </text>
    </comment>
    <comment ref="O192" authorId="0" shapeId="0" xr:uid="{679A34F9-8C5E-484B-B11A-652F50322B07}">
      <text>
        <r>
          <rPr>
            <sz val="10"/>
            <color indexed="81"/>
            <rFont val="Lucida Console"/>
            <family val="3"/>
          </rPr>
          <t>_x000D_
Pertencia a ATA nº 143/21_x000D_
Estimativa de Renovação enviada em 19.12.2019 - Qtd 14.000_x000D_
PE  61/21 lote _x000D_
30.04.21 = Finalizado. Ata 143/20</t>
        </r>
      </text>
    </comment>
    <comment ref="W192" authorId="0" shapeId="0" xr:uid="{CF65A4A9-066E-4B02-9375-39D64FD7CB81}">
      <text>
        <r>
          <rPr>
            <sz val="10"/>
            <color indexed="81"/>
            <rFont val="Lucida Console"/>
            <family val="3"/>
          </rPr>
          <t>_x000D_
Pedagógico</t>
        </r>
      </text>
    </comment>
    <comment ref="X192" authorId="0" shapeId="0" xr:uid="{EE5F3BA4-D443-4737-A8F8-682ACAE3C735}">
      <text>
        <r>
          <rPr>
            <sz val="10"/>
            <color indexed="81"/>
            <rFont val="Lucida Console"/>
            <family val="3"/>
          </rPr>
          <t>_x000D_
MAQ. E EQUIP. P/ IND. GRAFICA COMP. ACESS. E PAPEI</t>
        </r>
      </text>
    </comment>
    <comment ref="Y192" authorId="0" shapeId="0" xr:uid="{A75AB582-7412-461F-8A99-6DF089414E88}">
      <text>
        <r>
          <rPr>
            <sz val="10"/>
            <color indexed="81"/>
            <rFont val="Lucida Console"/>
            <family val="3"/>
          </rPr>
          <t>_x000D_
PAPEIS P/ EMBALAGEM E DECORATIVOS</t>
        </r>
      </text>
    </comment>
    <comment ref="AW192" authorId="0" shapeId="0" xr:uid="{FACBE72C-5C30-4D09-B3AC-4C2BED7E7AED}">
      <text>
        <r>
          <rPr>
            <sz val="10"/>
            <color indexed="81"/>
            <rFont val="Lucida Console"/>
            <family val="3"/>
          </rPr>
          <t>Tempo de Estoque (Meses)_x000D_
_x000D_
3.300,0</t>
        </r>
      </text>
    </comment>
    <comment ref="A193" authorId="0" shapeId="0" xr:uid="{A5810841-E536-4DD2-B746-64FF7AD6846C}">
      <text>
        <r>
          <rPr>
            <sz val="10"/>
            <color indexed="81"/>
            <rFont val="Lucida Console"/>
            <family val="3"/>
          </rPr>
          <t>_x000D_
93462</t>
        </r>
      </text>
    </comment>
    <comment ref="B193" authorId="0" shapeId="0" xr:uid="{4E4B9F07-4DF8-41C7-8D5F-0631AC34AE69}">
      <text>
        <r>
          <rPr>
            <sz val="10"/>
            <color indexed="81"/>
            <rFont val="Lucida Console"/>
            <family val="3"/>
          </rPr>
          <t>DESCRIÇÃO DETALHADA_x000D_
PAPEL ESPELHO BRILHANTE (DOBRADURA), MEDINDO 48 X 66 CM - COR: VERMELHA</t>
        </r>
      </text>
    </comment>
    <comment ref="G193" authorId="0" shapeId="0" xr:uid="{1EB9E52A-7256-4967-88D3-BB765BB537F0}">
      <text>
        <r>
          <rPr>
            <sz val="10"/>
            <color indexed="81"/>
            <rFont val="Lucida Console"/>
            <family val="3"/>
          </rPr>
          <t>_x000D_
Últ estimativa : 14.000_x000D_
Enviada em     : 19.12.2019_x000D_
Ata - Venc     : 143/21 - 20.05.2022</t>
        </r>
      </text>
    </comment>
    <comment ref="O193" authorId="0" shapeId="0" xr:uid="{1CBA1994-E65B-460F-9C63-90E02A72E607}">
      <text>
        <r>
          <rPr>
            <sz val="10"/>
            <color indexed="81"/>
            <rFont val="Lucida Console"/>
            <family val="3"/>
          </rPr>
          <t>_x000D_
Pertencia a ATA nº 143/21_x000D_
Estimativa de Renovação enviada em 19.12.2019 - Qtd 14.000_x000D_
PE  61/21 lote _x000D_
30.04.21 = Finalizado. Ata 143/20</t>
        </r>
      </text>
    </comment>
    <comment ref="W193" authorId="0" shapeId="0" xr:uid="{9466F116-0C28-4D2D-AED0-03CB9C150DC1}">
      <text>
        <r>
          <rPr>
            <sz val="10"/>
            <color indexed="81"/>
            <rFont val="Lucida Console"/>
            <family val="3"/>
          </rPr>
          <t>_x000D_
Pedagógico</t>
        </r>
      </text>
    </comment>
    <comment ref="X193" authorId="0" shapeId="0" xr:uid="{634D2EAA-37CA-46C0-AE38-E4797ED4FD1E}">
      <text>
        <r>
          <rPr>
            <sz val="10"/>
            <color indexed="81"/>
            <rFont val="Lucida Console"/>
            <family val="3"/>
          </rPr>
          <t>_x000D_
MAQ. E EQUIP. P/ IND. GRAFICA COMP. ACESS. E PAPEI</t>
        </r>
      </text>
    </comment>
    <comment ref="Y193" authorId="0" shapeId="0" xr:uid="{6B43B934-6B1C-4A24-9BEB-F9AB9EE3409A}">
      <text>
        <r>
          <rPr>
            <sz val="10"/>
            <color indexed="81"/>
            <rFont val="Lucida Console"/>
            <family val="3"/>
          </rPr>
          <t>_x000D_
PAPEIS P/ EMBALAGEM E DECORATIVOS</t>
        </r>
      </text>
    </comment>
    <comment ref="AW193" authorId="0" shapeId="0" xr:uid="{FEFC6988-C3B0-4F78-A7B3-E41E03A80659}">
      <text>
        <r>
          <rPr>
            <sz val="10"/>
            <color indexed="81"/>
            <rFont val="Lucida Console"/>
            <family val="3"/>
          </rPr>
          <t>Tempo de Estoque (Meses)_x000D_
_x000D_
3.300,0</t>
        </r>
      </text>
    </comment>
    <comment ref="A194" authorId="0" shapeId="0" xr:uid="{BC51858F-3C8A-4799-9013-60695DBEB720}">
      <text>
        <r>
          <rPr>
            <sz val="10"/>
            <color indexed="81"/>
            <rFont val="Lucida Console"/>
            <family val="3"/>
          </rPr>
          <t>_x000D_
111524</t>
        </r>
      </text>
    </comment>
    <comment ref="B194" authorId="0" shapeId="0" xr:uid="{DEDA448E-1916-4CC6-AA3C-35581DB3FE8E}">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194" authorId="0" shapeId="0" xr:uid="{4C4F42EA-20AE-4639-B442-542EA7061A45}">
      <text>
        <r>
          <rPr>
            <sz val="10"/>
            <color indexed="81"/>
            <rFont val="Lucida Console"/>
            <family val="3"/>
          </rPr>
          <t>_x000D_
Últ estimativa : 400_x000D_
Enviada em     : 17.12.2020_x000D_
Ata - Venc     : 161/21 - 06.07.2022</t>
        </r>
      </text>
    </comment>
    <comment ref="O194" authorId="0" shapeId="0" xr:uid="{EFE20224-7478-4C51-B9C3-511120440B89}">
      <text>
        <r>
          <rPr>
            <sz val="10"/>
            <color indexed="81"/>
            <rFont val="Lucida Console"/>
            <family val="3"/>
          </rPr>
          <t>_x000D_
Pertencia a ATA nº 161/21_x000D_
Estimativa de Renovação enviada em 17.12.2020 - Qtd 400_x000D_
PE  88/21 lote _x000D_
01.06.21 = Processo finalizado. Ata 161/21</t>
        </r>
      </text>
    </comment>
    <comment ref="W194" authorId="0" shapeId="0" xr:uid="{15B4B836-2019-40E0-BA34-745CC38FEA19}">
      <text>
        <r>
          <rPr>
            <sz val="10"/>
            <color indexed="81"/>
            <rFont val="Lucida Console"/>
            <family val="3"/>
          </rPr>
          <t>_x000D_
DM-Hidráulica</t>
        </r>
      </text>
    </comment>
    <comment ref="X194" authorId="0" shapeId="0" xr:uid="{8FD63071-DBCE-4226-8161-8A48F31D97CF}">
      <text>
        <r>
          <rPr>
            <sz val="10"/>
            <color indexed="81"/>
            <rFont val="Lucida Console"/>
            <family val="3"/>
          </rPr>
          <t>_x000D_
MATERIAL HIDRAULICO, CANOS, TUBOS, MANGUEIRAS, CONEXOES E ACESS.</t>
        </r>
      </text>
    </comment>
    <comment ref="Y194" authorId="0" shapeId="0" xr:uid="{9B238F65-F6BA-4AD2-8659-2FBC7E19EF1B}">
      <text>
        <r>
          <rPr>
            <sz val="10"/>
            <color indexed="81"/>
            <rFont val="Lucida Console"/>
            <family val="3"/>
          </rPr>
          <t>_x000D_
TORNEIRAS VOLANTES CANOPLAS E ACESS. P/ MANGUEIRA</t>
        </r>
      </text>
    </comment>
    <comment ref="AW194" authorId="0" shapeId="0" xr:uid="{69BF7B20-B80D-4184-B9B5-43BCAC929AB6}">
      <text>
        <r>
          <rPr>
            <sz val="10"/>
            <color indexed="81"/>
            <rFont val="Lucida Console"/>
            <family val="3"/>
          </rPr>
          <t>Tempo de Estoque (Meses)_x000D_
_x000D_
89,0</t>
        </r>
      </text>
    </comment>
    <comment ref="A195" authorId="0" shapeId="0" xr:uid="{A62F033F-FBA0-4A11-8BAF-0D9C27EC255D}">
      <text>
        <r>
          <rPr>
            <sz val="10"/>
            <color indexed="81"/>
            <rFont val="Lucida Console"/>
            <family val="3"/>
          </rPr>
          <t>_x000D_
133819</t>
        </r>
      </text>
    </comment>
    <comment ref="B195" authorId="0" shapeId="0" xr:uid="{C15C54C3-5488-4B82-B23B-411E754516BD}">
      <text>
        <r>
          <rPr>
            <sz val="10"/>
            <color indexed="81"/>
            <rFont val="Lucida Console"/>
            <family val="3"/>
          </rPr>
          <t>DESCRIÇÃO DETALHADA_x000D_
ESPUDE BRANCO DE BORRACHA DE 1.1/2" PARA BACIAS CONVENCIONAIS DE 2"</t>
        </r>
      </text>
    </comment>
    <comment ref="G195" authorId="0" shapeId="0" xr:uid="{153D5BF9-44C7-461B-8639-304C3674A9FD}">
      <text>
        <r>
          <rPr>
            <sz val="10"/>
            <color indexed="81"/>
            <rFont val="Lucida Console"/>
            <family val="3"/>
          </rPr>
          <t>_x000D_
Últ estimativa : 0_x000D_
Enviada em     : 31.07.2019_x000D_
Ata - Venc     : 191/20 - 07.09.2021</t>
        </r>
      </text>
    </comment>
    <comment ref="O195" authorId="0" shapeId="0" xr:uid="{83721E67-3191-4B57-A88F-CAE0150C32BD}">
      <text>
        <r>
          <rPr>
            <sz val="10"/>
            <color indexed="81"/>
            <rFont val="Lucida Console"/>
            <family val="3"/>
          </rPr>
          <t>_x000D_
Pertencia a ATA nº 191/20_x000D_
Estimativa de Renovação enviada em 31.07.2019 - Qtd _x000D_
PE  10/20 lote 71 (Impróspero)_x000D_
30.04.20 = Processo conferido, finalizado.</t>
        </r>
      </text>
    </comment>
    <comment ref="W195" authorId="0" shapeId="0" xr:uid="{62E0B589-8A3B-448E-B05B-645902458FDE}">
      <text>
        <r>
          <rPr>
            <sz val="10"/>
            <color indexed="81"/>
            <rFont val="Lucida Console"/>
            <family val="3"/>
          </rPr>
          <t>_x000D_
DM-Hidráulica</t>
        </r>
      </text>
    </comment>
    <comment ref="X195" authorId="0" shapeId="0" xr:uid="{2B747CAC-61CA-478E-8A68-75A510C0FB16}">
      <text>
        <r>
          <rPr>
            <sz val="10"/>
            <color indexed="81"/>
            <rFont val="Lucida Console"/>
            <family val="3"/>
          </rPr>
          <t>_x000D_
MATERIAL HIDRAULICO, CANOS, TUBOS, MANGUEIRAS, CONEXOES E ACESS.</t>
        </r>
      </text>
    </comment>
    <comment ref="Y195" authorId="0" shapeId="0" xr:uid="{EC090DBF-1FE4-4568-90C2-3DAF591CE552}">
      <text>
        <r>
          <rPr>
            <sz val="10"/>
            <color indexed="81"/>
            <rFont val="Lucida Console"/>
            <family val="3"/>
          </rPr>
          <t>_x000D_
RALOS SIFOES E CAIXAS</t>
        </r>
      </text>
    </comment>
    <comment ref="AW195" authorId="0" shapeId="0" xr:uid="{900D50E8-BCFF-4F7A-81FE-B63BAB7CF63D}">
      <text>
        <r>
          <rPr>
            <sz val="10"/>
            <color indexed="81"/>
            <rFont val="Lucida Console"/>
            <family val="3"/>
          </rPr>
          <t>Tempo de Estoque (Meses)_x000D_
_x000D_
370,0</t>
        </r>
      </text>
    </comment>
    <comment ref="A196" authorId="0" shapeId="0" xr:uid="{6FA29A19-7883-4BC3-990B-0223955B32AF}">
      <text>
        <r>
          <rPr>
            <sz val="10"/>
            <color indexed="81"/>
            <rFont val="Lucida Console"/>
            <family val="3"/>
          </rPr>
          <t>_x000D_
17136</t>
        </r>
      </text>
    </comment>
    <comment ref="B196" authorId="0" shapeId="0" xr:uid="{AB9ACAF4-AE49-4F23-9F1A-6DC3355FFAD9}">
      <text>
        <r>
          <rPr>
            <sz val="10"/>
            <color indexed="81"/>
            <rFont val="Lucida Console"/>
            <family val="3"/>
          </rPr>
          <t>DESCRIÇÃO DETALHADA_x000D_
GRAMPO 26/6, COBREADO,  P/ GRAMPEADOR - CX C/ 5000 UNIDADES</t>
        </r>
      </text>
    </comment>
    <comment ref="G196" authorId="0" shapeId="0" xr:uid="{A6242AF3-85FE-4F16-9820-7A2D3C022882}">
      <text>
        <r>
          <rPr>
            <sz val="10"/>
            <color indexed="81"/>
            <rFont val="Lucida Console"/>
            <family val="3"/>
          </rPr>
          <t>_x000D_
Últ estimativa : 2.000_x000D_
Enviada em     : 05.03.2020_x000D_
Ata - Venc     : 211/20 - 21.09.2021</t>
        </r>
      </text>
    </comment>
    <comment ref="O196" authorId="0" shapeId="0" xr:uid="{E5D92A40-DE87-4FDC-A156-E8F605E40AE1}">
      <text>
        <r>
          <rPr>
            <sz val="10"/>
            <color indexed="81"/>
            <rFont val="Lucida Console"/>
            <family val="3"/>
          </rPr>
          <t>_x000D_
Pertencia a ATA nº 211/20_x000D_
Estimativa de Renovação enviada em 05.03.2020 - Qtd 2.000_x000D_
PP  92/19 lote _x000D_
26.07.19 = Finalizar - contrato assinado</t>
        </r>
      </text>
    </comment>
    <comment ref="W196" authorId="0" shapeId="0" xr:uid="{A5548EC6-322F-4FC2-A102-F708844BD701}">
      <text>
        <r>
          <rPr>
            <sz val="10"/>
            <color indexed="81"/>
            <rFont val="Lucida Console"/>
            <family val="3"/>
          </rPr>
          <t>_x000D_
Administrativo</t>
        </r>
      </text>
    </comment>
    <comment ref="X196" authorId="0" shapeId="0" xr:uid="{075B9A26-E061-4BE4-854E-4B765462A6A8}">
      <text>
        <r>
          <rPr>
            <sz val="10"/>
            <color indexed="81"/>
            <rFont val="Lucida Console"/>
            <family val="3"/>
          </rPr>
          <t>_x000D_
MAQ., EQUIP., COMP., ACES., MAT. PARA ESCRIT.E ESCOLAR</t>
        </r>
      </text>
    </comment>
    <comment ref="Y196" authorId="0" shapeId="0" xr:uid="{18832765-9F52-4B21-B6B7-670C2B7B3500}">
      <text>
        <r>
          <rPr>
            <sz val="10"/>
            <color indexed="81"/>
            <rFont val="Lucida Console"/>
            <family val="3"/>
          </rPr>
          <t>_x000D_
FURAD.GRAMP.COLCHETE,GRAMPOS,CLIPS,ELAST.BARB.FIT.</t>
        </r>
      </text>
    </comment>
    <comment ref="AW196" authorId="0" shapeId="0" xr:uid="{CF77FF1E-90B0-414A-9607-9C8DBFB88BD3}">
      <text>
        <r>
          <rPr>
            <sz val="10"/>
            <color indexed="81"/>
            <rFont val="Lucida Console"/>
            <family val="3"/>
          </rPr>
          <t>Tempo de Estoque (Meses)_x000D_
_x000D_
377,0</t>
        </r>
      </text>
    </comment>
    <comment ref="A197" authorId="0" shapeId="0" xr:uid="{9777B907-D42B-40C0-819C-8844260C465B}">
      <text>
        <r>
          <rPr>
            <sz val="10"/>
            <color indexed="81"/>
            <rFont val="Lucida Console"/>
            <family val="3"/>
          </rPr>
          <t>_x000D_
35555</t>
        </r>
      </text>
    </comment>
    <comment ref="B197" authorId="0" shapeId="0" xr:uid="{F883FFCC-0B47-42AE-A006-2042803D4EBE}">
      <text>
        <r>
          <rPr>
            <sz val="10"/>
            <color indexed="81"/>
            <rFont val="Lucida Console"/>
            <family val="3"/>
          </rPr>
          <t>DESCRIÇÃO DETALHADA_x000D_
LIXA DE PAPEL P/ MADEIRA EM FOLHA DE 225 X 275 MM - N° 120</t>
        </r>
      </text>
    </comment>
    <comment ref="G197" authorId="0" shapeId="0" xr:uid="{3E026227-21C9-4F60-8F61-FF72FEC02CF4}">
      <text>
        <r>
          <rPr>
            <sz val="10"/>
            <color indexed="81"/>
            <rFont val="Lucida Console"/>
            <family val="3"/>
          </rPr>
          <t>_x000D_
Últ estimativa : 0_x000D_
Enviada em     : 12.05.2020_x000D_
Ata - Venc     : 254/20 - 28.10.2021</t>
        </r>
      </text>
    </comment>
    <comment ref="O197" authorId="0" shapeId="0" xr:uid="{650C8EDC-A36E-42A3-B62F-5719240925BA}">
      <text>
        <r>
          <rPr>
            <sz val="10"/>
            <color indexed="81"/>
            <rFont val="Lucida Console"/>
            <family val="3"/>
          </rPr>
          <t>_x000D_
Pertencia a ATA nº 254/20_x000D_
Estimativa de Renovação enviada em 12.05.2020 - Qtd _x000D_
PE 147/20 lote _x000D_
04.09.20 = Finalizado. Ata 254/20</t>
        </r>
      </text>
    </comment>
    <comment ref="W197" authorId="0" shapeId="0" xr:uid="{971B2B79-1278-4760-AF8F-56E16CDDABCF}">
      <text>
        <r>
          <rPr>
            <sz val="10"/>
            <color indexed="81"/>
            <rFont val="Lucida Console"/>
            <family val="3"/>
          </rPr>
          <t>_x000D_
DM-Serralheria</t>
        </r>
      </text>
    </comment>
    <comment ref="X197" authorId="0" shapeId="0" xr:uid="{C23798C0-9383-492C-B379-FC0B3EED2ADF}">
      <text>
        <r>
          <rPr>
            <sz val="10"/>
            <color indexed="81"/>
            <rFont val="Lucida Console"/>
            <family val="3"/>
          </rPr>
          <t>_x000D_
ABRASIVOS</t>
        </r>
      </text>
    </comment>
    <comment ref="Y197" authorId="0" shapeId="0" xr:uid="{FBB58878-4D26-46B2-BB04-F6FBCB71B4EE}">
      <text>
        <r>
          <rPr>
            <sz val="10"/>
            <color indexed="81"/>
            <rFont val="Lucida Console"/>
            <family val="3"/>
          </rPr>
          <t>_x000D_
LIXAS EM FOLHA</t>
        </r>
      </text>
    </comment>
    <comment ref="AW197" authorId="0" shapeId="0" xr:uid="{A8A5D665-9ACB-46E5-92FF-F74721C335D5}">
      <text>
        <r>
          <rPr>
            <sz val="10"/>
            <color indexed="81"/>
            <rFont val="Lucida Console"/>
            <family val="3"/>
          </rPr>
          <t>Tempo de Estoque (Meses)_x000D_
_x000D_
63,0</t>
        </r>
      </text>
    </comment>
    <comment ref="A198" authorId="0" shapeId="0" xr:uid="{630BC4DC-F317-4E4A-9506-EECCAA6DC0F9}">
      <text>
        <r>
          <rPr>
            <sz val="10"/>
            <color indexed="81"/>
            <rFont val="Lucida Console"/>
            <family val="3"/>
          </rPr>
          <t>_x000D_
140028</t>
        </r>
      </text>
    </comment>
    <comment ref="B198" authorId="0" shapeId="0" xr:uid="{06C93E61-306B-4B67-91A5-4A5F09D0365B}">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198" authorId="0" shapeId="0" xr:uid="{B4F7E7CC-0C25-4E94-8AF2-481E95780395}">
      <text>
        <r>
          <rPr>
            <sz val="10"/>
            <color indexed="81"/>
            <rFont val="Lucida Console"/>
            <family val="3"/>
          </rPr>
          <t>_x000D_
Últ estimativa : 0_x000D_
Enviada em     : 12.11.2020_x000D_
Ata - Venc     : 61/21 - 04.03.2022</t>
        </r>
      </text>
    </comment>
    <comment ref="O198" authorId="0" shapeId="0" xr:uid="{0B532F48-8DEF-4370-8186-4E2AA24F5E2D}">
      <text>
        <r>
          <rPr>
            <sz val="10"/>
            <color indexed="81"/>
            <rFont val="Lucida Console"/>
            <family val="3"/>
          </rPr>
          <t>_x000D_
Pertencia a ATA nº 61/21_x000D_
Estimativa de Renovação enviada em 12.11.2020 - Qtd _x000D_
PE  11/21 lote _x000D_
19.02.21 = Finalizado</t>
        </r>
      </text>
    </comment>
    <comment ref="W198" authorId="0" shapeId="0" xr:uid="{98C56817-CB2F-4216-AF89-9BD7C202DF41}">
      <text>
        <r>
          <rPr>
            <sz val="10"/>
            <color indexed="81"/>
            <rFont val="Lucida Console"/>
            <family val="3"/>
          </rPr>
          <t>_x000D_
DM-Elétrica</t>
        </r>
      </text>
    </comment>
    <comment ref="X198" authorId="0" shapeId="0" xr:uid="{4D1B6D03-F9AD-45CE-A5CB-2FB277649805}">
      <text>
        <r>
          <rPr>
            <sz val="10"/>
            <color indexed="81"/>
            <rFont val="Lucida Console"/>
            <family val="3"/>
          </rPr>
          <t>_x000D_
EQUIP. MAT. P/ GERACAO, TRANSM. DISTR. RETIF...</t>
        </r>
      </text>
    </comment>
    <comment ref="Y198" authorId="0" shapeId="0" xr:uid="{CB6B964C-EADD-4DC5-B1A6-75183822A1D0}">
      <text>
        <r>
          <rPr>
            <sz val="10"/>
            <color indexed="81"/>
            <rFont val="Lucida Console"/>
            <family val="3"/>
          </rPr>
          <t>_x000D_
FIOS E CABOS ELETRICOS</t>
        </r>
      </text>
    </comment>
    <comment ref="AW198" authorId="0" shapeId="0" xr:uid="{93B7C48B-7F72-4620-A49B-533BE49CCCF0}">
      <text>
        <r>
          <rPr>
            <sz val="10"/>
            <color indexed="81"/>
            <rFont val="Lucida Console"/>
            <family val="3"/>
          </rPr>
          <t>Tempo de Estoque (Meses)_x000D_
_x000D_
843,0</t>
        </r>
      </text>
    </comment>
    <comment ref="A199" authorId="0" shapeId="0" xr:uid="{C8D5FAD9-4712-4D5E-9EA1-AF4213C5A4BD}">
      <text>
        <r>
          <rPr>
            <sz val="10"/>
            <color indexed="81"/>
            <rFont val="Lucida Console"/>
            <family val="3"/>
          </rPr>
          <t>_x000D_
13655</t>
        </r>
      </text>
    </comment>
    <comment ref="B199" authorId="0" shapeId="0" xr:uid="{CCABFA42-7F5B-43FC-99AA-36B743443715}">
      <text>
        <r>
          <rPr>
            <sz val="10"/>
            <color indexed="81"/>
            <rFont val="Lucida Console"/>
            <family val="3"/>
          </rPr>
          <t>DESCRIÇÃO DETALHADA_x000D_
PASTA DE CARTOLINA PLASTIFICADA MOD. C/ FERRAGEM - PRETA -MED. 33,5 X 23,5 CM (VARIACAO +/- 02 CM)</t>
        </r>
      </text>
    </comment>
    <comment ref="G199" authorId="0" shapeId="0" xr:uid="{3EE89D7C-A994-490F-80C0-4104E1A5CC2B}">
      <text>
        <r>
          <rPr>
            <sz val="10"/>
            <color indexed="81"/>
            <rFont val="Lucida Console"/>
            <family val="3"/>
          </rPr>
          <t>_x000D_
Últ estimativa : 14.000_x000D_
Enviada em     : 19.12.2019_x000D_
Ata - Venc     : 99/20 - 23.04.2021</t>
        </r>
      </text>
    </comment>
    <comment ref="O199" authorId="0" shapeId="0" xr:uid="{CFF72247-B0FE-481A-9CC2-FBF745D68189}">
      <text>
        <r>
          <rPr>
            <sz val="10"/>
            <color indexed="81"/>
            <rFont val="Lucida Console"/>
            <family val="3"/>
          </rPr>
          <t>_x000D_
Pertencia a ATA nº 99/20_x000D_
Estimativa de Renovação enviada em 19.12.2019 - Qtd 14.000_x000D_
PE  61/21 lote 4 (Impróspero)_x000D_
30.04.21 = Finalizado. Ata 143/20</t>
        </r>
      </text>
    </comment>
    <comment ref="W199" authorId="0" shapeId="0" xr:uid="{AF09450D-AF53-4F42-A634-C1DC6D940EE8}">
      <text>
        <r>
          <rPr>
            <sz val="10"/>
            <color indexed="81"/>
            <rFont val="Lucida Console"/>
            <family val="3"/>
          </rPr>
          <t>_x000D_
Pedagógico</t>
        </r>
      </text>
    </comment>
    <comment ref="X199" authorId="0" shapeId="0" xr:uid="{765551B7-A0DE-47CE-BA8B-6A156AEC82D4}">
      <text>
        <r>
          <rPr>
            <sz val="10"/>
            <color indexed="81"/>
            <rFont val="Lucida Console"/>
            <family val="3"/>
          </rPr>
          <t>_x000D_
MAQ., EQUIP., COMP., ACES., MAT. PARA ESCRIT.E ESCOLAR</t>
        </r>
      </text>
    </comment>
    <comment ref="Y199" authorId="0" shapeId="0" xr:uid="{19577849-A909-438D-9C80-A6829ABA4477}">
      <text>
        <r>
          <rPr>
            <sz val="10"/>
            <color indexed="81"/>
            <rFont val="Lucida Console"/>
            <family val="3"/>
          </rPr>
          <t>_x000D_
CAPAS, CLASSIF., PRANCHETAS, CADERNOS, ENVELOPES, PASTAS, FICHAS, LIVROS</t>
        </r>
      </text>
    </comment>
    <comment ref="AW199" authorId="0" shapeId="0" xr:uid="{98EC9965-8ABB-4AC3-8113-4138817EE43F}">
      <text>
        <r>
          <rPr>
            <sz val="10"/>
            <color indexed="81"/>
            <rFont val="Lucida Console"/>
            <family val="3"/>
          </rPr>
          <t>Tempo de Estoque (Meses)_x000D_
_x000D_
5.386,0</t>
        </r>
      </text>
    </comment>
    <comment ref="A200" authorId="0" shapeId="0" xr:uid="{2F02B687-F79F-48F0-97D0-9DE74B4D940D}">
      <text>
        <r>
          <rPr>
            <sz val="10"/>
            <color indexed="81"/>
            <rFont val="Lucida Console"/>
            <family val="3"/>
          </rPr>
          <t>_x000D_
11418</t>
        </r>
      </text>
    </comment>
    <comment ref="B200" authorId="0" shapeId="0" xr:uid="{926182FB-C9EA-4B82-BAAC-EEF2CE642884}">
      <text>
        <r>
          <rPr>
            <sz val="10"/>
            <color indexed="81"/>
            <rFont val="Lucida Console"/>
            <family val="3"/>
          </rPr>
          <t>DESCRIÇÃO DETALHADA_x000D_
CANETA P/ RETROPROJETOR - PRETA, PONTA 2 MM</t>
        </r>
      </text>
    </comment>
    <comment ref="W200" authorId="0" shapeId="0" xr:uid="{4E1A0C13-7284-45A6-A410-A7AEA588E3BF}">
      <text>
        <r>
          <rPr>
            <sz val="10"/>
            <color indexed="81"/>
            <rFont val="Lucida Console"/>
            <family val="3"/>
          </rPr>
          <t>_x000D_
Pedagógico</t>
        </r>
      </text>
    </comment>
    <comment ref="X200" authorId="0" shapeId="0" xr:uid="{223E4423-2491-4D3B-B192-6893FDF5AFFA}">
      <text>
        <r>
          <rPr>
            <sz val="10"/>
            <color indexed="81"/>
            <rFont val="Lucida Console"/>
            <family val="3"/>
          </rPr>
          <t>_x000D_
MAQ., EQUIP., COMP., ACES., MAT. PARA ESCRIT.E ESCOLAR</t>
        </r>
      </text>
    </comment>
    <comment ref="Y200" authorId="0" shapeId="0" xr:uid="{1EE9BE7A-0BFC-4753-911B-6F640A8AE56A}">
      <text>
        <r>
          <rPr>
            <sz val="10"/>
            <color indexed="81"/>
            <rFont val="Lucida Console"/>
            <family val="3"/>
          </rPr>
          <t>_x000D_
CANETAS</t>
        </r>
      </text>
    </comment>
    <comment ref="AW200" authorId="0" shapeId="0" xr:uid="{BEEA5C29-C116-462C-A83B-B2F7EB79D7B3}">
      <text>
        <r>
          <rPr>
            <sz val="10"/>
            <color indexed="81"/>
            <rFont val="Lucida Console"/>
            <family val="3"/>
          </rPr>
          <t>Tempo de Estoque (Meses)_x000D_
_x000D_
2.449,0</t>
        </r>
      </text>
    </comment>
    <comment ref="A201" authorId="0" shapeId="0" xr:uid="{FC7E7217-66CD-4E7E-9D53-296FC9F6E178}">
      <text>
        <r>
          <rPr>
            <sz val="10"/>
            <color indexed="81"/>
            <rFont val="Lucida Console"/>
            <family val="3"/>
          </rPr>
          <t>_x000D_
11264</t>
        </r>
      </text>
    </comment>
    <comment ref="B201" authorId="0" shapeId="0" xr:uid="{0801EFE0-17A2-4FE5-8F08-DFD4110C5266}">
      <text>
        <r>
          <rPr>
            <sz val="10"/>
            <color indexed="81"/>
            <rFont val="Lucida Console"/>
            <family val="3"/>
          </rPr>
          <t>DESCRIÇÃO DETALHADA_x000D_
PERFURADOR P/ PAPEL - 2 FUROS - MEDIO</t>
        </r>
      </text>
    </comment>
    <comment ref="W201" authorId="0" shapeId="0" xr:uid="{23E74AF6-E4C4-454E-843B-D06E1935A0D7}">
      <text>
        <r>
          <rPr>
            <sz val="10"/>
            <color indexed="81"/>
            <rFont val="Lucida Console"/>
            <family val="3"/>
          </rPr>
          <t>_x000D_
Administrativo</t>
        </r>
      </text>
    </comment>
    <comment ref="X201" authorId="0" shapeId="0" xr:uid="{6788A35A-2B06-48F9-A787-9B9DC52F0250}">
      <text>
        <r>
          <rPr>
            <sz val="10"/>
            <color indexed="81"/>
            <rFont val="Lucida Console"/>
            <family val="3"/>
          </rPr>
          <t>_x000D_
MAQ., EQUIP., COMP., ACES., MAT. PARA ESCRIT.E ESCOLAR</t>
        </r>
      </text>
    </comment>
    <comment ref="Y201" authorId="0" shapeId="0" xr:uid="{01F973AE-E6D0-4B81-B818-D2553ECD41D2}">
      <text>
        <r>
          <rPr>
            <sz val="10"/>
            <color indexed="81"/>
            <rFont val="Lucida Console"/>
            <family val="3"/>
          </rPr>
          <t>_x000D_
FURAD.GRAMP.COLCHETE,GRAMPOS,CLIPS,ELAST.BARB.FIT.</t>
        </r>
      </text>
    </comment>
    <comment ref="AW201" authorId="0" shapeId="0" xr:uid="{24F3BE72-7103-4D26-B4EE-82AED501A4B2}">
      <text>
        <r>
          <rPr>
            <sz val="10"/>
            <color indexed="81"/>
            <rFont val="Lucida Console"/>
            <family val="3"/>
          </rPr>
          <t>Tempo de Estoque (Meses)_x000D_
_x000D_
135,0</t>
        </r>
      </text>
    </comment>
    <comment ref="A202" authorId="0" shapeId="0" xr:uid="{EEA98593-9C7A-44E8-BC5F-8ADEF4E13F68}">
      <text>
        <r>
          <rPr>
            <sz val="10"/>
            <color indexed="81"/>
            <rFont val="Lucida Console"/>
            <family val="3"/>
          </rPr>
          <t>_x000D_
136408</t>
        </r>
      </text>
    </comment>
    <comment ref="B202" authorId="0" shapeId="0" xr:uid="{0034C990-CC48-40D6-B79E-A7B06C1A414E}">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202" authorId="0" shapeId="0" xr:uid="{8A419BE5-0E15-4967-A65D-C17933BFD3C7}">
      <text>
        <r>
          <rPr>
            <sz val="10"/>
            <color indexed="81"/>
            <rFont val="Lucida Console"/>
            <family val="3"/>
          </rPr>
          <t>_x000D_
Pedagógico</t>
        </r>
      </text>
    </comment>
    <comment ref="X202" authorId="0" shapeId="0" xr:uid="{7A3DAD1B-786D-4C2C-86DC-BB0C33E4B07A}">
      <text>
        <r>
          <rPr>
            <sz val="10"/>
            <color indexed="81"/>
            <rFont val="Lucida Console"/>
            <family val="3"/>
          </rPr>
          <t>_x000D_
MAQ., EQUIP., COMP., ACES., MAT. PARA ESCRIT.E ESCOLAR</t>
        </r>
      </text>
    </comment>
    <comment ref="Y202" authorId="0" shapeId="0" xr:uid="{94D141D3-A0B5-4F61-B11F-703E2E6D9DFA}">
      <text>
        <r>
          <rPr>
            <sz val="10"/>
            <color indexed="81"/>
            <rFont val="Lucida Console"/>
            <family val="3"/>
          </rPr>
          <t>_x000D_
ETIQUETA COLAS E FITAS ADESIVAS</t>
        </r>
      </text>
    </comment>
    <comment ref="AW202" authorId="0" shapeId="0" xr:uid="{821605BE-55FB-49F7-911A-8FD9699DDC2A}">
      <text>
        <r>
          <rPr>
            <sz val="10"/>
            <color indexed="81"/>
            <rFont val="Lucida Console"/>
            <family val="3"/>
          </rPr>
          <t>Tempo de Estoque (Meses)_x000D_
_x000D_
11.700,0</t>
        </r>
      </text>
    </comment>
    <comment ref="A203" authorId="0" shapeId="0" xr:uid="{3087C760-F03A-474D-8681-38F1E0340572}">
      <text>
        <r>
          <rPr>
            <sz val="10"/>
            <color indexed="81"/>
            <rFont val="Lucida Console"/>
            <family val="3"/>
          </rPr>
          <t>_x000D_
138462</t>
        </r>
      </text>
    </comment>
    <comment ref="B203" authorId="0" shapeId="0" xr:uid="{E1FF3568-90A9-45FD-ACA0-C47A243FF19F}">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203" authorId="0" shapeId="0" xr:uid="{65B89B88-F895-48E0-B323-FD71694890FB}">
      <text>
        <r>
          <rPr>
            <sz val="10"/>
            <color indexed="81"/>
            <rFont val="Lucida Console"/>
            <family val="3"/>
          </rPr>
          <t>_x000D_
Pedagógico</t>
        </r>
      </text>
    </comment>
    <comment ref="X203" authorId="0" shapeId="0" xr:uid="{D0827001-C4A5-496D-9F04-C4463ED39DB1}">
      <text>
        <r>
          <rPr>
            <sz val="10"/>
            <color indexed="81"/>
            <rFont val="Lucida Console"/>
            <family val="3"/>
          </rPr>
          <t>_x000D_
MAQ., EQUIP., COMP., ACES., MAT. PARA ESCRIT.E ESCOLAR</t>
        </r>
      </text>
    </comment>
    <comment ref="Y203" authorId="0" shapeId="0" xr:uid="{E89ADE65-A4D5-4609-B29B-72BF26A2A64B}">
      <text>
        <r>
          <rPr>
            <sz val="10"/>
            <color indexed="81"/>
            <rFont val="Lucida Console"/>
            <family val="3"/>
          </rPr>
          <t>_x000D_
MATERIAIS DE DESENHO TECNICO</t>
        </r>
      </text>
    </comment>
    <comment ref="AW203" authorId="0" shapeId="0" xr:uid="{8C1B9F70-5D5F-4A11-8629-9FCC3F177C8E}">
      <text>
        <r>
          <rPr>
            <sz val="10"/>
            <color indexed="81"/>
            <rFont val="Lucida Console"/>
            <family val="3"/>
          </rPr>
          <t>Tempo de Estoque (Meses)_x000D_
_x000D_
7.640,0</t>
        </r>
      </text>
    </comment>
    <comment ref="A204" authorId="0" shapeId="0" xr:uid="{7528B008-CBA6-4360-8609-0A8479DF0DDD}">
      <text>
        <r>
          <rPr>
            <sz val="10"/>
            <color indexed="81"/>
            <rFont val="Lucida Console"/>
            <family val="3"/>
          </rPr>
          <t>_x000D_
105259</t>
        </r>
      </text>
    </comment>
    <comment ref="B204" authorId="0" shapeId="0" xr:uid="{D76F5F46-85E6-4544-A2F0-9B8CCD687A32}">
      <text>
        <r>
          <rPr>
            <sz val="10"/>
            <color indexed="81"/>
            <rFont val="Lucida Console"/>
            <family val="3"/>
          </rPr>
          <t xml:space="preserve">DESCRIÇÃO DETALHADA_x000D_
PAPEL ADESIVO P/ ENCADERNACAO (TIPO CONTACT) - 0,50 M DE LARGURA (VARIACAO +/- 0,05M) - TRANSPARENTE - ROLO COM 25 M </t>
        </r>
      </text>
    </comment>
    <comment ref="W204" authorId="0" shapeId="0" xr:uid="{605E0BF1-4F1E-459D-B526-3456E2931EE7}">
      <text>
        <r>
          <rPr>
            <sz val="10"/>
            <color indexed="81"/>
            <rFont val="Lucida Console"/>
            <family val="3"/>
          </rPr>
          <t>_x000D_
Administrativo</t>
        </r>
      </text>
    </comment>
    <comment ref="X204" authorId="0" shapeId="0" xr:uid="{D5133D5B-7EE4-4CFF-87ED-4C003DFEB517}">
      <text>
        <r>
          <rPr>
            <sz val="10"/>
            <color indexed="81"/>
            <rFont val="Lucida Console"/>
            <family val="3"/>
          </rPr>
          <t>_x000D_
MAQ. E EQUIP. P/ IND. GRAFICA COMP. ACESS. E PAPEI</t>
        </r>
      </text>
    </comment>
    <comment ref="Y204" authorId="0" shapeId="0" xr:uid="{DF30D7C6-8A7D-440E-AB4B-0372141F6FCC}">
      <text>
        <r>
          <rPr>
            <sz val="10"/>
            <color indexed="81"/>
            <rFont val="Lucida Console"/>
            <family val="3"/>
          </rPr>
          <t>_x000D_
PAPEIS ESPECIAIS</t>
        </r>
      </text>
    </comment>
    <comment ref="AW204" authorId="0" shapeId="0" xr:uid="{5E2F3C7F-35E9-49B1-856E-CB2292153702}">
      <text>
        <r>
          <rPr>
            <sz val="10"/>
            <color indexed="81"/>
            <rFont val="Lucida Console"/>
            <family val="3"/>
          </rPr>
          <t>Tempo de Estoque (Meses)_x000D_
_x000D_
1.474,0</t>
        </r>
      </text>
    </comment>
    <comment ref="A205" authorId="0" shapeId="0" xr:uid="{0490A4A2-E3B8-4F52-9CF1-3D5341B34E6D}">
      <text>
        <r>
          <rPr>
            <sz val="10"/>
            <color indexed="81"/>
            <rFont val="Lucida Console"/>
            <family val="3"/>
          </rPr>
          <t>_x000D_
130695</t>
        </r>
      </text>
    </comment>
    <comment ref="B205" authorId="0" shapeId="0" xr:uid="{3A0E9F56-D4ED-4FCC-9526-854B48413D83}">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205" authorId="0" shapeId="0" xr:uid="{49540DAD-7467-45EA-B6A6-29F1A4A9197C}">
      <text>
        <r>
          <rPr>
            <sz val="10"/>
            <color indexed="81"/>
            <rFont val="Lucida Console"/>
            <family val="3"/>
          </rPr>
          <t>_x000D_
Últ estimativa : 3.000_x000D_
Enviada em     : 18.08.2020_x000D_
Ata - Venc     : 274/20 - 12.11.2021</t>
        </r>
      </text>
    </comment>
    <comment ref="W205" authorId="0" shapeId="0" xr:uid="{FF2D4DB5-9D4B-4538-844C-EFCF9A6DC6AC}">
      <text>
        <r>
          <rPr>
            <sz val="10"/>
            <color indexed="81"/>
            <rFont val="Lucida Console"/>
            <family val="3"/>
          </rPr>
          <t>_x000D_
Administrativo</t>
        </r>
      </text>
    </comment>
    <comment ref="X205" authorId="0" shapeId="0" xr:uid="{9A415E37-74BB-4A25-A7A7-36ADC59CDA18}">
      <text>
        <r>
          <rPr>
            <sz val="10"/>
            <color indexed="81"/>
            <rFont val="Lucida Console"/>
            <family val="3"/>
          </rPr>
          <t>_x000D_
VEST., ART.P/ TOUC.E HIG. PES. MAQ., EQUIP., MAT.E ACES.</t>
        </r>
      </text>
    </comment>
    <comment ref="Y205" authorId="0" shapeId="0" xr:uid="{80A82D09-C5ED-420D-BDBA-55629C41C5E7}">
      <text>
        <r>
          <rPr>
            <sz val="10"/>
            <color indexed="81"/>
            <rFont val="Lucida Console"/>
            <family val="3"/>
          </rPr>
          <t>_x000D_
PAPEL HIG., ABSORVENTE INT., PAP.TOA., LENCO DE PAPEL</t>
        </r>
      </text>
    </comment>
    <comment ref="AW205" authorId="0" shapeId="0" xr:uid="{C2642E77-A14E-4D5D-80D6-E5675469B3E5}">
      <text>
        <r>
          <rPr>
            <sz val="10"/>
            <color indexed="81"/>
            <rFont val="Lucida Console"/>
            <family val="3"/>
          </rPr>
          <t>Tempo de Estoque (Meses)_x000D_
_x000D_
2.080,0</t>
        </r>
      </text>
    </comment>
    <comment ref="A206" authorId="0" shapeId="0" xr:uid="{425DED13-B7A9-4803-882D-E273655CACF9}">
      <text>
        <r>
          <rPr>
            <sz val="10"/>
            <color indexed="81"/>
            <rFont val="Lucida Console"/>
            <family val="3"/>
          </rPr>
          <t>_x000D_
14662</t>
        </r>
      </text>
    </comment>
    <comment ref="B206" authorId="0" shapeId="0" xr:uid="{861FD726-7C8E-46DB-961B-84AC5B41B708}">
      <text>
        <r>
          <rPr>
            <sz val="10"/>
            <color indexed="81"/>
            <rFont val="Lucida Console"/>
            <family val="3"/>
          </rPr>
          <t>DESCRIÇÃO DETALHADA_x000D_
CIMENTO COMUM CPII-32 - SACO C/ 50KG - O MATERIAL DEVERA SER ENTREGUE EM LOTE PALETIZADO PROTEGIDO COM FILME PLASTICO.</t>
        </r>
      </text>
    </comment>
    <comment ref="G206" authorId="0" shapeId="0" xr:uid="{F9FD2FA5-1DEE-4854-ADCA-85C77A07F3F4}">
      <text>
        <r>
          <rPr>
            <sz val="10"/>
            <color indexed="81"/>
            <rFont val="Lucida Console"/>
            <family val="3"/>
          </rPr>
          <t>_x000D_
Últ estimativa : 6.000_x000D_
Enviada em     : 17.06.2021_x000D_
Ata - Venc     : 54/20 - 12.03.2021</t>
        </r>
      </text>
    </comment>
    <comment ref="M206" authorId="0" shapeId="0" xr:uid="{D00ED120-B36E-4D18-8D83-AAA5011004CE}">
      <text>
        <r>
          <rPr>
            <sz val="10"/>
            <color indexed="81"/>
            <rFont val="Lucida Console"/>
            <family val="3"/>
          </rPr>
          <t>_x000D_
Validade necessária em meses =&gt; 2,_x000D_
A partir desta planilha limitado até 25.12.2023</t>
        </r>
      </text>
    </comment>
    <comment ref="W206" authorId="0" shapeId="0" xr:uid="{4A3F309E-B5CD-4DFA-935D-68A073733647}">
      <text>
        <r>
          <rPr>
            <sz val="10"/>
            <color indexed="81"/>
            <rFont val="Lucida Console"/>
            <family val="3"/>
          </rPr>
          <t>_x000D_
DM-Construção</t>
        </r>
      </text>
    </comment>
    <comment ref="X206" authorId="0" shapeId="0" xr:uid="{0657AE72-77C2-4C4D-B9C2-0C8D6B54B4A1}">
      <text>
        <r>
          <rPr>
            <sz val="10"/>
            <color indexed="81"/>
            <rFont val="Lucida Console"/>
            <family val="3"/>
          </rPr>
          <t>_x000D_
MAT.E EQUIP. P/ CONSTR.CIVIL E CONSERV. DE VIAS PUBL.</t>
        </r>
      </text>
    </comment>
    <comment ref="Y206" authorId="0" shapeId="0" xr:uid="{0DA4A0D0-6ADF-4558-97C2-C5E7CCFC3525}">
      <text>
        <r>
          <rPr>
            <sz val="10"/>
            <color indexed="81"/>
            <rFont val="Lucida Console"/>
            <family val="3"/>
          </rPr>
          <t>_x000D_
CIMENTO, CAL E GESSO</t>
        </r>
      </text>
    </comment>
    <comment ref="AC206" authorId="0" shapeId="0" xr:uid="{7BFB818E-9601-4EC4-9515-01EF602958A3}">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206" authorId="0" shapeId="0" xr:uid="{822E4E89-3C59-4B1A-9BB4-ADAFED542A7D}">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206" authorId="0" shapeId="0" xr:uid="{5FEFE59E-9C57-4648-86A9-5CD619BF44B4}">
      <text>
        <r>
          <rPr>
            <sz val="10"/>
            <color indexed="81"/>
            <rFont val="Lucida Console"/>
            <family val="3"/>
          </rPr>
          <t>Tempo de Estoque (Meses)_x000D_
_x000D_
2.067,0</t>
        </r>
      </text>
    </comment>
    <comment ref="A207" authorId="0" shapeId="0" xr:uid="{439BF6E6-2CE0-45A0-8C90-95725BB1D94B}">
      <text>
        <r>
          <rPr>
            <sz val="10"/>
            <color indexed="81"/>
            <rFont val="Lucida Console"/>
            <family val="3"/>
          </rPr>
          <t>_x000D_
10867</t>
        </r>
      </text>
    </comment>
    <comment ref="B207" authorId="0" shapeId="0" xr:uid="{D5A86FFB-D961-49FE-849C-CC676215FD58}">
      <text>
        <r>
          <rPr>
            <sz val="10"/>
            <color indexed="81"/>
            <rFont val="Lucida Console"/>
            <family val="3"/>
          </rPr>
          <t>DESCRIÇÃO DETALHADA_x000D_
ACUCAR REFINADO AMORFO/MICROCRISTALINO PT C/ 1KG</t>
        </r>
      </text>
    </comment>
    <comment ref="G207" authorId="0" shapeId="0" xr:uid="{ABE9FF72-4A81-4009-908F-0F421709B888}">
      <text>
        <r>
          <rPr>
            <sz val="10"/>
            <color indexed="81"/>
            <rFont val="Lucida Console"/>
            <family val="3"/>
          </rPr>
          <t>_x000D_
Últ estimativa : 35.000_x000D_
Enviada em     : 11.11.2020_x000D_
Ata - Venc     : 16/21 - 19.01.2022</t>
        </r>
      </text>
    </comment>
    <comment ref="W207" authorId="0" shapeId="0" xr:uid="{0405E1CD-4A0A-4E67-8577-6DFD8C254FAC}">
      <text>
        <r>
          <rPr>
            <sz val="10"/>
            <color indexed="81"/>
            <rFont val="Lucida Console"/>
            <family val="3"/>
          </rPr>
          <t>_x000D_
Administrativo</t>
        </r>
      </text>
    </comment>
    <comment ref="X207" authorId="0" shapeId="0" xr:uid="{B4BFA4C1-B584-42F9-888D-A979E41A6FE8}">
      <text>
        <r>
          <rPr>
            <sz val="10"/>
            <color indexed="81"/>
            <rFont val="Lucida Console"/>
            <family val="3"/>
          </rPr>
          <t>_x000D_
GENEROS ALIMENTICIOS E BEBIDAS</t>
        </r>
      </text>
    </comment>
    <comment ref="Y207" authorId="0" shapeId="0" xr:uid="{20C2E9AF-41BD-45CD-840D-47264929C917}">
      <text>
        <r>
          <rPr>
            <sz val="10"/>
            <color indexed="81"/>
            <rFont val="Lucida Console"/>
            <family val="3"/>
          </rPr>
          <t>_x000D_
ACUCARES</t>
        </r>
      </text>
    </comment>
    <comment ref="AW207" authorId="0" shapeId="0" xr:uid="{71B54369-F463-4CDA-8590-9E449A66E1E3}">
      <text>
        <r>
          <rPr>
            <sz val="10"/>
            <color indexed="81"/>
            <rFont val="Lucida Console"/>
            <family val="3"/>
          </rPr>
          <t>Tempo de Estoque (Meses)_x000D_
_x000D_
12.771,0</t>
        </r>
      </text>
    </comment>
    <comment ref="A208" authorId="0" shapeId="0" xr:uid="{C54C4C98-A4D3-4635-ADA6-26797CAACE21}">
      <text>
        <r>
          <rPr>
            <sz val="10"/>
            <color indexed="81"/>
            <rFont val="Lucida Console"/>
            <family val="3"/>
          </rPr>
          <t>_x000D_
24371</t>
        </r>
      </text>
    </comment>
    <comment ref="B208" authorId="0" shapeId="0" xr:uid="{3797FD4B-9546-4600-9E6A-4012F350CA06}">
      <text>
        <r>
          <rPr>
            <sz val="10"/>
            <color indexed="81"/>
            <rFont val="Lucida Console"/>
            <family val="3"/>
          </rPr>
          <t>DESCRIÇÃO DETALHADA_x000D_
BLOCO DE CONCRETO - 15 X 20 X 40 CM</t>
        </r>
      </text>
    </comment>
    <comment ref="G208" authorId="0" shapeId="0" xr:uid="{40FA20FE-AD91-484A-94BC-2A71AF4898D5}">
      <text>
        <r>
          <rPr>
            <sz val="10"/>
            <color indexed="81"/>
            <rFont val="Lucida Console"/>
            <family val="3"/>
          </rPr>
          <t>_x000D_
Últ estimativa : 35.000_x000D_
Enviada em     : 17.06.2021_x000D_
Ata - Venc     : 224/20 - 01.10.2021</t>
        </r>
      </text>
    </comment>
    <comment ref="W208" authorId="0" shapeId="0" xr:uid="{326EE96B-3D63-4D7A-A556-C4EC51400B5D}">
      <text>
        <r>
          <rPr>
            <sz val="10"/>
            <color indexed="81"/>
            <rFont val="Lucida Console"/>
            <family val="3"/>
          </rPr>
          <t>_x000D_
DM-Construção</t>
        </r>
      </text>
    </comment>
    <comment ref="X208" authorId="0" shapeId="0" xr:uid="{71398E18-774E-4F64-913D-0091CC99D093}">
      <text>
        <r>
          <rPr>
            <sz val="10"/>
            <color indexed="81"/>
            <rFont val="Lucida Console"/>
            <family val="3"/>
          </rPr>
          <t>_x000D_
MAT.E EQUIP. P/ CONSTR.CIVIL E CONSERV. DE VIAS PUBL.</t>
        </r>
      </text>
    </comment>
    <comment ref="Y208" authorId="0" shapeId="0" xr:uid="{D4A6E222-1794-4EEB-9BF5-417B131B05E9}">
      <text>
        <r>
          <rPr>
            <sz val="10"/>
            <color indexed="81"/>
            <rFont val="Lucida Console"/>
            <family val="3"/>
          </rPr>
          <t>_x000D_
BLOCOS, CANALETAS E ELEMENTOS VAZADOS EM CONCRETO</t>
        </r>
      </text>
    </comment>
    <comment ref="AW208" authorId="0" shapeId="0" xr:uid="{DE9D586C-FAB6-4B94-94B7-4D350DDB018F}">
      <text>
        <r>
          <rPr>
            <sz val="10"/>
            <color indexed="81"/>
            <rFont val="Lucida Console"/>
            <family val="3"/>
          </rPr>
          <t>Tempo de Estoque (Meses)_x000D_
_x000D_
19.274,0</t>
        </r>
      </text>
    </comment>
    <comment ref="A209" authorId="0" shapeId="0" xr:uid="{6B0A99B8-189C-4931-B73B-0F0BDC5568B5}">
      <text>
        <r>
          <rPr>
            <sz val="10"/>
            <color indexed="81"/>
            <rFont val="Lucida Console"/>
            <family val="3"/>
          </rPr>
          <t>_x000D_
32534</t>
        </r>
      </text>
    </comment>
    <comment ref="B209" authorId="0" shapeId="0" xr:uid="{F3CEBB0C-62D4-4691-B4BB-2BBBB4F96FB1}">
      <text>
        <r>
          <rPr>
            <sz val="10"/>
            <color indexed="81"/>
            <rFont val="Lucida Console"/>
            <family val="3"/>
          </rPr>
          <t>DESCRIÇÃO DETALHADA_x000D_
BLOCO DE CONCRETO - 20 X 20 X 40 CM</t>
        </r>
      </text>
    </comment>
    <comment ref="G209" authorId="0" shapeId="0" xr:uid="{702BACA0-BD73-4152-9898-10777C52D788}">
      <text>
        <r>
          <rPr>
            <sz val="10"/>
            <color indexed="81"/>
            <rFont val="Lucida Console"/>
            <family val="3"/>
          </rPr>
          <t>_x000D_
Últ estimativa : 5.000_x000D_
Enviada em     : 17.06.2021_x000D_
Ata - Venc     : 224/20 - 01.10.2021</t>
        </r>
      </text>
    </comment>
    <comment ref="W209" authorId="0" shapeId="0" xr:uid="{1EF999D5-94A0-46E0-AF94-2CD59977991D}">
      <text>
        <r>
          <rPr>
            <sz val="10"/>
            <color indexed="81"/>
            <rFont val="Lucida Console"/>
            <family val="3"/>
          </rPr>
          <t>_x000D_
DM-Construção</t>
        </r>
      </text>
    </comment>
    <comment ref="X209" authorId="0" shapeId="0" xr:uid="{C0C0FD82-DE4A-4146-B55D-FDD026A7541C}">
      <text>
        <r>
          <rPr>
            <sz val="10"/>
            <color indexed="81"/>
            <rFont val="Lucida Console"/>
            <family val="3"/>
          </rPr>
          <t>_x000D_
MAT.E EQUIP. P/ CONSTR.CIVIL E CONSERV. DE VIAS PUBL.</t>
        </r>
      </text>
    </comment>
    <comment ref="Y209" authorId="0" shapeId="0" xr:uid="{D39ABC25-0FE4-4B5C-8403-3DF224965FB9}">
      <text>
        <r>
          <rPr>
            <sz val="10"/>
            <color indexed="81"/>
            <rFont val="Lucida Console"/>
            <family val="3"/>
          </rPr>
          <t>_x000D_
BLOCOS, CANALETAS E ELEMENTOS VAZADOS EM CONCRETO</t>
        </r>
      </text>
    </comment>
    <comment ref="AW209" authorId="0" shapeId="0" xr:uid="{849A64D6-6697-4C2A-A6B4-605BE3AC5D09}">
      <text>
        <r>
          <rPr>
            <sz val="10"/>
            <color indexed="81"/>
            <rFont val="Lucida Console"/>
            <family val="3"/>
          </rPr>
          <t>Tempo de Estoque (Meses)_x000D_
_x000D_
4.399,0</t>
        </r>
      </text>
    </comment>
    <comment ref="A210" authorId="0" shapeId="0" xr:uid="{E3CB87DE-332A-4FE1-9BEC-F360AA986270}">
      <text>
        <r>
          <rPr>
            <sz val="10"/>
            <color indexed="81"/>
            <rFont val="Lucida Console"/>
            <family val="3"/>
          </rPr>
          <t>_x000D_
34801</t>
        </r>
      </text>
    </comment>
    <comment ref="B210" authorId="0" shapeId="0" xr:uid="{E149A352-99DD-4223-8852-D3BAB6DBA497}">
      <text>
        <r>
          <rPr>
            <sz val="10"/>
            <color indexed="81"/>
            <rFont val="Lucida Console"/>
            <family val="3"/>
          </rPr>
          <t>DESCRIÇÃO DETALHADA_x000D_
BLOCO DE CONCRETO - 10 X 20 X 40 CM</t>
        </r>
      </text>
    </comment>
    <comment ref="G210" authorId="0" shapeId="0" xr:uid="{3D6DD27C-7660-4277-A9A1-2B6629793F3E}">
      <text>
        <r>
          <rPr>
            <sz val="10"/>
            <color indexed="81"/>
            <rFont val="Lucida Console"/>
            <family val="3"/>
          </rPr>
          <t>_x000D_
Últ estimativa : 7.000_x000D_
Enviada em     : 17.06.2021_x000D_
Ata - Venc     : 224/20 - 01.10.2021</t>
        </r>
      </text>
    </comment>
    <comment ref="W210" authorId="0" shapeId="0" xr:uid="{F607A5CF-4B7F-44B2-B860-5E19AE0B978B}">
      <text>
        <r>
          <rPr>
            <sz val="10"/>
            <color indexed="81"/>
            <rFont val="Lucida Console"/>
            <family val="3"/>
          </rPr>
          <t>_x000D_
DM-Construção</t>
        </r>
      </text>
    </comment>
    <comment ref="X210" authorId="0" shapeId="0" xr:uid="{16CDFEED-3851-4D49-80A1-1F46460564BD}">
      <text>
        <r>
          <rPr>
            <sz val="10"/>
            <color indexed="81"/>
            <rFont val="Lucida Console"/>
            <family val="3"/>
          </rPr>
          <t>_x000D_
MAT.E EQUIP. P/ CONSTR.CIVIL E CONSERV. DE VIAS PUBL.</t>
        </r>
      </text>
    </comment>
    <comment ref="Y210" authorId="0" shapeId="0" xr:uid="{277BE617-1C98-4D68-B656-F443FC5A2266}">
      <text>
        <r>
          <rPr>
            <sz val="10"/>
            <color indexed="81"/>
            <rFont val="Lucida Console"/>
            <family val="3"/>
          </rPr>
          <t>_x000D_
BLOCOS, CANALETAS E ELEMENTOS VAZADOS EM CONCRETO</t>
        </r>
      </text>
    </comment>
    <comment ref="AW210" authorId="0" shapeId="0" xr:uid="{77C0F639-F8C4-4F32-80F4-991D01A24E57}">
      <text>
        <r>
          <rPr>
            <sz val="10"/>
            <color indexed="81"/>
            <rFont val="Lucida Console"/>
            <family val="3"/>
          </rPr>
          <t>Tempo de Estoque (Meses)_x000D_
_x000D_
2.439,0</t>
        </r>
      </text>
    </comment>
    <comment ref="A211" authorId="0" shapeId="0" xr:uid="{4446EE16-6CAF-4D3A-89E7-52EB4C6FDC6A}">
      <text>
        <r>
          <rPr>
            <sz val="10"/>
            <color indexed="81"/>
            <rFont val="Lucida Console"/>
            <family val="3"/>
          </rPr>
          <t>_x000D_
64044</t>
        </r>
      </text>
    </comment>
    <comment ref="B211" authorId="0" shapeId="0" xr:uid="{AC40BC39-1E2F-40C0-A38C-B6AA38DCDF0E}">
      <text>
        <r>
          <rPr>
            <sz val="10"/>
            <color indexed="81"/>
            <rFont val="Lucida Console"/>
            <family val="3"/>
          </rPr>
          <t>DESCRIÇÃO DETALHADA_x000D_
TELA DE ARAME GALVANIZADO - FIO 10 - MALHA 2.1/2" X 2 M DE ALTURA</t>
        </r>
      </text>
    </comment>
    <comment ref="G211" authorId="0" shapeId="0" xr:uid="{C3492598-D017-465F-B901-ACAEDB1E50F6}">
      <text>
        <r>
          <rPr>
            <sz val="10"/>
            <color indexed="81"/>
            <rFont val="Lucida Console"/>
            <family val="3"/>
          </rPr>
          <t>_x000D_
Últ estimativa : 400_x000D_
Enviada em     : 14.02.2020_x000D_
Ata - Venc     : 147/20 - 06.07.2021</t>
        </r>
      </text>
    </comment>
    <comment ref="W211" authorId="0" shapeId="0" xr:uid="{7BA6EA0C-19A6-4FAA-BFB7-865F2E2613F9}">
      <text>
        <r>
          <rPr>
            <sz val="10"/>
            <color indexed="81"/>
            <rFont val="Lucida Console"/>
            <family val="3"/>
          </rPr>
          <t>_x000D_
DM-Construção</t>
        </r>
      </text>
    </comment>
    <comment ref="X211" authorId="0" shapeId="0" xr:uid="{2584D52F-52BE-4623-9372-9E568831B617}">
      <text>
        <r>
          <rPr>
            <sz val="10"/>
            <color indexed="81"/>
            <rFont val="Lucida Console"/>
            <family val="3"/>
          </rPr>
          <t>_x000D_
MAT.E EQUIP. P/ CONSTR.CIVIL E CONSERV. DE VIAS PUBL.</t>
        </r>
      </text>
    </comment>
    <comment ref="Y211" authorId="0" shapeId="0" xr:uid="{F5C2EDAA-9D2A-4CD4-80CC-3DAA9FE21441}">
      <text>
        <r>
          <rPr>
            <sz val="10"/>
            <color indexed="81"/>
            <rFont val="Lucida Console"/>
            <family val="3"/>
          </rPr>
          <t>_x000D_
TELAS DE MALHA FINA, GROSSA, DE ALAMBRADO E MOUROES</t>
        </r>
      </text>
    </comment>
    <comment ref="AW211" authorId="0" shapeId="0" xr:uid="{001D6BE4-B1C4-437D-A634-A0110E78F3BF}">
      <text>
        <r>
          <rPr>
            <sz val="10"/>
            <color indexed="81"/>
            <rFont val="Lucida Console"/>
            <family val="3"/>
          </rPr>
          <t>Tempo de Estoque (Meses)_x000D_
_x000D_
320,0</t>
        </r>
      </text>
    </comment>
    <comment ref="A212" authorId="0" shapeId="0" xr:uid="{4E99F046-2EA6-4C6A-A154-AB2CCABC57F3}">
      <text>
        <r>
          <rPr>
            <sz val="10"/>
            <color indexed="81"/>
            <rFont val="Lucida Console"/>
            <family val="3"/>
          </rPr>
          <t>_x000D_
87699</t>
        </r>
      </text>
    </comment>
    <comment ref="B212" authorId="0" shapeId="0" xr:uid="{962E61DE-C156-4A70-9D1C-59060A340FF9}">
      <text>
        <r>
          <rPr>
            <sz val="10"/>
            <color indexed="81"/>
            <rFont val="Lucida Console"/>
            <family val="3"/>
          </rPr>
          <t>DESCRIÇÃO DETALHADA_x000D_
REFIL DE BORRACHA PARA RODO DE ALUMINIO DE 40 CM</t>
        </r>
      </text>
    </comment>
    <comment ref="G212" authorId="0" shapeId="0" xr:uid="{FA64431F-A1D2-4DF2-94FA-2B0CA44A3850}">
      <text>
        <r>
          <rPr>
            <sz val="10"/>
            <color indexed="81"/>
            <rFont val="Lucida Console"/>
            <family val="3"/>
          </rPr>
          <t>_x000D_
Últ estimativa : 50_x000D_
Enviada em     : 19.12.2019_x000D_
Ata - Venc     : 275/20 - 15.11.2021</t>
        </r>
      </text>
    </comment>
    <comment ref="W212" authorId="0" shapeId="0" xr:uid="{E4E32DB4-4C89-4A8C-87BC-54D5C8563C4B}">
      <text>
        <r>
          <rPr>
            <sz val="10"/>
            <color indexed="81"/>
            <rFont val="Lucida Console"/>
            <family val="3"/>
          </rPr>
          <t>_x000D_
Administrativo</t>
        </r>
      </text>
    </comment>
    <comment ref="X212" authorId="0" shapeId="0" xr:uid="{4E5D9F68-64C3-408D-84E3-7CF2BA41267F}">
      <text>
        <r>
          <rPr>
            <sz val="10"/>
            <color indexed="81"/>
            <rFont val="Lucida Console"/>
            <family val="3"/>
          </rPr>
          <t>_x000D_
MAQ.EQUIP.E MATERIAIS P/ HIGIEN.LIMP.POLIM.E LUBR.</t>
        </r>
      </text>
    </comment>
    <comment ref="Y212" authorId="0" shapeId="0" xr:uid="{28EBCF1B-C5E9-499F-AAD0-B1D3A5693415}">
      <text>
        <r>
          <rPr>
            <sz val="10"/>
            <color indexed="81"/>
            <rFont val="Lucida Console"/>
            <family val="3"/>
          </rPr>
          <t>_x000D_
VASSOURAS,ESCOVAS,ESFREGOES,RODOS,DESEMTUP.E ESPAN</t>
        </r>
      </text>
    </comment>
    <comment ref="AW212" authorId="0" shapeId="0" xr:uid="{E494E731-7992-44ED-9F31-76F6D95A6A3E}">
      <text>
        <r>
          <rPr>
            <sz val="10"/>
            <color indexed="81"/>
            <rFont val="Lucida Console"/>
            <family val="3"/>
          </rPr>
          <t>Tempo de Estoque (Meses)_x000D_
_x000D_
86,0</t>
        </r>
      </text>
    </comment>
    <comment ref="A213" authorId="0" shapeId="0" xr:uid="{2F828FFD-93C2-4412-9CF5-F076A10ABBAF}">
      <text>
        <r>
          <rPr>
            <sz val="10"/>
            <color indexed="81"/>
            <rFont val="Lucida Console"/>
            <family val="3"/>
          </rPr>
          <t>_x000D_
9413</t>
        </r>
      </text>
    </comment>
    <comment ref="B213" authorId="0" shapeId="0" xr:uid="{249E390C-7BF1-4C64-B3F6-914A9C61D031}">
      <text>
        <r>
          <rPr>
            <sz val="10"/>
            <color indexed="81"/>
            <rFont val="Lucida Console"/>
            <family val="3"/>
          </rPr>
          <t>DESCRIÇÃO DETALHADA_x000D_
SACO PLASTICO P/ LIXO  CAP. 100 LITROS, COR PRETA - 75 X 105 CM X 0,14 MM OU 140 MICRAS DE ESPESSURA (0,07 MM POR PAREDE)</t>
        </r>
      </text>
    </comment>
    <comment ref="G213" authorId="0" shapeId="0" xr:uid="{E1EDE1EB-425F-4E3E-9432-2F0991E6CC76}">
      <text>
        <r>
          <rPr>
            <sz val="10"/>
            <color indexed="81"/>
            <rFont val="Lucida Console"/>
            <family val="3"/>
          </rPr>
          <t>_x000D_
Últ estimativa : 20.000_x000D_
Enviada em     : 11.05.2020_x000D_
Ata - Venc     : 159/20 - 02.08.2021</t>
        </r>
      </text>
    </comment>
    <comment ref="W213" authorId="0" shapeId="0" xr:uid="{7FC632A4-3926-4E50-BEB2-CEF56C140063}">
      <text>
        <r>
          <rPr>
            <sz val="10"/>
            <color indexed="81"/>
            <rFont val="Lucida Console"/>
            <family val="3"/>
          </rPr>
          <t>_x000D_
Administrativo</t>
        </r>
      </text>
    </comment>
    <comment ref="X213" authorId="0" shapeId="0" xr:uid="{2213DFE4-35D6-4001-86AD-909FCFD9A62D}">
      <text>
        <r>
          <rPr>
            <sz val="10"/>
            <color indexed="81"/>
            <rFont val="Lucida Console"/>
            <family val="3"/>
          </rPr>
          <t>_x000D_
MAQ.EQUIP.E MATERIAIS P/ HIGIEN.LIMP.POLIM.E LUBR.</t>
        </r>
      </text>
    </comment>
    <comment ref="Y213" authorId="0" shapeId="0" xr:uid="{4565B113-1DDE-4D7D-AC3D-6184938FBF55}">
      <text>
        <r>
          <rPr>
            <sz val="10"/>
            <color indexed="81"/>
            <rFont val="Lucida Console"/>
            <family val="3"/>
          </rPr>
          <t>_x000D_
ESPONJAS,BALDES,SACOS E CESTOS DE LIXO, ETC</t>
        </r>
      </text>
    </comment>
    <comment ref="AC213" authorId="0" shapeId="0" xr:uid="{4F081A2F-04F8-4859-8816-BBB0792F4988}">
      <text>
        <r>
          <rPr>
            <sz val="10"/>
            <color indexed="81"/>
            <rFont val="Lucida Console"/>
            <family val="3"/>
          </rPr>
          <t>_x000D_
AF 12.192/23 | Vc 30.10.2023 | Saldo  2.700 | GM PLASTICOS INDUSTRIA E COMERCIO LTDA ( 226361 )</t>
        </r>
      </text>
    </comment>
    <comment ref="AG213" authorId="0" shapeId="0" xr:uid="{2299B543-69C2-48C7-A8A6-3D42ED03070F}">
      <text>
        <r>
          <rPr>
            <sz val="10"/>
            <color indexed="81"/>
            <rFont val="Lucida Console"/>
            <family val="3"/>
          </rPr>
          <t>_x000D_
AF 12.192/23 | Vc 30.10.2023 | Saldo  2.700 | GM PLASTICOS INDUSTRIA E COMERCIO LTDA ( 226361 )</t>
        </r>
      </text>
    </comment>
    <comment ref="AW213" authorId="0" shapeId="0" xr:uid="{E312209E-EDBC-4E58-A727-52F459951DF2}">
      <text>
        <r>
          <rPr>
            <sz val="10"/>
            <color indexed="81"/>
            <rFont val="Lucida Console"/>
            <family val="3"/>
          </rPr>
          <t>Tempo de Estoque (Meses)_x000D_
_x000D_
8.016,0</t>
        </r>
      </text>
    </comment>
    <comment ref="A214" authorId="0" shapeId="0" xr:uid="{5B4CFAFA-171C-4E52-BB15-DA8F21E77783}">
      <text>
        <r>
          <rPr>
            <sz val="10"/>
            <color indexed="81"/>
            <rFont val="Lucida Console"/>
            <family val="3"/>
          </rPr>
          <t>_x000D_
14154</t>
        </r>
      </text>
    </comment>
    <comment ref="B214" authorId="0" shapeId="0" xr:uid="{8A41A17E-D4E9-4F6C-B823-37A82FFAE629}">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214" authorId="0" shapeId="0" xr:uid="{E02DDADF-81C9-4E9A-998F-C3FDC65EFFDE}">
      <text>
        <r>
          <rPr>
            <sz val="10"/>
            <color indexed="81"/>
            <rFont val="Lucida Console"/>
            <family val="3"/>
          </rPr>
          <t>_x000D_
Últ estimativa : 12.000_x000D_
Enviada em     : 10.09.2021_x000D_
Ata - Venc     : 275/20 - 15.11.2021</t>
        </r>
      </text>
    </comment>
    <comment ref="W214" authorId="0" shapeId="0" xr:uid="{D6BA2C39-34E3-46A7-B578-9188FC221109}">
      <text>
        <r>
          <rPr>
            <sz val="10"/>
            <color indexed="81"/>
            <rFont val="Lucida Console"/>
            <family val="3"/>
          </rPr>
          <t>_x000D_
Administrativo</t>
        </r>
      </text>
    </comment>
    <comment ref="X214" authorId="0" shapeId="0" xr:uid="{C622AC53-A860-4F9D-8166-6ADB774B0B69}">
      <text>
        <r>
          <rPr>
            <sz val="10"/>
            <color indexed="81"/>
            <rFont val="Lucida Console"/>
            <family val="3"/>
          </rPr>
          <t>_x000D_
MAQ.EQUIP.E MATERIAIS P/ HIGIEN.LIMP.POLIM.E LUBR.</t>
        </r>
      </text>
    </comment>
    <comment ref="Y214" authorId="0" shapeId="0" xr:uid="{6863AC89-6D6D-44A4-BFEB-8F0C3AC893C8}">
      <text>
        <r>
          <rPr>
            <sz val="10"/>
            <color indexed="81"/>
            <rFont val="Lucida Console"/>
            <family val="3"/>
          </rPr>
          <t>_x000D_
ESPONJAS,BALDES,SACOS E CESTOS DE LIXO, ETC</t>
        </r>
      </text>
    </comment>
    <comment ref="AW214" authorId="0" shapeId="0" xr:uid="{AF497C27-FF90-4319-9103-0CC7C86C2D09}">
      <text>
        <r>
          <rPr>
            <sz val="10"/>
            <color indexed="81"/>
            <rFont val="Lucida Console"/>
            <family val="3"/>
          </rPr>
          <t>Tempo de Estoque (Meses)_x000D_
_x000D_
3.297,0</t>
        </r>
      </text>
    </comment>
    <comment ref="A215" authorId="0" shapeId="0" xr:uid="{D1766F19-67FD-4302-B512-11C7746532A6}">
      <text>
        <r>
          <rPr>
            <sz val="10"/>
            <color indexed="81"/>
            <rFont val="Lucida Console"/>
            <family val="3"/>
          </rPr>
          <t>_x000D_
14121</t>
        </r>
      </text>
    </comment>
    <comment ref="B215" authorId="0" shapeId="0" xr:uid="{E7A33B04-AFC9-4CDA-81DF-CA8A0EFA7AE6}">
      <text>
        <r>
          <rPr>
            <sz val="10"/>
            <color indexed="81"/>
            <rFont val="Lucida Console"/>
            <family val="3"/>
          </rPr>
          <t>DESCRIÇÃO DETALHADA_x000D_
SACO PLASTICO P/ LIXO - 50 L, COR PRETA - 63 X 80 CM X 0,12 MM OU 120 MICRAS DE ESPESSURA (0,06 MM POR PAREDE)</t>
        </r>
      </text>
    </comment>
    <comment ref="G215" authorId="0" shapeId="0" xr:uid="{18724DCA-46F0-4D20-80F6-754CA98C796A}">
      <text>
        <r>
          <rPr>
            <sz val="10"/>
            <color indexed="81"/>
            <rFont val="Lucida Console"/>
            <family val="3"/>
          </rPr>
          <t>_x000D_
Últ estimativa : 14.000_x000D_
Enviada em     : 14.10.2019_x000D_
Ata - Venc     : 93/21 - 29.03.2022</t>
        </r>
      </text>
    </comment>
    <comment ref="W215" authorId="0" shapeId="0" xr:uid="{3EF55A40-CC90-4DB0-B8FC-5F55AD5DC6C7}">
      <text>
        <r>
          <rPr>
            <sz val="10"/>
            <color indexed="81"/>
            <rFont val="Lucida Console"/>
            <family val="3"/>
          </rPr>
          <t>_x000D_
Administrativo</t>
        </r>
      </text>
    </comment>
    <comment ref="X215" authorId="0" shapeId="0" xr:uid="{47E801E6-6F82-4367-96D4-7B171D732A36}">
      <text>
        <r>
          <rPr>
            <sz val="10"/>
            <color indexed="81"/>
            <rFont val="Lucida Console"/>
            <family val="3"/>
          </rPr>
          <t>_x000D_
MAQ.EQUIP.E MATERIAIS P/ HIGIEN.LIMP.POLIM.E LUBR.</t>
        </r>
      </text>
    </comment>
    <comment ref="Y215" authorId="0" shapeId="0" xr:uid="{0E98514A-023D-4133-9CBE-4C9B8175FB5C}">
      <text>
        <r>
          <rPr>
            <sz val="10"/>
            <color indexed="81"/>
            <rFont val="Lucida Console"/>
            <family val="3"/>
          </rPr>
          <t>_x000D_
ESPONJAS,BALDES,SACOS E CESTOS DE LIXO, ETC</t>
        </r>
      </text>
    </comment>
    <comment ref="AW215" authorId="0" shapeId="0" xr:uid="{1A20A850-8F27-45D0-BD06-284E6B0ED685}">
      <text>
        <r>
          <rPr>
            <sz val="10"/>
            <color indexed="81"/>
            <rFont val="Lucida Console"/>
            <family val="3"/>
          </rPr>
          <t>Tempo de Estoque (Meses)_x000D_
_x000D_
4.343,0</t>
        </r>
      </text>
    </comment>
    <comment ref="A216" authorId="0" shapeId="0" xr:uid="{54FEA47B-E1E3-41FA-A970-83D49430627B}">
      <text>
        <r>
          <rPr>
            <sz val="10"/>
            <color indexed="81"/>
            <rFont val="Lucida Console"/>
            <family val="3"/>
          </rPr>
          <t>_x000D_
12652</t>
        </r>
      </text>
    </comment>
    <comment ref="B216" authorId="0" shapeId="0" xr:uid="{6F9A5287-A1F3-4D46-BD70-68F99A143635}">
      <text>
        <r>
          <rPr>
            <sz val="10"/>
            <color indexed="81"/>
            <rFont val="Lucida Console"/>
            <family val="3"/>
          </rPr>
          <t>DESCRIÇÃO DETALHADA_x000D_
COPO PLASTICO DESCARTAVEL - 50 ML - PT C/ 100 UNID (CAFE) - DE ACORDO COM A NORMA DA ABNT NBR 14.865</t>
        </r>
      </text>
    </comment>
    <comment ref="G216" authorId="0" shapeId="0" xr:uid="{4ABDE628-E54C-4600-BBF6-C93CB2F01E0B}">
      <text>
        <r>
          <rPr>
            <sz val="10"/>
            <color indexed="81"/>
            <rFont val="Lucida Console"/>
            <family val="3"/>
          </rPr>
          <t>_x000D_
Últ estimativa : 3.000_x000D_
Enviada em     : 22.04.2021_x000D_
Ata - Venc     : 178/20 - 20.08.2021</t>
        </r>
      </text>
    </comment>
    <comment ref="W216" authorId="0" shapeId="0" xr:uid="{7956828C-80C1-4083-9342-871251ECA62D}">
      <text>
        <r>
          <rPr>
            <sz val="10"/>
            <color indexed="81"/>
            <rFont val="Lucida Console"/>
            <family val="3"/>
          </rPr>
          <t>_x000D_
Administrativo</t>
        </r>
      </text>
    </comment>
    <comment ref="X216" authorId="0" shapeId="0" xr:uid="{9C3C2474-765D-4858-9C8D-9BE6B2AB8E70}">
      <text>
        <r>
          <rPr>
            <sz val="10"/>
            <color indexed="81"/>
            <rFont val="Lucida Console"/>
            <family val="3"/>
          </rPr>
          <t>_x000D_
EQUIP.E MAT. P/REFEITORIO, COPA E COZINHA</t>
        </r>
      </text>
    </comment>
    <comment ref="Y216" authorId="0" shapeId="0" xr:uid="{2F8DEFBB-7513-491A-8D05-FE6D6ADDCA2A}">
      <text>
        <r>
          <rPr>
            <sz val="10"/>
            <color indexed="81"/>
            <rFont val="Lucida Console"/>
            <family val="3"/>
          </rPr>
          <t>_x000D_
CANECAS, XICARAS, COPOS E TACAS</t>
        </r>
      </text>
    </comment>
    <comment ref="AW216" authorId="0" shapeId="0" xr:uid="{F8F4C9C4-BB39-4435-BA44-05790AD4D11F}">
      <text>
        <r>
          <rPr>
            <sz val="10"/>
            <color indexed="81"/>
            <rFont val="Lucida Console"/>
            <family val="3"/>
          </rPr>
          <t>Tempo de Estoque (Meses)_x000D_
_x000D_
2.640,0</t>
        </r>
      </text>
    </comment>
    <comment ref="A217" authorId="0" shapeId="0" xr:uid="{6DE05C76-2F8E-41E7-8D3E-F2353E79CF1A}">
      <text>
        <r>
          <rPr>
            <sz val="10"/>
            <color indexed="81"/>
            <rFont val="Lucida Console"/>
            <family val="3"/>
          </rPr>
          <t>_x000D_
96516</t>
        </r>
      </text>
    </comment>
    <comment ref="B217" authorId="0" shapeId="0" xr:uid="{76F227F2-AC02-4CED-A7DB-A96C783DBDA2}">
      <text>
        <r>
          <rPr>
            <sz val="10"/>
            <color indexed="81"/>
            <rFont val="Lucida Console"/>
            <family val="3"/>
          </rPr>
          <t>DESCRIÇÃO DETALHADA_x000D_
LUVA DE PROTECAO, CONFECCIONADO EM LATEX, TAMANHO M.</t>
        </r>
      </text>
    </comment>
    <comment ref="G217" authorId="0" shapeId="0" xr:uid="{BAAF2DD1-3DA3-4A73-B5CD-5BF5E318E5AE}">
      <text>
        <r>
          <rPr>
            <sz val="10"/>
            <color indexed="81"/>
            <rFont val="Lucida Console"/>
            <family val="3"/>
          </rPr>
          <t>_x000D_
Últ estimativa : 2.100_x000D_
Enviada em     : 19.05.2020_x000D_
Ata - Venc     : 289/20 - 22.11.2021</t>
        </r>
      </text>
    </comment>
    <comment ref="W217" authorId="0" shapeId="0" xr:uid="{D95BFF76-5C5D-4A92-9D05-D352DC56B7A9}">
      <text>
        <r>
          <rPr>
            <sz val="10"/>
            <color indexed="81"/>
            <rFont val="Lucida Console"/>
            <family val="3"/>
          </rPr>
          <t>_x000D_
SegMedTra</t>
        </r>
      </text>
    </comment>
    <comment ref="X217" authorId="0" shapeId="0" xr:uid="{23E9A893-4EAE-48C4-A8AA-B88085469976}">
      <text>
        <r>
          <rPr>
            <sz val="10"/>
            <color indexed="81"/>
            <rFont val="Lucida Console"/>
            <family val="3"/>
          </rPr>
          <t>_x000D_
EQUIP PROT IND, INST MAT P/ SINAL, CONTR, COMB ...</t>
        </r>
      </text>
    </comment>
    <comment ref="Y217" authorId="0" shapeId="0" xr:uid="{8B275959-9AA3-404F-A20F-C5D17B97A5AF}">
      <text>
        <r>
          <rPr>
            <sz val="10"/>
            <color indexed="81"/>
            <rFont val="Lucida Console"/>
            <family val="3"/>
          </rPr>
          <t>_x000D_
CALCADOS, LUVAS, OCULOS, MASCARAS, CAPACETES, CASSETETE</t>
        </r>
      </text>
    </comment>
    <comment ref="AW217" authorId="0" shapeId="0" xr:uid="{DDCA7063-3F37-4252-99BC-4A10D87BFD56}">
      <text>
        <r>
          <rPr>
            <sz val="10"/>
            <color indexed="81"/>
            <rFont val="Lucida Console"/>
            <family val="3"/>
          </rPr>
          <t>Tempo de Estoque (Meses)_x000D_
_x000D_
2.989,0</t>
        </r>
      </text>
    </comment>
    <comment ref="A218" authorId="0" shapeId="0" xr:uid="{4CE16AD6-E51F-4366-9E46-A241E66E25B1}">
      <text>
        <r>
          <rPr>
            <sz val="10"/>
            <color indexed="81"/>
            <rFont val="Lucida Console"/>
            <family val="3"/>
          </rPr>
          <t>_x000D_
98080</t>
        </r>
      </text>
    </comment>
    <comment ref="B218" authorId="0" shapeId="0" xr:uid="{466B2F67-863E-42E5-82BD-FBB3635DF9D2}">
      <text>
        <r>
          <rPr>
            <sz val="10"/>
            <color indexed="81"/>
            <rFont val="Lucida Console"/>
            <family val="3"/>
          </rPr>
          <t>DESCRIÇÃO DETALHADA_x000D_
LUVA DE PROTECAO, CONFECCIONADA EM LATEX, TAMANHO G.</t>
        </r>
      </text>
    </comment>
    <comment ref="G218" authorId="0" shapeId="0" xr:uid="{30BC612F-DA0A-4BA0-8F8F-5FB90FEB0624}">
      <text>
        <r>
          <rPr>
            <sz val="10"/>
            <color indexed="81"/>
            <rFont val="Lucida Console"/>
            <family val="3"/>
          </rPr>
          <t>_x000D_
Últ estimativa : 1.600_x000D_
Enviada em     : 19.05.2020_x000D_
Ata - Venc     : 289/20 - 22.11.2021</t>
        </r>
      </text>
    </comment>
    <comment ref="W218" authorId="0" shapeId="0" xr:uid="{21E8469C-AC16-44C7-8488-93982EB04574}">
      <text>
        <r>
          <rPr>
            <sz val="10"/>
            <color indexed="81"/>
            <rFont val="Lucida Console"/>
            <family val="3"/>
          </rPr>
          <t>_x000D_
SegMedTra</t>
        </r>
      </text>
    </comment>
    <comment ref="X218" authorId="0" shapeId="0" xr:uid="{FCF3637D-D0D7-4929-AA93-443AC9C1E91F}">
      <text>
        <r>
          <rPr>
            <sz val="10"/>
            <color indexed="81"/>
            <rFont val="Lucida Console"/>
            <family val="3"/>
          </rPr>
          <t>_x000D_
EQUIP PROT IND, INST MAT P/ SINAL, CONTR, COMB ...</t>
        </r>
      </text>
    </comment>
    <comment ref="Y218" authorId="0" shapeId="0" xr:uid="{7918B79C-309E-4A0C-8FCD-5728436B71D9}">
      <text>
        <r>
          <rPr>
            <sz val="10"/>
            <color indexed="81"/>
            <rFont val="Lucida Console"/>
            <family val="3"/>
          </rPr>
          <t>_x000D_
ATA DE REGISTRO DE PRECOS</t>
        </r>
      </text>
    </comment>
    <comment ref="AW218" authorId="0" shapeId="0" xr:uid="{BF2066C9-42D6-462A-B575-629D10F547F9}">
      <text>
        <r>
          <rPr>
            <sz val="10"/>
            <color indexed="81"/>
            <rFont val="Lucida Console"/>
            <family val="3"/>
          </rPr>
          <t>Tempo de Estoque (Meses)_x000D_
_x000D_
2.328,0</t>
        </r>
      </text>
    </comment>
    <comment ref="A219" authorId="0" shapeId="0" xr:uid="{6E60B09F-2F34-4D0D-A225-A353B4101A3E}">
      <text>
        <r>
          <rPr>
            <sz val="10"/>
            <color indexed="81"/>
            <rFont val="Lucida Console"/>
            <family val="3"/>
          </rPr>
          <t>_x000D_
10412</t>
        </r>
      </text>
    </comment>
    <comment ref="B219" authorId="0" shapeId="0" xr:uid="{3E9C46C1-47A0-45A5-BFD7-042205CE45B2}">
      <text>
        <r>
          <rPr>
            <sz val="10"/>
            <color indexed="81"/>
            <rFont val="Lucida Console"/>
            <family val="3"/>
          </rPr>
          <t xml:space="preserve">DESCRIÇÃO DETALHADA_x000D_
MARGARINA VEGETAL COM SAL -  LIPIDEOS TOTAIS: MINIMO 75% E MAXIMO 85% </t>
        </r>
      </text>
    </comment>
    <comment ref="G219" authorId="0" shapeId="0" xr:uid="{56B1A7CE-5FB9-4664-8597-C955F0EE9A3F}">
      <text>
        <r>
          <rPr>
            <sz val="10"/>
            <color indexed="81"/>
            <rFont val="Lucida Console"/>
            <family val="3"/>
          </rPr>
          <t>_x000D_
Últ estimativa : 1.500_x000D_
Enviada em     : 04.10.2019_x000D_
Ata - Venc     : 137/21 - 12.05.2022</t>
        </r>
      </text>
    </comment>
    <comment ref="W219" authorId="0" shapeId="0" xr:uid="{B8509EAB-DF3C-4053-B34E-4EFE3BE6F97A}">
      <text>
        <r>
          <rPr>
            <sz val="10"/>
            <color indexed="81"/>
            <rFont val="Lucida Console"/>
            <family val="3"/>
          </rPr>
          <t>_x000D_
Administrativo</t>
        </r>
      </text>
    </comment>
    <comment ref="X219" authorId="0" shapeId="0" xr:uid="{6235D792-EF5D-44E5-B236-02411AFE3034}">
      <text>
        <r>
          <rPr>
            <sz val="10"/>
            <color indexed="81"/>
            <rFont val="Lucida Console"/>
            <family val="3"/>
          </rPr>
          <t>_x000D_
GENEROS ALIMENTICIOS E BEBIDAS</t>
        </r>
      </text>
    </comment>
    <comment ref="Y219" authorId="0" shapeId="0" xr:uid="{E487254E-5B41-47A9-AAEA-B9D41FE595D7}">
      <text>
        <r>
          <rPr>
            <sz val="10"/>
            <color indexed="81"/>
            <rFont val="Lucida Console"/>
            <family val="3"/>
          </rPr>
          <t>_x000D_
GORDURAS E DERIVADOS</t>
        </r>
      </text>
    </comment>
    <comment ref="AC219" authorId="0" shapeId="0" xr:uid="{27B99EB0-20AA-45AE-B47F-863CBAED0AE8}">
      <text>
        <r>
          <rPr>
            <sz val="10"/>
            <color indexed="81"/>
            <rFont val="Lucida Console"/>
            <family val="3"/>
          </rPr>
          <t>_x000D_
AF 12.177/23 | Vc 09.10.2023 | Saldo    300 | NUTRICIONALE COMERCIO DE ALIMENTOS LTDA ( 29315 )</t>
        </r>
      </text>
    </comment>
    <comment ref="AG219" authorId="0" shapeId="0" xr:uid="{F32E6F48-B180-4E02-9321-4157D68012E0}">
      <text>
        <r>
          <rPr>
            <sz val="10"/>
            <color indexed="81"/>
            <rFont val="Lucida Console"/>
            <family val="3"/>
          </rPr>
          <t>_x000D_
AF 12.177/23 | Vc 09.10.2023 | Saldo    300 | NUTRICIONALE COMERCIO DE ALIMENTOS LTDA ( 29315 )</t>
        </r>
      </text>
    </comment>
    <comment ref="AW219" authorId="0" shapeId="0" xr:uid="{CBEBC57E-DEA7-45F5-B263-20954CEFB5D1}">
      <text>
        <r>
          <rPr>
            <sz val="10"/>
            <color indexed="81"/>
            <rFont val="Lucida Console"/>
            <family val="3"/>
          </rPr>
          <t>Tempo de Estoque (Meses)_x000D_
_x000D_
284,0</t>
        </r>
      </text>
    </comment>
    <comment ref="A220" authorId="0" shapeId="0" xr:uid="{79BD7928-C3BA-44DC-9FA3-495BDFC51F7E}">
      <text>
        <r>
          <rPr>
            <sz val="10"/>
            <color indexed="81"/>
            <rFont val="Lucida Console"/>
            <family val="3"/>
          </rPr>
          <t>_x000D_
78307</t>
        </r>
      </text>
    </comment>
    <comment ref="B220" authorId="0" shapeId="0" xr:uid="{74AEA299-B15E-4845-B2FB-FAC20180F9C6}">
      <text>
        <r>
          <rPr>
            <sz val="10"/>
            <color indexed="81"/>
            <rFont val="Lucida Console"/>
            <family val="3"/>
          </rPr>
          <t>DESCRIÇÃO DETALHADA_x000D_
FOLHA DE PORTA DE IMBUIA - MED. 1,02 X 2,10 M</t>
        </r>
      </text>
    </comment>
    <comment ref="G220" authorId="0" shapeId="0" xr:uid="{358F3748-16E8-45E2-9B02-FA3BF2555F1D}">
      <text>
        <r>
          <rPr>
            <sz val="10"/>
            <color indexed="81"/>
            <rFont val="Lucida Console"/>
            <family val="3"/>
          </rPr>
          <t>_x000D_
Últ estimativa : 0_x000D_
Enviada em     : 24.11.2020_x000D_
Ata - Venc     : 145/21 - 26.05.2022</t>
        </r>
      </text>
    </comment>
    <comment ref="W220" authorId="0" shapeId="0" xr:uid="{C596CDF0-C3C3-4B9B-9E7D-8970D4FE91A8}">
      <text>
        <r>
          <rPr>
            <sz val="10"/>
            <color indexed="81"/>
            <rFont val="Lucida Console"/>
            <family val="3"/>
          </rPr>
          <t>_x000D_
DM-Construção</t>
        </r>
      </text>
    </comment>
    <comment ref="X220" authorId="0" shapeId="0" xr:uid="{AC25D24B-1726-4571-A95D-8DB7D89E8928}">
      <text>
        <r>
          <rPr>
            <sz val="10"/>
            <color indexed="81"/>
            <rFont val="Lucida Console"/>
            <family val="3"/>
          </rPr>
          <t>_x000D_
MAT.E EQUIP. P/ CONSTR.CIVIL E CONSERV. DE VIAS PUBL.</t>
        </r>
      </text>
    </comment>
    <comment ref="Y220" authorId="0" shapeId="0" xr:uid="{D00E731A-8CC4-4F68-B8B8-6F7639B30C64}">
      <text>
        <r>
          <rPr>
            <sz val="10"/>
            <color indexed="81"/>
            <rFont val="Lucida Console"/>
            <family val="3"/>
          </rPr>
          <t>_x000D_
PORTAS, BATENTES E GUARNICOES DE MADEIRA, FERRO, METAL</t>
        </r>
      </text>
    </comment>
    <comment ref="AW220" authorId="0" shapeId="0" xr:uid="{737B2FD3-42FB-4B8F-8F7B-FC63453CB9B2}">
      <text>
        <r>
          <rPr>
            <sz val="10"/>
            <color indexed="81"/>
            <rFont val="Lucida Console"/>
            <family val="3"/>
          </rPr>
          <t>Tempo de Estoque (Meses)_x000D_
_x000D_
34,0</t>
        </r>
      </text>
    </comment>
    <comment ref="A221" authorId="0" shapeId="0" xr:uid="{2C4A984F-5B05-4477-813A-B5D97A1A4B0B}">
      <text>
        <r>
          <rPr>
            <sz val="10"/>
            <color indexed="81"/>
            <rFont val="Lucida Console"/>
            <family val="3"/>
          </rPr>
          <t>_x000D_
56519</t>
        </r>
      </text>
    </comment>
    <comment ref="B221" authorId="0" shapeId="0" xr:uid="{CDE77CB3-B50C-4633-B033-5C50E2B8F8B6}">
      <text>
        <r>
          <rPr>
            <sz val="10"/>
            <color indexed="81"/>
            <rFont val="Lucida Console"/>
            <family val="3"/>
          </rPr>
          <t>DESCRIÇÃO DETALHADA_x000D_
FOLHA DE PORTA TIPO MEXICANA - MED.: 0,82 X 2,10 M</t>
        </r>
      </text>
    </comment>
    <comment ref="G221" authorId="0" shapeId="0" xr:uid="{E5F8A751-F9CE-41C5-A99E-C44E9A18A839}">
      <text>
        <r>
          <rPr>
            <sz val="10"/>
            <color indexed="81"/>
            <rFont val="Lucida Console"/>
            <family val="3"/>
          </rPr>
          <t>_x000D_
Últ estimativa : 30_x000D_
Enviada em     : 24.11.2020_x000D_
Ata - Venc     : 145/21 - 26.05.2022</t>
        </r>
      </text>
    </comment>
    <comment ref="W221" authorId="0" shapeId="0" xr:uid="{832DCD25-1004-4D3F-9720-DA38CE038BC3}">
      <text>
        <r>
          <rPr>
            <sz val="10"/>
            <color indexed="81"/>
            <rFont val="Lucida Console"/>
            <family val="3"/>
          </rPr>
          <t>_x000D_
DM-Construção</t>
        </r>
      </text>
    </comment>
    <comment ref="X221" authorId="0" shapeId="0" xr:uid="{BC0C2B1E-4880-4550-AD3F-2AC498B32BB5}">
      <text>
        <r>
          <rPr>
            <sz val="10"/>
            <color indexed="81"/>
            <rFont val="Lucida Console"/>
            <family val="3"/>
          </rPr>
          <t>_x000D_
MAT.E EQUIP. P/ CONSTR.CIVIL E CONSERV. DE VIAS PUBL.</t>
        </r>
      </text>
    </comment>
    <comment ref="Y221" authorId="0" shapeId="0" xr:uid="{D8841F84-FB6E-454B-A97E-FFF63BAEE317}">
      <text>
        <r>
          <rPr>
            <sz val="10"/>
            <color indexed="81"/>
            <rFont val="Lucida Console"/>
            <family val="3"/>
          </rPr>
          <t>_x000D_
PORTAS, BATENTES E GUARNICOES DE MADEIRA, FERRO, METAL</t>
        </r>
      </text>
    </comment>
    <comment ref="AW221" authorId="0" shapeId="0" xr:uid="{52AE84C1-CF7D-4355-97FE-506D16163612}">
      <text>
        <r>
          <rPr>
            <sz val="10"/>
            <color indexed="81"/>
            <rFont val="Lucida Console"/>
            <family val="3"/>
          </rPr>
          <t>Tempo de Estoque (Meses)_x000D_
_x000D_
38,0</t>
        </r>
      </text>
    </comment>
    <comment ref="A222" authorId="0" shapeId="0" xr:uid="{A929A506-C716-460F-A299-2762388033DA}">
      <text>
        <r>
          <rPr>
            <sz val="10"/>
            <color indexed="81"/>
            <rFont val="Lucida Console"/>
            <family val="3"/>
          </rPr>
          <t>_x000D_
42566</t>
        </r>
      </text>
    </comment>
    <comment ref="B222" authorId="0" shapeId="0" xr:uid="{393F36F3-DCA8-46BE-A03F-327B67531FD1}">
      <text>
        <r>
          <rPr>
            <sz val="10"/>
            <color indexed="81"/>
            <rFont val="Lucida Console"/>
            <family val="3"/>
          </rPr>
          <t>DESCRIÇÃO DETALHADA_x000D_
FOLHA DE PORTA - EM IMBUIA - 0,92 X 2,10 M</t>
        </r>
      </text>
    </comment>
    <comment ref="G222" authorId="0" shapeId="0" xr:uid="{3CC7A4AA-2365-4FB9-813E-4B7E4C6029E4}">
      <text>
        <r>
          <rPr>
            <sz val="10"/>
            <color indexed="81"/>
            <rFont val="Lucida Console"/>
            <family val="3"/>
          </rPr>
          <t>_x000D_
Últ estimativa : 30_x000D_
Enviada em     : 24.11.2020_x000D_
Ata - Venc     : 145/21 - 26.05.2022</t>
        </r>
      </text>
    </comment>
    <comment ref="W222" authorId="0" shapeId="0" xr:uid="{4D3FB6DB-1EF4-465C-99FD-A00E83D4E0CE}">
      <text>
        <r>
          <rPr>
            <sz val="10"/>
            <color indexed="81"/>
            <rFont val="Lucida Console"/>
            <family val="3"/>
          </rPr>
          <t>_x000D_
DM-Construção</t>
        </r>
      </text>
    </comment>
    <comment ref="X222" authorId="0" shapeId="0" xr:uid="{4EFF1FC5-0A27-4491-A1DD-B4EAF1069737}">
      <text>
        <r>
          <rPr>
            <sz val="10"/>
            <color indexed="81"/>
            <rFont val="Lucida Console"/>
            <family val="3"/>
          </rPr>
          <t>_x000D_
MAT.E EQUIP. P/ CONSTR.CIVIL E CONSERV. DE VIAS PUBL.</t>
        </r>
      </text>
    </comment>
    <comment ref="Y222" authorId="0" shapeId="0" xr:uid="{23BEBE71-A89C-4D59-9267-B9531D7B7D7C}">
      <text>
        <r>
          <rPr>
            <sz val="10"/>
            <color indexed="81"/>
            <rFont val="Lucida Console"/>
            <family val="3"/>
          </rPr>
          <t>_x000D_
PORTAS, BATENTES E GUARNICOES DE MADEIRA, FERRO, METAL</t>
        </r>
      </text>
    </comment>
    <comment ref="AW222" authorId="0" shapeId="0" xr:uid="{CBE42CB3-1AC3-473F-B9A6-2BD07ABF39B8}">
      <text>
        <r>
          <rPr>
            <sz val="10"/>
            <color indexed="81"/>
            <rFont val="Lucida Console"/>
            <family val="3"/>
          </rPr>
          <t>Tempo de Estoque (Meses)_x000D_
_x000D_
47,0</t>
        </r>
      </text>
    </comment>
    <comment ref="A223" authorId="0" shapeId="0" xr:uid="{C6A2A8C5-D276-4C74-9090-8AB601D8B663}">
      <text>
        <r>
          <rPr>
            <sz val="10"/>
            <color indexed="81"/>
            <rFont val="Lucida Console"/>
            <family val="3"/>
          </rPr>
          <t>_x000D_
49033</t>
        </r>
      </text>
    </comment>
    <comment ref="B223" authorId="0" shapeId="0" xr:uid="{9DCB279B-F519-4A61-9501-D29DF325277D}">
      <text>
        <r>
          <rPr>
            <sz val="10"/>
            <color indexed="81"/>
            <rFont val="Lucida Console"/>
            <family val="3"/>
          </rPr>
          <t>DESCRIÇÃO DETALHADA_x000D_
FOLHA DE PORTA EM IMBUIA - MED: 0,82 X 2,10 M</t>
        </r>
      </text>
    </comment>
    <comment ref="G223" authorId="0" shapeId="0" xr:uid="{008C2553-6A6A-461C-9C7C-E2988869A79A}">
      <text>
        <r>
          <rPr>
            <sz val="10"/>
            <color indexed="81"/>
            <rFont val="Lucida Console"/>
            <family val="3"/>
          </rPr>
          <t>_x000D_
Últ estimativa : 40_x000D_
Enviada em     : 24.11.2020_x000D_
Ata - Venc     : 145/21 - 26.05.2022</t>
        </r>
      </text>
    </comment>
    <comment ref="W223" authorId="0" shapeId="0" xr:uid="{7F490F41-FAF5-4994-B163-F2C49A47F8BB}">
      <text>
        <r>
          <rPr>
            <sz val="10"/>
            <color indexed="81"/>
            <rFont val="Lucida Console"/>
            <family val="3"/>
          </rPr>
          <t>_x000D_
DM-Construção</t>
        </r>
      </text>
    </comment>
    <comment ref="X223" authorId="0" shapeId="0" xr:uid="{E3FEF6A4-CB55-4BD1-8AE7-BA0C2DC0F23C}">
      <text>
        <r>
          <rPr>
            <sz val="10"/>
            <color indexed="81"/>
            <rFont val="Lucida Console"/>
            <family val="3"/>
          </rPr>
          <t>_x000D_
MAT.E EQUIP. P/ CONSTR.CIVIL E CONSERV. DE VIAS PUBL.</t>
        </r>
      </text>
    </comment>
    <comment ref="Y223" authorId="0" shapeId="0" xr:uid="{E2A385CC-EF4B-41C5-9AEC-73C99DA1BAEB}">
      <text>
        <r>
          <rPr>
            <sz val="10"/>
            <color indexed="81"/>
            <rFont val="Lucida Console"/>
            <family val="3"/>
          </rPr>
          <t>_x000D_
PORTAS, BATENTES E GUARNICOES DE MADEIRA, FERRO, METAL</t>
        </r>
      </text>
    </comment>
    <comment ref="AW223" authorId="0" shapeId="0" xr:uid="{9791EC6E-794D-4F85-99E3-592CCAB8E7E8}">
      <text>
        <r>
          <rPr>
            <sz val="10"/>
            <color indexed="81"/>
            <rFont val="Lucida Console"/>
            <family val="3"/>
          </rPr>
          <t>Tempo de Estoque (Meses)_x000D_
_x000D_
30,0</t>
        </r>
      </text>
    </comment>
    <comment ref="A224" authorId="0" shapeId="0" xr:uid="{B55F833C-D146-4B92-8C78-10A7FE424C6D}">
      <text>
        <r>
          <rPr>
            <sz val="10"/>
            <color indexed="81"/>
            <rFont val="Lucida Console"/>
            <family val="3"/>
          </rPr>
          <t>_x000D_
50591</t>
        </r>
      </text>
    </comment>
    <comment ref="B224" authorId="0" shapeId="0" xr:uid="{9FEEE80C-2AD8-4D12-BB6B-AAF83736FF0B}">
      <text>
        <r>
          <rPr>
            <sz val="10"/>
            <color indexed="81"/>
            <rFont val="Lucida Console"/>
            <family val="3"/>
          </rPr>
          <t>DESCRIÇÃO DETALHADA_x000D_
FOLHA DE PORTA EM IMBUIA - MED: 0,72 X 2,10 M</t>
        </r>
      </text>
    </comment>
    <comment ref="G224" authorId="0" shapeId="0" xr:uid="{DBD55746-3838-4F6E-B6BF-D9F068721C0E}">
      <text>
        <r>
          <rPr>
            <sz val="10"/>
            <color indexed="81"/>
            <rFont val="Lucida Console"/>
            <family val="3"/>
          </rPr>
          <t>_x000D_
Últ estimativa : 0_x000D_
Enviada em     : 24.11.2020_x000D_
Ata - Venc     : 145/21 - 26.05.2022</t>
        </r>
      </text>
    </comment>
    <comment ref="W224" authorId="0" shapeId="0" xr:uid="{885A4284-791C-4188-BED7-F8183FB3221E}">
      <text>
        <r>
          <rPr>
            <sz val="10"/>
            <color indexed="81"/>
            <rFont val="Lucida Console"/>
            <family val="3"/>
          </rPr>
          <t>_x000D_
DM-Construção</t>
        </r>
      </text>
    </comment>
    <comment ref="X224" authorId="0" shapeId="0" xr:uid="{F11C69EB-5F06-4C94-8A9C-7275A42D54BC}">
      <text>
        <r>
          <rPr>
            <sz val="10"/>
            <color indexed="81"/>
            <rFont val="Lucida Console"/>
            <family val="3"/>
          </rPr>
          <t>_x000D_
MAT.E EQUIP. P/ CONSTR.CIVIL E CONSERV. DE VIAS PUBL.</t>
        </r>
      </text>
    </comment>
    <comment ref="Y224" authorId="0" shapeId="0" xr:uid="{43227FEE-FC77-4F63-8B39-6DF4189CAB82}">
      <text>
        <r>
          <rPr>
            <sz val="10"/>
            <color indexed="81"/>
            <rFont val="Lucida Console"/>
            <family val="3"/>
          </rPr>
          <t>_x000D_
PORTAS, BATENTES E GUARNICOES DE MADEIRA, FERRO, METAL</t>
        </r>
      </text>
    </comment>
    <comment ref="AW224" authorId="0" shapeId="0" xr:uid="{D60A92CD-1939-4634-BD33-071205402E87}">
      <text>
        <r>
          <rPr>
            <sz val="10"/>
            <color indexed="81"/>
            <rFont val="Lucida Console"/>
            <family val="3"/>
          </rPr>
          <t>Tempo de Estoque (Meses)_x000D_
_x000D_
30,0</t>
        </r>
      </text>
    </comment>
    <comment ref="A225" authorId="0" shapeId="0" xr:uid="{60BBCF13-1F7F-4BBE-B736-97207C6F806E}">
      <text>
        <r>
          <rPr>
            <sz val="10"/>
            <color indexed="81"/>
            <rFont val="Lucida Console"/>
            <family val="3"/>
          </rPr>
          <t>_x000D_
56520</t>
        </r>
      </text>
    </comment>
    <comment ref="B225" authorId="0" shapeId="0" xr:uid="{CE62AF90-677F-44A5-9504-4EDDA73A24A5}">
      <text>
        <r>
          <rPr>
            <sz val="10"/>
            <color indexed="81"/>
            <rFont val="Lucida Console"/>
            <family val="3"/>
          </rPr>
          <t>DESCRIÇÃO DETALHADA_x000D_
FOLHA DE PORTA TIPO MEXICANA - MED.: 0,92 X 2,10 M</t>
        </r>
      </text>
    </comment>
    <comment ref="G225" authorId="0" shapeId="0" xr:uid="{6742B4E8-738A-4D85-AE54-9B415547C93B}">
      <text>
        <r>
          <rPr>
            <sz val="10"/>
            <color indexed="81"/>
            <rFont val="Lucida Console"/>
            <family val="3"/>
          </rPr>
          <t>_x000D_
Últ estimativa : 50_x000D_
Enviada em     : 24.11.2020_x000D_
Ata - Venc     : 145/21 - 26.05.2022</t>
        </r>
      </text>
    </comment>
    <comment ref="W225" authorId="0" shapeId="0" xr:uid="{BDE48292-5BC1-4E09-A156-CCB5779FF81C}">
      <text>
        <r>
          <rPr>
            <sz val="10"/>
            <color indexed="81"/>
            <rFont val="Lucida Console"/>
            <family val="3"/>
          </rPr>
          <t>_x000D_
DM-Construção</t>
        </r>
      </text>
    </comment>
    <comment ref="X225" authorId="0" shapeId="0" xr:uid="{E1BCE2A2-EFC7-4757-A23D-46035A3EBFCF}">
      <text>
        <r>
          <rPr>
            <sz val="10"/>
            <color indexed="81"/>
            <rFont val="Lucida Console"/>
            <family val="3"/>
          </rPr>
          <t>_x000D_
MAT.E EQUIP. P/ CONSTR.CIVIL E CONSERV. DE VIAS PUBL.</t>
        </r>
      </text>
    </comment>
    <comment ref="Y225" authorId="0" shapeId="0" xr:uid="{169E8FDF-ADD1-4601-9779-FD0E7B4CD312}">
      <text>
        <r>
          <rPr>
            <sz val="10"/>
            <color indexed="81"/>
            <rFont val="Lucida Console"/>
            <family val="3"/>
          </rPr>
          <t>_x000D_
PORTAS, BATENTES E GUARNICOES DE MADEIRA, FERRO, METAL</t>
        </r>
      </text>
    </comment>
    <comment ref="AC225" authorId="0" shapeId="0" xr:uid="{0328D5FF-2D4D-4F51-90C0-ABFEF23E0AEC}">
      <text>
        <r>
          <rPr>
            <sz val="10"/>
            <color indexed="81"/>
            <rFont val="Lucida Console"/>
            <family val="3"/>
          </rPr>
          <t>_x000D_
AF 11.685/23 | Vc 16.10.2023 | Saldo     40 | RCL COMERCIO DE MATERIAIS DE CONSTRUCAO E SERVICOS LTDA ( 186610 )</t>
        </r>
      </text>
    </comment>
    <comment ref="AG225" authorId="0" shapeId="0" xr:uid="{E798B673-E188-41A2-AA6E-6531B370A64B}">
      <text>
        <r>
          <rPr>
            <sz val="10"/>
            <color indexed="81"/>
            <rFont val="Lucida Console"/>
            <family val="3"/>
          </rPr>
          <t>_x000D_
AF 11.685/23 | Vc 16.10.2023 | Saldo     40 | RCL COMERCIO DE MATERIAIS DE CONSTRUCAO E SERVICOS LTDA ( 186610 )</t>
        </r>
      </text>
    </comment>
    <comment ref="AW225" authorId="0" shapeId="0" xr:uid="{C1499888-128C-4C78-986B-9E079592DFD7}">
      <text>
        <r>
          <rPr>
            <sz val="10"/>
            <color indexed="81"/>
            <rFont val="Lucida Console"/>
            <family val="3"/>
          </rPr>
          <t>Tempo de Estoque (Meses)_x000D_
_x000D_
40,0</t>
        </r>
      </text>
    </comment>
    <comment ref="A226" authorId="0" shapeId="0" xr:uid="{8CD5BA67-BF1C-4358-8B70-9535D30A53F4}">
      <text>
        <r>
          <rPr>
            <sz val="10"/>
            <color indexed="81"/>
            <rFont val="Lucida Console"/>
            <family val="3"/>
          </rPr>
          <t>_x000D_
134556</t>
        </r>
      </text>
    </comment>
    <comment ref="B226" authorId="0" shapeId="0" xr:uid="{E9628146-356A-43C6-96FA-8F3416DCB1B4}">
      <text>
        <r>
          <rPr>
            <sz val="10"/>
            <color indexed="81"/>
            <rFont val="Lucida Console"/>
            <family val="3"/>
          </rPr>
          <t>DESCRIÇÃO DETALHADA_x000D_
FITA DE BORDA CARVALHO MALVA OU SIMILAR, MEDINDO: 22 MM X 0,45 MM X 20 M.</t>
        </r>
      </text>
    </comment>
    <comment ref="G226" authorId="0" shapeId="0" xr:uid="{7C757A17-A248-4DC4-A7FF-BCD8DE5F3E5B}">
      <text>
        <r>
          <rPr>
            <sz val="10"/>
            <color indexed="81"/>
            <rFont val="Lucida Console"/>
            <family val="3"/>
          </rPr>
          <t>_x000D_
Últ estimativa : 40_x000D_
Enviada em     : 24.11.2020_x000D_
Ata - Venc     : 145/21 - 26.05.2022</t>
        </r>
      </text>
    </comment>
    <comment ref="W226" authorId="0" shapeId="0" xr:uid="{773ED4B5-03DA-4CEC-8F6C-1FEDA005FB2C}">
      <text>
        <r>
          <rPr>
            <sz val="10"/>
            <color indexed="81"/>
            <rFont val="Lucida Console"/>
            <family val="3"/>
          </rPr>
          <t>_x000D_
DM-Construção</t>
        </r>
      </text>
    </comment>
    <comment ref="X226" authorId="0" shapeId="0" xr:uid="{A7B8B1ED-2E4E-4D9E-AC8C-113B38D85A68}">
      <text>
        <r>
          <rPr>
            <sz val="10"/>
            <color indexed="81"/>
            <rFont val="Lucida Console"/>
            <family val="3"/>
          </rPr>
          <t>_x000D_
MADEIRAS,LAMINADOS,COMPENSADOS E AGLOMERADOS</t>
        </r>
      </text>
    </comment>
    <comment ref="Y226" authorId="0" shapeId="0" xr:uid="{AB8C2A7C-7BFC-4904-9C18-E21360939C85}">
      <text>
        <r>
          <rPr>
            <sz val="10"/>
            <color indexed="81"/>
            <rFont val="Lucida Console"/>
            <family val="3"/>
          </rPr>
          <t>_x000D_
TABUAS,RIPAS , SARRAFOS , PRANCHINHAS E REFORCOS</t>
        </r>
      </text>
    </comment>
    <comment ref="AW226" authorId="0" shapeId="0" xr:uid="{50BB71F3-130C-42AF-94E2-EF4247EC510E}">
      <text>
        <r>
          <rPr>
            <sz val="10"/>
            <color indexed="81"/>
            <rFont val="Lucida Console"/>
            <family val="3"/>
          </rPr>
          <t>Tempo de Estoque (Meses)_x000D_
_x000D_
580,0</t>
        </r>
      </text>
    </comment>
    <comment ref="A227" authorId="0" shapeId="0" xr:uid="{47315904-E7FF-4F7F-8E61-9F3272727E7A}">
      <text>
        <r>
          <rPr>
            <sz val="10"/>
            <color indexed="81"/>
            <rFont val="Lucida Console"/>
            <family val="3"/>
          </rPr>
          <t>_x000D_
77556</t>
        </r>
      </text>
    </comment>
    <comment ref="B227" authorId="0" shapeId="0" xr:uid="{71B1C281-3172-4F2F-9628-C19866722C18}">
      <text>
        <r>
          <rPr>
            <sz val="10"/>
            <color indexed="81"/>
            <rFont val="Lucida Console"/>
            <family val="3"/>
          </rPr>
          <t>DESCRIÇÃO DETALHADA_x000D_
VIGA DE GARAPEIRA BRUTA - MEDIDAS: 06 CM X 16 CM X 4,50 M</t>
        </r>
      </text>
    </comment>
    <comment ref="G227" authorId="0" shapeId="0" xr:uid="{64EE1917-98BC-4A99-BCCE-9D0F5FFA235A}">
      <text>
        <r>
          <rPr>
            <sz val="10"/>
            <color indexed="81"/>
            <rFont val="Lucida Console"/>
            <family val="3"/>
          </rPr>
          <t>_x000D_
Últ estimativa : 100_x000D_
Enviada em     : 24.11.2020_x000D_
Ata - Venc     : 145/21 - 26.05.2022</t>
        </r>
      </text>
    </comment>
    <comment ref="W227" authorId="0" shapeId="0" xr:uid="{6E74943E-F1A7-4499-BCD0-B3A254A83FA4}">
      <text>
        <r>
          <rPr>
            <sz val="10"/>
            <color indexed="81"/>
            <rFont val="Lucida Console"/>
            <family val="3"/>
          </rPr>
          <t>_x000D_
DM-Construção</t>
        </r>
      </text>
    </comment>
    <comment ref="X227" authorId="0" shapeId="0" xr:uid="{C961E31C-3712-4439-9CBA-CE95A884DAF5}">
      <text>
        <r>
          <rPr>
            <sz val="10"/>
            <color indexed="81"/>
            <rFont val="Lucida Console"/>
            <family val="3"/>
          </rPr>
          <t>_x000D_
MADEIRAS,LAMINADOS,COMPENSADOS E AGLOMERADOS</t>
        </r>
      </text>
    </comment>
    <comment ref="Y227" authorId="0" shapeId="0" xr:uid="{22D41BA5-31EA-4784-856A-C57B4E5A31C4}">
      <text>
        <r>
          <rPr>
            <sz val="10"/>
            <color indexed="81"/>
            <rFont val="Lucida Console"/>
            <family val="3"/>
          </rPr>
          <t>_x000D_
PONTALETES, CAIBROS, PRANCHAS E VIGAS</t>
        </r>
      </text>
    </comment>
    <comment ref="AW227" authorId="0" shapeId="0" xr:uid="{C28BE9FE-7E42-4D61-A067-F860B76ABFFA}">
      <text>
        <r>
          <rPr>
            <sz val="10"/>
            <color indexed="81"/>
            <rFont val="Lucida Console"/>
            <family val="3"/>
          </rPr>
          <t>Tempo de Estoque (Meses)_x000D_
_x000D_
87,0</t>
        </r>
      </text>
    </comment>
    <comment ref="A228" authorId="0" shapeId="0" xr:uid="{1646EC63-7C4A-4450-933E-A8BDB5C4E2D2}">
      <text>
        <r>
          <rPr>
            <sz val="10"/>
            <color indexed="81"/>
            <rFont val="Lucida Console"/>
            <family val="3"/>
          </rPr>
          <t>_x000D_
76583</t>
        </r>
      </text>
    </comment>
    <comment ref="B228" authorId="0" shapeId="0" xr:uid="{D081D5A7-1210-4EFC-AEC2-0ACEE13BD3F7}">
      <text>
        <r>
          <rPr>
            <sz val="10"/>
            <color indexed="81"/>
            <rFont val="Lucida Console"/>
            <family val="3"/>
          </rPr>
          <t>DESCRIÇÃO DETALHADA_x000D_
CHAPA DE MADEIRA COMPENSADO LAMINADO DE VIROLA - MEDIDAS: 2,20 M X 1,60 M X 15 MM</t>
        </r>
      </text>
    </comment>
    <comment ref="G228" authorId="0" shapeId="0" xr:uid="{5CD2693D-9B6E-46DC-BFD7-439556C8588E}">
      <text>
        <r>
          <rPr>
            <sz val="10"/>
            <color indexed="81"/>
            <rFont val="Lucida Console"/>
            <family val="3"/>
          </rPr>
          <t>_x000D_
Últ estimativa : 0_x000D_
Enviada em     : 24.11.2020_x000D_
Ata - Venc     : 90/21 - 27.03.2022</t>
        </r>
      </text>
    </comment>
    <comment ref="W228" authorId="0" shapeId="0" xr:uid="{0B11BE7B-D64C-4F96-9BF1-D26ADD71B2BC}">
      <text>
        <r>
          <rPr>
            <sz val="10"/>
            <color indexed="81"/>
            <rFont val="Lucida Console"/>
            <family val="3"/>
          </rPr>
          <t>_x000D_
DM-Marcenaria</t>
        </r>
      </text>
    </comment>
    <comment ref="X228" authorId="0" shapeId="0" xr:uid="{41164802-FDCC-46A6-8420-99C21F417907}">
      <text>
        <r>
          <rPr>
            <sz val="10"/>
            <color indexed="81"/>
            <rFont val="Lucida Console"/>
            <family val="3"/>
          </rPr>
          <t>_x000D_
MADEIRAS,LAMINADOS,COMPENSADOS E AGLOMERADOS</t>
        </r>
      </text>
    </comment>
    <comment ref="Y228" authorId="0" shapeId="0" xr:uid="{9AADBAA7-677B-4F79-B266-D4697893E97B}">
      <text>
        <r>
          <rPr>
            <sz val="10"/>
            <color indexed="81"/>
            <rFont val="Lucida Console"/>
            <family val="3"/>
          </rPr>
          <t>_x000D_
CHAPAS DE MADEIRA AGLOMERADA E COMPENSADAS</t>
        </r>
      </text>
    </comment>
    <comment ref="AW228" authorId="0" shapeId="0" xr:uid="{A6FE7A60-E3EC-4F40-B07B-400949A097EF}">
      <text>
        <r>
          <rPr>
            <sz val="10"/>
            <color indexed="81"/>
            <rFont val="Lucida Console"/>
            <family val="3"/>
          </rPr>
          <t>Tempo de Estoque (Meses)_x000D_
_x000D_
190,0</t>
        </r>
      </text>
    </comment>
    <comment ref="A229" authorId="0" shapeId="0" xr:uid="{DAE60378-950A-42CA-8556-079E17A6677C}">
      <text>
        <r>
          <rPr>
            <sz val="10"/>
            <color indexed="81"/>
            <rFont val="Lucida Console"/>
            <family val="3"/>
          </rPr>
          <t>_x000D_
134247</t>
        </r>
      </text>
    </comment>
    <comment ref="B229" authorId="0" shapeId="0" xr:uid="{EE7391F1-9DEF-4B61-BE7C-4B72AB008659}">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229" authorId="0" shapeId="0" xr:uid="{7408B4F5-89D8-4A4F-924D-9E61D2ABDDE6}">
      <text>
        <r>
          <rPr>
            <sz val="10"/>
            <color indexed="81"/>
            <rFont val="Lucida Console"/>
            <family val="3"/>
          </rPr>
          <t>_x000D_
Últ estimativa : 200_x000D_
Enviada em     : 19.05.2021_x000D_
Ata - Venc     : 202/20 - 10.09.2021</t>
        </r>
      </text>
    </comment>
    <comment ref="S229" authorId="0" shapeId="0" xr:uid="{E6C589D9-6BB7-4198-91F2-226E3CCF1EF6}">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229" authorId="0" shapeId="0" xr:uid="{F113F00D-96CC-4334-B3CA-26B79B9D94E2}">
      <text>
        <r>
          <rPr>
            <sz val="10"/>
            <color indexed="81"/>
            <rFont val="Lucida Console"/>
            <family val="3"/>
          </rPr>
          <t>_x000D_
DM-Construção</t>
        </r>
      </text>
    </comment>
    <comment ref="X229" authorId="0" shapeId="0" xr:uid="{50467FB9-767A-4C6D-9356-F00D1DFB2E65}">
      <text>
        <r>
          <rPr>
            <sz val="10"/>
            <color indexed="81"/>
            <rFont val="Lucida Console"/>
            <family val="3"/>
          </rPr>
          <t>_x000D_
MAT.E EQUIP. P/ CONSTR.CIVIL E CONSERV. DE VIAS PUBL.</t>
        </r>
      </text>
    </comment>
    <comment ref="Y229" authorId="0" shapeId="0" xr:uid="{C6974A6C-94F4-4A71-995C-5400527E35BD}">
      <text>
        <r>
          <rPr>
            <sz val="10"/>
            <color indexed="81"/>
            <rFont val="Lucida Console"/>
            <family val="3"/>
          </rPr>
          <t>_x000D_
PEDRA,PEDRISCO E AREIA</t>
        </r>
      </text>
    </comment>
    <comment ref="AC229" authorId="0" shapeId="0" xr:uid="{DC5A2ADE-C38C-40D1-B224-350FC78AA86F}">
      <text>
        <r>
          <rPr>
            <sz val="10"/>
            <color indexed="81"/>
            <rFont val="Lucida Console"/>
            <family val="3"/>
          </rPr>
          <t>_x000D_
AF  4.827/23 | Vc 26.05.2023 | Saldo    200 | TRANSNECO MATERIAIS DE CONSTRUCAO EM GERAL LTDA ( 226566 )</t>
        </r>
      </text>
    </comment>
    <comment ref="AG229" authorId="0" shapeId="0" xr:uid="{5E700615-E0E5-4891-B36D-229D693A83D4}">
      <text>
        <r>
          <rPr>
            <sz val="10"/>
            <color indexed="81"/>
            <rFont val="Lucida Console"/>
            <family val="3"/>
          </rPr>
          <t>_x000D_
AF  4.827/23 | Vc 26.05.2023 | Saldo    200 | TRANSNECO MATERIAIS DE CONSTRUCAO EM GERAL LTDA ( 226566 )</t>
        </r>
      </text>
    </comment>
    <comment ref="AW229" authorId="0" shapeId="0" xr:uid="{53DD998A-CB5A-4E44-972B-7A51C78DDBFC}">
      <text>
        <r>
          <rPr>
            <sz val="10"/>
            <color indexed="81"/>
            <rFont val="Lucida Console"/>
            <family val="3"/>
          </rPr>
          <t>Tempo de Estoque (Meses)_x000D_
_x000D_
137,1</t>
        </r>
      </text>
    </comment>
    <comment ref="A230" authorId="0" shapeId="0" xr:uid="{95075D78-5B18-4370-8631-ABAE8E6E3936}">
      <text>
        <r>
          <rPr>
            <sz val="10"/>
            <color indexed="81"/>
            <rFont val="Lucida Console"/>
            <family val="3"/>
          </rPr>
          <t>_x000D_
127664</t>
        </r>
      </text>
    </comment>
    <comment ref="B230" authorId="0" shapeId="0" xr:uid="{AD4B2A3F-C6D1-4E93-88E9-DA7FC15F9A5F}">
      <text>
        <r>
          <rPr>
            <sz val="10"/>
            <color indexed="81"/>
            <rFont val="Lucida Console"/>
            <family val="3"/>
          </rPr>
          <t>DESCRIÇÃO DETALHADA_x000D_
CHA DE ERVA MATE TOSTADO - CAIXA COM 250 GR</t>
        </r>
      </text>
    </comment>
    <comment ref="G230" authorId="0" shapeId="0" xr:uid="{08547125-6A03-4FE6-A505-14173812EE60}">
      <text>
        <r>
          <rPr>
            <sz val="10"/>
            <color indexed="81"/>
            <rFont val="Lucida Console"/>
            <family val="3"/>
          </rPr>
          <t>_x000D_
Últ estimativa : 8.000_x000D_
Enviada em     : 26.08.2021_x000D_
Ata - Venc     : 33/20 - 15.02.2021</t>
        </r>
      </text>
    </comment>
    <comment ref="S230" authorId="0" shapeId="0" xr:uid="{1AC04F73-53B5-4348-AE0C-8F3E7D751337}">
      <text>
        <r>
          <rPr>
            <sz val="10"/>
            <color indexed="81"/>
            <rFont val="Lucida Console"/>
            <family val="3"/>
          </rPr>
          <t>_x000D_
ATA  167/23 | Venc: 05.10.2024 | Saldo:   7.000 | Fornec: NUTRITE COMERCIO DE ALIMENTOS LTDA_x000D_
ATA  167/23 | Venc:   | Saldo:   7.000 | Fornec: NUTRITE COMERCIO DE ALIMENTOS LTDA</t>
        </r>
      </text>
    </comment>
    <comment ref="W230" authorId="0" shapeId="0" xr:uid="{792C7323-F6A3-4032-9676-8F584B1DA1B2}">
      <text>
        <r>
          <rPr>
            <sz val="10"/>
            <color indexed="81"/>
            <rFont val="Lucida Console"/>
            <family val="3"/>
          </rPr>
          <t>_x000D_
Administrativo</t>
        </r>
      </text>
    </comment>
    <comment ref="X230" authorId="0" shapeId="0" xr:uid="{985C88E8-3DDA-433C-B3B1-92FBC1880EEB}">
      <text>
        <r>
          <rPr>
            <sz val="10"/>
            <color indexed="81"/>
            <rFont val="Lucida Console"/>
            <family val="3"/>
          </rPr>
          <t>_x000D_
GENEROS ALIMENTICIOS E BEBIDAS</t>
        </r>
      </text>
    </comment>
    <comment ref="Y230" authorId="0" shapeId="0" xr:uid="{5433FDB9-0593-4FD9-8A3B-A56FAEAAF415}">
      <text>
        <r>
          <rPr>
            <sz val="10"/>
            <color indexed="81"/>
            <rFont val="Lucida Console"/>
            <family val="3"/>
          </rPr>
          <t>_x000D_
CHAS E FERMENTOS</t>
        </r>
      </text>
    </comment>
    <comment ref="AW230" authorId="0" shapeId="0" xr:uid="{266EBA8B-6A02-4FC6-8B7D-4C1FBDB5AC4B}">
      <text>
        <r>
          <rPr>
            <sz val="10"/>
            <color indexed="81"/>
            <rFont val="Lucida Console"/>
            <family val="3"/>
          </rPr>
          <t>Tempo de Estoque (Meses)_x000D_
_x000D_
3.053,0</t>
        </r>
      </text>
    </comment>
    <comment ref="A231" authorId="0" shapeId="0" xr:uid="{283330A2-7E73-46CC-A2EF-32C22A4ED9B3}">
      <text>
        <r>
          <rPr>
            <sz val="10"/>
            <color indexed="81"/>
            <rFont val="Lucida Console"/>
            <family val="3"/>
          </rPr>
          <t>_x000D_
39378</t>
        </r>
      </text>
    </comment>
    <comment ref="B231" authorId="0" shapeId="0" xr:uid="{464F21AC-50F7-4180-8FCA-9C865741CC8B}">
      <text>
        <r>
          <rPr>
            <sz val="10"/>
            <color indexed="81"/>
            <rFont val="Lucida Console"/>
            <family val="3"/>
          </rPr>
          <t>DESCRIÇÃO DETALHADA_x000D_
HASTE GALVANIZADA - 1/4" X 350 MM - P/ FIXACAO DE TELHA DE FIBROCIMENTO - C/ PORCA, ARRUELA DE ALUMINIO E PLASTICA</t>
        </r>
      </text>
    </comment>
    <comment ref="G231" authorId="0" shapeId="0" xr:uid="{9AFF3A88-BB6F-4FA3-AAC3-0856645E5E8E}">
      <text>
        <r>
          <rPr>
            <sz val="10"/>
            <color indexed="81"/>
            <rFont val="Lucida Console"/>
            <family val="3"/>
          </rPr>
          <t xml:space="preserve">_x000D_
Últ estimativa : 3.000_x000D_
Enviada em     : 22.04.2021_x000D_
Ata - Venc     : /-2000 - </t>
        </r>
      </text>
    </comment>
    <comment ref="O231" authorId="0" shapeId="0" xr:uid="{022BB643-4DA8-4E75-976E-91EE1B8F7873}">
      <text>
        <r>
          <rPr>
            <sz val="10"/>
            <color indexed="81"/>
            <rFont val="Lucida Console"/>
            <family val="3"/>
          </rPr>
          <t>_x000D_
Ata anterior não identificada.</t>
        </r>
      </text>
    </comment>
    <comment ref="W231" authorId="0" shapeId="0" xr:uid="{EE2D22E0-43AB-45F8-BD32-421DFDBE4A5E}">
      <text>
        <r>
          <rPr>
            <sz val="10"/>
            <color indexed="81"/>
            <rFont val="Lucida Console"/>
            <family val="3"/>
          </rPr>
          <t>_x000D_
DM-Construção</t>
        </r>
      </text>
    </comment>
    <comment ref="X231" authorId="0" shapeId="0" xr:uid="{93417C7B-4702-4A41-B5A1-B2EE220B2C94}">
      <text>
        <r>
          <rPr>
            <sz val="10"/>
            <color indexed="81"/>
            <rFont val="Lucida Console"/>
            <family val="3"/>
          </rPr>
          <t>_x000D_
PARAFUSOS ELEM. VEDACAO UNIAO CONEX . FIXACAO</t>
        </r>
      </text>
    </comment>
    <comment ref="Y231" authorId="0" shapeId="0" xr:uid="{8CA9AC28-94D2-4274-82A9-71BB8138F31B}">
      <text>
        <r>
          <rPr>
            <sz val="10"/>
            <color indexed="81"/>
            <rFont val="Lucida Console"/>
            <family val="3"/>
          </rPr>
          <t>_x000D_
HASTES</t>
        </r>
      </text>
    </comment>
    <comment ref="AW231" authorId="0" shapeId="0" xr:uid="{AE07ACD4-DD8C-4D89-8C62-F47EFAD041E5}">
      <text>
        <r>
          <rPr>
            <sz val="10"/>
            <color indexed="81"/>
            <rFont val="Lucida Console"/>
            <family val="3"/>
          </rPr>
          <t>Tempo de Estoque (Meses)_x000D_
_x000D_
3.962,0</t>
        </r>
      </text>
    </comment>
    <comment ref="A232" authorId="0" shapeId="0" xr:uid="{555D142C-050B-4075-B2FD-65AC772EE191}">
      <text>
        <r>
          <rPr>
            <sz val="10"/>
            <color indexed="81"/>
            <rFont val="Lucida Console"/>
            <family val="3"/>
          </rPr>
          <t>_x000D_
11116</t>
        </r>
      </text>
    </comment>
    <comment ref="B232" authorId="0" shapeId="0" xr:uid="{AFF039B7-428C-4C45-B0F5-432C00779251}">
      <text>
        <r>
          <rPr>
            <sz val="10"/>
            <color indexed="81"/>
            <rFont val="Lucida Console"/>
            <family val="3"/>
          </rPr>
          <t>DESCRIÇÃO DETALHADA_x000D_
GRAMPO P/ PAPEL N°1 TIPO TRANCADO - CX COM 12 UNID</t>
        </r>
      </text>
    </comment>
    <comment ref="G232" authorId="0" shapeId="0" xr:uid="{64549113-CC5F-4E6B-9227-20AA8BC8B84E}">
      <text>
        <r>
          <rPr>
            <sz val="10"/>
            <color indexed="81"/>
            <rFont val="Lucida Console"/>
            <family val="3"/>
          </rPr>
          <t xml:space="preserve">_x000D_
Últ estimativa : 0_x000D_
Enviada em     : 02.03.2020_x000D_
Ata - Venc     : /-2000 - </t>
        </r>
      </text>
    </comment>
    <comment ref="O232" authorId="0" shapeId="0" xr:uid="{B3649402-5A6E-4CB2-9114-DB4DEE33C06A}">
      <text>
        <r>
          <rPr>
            <sz val="10"/>
            <color indexed="81"/>
            <rFont val="Lucida Console"/>
            <family val="3"/>
          </rPr>
          <t>_x000D_
Ata anterior não identificada.</t>
        </r>
      </text>
    </comment>
    <comment ref="W232" authorId="0" shapeId="0" xr:uid="{29611557-D773-43FD-9A6B-541AF804FAAC}">
      <text>
        <r>
          <rPr>
            <sz val="10"/>
            <color indexed="81"/>
            <rFont val="Lucida Console"/>
            <family val="3"/>
          </rPr>
          <t>_x000D_
Administrativo</t>
        </r>
      </text>
    </comment>
    <comment ref="X232" authorId="0" shapeId="0" xr:uid="{9631BEB8-6A29-4654-BB9D-7E8AF9455BAA}">
      <text>
        <r>
          <rPr>
            <sz val="10"/>
            <color indexed="81"/>
            <rFont val="Lucida Console"/>
            <family val="3"/>
          </rPr>
          <t>_x000D_
MAQ., EQUIP., COMP., ACES., MAT. PARA ESCRIT.E ESCOLAR</t>
        </r>
      </text>
    </comment>
    <comment ref="Y232" authorId="0" shapeId="0" xr:uid="{79DCE7FE-B6D5-4A9F-9514-A7B01F580A4F}">
      <text>
        <r>
          <rPr>
            <sz val="10"/>
            <color indexed="81"/>
            <rFont val="Lucida Console"/>
            <family val="3"/>
          </rPr>
          <t>_x000D_
FURAD.GRAMP.COLCHETE,GRAMPOS,CLIPS,ELAST.BARB.FIT.</t>
        </r>
      </text>
    </comment>
    <comment ref="AW232" authorId="0" shapeId="0" xr:uid="{08C5027C-F391-480F-BE0C-DE4A48F6CD6D}">
      <text>
        <r>
          <rPr>
            <sz val="10"/>
            <color indexed="81"/>
            <rFont val="Lucida Console"/>
            <family val="3"/>
          </rPr>
          <t>Tempo de Estoque (Meses)_x000D_
_x000D_
1.315,0</t>
        </r>
      </text>
    </comment>
    <comment ref="A233" authorId="0" shapeId="0" xr:uid="{6D6F8AF6-430D-4402-9D68-04CA7679ADB9}">
      <text>
        <r>
          <rPr>
            <sz val="10"/>
            <color indexed="81"/>
            <rFont val="Lucida Console"/>
            <family val="3"/>
          </rPr>
          <t>_x000D_
105709</t>
        </r>
      </text>
    </comment>
    <comment ref="B233" authorId="0" shapeId="0" xr:uid="{935725BD-BB49-4A44-8B35-614B6DAB93D4}">
      <text>
        <r>
          <rPr>
            <sz val="10"/>
            <color indexed="81"/>
            <rFont val="Lucida Console"/>
            <family val="3"/>
          </rPr>
          <t>DESCRIÇÃO DETALHADA_x000D_
CAMISA DE BRIM, N° 7, CONFECCIONADA EM TECIDO 100% ALGODAO, NA COR AZUL MARINHO.</t>
        </r>
      </text>
    </comment>
    <comment ref="O233" authorId="0" shapeId="0" xr:uid="{BF42CE18-7BA7-4FA6-8F92-FDD4142F5D5C}">
      <text>
        <r>
          <rPr>
            <sz val="10"/>
            <color indexed="81"/>
            <rFont val="Lucida Console"/>
            <family val="3"/>
          </rPr>
          <t>_x000D_
Ata anterior não identificada.</t>
        </r>
      </text>
    </comment>
    <comment ref="W233" authorId="0" shapeId="0" xr:uid="{ACABE735-5656-4F5F-B52C-F474250B789E}">
      <text>
        <r>
          <rPr>
            <sz val="10"/>
            <color indexed="81"/>
            <rFont val="Lucida Console"/>
            <family val="3"/>
          </rPr>
          <t>_x000D_
SegMedTra</t>
        </r>
      </text>
    </comment>
    <comment ref="X233" authorId="0" shapeId="0" xr:uid="{F0A4A9CE-54B3-4B36-AF0C-CA78A29F9EA7}">
      <text>
        <r>
          <rPr>
            <sz val="10"/>
            <color indexed="81"/>
            <rFont val="Lucida Console"/>
            <family val="3"/>
          </rPr>
          <t>_x000D_
EQUIP PROT IND, INST MAT P/ SINAL, CONTR, COMB ...</t>
        </r>
      </text>
    </comment>
    <comment ref="Y233" authorId="0" shapeId="0" xr:uid="{AA35CD38-EB40-4094-AABB-CE5B43F59013}">
      <text>
        <r>
          <rPr>
            <sz val="10"/>
            <color indexed="81"/>
            <rFont val="Lucida Console"/>
            <family val="3"/>
          </rPr>
          <t>_x000D_
ATA DE REGISTRO DE PRECOS</t>
        </r>
      </text>
    </comment>
    <comment ref="AW233" authorId="0" shapeId="0" xr:uid="{DDFC6B8E-8971-4F3D-B2AC-8A933E6BBD95}">
      <text>
        <r>
          <rPr>
            <sz val="10"/>
            <color indexed="81"/>
            <rFont val="Lucida Console"/>
            <family val="3"/>
          </rPr>
          <t>Tempo de Estoque (Meses)_x000D_
_x000D_
12,0</t>
        </r>
      </text>
    </comment>
    <comment ref="A234" authorId="0" shapeId="0" xr:uid="{662F6EBB-A3EF-44F7-8476-0C5D00431513}">
      <text>
        <r>
          <rPr>
            <sz val="10"/>
            <color indexed="81"/>
            <rFont val="Lucida Console"/>
            <family val="3"/>
          </rPr>
          <t>_x000D_
45607</t>
        </r>
      </text>
    </comment>
    <comment ref="B234" authorId="0" shapeId="0" xr:uid="{FEB8EA5E-FA71-4BC3-9580-76B2FF9DA6A1}">
      <text>
        <r>
          <rPr>
            <sz val="10"/>
            <color indexed="81"/>
            <rFont val="Lucida Console"/>
            <family val="3"/>
          </rPr>
          <t xml:space="preserve">DESCRIÇÃO DETALHADA_x000D_
UNIAO DE PVC COLA MARROM -  25 MM, DE ACORDO COM A NBR 5648 E A MARCA, MEDIDA E NBR DEVERAO VIR LITOGRAFADA NA PECA  </t>
        </r>
      </text>
    </comment>
    <comment ref="G234" authorId="0" shapeId="0" xr:uid="{0F4C71D0-9A8D-40E9-9BE5-FB769DEFE30D}">
      <text>
        <r>
          <rPr>
            <sz val="10"/>
            <color indexed="81"/>
            <rFont val="Lucida Console"/>
            <family val="3"/>
          </rPr>
          <t xml:space="preserve">_x000D_
Últ estimativa : 1.000_x000D_
Enviada em     : 24.11.2020_x000D_
Ata - Venc     : /-2000 - </t>
        </r>
      </text>
    </comment>
    <comment ref="O234" authorId="0" shapeId="0" xr:uid="{163FC3BB-F6D3-4312-AF10-73F7F89E9CA9}">
      <text>
        <r>
          <rPr>
            <sz val="10"/>
            <color indexed="81"/>
            <rFont val="Lucida Console"/>
            <family val="3"/>
          </rPr>
          <t>_x000D_
Ata anterior não identificada.</t>
        </r>
      </text>
    </comment>
    <comment ref="W234" authorId="0" shapeId="0" xr:uid="{E8282311-E4CA-472D-A65B-4649E07F8E77}">
      <text>
        <r>
          <rPr>
            <sz val="10"/>
            <color indexed="81"/>
            <rFont val="Lucida Console"/>
            <family val="3"/>
          </rPr>
          <t>_x000D_
DM-Hidráulica</t>
        </r>
      </text>
    </comment>
    <comment ref="X234" authorId="0" shapeId="0" xr:uid="{4FA815F2-53B1-4522-90AA-74B3E5A379C3}">
      <text>
        <r>
          <rPr>
            <sz val="10"/>
            <color indexed="81"/>
            <rFont val="Lucida Console"/>
            <family val="3"/>
          </rPr>
          <t>_x000D_
MATERIAL HIDRAULICO, CANOS, TUBOS, MANGUEIRAS, CONEXOES E ACESS.</t>
        </r>
      </text>
    </comment>
    <comment ref="Y234" authorId="0" shapeId="0" xr:uid="{C085F248-2E2F-4A69-81B1-4274C9131002}">
      <text>
        <r>
          <rPr>
            <sz val="10"/>
            <color indexed="81"/>
            <rFont val="Lucida Console"/>
            <family val="3"/>
          </rPr>
          <t>_x000D_
ADAP. LUVAS.TES CURVAS COTOVELOS PLUGS FLANGES.....</t>
        </r>
      </text>
    </comment>
    <comment ref="AW234" authorId="0" shapeId="0" xr:uid="{A9236CC4-AE67-427E-9D2E-599B8BA85614}">
      <text>
        <r>
          <rPr>
            <sz val="10"/>
            <color indexed="81"/>
            <rFont val="Lucida Console"/>
            <family val="3"/>
          </rPr>
          <t>Tempo de Estoque (Meses)_x000D_
_x000D_
692,0</t>
        </r>
      </text>
    </comment>
    <comment ref="A235" authorId="0" shapeId="0" xr:uid="{4905018E-B1BC-44E2-9B29-98CAD4FFCA0A}">
      <text>
        <r>
          <rPr>
            <sz val="10"/>
            <color indexed="81"/>
            <rFont val="Lucida Console"/>
            <family val="3"/>
          </rPr>
          <t>_x000D_
131138</t>
        </r>
      </text>
    </comment>
    <comment ref="B235" authorId="0" shapeId="0" xr:uid="{8C9DBDE1-F9D1-4EEB-BB3C-C7288EF1B4B6}">
      <text>
        <r>
          <rPr>
            <sz val="10"/>
            <color indexed="81"/>
            <rFont val="Lucida Console"/>
            <family val="3"/>
          </rPr>
          <t>DESCRIÇÃO DETALHADA_x000D_
PARAFUSO AUTOBROCANTE, 1/4" X 1", COM CABECA SEXTAVADA FLANGEADA E ARRUELA DE EPDM - CAIXA COM 500 UNIDADES</t>
        </r>
      </text>
    </comment>
    <comment ref="O235" authorId="0" shapeId="0" xr:uid="{DEFE4154-476E-459A-A1BB-9606432C0BA1}">
      <text>
        <r>
          <rPr>
            <sz val="10"/>
            <color indexed="81"/>
            <rFont val="Lucida Console"/>
            <family val="3"/>
          </rPr>
          <t>_x000D_
Ata anterior não identificada.</t>
        </r>
      </text>
    </comment>
    <comment ref="W235" authorId="0" shapeId="0" xr:uid="{8CD08527-4571-47BF-83C9-95FBD4AD1066}">
      <text>
        <r>
          <rPr>
            <sz val="10"/>
            <color indexed="81"/>
            <rFont val="Lucida Console"/>
            <family val="3"/>
          </rPr>
          <t>_x000D_
DM-Serralheria</t>
        </r>
      </text>
    </comment>
    <comment ref="X235" authorId="0" shapeId="0" xr:uid="{F0D47935-38EA-4F95-BFC9-9EF52EFDEA97}">
      <text>
        <r>
          <rPr>
            <sz val="10"/>
            <color indexed="81"/>
            <rFont val="Lucida Console"/>
            <family val="3"/>
          </rPr>
          <t>_x000D_
PARAFUSOS ELEM. VEDACAO UNIAO CONEX . FIXACAO</t>
        </r>
      </text>
    </comment>
    <comment ref="Y235" authorId="0" shapeId="0" xr:uid="{F0E4F1AD-19B2-413A-B3E7-2C8B9C9FDE90}">
      <text>
        <r>
          <rPr>
            <sz val="10"/>
            <color indexed="81"/>
            <rFont val="Lucida Console"/>
            <family val="3"/>
          </rPr>
          <t>_x000D_
PARAFUSO SEXTAVADO</t>
        </r>
      </text>
    </comment>
    <comment ref="AW235" authorId="0" shapeId="0" xr:uid="{DFABA196-E26D-437C-A7B6-85EBA68A81FD}">
      <text>
        <r>
          <rPr>
            <sz val="10"/>
            <color indexed="81"/>
            <rFont val="Lucida Console"/>
            <family val="3"/>
          </rPr>
          <t>Tempo de Estoque (Meses)_x000D_
_x000D_
396,0</t>
        </r>
      </text>
    </comment>
    <comment ref="A236" authorId="0" shapeId="0" xr:uid="{BF371AAC-C6EE-4C0F-A652-1F1FD52D7475}">
      <text>
        <r>
          <rPr>
            <sz val="10"/>
            <color indexed="81"/>
            <rFont val="Lucida Console"/>
            <family val="3"/>
          </rPr>
          <t>_x000D_
136881</t>
        </r>
      </text>
    </comment>
    <comment ref="B236" authorId="0" shapeId="0" xr:uid="{8555FD8C-0FAA-4991-96CF-01ED476D4CAA}">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236" authorId="0" shapeId="0" xr:uid="{3A1E8552-3179-4420-8E25-1FD0AA134A02}">
      <text>
        <r>
          <rPr>
            <sz val="10"/>
            <color indexed="81"/>
            <rFont val="Lucida Console"/>
            <family val="3"/>
          </rPr>
          <t>_x000D_
Ata anterior não identificada.</t>
        </r>
      </text>
    </comment>
    <comment ref="W236" authorId="0" shapeId="0" xr:uid="{AD6F8E2E-C3B0-4CBF-8B93-556E46413BCF}">
      <text>
        <r>
          <rPr>
            <sz val="10"/>
            <color indexed="81"/>
            <rFont val="Lucida Console"/>
            <family val="3"/>
          </rPr>
          <t>_x000D_
SegMedTra</t>
        </r>
      </text>
    </comment>
    <comment ref="X236" authorId="0" shapeId="0" xr:uid="{622ED7C5-69C9-49FE-BB2E-673E1CA75CEC}">
      <text>
        <r>
          <rPr>
            <sz val="10"/>
            <color indexed="81"/>
            <rFont val="Lucida Console"/>
            <family val="3"/>
          </rPr>
          <t>_x000D_
EQUIP PROT IND, INST MAT P/ SINAL, CONTR, COMB ...</t>
        </r>
      </text>
    </comment>
    <comment ref="Y236" authorId="0" shapeId="0" xr:uid="{C7607D24-1E64-4275-82DE-120734D36929}">
      <text>
        <r>
          <rPr>
            <sz val="10"/>
            <color indexed="81"/>
            <rFont val="Lucida Console"/>
            <family val="3"/>
          </rPr>
          <t>_x000D_
CALCADOS, LUVAS, OCULOS, MASCARAS, CAPACETES, CASSETETE</t>
        </r>
      </text>
    </comment>
    <comment ref="AW236" authorId="0" shapeId="0" xr:uid="{7A71A9C7-54B9-4E05-990A-E00FF3E8AA3E}">
      <text>
        <r>
          <rPr>
            <sz val="10"/>
            <color indexed="81"/>
            <rFont val="Lucida Console"/>
            <family val="3"/>
          </rPr>
          <t>Tempo de Estoque (Meses)_x000D_
_x000D_
200,0</t>
        </r>
      </text>
    </comment>
    <comment ref="A237" authorId="0" shapeId="0" xr:uid="{2DB0D507-2C8D-4361-9752-6E88C0C3EA31}">
      <text>
        <r>
          <rPr>
            <sz val="10"/>
            <color indexed="81"/>
            <rFont val="Lucida Console"/>
            <family val="3"/>
          </rPr>
          <t>_x000D_
106544</t>
        </r>
      </text>
    </comment>
    <comment ref="B237" authorId="0" shapeId="0" xr:uid="{6B563B44-5B72-4166-B5EF-C5953504A302}">
      <text>
        <r>
          <rPr>
            <sz val="10"/>
            <color indexed="81"/>
            <rFont val="Lucida Console"/>
            <family val="3"/>
          </rPr>
          <t>DESCRIÇÃO DETALHADA_x000D_
CHUMBADOR GALVANIZADO CBA  5/16"  X  2.1/4"</t>
        </r>
      </text>
    </comment>
    <comment ref="G237" authorId="0" shapeId="0" xr:uid="{87C4128F-BEE9-4846-A50E-0524420700C8}">
      <text>
        <r>
          <rPr>
            <sz val="10"/>
            <color indexed="81"/>
            <rFont val="Lucida Console"/>
            <family val="3"/>
          </rPr>
          <t xml:space="preserve">_x000D_
Últ estimativa : 200_x000D_
Enviada em     : 25.09.2019_x000D_
Ata - Venc     : /-2000 - </t>
        </r>
      </text>
    </comment>
    <comment ref="O237" authorId="0" shapeId="0" xr:uid="{958977C6-5311-4A5F-BE4A-1C94366E04A9}">
      <text>
        <r>
          <rPr>
            <sz val="10"/>
            <color indexed="81"/>
            <rFont val="Lucida Console"/>
            <family val="3"/>
          </rPr>
          <t>_x000D_
Ata anterior não identificada.</t>
        </r>
      </text>
    </comment>
    <comment ref="W237" authorId="0" shapeId="0" xr:uid="{14F398E2-5E62-4BCA-89CA-DE0C23847604}">
      <text>
        <r>
          <rPr>
            <sz val="10"/>
            <color indexed="81"/>
            <rFont val="Lucida Console"/>
            <family val="3"/>
          </rPr>
          <t>_x000D_
DM-Construção</t>
        </r>
      </text>
    </comment>
    <comment ref="X237" authorId="0" shapeId="0" xr:uid="{79068FF6-6409-41FA-A348-7C49E192E00D}">
      <text>
        <r>
          <rPr>
            <sz val="10"/>
            <color indexed="81"/>
            <rFont val="Lucida Console"/>
            <family val="3"/>
          </rPr>
          <t>_x000D_
PARAFUSOS ELEM. VEDACAO UNIAO CONEX . FIXACAO</t>
        </r>
      </text>
    </comment>
    <comment ref="Y237" authorId="0" shapeId="0" xr:uid="{AD823FB2-0095-4037-99BD-1E1B1CFE234E}">
      <text>
        <r>
          <rPr>
            <sz val="10"/>
            <color indexed="81"/>
            <rFont val="Lucida Console"/>
            <family val="3"/>
          </rPr>
          <t>_x000D_
BUCHAS CHUMBADORES E GANCHOS</t>
        </r>
      </text>
    </comment>
    <comment ref="AW237" authorId="0" shapeId="0" xr:uid="{450AE77F-B568-4EDB-B561-092CBF1C5CB0}">
      <text>
        <r>
          <rPr>
            <sz val="10"/>
            <color indexed="81"/>
            <rFont val="Lucida Console"/>
            <family val="3"/>
          </rPr>
          <t>Tempo de Estoque (Meses)_x000D_
_x000D_
2.000,0</t>
        </r>
      </text>
    </comment>
    <comment ref="A238" authorId="0" shapeId="0" xr:uid="{FF651C6A-FD5B-4C8D-A002-1012E6E854DB}">
      <text>
        <r>
          <rPr>
            <sz val="10"/>
            <color indexed="81"/>
            <rFont val="Lucida Console"/>
            <family val="3"/>
          </rPr>
          <t>_x000D_
109986</t>
        </r>
      </text>
    </comment>
    <comment ref="B238" authorId="0" shapeId="0" xr:uid="{2D16FA63-EFC9-4FE6-9D21-9BCC0C69C401}">
      <text>
        <r>
          <rPr>
            <sz val="10"/>
            <color indexed="81"/>
            <rFont val="Lucida Console"/>
            <family val="3"/>
          </rPr>
          <t>DESCRIÇÃO DETALHADA_x000D_
DISCO DE CORTE 14" X 3/16" X 1" DE ACORDO COM AS NORMAS DA ABNT</t>
        </r>
      </text>
    </comment>
    <comment ref="G238" authorId="0" shapeId="0" xr:uid="{30E759AE-6000-4FFD-9DE8-9046D0EA6AD3}">
      <text>
        <r>
          <rPr>
            <sz val="10"/>
            <color indexed="81"/>
            <rFont val="Lucida Console"/>
            <family val="3"/>
          </rPr>
          <t xml:space="preserve">_x000D_
Últ estimativa : 0_x000D_
Enviada em     : 25.09.2019_x000D_
Ata - Venc     : /-2000 - </t>
        </r>
      </text>
    </comment>
    <comment ref="O238" authorId="0" shapeId="0" xr:uid="{9990CE0F-194F-4607-BC6B-4E16B90224A7}">
      <text>
        <r>
          <rPr>
            <sz val="10"/>
            <color indexed="81"/>
            <rFont val="Lucida Console"/>
            <family val="3"/>
          </rPr>
          <t>_x000D_
Ata anterior não identificada.</t>
        </r>
      </text>
    </comment>
    <comment ref="W238" authorId="0" shapeId="0" xr:uid="{CC3632DF-4793-4D5B-8D76-C5F88C2D5580}">
      <text>
        <r>
          <rPr>
            <sz val="10"/>
            <color indexed="81"/>
            <rFont val="Lucida Console"/>
            <family val="3"/>
          </rPr>
          <t>_x000D_
DM-Serralheria</t>
        </r>
      </text>
    </comment>
    <comment ref="X238" authorId="0" shapeId="0" xr:uid="{58AC8795-154A-4A14-9E1C-AF00F96BBB2D}">
      <text>
        <r>
          <rPr>
            <sz val="10"/>
            <color indexed="81"/>
            <rFont val="Lucida Console"/>
            <family val="3"/>
          </rPr>
          <t>_x000D_
ABRASIVOS</t>
        </r>
      </text>
    </comment>
    <comment ref="Y238" authorId="0" shapeId="0" xr:uid="{219D6468-CBC0-42E9-A488-A9272606618B}">
      <text>
        <r>
          <rPr>
            <sz val="10"/>
            <color indexed="81"/>
            <rFont val="Lucida Console"/>
            <family val="3"/>
          </rPr>
          <t>_x000D_
DISCO DE FIBRA</t>
        </r>
      </text>
    </comment>
    <comment ref="AW238" authorId="0" shapeId="0" xr:uid="{5A0DA1B3-4B8C-4CA5-9AE9-9CC0BB3A35DF}">
      <text>
        <r>
          <rPr>
            <sz val="10"/>
            <color indexed="81"/>
            <rFont val="Lucida Console"/>
            <family val="3"/>
          </rPr>
          <t>Tempo de Estoque (Meses)_x000D_
_x000D_
98,0</t>
        </r>
      </text>
    </comment>
    <comment ref="A239" authorId="0" shapeId="0" xr:uid="{85F856EC-7995-4FC5-8111-EE67451D6BE1}">
      <text>
        <r>
          <rPr>
            <sz val="10"/>
            <color indexed="81"/>
            <rFont val="Lucida Console"/>
            <family val="3"/>
          </rPr>
          <t>_x000D_
138475</t>
        </r>
      </text>
    </comment>
    <comment ref="B239" authorId="0" shapeId="0" xr:uid="{06EABEBB-FCD8-4C93-96C7-3A480D3729CC}">
      <text>
        <r>
          <rPr>
            <sz val="10"/>
            <color indexed="81"/>
            <rFont val="Lucida Console"/>
            <family val="3"/>
          </rPr>
          <t>DESCRIÇÃO DETALHADA_x000D_
DISCO DE CORTE 14" X 1/8" X 1" DE ACORDO COM AS NORMAS DA ABNT</t>
        </r>
      </text>
    </comment>
    <comment ref="G239" authorId="0" shapeId="0" xr:uid="{32FF1BC7-0E44-4731-859B-8CC257B31A93}">
      <text>
        <r>
          <rPr>
            <sz val="10"/>
            <color indexed="81"/>
            <rFont val="Lucida Console"/>
            <family val="3"/>
          </rPr>
          <t xml:space="preserve">_x000D_
Últ estimativa : 200_x000D_
Enviada em     : 24.10.2019_x000D_
Ata - Venc     : /-2000 - </t>
        </r>
      </text>
    </comment>
    <comment ref="O239" authorId="0" shapeId="0" xr:uid="{749C6A54-C604-4229-A87F-719C620B3BFD}">
      <text>
        <r>
          <rPr>
            <sz val="10"/>
            <color indexed="81"/>
            <rFont val="Lucida Console"/>
            <family val="3"/>
          </rPr>
          <t>_x000D_
Ata anterior não identificada.</t>
        </r>
      </text>
    </comment>
    <comment ref="W239" authorId="0" shapeId="0" xr:uid="{0A676CB9-F265-4C6C-AE0C-79887479000F}">
      <text>
        <r>
          <rPr>
            <sz val="10"/>
            <color indexed="81"/>
            <rFont val="Lucida Console"/>
            <family val="3"/>
          </rPr>
          <t>_x000D_
DM-Serralheria</t>
        </r>
      </text>
    </comment>
    <comment ref="X239" authorId="0" shapeId="0" xr:uid="{B7FFEC61-8E36-4019-848C-1F77200AA5AE}">
      <text>
        <r>
          <rPr>
            <sz val="10"/>
            <color indexed="81"/>
            <rFont val="Lucida Console"/>
            <family val="3"/>
          </rPr>
          <t>_x000D_
ABRASIVOS</t>
        </r>
      </text>
    </comment>
    <comment ref="Y239" authorId="0" shapeId="0" xr:uid="{C8BEC981-4A1B-48D3-B2A4-5C1AA71F6828}">
      <text>
        <r>
          <rPr>
            <sz val="10"/>
            <color indexed="81"/>
            <rFont val="Lucida Console"/>
            <family val="3"/>
          </rPr>
          <t>_x000D_
DISCO DE FIBRA</t>
        </r>
      </text>
    </comment>
    <comment ref="AW239" authorId="0" shapeId="0" xr:uid="{D2DC7631-AA5B-4E66-AA8F-ECB894A0D5C5}">
      <text>
        <r>
          <rPr>
            <sz val="10"/>
            <color indexed="81"/>
            <rFont val="Lucida Console"/>
            <family val="3"/>
          </rPr>
          <t>Tempo de Estoque (Meses)_x000D_
_x000D_
155,0</t>
        </r>
      </text>
    </comment>
    <comment ref="A240" authorId="0" shapeId="0" xr:uid="{BA952D3E-1406-4B61-AF18-1B5398F17097}">
      <text>
        <r>
          <rPr>
            <sz val="10"/>
            <color indexed="81"/>
            <rFont val="Lucida Console"/>
            <family val="3"/>
          </rPr>
          <t>_x000D_
140326</t>
        </r>
      </text>
    </comment>
    <comment ref="B240" authorId="0" shapeId="0" xr:uid="{DAD2A9EA-DF82-4F92-A85A-33C64779B028}">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240" authorId="0" shapeId="0" xr:uid="{AECD4DBB-F1EE-4553-8A82-24168D350F89}">
      <text>
        <r>
          <rPr>
            <sz val="10"/>
            <color indexed="81"/>
            <rFont val="Lucida Console"/>
            <family val="3"/>
          </rPr>
          <t xml:space="preserve">_x000D_
Últ estimativa : 500_x000D_
Enviada em     : 17.12.2020_x000D_
Ata - Venc     : /-2000 - </t>
        </r>
      </text>
    </comment>
    <comment ref="O240" authorId="0" shapeId="0" xr:uid="{88214A9E-6AE0-4D7E-BE06-196B14FAC5A6}">
      <text>
        <r>
          <rPr>
            <sz val="10"/>
            <color indexed="81"/>
            <rFont val="Lucida Console"/>
            <family val="3"/>
          </rPr>
          <t>_x000D_
Ata anterior não identificada.</t>
        </r>
      </text>
    </comment>
    <comment ref="W240" authorId="0" shapeId="0" xr:uid="{86B6A713-B9E0-4BEA-843C-56C84D956DD9}">
      <text>
        <r>
          <rPr>
            <sz val="10"/>
            <color indexed="81"/>
            <rFont val="Lucida Console"/>
            <family val="3"/>
          </rPr>
          <t>_x000D_
DM-Construção</t>
        </r>
      </text>
    </comment>
    <comment ref="X240" authorId="0" shapeId="0" xr:uid="{A3610EFD-B2C0-45F9-A692-6582731F7CCC}">
      <text>
        <r>
          <rPr>
            <sz val="10"/>
            <color indexed="81"/>
            <rFont val="Lucida Console"/>
            <family val="3"/>
          </rPr>
          <t>_x000D_
MAT.E EQUIP. P/ CONSTR.CIVIL E CONSERV. DE VIAS PUBL.</t>
        </r>
      </text>
    </comment>
    <comment ref="Y240" authorId="0" shapeId="0" xr:uid="{881428DC-25BE-4CA4-9292-14829B76D7C9}">
      <text>
        <r>
          <rPr>
            <sz val="10"/>
            <color indexed="81"/>
            <rFont val="Lucida Console"/>
            <family val="3"/>
          </rPr>
          <t>_x000D_
IMPERMEABILIZANTES, ADITIVOS E ADESIVOS</t>
        </r>
      </text>
    </comment>
    <comment ref="AW240" authorId="0" shapeId="0" xr:uid="{08CE5EE5-2C0B-4680-96A5-A79B485A640A}">
      <text>
        <r>
          <rPr>
            <sz val="10"/>
            <color indexed="81"/>
            <rFont val="Lucida Console"/>
            <family val="3"/>
          </rPr>
          <t>Tempo de Estoque (Meses)_x000D_
_x000D_
1.176,0</t>
        </r>
      </text>
    </comment>
    <comment ref="A241" authorId="0" shapeId="0" xr:uid="{D23FDD49-4CF8-43F0-84A7-1245FAF1F6CC}">
      <text>
        <r>
          <rPr>
            <sz val="10"/>
            <color indexed="81"/>
            <rFont val="Lucida Console"/>
            <family val="3"/>
          </rPr>
          <t>_x000D_
58436</t>
        </r>
      </text>
    </comment>
    <comment ref="B241" authorId="0" shapeId="0" xr:uid="{ED09736F-50AC-4A3F-B492-EB9E5FE3A7B3}">
      <text>
        <r>
          <rPr>
            <sz val="10"/>
            <color indexed="81"/>
            <rFont val="Lucida Console"/>
            <family val="3"/>
          </rPr>
          <t>DESCRIÇÃO DETALHADA_x000D_
ROLDANA 2.1/2" COM CAIXA EM "V"</t>
        </r>
      </text>
    </comment>
    <comment ref="G241" authorId="0" shapeId="0" xr:uid="{5A23DB39-1479-4119-B3C0-9A6AB27EE396}">
      <text>
        <r>
          <rPr>
            <sz val="10"/>
            <color indexed="81"/>
            <rFont val="Lucida Console"/>
            <family val="3"/>
          </rPr>
          <t xml:space="preserve">_x000D_
Últ estimativa : 0_x000D_
Enviada em     : 25.09.2019_x000D_
Ata - Venc     : /-2000 - </t>
        </r>
      </text>
    </comment>
    <comment ref="O241" authorId="0" shapeId="0" xr:uid="{8D5167C4-022F-4DB9-905F-1EFDAFEE24B2}">
      <text>
        <r>
          <rPr>
            <sz val="10"/>
            <color indexed="81"/>
            <rFont val="Lucida Console"/>
            <family val="3"/>
          </rPr>
          <t>_x000D_
Ata anterior não identificada.</t>
        </r>
      </text>
    </comment>
    <comment ref="W241" authorId="0" shapeId="0" xr:uid="{EAFCF430-FECA-46BB-84E9-7BD81DDCCD47}">
      <text>
        <r>
          <rPr>
            <sz val="10"/>
            <color indexed="81"/>
            <rFont val="Lucida Console"/>
            <family val="3"/>
          </rPr>
          <t>_x000D_
DM-Serralheria</t>
        </r>
      </text>
    </comment>
    <comment ref="X241" authorId="0" shapeId="0" xr:uid="{31737651-92EB-4D2F-BA4B-E0B9E2D8A9FD}">
      <text>
        <r>
          <rPr>
            <sz val="10"/>
            <color indexed="81"/>
            <rFont val="Lucida Console"/>
            <family val="3"/>
          </rPr>
          <t>_x000D_
METAIS,LAMINAD.,PERFILADOS E ARTEFATOS METALICOS</t>
        </r>
      </text>
    </comment>
    <comment ref="Y241" authorId="0" shapeId="0" xr:uid="{4CF0620D-69A9-46A5-B0F7-5236C310D123}">
      <text>
        <r>
          <rPr>
            <sz val="10"/>
            <color indexed="81"/>
            <rFont val="Lucida Console"/>
            <family val="3"/>
          </rPr>
          <t>_x000D_
PERFIS E BARRA</t>
        </r>
      </text>
    </comment>
    <comment ref="AW241" authorId="0" shapeId="0" xr:uid="{8192AC32-648A-46C2-BE16-ECD89ABCD612}">
      <text>
        <r>
          <rPr>
            <sz val="10"/>
            <color indexed="81"/>
            <rFont val="Lucida Console"/>
            <family val="3"/>
          </rPr>
          <t>Tempo de Estoque (Meses)_x000D_
_x000D_
427,0</t>
        </r>
      </text>
    </comment>
    <comment ref="A242" authorId="0" shapeId="0" xr:uid="{353F3B9C-562C-4B4B-B741-CAC879237CEE}">
      <text>
        <r>
          <rPr>
            <sz val="10"/>
            <color indexed="81"/>
            <rFont val="Lucida Console"/>
            <family val="3"/>
          </rPr>
          <t>_x000D_
123618</t>
        </r>
      </text>
    </comment>
    <comment ref="B242" authorId="0" shapeId="0" xr:uid="{4743A942-F2B7-4142-A109-B6B6FEC966DB}">
      <text>
        <r>
          <rPr>
            <sz val="10"/>
            <color indexed="81"/>
            <rFont val="Lucida Console"/>
            <family val="3"/>
          </rPr>
          <t>DESCRIÇÃO DETALHADA_x000D_
BARRA CHATA DE ALUMINIO 3/4" X 1/8" - BARRA COM 06 METROS</t>
        </r>
      </text>
    </comment>
    <comment ref="G242" authorId="0" shapeId="0" xr:uid="{22C74DE0-4472-43F9-932F-7AEE33068BBB}">
      <text>
        <r>
          <rPr>
            <sz val="10"/>
            <color indexed="81"/>
            <rFont val="Lucida Console"/>
            <family val="3"/>
          </rPr>
          <t xml:space="preserve">_x000D_
Últ estimativa : 0_x000D_
Enviada em     : 25.09.2019_x000D_
Ata - Venc     : /-2000 - </t>
        </r>
      </text>
    </comment>
    <comment ref="O242" authorId="0" shapeId="0" xr:uid="{6CB0FE33-2107-499E-A4D8-CFC63A058AEF}">
      <text>
        <r>
          <rPr>
            <sz val="10"/>
            <color indexed="81"/>
            <rFont val="Lucida Console"/>
            <family val="3"/>
          </rPr>
          <t>_x000D_
Ata anterior não identificada.</t>
        </r>
      </text>
    </comment>
    <comment ref="W242" authorId="0" shapeId="0" xr:uid="{7302E18E-81D4-49B0-9CC1-BFCE18E788C6}">
      <text>
        <r>
          <rPr>
            <sz val="10"/>
            <color indexed="81"/>
            <rFont val="Lucida Console"/>
            <family val="3"/>
          </rPr>
          <t>_x000D_
DM-Serralheria</t>
        </r>
      </text>
    </comment>
    <comment ref="X242" authorId="0" shapeId="0" xr:uid="{71C316BC-0083-48C1-A34F-32823959A13A}">
      <text>
        <r>
          <rPr>
            <sz val="10"/>
            <color indexed="81"/>
            <rFont val="Lucida Console"/>
            <family val="3"/>
          </rPr>
          <t>_x000D_
METAIS,LAMINAD.,PERFILADOS E ARTEFATOS METALICOS</t>
        </r>
      </text>
    </comment>
    <comment ref="Y242" authorId="0" shapeId="0" xr:uid="{81C46FD4-EE91-4B2D-8A91-600DCFA99F6F}">
      <text>
        <r>
          <rPr>
            <sz val="10"/>
            <color indexed="81"/>
            <rFont val="Lucida Console"/>
            <family val="3"/>
          </rPr>
          <t>_x000D_
PERFIS E BARRA</t>
        </r>
      </text>
    </comment>
    <comment ref="AW242" authorId="0" shapeId="0" xr:uid="{D802C92C-49C3-4663-A269-DCEAACDA5796}">
      <text>
        <r>
          <rPr>
            <sz val="10"/>
            <color indexed="81"/>
            <rFont val="Lucida Console"/>
            <family val="3"/>
          </rPr>
          <t>Tempo de Estoque (Meses)_x000D_
_x000D_
999,0</t>
        </r>
      </text>
    </comment>
    <comment ref="A243" authorId="0" shapeId="0" xr:uid="{3D16D73E-5512-45EF-AF4D-A3FC8999C0A8}">
      <text>
        <r>
          <rPr>
            <sz val="10"/>
            <color indexed="81"/>
            <rFont val="Lucida Console"/>
            <family val="3"/>
          </rPr>
          <t>_x000D_
12989</t>
        </r>
      </text>
    </comment>
    <comment ref="B243" authorId="0" shapeId="0" xr:uid="{898CA440-E9D0-45C8-8CB2-E189B9CAC1E3}">
      <text>
        <r>
          <rPr>
            <sz val="10"/>
            <color indexed="81"/>
            <rFont val="Lucida Console"/>
            <family val="3"/>
          </rPr>
          <t>DESCRIÇÃO DETALHADA_x000D_
INTERRUPTOR 10A X 250V INTERNO C/ 02 TECLAS C/ PLACA</t>
        </r>
      </text>
    </comment>
    <comment ref="G243" authorId="0" shapeId="0" xr:uid="{F47314F9-70DF-4C11-AE36-6B01FA584269}">
      <text>
        <r>
          <rPr>
            <sz val="10"/>
            <color indexed="81"/>
            <rFont val="Lucida Console"/>
            <family val="3"/>
          </rPr>
          <t>_x000D_
Últ estimativa : 600_x000D_
Enviada em     : 30.11.2017_x000D_
Ata - Venc     : 10/17 - 06.02.2018</t>
        </r>
      </text>
    </comment>
    <comment ref="O243" authorId="0" shapeId="0" xr:uid="{F5FB8120-E592-4B44-9A81-37222C09ADED}">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243" authorId="0" shapeId="0" xr:uid="{63A289B9-E937-47A0-91E6-38DA901FE530}">
      <text>
        <r>
          <rPr>
            <sz val="10"/>
            <color indexed="81"/>
            <rFont val="Lucida Console"/>
            <family val="3"/>
          </rPr>
          <t>_x000D_
DM-Elétrica</t>
        </r>
      </text>
    </comment>
    <comment ref="X243" authorId="0" shapeId="0" xr:uid="{A1F3BC50-3B49-453C-B03F-994916D02D02}">
      <text>
        <r>
          <rPr>
            <sz val="10"/>
            <color indexed="81"/>
            <rFont val="Lucida Console"/>
            <family val="3"/>
          </rPr>
          <t>_x000D_
EQUIP. MAT. P/ GERACAO, TRANSM. DISTR. RETIF...</t>
        </r>
      </text>
    </comment>
    <comment ref="Y243" authorId="0" shapeId="0" xr:uid="{392F8051-6902-48BD-BDBC-3E2FF19F342A}">
      <text>
        <r>
          <rPr>
            <sz val="10"/>
            <color indexed="81"/>
            <rFont val="Lucida Console"/>
            <family val="3"/>
          </rPr>
          <t>_x000D_
INTERRUPTORES DE USO DOMESTICO E INDUSTRIAL</t>
        </r>
      </text>
    </comment>
    <comment ref="AW243" authorId="0" shapeId="0" xr:uid="{47FE4830-DE3D-4E83-92B5-9E2B4B9DD4A4}">
      <text>
        <r>
          <rPr>
            <sz val="10"/>
            <color indexed="81"/>
            <rFont val="Lucida Console"/>
            <family val="3"/>
          </rPr>
          <t>Tempo de Estoque (Meses)_x000D_
_x000D_
300,0</t>
        </r>
      </text>
    </comment>
    <comment ref="A244" authorId="0" shapeId="0" xr:uid="{32F353FF-B013-4DEC-976D-5201607A4260}">
      <text>
        <r>
          <rPr>
            <sz val="10"/>
            <color indexed="81"/>
            <rFont val="Lucida Console"/>
            <family val="3"/>
          </rPr>
          <t>_x000D_
15271</t>
        </r>
      </text>
    </comment>
    <comment ref="B244" authorId="0" shapeId="0" xr:uid="{DA2D7EBA-9B71-4BA0-A3AC-E4F3BC21A61F}">
      <text>
        <r>
          <rPr>
            <sz val="10"/>
            <color indexed="81"/>
            <rFont val="Lucida Console"/>
            <family val="3"/>
          </rPr>
          <t>DESCRIÇÃO DETALHADA_x000D_
CONECTOR A PRESSAO TIPO SPLIT BOLT-SIMPLES/SIMPLES P/ 2CABOS DE COBRE DE 150MM2</t>
        </r>
      </text>
    </comment>
    <comment ref="G244" authorId="0" shapeId="0" xr:uid="{87C593FE-EA2D-431C-AC74-9E51779B2BBB}">
      <text>
        <r>
          <rPr>
            <sz val="10"/>
            <color indexed="81"/>
            <rFont val="Lucida Console"/>
            <family val="3"/>
          </rPr>
          <t>_x000D_
Últ estimativa : 60_x000D_
Enviada em     : 30.11.2017_x000D_
Ata - Venc     : 10/17 - 06.02.2018</t>
        </r>
      </text>
    </comment>
    <comment ref="O244" authorId="0" shapeId="0" xr:uid="{3F0A6366-A783-4914-8F52-D90DD725D07F}">
      <text>
        <r>
          <rPr>
            <sz val="10"/>
            <color indexed="81"/>
            <rFont val="Lucida Console"/>
            <family val="3"/>
          </rPr>
          <t>_x000D_
Pertencia a ATA nº 10/17_x000D_
Estimativa de Renovação enviada em 30.11.2017 - Qtd 60_x000D_
PP  11/18 lote 10_x000D_
09.04.18 = Processo finalizado. Ata 78/18.</t>
        </r>
      </text>
    </comment>
    <comment ref="W244" authorId="0" shapeId="0" xr:uid="{F21086D0-26DB-44B8-9048-DAA5E6498F55}">
      <text>
        <r>
          <rPr>
            <sz val="10"/>
            <color indexed="81"/>
            <rFont val="Lucida Console"/>
            <family val="3"/>
          </rPr>
          <t>_x000D_
DM-Elétrica</t>
        </r>
      </text>
    </comment>
    <comment ref="X244" authorId="0" shapeId="0" xr:uid="{6B704FBE-8147-48AE-BC6B-9249CCE4FE5F}">
      <text>
        <r>
          <rPr>
            <sz val="10"/>
            <color indexed="81"/>
            <rFont val="Lucida Console"/>
            <family val="3"/>
          </rPr>
          <t>_x000D_
EQUIP. MAT. P/ GERACAO, TRANSM. DISTR. RETIF...</t>
        </r>
      </text>
    </comment>
    <comment ref="Y244" authorId="0" shapeId="0" xr:uid="{A5F7B427-1D29-4D63-82CB-926202391367}">
      <text>
        <r>
          <rPr>
            <sz val="10"/>
            <color indexed="81"/>
            <rFont val="Lucida Console"/>
            <family val="3"/>
          </rPr>
          <t>_x000D_
CONECTORES</t>
        </r>
      </text>
    </comment>
    <comment ref="AW244" authorId="0" shapeId="0" xr:uid="{AAA37DB5-8936-401F-B583-487D50E608D0}">
      <text>
        <r>
          <rPr>
            <sz val="10"/>
            <color indexed="81"/>
            <rFont val="Lucida Console"/>
            <family val="3"/>
          </rPr>
          <t>Tempo de Estoque (Meses)_x000D_
_x000D_
263,0</t>
        </r>
      </text>
    </comment>
    <comment ref="A245" authorId="0" shapeId="0" xr:uid="{2A32F50B-E01C-4524-B7FD-0CE1BE996B3A}">
      <text>
        <r>
          <rPr>
            <sz val="10"/>
            <color indexed="81"/>
            <rFont val="Lucida Console"/>
            <family val="3"/>
          </rPr>
          <t>_x000D_
15465</t>
        </r>
      </text>
    </comment>
    <comment ref="B245" authorId="0" shapeId="0" xr:uid="{A7FB97DD-F9EB-460C-8164-497E588D4C51}">
      <text>
        <r>
          <rPr>
            <sz val="10"/>
            <color indexed="81"/>
            <rFont val="Lucida Console"/>
            <family val="3"/>
          </rPr>
          <t>DESCRIÇÃO DETALHADA_x000D_
CONECTOR TIPO SPLIT BOLT-SIMPLES/SIMPLES P/ 2 CABOS DE COBRE DE 240MM2</t>
        </r>
      </text>
    </comment>
    <comment ref="G245" authorId="0" shapeId="0" xr:uid="{EA6F359C-CCA3-409D-9468-9946EC66D2F5}">
      <text>
        <r>
          <rPr>
            <sz val="10"/>
            <color indexed="81"/>
            <rFont val="Lucida Console"/>
            <family val="3"/>
          </rPr>
          <t>_x000D_
Últ estimativa : 60_x000D_
Enviada em     : 30.11.2017_x000D_
Ata - Venc     : 10/17 - 06.02.2018</t>
        </r>
      </text>
    </comment>
    <comment ref="O245" authorId="0" shapeId="0" xr:uid="{BF90A3D5-1225-499D-A11D-41FE01F329A3}">
      <text>
        <r>
          <rPr>
            <sz val="10"/>
            <color indexed="81"/>
            <rFont val="Lucida Console"/>
            <family val="3"/>
          </rPr>
          <t>_x000D_
Pertencia a ATA nº 10/17_x000D_
Estimativa de Renovação enviada em 30.11.2017 - Qtd 60_x000D_
PP  11/18 lote 14_x000D_
09.04.18 = Processo finalizado. Ata 78/18.</t>
        </r>
      </text>
    </comment>
    <comment ref="W245" authorId="0" shapeId="0" xr:uid="{F95FAA4A-AC06-4843-BA20-C55BAAD10CCF}">
      <text>
        <r>
          <rPr>
            <sz val="10"/>
            <color indexed="81"/>
            <rFont val="Lucida Console"/>
            <family val="3"/>
          </rPr>
          <t>_x000D_
DM-Elétrica</t>
        </r>
      </text>
    </comment>
    <comment ref="X245" authorId="0" shapeId="0" xr:uid="{0CBE12B4-CA4A-401F-9637-BB808A88838F}">
      <text>
        <r>
          <rPr>
            <sz val="10"/>
            <color indexed="81"/>
            <rFont val="Lucida Console"/>
            <family val="3"/>
          </rPr>
          <t>_x000D_
EQUIP. MAT. P/ GERACAO, TRANSM. DISTR. RETIF...</t>
        </r>
      </text>
    </comment>
    <comment ref="Y245" authorId="0" shapeId="0" xr:uid="{4BEFD552-BECF-4A35-AE84-D58618223FAC}">
      <text>
        <r>
          <rPr>
            <sz val="10"/>
            <color indexed="81"/>
            <rFont val="Lucida Console"/>
            <family val="3"/>
          </rPr>
          <t>_x000D_
CONECTORES</t>
        </r>
      </text>
    </comment>
    <comment ref="AW245" authorId="0" shapeId="0" xr:uid="{C6EB6B7C-DC01-460C-ADE3-E4687CE8A8D1}">
      <text>
        <r>
          <rPr>
            <sz val="10"/>
            <color indexed="81"/>
            <rFont val="Lucida Console"/>
            <family val="3"/>
          </rPr>
          <t>Tempo de Estoque (Meses)_x000D_
_x000D_
135,0</t>
        </r>
      </text>
    </comment>
    <comment ref="A246" authorId="0" shapeId="0" xr:uid="{65065520-6831-4F6D-B9AE-AC5B3A34FDC5}">
      <text>
        <r>
          <rPr>
            <sz val="10"/>
            <color indexed="81"/>
            <rFont val="Lucida Console"/>
            <family val="3"/>
          </rPr>
          <t>_x000D_
15466</t>
        </r>
      </text>
    </comment>
    <comment ref="B246" authorId="0" shapeId="0" xr:uid="{62878DB3-90BA-4FDA-8CFF-47FB2858DF4E}">
      <text>
        <r>
          <rPr>
            <sz val="10"/>
            <color indexed="81"/>
            <rFont val="Lucida Console"/>
            <family val="3"/>
          </rPr>
          <t>DESCRIÇÃO DETALHADA_x000D_
CONECTOR TIPO SPLIT BOLT-SIMPLES/SIMPLES P/ 2 CABOS DE COBRE DE 25MM2</t>
        </r>
      </text>
    </comment>
    <comment ref="G246" authorId="0" shapeId="0" xr:uid="{3CC112D0-CCB3-4385-AB9F-06E84CF1DE9E}">
      <text>
        <r>
          <rPr>
            <sz val="10"/>
            <color indexed="81"/>
            <rFont val="Lucida Console"/>
            <family val="3"/>
          </rPr>
          <t>_x000D_
Últ estimativa : 90_x000D_
Enviada em     : 30.11.2017_x000D_
Ata - Venc     : 10/17 - 06.02.2018</t>
        </r>
      </text>
    </comment>
    <comment ref="O246" authorId="0" shapeId="0" xr:uid="{A85C5964-768C-48C3-98C0-1FA26D145AFD}">
      <text>
        <r>
          <rPr>
            <sz val="10"/>
            <color indexed="81"/>
            <rFont val="Lucida Console"/>
            <family val="3"/>
          </rPr>
          <t>_x000D_
Pertencia a ATA nº 10/17_x000D_
Estimativa de Renovação enviada em 30.11.2017 - Qtd 90_x000D_
PP  11/18 lote 12_x000D_
09.04.18 = Processo finalizado. Ata 78/18.</t>
        </r>
      </text>
    </comment>
    <comment ref="W246" authorId="0" shapeId="0" xr:uid="{EA781A50-F8EE-4DCE-8E90-5530256B40F6}">
      <text>
        <r>
          <rPr>
            <sz val="10"/>
            <color indexed="81"/>
            <rFont val="Lucida Console"/>
            <family val="3"/>
          </rPr>
          <t>_x000D_
DM-Elétrica</t>
        </r>
      </text>
    </comment>
    <comment ref="X246" authorId="0" shapeId="0" xr:uid="{BB4F0A7A-9019-433F-A013-DD5F290883D8}">
      <text>
        <r>
          <rPr>
            <sz val="10"/>
            <color indexed="81"/>
            <rFont val="Lucida Console"/>
            <family val="3"/>
          </rPr>
          <t>_x000D_
EQUIP. MAT. P/ GERACAO, TRANSM. DISTR. RETIF...</t>
        </r>
      </text>
    </comment>
    <comment ref="Y246" authorId="0" shapeId="0" xr:uid="{0F63FB5E-AA71-4934-BC27-3990C1B992E3}">
      <text>
        <r>
          <rPr>
            <sz val="10"/>
            <color indexed="81"/>
            <rFont val="Lucida Console"/>
            <family val="3"/>
          </rPr>
          <t>_x000D_
CONECTORES</t>
        </r>
      </text>
    </comment>
    <comment ref="AW246" authorId="0" shapeId="0" xr:uid="{438EF063-B833-4B04-89FB-56DBC8DE4C2B}">
      <text>
        <r>
          <rPr>
            <sz val="10"/>
            <color indexed="81"/>
            <rFont val="Lucida Console"/>
            <family val="3"/>
          </rPr>
          <t>Tempo de Estoque (Meses)_x000D_
_x000D_
192,0</t>
        </r>
      </text>
    </comment>
    <comment ref="A247" authorId="0" shapeId="0" xr:uid="{6202F5A4-D0C8-49D4-B012-9CE1F71668E2}">
      <text>
        <r>
          <rPr>
            <sz val="10"/>
            <color indexed="81"/>
            <rFont val="Lucida Console"/>
            <family val="3"/>
          </rPr>
          <t>_x000D_
15473</t>
        </r>
      </text>
    </comment>
    <comment ref="B247" authorId="0" shapeId="0" xr:uid="{6934F79A-FD52-479E-8BB8-6C1A2BA2F40E}">
      <text>
        <r>
          <rPr>
            <sz val="10"/>
            <color indexed="81"/>
            <rFont val="Lucida Console"/>
            <family val="3"/>
          </rPr>
          <t>DESCRIÇÃO DETALHADA_x000D_
CONECTOR TIPO SPLIT BOLT-SIMPLES/SIMPLES P/ 2 CABOS DE COBRE DE 70MM2</t>
        </r>
      </text>
    </comment>
    <comment ref="G247" authorId="0" shapeId="0" xr:uid="{D36B79C0-3BFE-43DA-AE6F-835A139DD4EA}">
      <text>
        <r>
          <rPr>
            <sz val="10"/>
            <color indexed="81"/>
            <rFont val="Lucida Console"/>
            <family val="3"/>
          </rPr>
          <t>_x000D_
Últ estimativa : 60_x000D_
Enviada em     : 30.11.2017_x000D_
Ata - Venc     : 10/17 - 06.02.2018</t>
        </r>
      </text>
    </comment>
    <comment ref="O247" authorId="0" shapeId="0" xr:uid="{A84C03A7-7997-4B2F-8487-74018B0C24FE}">
      <text>
        <r>
          <rPr>
            <sz val="10"/>
            <color indexed="81"/>
            <rFont val="Lucida Console"/>
            <family val="3"/>
          </rPr>
          <t>_x000D_
Pertencia a ATA nº 10/17_x000D_
Estimativa de Renovação enviada em 30.11.2017 - Qtd 60_x000D_
PP  11/18 lote 17_x000D_
09.04.18 = Processo finalizado. Ata 78/18.</t>
        </r>
      </text>
    </comment>
    <comment ref="W247" authorId="0" shapeId="0" xr:uid="{61A5B83F-0CFD-4C0C-AC22-FD855309B407}">
      <text>
        <r>
          <rPr>
            <sz val="10"/>
            <color indexed="81"/>
            <rFont val="Lucida Console"/>
            <family val="3"/>
          </rPr>
          <t>_x000D_
DM-Elétrica</t>
        </r>
      </text>
    </comment>
    <comment ref="X247" authorId="0" shapeId="0" xr:uid="{8B8D1433-A2F8-4E76-AE2A-4848C850B9B2}">
      <text>
        <r>
          <rPr>
            <sz val="10"/>
            <color indexed="81"/>
            <rFont val="Lucida Console"/>
            <family val="3"/>
          </rPr>
          <t>_x000D_
EQUIP. MAT. P/ GERACAO, TRANSM. DISTR. RETIF...</t>
        </r>
      </text>
    </comment>
    <comment ref="Y247" authorId="0" shapeId="0" xr:uid="{15DF4606-49E1-4D0F-89E8-F3A8BFC1FCC8}">
      <text>
        <r>
          <rPr>
            <sz val="10"/>
            <color indexed="81"/>
            <rFont val="Lucida Console"/>
            <family val="3"/>
          </rPr>
          <t>_x000D_
CONECTORES</t>
        </r>
      </text>
    </comment>
    <comment ref="AW247" authorId="0" shapeId="0" xr:uid="{8E206448-66CB-4C9E-84F8-3E2D8BBA304F}">
      <text>
        <r>
          <rPr>
            <sz val="10"/>
            <color indexed="81"/>
            <rFont val="Lucida Console"/>
            <family val="3"/>
          </rPr>
          <t>Tempo de Estoque (Meses)_x000D_
_x000D_
74,0</t>
        </r>
      </text>
    </comment>
    <comment ref="A248" authorId="0" shapeId="0" xr:uid="{BBC7EC54-CE8B-4C4A-8A6F-86D7F8FFCA55}">
      <text>
        <r>
          <rPr>
            <sz val="10"/>
            <color indexed="81"/>
            <rFont val="Lucida Console"/>
            <family val="3"/>
          </rPr>
          <t>_x000D_
77493</t>
        </r>
      </text>
    </comment>
    <comment ref="B248" authorId="0" shapeId="0" xr:uid="{DD03A2E8-7FFE-4856-A536-0087184CC55A}">
      <text>
        <r>
          <rPr>
            <sz val="10"/>
            <color indexed="81"/>
            <rFont val="Lucida Console"/>
            <family val="3"/>
          </rPr>
          <t>DESCRIÇÃO DETALHADA_x000D_
CONECTOR TIPO SPLIT BOLT-SIMPLES/SIMPLES P/ 2 CABOS DE COBRE DE 120 MM2</t>
        </r>
      </text>
    </comment>
    <comment ref="G248" authorId="0" shapeId="0" xr:uid="{47FC56F8-2F9C-482B-BC49-72E44ECA6D66}">
      <text>
        <r>
          <rPr>
            <sz val="10"/>
            <color indexed="81"/>
            <rFont val="Lucida Console"/>
            <family val="3"/>
          </rPr>
          <t>_x000D_
Últ estimativa : 60_x000D_
Enviada em     : 30.11.2017_x000D_
Ata - Venc     : 10/17 - 06.02.2018</t>
        </r>
      </text>
    </comment>
    <comment ref="O248" authorId="0" shapeId="0" xr:uid="{724ED49F-6971-4F98-9427-F3EA6C95416D}">
      <text>
        <r>
          <rPr>
            <sz val="10"/>
            <color indexed="81"/>
            <rFont val="Lucida Console"/>
            <family val="3"/>
          </rPr>
          <t>_x000D_
Pertencia a ATA nº 10/17_x000D_
Estimativa de Renovação enviada em 30.11.2017 - Qtd 60_x000D_
PP  11/18 lote 42_x000D_
09.04.18 = Processo finalizado. Ata 78/18.</t>
        </r>
      </text>
    </comment>
    <comment ref="W248" authorId="0" shapeId="0" xr:uid="{1BF43AFA-F677-4459-B8ED-B9D65A2CC147}">
      <text>
        <r>
          <rPr>
            <sz val="10"/>
            <color indexed="81"/>
            <rFont val="Lucida Console"/>
            <family val="3"/>
          </rPr>
          <t>_x000D_
DM-Elétrica</t>
        </r>
      </text>
    </comment>
    <comment ref="X248" authorId="0" shapeId="0" xr:uid="{405DB90F-C767-4A65-A160-84CE09BAF30A}">
      <text>
        <r>
          <rPr>
            <sz val="10"/>
            <color indexed="81"/>
            <rFont val="Lucida Console"/>
            <family val="3"/>
          </rPr>
          <t>_x000D_
EQUIP. MAT. P/ GERACAO, TRANSM. DISTR. RETIF...</t>
        </r>
      </text>
    </comment>
    <comment ref="Y248" authorId="0" shapeId="0" xr:uid="{3C0C553E-8D38-47C7-9F03-C3CCBEC21E2D}">
      <text>
        <r>
          <rPr>
            <sz val="10"/>
            <color indexed="81"/>
            <rFont val="Lucida Console"/>
            <family val="3"/>
          </rPr>
          <t>_x000D_
CONECTORES</t>
        </r>
      </text>
    </comment>
    <comment ref="AW248" authorId="0" shapeId="0" xr:uid="{09726632-7638-48C9-AA76-A3E608549931}">
      <text>
        <r>
          <rPr>
            <sz val="10"/>
            <color indexed="81"/>
            <rFont val="Lucida Console"/>
            <family val="3"/>
          </rPr>
          <t>Tempo de Estoque (Meses)_x000D_
_x000D_
131,0</t>
        </r>
      </text>
    </comment>
    <comment ref="A249" authorId="0" shapeId="0" xr:uid="{B81C9977-B503-4F95-B28D-F61B21ABE7E0}">
      <text>
        <r>
          <rPr>
            <sz val="10"/>
            <color indexed="81"/>
            <rFont val="Lucida Console"/>
            <family val="3"/>
          </rPr>
          <t>_x000D_
15475</t>
        </r>
      </text>
    </comment>
    <comment ref="B249" authorId="0" shapeId="0" xr:uid="{DD926C45-0C89-4B05-A971-B6B08833FA21}">
      <text>
        <r>
          <rPr>
            <sz val="10"/>
            <color indexed="81"/>
            <rFont val="Lucida Console"/>
            <family val="3"/>
          </rPr>
          <t>DESCRIÇÃO DETALHADA_x000D_
CONECTOR TIPO SPLIT BOLT-SIMPLES/SIMPLES P/ 2 CABOS DE COBRE DE 95 MM2</t>
        </r>
      </text>
    </comment>
    <comment ref="G249" authorId="0" shapeId="0" xr:uid="{F6E8EBC9-20CA-442B-B094-EBC741BF71B5}">
      <text>
        <r>
          <rPr>
            <sz val="10"/>
            <color indexed="81"/>
            <rFont val="Lucida Console"/>
            <family val="3"/>
          </rPr>
          <t>_x000D_
Últ estimativa : 60_x000D_
Enviada em     : 30.11.2017_x000D_
Ata - Venc     : 10/17 - 06.02.2018</t>
        </r>
      </text>
    </comment>
    <comment ref="O249" authorId="0" shapeId="0" xr:uid="{29F4B91D-D2DA-4082-A2C5-498B3A0D1EC6}">
      <text>
        <r>
          <rPr>
            <sz val="10"/>
            <color indexed="81"/>
            <rFont val="Lucida Console"/>
            <family val="3"/>
          </rPr>
          <t>_x000D_
Pertencia a ATA nº 10/17_x000D_
Estimativa de Renovação enviada em 30.11.2017 - Qtd 60_x000D_
PP  11/18 lote 18_x000D_
09.04.18 = Processo finalizado. Ata 78/18.</t>
        </r>
      </text>
    </comment>
    <comment ref="W249" authorId="0" shapeId="0" xr:uid="{2A2CDBDB-9E56-47D5-8E94-3809DC38C810}">
      <text>
        <r>
          <rPr>
            <sz val="10"/>
            <color indexed="81"/>
            <rFont val="Lucida Console"/>
            <family val="3"/>
          </rPr>
          <t>_x000D_
DM-Elétrica</t>
        </r>
      </text>
    </comment>
    <comment ref="X249" authorId="0" shapeId="0" xr:uid="{D4791101-6DC5-452F-A5FD-265F72109CE5}">
      <text>
        <r>
          <rPr>
            <sz val="10"/>
            <color indexed="81"/>
            <rFont val="Lucida Console"/>
            <family val="3"/>
          </rPr>
          <t>_x000D_
EQUIP. MAT. P/ GERACAO, TRANSM. DISTR. RETIF...</t>
        </r>
      </text>
    </comment>
    <comment ref="Y249" authorId="0" shapeId="0" xr:uid="{0DD74A04-70ED-46E9-AE43-C2FFE89D2328}">
      <text>
        <r>
          <rPr>
            <sz val="10"/>
            <color indexed="81"/>
            <rFont val="Lucida Console"/>
            <family val="3"/>
          </rPr>
          <t>_x000D_
CONECTORES</t>
        </r>
      </text>
    </comment>
    <comment ref="AW249" authorId="0" shapeId="0" xr:uid="{D54E463E-668B-4CF9-8D07-0F409005736F}">
      <text>
        <r>
          <rPr>
            <sz val="10"/>
            <color indexed="81"/>
            <rFont val="Lucida Console"/>
            <family val="3"/>
          </rPr>
          <t>Tempo de Estoque (Meses)_x000D_
_x000D_
132,0</t>
        </r>
      </text>
    </comment>
    <comment ref="A250" authorId="0" shapeId="0" xr:uid="{8B1C140A-726F-4C8A-92D1-F73A752BFDAB}">
      <text>
        <r>
          <rPr>
            <sz val="10"/>
            <color indexed="81"/>
            <rFont val="Lucida Console"/>
            <family val="3"/>
          </rPr>
          <t>_x000D_
76806</t>
        </r>
      </text>
    </comment>
    <comment ref="B250" authorId="0" shapeId="0" xr:uid="{8A9F5FF2-DF4C-440E-9D8C-D457C7CEE9C7}">
      <text>
        <r>
          <rPr>
            <sz val="10"/>
            <color indexed="81"/>
            <rFont val="Lucida Console"/>
            <family val="3"/>
          </rPr>
          <t>DESCRIÇÃO DETALHADA_x000D_
PERFILADO - 38 X 38 MM, PERFURADO,  C/ 6M DE COMPRIMENTO</t>
        </r>
      </text>
    </comment>
    <comment ref="G250" authorId="0" shapeId="0" xr:uid="{60CDA6D1-446C-4357-9668-53187D859418}">
      <text>
        <r>
          <rPr>
            <sz val="10"/>
            <color indexed="81"/>
            <rFont val="Lucida Console"/>
            <family val="3"/>
          </rPr>
          <t>_x000D_
Últ estimativa : 250_x000D_
Enviada em     : 25.09.2019_x000D_
Ata - Venc     : 10/17 - 06.02.2018</t>
        </r>
      </text>
    </comment>
    <comment ref="O250" authorId="0" shapeId="0" xr:uid="{4F8DE604-3ACF-457D-8639-CC46ECDCB354}">
      <text>
        <r>
          <rPr>
            <sz val="10"/>
            <color indexed="81"/>
            <rFont val="Lucida Console"/>
            <family val="3"/>
          </rPr>
          <t>_x000D_
Pertencia a ATA nº 10/17_x000D_
Estimativa de Renovação enviada em 25.09.2019 - Qtd 250_x000D_
PE  17/20 lote 25 (Impróspero)_x000D_
19.05.20 = Finalizar, contrato assinado.</t>
        </r>
      </text>
    </comment>
    <comment ref="W250" authorId="0" shapeId="0" xr:uid="{980ADC04-1C7D-4377-A685-1E2BC9415C40}">
      <text>
        <r>
          <rPr>
            <sz val="10"/>
            <color indexed="81"/>
            <rFont val="Lucida Console"/>
            <family val="3"/>
          </rPr>
          <t>_x000D_
DM-Elétrica</t>
        </r>
      </text>
    </comment>
    <comment ref="X250" authorId="0" shapeId="0" xr:uid="{2D184792-E9CA-4EE4-946C-0A9A6BD473BB}">
      <text>
        <r>
          <rPr>
            <sz val="10"/>
            <color indexed="81"/>
            <rFont val="Lucida Console"/>
            <family val="3"/>
          </rPr>
          <t>_x000D_
METAIS,LAMINAD.,PERFILADOS E ARTEFATOS METALICOS</t>
        </r>
      </text>
    </comment>
    <comment ref="Y250" authorId="0" shapeId="0" xr:uid="{831936B4-58FD-4C41-9CD5-77300B2E81B2}">
      <text>
        <r>
          <rPr>
            <sz val="10"/>
            <color indexed="81"/>
            <rFont val="Lucida Console"/>
            <family val="3"/>
          </rPr>
          <t>_x000D_
PERFIS E BARRA</t>
        </r>
      </text>
    </comment>
    <comment ref="AW250" authorId="0" shapeId="0" xr:uid="{9B1359D8-45D1-4B60-827D-0E74AC71293E}">
      <text>
        <r>
          <rPr>
            <sz val="10"/>
            <color indexed="81"/>
            <rFont val="Lucida Console"/>
            <family val="3"/>
          </rPr>
          <t>Tempo de Estoque (Meses)_x000D_
_x000D_
153,0</t>
        </r>
      </text>
    </comment>
    <comment ref="A251" authorId="0" shapeId="0" xr:uid="{B33EE62D-7B74-4EE8-9B26-9E2CF5E8BB0D}">
      <text>
        <r>
          <rPr>
            <sz val="10"/>
            <color indexed="81"/>
            <rFont val="Lucida Console"/>
            <family val="3"/>
          </rPr>
          <t>_x000D_
15464</t>
        </r>
      </text>
    </comment>
    <comment ref="B251" authorId="0" shapeId="0" xr:uid="{A745CED9-728D-42B4-9116-8A305932442F}">
      <text>
        <r>
          <rPr>
            <sz val="10"/>
            <color indexed="81"/>
            <rFont val="Lucida Console"/>
            <family val="3"/>
          </rPr>
          <t>DESCRIÇÃO DETALHADA_x000D_
CONECTOR A PRESSAO TIPO SPLIT BOLT-SIMPLES/SIMPLES P/ 2CABOS DE COBRE DE 185MM2</t>
        </r>
      </text>
    </comment>
    <comment ref="G251" authorId="0" shapeId="0" xr:uid="{F352968B-DA12-441D-9269-ABA7B5CD9BC6}">
      <text>
        <r>
          <rPr>
            <sz val="10"/>
            <color indexed="81"/>
            <rFont val="Lucida Console"/>
            <family val="3"/>
          </rPr>
          <t>_x000D_
Últ estimativa : 0_x000D_
Enviada em     : 30.11.2017_x000D_
Ata - Venc     : 10/17 - 06.02.2018</t>
        </r>
      </text>
    </comment>
    <comment ref="O251" authorId="0" shapeId="0" xr:uid="{EC2C9499-1D3F-42A1-9DD9-5C01CA1A788D}">
      <text>
        <r>
          <rPr>
            <sz val="10"/>
            <color indexed="81"/>
            <rFont val="Lucida Console"/>
            <family val="3"/>
          </rPr>
          <t>_x000D_
Pertencia a ATA nº 10/17_x000D_
Estimativa de Renovação enviada em 30.11.2017 - Qtd _x000D_
PP  11/18 lote _x000D_
09.04.18 = Processo finalizado. Ata 78/18.</t>
        </r>
      </text>
    </comment>
    <comment ref="W251" authorId="0" shapeId="0" xr:uid="{55207AC1-5CF8-4110-A524-0B2754F96137}">
      <text>
        <r>
          <rPr>
            <sz val="10"/>
            <color indexed="81"/>
            <rFont val="Lucida Console"/>
            <family val="3"/>
          </rPr>
          <t>_x000D_
DM-Elétrica</t>
        </r>
      </text>
    </comment>
    <comment ref="X251" authorId="0" shapeId="0" xr:uid="{A08F27F7-7609-495B-8276-5DDF145ED9A8}">
      <text>
        <r>
          <rPr>
            <sz val="10"/>
            <color indexed="81"/>
            <rFont val="Lucida Console"/>
            <family val="3"/>
          </rPr>
          <t>_x000D_
EQUIP. MAT. P/ GERACAO, TRANSM. DISTR. RETIF...</t>
        </r>
      </text>
    </comment>
    <comment ref="Y251" authorId="0" shapeId="0" xr:uid="{072E989E-742B-40A9-8B7E-AA527DC11C9C}">
      <text>
        <r>
          <rPr>
            <sz val="10"/>
            <color indexed="81"/>
            <rFont val="Lucida Console"/>
            <family val="3"/>
          </rPr>
          <t>_x000D_
CONECTORES</t>
        </r>
      </text>
    </comment>
    <comment ref="AW251" authorId="0" shapeId="0" xr:uid="{8E279DBF-2447-4DFD-A2C2-1564D95122D7}">
      <text>
        <r>
          <rPr>
            <sz val="10"/>
            <color indexed="81"/>
            <rFont val="Lucida Console"/>
            <family val="3"/>
          </rPr>
          <t>Tempo de Estoque (Meses)_x000D_
_x000D_
185,0</t>
        </r>
      </text>
    </comment>
    <comment ref="A252" authorId="0" shapeId="0" xr:uid="{DBC777A8-4E68-44E1-B2EB-DD2FCB11CF72}">
      <text>
        <r>
          <rPr>
            <sz val="10"/>
            <color indexed="81"/>
            <rFont val="Lucida Console"/>
            <family val="3"/>
          </rPr>
          <t>_x000D_
12881</t>
        </r>
      </text>
    </comment>
    <comment ref="B252" authorId="0" shapeId="0" xr:uid="{CBA54D7B-1CAA-4B4F-BDD2-71B2DAA0282A}">
      <text>
        <r>
          <rPr>
            <sz val="10"/>
            <color indexed="81"/>
            <rFont val="Lucida Console"/>
            <family val="3"/>
          </rPr>
          <t>DESCRIÇÃO DETALHADA_x000D_
COTOVELO 90° GRAUS EM PVC RIGIDO SOLDAVEL DE 2" (ESGOTO)</t>
        </r>
      </text>
    </comment>
    <comment ref="G252" authorId="0" shapeId="0" xr:uid="{7FABB966-4A50-40D7-96C2-49AF88EE68C2}">
      <text>
        <r>
          <rPr>
            <sz val="10"/>
            <color indexed="81"/>
            <rFont val="Lucida Console"/>
            <family val="3"/>
          </rPr>
          <t>_x000D_
Últ estimativa : 600_x000D_
Enviada em     : 17.12.2020_x000D_
Ata - Venc     : 101/20 - 27.04.2021</t>
        </r>
      </text>
    </comment>
    <comment ref="O252" authorId="0" shapeId="0" xr:uid="{236C618C-75BA-4111-8F18-D765F259D71E}">
      <text>
        <r>
          <rPr>
            <sz val="10"/>
            <color indexed="81"/>
            <rFont val="Lucida Console"/>
            <family val="3"/>
          </rPr>
          <t>_x000D_
Pertencia a ATA nº 101/20_x000D_
Estimativa de Renovação enviada em 17.12.2020 - Qtd 600_x000D_
PE  16/20 lote 3_x000D_
18.05.20 = Processo conferido, finalizado.</t>
        </r>
      </text>
    </comment>
    <comment ref="W252" authorId="0" shapeId="0" xr:uid="{E7137CA7-2F5E-43DC-B50F-A77CEB62DA4C}">
      <text>
        <r>
          <rPr>
            <sz val="10"/>
            <color indexed="81"/>
            <rFont val="Lucida Console"/>
            <family val="3"/>
          </rPr>
          <t>_x000D_
DM-Hidráulica</t>
        </r>
      </text>
    </comment>
    <comment ref="X252" authorId="0" shapeId="0" xr:uid="{41C04AD7-CFBE-4C16-8B6B-9DAAEFC5CD94}">
      <text>
        <r>
          <rPr>
            <sz val="10"/>
            <color indexed="81"/>
            <rFont val="Lucida Console"/>
            <family val="3"/>
          </rPr>
          <t>_x000D_
MATERIAL HIDRAULICO, CANOS, TUBOS, MANGUEIRAS, CONEXOES E ACESS.</t>
        </r>
      </text>
    </comment>
    <comment ref="Y252" authorId="0" shapeId="0" xr:uid="{091840E9-2280-4AA2-A016-2BE379346774}">
      <text>
        <r>
          <rPr>
            <sz val="10"/>
            <color indexed="81"/>
            <rFont val="Lucida Console"/>
            <family val="3"/>
          </rPr>
          <t>_x000D_
ADAP. LUVAS.TES CURVAS COTOVELOS PLUGS FLANGES.....</t>
        </r>
      </text>
    </comment>
    <comment ref="AW252" authorId="0" shapeId="0" xr:uid="{2A0E8680-1D23-47F5-BE23-7CE9D0236054}">
      <text>
        <r>
          <rPr>
            <sz val="10"/>
            <color indexed="81"/>
            <rFont val="Lucida Console"/>
            <family val="3"/>
          </rPr>
          <t>Tempo de Estoque (Meses)_x000D_
_x000D_
466,0</t>
        </r>
      </text>
    </comment>
    <comment ref="A253" authorId="0" shapeId="0" xr:uid="{301B1A1B-288B-48EC-BED2-C2F0BA80BEB7}">
      <text>
        <r>
          <rPr>
            <sz val="10"/>
            <color indexed="81"/>
            <rFont val="Lucida Console"/>
            <family val="3"/>
          </rPr>
          <t>_x000D_
12886</t>
        </r>
      </text>
    </comment>
    <comment ref="B253" authorId="0" shapeId="0" xr:uid="{B0224F88-D4E1-4B57-BA5C-0CEB7B24587F}">
      <text>
        <r>
          <rPr>
            <sz val="10"/>
            <color indexed="81"/>
            <rFont val="Lucida Console"/>
            <family val="3"/>
          </rPr>
          <t>DESCRIÇÃO DETALHADA_x000D_
COTOVELO 90 GRAUS EM PVC RIGIDO SOLDAVEL MARROM- 1.1/2". A MARCA DEVERA VIR LITOGRAFADA NA PECA.</t>
        </r>
      </text>
    </comment>
    <comment ref="G253" authorId="0" shapeId="0" xr:uid="{34ABC489-7542-46D9-8FD9-067480FB44DE}">
      <text>
        <r>
          <rPr>
            <sz val="10"/>
            <color indexed="81"/>
            <rFont val="Lucida Console"/>
            <family val="3"/>
          </rPr>
          <t>_x000D_
Últ estimativa : 500_x000D_
Enviada em     : 17.12.2020_x000D_
Ata - Venc     : 101/20 - 27.04.2021</t>
        </r>
      </text>
    </comment>
    <comment ref="O253" authorId="0" shapeId="0" xr:uid="{FA9174B1-9BE8-49CC-8F66-C660D66157CB}">
      <text>
        <r>
          <rPr>
            <sz val="10"/>
            <color indexed="81"/>
            <rFont val="Lucida Console"/>
            <family val="3"/>
          </rPr>
          <t>_x000D_
Pertencia a ATA nº 101/20_x000D_
Estimativa de Renovação enviada em 17.12.2020 - Qtd 500_x000D_
PE  16/20 lote 4_x000D_
18.05.20 = Processo conferido, finalizado.</t>
        </r>
      </text>
    </comment>
    <comment ref="W253" authorId="0" shapeId="0" xr:uid="{BAD3B4C8-911A-45CE-9C2B-C351430123B2}">
      <text>
        <r>
          <rPr>
            <sz val="10"/>
            <color indexed="81"/>
            <rFont val="Lucida Console"/>
            <family val="3"/>
          </rPr>
          <t>_x000D_
DM-Hidráulica</t>
        </r>
      </text>
    </comment>
    <comment ref="X253" authorId="0" shapeId="0" xr:uid="{53FC7A54-E840-4D1F-A1B6-D9C9603FDD22}">
      <text>
        <r>
          <rPr>
            <sz val="10"/>
            <color indexed="81"/>
            <rFont val="Lucida Console"/>
            <family val="3"/>
          </rPr>
          <t>_x000D_
MATERIAL HIDRAULICO, CANOS, TUBOS, MANGUEIRAS, CONEXOES E ACESS.</t>
        </r>
      </text>
    </comment>
    <comment ref="Y253" authorId="0" shapeId="0" xr:uid="{A9E2AA55-6B63-4265-AB57-39AD9804E5C3}">
      <text>
        <r>
          <rPr>
            <sz val="10"/>
            <color indexed="81"/>
            <rFont val="Lucida Console"/>
            <family val="3"/>
          </rPr>
          <t>_x000D_
ADAP. LUVAS.TES CURVAS COTOVELOS PLUGS FLANGES.....</t>
        </r>
      </text>
    </comment>
    <comment ref="AW253" authorId="0" shapeId="0" xr:uid="{25F03871-C86B-4E26-9FF3-566A82ACE51C}">
      <text>
        <r>
          <rPr>
            <sz val="10"/>
            <color indexed="81"/>
            <rFont val="Lucida Console"/>
            <family val="3"/>
          </rPr>
          <t>Tempo de Estoque (Meses)_x000D_
_x000D_
405,0</t>
        </r>
      </text>
    </comment>
    <comment ref="A254" authorId="0" shapeId="0" xr:uid="{1A6B36DB-5AAB-4744-878A-D567ED6C8FF7}">
      <text>
        <r>
          <rPr>
            <sz val="10"/>
            <color indexed="81"/>
            <rFont val="Lucida Console"/>
            <family val="3"/>
          </rPr>
          <t>_x000D_
12894</t>
        </r>
      </text>
    </comment>
    <comment ref="B254" authorId="0" shapeId="0" xr:uid="{5FB028D5-4FA5-4173-B70B-2F646CD3720B}">
      <text>
        <r>
          <rPr>
            <sz val="10"/>
            <color indexed="81"/>
            <rFont val="Lucida Console"/>
            <family val="3"/>
          </rPr>
          <t>DESCRIÇÃO DETALHADA_x000D_
COTOVELO 90 GRAUS EM PVC RIGIDO SOLDAVEL MARROM DE 3/4". A MARCA DEVERA VIR LITOGRAFADA NA PECA.</t>
        </r>
      </text>
    </comment>
    <comment ref="G254" authorId="0" shapeId="0" xr:uid="{E90C30A0-9557-40FE-A8E3-F27BBCE8BD46}">
      <text>
        <r>
          <rPr>
            <sz val="10"/>
            <color indexed="81"/>
            <rFont val="Lucida Console"/>
            <family val="3"/>
          </rPr>
          <t>_x000D_
Últ estimativa : 3.000_x000D_
Enviada em     : 17.12.2020_x000D_
Ata - Venc     : 101/20 - 27.04.2021</t>
        </r>
      </text>
    </comment>
    <comment ref="O254" authorId="0" shapeId="0" xr:uid="{3761EC49-BE64-47DB-BBC7-6A48302EAEB5}">
      <text>
        <r>
          <rPr>
            <sz val="10"/>
            <color indexed="81"/>
            <rFont val="Lucida Console"/>
            <family val="3"/>
          </rPr>
          <t>_x000D_
Pertencia a ATA nº 101/20_x000D_
Estimativa de Renovação enviada em 17.12.2020 - Qtd 3.000_x000D_
PE  16/20 lote 5_x000D_
18.05.20 = Processo conferido, finalizado.</t>
        </r>
      </text>
    </comment>
    <comment ref="W254" authorId="0" shapeId="0" xr:uid="{0670EF1E-40B4-4E3F-9243-7750D9CD49BF}">
      <text>
        <r>
          <rPr>
            <sz val="10"/>
            <color indexed="81"/>
            <rFont val="Lucida Console"/>
            <family val="3"/>
          </rPr>
          <t>_x000D_
DM-Hidráulica</t>
        </r>
      </text>
    </comment>
    <comment ref="X254" authorId="0" shapeId="0" xr:uid="{B313F998-6436-40D7-BD85-2F86F0EA33F4}">
      <text>
        <r>
          <rPr>
            <sz val="10"/>
            <color indexed="81"/>
            <rFont val="Lucida Console"/>
            <family val="3"/>
          </rPr>
          <t>_x000D_
MATERIAL HIDRAULICO, CANOS, TUBOS, MANGUEIRAS, CONEXOES E ACESS.</t>
        </r>
      </text>
    </comment>
    <comment ref="Y254" authorId="0" shapeId="0" xr:uid="{3AFD8FF7-7BBB-4E37-B51B-93B175B1C2C1}">
      <text>
        <r>
          <rPr>
            <sz val="10"/>
            <color indexed="81"/>
            <rFont val="Lucida Console"/>
            <family val="3"/>
          </rPr>
          <t>_x000D_
ADAP. LUVAS.TES CURVAS COTOVELOS PLUGS FLANGES.....</t>
        </r>
      </text>
    </comment>
    <comment ref="AW254" authorId="0" shapeId="0" xr:uid="{13360B7D-589F-4764-9EEC-8AC52384ABB3}">
      <text>
        <r>
          <rPr>
            <sz val="10"/>
            <color indexed="81"/>
            <rFont val="Lucida Console"/>
            <family val="3"/>
          </rPr>
          <t>Tempo de Estoque (Meses)_x000D_
_x000D_
3.801,0</t>
        </r>
      </text>
    </comment>
    <comment ref="A255" authorId="0" shapeId="0" xr:uid="{46E61391-CE6B-4D1D-9759-48DD8EB8F435}">
      <text>
        <r>
          <rPr>
            <sz val="10"/>
            <color indexed="81"/>
            <rFont val="Lucida Console"/>
            <family val="3"/>
          </rPr>
          <t>_x000D_
12948</t>
        </r>
      </text>
    </comment>
    <comment ref="B255" authorId="0" shapeId="0" xr:uid="{A5623D2E-198D-45A8-BF72-BE5DDAC246E5}">
      <text>
        <r>
          <rPr>
            <sz val="10"/>
            <color indexed="81"/>
            <rFont val="Lucida Console"/>
            <family val="3"/>
          </rPr>
          <t xml:space="preserve">DESCRIÇÃO DETALHADA_x000D_
LUVA DE PVC RIGIDO SOLDAVEL MARROM DE 2", DE ACORDO COM A NBR 5648 E A MARCA, MEDIDA E NBR DEVERAO VIR LITOGRAFADA NA PECA   </t>
        </r>
      </text>
    </comment>
    <comment ref="G255" authorId="0" shapeId="0" xr:uid="{86366C67-A8D5-4EA8-9529-3E26D2EABC68}">
      <text>
        <r>
          <rPr>
            <sz val="10"/>
            <color indexed="81"/>
            <rFont val="Lucida Console"/>
            <family val="3"/>
          </rPr>
          <t>_x000D_
Últ estimativa : 30_x000D_
Enviada em     : 17.12.2020_x000D_
Ata - Venc     : 101/20 - 27.04.2021</t>
        </r>
      </text>
    </comment>
    <comment ref="O255" authorId="0" shapeId="0" xr:uid="{D6C43EF9-9AC0-47BA-A670-9BC756545BF2}">
      <text>
        <r>
          <rPr>
            <sz val="10"/>
            <color indexed="81"/>
            <rFont val="Lucida Console"/>
            <family val="3"/>
          </rPr>
          <t>_x000D_
Pertencia a ATA nº 101/20_x000D_
Estimativa de Renovação enviada em 17.12.2020 - Qtd 30_x000D_
PE  16/20 lote 7_x000D_
18.05.20 = Processo conferido, finalizado.</t>
        </r>
      </text>
    </comment>
    <comment ref="W255" authorId="0" shapeId="0" xr:uid="{31914E25-61DD-4745-AA10-3679403D324B}">
      <text>
        <r>
          <rPr>
            <sz val="10"/>
            <color indexed="81"/>
            <rFont val="Lucida Console"/>
            <family val="3"/>
          </rPr>
          <t>_x000D_
DM-Hidráulica</t>
        </r>
      </text>
    </comment>
    <comment ref="X255" authorId="0" shapeId="0" xr:uid="{2AF1E3A8-2415-447B-9060-ECE6265548FB}">
      <text>
        <r>
          <rPr>
            <sz val="10"/>
            <color indexed="81"/>
            <rFont val="Lucida Console"/>
            <family val="3"/>
          </rPr>
          <t>_x000D_
MATERIAL HIDRAULICO, CANOS, TUBOS, MANGUEIRAS, CONEXOES E ACESS.</t>
        </r>
      </text>
    </comment>
    <comment ref="Y255" authorId="0" shapeId="0" xr:uid="{B0E749D7-BA44-4F81-B08A-053E22F53C26}">
      <text>
        <r>
          <rPr>
            <sz val="10"/>
            <color indexed="81"/>
            <rFont val="Lucida Console"/>
            <family val="3"/>
          </rPr>
          <t>_x000D_
ADAP. LUVAS.TES CURVAS COTOVELOS PLUGS FLANGES.....</t>
        </r>
      </text>
    </comment>
    <comment ref="AW255" authorId="0" shapeId="0" xr:uid="{9B721103-CE5C-4349-A52E-07BA936DCBEA}">
      <text>
        <r>
          <rPr>
            <sz val="10"/>
            <color indexed="81"/>
            <rFont val="Lucida Console"/>
            <family val="3"/>
          </rPr>
          <t>Tempo de Estoque (Meses)_x000D_
_x000D_
40,0</t>
        </r>
      </text>
    </comment>
    <comment ref="A256" authorId="0" shapeId="0" xr:uid="{46F91D6F-E186-48BB-8DC3-05372C7EEC80}">
      <text>
        <r>
          <rPr>
            <sz val="10"/>
            <color indexed="81"/>
            <rFont val="Lucida Console"/>
            <family val="3"/>
          </rPr>
          <t>_x000D_
12950</t>
        </r>
      </text>
    </comment>
    <comment ref="B256" authorId="0" shapeId="0" xr:uid="{6C854B3E-CDD4-44BD-8A32-E439DB0E8D54}">
      <text>
        <r>
          <rPr>
            <sz val="10"/>
            <color indexed="81"/>
            <rFont val="Lucida Console"/>
            <family val="3"/>
          </rPr>
          <t xml:space="preserve">DESCRIÇÃO DETALHADA_x000D_
LUVA DE PVC RIGIDO SOLDAVEL MARROM DE 1.1/2", DE ACORDO COM A NBR 5648 E A MARCA, MEDIDA E NBR DEVERAO VIR LITOGRAFADA NA PECA   </t>
        </r>
      </text>
    </comment>
    <comment ref="G256" authorId="0" shapeId="0" xr:uid="{BB5D04B6-10DE-4806-BB5B-6F0662969773}">
      <text>
        <r>
          <rPr>
            <sz val="10"/>
            <color indexed="81"/>
            <rFont val="Lucida Console"/>
            <family val="3"/>
          </rPr>
          <t>_x000D_
Últ estimativa : 130_x000D_
Enviada em     : 17.12.2020_x000D_
Ata - Venc     : 101/20 - 27.04.2021</t>
        </r>
      </text>
    </comment>
    <comment ref="O256" authorId="0" shapeId="0" xr:uid="{3F255924-F6DF-46BE-A9E9-095BD3EBACC4}">
      <text>
        <r>
          <rPr>
            <sz val="10"/>
            <color indexed="81"/>
            <rFont val="Lucida Console"/>
            <family val="3"/>
          </rPr>
          <t>_x000D_
Pertencia a ATA nº 101/20_x000D_
Estimativa de Renovação enviada em 17.12.2020 - Qtd 130_x000D_
PE  16/20 lote 8_x000D_
18.05.20 = Processo conferido, finalizado.</t>
        </r>
      </text>
    </comment>
    <comment ref="W256" authorId="0" shapeId="0" xr:uid="{06492983-9A4C-4BF1-9F77-6F53B8717875}">
      <text>
        <r>
          <rPr>
            <sz val="10"/>
            <color indexed="81"/>
            <rFont val="Lucida Console"/>
            <family val="3"/>
          </rPr>
          <t>_x000D_
DM-Hidráulica</t>
        </r>
      </text>
    </comment>
    <comment ref="X256" authorId="0" shapeId="0" xr:uid="{75F96D41-9E40-4D1B-A58E-4A7013835162}">
      <text>
        <r>
          <rPr>
            <sz val="10"/>
            <color indexed="81"/>
            <rFont val="Lucida Console"/>
            <family val="3"/>
          </rPr>
          <t>_x000D_
MATERIAL HIDRAULICO, CANOS, TUBOS, MANGUEIRAS, CONEXOES E ACESS.</t>
        </r>
      </text>
    </comment>
    <comment ref="Y256" authorId="0" shapeId="0" xr:uid="{3114C99B-F02C-4EFD-94F4-0D565C113A40}">
      <text>
        <r>
          <rPr>
            <sz val="10"/>
            <color indexed="81"/>
            <rFont val="Lucida Console"/>
            <family val="3"/>
          </rPr>
          <t>_x000D_
ADAP. LUVAS.TES CURVAS COTOVELOS PLUGS FLANGES.....</t>
        </r>
      </text>
    </comment>
    <comment ref="AW256" authorId="0" shapeId="0" xr:uid="{3B831132-7F12-44CF-8190-48CB1EFCA30B}">
      <text>
        <r>
          <rPr>
            <sz val="10"/>
            <color indexed="81"/>
            <rFont val="Lucida Console"/>
            <family val="3"/>
          </rPr>
          <t>Tempo de Estoque (Meses)_x000D_
_x000D_
221,0</t>
        </r>
      </text>
    </comment>
    <comment ref="A257" authorId="0" shapeId="0" xr:uid="{D38D87EA-A6C9-4A82-9117-CCE647D50420}">
      <text>
        <r>
          <rPr>
            <sz val="10"/>
            <color indexed="81"/>
            <rFont val="Lucida Console"/>
            <family val="3"/>
          </rPr>
          <t>_x000D_
12956</t>
        </r>
      </text>
    </comment>
    <comment ref="B257" authorId="0" shapeId="0" xr:uid="{FDA216FD-1AA7-4C82-A784-ECD319DAB265}">
      <text>
        <r>
          <rPr>
            <sz val="10"/>
            <color indexed="81"/>
            <rFont val="Lucida Console"/>
            <family val="3"/>
          </rPr>
          <t>DESCRIÇÃO DETALHADA_x000D_
LUVA DE PVC RIGIDO SOLDAVEL MARROM DE 3/4". A MARCA DEVERA VIR LITOGRAFADA NA PECA.</t>
        </r>
      </text>
    </comment>
    <comment ref="G257" authorId="0" shapeId="0" xr:uid="{1028F6DB-E158-439A-AEB1-4363BFC39241}">
      <text>
        <r>
          <rPr>
            <sz val="10"/>
            <color indexed="81"/>
            <rFont val="Lucida Console"/>
            <family val="3"/>
          </rPr>
          <t>_x000D_
Últ estimativa : 1.000_x000D_
Enviada em     : 17.12.2020_x000D_
Ata - Venc     : 101/20 - 27.04.2021</t>
        </r>
      </text>
    </comment>
    <comment ref="O257" authorId="0" shapeId="0" xr:uid="{7AE12AF9-8CBF-4ED4-9007-8A03FC8722A4}">
      <text>
        <r>
          <rPr>
            <sz val="10"/>
            <color indexed="81"/>
            <rFont val="Lucida Console"/>
            <family val="3"/>
          </rPr>
          <t>_x000D_
Pertencia a ATA nº 101/20_x000D_
Estimativa de Renovação enviada em 17.12.2020 - Qtd 1.000_x000D_
PE  16/20 lote 9_x000D_
18.05.20 = Processo conferido, finalizado.</t>
        </r>
      </text>
    </comment>
    <comment ref="W257" authorId="0" shapeId="0" xr:uid="{3E197580-39B8-49F1-B4F5-E82A7DB941AE}">
      <text>
        <r>
          <rPr>
            <sz val="10"/>
            <color indexed="81"/>
            <rFont val="Lucida Console"/>
            <family val="3"/>
          </rPr>
          <t>_x000D_
DM-Hidráulica</t>
        </r>
      </text>
    </comment>
    <comment ref="X257" authorId="0" shapeId="0" xr:uid="{B48357C3-A7C6-4EDE-BA0E-AC2CB5947276}">
      <text>
        <r>
          <rPr>
            <sz val="10"/>
            <color indexed="81"/>
            <rFont val="Lucida Console"/>
            <family val="3"/>
          </rPr>
          <t>_x000D_
MATERIAL HIDRAULICO, CANOS, TUBOS, MANGUEIRAS, CONEXOES E ACESS.</t>
        </r>
      </text>
    </comment>
    <comment ref="Y257" authorId="0" shapeId="0" xr:uid="{5FBA51F6-013D-4476-BAB5-AED41BF8A832}">
      <text>
        <r>
          <rPr>
            <sz val="10"/>
            <color indexed="81"/>
            <rFont val="Lucida Console"/>
            <family val="3"/>
          </rPr>
          <t>_x000D_
ADAP. LUVAS.TES CURVAS COTOVELOS PLUGS FLANGES.....</t>
        </r>
      </text>
    </comment>
    <comment ref="AW257" authorId="0" shapeId="0" xr:uid="{11400A80-C615-40B2-A46F-9DB57B683049}">
      <text>
        <r>
          <rPr>
            <sz val="10"/>
            <color indexed="81"/>
            <rFont val="Lucida Console"/>
            <family val="3"/>
          </rPr>
          <t>Tempo de Estoque (Meses)_x000D_
_x000D_
868,0</t>
        </r>
      </text>
    </comment>
    <comment ref="A258" authorId="0" shapeId="0" xr:uid="{DC082891-208E-4C7A-B7E0-CFE822C05F4A}">
      <text>
        <r>
          <rPr>
            <sz val="10"/>
            <color indexed="81"/>
            <rFont val="Lucida Console"/>
            <family val="3"/>
          </rPr>
          <t>_x000D_
13095</t>
        </r>
      </text>
    </comment>
    <comment ref="B258" authorId="0" shapeId="0" xr:uid="{3819506C-C0DE-46EB-84E1-E218E5E06221}">
      <text>
        <r>
          <rPr>
            <sz val="10"/>
            <color indexed="81"/>
            <rFont val="Lucida Console"/>
            <family val="3"/>
          </rPr>
          <t>DESCRIÇÃO DETALHADA_x000D_
TE DE PVC SOLDAVEL - 1.1/2" - MARROM</t>
        </r>
      </text>
    </comment>
    <comment ref="G258" authorId="0" shapeId="0" xr:uid="{E504021E-E397-4342-AA32-A01E795C4CED}">
      <text>
        <r>
          <rPr>
            <sz val="10"/>
            <color indexed="81"/>
            <rFont val="Lucida Console"/>
            <family val="3"/>
          </rPr>
          <t>_x000D_
Últ estimativa : 150_x000D_
Enviada em     : 17.12.2020_x000D_
Ata - Venc     : 101/20 - 27.04.2021</t>
        </r>
      </text>
    </comment>
    <comment ref="O258" authorId="0" shapeId="0" xr:uid="{D6DD54B4-5291-497A-ADCD-F327DE12AFE4}">
      <text>
        <r>
          <rPr>
            <sz val="10"/>
            <color indexed="81"/>
            <rFont val="Lucida Console"/>
            <family val="3"/>
          </rPr>
          <t>_x000D_
Pertencia a ATA nº 101/20_x000D_
Estimativa de Renovação enviada em 17.12.2020 - Qtd 150_x000D_
PE  16/20 lote 14_x000D_
18.05.20 = Processo conferido, finalizado.</t>
        </r>
      </text>
    </comment>
    <comment ref="W258" authorId="0" shapeId="0" xr:uid="{4D4AA78F-3453-4B84-946E-1D26067073E6}">
      <text>
        <r>
          <rPr>
            <sz val="10"/>
            <color indexed="81"/>
            <rFont val="Lucida Console"/>
            <family val="3"/>
          </rPr>
          <t>_x000D_
DM-Hidráulica</t>
        </r>
      </text>
    </comment>
    <comment ref="X258" authorId="0" shapeId="0" xr:uid="{DED89B27-F43C-43CF-9C0F-96CB4D1FB5E6}">
      <text>
        <r>
          <rPr>
            <sz val="10"/>
            <color indexed="81"/>
            <rFont val="Lucida Console"/>
            <family val="3"/>
          </rPr>
          <t>_x000D_
MATERIAL HIDRAULICO, CANOS, TUBOS, MANGUEIRAS, CONEXOES E ACESS.</t>
        </r>
      </text>
    </comment>
    <comment ref="Y258" authorId="0" shapeId="0" xr:uid="{CCE376B5-9660-4214-A2F0-E0ED2A49FFCC}">
      <text>
        <r>
          <rPr>
            <sz val="10"/>
            <color indexed="81"/>
            <rFont val="Lucida Console"/>
            <family val="3"/>
          </rPr>
          <t>_x000D_
ADAP. LUVAS.TES CURVAS COTOVELOS PLUGS FLANGES.....</t>
        </r>
      </text>
    </comment>
    <comment ref="AW258" authorId="0" shapeId="0" xr:uid="{EFF45FF6-C081-48E0-AF9D-EC0FFC406E47}">
      <text>
        <r>
          <rPr>
            <sz val="10"/>
            <color indexed="81"/>
            <rFont val="Lucida Console"/>
            <family val="3"/>
          </rPr>
          <t>Tempo de Estoque (Meses)_x000D_
_x000D_
232,0</t>
        </r>
      </text>
    </comment>
    <comment ref="A259" authorId="0" shapeId="0" xr:uid="{D47A9475-6464-4F51-9D0F-28E21E81101B}">
      <text>
        <r>
          <rPr>
            <sz val="10"/>
            <color indexed="81"/>
            <rFont val="Lucida Console"/>
            <family val="3"/>
          </rPr>
          <t>_x000D_
13517</t>
        </r>
      </text>
    </comment>
    <comment ref="B259" authorId="0" shapeId="0" xr:uid="{9BDF6720-E1A7-4399-AB51-205B9910EBFC}">
      <text>
        <r>
          <rPr>
            <sz val="10"/>
            <color indexed="81"/>
            <rFont val="Lucida Console"/>
            <family val="3"/>
          </rPr>
          <t>DESCRIÇÃO DETALHADA_x000D_
TE DE PVC RIGIDO SOLDAVEL P/ ESGOTO DE 2"</t>
        </r>
      </text>
    </comment>
    <comment ref="G259" authorId="0" shapeId="0" xr:uid="{1A569EC3-F420-4267-9F38-F46E0DF10576}">
      <text>
        <r>
          <rPr>
            <sz val="10"/>
            <color indexed="81"/>
            <rFont val="Lucida Console"/>
            <family val="3"/>
          </rPr>
          <t>_x000D_
Últ estimativa : 150_x000D_
Enviada em     : 17.12.2020_x000D_
Ata - Venc     : 101/20 - 27.04.2021</t>
        </r>
      </text>
    </comment>
    <comment ref="O259" authorId="0" shapeId="0" xr:uid="{9439144E-4AFA-4260-994D-5E8021A83EEE}">
      <text>
        <r>
          <rPr>
            <sz val="10"/>
            <color indexed="81"/>
            <rFont val="Lucida Console"/>
            <family val="3"/>
          </rPr>
          <t>_x000D_
Pertencia a ATA nº 101/20_x000D_
Estimativa de Renovação enviada em 17.12.2020 - Qtd 150_x000D_
PE  16/20 lote 22_x000D_
18.05.20 = Processo conferido, finalizado.</t>
        </r>
      </text>
    </comment>
    <comment ref="W259" authorId="0" shapeId="0" xr:uid="{E28E7374-A01B-4FD3-ADF8-96EEA60880CA}">
      <text>
        <r>
          <rPr>
            <sz val="10"/>
            <color indexed="81"/>
            <rFont val="Lucida Console"/>
            <family val="3"/>
          </rPr>
          <t>_x000D_
DM-Hidráulica</t>
        </r>
      </text>
    </comment>
    <comment ref="X259" authorId="0" shapeId="0" xr:uid="{0E317623-C656-4F08-8247-9DF7AE57F01B}">
      <text>
        <r>
          <rPr>
            <sz val="10"/>
            <color indexed="81"/>
            <rFont val="Lucida Console"/>
            <family val="3"/>
          </rPr>
          <t>_x000D_
MATERIAL HIDRAULICO, CANOS, TUBOS, MANGUEIRAS, CONEXOES E ACESS.</t>
        </r>
      </text>
    </comment>
    <comment ref="Y259" authorId="0" shapeId="0" xr:uid="{3F42C9AB-D514-4F45-9423-09E268CA9FE3}">
      <text>
        <r>
          <rPr>
            <sz val="10"/>
            <color indexed="81"/>
            <rFont val="Lucida Console"/>
            <family val="3"/>
          </rPr>
          <t>_x000D_
ADAP. LUVAS.TES CURVAS COTOVELOS PLUGS FLANGES.....</t>
        </r>
      </text>
    </comment>
    <comment ref="AW259" authorId="0" shapeId="0" xr:uid="{672E6521-74D7-423E-B496-FC8D12C8DD1F}">
      <text>
        <r>
          <rPr>
            <sz val="10"/>
            <color indexed="81"/>
            <rFont val="Lucida Console"/>
            <family val="3"/>
          </rPr>
          <t>Tempo de Estoque (Meses)_x000D_
_x000D_
362,0</t>
        </r>
      </text>
    </comment>
    <comment ref="A260" authorId="0" shapeId="0" xr:uid="{1B289F70-57D5-4C31-A5C8-BCDB0AF22638}">
      <text>
        <r>
          <rPr>
            <sz val="10"/>
            <color indexed="81"/>
            <rFont val="Lucida Console"/>
            <family val="3"/>
          </rPr>
          <t>_x000D_
13518</t>
        </r>
      </text>
    </comment>
    <comment ref="B260" authorId="0" shapeId="0" xr:uid="{2A653AB3-0B1F-4159-B681-A919894DC6D2}">
      <text>
        <r>
          <rPr>
            <sz val="10"/>
            <color indexed="81"/>
            <rFont val="Lucida Console"/>
            <family val="3"/>
          </rPr>
          <t>DESCRIÇÃO DETALHADA_x000D_
TE DE PVC RIGIDO SOLDAVEL P/ ESGOTO DE 4"</t>
        </r>
      </text>
    </comment>
    <comment ref="G260" authorId="0" shapeId="0" xr:uid="{8FA5E3BD-14EF-42A9-935A-26D9AE2E3472}">
      <text>
        <r>
          <rPr>
            <sz val="10"/>
            <color indexed="81"/>
            <rFont val="Lucida Console"/>
            <family val="3"/>
          </rPr>
          <t>_x000D_
Últ estimativa : 300_x000D_
Enviada em     : 17.12.2020_x000D_
Ata - Venc     : 101/20 - 27.04.2021</t>
        </r>
      </text>
    </comment>
    <comment ref="O260" authorId="0" shapeId="0" xr:uid="{5521D7FA-51C6-460B-B774-BB98D2A6A5D5}">
      <text>
        <r>
          <rPr>
            <sz val="10"/>
            <color indexed="81"/>
            <rFont val="Lucida Console"/>
            <family val="3"/>
          </rPr>
          <t>_x000D_
Pertencia a ATA nº 101/20_x000D_
Estimativa de Renovação enviada em 17.12.2020 - Qtd 300_x000D_
PE  16/20 lote 23_x000D_
18.05.20 = Processo conferido, finalizado.</t>
        </r>
      </text>
    </comment>
    <comment ref="W260" authorId="0" shapeId="0" xr:uid="{A438DCA9-AC60-4DA5-808B-12BF48668DAF}">
      <text>
        <r>
          <rPr>
            <sz val="10"/>
            <color indexed="81"/>
            <rFont val="Lucida Console"/>
            <family val="3"/>
          </rPr>
          <t>_x000D_
DM-Hidráulica</t>
        </r>
      </text>
    </comment>
    <comment ref="X260" authorId="0" shapeId="0" xr:uid="{1566E5A0-C7C2-45E7-8E3D-AB3617FBE6FA}">
      <text>
        <r>
          <rPr>
            <sz val="10"/>
            <color indexed="81"/>
            <rFont val="Lucida Console"/>
            <family val="3"/>
          </rPr>
          <t>_x000D_
MATERIAL HIDRAULICO, CANOS, TUBOS, MANGUEIRAS, CONEXOES E ACESS.</t>
        </r>
      </text>
    </comment>
    <comment ref="Y260" authorId="0" shapeId="0" xr:uid="{FED879A3-30F4-4CCF-A726-C849E3D1D6D0}">
      <text>
        <r>
          <rPr>
            <sz val="10"/>
            <color indexed="81"/>
            <rFont val="Lucida Console"/>
            <family val="3"/>
          </rPr>
          <t>_x000D_
ADAP. LUVAS.TES CURVAS COTOVELOS PLUGS FLANGES.....</t>
        </r>
      </text>
    </comment>
    <comment ref="AW260" authorId="0" shapeId="0" xr:uid="{8D3A2666-BC87-4E6C-BA30-F7DFD6D8818B}">
      <text>
        <r>
          <rPr>
            <sz val="10"/>
            <color indexed="81"/>
            <rFont val="Lucida Console"/>
            <family val="3"/>
          </rPr>
          <t>Tempo de Estoque (Meses)_x000D_
_x000D_
175,0</t>
        </r>
      </text>
    </comment>
    <comment ref="A261" authorId="0" shapeId="0" xr:uid="{989E924D-C81F-4AFE-9FA2-4B01B1A73EDD}">
      <text>
        <r>
          <rPr>
            <sz val="10"/>
            <color indexed="81"/>
            <rFont val="Lucida Console"/>
            <family val="3"/>
          </rPr>
          <t>_x000D_
16956</t>
        </r>
      </text>
    </comment>
    <comment ref="B261" authorId="0" shapeId="0" xr:uid="{76CE3992-190C-4F61-8E60-9115A9147971}">
      <text>
        <r>
          <rPr>
            <sz val="10"/>
            <color indexed="81"/>
            <rFont val="Lucida Console"/>
            <family val="3"/>
          </rPr>
          <t>DESCRIÇÃO DETALHADA_x000D_
PLUG EM PVC RIGIDO ROSCAVEL DE 3/4"</t>
        </r>
      </text>
    </comment>
    <comment ref="G261" authorId="0" shapeId="0" xr:uid="{54C212E0-86F5-41D5-A192-B01DCDBC6E24}">
      <text>
        <r>
          <rPr>
            <sz val="10"/>
            <color indexed="81"/>
            <rFont val="Lucida Console"/>
            <family val="3"/>
          </rPr>
          <t>_x000D_
Últ estimativa : 150_x000D_
Enviada em     : 17.12.2020_x000D_
Ata - Venc     : 101/20 - 27.04.2021</t>
        </r>
      </text>
    </comment>
    <comment ref="O261" authorId="0" shapeId="0" xr:uid="{FF29BA55-B8EB-43C4-B85B-20B0F1A9ED50}">
      <text>
        <r>
          <rPr>
            <sz val="10"/>
            <color indexed="81"/>
            <rFont val="Lucida Console"/>
            <family val="3"/>
          </rPr>
          <t>_x000D_
Pertencia a ATA nº 101/20_x000D_
Estimativa de Renovação enviada em 17.12.2020 - Qtd 150_x000D_
PE  16/20 lote 28_x000D_
18.05.20 = Processo conferido, finalizado.</t>
        </r>
      </text>
    </comment>
    <comment ref="W261" authorId="0" shapeId="0" xr:uid="{D91B56BE-9A61-4B6D-BFF8-9DA7B3C57CA0}">
      <text>
        <r>
          <rPr>
            <sz val="10"/>
            <color indexed="81"/>
            <rFont val="Lucida Console"/>
            <family val="3"/>
          </rPr>
          <t>_x000D_
DM-Hidráulica</t>
        </r>
      </text>
    </comment>
    <comment ref="X261" authorId="0" shapeId="0" xr:uid="{0BE525D3-30CE-4115-BA66-D52D7DA8DCAB}">
      <text>
        <r>
          <rPr>
            <sz val="10"/>
            <color indexed="81"/>
            <rFont val="Lucida Console"/>
            <family val="3"/>
          </rPr>
          <t>_x000D_
MATERIAL HIDRAULICO, CANOS, TUBOS, MANGUEIRAS, CONEXOES E ACESS.</t>
        </r>
      </text>
    </comment>
    <comment ref="Y261" authorId="0" shapeId="0" xr:uid="{C70CEF9C-D89F-43B0-A823-74D09DBE1327}">
      <text>
        <r>
          <rPr>
            <sz val="10"/>
            <color indexed="81"/>
            <rFont val="Lucida Console"/>
            <family val="3"/>
          </rPr>
          <t>_x000D_
ADAP. LUVAS.TES CURVAS COTOVELOS PLUGS FLANGES.....</t>
        </r>
      </text>
    </comment>
    <comment ref="AW261" authorId="0" shapeId="0" xr:uid="{42ED9BAF-97DE-47E8-AD3B-8D84C4189CB2}">
      <text>
        <r>
          <rPr>
            <sz val="10"/>
            <color indexed="81"/>
            <rFont val="Lucida Console"/>
            <family val="3"/>
          </rPr>
          <t>Tempo de Estoque (Meses)_x000D_
_x000D_
143,0</t>
        </r>
      </text>
    </comment>
    <comment ref="A262" authorId="0" shapeId="0" xr:uid="{D612A491-0701-476D-9A0C-FBA0E0C0B252}">
      <text>
        <r>
          <rPr>
            <sz val="10"/>
            <color indexed="81"/>
            <rFont val="Lucida Console"/>
            <family val="3"/>
          </rPr>
          <t>_x000D_
16978</t>
        </r>
      </text>
    </comment>
    <comment ref="B262" authorId="0" shapeId="0" xr:uid="{76AEECF9-76CF-4C00-BD0F-0D33A8E06FDF}">
      <text>
        <r>
          <rPr>
            <sz val="10"/>
            <color indexed="81"/>
            <rFont val="Lucida Console"/>
            <family val="3"/>
          </rPr>
          <t>DESCRIÇÃO DETALHADA_x000D_
PLUG EM PVC RIGIDO ROSCAVEL DE 1/2"</t>
        </r>
      </text>
    </comment>
    <comment ref="G262" authorId="0" shapeId="0" xr:uid="{68011139-E12D-4CB3-AAFD-BE35CD3BE16A}">
      <text>
        <r>
          <rPr>
            <sz val="10"/>
            <color indexed="81"/>
            <rFont val="Lucida Console"/>
            <family val="3"/>
          </rPr>
          <t>_x000D_
Últ estimativa : 500_x000D_
Enviada em     : 17.12.2020_x000D_
Ata - Venc     : 101/20 - 27.04.2021</t>
        </r>
      </text>
    </comment>
    <comment ref="O262" authorId="0" shapeId="0" xr:uid="{5B3AC43C-BDE0-4C67-BB5F-49970BC5B3FA}">
      <text>
        <r>
          <rPr>
            <sz val="10"/>
            <color indexed="81"/>
            <rFont val="Lucida Console"/>
            <family val="3"/>
          </rPr>
          <t>_x000D_
Pertencia a ATA nº 101/20_x000D_
Estimativa de Renovação enviada em 17.12.2020 - Qtd 500_x000D_
PE  16/20 lote 29_x000D_
18.05.20 = Processo conferido, finalizado.</t>
        </r>
      </text>
    </comment>
    <comment ref="W262" authorId="0" shapeId="0" xr:uid="{D81C93F2-BCD8-4C41-87BE-0E314BCD5204}">
      <text>
        <r>
          <rPr>
            <sz val="10"/>
            <color indexed="81"/>
            <rFont val="Lucida Console"/>
            <family val="3"/>
          </rPr>
          <t>_x000D_
DM-Hidráulica</t>
        </r>
      </text>
    </comment>
    <comment ref="X262" authorId="0" shapeId="0" xr:uid="{488FE115-C823-4AEE-929A-D9ED105A3630}">
      <text>
        <r>
          <rPr>
            <sz val="10"/>
            <color indexed="81"/>
            <rFont val="Lucida Console"/>
            <family val="3"/>
          </rPr>
          <t>_x000D_
MATERIAL HIDRAULICO, CANOS, TUBOS, MANGUEIRAS, CONEXOES E ACESS.</t>
        </r>
      </text>
    </comment>
    <comment ref="Y262" authorId="0" shapeId="0" xr:uid="{4851B7C7-0B8D-4907-BAA9-25FB32F5CBA8}">
      <text>
        <r>
          <rPr>
            <sz val="10"/>
            <color indexed="81"/>
            <rFont val="Lucida Console"/>
            <family val="3"/>
          </rPr>
          <t>_x000D_
ADAP. LUVAS.TES CURVAS COTOVELOS PLUGS FLANGES.....</t>
        </r>
      </text>
    </comment>
    <comment ref="AW262" authorId="0" shapeId="0" xr:uid="{22886858-5007-462D-BA89-429574BF6F09}">
      <text>
        <r>
          <rPr>
            <sz val="10"/>
            <color indexed="81"/>
            <rFont val="Lucida Console"/>
            <family val="3"/>
          </rPr>
          <t>Tempo de Estoque (Meses)_x000D_
_x000D_
868,0</t>
        </r>
      </text>
    </comment>
    <comment ref="A263" authorId="0" shapeId="0" xr:uid="{1ADB4950-4227-4E17-93C4-20448574CC04}">
      <text>
        <r>
          <rPr>
            <sz val="10"/>
            <color indexed="81"/>
            <rFont val="Lucida Console"/>
            <family val="3"/>
          </rPr>
          <t>_x000D_
28306</t>
        </r>
      </text>
    </comment>
    <comment ref="B263" authorId="0" shapeId="0" xr:uid="{488359D1-6D77-4125-8BAA-C878CFC35D42}">
      <text>
        <r>
          <rPr>
            <sz val="10"/>
            <color indexed="81"/>
            <rFont val="Lucida Console"/>
            <family val="3"/>
          </rPr>
          <t xml:space="preserve">DESCRIÇÃO DETALHADA_x000D_
UNIAO PVC COLA MARROM DE 1.1/2", DE ACORDO COM A NORMA NBR 5648 E A MARCA DEVERA VIR LITOGRAFADA NA PECA </t>
        </r>
      </text>
    </comment>
    <comment ref="G263" authorId="0" shapeId="0" xr:uid="{0EB6DEF4-0A2D-40F4-A702-34509D02AC07}">
      <text>
        <r>
          <rPr>
            <sz val="10"/>
            <color indexed="81"/>
            <rFont val="Lucida Console"/>
            <family val="3"/>
          </rPr>
          <t>_x000D_
Últ estimativa : 80_x000D_
Enviada em     : 17.12.2020_x000D_
Ata - Venc     : 101/20 - 27.04.2021</t>
        </r>
      </text>
    </comment>
    <comment ref="O263" authorId="0" shapeId="0" xr:uid="{B0179ABC-CCC7-47B8-9D2D-E5873C8E732E}">
      <text>
        <r>
          <rPr>
            <sz val="10"/>
            <color indexed="81"/>
            <rFont val="Lucida Console"/>
            <family val="3"/>
          </rPr>
          <t>_x000D_
Pertencia a ATA nº 101/20_x000D_
Estimativa de Renovação enviada em 17.12.2020 - Qtd 80_x000D_
PE  16/20 lote 32_x000D_
18.05.20 = Processo conferido, finalizado.</t>
        </r>
      </text>
    </comment>
    <comment ref="W263" authorId="0" shapeId="0" xr:uid="{DB383DFB-415F-421F-92A7-0815605051C2}">
      <text>
        <r>
          <rPr>
            <sz val="10"/>
            <color indexed="81"/>
            <rFont val="Lucida Console"/>
            <family val="3"/>
          </rPr>
          <t>_x000D_
DM-Hidráulica</t>
        </r>
      </text>
    </comment>
    <comment ref="X263" authorId="0" shapeId="0" xr:uid="{CC78C7E3-4F4C-4C7D-A271-E733B6FB35DE}">
      <text>
        <r>
          <rPr>
            <sz val="10"/>
            <color indexed="81"/>
            <rFont val="Lucida Console"/>
            <family val="3"/>
          </rPr>
          <t>_x000D_
MATERIAL HIDRAULICO, CANOS, TUBOS, MANGUEIRAS, CONEXOES E ACESS.</t>
        </r>
      </text>
    </comment>
    <comment ref="Y263" authorId="0" shapeId="0" xr:uid="{1EEA0660-7EAA-4852-BD62-1EFF1BACB1D8}">
      <text>
        <r>
          <rPr>
            <sz val="10"/>
            <color indexed="81"/>
            <rFont val="Lucida Console"/>
            <family val="3"/>
          </rPr>
          <t>_x000D_
ADAP. LUVAS.TES CURVAS COTOVELOS PLUGS FLANGES.....</t>
        </r>
      </text>
    </comment>
    <comment ref="AW263" authorId="0" shapeId="0" xr:uid="{FC39E459-EFA6-483C-9AF2-C9FB307C1F16}">
      <text>
        <r>
          <rPr>
            <sz val="10"/>
            <color indexed="81"/>
            <rFont val="Lucida Console"/>
            <family val="3"/>
          </rPr>
          <t>Tempo de Estoque (Meses)_x000D_
_x000D_
133,0</t>
        </r>
      </text>
    </comment>
    <comment ref="A264" authorId="0" shapeId="0" xr:uid="{115991CD-4F80-42C2-AA56-439CA8E3F34C}">
      <text>
        <r>
          <rPr>
            <sz val="10"/>
            <color indexed="81"/>
            <rFont val="Lucida Console"/>
            <family val="3"/>
          </rPr>
          <t>_x000D_
28308</t>
        </r>
      </text>
    </comment>
    <comment ref="B264" authorId="0" shapeId="0" xr:uid="{4DB93454-BA68-46B7-9114-C0B294327486}">
      <text>
        <r>
          <rPr>
            <sz val="10"/>
            <color indexed="81"/>
            <rFont val="Lucida Console"/>
            <family val="3"/>
          </rPr>
          <t>DESCRIÇÃO DETALHADA_x000D_
UNIAO PVC COLA MARROM DE 1", DE ACORDO COM A NORMA NBR 5648 E A MARCA DEVERA VIR LITOGRAFADA NA PECA</t>
        </r>
      </text>
    </comment>
    <comment ref="G264" authorId="0" shapeId="0" xr:uid="{DF63F5AF-2428-48DE-81FB-C9BB1100B853}">
      <text>
        <r>
          <rPr>
            <sz val="10"/>
            <color indexed="81"/>
            <rFont val="Lucida Console"/>
            <family val="3"/>
          </rPr>
          <t>_x000D_
Últ estimativa : 50_x000D_
Enviada em     : 17.12.2020_x000D_
Ata - Venc     : 101/20 - 27.04.2021</t>
        </r>
      </text>
    </comment>
    <comment ref="O264" authorId="0" shapeId="0" xr:uid="{686D7CDE-7713-4325-89FE-8D73AD19F3D3}">
      <text>
        <r>
          <rPr>
            <sz val="10"/>
            <color indexed="81"/>
            <rFont val="Lucida Console"/>
            <family val="3"/>
          </rPr>
          <t>_x000D_
Pertencia a ATA nº 101/20_x000D_
Estimativa de Renovação enviada em 17.12.2020 - Qtd 50_x000D_
PE  16/20 lote 33_x000D_
18.05.20 = Processo conferido, finalizado.</t>
        </r>
      </text>
    </comment>
    <comment ref="W264" authorId="0" shapeId="0" xr:uid="{7074DA7C-244D-4597-A98F-AB352039B484}">
      <text>
        <r>
          <rPr>
            <sz val="10"/>
            <color indexed="81"/>
            <rFont val="Lucida Console"/>
            <family val="3"/>
          </rPr>
          <t>_x000D_
DM-Hidráulica</t>
        </r>
      </text>
    </comment>
    <comment ref="X264" authorId="0" shapeId="0" xr:uid="{B1D6B80D-A2BA-491D-AB08-645FE5BB10B5}">
      <text>
        <r>
          <rPr>
            <sz val="10"/>
            <color indexed="81"/>
            <rFont val="Lucida Console"/>
            <family val="3"/>
          </rPr>
          <t>_x000D_
MATERIAL HIDRAULICO, CANOS, TUBOS, MANGUEIRAS, CONEXOES E ACESS.</t>
        </r>
      </text>
    </comment>
    <comment ref="Y264" authorId="0" shapeId="0" xr:uid="{D3CF939D-2CB3-4516-8451-2F5BA2C59AAB}">
      <text>
        <r>
          <rPr>
            <sz val="10"/>
            <color indexed="81"/>
            <rFont val="Lucida Console"/>
            <family val="3"/>
          </rPr>
          <t>_x000D_
ADAP. LUVAS.TES CURVAS COTOVELOS PLUGS FLANGES.....</t>
        </r>
      </text>
    </comment>
    <comment ref="AW264" authorId="0" shapeId="0" xr:uid="{DF22AF5C-0FF2-4B89-9F9A-1798FAE43A3C}">
      <text>
        <r>
          <rPr>
            <sz val="10"/>
            <color indexed="81"/>
            <rFont val="Lucida Console"/>
            <family val="3"/>
          </rPr>
          <t>Tempo de Estoque (Meses)_x000D_
_x000D_
74,0</t>
        </r>
      </text>
    </comment>
    <comment ref="A265" authorId="0" shapeId="0" xr:uid="{6C403455-A7B3-4B8E-84C2-6637EDD8AFDC}">
      <text>
        <r>
          <rPr>
            <sz val="10"/>
            <color indexed="81"/>
            <rFont val="Lucida Console"/>
            <family val="3"/>
          </rPr>
          <t>_x000D_
52994</t>
        </r>
      </text>
    </comment>
    <comment ref="B265" authorId="0" shapeId="0" xr:uid="{A9B0957A-A527-4F31-88A7-0E4CD1D46528}">
      <text>
        <r>
          <rPr>
            <sz val="10"/>
            <color indexed="81"/>
            <rFont val="Lucida Console"/>
            <family val="3"/>
          </rPr>
          <t>DESCRIÇÃO DETALHADA_x000D_
LUVA DE REDUCAO EM PVC MARROM DE 1.1/2" X 1.1/4". A MARCA DEVERA VIR LITOGRAFADA NA PECA.</t>
        </r>
      </text>
    </comment>
    <comment ref="G265" authorId="0" shapeId="0" xr:uid="{F25BD237-B907-4185-B257-559BD5477CB5}">
      <text>
        <r>
          <rPr>
            <sz val="10"/>
            <color indexed="81"/>
            <rFont val="Lucida Console"/>
            <family val="3"/>
          </rPr>
          <t>_x000D_
Últ estimativa : 100_x000D_
Enviada em     : 17.12.2020_x000D_
Ata - Venc     : 101/20 - 27.04.2021</t>
        </r>
      </text>
    </comment>
    <comment ref="O265" authorId="0" shapeId="0" xr:uid="{47A00005-3F0C-4B3A-98C3-B6D67CEBBA2E}">
      <text>
        <r>
          <rPr>
            <sz val="10"/>
            <color indexed="81"/>
            <rFont val="Lucida Console"/>
            <family val="3"/>
          </rPr>
          <t>_x000D_
Pertencia a ATA nº 101/20_x000D_
Estimativa de Renovação enviada em 17.12.2020 - Qtd 100_x000D_
PE  16/20 lote 39_x000D_
18.05.20 = Processo conferido, finalizado.</t>
        </r>
      </text>
    </comment>
    <comment ref="W265" authorId="0" shapeId="0" xr:uid="{5CDA5549-5ECA-4C23-AB8F-7C8AF9A808FC}">
      <text>
        <r>
          <rPr>
            <sz val="10"/>
            <color indexed="81"/>
            <rFont val="Lucida Console"/>
            <family val="3"/>
          </rPr>
          <t>_x000D_
DM-Hidráulica</t>
        </r>
      </text>
    </comment>
    <comment ref="X265" authorId="0" shapeId="0" xr:uid="{E45CFA37-4206-450A-AE39-1C075FB83486}">
      <text>
        <r>
          <rPr>
            <sz val="10"/>
            <color indexed="81"/>
            <rFont val="Lucida Console"/>
            <family val="3"/>
          </rPr>
          <t>_x000D_
MATERIAL HIDRAULICO, CANOS, TUBOS, MANGUEIRAS, CONEXOES E ACESS.</t>
        </r>
      </text>
    </comment>
    <comment ref="Y265" authorId="0" shapeId="0" xr:uid="{984D72BF-93FC-4AE1-BD62-19540A5C3F98}">
      <text>
        <r>
          <rPr>
            <sz val="10"/>
            <color indexed="81"/>
            <rFont val="Lucida Console"/>
            <family val="3"/>
          </rPr>
          <t>_x000D_
ADAP. LUVAS.TES CURVAS COTOVELOS PLUGS FLANGES.....</t>
        </r>
      </text>
    </comment>
    <comment ref="AW265" authorId="0" shapeId="0" xr:uid="{5C977E91-95FC-47BC-AFCB-9F087A9C6A9B}">
      <text>
        <r>
          <rPr>
            <sz val="10"/>
            <color indexed="81"/>
            <rFont val="Lucida Console"/>
            <family val="3"/>
          </rPr>
          <t>Tempo de Estoque (Meses)_x000D_
_x000D_
164,0</t>
        </r>
      </text>
    </comment>
    <comment ref="A266" authorId="0" shapeId="0" xr:uid="{9C53A3AD-63AD-4C22-A1C9-E1DCB9890500}">
      <text>
        <r>
          <rPr>
            <sz val="10"/>
            <color indexed="81"/>
            <rFont val="Lucida Console"/>
            <family val="3"/>
          </rPr>
          <t>_x000D_
61201</t>
        </r>
      </text>
    </comment>
    <comment ref="B266" authorId="0" shapeId="0" xr:uid="{7AE11F7D-946D-4B02-AF79-A57887ED21E5}">
      <text>
        <r>
          <rPr>
            <sz val="10"/>
            <color indexed="81"/>
            <rFont val="Lucida Console"/>
            <family val="3"/>
          </rPr>
          <t xml:space="preserve">DESCRIÇÃO DETALHADA_x000D_
LUVA DE PVC SOLDAVEL / ROSQUEAVEL AZUL - 3/4", DE ACORDO COM A NORMA NBR 5648 E A MARCA DEVERA VIR LITOGRAFADA NA PECA   </t>
        </r>
      </text>
    </comment>
    <comment ref="G266" authorId="0" shapeId="0" xr:uid="{2EAF77EE-0EED-49BD-ADDA-7D02F243F14B}">
      <text>
        <r>
          <rPr>
            <sz val="10"/>
            <color indexed="81"/>
            <rFont val="Lucida Console"/>
            <family val="3"/>
          </rPr>
          <t>_x000D_
Últ estimativa : 200_x000D_
Enviada em     : 17.12.2020_x000D_
Ata - Venc     : 101/20 - 27.04.2021</t>
        </r>
      </text>
    </comment>
    <comment ref="O266" authorId="0" shapeId="0" xr:uid="{FE90A739-0FD9-4674-B9FA-B6BD378869D7}">
      <text>
        <r>
          <rPr>
            <sz val="10"/>
            <color indexed="81"/>
            <rFont val="Lucida Console"/>
            <family val="3"/>
          </rPr>
          <t>_x000D_
Pertencia a ATA nº 101/20_x000D_
Estimativa de Renovação enviada em 17.12.2020 - Qtd 200_x000D_
PE  16/20 lote 63_x000D_
18.05.20 = Processo conferido, finalizado.</t>
        </r>
      </text>
    </comment>
    <comment ref="W266" authorId="0" shapeId="0" xr:uid="{9C65116D-6AB9-4652-99D7-375EC2D5E406}">
      <text>
        <r>
          <rPr>
            <sz val="10"/>
            <color indexed="81"/>
            <rFont val="Lucida Console"/>
            <family val="3"/>
          </rPr>
          <t>_x000D_
DM-Hidráulica</t>
        </r>
      </text>
    </comment>
    <comment ref="X266" authorId="0" shapeId="0" xr:uid="{262E827F-5B27-4973-8105-91795746A2DC}">
      <text>
        <r>
          <rPr>
            <sz val="10"/>
            <color indexed="81"/>
            <rFont val="Lucida Console"/>
            <family val="3"/>
          </rPr>
          <t>_x000D_
MATERIAL HIDRAULICO, CANOS, TUBOS, MANGUEIRAS, CONEXOES E ACESS.</t>
        </r>
      </text>
    </comment>
    <comment ref="Y266" authorId="0" shapeId="0" xr:uid="{63D84A37-D477-4012-AA9F-179672F0D913}">
      <text>
        <r>
          <rPr>
            <sz val="10"/>
            <color indexed="81"/>
            <rFont val="Lucida Console"/>
            <family val="3"/>
          </rPr>
          <t>_x000D_
ADAP. LUVAS.TES CURVAS COTOVELOS PLUGS FLANGES.....</t>
        </r>
      </text>
    </comment>
    <comment ref="AW266" authorId="0" shapeId="0" xr:uid="{2D3BE20D-6658-4971-BAB7-EC9C7545E43B}">
      <text>
        <r>
          <rPr>
            <sz val="10"/>
            <color indexed="81"/>
            <rFont val="Lucida Console"/>
            <family val="3"/>
          </rPr>
          <t>Tempo de Estoque (Meses)_x000D_
_x000D_
1.240,0</t>
        </r>
      </text>
    </comment>
    <comment ref="A267" authorId="0" shapeId="0" xr:uid="{949631FA-FD66-4BEC-A044-84BD10A788A3}">
      <text>
        <r>
          <rPr>
            <sz val="10"/>
            <color indexed="81"/>
            <rFont val="Lucida Console"/>
            <family val="3"/>
          </rPr>
          <t>_x000D_
77109</t>
        </r>
      </text>
    </comment>
    <comment ref="B267" authorId="0" shapeId="0" xr:uid="{74424E7E-9308-4BBE-827E-B67AD805369B}">
      <text>
        <r>
          <rPr>
            <sz val="10"/>
            <color indexed="81"/>
            <rFont val="Lucida Console"/>
            <family val="3"/>
          </rPr>
          <t>DESCRIÇÃO DETALHADA_x000D_
CAP EM PVC DE 3/4 PARA AGUA MARROM - 25MM - DE ACORDO COM A NBR 5648, SENDO QUE A MARCA, MEDIDA E NBR DEVERAO VIR LITOGRAFADA NA PECA</t>
        </r>
      </text>
    </comment>
    <comment ref="G267" authorId="0" shapeId="0" xr:uid="{A5AB68E8-6B9C-4EA8-B5FC-D8ACC5552DC2}">
      <text>
        <r>
          <rPr>
            <sz val="10"/>
            <color indexed="81"/>
            <rFont val="Lucida Console"/>
            <family val="3"/>
          </rPr>
          <t>_x000D_
Últ estimativa : 200_x000D_
Enviada em     : 17.12.2020_x000D_
Ata - Venc     : 101/20 - 27.04.2021</t>
        </r>
      </text>
    </comment>
    <comment ref="O267" authorId="0" shapeId="0" xr:uid="{55BA9BD2-B305-4089-84E9-9054080C1CA3}">
      <text>
        <r>
          <rPr>
            <sz val="10"/>
            <color indexed="81"/>
            <rFont val="Lucida Console"/>
            <family val="3"/>
          </rPr>
          <t>_x000D_
Pertencia a ATA nº 101/20_x000D_
Estimativa de Renovação enviada em 17.12.2020 - Qtd 200_x000D_
PE  16/20 lote 71_x000D_
18.05.20 = Processo conferido, finalizado.</t>
        </r>
      </text>
    </comment>
    <comment ref="W267" authorId="0" shapeId="0" xr:uid="{C31E3CD0-5385-49BE-B813-0A1106DC7720}">
      <text>
        <r>
          <rPr>
            <sz val="10"/>
            <color indexed="81"/>
            <rFont val="Lucida Console"/>
            <family val="3"/>
          </rPr>
          <t>_x000D_
DM-Hidráulica</t>
        </r>
      </text>
    </comment>
    <comment ref="X267" authorId="0" shapeId="0" xr:uid="{86557C8E-E13D-4DB4-B173-3FC278757BEA}">
      <text>
        <r>
          <rPr>
            <sz val="10"/>
            <color indexed="81"/>
            <rFont val="Lucida Console"/>
            <family val="3"/>
          </rPr>
          <t>_x000D_
MATERIAL HIDRAULICO, CANOS, TUBOS, MANGUEIRAS, CONEXOES E ACESS.</t>
        </r>
      </text>
    </comment>
    <comment ref="Y267" authorId="0" shapeId="0" xr:uid="{82717D33-E243-4CBF-B817-7ECDDD9B4AE2}">
      <text>
        <r>
          <rPr>
            <sz val="10"/>
            <color indexed="81"/>
            <rFont val="Lucida Console"/>
            <family val="3"/>
          </rPr>
          <t>_x000D_
ADAP. LUVAS.TES CURVAS COTOVELOS PLUGS FLANGES.....</t>
        </r>
      </text>
    </comment>
    <comment ref="AW267" authorId="0" shapeId="0" xr:uid="{2F625FFB-950C-43D9-BBB1-BA83F7E1B581}">
      <text>
        <r>
          <rPr>
            <sz val="10"/>
            <color indexed="81"/>
            <rFont val="Lucida Console"/>
            <family val="3"/>
          </rPr>
          <t>Tempo de Estoque (Meses)_x000D_
_x000D_
181,0</t>
        </r>
      </text>
    </comment>
    <comment ref="A268" authorId="0" shapeId="0" xr:uid="{6C24748A-D79C-4D3A-BE0E-31B8654A9AD8}">
      <text>
        <r>
          <rPr>
            <sz val="10"/>
            <color indexed="81"/>
            <rFont val="Lucida Console"/>
            <family val="3"/>
          </rPr>
          <t>_x000D_
95121</t>
        </r>
      </text>
    </comment>
    <comment ref="B268" authorId="0" shapeId="0" xr:uid="{730E443A-7182-408C-9CD3-D870861CE65A}">
      <text>
        <r>
          <rPr>
            <sz val="10"/>
            <color indexed="81"/>
            <rFont val="Lucida Console"/>
            <family val="3"/>
          </rPr>
          <t xml:space="preserve">DESCRIÇÃO DETALHADA_x000D_
JOELHO 45° DE PVC SOLDAVEL PARA AGUA, MARROM, 25 MM, DE ACORDO COM A NORMA NBR 5648 E A MARCA DEVERA VIR LITOGRAFADA NA PECA </t>
        </r>
      </text>
    </comment>
    <comment ref="G268" authorId="0" shapeId="0" xr:uid="{9A6845A2-2FEC-4A19-9E33-EA86B95005E1}">
      <text>
        <r>
          <rPr>
            <sz val="10"/>
            <color indexed="81"/>
            <rFont val="Lucida Console"/>
            <family val="3"/>
          </rPr>
          <t>_x000D_
Últ estimativa : 300_x000D_
Enviada em     : 17.12.2020_x000D_
Ata - Venc     : 101/20 - 27.04.2021</t>
        </r>
      </text>
    </comment>
    <comment ref="O268" authorId="0" shapeId="0" xr:uid="{518CF419-4517-451D-A251-5482AEED11FE}">
      <text>
        <r>
          <rPr>
            <sz val="10"/>
            <color indexed="81"/>
            <rFont val="Lucida Console"/>
            <family val="3"/>
          </rPr>
          <t>_x000D_
Pertencia a ATA nº 101/20_x000D_
Estimativa de Renovação enviada em 17.12.2020 - Qtd 300_x000D_
PE  16/20 lote 83_x000D_
18.05.20 = Processo conferido, finalizado.</t>
        </r>
      </text>
    </comment>
    <comment ref="W268" authorId="0" shapeId="0" xr:uid="{7AABFEFD-740B-4DAC-B8A9-F6060518B0F5}">
      <text>
        <r>
          <rPr>
            <sz val="10"/>
            <color indexed="81"/>
            <rFont val="Lucida Console"/>
            <family val="3"/>
          </rPr>
          <t>_x000D_
DM-Hidráulica</t>
        </r>
      </text>
    </comment>
    <comment ref="X268" authorId="0" shapeId="0" xr:uid="{BEB09AC5-5EA1-4CB8-A619-D8187E56A5F7}">
      <text>
        <r>
          <rPr>
            <sz val="10"/>
            <color indexed="81"/>
            <rFont val="Lucida Console"/>
            <family val="3"/>
          </rPr>
          <t>_x000D_
MATERIAL HIDRAULICO, CANOS, TUBOS, MANGUEIRAS, CONEXOES E ACESS.</t>
        </r>
      </text>
    </comment>
    <comment ref="Y268" authorId="0" shapeId="0" xr:uid="{C51D6433-E2DC-4CA2-B1F2-4273FB38B3EC}">
      <text>
        <r>
          <rPr>
            <sz val="10"/>
            <color indexed="81"/>
            <rFont val="Lucida Console"/>
            <family val="3"/>
          </rPr>
          <t>_x000D_
ADAP. LUVAS.TES CURVAS COTOVELOS PLUGS FLANGES.....</t>
        </r>
      </text>
    </comment>
    <comment ref="AW268" authorId="0" shapeId="0" xr:uid="{110E7D3E-7CE1-4DE8-A98B-A754D2249F4B}">
      <text>
        <r>
          <rPr>
            <sz val="10"/>
            <color indexed="81"/>
            <rFont val="Lucida Console"/>
            <family val="3"/>
          </rPr>
          <t>Tempo de Estoque (Meses)_x000D_
_x000D_
0,0</t>
        </r>
      </text>
    </comment>
    <comment ref="A269" authorId="0" shapeId="0" xr:uid="{247DDFFF-A059-48F0-B027-0DA6AB033252}">
      <text>
        <r>
          <rPr>
            <sz val="10"/>
            <color indexed="81"/>
            <rFont val="Lucida Console"/>
            <family val="3"/>
          </rPr>
          <t>_x000D_
15051</t>
        </r>
      </text>
    </comment>
    <comment ref="B269" authorId="0" shapeId="0" xr:uid="{E4E538F9-E38E-4436-88B3-6560D390F8A7}">
      <text>
        <r>
          <rPr>
            <sz val="10"/>
            <color indexed="81"/>
            <rFont val="Lucida Console"/>
            <family val="3"/>
          </rPr>
          <t>DESCRIÇÃO DETALHADA_x000D_
RALO SIFONADO EM PVC DE 100 X 40 MM (1 1/2")</t>
        </r>
      </text>
    </comment>
    <comment ref="G269" authorId="0" shapeId="0" xr:uid="{8EBA8AD0-2AB2-4454-BEFE-35BC6B7CF9DE}">
      <text>
        <r>
          <rPr>
            <sz val="10"/>
            <color indexed="81"/>
            <rFont val="Lucida Console"/>
            <family val="3"/>
          </rPr>
          <t>_x000D_
Últ estimativa : 100_x000D_
Enviada em     : 17.12.2020_x000D_
Ata - Venc     : 101/20 - 27.04.2021</t>
        </r>
      </text>
    </comment>
    <comment ref="O269" authorId="0" shapeId="0" xr:uid="{67A7175C-C2BA-4509-93F0-25C971E0F71F}">
      <text>
        <r>
          <rPr>
            <sz val="10"/>
            <color indexed="81"/>
            <rFont val="Lucida Console"/>
            <family val="3"/>
          </rPr>
          <t>_x000D_
Pertencia a ATA nº 101/20_x000D_
Estimativa de Renovação enviada em 17.12.2020 - Qtd 100_x000D_
PE  16/20 lote _x000D_
18.05.20 = Processo conferido, finalizado.</t>
        </r>
      </text>
    </comment>
    <comment ref="W269" authorId="0" shapeId="0" xr:uid="{DFF267D4-A8DC-458E-ACD4-AE884139EB97}">
      <text>
        <r>
          <rPr>
            <sz val="10"/>
            <color indexed="81"/>
            <rFont val="Lucida Console"/>
            <family val="3"/>
          </rPr>
          <t>_x000D_
DM-Hidráulica</t>
        </r>
      </text>
    </comment>
    <comment ref="X269" authorId="0" shapeId="0" xr:uid="{0903B869-672B-494B-A8A1-CCCE1B7DA193}">
      <text>
        <r>
          <rPr>
            <sz val="10"/>
            <color indexed="81"/>
            <rFont val="Lucida Console"/>
            <family val="3"/>
          </rPr>
          <t>_x000D_
MATERIAL HIDRAULICO, CANOS, TUBOS, MANGUEIRAS, CONEXOES E ACESS.</t>
        </r>
      </text>
    </comment>
    <comment ref="Y269" authorId="0" shapeId="0" xr:uid="{D5EC295A-717F-4C5A-9965-B78BE6F320EB}">
      <text>
        <r>
          <rPr>
            <sz val="10"/>
            <color indexed="81"/>
            <rFont val="Lucida Console"/>
            <family val="3"/>
          </rPr>
          <t>_x000D_
RALOS SIFOES E CAIXAS</t>
        </r>
      </text>
    </comment>
    <comment ref="AW269" authorId="0" shapeId="0" xr:uid="{36ED754D-36E3-401B-A1C5-05A3AC766C4B}">
      <text>
        <r>
          <rPr>
            <sz val="10"/>
            <color indexed="81"/>
            <rFont val="Lucida Console"/>
            <family val="3"/>
          </rPr>
          <t>Tempo de Estoque (Meses)_x000D_
_x000D_
47,0</t>
        </r>
      </text>
    </comment>
    <comment ref="A270" authorId="0" shapeId="0" xr:uid="{11910ADD-AE3E-491A-B5EC-DCBAF75E08A9}">
      <text>
        <r>
          <rPr>
            <sz val="10"/>
            <color indexed="81"/>
            <rFont val="Lucida Console"/>
            <family val="3"/>
          </rPr>
          <t>_x000D_
88856</t>
        </r>
      </text>
    </comment>
    <comment ref="B270" authorId="0" shapeId="0" xr:uid="{A2BC887A-4BE5-4694-BEF7-E83E76B4508F}">
      <text>
        <r>
          <rPr>
            <sz val="10"/>
            <color indexed="81"/>
            <rFont val="Lucida Console"/>
            <family val="3"/>
          </rPr>
          <t>DESCRIÇÃO DETALHADA_x000D_
BARRA DE FERRO TEE 1 X 1/8 - BARRA COM 06 METROS</t>
        </r>
      </text>
    </comment>
    <comment ref="G270" authorId="0" shapeId="0" xr:uid="{A2C66256-284A-4EE3-93E0-D987A493A1EE}">
      <text>
        <r>
          <rPr>
            <sz val="10"/>
            <color indexed="81"/>
            <rFont val="Lucida Console"/>
            <family val="3"/>
          </rPr>
          <t>_x000D_
Últ estimativa : 400_x000D_
Enviada em     : 19.05.2021_x000D_
Ata - Venc     : 104/20 - 03.05.2021</t>
        </r>
      </text>
    </comment>
    <comment ref="O270" authorId="0" shapeId="0" xr:uid="{B6C55149-73BD-47D7-891A-041F959FCE67}">
      <text>
        <r>
          <rPr>
            <sz val="10"/>
            <color indexed="81"/>
            <rFont val="Lucida Console"/>
            <family val="3"/>
          </rPr>
          <t>_x000D_
Pertencia a ATA nº 104/20_x000D_
Estimativa de Renovação enviada em 19.05.2021 - Qtd 400_x000D_
PE  17/20 lote _x000D_
19.05.20 = Finalizar, contrato assinado.</t>
        </r>
      </text>
    </comment>
    <comment ref="W270" authorId="0" shapeId="0" xr:uid="{5CF0ADD7-3FFC-44F1-A979-333D0D1D74C7}">
      <text>
        <r>
          <rPr>
            <sz val="10"/>
            <color indexed="81"/>
            <rFont val="Lucida Console"/>
            <family val="3"/>
          </rPr>
          <t>_x000D_
DM-Serralheria</t>
        </r>
      </text>
    </comment>
    <comment ref="X270" authorId="0" shapeId="0" xr:uid="{C96BC37F-E2BC-4FB3-8C5F-EB0DA95EEA26}">
      <text>
        <r>
          <rPr>
            <sz val="10"/>
            <color indexed="81"/>
            <rFont val="Lucida Console"/>
            <family val="3"/>
          </rPr>
          <t>_x000D_
METAIS,LAMINAD.,PERFILADOS E ARTEFATOS METALICOS</t>
        </r>
      </text>
    </comment>
    <comment ref="Y270" authorId="0" shapeId="0" xr:uid="{773CBEEB-979B-4BDF-8625-CA594958A99B}">
      <text>
        <r>
          <rPr>
            <sz val="10"/>
            <color indexed="81"/>
            <rFont val="Lucida Console"/>
            <family val="3"/>
          </rPr>
          <t>_x000D_
PERFIS E BARRA</t>
        </r>
      </text>
    </comment>
    <comment ref="AW270" authorId="0" shapeId="0" xr:uid="{DF442A75-E15C-4EA1-A203-09FBC383CF57}">
      <text>
        <r>
          <rPr>
            <sz val="10"/>
            <color indexed="81"/>
            <rFont val="Lucida Console"/>
            <family val="3"/>
          </rPr>
          <t>Tempo de Estoque (Meses)_x000D_
_x000D_
450,0</t>
        </r>
      </text>
    </comment>
    <comment ref="A271" authorId="0" shapeId="0" xr:uid="{41E1A9A0-5D7A-42B1-A695-105B584AA86F}">
      <text>
        <r>
          <rPr>
            <sz val="10"/>
            <color indexed="81"/>
            <rFont val="Lucida Console"/>
            <family val="3"/>
          </rPr>
          <t>_x000D_
60517</t>
        </r>
      </text>
    </comment>
    <comment ref="B271" authorId="0" shapeId="0" xr:uid="{A92B94B7-796A-449A-B24C-5C3412B79A0C}">
      <text>
        <r>
          <rPr>
            <sz val="10"/>
            <color indexed="81"/>
            <rFont val="Lucida Console"/>
            <family val="3"/>
          </rPr>
          <t>DESCRIÇÃO DETALHADA_x000D_
FERRO REDONDO DE 5/8" - BARRA COM 06 METROS (FERRO MECANICO)</t>
        </r>
      </text>
    </comment>
    <comment ref="G271" authorId="0" shapeId="0" xr:uid="{6CE4A746-46F2-4C9E-B4B9-763617EECC44}">
      <text>
        <r>
          <rPr>
            <sz val="10"/>
            <color indexed="81"/>
            <rFont val="Lucida Console"/>
            <family val="3"/>
          </rPr>
          <t>_x000D_
Últ estimativa : 200_x000D_
Enviada em     : 28.01.2021_x000D_
Ata - Venc     : 104/20 - 03.05.2021</t>
        </r>
      </text>
    </comment>
    <comment ref="O271" authorId="0" shapeId="0" xr:uid="{1809FED3-5C8E-4BAA-B4E7-B2F4F362B5CA}">
      <text>
        <r>
          <rPr>
            <sz val="10"/>
            <color indexed="81"/>
            <rFont val="Lucida Console"/>
            <family val="3"/>
          </rPr>
          <t>_x000D_
Pertencia a ATA nº 104/20_x000D_
Estimativa de Renovação enviada em 28.01.2021 - Qtd 200_x000D_
PE  17/20 lote _x000D_
19.05.20 = Finalizar, contrato assinado.</t>
        </r>
      </text>
    </comment>
    <comment ref="W271" authorId="0" shapeId="0" xr:uid="{677E2FE5-79AF-4A98-A95F-DD3A3DD57911}">
      <text>
        <r>
          <rPr>
            <sz val="10"/>
            <color indexed="81"/>
            <rFont val="Lucida Console"/>
            <family val="3"/>
          </rPr>
          <t>_x000D_
DM-Construção</t>
        </r>
      </text>
    </comment>
    <comment ref="X271" authorId="0" shapeId="0" xr:uid="{77726D34-7F0B-44DC-B443-67C994C35604}">
      <text>
        <r>
          <rPr>
            <sz val="10"/>
            <color indexed="81"/>
            <rFont val="Lucida Console"/>
            <family val="3"/>
          </rPr>
          <t>_x000D_
MAT.E EQUIP. P/ CONSTR.CIVIL E CONSERV. DE VIAS PUBL.</t>
        </r>
      </text>
    </comment>
    <comment ref="Y271" authorId="0" shapeId="0" xr:uid="{0E2AFCFD-1FAF-4D1D-BFD7-8EE214D5712B}">
      <text>
        <r>
          <rPr>
            <sz val="10"/>
            <color indexed="81"/>
            <rFont val="Lucida Console"/>
            <family val="3"/>
          </rPr>
          <t>_x000D_
FERRAGENS E AFINS</t>
        </r>
      </text>
    </comment>
    <comment ref="AW271" authorId="0" shapeId="0" xr:uid="{5EE259F2-A642-4410-AEBB-FEF60708929E}">
      <text>
        <r>
          <rPr>
            <sz val="10"/>
            <color indexed="81"/>
            <rFont val="Lucida Console"/>
            <family val="3"/>
          </rPr>
          <t>Tempo de Estoque (Meses)_x000D_
_x000D_
1.781,0</t>
        </r>
      </text>
    </comment>
    <comment ref="A272" authorId="0" shapeId="0" xr:uid="{35B0083B-7608-49ED-8D59-AF4FA75A7B94}">
      <text>
        <r>
          <rPr>
            <sz val="10"/>
            <color indexed="81"/>
            <rFont val="Lucida Console"/>
            <family val="3"/>
          </rPr>
          <t>_x000D_
87348</t>
        </r>
      </text>
    </comment>
    <comment ref="B272" authorId="0" shapeId="0" xr:uid="{2614176D-84FD-420A-8538-A74EEE91F8F4}">
      <text>
        <r>
          <rPr>
            <sz val="10"/>
            <color indexed="81"/>
            <rFont val="Lucida Console"/>
            <family val="3"/>
          </rPr>
          <t>DESCRIÇÃO DETALHADA_x000D_
FERRO CHATO 1/2" X 1/4" - BARRA C/ 06 METROS</t>
        </r>
      </text>
    </comment>
    <comment ref="G272" authorId="0" shapeId="0" xr:uid="{322F416D-904C-4CCA-91AE-7F34A96374DA}">
      <text>
        <r>
          <rPr>
            <sz val="10"/>
            <color indexed="81"/>
            <rFont val="Lucida Console"/>
            <family val="3"/>
          </rPr>
          <t>_x000D_
Últ estimativa : 0_x000D_
Enviada em     : 28.01.2021_x000D_
Ata - Venc     : 104/20 - 03.05.2021</t>
        </r>
      </text>
    </comment>
    <comment ref="O272" authorId="0" shapeId="0" xr:uid="{7AA67050-7E9E-47D1-A48D-0809C610DC23}">
      <text>
        <r>
          <rPr>
            <sz val="10"/>
            <color indexed="81"/>
            <rFont val="Lucida Console"/>
            <family val="3"/>
          </rPr>
          <t>_x000D_
Pertencia a ATA nº 104/20_x000D_
Estimativa de Renovação enviada em 28.01.2021 - Qtd _x000D_
PE  17/20 lote _x000D_
19.05.20 = Finalizar, contrato assinado.</t>
        </r>
      </text>
    </comment>
    <comment ref="W272" authorId="0" shapeId="0" xr:uid="{779BFD5F-17C4-4F1C-AA63-4F191E50BBE3}">
      <text>
        <r>
          <rPr>
            <sz val="10"/>
            <color indexed="81"/>
            <rFont val="Lucida Console"/>
            <family val="3"/>
          </rPr>
          <t>_x000D_
DM-Construção</t>
        </r>
      </text>
    </comment>
    <comment ref="X272" authorId="0" shapeId="0" xr:uid="{A84C921B-E680-4619-9F36-6CA3841CD747}">
      <text>
        <r>
          <rPr>
            <sz val="10"/>
            <color indexed="81"/>
            <rFont val="Lucida Console"/>
            <family val="3"/>
          </rPr>
          <t>_x000D_
MAT.E EQUIP. P/ CONSTR.CIVIL E CONSERV. DE VIAS PUBL.</t>
        </r>
      </text>
    </comment>
    <comment ref="Y272" authorId="0" shapeId="0" xr:uid="{93A66CFF-9847-490F-B2A8-FDD4BB52DAD0}">
      <text>
        <r>
          <rPr>
            <sz val="10"/>
            <color indexed="81"/>
            <rFont val="Lucida Console"/>
            <family val="3"/>
          </rPr>
          <t>_x000D_
FERRAGENS E AFINS</t>
        </r>
      </text>
    </comment>
    <comment ref="AW272" authorId="0" shapeId="0" xr:uid="{784242E9-BB79-432D-B047-C1236BF7D14D}">
      <text>
        <r>
          <rPr>
            <sz val="10"/>
            <color indexed="81"/>
            <rFont val="Lucida Console"/>
            <family val="3"/>
          </rPr>
          <t>Tempo de Estoque (Meses)_x000D_
_x000D_
832,0</t>
        </r>
      </text>
    </comment>
    <comment ref="A273" authorId="0" shapeId="0" xr:uid="{170B6B47-858E-4710-AB36-E3CE9D528085}">
      <text>
        <r>
          <rPr>
            <sz val="10"/>
            <color indexed="81"/>
            <rFont val="Lucida Console"/>
            <family val="3"/>
          </rPr>
          <t>_x000D_
13221</t>
        </r>
      </text>
    </comment>
    <comment ref="B273" authorId="0" shapeId="0" xr:uid="{E2A10E4D-D730-47FE-B357-FB026A858BD0}">
      <text>
        <r>
          <rPr>
            <sz val="10"/>
            <color indexed="81"/>
            <rFont val="Lucida Console"/>
            <family val="3"/>
          </rPr>
          <t>DESCRIÇÃO DETALHADA_x000D_
PARAFUSO GALVANIZADO P/ FIXACAO DE TELHAS MODULADAS - 5/16 X 110 MM</t>
        </r>
      </text>
    </comment>
    <comment ref="G273" authorId="0" shapeId="0" xr:uid="{3723CD1F-C373-4D78-B867-BD090E1A7159}">
      <text>
        <r>
          <rPr>
            <sz val="10"/>
            <color indexed="81"/>
            <rFont val="Lucida Console"/>
            <family val="3"/>
          </rPr>
          <t>_x000D_
Últ estimativa : 0_x000D_
Enviada em     : 28.01.2021_x000D_
Ata - Venc     : 104/20 - 03.05.2021</t>
        </r>
      </text>
    </comment>
    <comment ref="O273" authorId="0" shapeId="0" xr:uid="{E879C336-34D3-44D6-A757-F0A52EC1E9D7}">
      <text>
        <r>
          <rPr>
            <sz val="10"/>
            <color indexed="81"/>
            <rFont val="Lucida Console"/>
            <family val="3"/>
          </rPr>
          <t>_x000D_
Pertencia a ATA nº 104/20_x000D_
Estimativa de Renovação enviada em 28.01.2021 - Qtd _x000D_
PE  17/20 lote 1_x000D_
19.05.20 = Finalizar, contrato assinado.</t>
        </r>
      </text>
    </comment>
    <comment ref="W273" authorId="0" shapeId="0" xr:uid="{719D1B7A-9DC1-43E7-9652-B9EE909A2CED}">
      <text>
        <r>
          <rPr>
            <sz val="10"/>
            <color indexed="81"/>
            <rFont val="Lucida Console"/>
            <family val="3"/>
          </rPr>
          <t>_x000D_
DM-Construção</t>
        </r>
      </text>
    </comment>
    <comment ref="X273" authorId="0" shapeId="0" xr:uid="{1D886F82-E99B-40C5-9FC6-689B4AB8985E}">
      <text>
        <r>
          <rPr>
            <sz val="10"/>
            <color indexed="81"/>
            <rFont val="Lucida Console"/>
            <family val="3"/>
          </rPr>
          <t>_x000D_
PARAFUSOS ELEM. VEDACAO UNIAO CONEX . FIXACAO</t>
        </r>
      </text>
    </comment>
    <comment ref="Y273" authorId="0" shapeId="0" xr:uid="{92D8A83E-1217-45B1-94C0-4453EE19262B}">
      <text>
        <r>
          <rPr>
            <sz val="10"/>
            <color indexed="81"/>
            <rFont val="Lucida Console"/>
            <family val="3"/>
          </rPr>
          <t>_x000D_
HASTES</t>
        </r>
      </text>
    </comment>
    <comment ref="AW273" authorId="0" shapeId="0" xr:uid="{F1DE54D1-E386-4FA5-B093-67DD7A79D58B}">
      <text>
        <r>
          <rPr>
            <sz val="10"/>
            <color indexed="81"/>
            <rFont val="Lucida Console"/>
            <family val="3"/>
          </rPr>
          <t>Tempo de Estoque (Meses)_x000D_
_x000D_
1.794,0</t>
        </r>
      </text>
    </comment>
    <comment ref="A274" authorId="0" shapeId="0" xr:uid="{043D38BA-5BB8-4499-8E76-E307C801CFFC}">
      <text>
        <r>
          <rPr>
            <sz val="10"/>
            <color indexed="81"/>
            <rFont val="Lucida Console"/>
            <family val="3"/>
          </rPr>
          <t>_x000D_
13222</t>
        </r>
      </text>
    </comment>
    <comment ref="B274" authorId="0" shapeId="0" xr:uid="{3254B9BB-F267-4A18-97C5-691DB7166A12}">
      <text>
        <r>
          <rPr>
            <sz val="10"/>
            <color indexed="81"/>
            <rFont val="Lucida Console"/>
            <family val="3"/>
          </rPr>
          <t>DESCRIÇÃO DETALHADA_x000D_
PARAFUSO GALVANIZADO P/ FIXACAO DE TELHAS MODULADAS - 8 X 150 MM</t>
        </r>
      </text>
    </comment>
    <comment ref="G274" authorId="0" shapeId="0" xr:uid="{210A9851-F0D7-41A3-9D8C-3542555C3599}">
      <text>
        <r>
          <rPr>
            <sz val="10"/>
            <color indexed="81"/>
            <rFont val="Lucida Console"/>
            <family val="3"/>
          </rPr>
          <t>_x000D_
Últ estimativa : 0_x000D_
Enviada em     : 28.01.2021_x000D_
Ata - Venc     : 104/20 - 03.05.2021</t>
        </r>
      </text>
    </comment>
    <comment ref="O274" authorId="0" shapeId="0" xr:uid="{5DBFFC1C-9A55-4AA6-9311-B544CB2E5B99}">
      <text>
        <r>
          <rPr>
            <sz val="10"/>
            <color indexed="81"/>
            <rFont val="Lucida Console"/>
            <family val="3"/>
          </rPr>
          <t>_x000D_
Pertencia a ATA nº 104/20_x000D_
Estimativa de Renovação enviada em 28.01.2021 - Qtd _x000D_
PE  17/20 lote 2_x000D_
19.05.20 = Finalizar, contrato assinado.</t>
        </r>
      </text>
    </comment>
    <comment ref="W274" authorId="0" shapeId="0" xr:uid="{57626CD7-E214-4EAA-AFB4-C68C2F1028BD}">
      <text>
        <r>
          <rPr>
            <sz val="10"/>
            <color indexed="81"/>
            <rFont val="Lucida Console"/>
            <family val="3"/>
          </rPr>
          <t>_x000D_
DM-Construção</t>
        </r>
      </text>
    </comment>
    <comment ref="X274" authorId="0" shapeId="0" xr:uid="{F6BE4200-8F41-4C6A-8247-568899F11B89}">
      <text>
        <r>
          <rPr>
            <sz val="10"/>
            <color indexed="81"/>
            <rFont val="Lucida Console"/>
            <family val="3"/>
          </rPr>
          <t>_x000D_
PARAFUSOS ELEM. VEDACAO UNIAO CONEX . FIXACAO</t>
        </r>
      </text>
    </comment>
    <comment ref="Y274" authorId="0" shapeId="0" xr:uid="{95671CF2-CA8F-4CC4-9046-E950434F6757}">
      <text>
        <r>
          <rPr>
            <sz val="10"/>
            <color indexed="81"/>
            <rFont val="Lucida Console"/>
            <family val="3"/>
          </rPr>
          <t>_x000D_
HASTES</t>
        </r>
      </text>
    </comment>
    <comment ref="AW274" authorId="0" shapeId="0" xr:uid="{B8FAD7B0-082B-4964-9044-D06F3EB570D6}">
      <text>
        <r>
          <rPr>
            <sz val="10"/>
            <color indexed="81"/>
            <rFont val="Lucida Console"/>
            <family val="3"/>
          </rPr>
          <t>Tempo de Estoque (Meses)_x000D_
_x000D_
1.141,0</t>
        </r>
      </text>
    </comment>
    <comment ref="A275" authorId="0" shapeId="0" xr:uid="{CE71F8AB-0CB1-4A3E-9D1F-3EB411D1BA5C}">
      <text>
        <r>
          <rPr>
            <sz val="10"/>
            <color indexed="81"/>
            <rFont val="Lucida Console"/>
            <family val="3"/>
          </rPr>
          <t>_x000D_
37528</t>
        </r>
      </text>
    </comment>
    <comment ref="B275" authorId="0" shapeId="0" xr:uid="{7FD2E312-633A-429C-85DE-C4CFB4856C53}">
      <text>
        <r>
          <rPr>
            <sz val="10"/>
            <color indexed="81"/>
            <rFont val="Lucida Console"/>
            <family val="3"/>
          </rPr>
          <t>DESCRIÇÃO DETALHADA_x000D_
PARAFUSO CABECA REDONDA P/ FIXACAO DE VASO SANITARIO - 4,5MM X 3" - C/ BUCHA E ARRUELA</t>
        </r>
      </text>
    </comment>
    <comment ref="G275" authorId="0" shapeId="0" xr:uid="{67397CF9-C421-43CE-9EA0-B00878E58E08}">
      <text>
        <r>
          <rPr>
            <sz val="10"/>
            <color indexed="81"/>
            <rFont val="Lucida Console"/>
            <family val="3"/>
          </rPr>
          <t>_x000D_
Últ estimativa : 0_x000D_
Enviada em     : 28.01.2021_x000D_
Ata - Venc     : 104/20 - 03.05.2021</t>
        </r>
      </text>
    </comment>
    <comment ref="O275" authorId="0" shapeId="0" xr:uid="{4A733CE4-D8B3-4A8F-8D9F-B2C59F601383}">
      <text>
        <r>
          <rPr>
            <sz val="10"/>
            <color indexed="81"/>
            <rFont val="Lucida Console"/>
            <family val="3"/>
          </rPr>
          <t>_x000D_
Pertencia a ATA nº 104/20_x000D_
Estimativa de Renovação enviada em 28.01.2021 - Qtd _x000D_
PE  17/20 lote _x000D_
19.05.20 = Finalizar, contrato assinado.</t>
        </r>
      </text>
    </comment>
    <comment ref="W275" authorId="0" shapeId="0" xr:uid="{468340C1-0509-4B61-8F8A-422637965369}">
      <text>
        <r>
          <rPr>
            <sz val="10"/>
            <color indexed="81"/>
            <rFont val="Lucida Console"/>
            <family val="3"/>
          </rPr>
          <t>_x000D_
DM-Construção</t>
        </r>
      </text>
    </comment>
    <comment ref="X275" authorId="0" shapeId="0" xr:uid="{C087F0D4-B3F4-46E9-A3B9-FF3204BD4010}">
      <text>
        <r>
          <rPr>
            <sz val="10"/>
            <color indexed="81"/>
            <rFont val="Lucida Console"/>
            <family val="3"/>
          </rPr>
          <t>_x000D_
PARAFUSOS ELEM. VEDACAO UNIAO CONEX . FIXACAO</t>
        </r>
      </text>
    </comment>
    <comment ref="Y275" authorId="0" shapeId="0" xr:uid="{9C9D45FD-6F70-45F8-84C2-A6831007519D}">
      <text>
        <r>
          <rPr>
            <sz val="10"/>
            <color indexed="81"/>
            <rFont val="Lucida Console"/>
            <family val="3"/>
          </rPr>
          <t>_x000D_
HASTES</t>
        </r>
      </text>
    </comment>
    <comment ref="AW275" authorId="0" shapeId="0" xr:uid="{4F7A3F53-E17D-4116-8F53-B274A99A07E8}">
      <text>
        <r>
          <rPr>
            <sz val="10"/>
            <color indexed="81"/>
            <rFont val="Lucida Console"/>
            <family val="3"/>
          </rPr>
          <t>Tempo de Estoque (Meses)_x000D_
_x000D_
823,0</t>
        </r>
      </text>
    </comment>
    <comment ref="A276" authorId="0" shapeId="0" xr:uid="{BB768120-E6B1-40E5-91E4-A320295FF5DA}">
      <text>
        <r>
          <rPr>
            <sz val="10"/>
            <color indexed="81"/>
            <rFont val="Lucida Console"/>
            <family val="3"/>
          </rPr>
          <t>_x000D_
64626</t>
        </r>
      </text>
    </comment>
    <comment ref="B276" authorId="0" shapeId="0" xr:uid="{4B90025A-AA2D-45B4-BB2C-EFDD80CBCDC4}">
      <text>
        <r>
          <rPr>
            <sz val="10"/>
            <color indexed="81"/>
            <rFont val="Lucida Console"/>
            <family val="3"/>
          </rPr>
          <t>DESCRIÇÃO DETALHADA_x000D_
FERRO CHATO - 1.1/2" X 1/4" - BARRA COM 06 METROS</t>
        </r>
      </text>
    </comment>
    <comment ref="G276" authorId="0" shapeId="0" xr:uid="{E00AC7A6-54DE-4C80-A227-8C0CBDF59CA5}">
      <text>
        <r>
          <rPr>
            <sz val="10"/>
            <color indexed="81"/>
            <rFont val="Lucida Console"/>
            <family val="3"/>
          </rPr>
          <t>_x000D_
Últ estimativa : 700_x000D_
Enviada em     : 28.01.2021_x000D_
Ata - Venc     : 104/20 - 03.05.2021</t>
        </r>
      </text>
    </comment>
    <comment ref="O276" authorId="0" shapeId="0" xr:uid="{BA030398-8EFA-471B-8289-8442C37FC2E7}">
      <text>
        <r>
          <rPr>
            <sz val="10"/>
            <color indexed="81"/>
            <rFont val="Lucida Console"/>
            <family val="3"/>
          </rPr>
          <t>_x000D_
Pertencia a ATA nº 104/20_x000D_
Estimativa de Renovação enviada em 28.01.2021 - Qtd 700_x000D_
PE  17/20 lote _x000D_
19.05.20 = Finalizar, contrato assinado.</t>
        </r>
      </text>
    </comment>
    <comment ref="W276" authorId="0" shapeId="0" xr:uid="{4E23C1C7-8E72-49F0-AD16-8D9A05215F92}">
      <text>
        <r>
          <rPr>
            <sz val="10"/>
            <color indexed="81"/>
            <rFont val="Lucida Console"/>
            <family val="3"/>
          </rPr>
          <t>_x000D_
DM-Construção</t>
        </r>
      </text>
    </comment>
    <comment ref="X276" authorId="0" shapeId="0" xr:uid="{667035FA-9250-41E1-BA25-B60E62A1D8B5}">
      <text>
        <r>
          <rPr>
            <sz val="10"/>
            <color indexed="81"/>
            <rFont val="Lucida Console"/>
            <family val="3"/>
          </rPr>
          <t>_x000D_
METAIS,LAMINAD.,PERFILADOS E ARTEFATOS METALICOS</t>
        </r>
      </text>
    </comment>
    <comment ref="Y276" authorId="0" shapeId="0" xr:uid="{6682A935-3B33-462F-801A-8E15B9C239AD}">
      <text>
        <r>
          <rPr>
            <sz val="10"/>
            <color indexed="81"/>
            <rFont val="Lucida Console"/>
            <family val="3"/>
          </rPr>
          <t>_x000D_
FERROS E ACOS AVULSOS</t>
        </r>
      </text>
    </comment>
    <comment ref="AW276" authorId="0" shapeId="0" xr:uid="{4C2484A2-0A8D-4E0D-B392-DD299F73378E}">
      <text>
        <r>
          <rPr>
            <sz val="10"/>
            <color indexed="81"/>
            <rFont val="Lucida Console"/>
            <family val="3"/>
          </rPr>
          <t>Tempo de Estoque (Meses)_x000D_
_x000D_
2.397,0</t>
        </r>
      </text>
    </comment>
    <comment ref="A277" authorId="0" shapeId="0" xr:uid="{70A57659-806D-4B05-BF45-B6BD5E681C95}">
      <text>
        <r>
          <rPr>
            <sz val="10"/>
            <color indexed="81"/>
            <rFont val="Lucida Console"/>
            <family val="3"/>
          </rPr>
          <t>_x000D_
13556</t>
        </r>
      </text>
    </comment>
    <comment ref="B277" authorId="0" shapeId="0" xr:uid="{43DDE50F-5E7F-441B-A01D-EFA814BC89EF}">
      <text>
        <r>
          <rPr>
            <sz val="10"/>
            <color indexed="81"/>
            <rFont val="Lucida Console"/>
            <family val="3"/>
          </rPr>
          <t>DESCRIÇÃO DETALHADA_x000D_
TUBO DE FERRO GALVANIZADO 4" BR C/ 6 M</t>
        </r>
      </text>
    </comment>
    <comment ref="G277" authorId="0" shapeId="0" xr:uid="{E92C34A4-B813-4F10-B3A5-EF5303E1CACD}">
      <text>
        <r>
          <rPr>
            <sz val="10"/>
            <color indexed="81"/>
            <rFont val="Lucida Console"/>
            <family val="3"/>
          </rPr>
          <t>_x000D_
Últ estimativa : 0_x000D_
Enviada em     : 28.01.2021_x000D_
Ata - Venc     : 104/20 - 03.05.2021</t>
        </r>
      </text>
    </comment>
    <comment ref="O277" authorId="0" shapeId="0" xr:uid="{96F7DABC-7D7E-4FD3-A50B-0B298991E407}">
      <text>
        <r>
          <rPr>
            <sz val="10"/>
            <color indexed="81"/>
            <rFont val="Lucida Console"/>
            <family val="3"/>
          </rPr>
          <t>_x000D_
Pertencia a ATA nº 104/20_x000D_
Estimativa de Renovação enviada em 28.01.2021 - Qtd _x000D_
PE  17/20 lote _x000D_
19.05.20 = Finalizar, contrato assinado.</t>
        </r>
      </text>
    </comment>
    <comment ref="W277" authorId="0" shapeId="0" xr:uid="{DAAB2717-3208-45CA-9A3D-C44D6D89B64B}">
      <text>
        <r>
          <rPr>
            <sz val="10"/>
            <color indexed="81"/>
            <rFont val="Lucida Console"/>
            <family val="3"/>
          </rPr>
          <t>_x000D_
DM-Serralheria</t>
        </r>
      </text>
    </comment>
    <comment ref="X277" authorId="0" shapeId="0" xr:uid="{E66924C9-2A77-46A3-8212-30CC09B6A146}">
      <text>
        <r>
          <rPr>
            <sz val="10"/>
            <color indexed="81"/>
            <rFont val="Lucida Console"/>
            <family val="3"/>
          </rPr>
          <t>_x000D_
METAIS,LAMINAD.,PERFILADOS E ARTEFATOS METALICOS</t>
        </r>
      </text>
    </comment>
    <comment ref="Y277" authorId="0" shapeId="0" xr:uid="{AF4D2612-603B-4479-A8C1-EDFA2EF96A42}">
      <text>
        <r>
          <rPr>
            <sz val="10"/>
            <color indexed="81"/>
            <rFont val="Lucida Console"/>
            <family val="3"/>
          </rPr>
          <t>_x000D_
BARRAS DE ACO ESPECIFICOS P/ USOS VARIADOS</t>
        </r>
      </text>
    </comment>
    <comment ref="AW277" authorId="0" shapeId="0" xr:uid="{8AA86FEF-C05A-4922-9467-CCCC4D6DCB21}">
      <text>
        <r>
          <rPr>
            <sz val="10"/>
            <color indexed="81"/>
            <rFont val="Lucida Console"/>
            <family val="3"/>
          </rPr>
          <t>Tempo de Estoque (Meses)_x000D_
_x000D_
44,0</t>
        </r>
      </text>
    </comment>
    <comment ref="A278" authorId="0" shapeId="0" xr:uid="{7B74A685-6AC0-4BAB-9B21-64D9DD3537F2}">
      <text>
        <r>
          <rPr>
            <sz val="10"/>
            <color indexed="81"/>
            <rFont val="Lucida Console"/>
            <family val="3"/>
          </rPr>
          <t>_x000D_
44398</t>
        </r>
      </text>
    </comment>
    <comment ref="B278" authorId="0" shapeId="0" xr:uid="{00BB39AF-5FBE-4909-9B83-784F3DD497E0}">
      <text>
        <r>
          <rPr>
            <sz val="10"/>
            <color indexed="81"/>
            <rFont val="Lucida Console"/>
            <family val="3"/>
          </rPr>
          <t>DESCRIÇÃO DETALHADA_x000D_
TUBO DE FERRO TIPO METALON, 40 X 20 X 1,5 MM, BARRA COM 6 M</t>
        </r>
      </text>
    </comment>
    <comment ref="G278" authorId="0" shapeId="0" xr:uid="{C97C4E35-B707-4209-B817-42D1547E38F8}">
      <text>
        <r>
          <rPr>
            <sz val="10"/>
            <color indexed="81"/>
            <rFont val="Lucida Console"/>
            <family val="3"/>
          </rPr>
          <t>_x000D_
Últ estimativa : 600_x000D_
Enviada em     : 28.01.2021_x000D_
Ata - Venc     : 104/20 - 03.05.2021</t>
        </r>
      </text>
    </comment>
    <comment ref="O278" authorId="0" shapeId="0" xr:uid="{92CE6D9E-FA21-4B27-AD4D-80A61DFC7264}">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B727C845-CCDE-472F-B73A-8F624BA551A3}">
      <text>
        <r>
          <rPr>
            <sz val="10"/>
            <color indexed="81"/>
            <rFont val="Lucida Console"/>
            <family val="3"/>
          </rPr>
          <t>_x000D_
DM-Serralheria</t>
        </r>
      </text>
    </comment>
    <comment ref="X278" authorId="0" shapeId="0" xr:uid="{4F99106D-5B1E-449A-8F0C-880C9BA75354}">
      <text>
        <r>
          <rPr>
            <sz val="10"/>
            <color indexed="81"/>
            <rFont val="Lucida Console"/>
            <family val="3"/>
          </rPr>
          <t>_x000D_
METAIS,LAMINAD.,PERFILADOS E ARTEFATOS METALICOS</t>
        </r>
      </text>
    </comment>
    <comment ref="Y278" authorId="0" shapeId="0" xr:uid="{FBED9B62-F440-4C55-9636-CA53FDAE30C7}">
      <text>
        <r>
          <rPr>
            <sz val="10"/>
            <color indexed="81"/>
            <rFont val="Lucida Console"/>
            <family val="3"/>
          </rPr>
          <t>_x000D_
BARRAS DE ACO ESPECIFICOS P/ USOS VARIADOS</t>
        </r>
      </text>
    </comment>
    <comment ref="AW278" authorId="0" shapeId="0" xr:uid="{0EBE4E35-5E63-4BA5-89DD-71E2E9EF87F6}">
      <text>
        <r>
          <rPr>
            <sz val="10"/>
            <color indexed="81"/>
            <rFont val="Lucida Console"/>
            <family val="3"/>
          </rPr>
          <t>Tempo de Estoque (Meses)_x000D_
_x000D_
1.070,0</t>
        </r>
      </text>
    </comment>
    <comment ref="A279" authorId="0" shapeId="0" xr:uid="{7779EDFF-42AB-4F66-934D-34D222AC1377}">
      <text>
        <r>
          <rPr>
            <sz val="10"/>
            <color indexed="81"/>
            <rFont val="Lucida Console"/>
            <family val="3"/>
          </rPr>
          <t>_x000D_
54552</t>
        </r>
      </text>
    </comment>
    <comment ref="B279" authorId="0" shapeId="0" xr:uid="{F083CA13-9FA2-4EF5-B2E7-7C9C0848931A}">
      <text>
        <r>
          <rPr>
            <sz val="10"/>
            <color indexed="81"/>
            <rFont val="Lucida Console"/>
            <family val="3"/>
          </rPr>
          <t>DESCRIÇÃO DETALHADA_x000D_
TUBO DE FERRO METALON - 50 X 50 X 1,5MM - BARRA COM 6 METROS</t>
        </r>
      </text>
    </comment>
    <comment ref="G279" authorId="0" shapeId="0" xr:uid="{486906B1-EB86-4364-9DA7-1E97827FF16A}">
      <text>
        <r>
          <rPr>
            <sz val="10"/>
            <color indexed="81"/>
            <rFont val="Lucida Console"/>
            <family val="3"/>
          </rPr>
          <t>_x000D_
Últ estimativa : 300_x000D_
Enviada em     : 28.01.2021_x000D_
Ata - Venc     : 104/20 - 03.05.2021</t>
        </r>
      </text>
    </comment>
    <comment ref="O279" authorId="0" shapeId="0" xr:uid="{BAC4EA60-11D7-4638-A044-BA8734B40B00}">
      <text>
        <r>
          <rPr>
            <sz val="10"/>
            <color indexed="81"/>
            <rFont val="Lucida Console"/>
            <family val="3"/>
          </rPr>
          <t>_x000D_
Pertencia a ATA nº 104/20_x000D_
Estimativa de Renovação enviada em 28.01.2021 - Qtd 300_x000D_
PE  17/20 lote _x000D_
19.05.20 = Finalizar, contrato assinado.</t>
        </r>
      </text>
    </comment>
    <comment ref="W279" authorId="0" shapeId="0" xr:uid="{A3FFCE8D-58A6-44CC-9B0C-35882BC5F02E}">
      <text>
        <r>
          <rPr>
            <sz val="10"/>
            <color indexed="81"/>
            <rFont val="Lucida Console"/>
            <family val="3"/>
          </rPr>
          <t>_x000D_
DM-Serralheria</t>
        </r>
      </text>
    </comment>
    <comment ref="X279" authorId="0" shapeId="0" xr:uid="{D281DBF7-BE72-41A6-B582-FDF08B9CBE89}">
      <text>
        <r>
          <rPr>
            <sz val="10"/>
            <color indexed="81"/>
            <rFont val="Lucida Console"/>
            <family val="3"/>
          </rPr>
          <t>_x000D_
METAIS,LAMINAD.,PERFILADOS E ARTEFATOS METALICOS</t>
        </r>
      </text>
    </comment>
    <comment ref="Y279" authorId="0" shapeId="0" xr:uid="{97617F6C-8C19-464E-9F1D-13D7AD4BDCF0}">
      <text>
        <r>
          <rPr>
            <sz val="10"/>
            <color indexed="81"/>
            <rFont val="Lucida Console"/>
            <family val="3"/>
          </rPr>
          <t>_x000D_
BARRAS DE ACO ESPECIFICOS P/ USOS VARIADOS</t>
        </r>
      </text>
    </comment>
    <comment ref="AW279" authorId="0" shapeId="0" xr:uid="{4C2DE309-EA44-42DE-9BA5-302C27C58698}">
      <text>
        <r>
          <rPr>
            <sz val="10"/>
            <color indexed="81"/>
            <rFont val="Lucida Console"/>
            <family val="3"/>
          </rPr>
          <t>Tempo de Estoque (Meses)_x000D_
_x000D_
805,0</t>
        </r>
      </text>
    </comment>
    <comment ref="A280" authorId="0" shapeId="0" xr:uid="{684226B5-A83D-4A0D-A8E0-EAA9A0658A90}">
      <text>
        <r>
          <rPr>
            <sz val="10"/>
            <color indexed="81"/>
            <rFont val="Lucida Console"/>
            <family val="3"/>
          </rPr>
          <t>_x000D_
101868</t>
        </r>
      </text>
    </comment>
    <comment ref="B280" authorId="0" shapeId="0" xr:uid="{83E5FE90-13E0-4052-945F-AA48674E9189}">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280" authorId="0" shapeId="0" xr:uid="{3E020181-9B1C-4D80-B0C7-91B7B3086AE8}">
      <text>
        <r>
          <rPr>
            <sz val="10"/>
            <color indexed="81"/>
            <rFont val="Lucida Console"/>
            <family val="3"/>
          </rPr>
          <t>_x000D_
Últ estimativa : 0_x000D_
Enviada em     : 28.01.2021_x000D_
Ata - Venc     : 104/20 - 03.05.2021</t>
        </r>
      </text>
    </comment>
    <comment ref="O280" authorId="0" shapeId="0" xr:uid="{0E037787-3A21-426F-BCC1-E43BE91B3B6D}">
      <text>
        <r>
          <rPr>
            <sz val="10"/>
            <color indexed="81"/>
            <rFont val="Lucida Console"/>
            <family val="3"/>
          </rPr>
          <t>_x000D_
Pertencia a ATA nº 104/20_x000D_
Estimativa de Renovação enviada em 28.01.2021 - Qtd _x000D_
PE  17/20 lote _x000D_
19.05.20 = Finalizar, contrato assinado.</t>
        </r>
      </text>
    </comment>
    <comment ref="W280" authorId="0" shapeId="0" xr:uid="{846224F4-A774-4B70-B82C-6A119B5287B1}">
      <text>
        <r>
          <rPr>
            <sz val="10"/>
            <color indexed="81"/>
            <rFont val="Lucida Console"/>
            <family val="3"/>
          </rPr>
          <t>_x000D_
DM-Serralheria</t>
        </r>
      </text>
    </comment>
    <comment ref="X280" authorId="0" shapeId="0" xr:uid="{D38335EE-23FB-4162-8D8C-FD8C8DAB36E2}">
      <text>
        <r>
          <rPr>
            <sz val="10"/>
            <color indexed="81"/>
            <rFont val="Lucida Console"/>
            <family val="3"/>
          </rPr>
          <t>_x000D_
METAIS,LAMINAD.,PERFILADOS E ARTEFATOS METALICOS</t>
        </r>
      </text>
    </comment>
    <comment ref="Y280" authorId="0" shapeId="0" xr:uid="{E733F61C-8CB9-403C-9A58-41DF6DE0D52A}">
      <text>
        <r>
          <rPr>
            <sz val="10"/>
            <color indexed="81"/>
            <rFont val="Lucida Console"/>
            <family val="3"/>
          </rPr>
          <t>_x000D_
BARRAS DE ACO ESPECIFICOS P/ USOS VARIADOS</t>
        </r>
      </text>
    </comment>
    <comment ref="AW280" authorId="0" shapeId="0" xr:uid="{5FC88F08-E010-4450-B811-77C071E3C1E0}">
      <text>
        <r>
          <rPr>
            <sz val="10"/>
            <color indexed="81"/>
            <rFont val="Lucida Console"/>
            <family val="3"/>
          </rPr>
          <t>Tempo de Estoque (Meses)_x000D_
_x000D_
1.232,0</t>
        </r>
      </text>
    </comment>
    <comment ref="A281" authorId="0" shapeId="0" xr:uid="{D8929971-14A7-4C8C-B84C-C3CDE0126CBC}">
      <text>
        <r>
          <rPr>
            <sz val="10"/>
            <color indexed="81"/>
            <rFont val="Lucida Console"/>
            <family val="3"/>
          </rPr>
          <t>_x000D_
102276</t>
        </r>
      </text>
    </comment>
    <comment ref="B281" authorId="0" shapeId="0" xr:uid="{6FDF22F0-6F67-4697-B584-B12BC02FA1E6}">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281" authorId="0" shapeId="0" xr:uid="{E9D79FDE-B858-40CB-8991-14B408B0EB79}">
      <text>
        <r>
          <rPr>
            <sz val="10"/>
            <color indexed="81"/>
            <rFont val="Lucida Console"/>
            <family val="3"/>
          </rPr>
          <t>_x000D_
Últ estimativa : 100_x000D_
Enviada em     : 28.01.2021_x000D_
Ata - Venc     : 104/20 - 03.05.2021</t>
        </r>
      </text>
    </comment>
    <comment ref="O281" authorId="0" shapeId="0" xr:uid="{3ACB6F23-8BA6-490D-9057-EC9B6C109BD6}">
      <text>
        <r>
          <rPr>
            <sz val="10"/>
            <color indexed="81"/>
            <rFont val="Lucida Console"/>
            <family val="3"/>
          </rPr>
          <t>_x000D_
Pertencia a ATA nº 104/20_x000D_
Estimativa de Renovação enviada em 28.01.2021 - Qtd 100_x000D_
PE  17/20 lote _x000D_
19.05.20 = Finalizar, contrato assinado.</t>
        </r>
      </text>
    </comment>
    <comment ref="W281" authorId="0" shapeId="0" xr:uid="{763104B7-1B1B-4DAB-BEB9-4801593B63A3}">
      <text>
        <r>
          <rPr>
            <sz val="10"/>
            <color indexed="81"/>
            <rFont val="Lucida Console"/>
            <family val="3"/>
          </rPr>
          <t>_x000D_
DM-Serralheria</t>
        </r>
      </text>
    </comment>
    <comment ref="X281" authorId="0" shapeId="0" xr:uid="{FF2A1579-75BA-467A-8C46-7944163AF661}">
      <text>
        <r>
          <rPr>
            <sz val="10"/>
            <color indexed="81"/>
            <rFont val="Lucida Console"/>
            <family val="3"/>
          </rPr>
          <t>_x000D_
METAIS,LAMINAD.,PERFILADOS E ARTEFATOS METALICOS</t>
        </r>
      </text>
    </comment>
    <comment ref="Y281" authorId="0" shapeId="0" xr:uid="{3C6B4C3A-A537-4BAE-9F78-9C81A7A6BC51}">
      <text>
        <r>
          <rPr>
            <sz val="10"/>
            <color indexed="81"/>
            <rFont val="Lucida Console"/>
            <family val="3"/>
          </rPr>
          <t>_x000D_
BARRAS DE ACO ESPECIFICOS P/ USOS VARIADOS</t>
        </r>
      </text>
    </comment>
    <comment ref="AW281" authorId="0" shapeId="0" xr:uid="{B56E2B34-5025-4E20-9CC8-73D7C4EAA5BC}">
      <text>
        <r>
          <rPr>
            <sz val="10"/>
            <color indexed="81"/>
            <rFont val="Lucida Console"/>
            <family val="3"/>
          </rPr>
          <t>Tempo de Estoque (Meses)_x000D_
_x000D_
232,0</t>
        </r>
      </text>
    </comment>
    <comment ref="A282" authorId="0" shapeId="0" xr:uid="{4269BD0E-F74F-493F-952D-CD5912C62606}">
      <text>
        <r>
          <rPr>
            <sz val="10"/>
            <color indexed="81"/>
            <rFont val="Lucida Console"/>
            <family val="3"/>
          </rPr>
          <t>_x000D_
102279</t>
        </r>
      </text>
    </comment>
    <comment ref="B282" authorId="0" shapeId="0" xr:uid="{7A737F09-B0CF-4A64-B716-50D568578222}">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282" authorId="0" shapeId="0" xr:uid="{23D69610-D7E3-41A1-9933-ECE65996D59A}">
      <text>
        <r>
          <rPr>
            <sz val="10"/>
            <color indexed="81"/>
            <rFont val="Lucida Console"/>
            <family val="3"/>
          </rPr>
          <t>_x000D_
Últ estimativa : 0_x000D_
Enviada em     : 28.01.2021_x000D_
Ata - Venc     : 104/20 - 03.05.2021</t>
        </r>
      </text>
    </comment>
    <comment ref="O282" authorId="0" shapeId="0" xr:uid="{805D7EA9-C378-464D-9456-442E92340683}">
      <text>
        <r>
          <rPr>
            <sz val="10"/>
            <color indexed="81"/>
            <rFont val="Lucida Console"/>
            <family val="3"/>
          </rPr>
          <t>_x000D_
Pertencia a ATA nº 104/20_x000D_
Estimativa de Renovação enviada em 28.01.2021 - Qtd _x000D_
PE  17/20 lote _x000D_
19.05.20 = Finalizar, contrato assinado.</t>
        </r>
      </text>
    </comment>
    <comment ref="W282" authorId="0" shapeId="0" xr:uid="{529C39B2-1BDD-47AA-8A3A-BF7E638AC9A6}">
      <text>
        <r>
          <rPr>
            <sz val="10"/>
            <color indexed="81"/>
            <rFont val="Lucida Console"/>
            <family val="3"/>
          </rPr>
          <t>_x000D_
DM-Serralheria</t>
        </r>
      </text>
    </comment>
    <comment ref="X282" authorId="0" shapeId="0" xr:uid="{1FCB1CAA-D19F-4D66-8B58-BE2A168A0212}">
      <text>
        <r>
          <rPr>
            <sz val="10"/>
            <color indexed="81"/>
            <rFont val="Lucida Console"/>
            <family val="3"/>
          </rPr>
          <t>_x000D_
METAIS,LAMINAD.,PERFILADOS E ARTEFATOS METALICOS</t>
        </r>
      </text>
    </comment>
    <comment ref="Y282" authorId="0" shapeId="0" xr:uid="{AEC5F587-14F6-4D8F-AB6C-A3DFC8E94A02}">
      <text>
        <r>
          <rPr>
            <sz val="10"/>
            <color indexed="81"/>
            <rFont val="Lucida Console"/>
            <family val="3"/>
          </rPr>
          <t>_x000D_
BARRAS DE ACO ESPECIFICOS P/ USOS VARIADOS</t>
        </r>
      </text>
    </comment>
    <comment ref="AW282" authorId="0" shapeId="0" xr:uid="{63FCE939-552D-4F4B-AF82-1B27836E7502}">
      <text>
        <r>
          <rPr>
            <sz val="10"/>
            <color indexed="81"/>
            <rFont val="Lucida Console"/>
            <family val="3"/>
          </rPr>
          <t>Tempo de Estoque (Meses)_x000D_
_x000D_
314,0</t>
        </r>
      </text>
    </comment>
    <comment ref="A283" authorId="0" shapeId="0" xr:uid="{D5356702-13C0-4B37-BCEF-C84239818EAD}">
      <text>
        <r>
          <rPr>
            <sz val="10"/>
            <color indexed="81"/>
            <rFont val="Lucida Console"/>
            <family val="3"/>
          </rPr>
          <t>_x000D_
110578</t>
        </r>
      </text>
    </comment>
    <comment ref="B283" authorId="0" shapeId="0" xr:uid="{B5EF4FC9-FE90-4997-9D5E-FDCF505C296C}">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283" authorId="0" shapeId="0" xr:uid="{6F8D5614-7533-4752-BE28-E534EEAB7EC2}">
      <text>
        <r>
          <rPr>
            <sz val="10"/>
            <color indexed="81"/>
            <rFont val="Lucida Console"/>
            <family val="3"/>
          </rPr>
          <t>_x000D_
Últ estimativa : 1.000_x000D_
Enviada em     : 14.05.2021_x000D_
Ata - Venc     : 105/20 - 04.05.2021</t>
        </r>
      </text>
    </comment>
    <comment ref="O283" authorId="0" shapeId="0" xr:uid="{97F10717-4D09-4FEE-8E19-469B355F785A}">
      <text>
        <r>
          <rPr>
            <sz val="10"/>
            <color indexed="81"/>
            <rFont val="Lucida Console"/>
            <family val="3"/>
          </rPr>
          <t xml:space="preserve">_x000D_
Pertencia a ATA nº 105/20_x000D_
Estimativa de Renovação enviada em 14.05.2021 - Qtd 1.000_x000D_
PE 122/21 lote _x000D_
 = </t>
        </r>
      </text>
    </comment>
    <comment ref="W283" authorId="0" shapeId="0" xr:uid="{586072F9-1E50-4271-9B09-AE8EF168E1E7}">
      <text>
        <r>
          <rPr>
            <sz val="10"/>
            <color indexed="81"/>
            <rFont val="Lucida Console"/>
            <family val="3"/>
          </rPr>
          <t>_x000D_
Administrativo</t>
        </r>
      </text>
    </comment>
    <comment ref="X283" authorId="0" shapeId="0" xr:uid="{7D6B7C6B-CDB1-4826-9862-A85F5BF90A70}">
      <text>
        <r>
          <rPr>
            <sz val="10"/>
            <color indexed="81"/>
            <rFont val="Lucida Console"/>
            <family val="3"/>
          </rPr>
          <t>_x000D_
MAQ.EQUIP.E MATERIAIS P/ HIGIEN.LIMP.POLIM.E LUBR.</t>
        </r>
      </text>
    </comment>
    <comment ref="Y283" authorId="0" shapeId="0" xr:uid="{32B815E9-5396-436C-AAA8-81F27D8E6C51}">
      <text>
        <r>
          <rPr>
            <sz val="10"/>
            <color indexed="81"/>
            <rFont val="Lucida Console"/>
            <family val="3"/>
          </rPr>
          <t>_x000D_
SABOES E SAPONACEOS</t>
        </r>
      </text>
    </comment>
    <comment ref="AW283" authorId="0" shapeId="0" xr:uid="{0300F405-C074-4826-81F8-8D1172526F16}">
      <text>
        <r>
          <rPr>
            <sz val="10"/>
            <color indexed="81"/>
            <rFont val="Lucida Console"/>
            <family val="3"/>
          </rPr>
          <t>Tempo de Estoque (Meses)_x000D_
_x000D_
140,0</t>
        </r>
      </text>
    </comment>
    <comment ref="A284" authorId="0" shapeId="0" xr:uid="{A8824765-A991-45D7-8D3E-D2079D36DE7A}">
      <text>
        <r>
          <rPr>
            <sz val="10"/>
            <color indexed="81"/>
            <rFont val="Lucida Console"/>
            <family val="3"/>
          </rPr>
          <t>_x000D_
12763</t>
        </r>
      </text>
    </comment>
    <comment ref="B284" authorId="0" shapeId="0" xr:uid="{8043C6D1-A21E-40CC-B9D0-051AFC567C36}">
      <text>
        <r>
          <rPr>
            <sz val="10"/>
            <color indexed="81"/>
            <rFont val="Lucida Console"/>
            <family val="3"/>
          </rPr>
          <t>DESCRIÇÃO DETALHADA_x000D_
CAL HIDRATADA - SACO COM 20 KG</t>
        </r>
      </text>
    </comment>
    <comment ref="G284" authorId="0" shapeId="0" xr:uid="{760AB56F-4F90-4F91-9F69-56529491F944}">
      <text>
        <r>
          <rPr>
            <sz val="10"/>
            <color indexed="81"/>
            <rFont val="Lucida Console"/>
            <family val="3"/>
          </rPr>
          <t>_x000D_
Últ estimativa : 700_x000D_
Enviada em     : 08.09.2020_x000D_
Ata - Venc     : 105/21 - 07.04.2022</t>
        </r>
      </text>
    </comment>
    <comment ref="O284" authorId="0" shapeId="0" xr:uid="{2FB1F029-892A-4252-AB5A-67027F14AD1D}">
      <text>
        <r>
          <rPr>
            <sz val="10"/>
            <color indexed="81"/>
            <rFont val="Lucida Console"/>
            <family val="3"/>
          </rPr>
          <t>_x000D_
Pertencia a ATA nº 105/21_x000D_
Estimativa de Renovação enviada em 08.09.2020 - Qtd 700_x000D_
PE  26/21 lote _x000D_
16.03.21 = Processo finalizado. Ata 105/21.</t>
        </r>
      </text>
    </comment>
    <comment ref="W284" authorId="0" shapeId="0" xr:uid="{4D44289E-C2A8-4C5B-90B0-1BB54C7E56D0}">
      <text>
        <r>
          <rPr>
            <sz val="10"/>
            <color indexed="81"/>
            <rFont val="Lucida Console"/>
            <family val="3"/>
          </rPr>
          <t>_x000D_
DM-Construção</t>
        </r>
      </text>
    </comment>
    <comment ref="X284" authorId="0" shapeId="0" xr:uid="{47AEDBDB-3DA7-43B5-B4FF-64E4C6BEA9EB}">
      <text>
        <r>
          <rPr>
            <sz val="10"/>
            <color indexed="81"/>
            <rFont val="Lucida Console"/>
            <family val="3"/>
          </rPr>
          <t>_x000D_
MAT.E EQUIP. P/ CONSTR.CIVIL E CONSERV. DE VIAS PUBL.</t>
        </r>
      </text>
    </comment>
    <comment ref="Y284" authorId="0" shapeId="0" xr:uid="{E0269C93-4AD4-4E28-BAED-BF6B2D2301FA}">
      <text>
        <r>
          <rPr>
            <sz val="10"/>
            <color indexed="81"/>
            <rFont val="Lucida Console"/>
            <family val="3"/>
          </rPr>
          <t>_x000D_
CIMENTO, CAL E GESSO</t>
        </r>
      </text>
    </comment>
    <comment ref="AW284" authorId="0" shapeId="0" xr:uid="{5A712D66-17ED-4A0E-8C6C-2F6D3DEA4965}">
      <text>
        <r>
          <rPr>
            <sz val="10"/>
            <color indexed="81"/>
            <rFont val="Lucida Console"/>
            <family val="3"/>
          </rPr>
          <t>Tempo de Estoque (Meses)_x000D_
_x000D_
988,0</t>
        </r>
      </text>
    </comment>
    <comment ref="A285" authorId="0" shapeId="0" xr:uid="{9CC9A077-C9BB-4503-95C8-0819499F90AA}">
      <text>
        <r>
          <rPr>
            <sz val="10"/>
            <color indexed="81"/>
            <rFont val="Lucida Console"/>
            <family val="3"/>
          </rPr>
          <t>_x000D_
26282</t>
        </r>
      </text>
    </comment>
    <comment ref="B285" authorId="0" shapeId="0" xr:uid="{2E216168-AA2B-4049-942E-A96FD1C94DA4}">
      <text>
        <r>
          <rPr>
            <sz val="10"/>
            <color indexed="81"/>
            <rFont val="Lucida Console"/>
            <family val="3"/>
          </rPr>
          <t>DESCRIÇÃO DETALHADA_x000D_
CAIXILHO DE FERRO PERFILADO - DE CORRER - 1,20 X 2,00 M</t>
        </r>
      </text>
    </comment>
    <comment ref="G285" authorId="0" shapeId="0" xr:uid="{75D4BE06-82EF-4123-9D99-C5C51C7561C2}">
      <text>
        <r>
          <rPr>
            <sz val="10"/>
            <color indexed="81"/>
            <rFont val="Lucida Console"/>
            <family val="3"/>
          </rPr>
          <t>_x000D_
Últ estimativa : 0_x000D_
Enviada em     : 08.09.2020_x000D_
Ata - Venc     : 105/21 - 07.04.2022</t>
        </r>
      </text>
    </comment>
    <comment ref="O285" authorId="0" shapeId="0" xr:uid="{1BEDF6A4-BC67-4C80-839A-223D39BD3553}">
      <text>
        <r>
          <rPr>
            <sz val="10"/>
            <color indexed="81"/>
            <rFont val="Lucida Console"/>
            <family val="3"/>
          </rPr>
          <t>_x000D_
Pertencia a ATA nº 105/21_x000D_
Estimativa de Renovação enviada em 08.09.2020 - Qtd _x000D_
PE  26/21 lote _x000D_
16.03.21 = Processo finalizado. Ata 105/21.</t>
        </r>
      </text>
    </comment>
    <comment ref="W285" authorId="0" shapeId="0" xr:uid="{B7142F1C-47F1-402D-9EDF-3C82F0556BC0}">
      <text>
        <r>
          <rPr>
            <sz val="10"/>
            <color indexed="81"/>
            <rFont val="Lucida Console"/>
            <family val="3"/>
          </rPr>
          <t>_x000D_
DM-Construção</t>
        </r>
      </text>
    </comment>
    <comment ref="X285" authorId="0" shapeId="0" xr:uid="{493DF843-494D-41AF-B044-0C11C327A904}">
      <text>
        <r>
          <rPr>
            <sz val="10"/>
            <color indexed="81"/>
            <rFont val="Lucida Console"/>
            <family val="3"/>
          </rPr>
          <t>_x000D_
MAT.E EQUIP. P/ CONSTR.CIVIL E CONSERV. DE VIAS PUBL.</t>
        </r>
      </text>
    </comment>
    <comment ref="Y285" authorId="0" shapeId="0" xr:uid="{925D5C23-C1E5-4184-8772-466473AC8539}">
      <text>
        <r>
          <rPr>
            <sz val="10"/>
            <color indexed="81"/>
            <rFont val="Lucida Console"/>
            <family val="3"/>
          </rPr>
          <t>_x000D_
CAIXILHOS, JANELAS E VITROS</t>
        </r>
      </text>
    </comment>
    <comment ref="AW285" authorId="0" shapeId="0" xr:uid="{BD45DBCE-8B76-4776-B7BD-B5D5B7217D01}">
      <text>
        <r>
          <rPr>
            <sz val="10"/>
            <color indexed="81"/>
            <rFont val="Lucida Console"/>
            <family val="3"/>
          </rPr>
          <t>Tempo de Estoque (Meses)_x000D_
_x000D_
19,0</t>
        </r>
      </text>
    </comment>
    <comment ref="A286" authorId="0" shapeId="0" xr:uid="{6E0602DB-4D6A-4613-A8BE-0ECB62A41750}">
      <text>
        <r>
          <rPr>
            <sz val="10"/>
            <color indexed="81"/>
            <rFont val="Lucida Console"/>
            <family val="3"/>
          </rPr>
          <t>_x000D_
34214</t>
        </r>
      </text>
    </comment>
    <comment ref="B286" authorId="0" shapeId="0" xr:uid="{1D1B5793-959E-4DDC-A11C-509697AD489C}">
      <text>
        <r>
          <rPr>
            <sz val="10"/>
            <color indexed="81"/>
            <rFont val="Lucida Console"/>
            <family val="3"/>
          </rPr>
          <t>DESCRIÇÃO DETALHADA_x000D_
CAIXILHO DE FERRO PERFILADO DE CORRER, S/ GRADE - MEDIDAS:1,20 X 1,50M</t>
        </r>
      </text>
    </comment>
    <comment ref="G286" authorId="0" shapeId="0" xr:uid="{47300279-168B-410F-B284-43ADABA88A3E}">
      <text>
        <r>
          <rPr>
            <sz val="10"/>
            <color indexed="81"/>
            <rFont val="Lucida Console"/>
            <family val="3"/>
          </rPr>
          <t>_x000D_
Últ estimativa : 0_x000D_
Enviada em     : 08.09.2020_x000D_
Ata - Venc     : 105/21 - 07.04.2022</t>
        </r>
      </text>
    </comment>
    <comment ref="O286" authorId="0" shapeId="0" xr:uid="{11D8CD30-FF1B-4578-8E00-94A0440624BE}">
      <text>
        <r>
          <rPr>
            <sz val="10"/>
            <color indexed="81"/>
            <rFont val="Lucida Console"/>
            <family val="3"/>
          </rPr>
          <t>_x000D_
Pertencia a ATA nº 105/21_x000D_
Estimativa de Renovação enviada em 08.09.2020 - Qtd _x000D_
PE  26/21 lote _x000D_
16.03.21 = Processo finalizado. Ata 105/21.</t>
        </r>
      </text>
    </comment>
    <comment ref="W286" authorId="0" shapeId="0" xr:uid="{E03C6E53-EB45-4091-8869-2CDDF740879B}">
      <text>
        <r>
          <rPr>
            <sz val="10"/>
            <color indexed="81"/>
            <rFont val="Lucida Console"/>
            <family val="3"/>
          </rPr>
          <t>_x000D_
DM-Construção</t>
        </r>
      </text>
    </comment>
    <comment ref="X286" authorId="0" shapeId="0" xr:uid="{1F9B6031-D2B7-401A-9E06-D9DD7CDCD3A7}">
      <text>
        <r>
          <rPr>
            <sz val="10"/>
            <color indexed="81"/>
            <rFont val="Lucida Console"/>
            <family val="3"/>
          </rPr>
          <t>_x000D_
MAT.E EQUIP. P/ CONSTR.CIVIL E CONSERV. DE VIAS PUBL.</t>
        </r>
      </text>
    </comment>
    <comment ref="Y286" authorId="0" shapeId="0" xr:uid="{01319EE1-3C6E-4A8E-B7DA-2658E200E7B6}">
      <text>
        <r>
          <rPr>
            <sz val="10"/>
            <color indexed="81"/>
            <rFont val="Lucida Console"/>
            <family val="3"/>
          </rPr>
          <t>_x000D_
CAIXILHOS, JANELAS E VITROS</t>
        </r>
      </text>
    </comment>
    <comment ref="AW286" authorId="0" shapeId="0" xr:uid="{E3F9E8F2-661F-4EBC-ADE3-EC52977057E2}">
      <text>
        <r>
          <rPr>
            <sz val="10"/>
            <color indexed="81"/>
            <rFont val="Lucida Console"/>
            <family val="3"/>
          </rPr>
          <t>Tempo de Estoque (Meses)_x000D_
_x000D_
21,0</t>
        </r>
      </text>
    </comment>
    <comment ref="A287" authorId="0" shapeId="0" xr:uid="{21B60C5B-D6C2-428E-8A3B-4C76FF833AF5}">
      <text>
        <r>
          <rPr>
            <sz val="10"/>
            <color indexed="81"/>
            <rFont val="Lucida Console"/>
            <family val="3"/>
          </rPr>
          <t>_x000D_
115841</t>
        </r>
      </text>
    </comment>
    <comment ref="B287" authorId="0" shapeId="0" xr:uid="{1C189C3B-2DB2-40F5-9298-A79A6EB9D1FA}">
      <text>
        <r>
          <rPr>
            <sz val="10"/>
            <color indexed="81"/>
            <rFont val="Lucida Console"/>
            <family val="3"/>
          </rPr>
          <t>DESCRIÇÃO DETALHADA_x000D_
VITRO DE CORRER EM ALUMINIO COM VIDROS E GRADE EM ALUMINIO FOSCO MEDINDO: 1,50 X 1,20M</t>
        </r>
      </text>
    </comment>
    <comment ref="G287" authorId="0" shapeId="0" xr:uid="{F13855E0-40B6-4477-90A7-B103E4A41604}">
      <text>
        <r>
          <rPr>
            <sz val="10"/>
            <color indexed="81"/>
            <rFont val="Lucida Console"/>
            <family val="3"/>
          </rPr>
          <t>_x000D_
Últ estimativa : 30_x000D_
Enviada em     : 14.02.2020_x000D_
Ata - Venc     : 105/21 - 07.04.2022</t>
        </r>
      </text>
    </comment>
    <comment ref="O287" authorId="0" shapeId="0" xr:uid="{1AA21A0D-0A6B-4E31-928E-2D6341F633B0}">
      <text>
        <r>
          <rPr>
            <sz val="10"/>
            <color indexed="81"/>
            <rFont val="Lucida Console"/>
            <family val="3"/>
          </rPr>
          <t>_x000D_
Pertencia a ATA nº 105/21_x000D_
Estimativa de Renovação enviada em 14.02.2020 - Qtd 30_x000D_
PE  26/21 lote _x000D_
16.03.21 = Processo finalizado. Ata 105/21.</t>
        </r>
      </text>
    </comment>
    <comment ref="W287" authorId="0" shapeId="0" xr:uid="{B95E95A5-33E1-42E1-9983-A604198F852E}">
      <text>
        <r>
          <rPr>
            <sz val="10"/>
            <color indexed="81"/>
            <rFont val="Lucida Console"/>
            <family val="3"/>
          </rPr>
          <t>_x000D_
DM-Construção</t>
        </r>
      </text>
    </comment>
    <comment ref="X287" authorId="0" shapeId="0" xr:uid="{75A3DFEB-E181-4591-B559-1B48EC0763D6}">
      <text>
        <r>
          <rPr>
            <sz val="10"/>
            <color indexed="81"/>
            <rFont val="Lucida Console"/>
            <family val="3"/>
          </rPr>
          <t>_x000D_
MAT.E EQUIP. P/ CONSTR.CIVIL E CONSERV. DE VIAS PUBL.</t>
        </r>
      </text>
    </comment>
    <comment ref="Y287" authorId="0" shapeId="0" xr:uid="{65CC3FA1-A4CA-4827-9007-5658B928D161}">
      <text>
        <r>
          <rPr>
            <sz val="10"/>
            <color indexed="81"/>
            <rFont val="Lucida Console"/>
            <family val="3"/>
          </rPr>
          <t>_x000D_
CAIXILHOS, JANELAS E VITROS</t>
        </r>
      </text>
    </comment>
    <comment ref="AW287" authorId="0" shapeId="0" xr:uid="{92AD48F5-EC55-475C-8533-34BD143E8C40}">
      <text>
        <r>
          <rPr>
            <sz val="10"/>
            <color indexed="81"/>
            <rFont val="Lucida Console"/>
            <family val="3"/>
          </rPr>
          <t>Tempo de Estoque (Meses)_x000D_
_x000D_
14,0</t>
        </r>
      </text>
    </comment>
    <comment ref="A288" authorId="0" shapeId="0" xr:uid="{1C700BCB-946E-4C26-8E2D-56D7234CB9C8}">
      <text>
        <r>
          <rPr>
            <sz val="10"/>
            <color indexed="81"/>
            <rFont val="Lucida Console"/>
            <family val="3"/>
          </rPr>
          <t>_x000D_
133433</t>
        </r>
      </text>
    </comment>
    <comment ref="B288" authorId="0" shapeId="0" xr:uid="{5816B184-A5E2-496C-8897-A3E5C480461B}">
      <text>
        <r>
          <rPr>
            <sz val="10"/>
            <color indexed="81"/>
            <rFont val="Lucida Console"/>
            <family val="3"/>
          </rPr>
          <t>DESCRIÇÃO DETALHADA_x000D_
TELA EM ACO INOX 304, MALHA 14, DIAMETRO DO FIO 0,25 MM, LARGURA 1.200 MM (PODENDO VARIAR +/- 50 MM) - ROLO COM 30 METROS.</t>
        </r>
      </text>
    </comment>
    <comment ref="G288" authorId="0" shapeId="0" xr:uid="{E1051268-E91B-4570-B4C5-D1CE3134C6A5}">
      <text>
        <r>
          <rPr>
            <sz val="10"/>
            <color indexed="81"/>
            <rFont val="Lucida Console"/>
            <family val="3"/>
          </rPr>
          <t>_x000D_
Últ estimativa : 40_x000D_
Enviada em     : 19.05.2021_x000D_
Ata - Venc     : 109/17 - 01.07.2018</t>
        </r>
      </text>
    </comment>
    <comment ref="O288" authorId="0" shapeId="0" xr:uid="{961B4DFE-119A-4CFE-AEA3-800A5DF51460}">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288" authorId="0" shapeId="0" xr:uid="{58598ECC-0B70-4095-AB4C-7E6CEE3A214D}">
      <text>
        <r>
          <rPr>
            <sz val="10"/>
            <color indexed="81"/>
            <rFont val="Lucida Console"/>
            <family val="3"/>
          </rPr>
          <t>_x000D_
DM-Construção</t>
        </r>
      </text>
    </comment>
    <comment ref="X288" authorId="0" shapeId="0" xr:uid="{3F223EA7-0A7D-4E8C-9B77-B486F83667DB}">
      <text>
        <r>
          <rPr>
            <sz val="10"/>
            <color indexed="81"/>
            <rFont val="Lucida Console"/>
            <family val="3"/>
          </rPr>
          <t>_x000D_
MAT.E EQUIP. P/ CONSTR.CIVIL E CONSERV. DE VIAS PUBL.</t>
        </r>
      </text>
    </comment>
    <comment ref="Y288" authorId="0" shapeId="0" xr:uid="{AEA1FC7E-DB1F-409B-BC43-1FCCF4829D45}">
      <text>
        <r>
          <rPr>
            <sz val="10"/>
            <color indexed="81"/>
            <rFont val="Lucida Console"/>
            <family val="3"/>
          </rPr>
          <t>_x000D_
TELAS DE MALHA FINA, GROSSA, DE ALAMBRADO E MOUROES</t>
        </r>
      </text>
    </comment>
    <comment ref="AW288" authorId="0" shapeId="0" xr:uid="{724D7038-BABF-42C9-8AFF-5F7ADD051D00}">
      <text>
        <r>
          <rPr>
            <sz val="10"/>
            <color indexed="81"/>
            <rFont val="Lucida Console"/>
            <family val="3"/>
          </rPr>
          <t>Tempo de Estoque (Meses)_x000D_
_x000D_
153,0</t>
        </r>
      </text>
    </comment>
    <comment ref="A289" authorId="0" shapeId="0" xr:uid="{BA99E091-8647-4618-B767-BE6B67F63073}">
      <text>
        <r>
          <rPr>
            <sz val="10"/>
            <color indexed="81"/>
            <rFont val="Lucida Console"/>
            <family val="3"/>
          </rPr>
          <t>_x000D_
121126</t>
        </r>
      </text>
    </comment>
    <comment ref="B289" authorId="0" shapeId="0" xr:uid="{4DADA5F3-3B59-4E6A-B189-C9CE0D45891A}">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289" authorId="0" shapeId="0" xr:uid="{2F21FA18-CC3A-4A51-A74A-F887D3570C0C}">
      <text>
        <r>
          <rPr>
            <sz val="10"/>
            <color indexed="81"/>
            <rFont val="Lucida Console"/>
            <family val="3"/>
          </rPr>
          <t>_x000D_
Últ estimativa : 100.000_x000D_
Enviada em     : 28.01.2021_x000D_
Ata - Venc     : 111/20 - 20.05.2021</t>
        </r>
      </text>
    </comment>
    <comment ref="O289" authorId="0" shapeId="0" xr:uid="{33F07BE2-0EEE-49FB-9879-0F01D5EC9A64}">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289" authorId="0" shapeId="0" xr:uid="{1817AE11-0BD2-4E85-AEDB-640A98CD3A48}">
      <text>
        <r>
          <rPr>
            <sz val="10"/>
            <color indexed="81"/>
            <rFont val="Lucida Console"/>
            <family val="3"/>
          </rPr>
          <t>_x000D_
SegMedTra</t>
        </r>
      </text>
    </comment>
    <comment ref="X289" authorId="0" shapeId="0" xr:uid="{BB9C07B9-4BB1-4BC2-8939-24745514F6BC}">
      <text>
        <r>
          <rPr>
            <sz val="10"/>
            <color indexed="81"/>
            <rFont val="Lucida Console"/>
            <family val="3"/>
          </rPr>
          <t>_x000D_
VEST., ART.P/ TOUC.E HIG. PES. MAQ., EQUIP., MAT.E ACES.</t>
        </r>
      </text>
    </comment>
    <comment ref="Y289" authorId="0" shapeId="0" xr:uid="{5168392C-B576-4931-BA28-21F19474CA73}">
      <text>
        <r>
          <rPr>
            <sz val="10"/>
            <color indexed="81"/>
            <rFont val="Lucida Console"/>
            <family val="3"/>
          </rPr>
          <t>_x000D_
VESTUARIO MEDICO-HOSPITALAR</t>
        </r>
      </text>
    </comment>
    <comment ref="AW289" authorId="0" shapeId="0" xr:uid="{00986A48-50F5-4373-8134-94CF887566BA}">
      <text>
        <r>
          <rPr>
            <sz val="10"/>
            <color indexed="81"/>
            <rFont val="Lucida Console"/>
            <family val="3"/>
          </rPr>
          <t>Tempo de Estoque (Meses)_x000D_
_x000D_
200.000,0</t>
        </r>
      </text>
    </comment>
    <comment ref="A290" authorId="0" shapeId="0" xr:uid="{10F6C7F0-A7CA-4740-A8F1-2A254FD864A4}">
      <text>
        <r>
          <rPr>
            <sz val="10"/>
            <color indexed="81"/>
            <rFont val="Lucida Console"/>
            <family val="3"/>
          </rPr>
          <t>_x000D_
19842</t>
        </r>
      </text>
    </comment>
    <comment ref="B290" authorId="0" shapeId="0" xr:uid="{9F14505C-42F5-4F2D-868D-D948F739628E}">
      <text>
        <r>
          <rPr>
            <sz val="10"/>
            <color indexed="81"/>
            <rFont val="Lucida Console"/>
            <family val="3"/>
          </rPr>
          <t>DESCRIÇÃO DETALHADA_x000D_
PROTETOR DE CABELO TIPO REDE EM NYLON PRETA</t>
        </r>
      </text>
    </comment>
    <comment ref="G290" authorId="0" shapeId="0" xr:uid="{7D2726FB-6AE6-4BEA-98B0-5AE1C60AE0F9}">
      <text>
        <r>
          <rPr>
            <sz val="10"/>
            <color indexed="81"/>
            <rFont val="Lucida Console"/>
            <family val="3"/>
          </rPr>
          <t>_x000D_
Últ estimativa : 10.000_x000D_
Enviada em     : 28.01.2021_x000D_
Ata - Venc     : 111/20 - 20.05.2021</t>
        </r>
      </text>
    </comment>
    <comment ref="O290" authorId="0" shapeId="0" xr:uid="{74354705-0D58-40FB-A127-089C675F057E}">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290" authorId="0" shapeId="0" xr:uid="{4C10F761-8692-4BA6-BCDF-287F8AAB1AD5}">
      <text>
        <r>
          <rPr>
            <sz val="10"/>
            <color indexed="81"/>
            <rFont val="Lucida Console"/>
            <family val="3"/>
          </rPr>
          <t>_x000D_
SegMedTra</t>
        </r>
      </text>
    </comment>
    <comment ref="X290" authorId="0" shapeId="0" xr:uid="{B1DA6101-3013-4D3D-98A7-47487BF94C19}">
      <text>
        <r>
          <rPr>
            <sz val="10"/>
            <color indexed="81"/>
            <rFont val="Lucida Console"/>
            <family val="3"/>
          </rPr>
          <t>_x000D_
VEST., ART.P/ TOUC.E HIG. PES. MAQ., EQUIP., MAT.E ACES.</t>
        </r>
      </text>
    </comment>
    <comment ref="Y290" authorId="0" shapeId="0" xr:uid="{B5F5A9AA-5FC6-4AA7-AED0-32214046B75A}">
      <text>
        <r>
          <rPr>
            <sz val="10"/>
            <color indexed="81"/>
            <rFont val="Lucida Console"/>
            <family val="3"/>
          </rPr>
          <t>_x000D_
VESTUARIO DE USO EM FUNCIONARIOS</t>
        </r>
      </text>
    </comment>
    <comment ref="AW290" authorId="0" shapeId="0" xr:uid="{AE1DCFC2-7C8B-40F5-9356-69770E308F01}">
      <text>
        <r>
          <rPr>
            <sz val="10"/>
            <color indexed="81"/>
            <rFont val="Lucida Console"/>
            <family val="3"/>
          </rPr>
          <t>Tempo de Estoque (Meses)_x000D_
_x000D_
2.800,0</t>
        </r>
      </text>
    </comment>
    <comment ref="A291" authorId="0" shapeId="0" xr:uid="{A671FB26-81AD-4FCF-B0CE-9678F9D89D3F}">
      <text>
        <r>
          <rPr>
            <sz val="10"/>
            <color indexed="81"/>
            <rFont val="Lucida Console"/>
            <family val="3"/>
          </rPr>
          <t>_x000D_
77823</t>
        </r>
      </text>
    </comment>
    <comment ref="B291" authorId="0" shapeId="0" xr:uid="{E64ED6F9-B4A0-4695-9A71-2BDF67108695}">
      <text>
        <r>
          <rPr>
            <sz val="10"/>
            <color indexed="81"/>
            <rFont val="Lucida Console"/>
            <family val="3"/>
          </rPr>
          <t>DESCRIÇÃO DETALHADA_x000D_
RODO DE ALUMINIO DE 60 CM C/ CABO DE ALUMINIO MEDINDO APROXIMADAMENTE 1,30 M  - BORRACHA UNICA E SUBSTITUIVEL (VARIACAO +/- 05 CM DO CABO)</t>
        </r>
      </text>
    </comment>
    <comment ref="G291" authorId="0" shapeId="0" xr:uid="{FA0D8D6E-016A-482B-AA54-42041EEF5DA3}">
      <text>
        <r>
          <rPr>
            <sz val="10"/>
            <color indexed="81"/>
            <rFont val="Lucida Console"/>
            <family val="3"/>
          </rPr>
          <t>_x000D_
Últ estimativa : 0_x000D_
Enviada em     : 28.01.2021_x000D_
Ata - Venc     : 111/20 - 20.05.2021</t>
        </r>
      </text>
    </comment>
    <comment ref="O291" authorId="0" shapeId="0" xr:uid="{23A0179D-7EA3-4C38-994C-665AD1A0A754}">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291" authorId="0" shapeId="0" xr:uid="{0C7A8F9B-C1D5-4D48-AF1D-4FAD42E706A0}">
      <text>
        <r>
          <rPr>
            <sz val="10"/>
            <color indexed="81"/>
            <rFont val="Lucida Console"/>
            <family val="3"/>
          </rPr>
          <t>_x000D_
Administrativo</t>
        </r>
      </text>
    </comment>
    <comment ref="X291" authorId="0" shapeId="0" xr:uid="{04874974-4923-482B-AD7A-42AC66F82FC9}">
      <text>
        <r>
          <rPr>
            <sz val="10"/>
            <color indexed="81"/>
            <rFont val="Lucida Console"/>
            <family val="3"/>
          </rPr>
          <t>_x000D_
MAQ.EQUIP.E MATERIAIS P/ HIGIEN.LIMP.POLIM.E LUBR.</t>
        </r>
      </text>
    </comment>
    <comment ref="Y291" authorId="0" shapeId="0" xr:uid="{8319C706-2BA4-4B53-9B17-8F661EDCB915}">
      <text>
        <r>
          <rPr>
            <sz val="10"/>
            <color indexed="81"/>
            <rFont val="Lucida Console"/>
            <family val="3"/>
          </rPr>
          <t>_x000D_
VASSOURAS,ESCOVAS,ESFREGOES,RODOS,DESEMTUP.E ESPAN</t>
        </r>
      </text>
    </comment>
    <comment ref="AW291" authorId="0" shapeId="0" xr:uid="{221FA78D-1113-4508-992C-8C974C108FAE}">
      <text>
        <r>
          <rPr>
            <sz val="10"/>
            <color indexed="81"/>
            <rFont val="Lucida Console"/>
            <family val="3"/>
          </rPr>
          <t>Tempo de Estoque (Meses)_x000D_
_x000D_
37,0</t>
        </r>
      </text>
    </comment>
    <comment ref="A292" authorId="0" shapeId="0" xr:uid="{80AE7E3C-E30C-47B2-A7AD-567FFED695D2}">
      <text>
        <r>
          <rPr>
            <sz val="10"/>
            <color indexed="81"/>
            <rFont val="Lucida Console"/>
            <family val="3"/>
          </rPr>
          <t>_x000D_
122304</t>
        </r>
      </text>
    </comment>
    <comment ref="B292" authorId="0" shapeId="0" xr:uid="{B43AB6FA-2BF6-42D0-8ACC-BEB16CAF0CEE}">
      <text>
        <r>
          <rPr>
            <sz val="10"/>
            <color indexed="81"/>
            <rFont val="Lucida Console"/>
            <family val="3"/>
          </rPr>
          <t>DESCRIÇÃO DETALHADA_x000D_
DISCO DE CORTE 4 1/2" DE DIAMETRO EXTERNO, 01 MM DE ESPESSURA E 7/8" DE DIAMETRO DE FURO</t>
        </r>
      </text>
    </comment>
    <comment ref="G292" authorId="0" shapeId="0" xr:uid="{F4E50955-4704-495D-8662-6C7AB6702A89}">
      <text>
        <r>
          <rPr>
            <sz val="10"/>
            <color indexed="81"/>
            <rFont val="Lucida Console"/>
            <family val="3"/>
          </rPr>
          <t>_x000D_
Últ estimativa : 1.100_x000D_
Enviada em     : 25.09.2019_x000D_
Ata - Venc     : 114/18 - 07.06.2019</t>
        </r>
      </text>
    </comment>
    <comment ref="O292" authorId="0" shapeId="0" xr:uid="{00DD1C25-A4B7-45F1-851A-EC4C933E81C2}">
      <text>
        <r>
          <rPr>
            <sz val="10"/>
            <color indexed="81"/>
            <rFont val="Lucida Console"/>
            <family val="3"/>
          </rPr>
          <t>_x000D_
Pertencia a ATA nº 114/18_x000D_
Estimativa de Renovação enviada em 25.09.2019 - Qtd 1.100_x000D_
PE  17/20 lote 55_x000D_
19.05.20 = Finalizar, contrato assinado.</t>
        </r>
      </text>
    </comment>
    <comment ref="W292" authorId="0" shapeId="0" xr:uid="{53E3063F-4B7B-4709-8FEB-34163C0FEB11}">
      <text>
        <r>
          <rPr>
            <sz val="10"/>
            <color indexed="81"/>
            <rFont val="Lucida Console"/>
            <family val="3"/>
          </rPr>
          <t>_x000D_
DM-Serralheria</t>
        </r>
      </text>
    </comment>
    <comment ref="X292" authorId="0" shapeId="0" xr:uid="{C52AF897-8968-4696-9763-AC4448ED1A4A}">
      <text>
        <r>
          <rPr>
            <sz val="10"/>
            <color indexed="81"/>
            <rFont val="Lucida Console"/>
            <family val="3"/>
          </rPr>
          <t>_x000D_
ABRASIVOS</t>
        </r>
      </text>
    </comment>
    <comment ref="Y292" authorId="0" shapeId="0" xr:uid="{8FE9536D-7A9B-4E26-A680-5A2865201A83}">
      <text>
        <r>
          <rPr>
            <sz val="10"/>
            <color indexed="81"/>
            <rFont val="Lucida Console"/>
            <family val="3"/>
          </rPr>
          <t>_x000D_
DISCO DE FIBRA</t>
        </r>
      </text>
    </comment>
    <comment ref="AW292" authorId="0" shapeId="0" xr:uid="{0C4FD849-943C-4BCE-B394-0A312DAF0094}">
      <text>
        <r>
          <rPr>
            <sz val="10"/>
            <color indexed="81"/>
            <rFont val="Lucida Console"/>
            <family val="3"/>
          </rPr>
          <t>Tempo de Estoque (Meses)_x000D_
_x000D_
3.000,0</t>
        </r>
      </text>
    </comment>
    <comment ref="A293" authorId="0" shapeId="0" xr:uid="{BCF9471D-A06C-4A34-BF6D-4CB6401968FC}">
      <text>
        <r>
          <rPr>
            <sz val="10"/>
            <color indexed="81"/>
            <rFont val="Lucida Console"/>
            <family val="3"/>
          </rPr>
          <t>_x000D_
115807</t>
        </r>
      </text>
    </comment>
    <comment ref="B293" authorId="0" shapeId="0" xr:uid="{671687AD-90E3-463E-8E63-33ECDD92AC18}">
      <text>
        <r>
          <rPr>
            <sz val="10"/>
            <color indexed="81"/>
            <rFont val="Lucida Console"/>
            <family val="3"/>
          </rPr>
          <t>DESCRIÇÃO DETALHADA_x000D_
CHAPA EM MDF CARVALHO 2 FACES, MEDINDO 2,75 X 1,83 M X 15 MM DE ESPESSURA</t>
        </r>
      </text>
    </comment>
    <comment ref="G293" authorId="0" shapeId="0" xr:uid="{BEDFB6D4-6E1E-42C4-A531-78E73405EA6F}">
      <text>
        <r>
          <rPr>
            <sz val="10"/>
            <color indexed="81"/>
            <rFont val="Lucida Console"/>
            <family val="3"/>
          </rPr>
          <t>_x000D_
Últ estimativa : 0_x000D_
Enviada em     : 28.01.2021_x000D_
Ata - Venc     : 115/20 - 26.05.2021</t>
        </r>
      </text>
    </comment>
    <comment ref="O293" authorId="0" shapeId="0" xr:uid="{E8499A23-9635-40C2-AF93-BDBC1452D9B3}">
      <text>
        <r>
          <rPr>
            <sz val="10"/>
            <color indexed="81"/>
            <rFont val="Lucida Console"/>
            <family val="3"/>
          </rPr>
          <t>_x000D_
Pertencia a ATA nº 115/20_x000D_
Estimativa de Renovação enviada em 28.01.2021 - Qtd _x000D_
PE  56/21 lote _x000D_
22.04.21 = Processo finalizado. Ata 131/21.</t>
        </r>
      </text>
    </comment>
    <comment ref="W293" authorId="0" shapeId="0" xr:uid="{7E631F18-C43B-408B-A478-0251B75A04F1}">
      <text>
        <r>
          <rPr>
            <sz val="10"/>
            <color indexed="81"/>
            <rFont val="Lucida Console"/>
            <family val="3"/>
          </rPr>
          <t>_x000D_
DM-Marcenaria</t>
        </r>
      </text>
    </comment>
    <comment ref="X293" authorId="0" shapeId="0" xr:uid="{9F6188AB-CA31-4561-9ED8-AB4AB151BD40}">
      <text>
        <r>
          <rPr>
            <sz val="10"/>
            <color indexed="81"/>
            <rFont val="Lucida Console"/>
            <family val="3"/>
          </rPr>
          <t>_x000D_
MADEIRAS,LAMINADOS,COMPENSADOS E AGLOMERADOS</t>
        </r>
      </text>
    </comment>
    <comment ref="Y293" authorId="0" shapeId="0" xr:uid="{05015280-1967-47E7-B88F-2F10AB96654E}">
      <text>
        <r>
          <rPr>
            <sz val="10"/>
            <color indexed="81"/>
            <rFont val="Lucida Console"/>
            <family val="3"/>
          </rPr>
          <t>_x000D_
CHAPAS COMPENSADAS RESINADAS/PLASTIFICADAS</t>
        </r>
      </text>
    </comment>
    <comment ref="AW293" authorId="0" shapeId="0" xr:uid="{58B2A81B-93A6-4232-9BC6-24E7BE1B58F4}">
      <text>
        <r>
          <rPr>
            <sz val="10"/>
            <color indexed="81"/>
            <rFont val="Lucida Console"/>
            <family val="3"/>
          </rPr>
          <t>Tempo de Estoque (Meses)_x000D_
_x000D_
170,0</t>
        </r>
      </text>
    </comment>
    <comment ref="A294" authorId="0" shapeId="0" xr:uid="{766CC50E-5E18-4FA9-99D9-E583CB6B1027}">
      <text>
        <r>
          <rPr>
            <sz val="10"/>
            <color indexed="81"/>
            <rFont val="Lucida Console"/>
            <family val="3"/>
          </rPr>
          <t>_x000D_
126044</t>
        </r>
      </text>
    </comment>
    <comment ref="B294" authorId="0" shapeId="0" xr:uid="{FF9EBF4F-ACBC-491D-B0DC-6938D27E57D6}">
      <text>
        <r>
          <rPr>
            <sz val="10"/>
            <color indexed="81"/>
            <rFont val="Lucida Console"/>
            <family val="3"/>
          </rPr>
          <t xml:space="preserve">DESCRIÇÃO DETALHADA_x000D_
CHAPA EM MDF ULTRA TX, BRANCO, DUAS FACES COM PROTECAO CONTRA UMIDADE E CUPIM. MEDINDO: 2,75M X 1,83M X 18MM. </t>
        </r>
      </text>
    </comment>
    <comment ref="G294" authorId="0" shapeId="0" xr:uid="{7917BC9B-2A94-42AC-A40C-BDDF75C2374E}">
      <text>
        <r>
          <rPr>
            <sz val="10"/>
            <color indexed="81"/>
            <rFont val="Lucida Console"/>
            <family val="3"/>
          </rPr>
          <t>_x000D_
Últ estimativa : 0_x000D_
Enviada em     : 28.01.2021_x000D_
Ata - Venc     : 115/20 - 26.05.2021</t>
        </r>
      </text>
    </comment>
    <comment ref="O294" authorId="0" shapeId="0" xr:uid="{F7B1F20C-F5FD-41C5-AB0A-BFBD4EA6762B}">
      <text>
        <r>
          <rPr>
            <sz val="10"/>
            <color indexed="81"/>
            <rFont val="Lucida Console"/>
            <family val="3"/>
          </rPr>
          <t>_x000D_
Pertencia a ATA nº 115/20_x000D_
Estimativa de Renovação enviada em 28.01.2021 - Qtd _x000D_
PE  56/21 lote _x000D_
22.04.21 = Processo finalizado. Ata 131/21.</t>
        </r>
      </text>
    </comment>
    <comment ref="W294" authorId="0" shapeId="0" xr:uid="{9A08204A-8CBC-421B-A3FB-70A2CAE9D98F}">
      <text>
        <r>
          <rPr>
            <sz val="10"/>
            <color indexed="81"/>
            <rFont val="Lucida Console"/>
            <family val="3"/>
          </rPr>
          <t>_x000D_
DM-Marcenaria</t>
        </r>
      </text>
    </comment>
    <comment ref="X294" authorId="0" shapeId="0" xr:uid="{9D254D5B-BF23-4B64-A94A-9BD2E677B118}">
      <text>
        <r>
          <rPr>
            <sz val="10"/>
            <color indexed="81"/>
            <rFont val="Lucida Console"/>
            <family val="3"/>
          </rPr>
          <t>_x000D_
MADEIRAS,LAMINADOS,COMPENSADOS E AGLOMERADOS</t>
        </r>
      </text>
    </comment>
    <comment ref="Y294" authorId="0" shapeId="0" xr:uid="{2F1DE6FB-EF3E-44D2-9E2E-D77778857A34}">
      <text>
        <r>
          <rPr>
            <sz val="10"/>
            <color indexed="81"/>
            <rFont val="Lucida Console"/>
            <family val="3"/>
          </rPr>
          <t>_x000D_
CHAPAS COMPENSADAS RESINADAS/PLASTIFICADAS</t>
        </r>
      </text>
    </comment>
    <comment ref="AW294" authorId="0" shapeId="0" xr:uid="{197936C5-992E-4040-97AA-78ACDE50049A}">
      <text>
        <r>
          <rPr>
            <sz val="10"/>
            <color indexed="81"/>
            <rFont val="Lucida Console"/>
            <family val="3"/>
          </rPr>
          <t>Tempo de Estoque (Meses)_x000D_
_x000D_
160,0</t>
        </r>
      </text>
    </comment>
    <comment ref="A295" authorId="0" shapeId="0" xr:uid="{121F8891-1499-4828-B62A-F3AB9747E6BB}">
      <text>
        <r>
          <rPr>
            <sz val="10"/>
            <color indexed="81"/>
            <rFont val="Lucida Console"/>
            <family val="3"/>
          </rPr>
          <t>_x000D_
82996</t>
        </r>
      </text>
    </comment>
    <comment ref="B295" authorId="0" shapeId="0" xr:uid="{7D85868B-256C-4DA4-85A0-D906DA85C419}">
      <text>
        <r>
          <rPr>
            <sz val="10"/>
            <color indexed="81"/>
            <rFont val="Lucida Console"/>
            <family val="3"/>
          </rPr>
          <t>DESCRIÇÃO DETALHADA_x000D_
GONZO COM CHUMBADOR N. 3 (65MM)</t>
        </r>
      </text>
    </comment>
    <comment ref="G295" authorId="0" shapeId="0" xr:uid="{CCC7C4B5-0FC0-44CE-8808-BD60C5883B80}">
      <text>
        <r>
          <rPr>
            <sz val="10"/>
            <color indexed="81"/>
            <rFont val="Lucida Console"/>
            <family val="3"/>
          </rPr>
          <t>_x000D_
Últ estimativa : 0_x000D_
Enviada em     : 28.01.2021_x000D_
Ata - Venc     : 121/20 - 31.05.2021</t>
        </r>
      </text>
    </comment>
    <comment ref="O295" authorId="0" shapeId="0" xr:uid="{0F01D600-8816-4905-AC5F-C15FECFE4396}">
      <text>
        <r>
          <rPr>
            <sz val="10"/>
            <color indexed="81"/>
            <rFont val="Lucida Console"/>
            <family val="3"/>
          </rPr>
          <t>_x000D_
Pertencia a ATA nº 121/20_x000D_
Estimativa de Renovação enviada em 28.01.2021 - Qtd _x000D_
PE  32/20 lote _x000D_
05.06.20 = Finalizar - Contrato assinado</t>
        </r>
      </text>
    </comment>
    <comment ref="W295" authorId="0" shapeId="0" xr:uid="{A2860F8C-575B-4D24-B339-7ECEB1579600}">
      <text>
        <r>
          <rPr>
            <sz val="10"/>
            <color indexed="81"/>
            <rFont val="Lucida Console"/>
            <family val="3"/>
          </rPr>
          <t>_x000D_
DM-Construção</t>
        </r>
      </text>
    </comment>
    <comment ref="X295" authorId="0" shapeId="0" xr:uid="{574E4360-BEDB-4938-93A5-F5D6537F67D6}">
      <text>
        <r>
          <rPr>
            <sz val="10"/>
            <color indexed="81"/>
            <rFont val="Lucida Console"/>
            <family val="3"/>
          </rPr>
          <t>_x000D_
MAT.E EQUIP. P/ CONSTR.CIVIL E CONSERV. DE VIAS PUBL.</t>
        </r>
      </text>
    </comment>
    <comment ref="Y295" authorId="0" shapeId="0" xr:uid="{D3CE11A7-19AD-4DC7-918B-E7E93B8970B1}">
      <text>
        <r>
          <rPr>
            <sz val="10"/>
            <color indexed="81"/>
            <rFont val="Lucida Console"/>
            <family val="3"/>
          </rPr>
          <t>_x000D_
FECHADURAS, DOBRADICAS E MACANETAS</t>
        </r>
      </text>
    </comment>
    <comment ref="AW295" authorId="0" shapeId="0" xr:uid="{A5169D90-9344-4830-984C-422D40CBA151}">
      <text>
        <r>
          <rPr>
            <sz val="10"/>
            <color indexed="81"/>
            <rFont val="Lucida Console"/>
            <family val="3"/>
          </rPr>
          <t>Tempo de Estoque (Meses)_x000D_
_x000D_
480,0</t>
        </r>
      </text>
    </comment>
    <comment ref="A296" authorId="0" shapeId="0" xr:uid="{663BE961-826B-455B-982F-51DC078FDAF3}">
      <text>
        <r>
          <rPr>
            <sz val="10"/>
            <color indexed="81"/>
            <rFont val="Lucida Console"/>
            <family val="3"/>
          </rPr>
          <t>_x000D_
15436</t>
        </r>
      </text>
    </comment>
    <comment ref="B296" authorId="0" shapeId="0" xr:uid="{2CA37DBE-DDB0-4023-9291-B6D62B965434}">
      <text>
        <r>
          <rPr>
            <sz val="10"/>
            <color indexed="81"/>
            <rFont val="Lucida Console"/>
            <family val="3"/>
          </rPr>
          <t>DESCRIÇÃO DETALHADA_x000D_
FECHADURA DE EMBUTIR C/ TAMBOR - EXTERNA</t>
        </r>
      </text>
    </comment>
    <comment ref="G296" authorId="0" shapeId="0" xr:uid="{4551165E-8426-4232-B510-06C503814817}">
      <text>
        <r>
          <rPr>
            <sz val="10"/>
            <color indexed="81"/>
            <rFont val="Lucida Console"/>
            <family val="3"/>
          </rPr>
          <t>_x000D_
Últ estimativa : 300_x000D_
Enviada em     : 28.01.2021_x000D_
Ata - Venc     : 121/20 - 31.05.2021</t>
        </r>
      </text>
    </comment>
    <comment ref="O296" authorId="0" shapeId="0" xr:uid="{5F17048E-E346-454E-A5C7-3EE8B4CBE3DB}">
      <text>
        <r>
          <rPr>
            <sz val="10"/>
            <color indexed="81"/>
            <rFont val="Lucida Console"/>
            <family val="3"/>
          </rPr>
          <t>_x000D_
Pertencia a ATA nº 121/20_x000D_
Estimativa de Renovação enviada em 28.01.2021 - Qtd 300_x000D_
PE  32/20 lote _x000D_
05.06.20 = Finalizar - Contrato assinado</t>
        </r>
      </text>
    </comment>
    <comment ref="W296" authorId="0" shapeId="0" xr:uid="{4C93909D-CE9F-41B3-BEC6-6F6430C9EDDD}">
      <text>
        <r>
          <rPr>
            <sz val="10"/>
            <color indexed="81"/>
            <rFont val="Lucida Console"/>
            <family val="3"/>
          </rPr>
          <t>_x000D_
DM-Construção</t>
        </r>
      </text>
    </comment>
    <comment ref="X296" authorId="0" shapeId="0" xr:uid="{E96540BE-16A6-4AE2-9CE9-B8D1EEC764DD}">
      <text>
        <r>
          <rPr>
            <sz val="10"/>
            <color indexed="81"/>
            <rFont val="Lucida Console"/>
            <family val="3"/>
          </rPr>
          <t>_x000D_
MAT.E EQUIP. P/ CONSTR.CIVIL E CONSERV. DE VIAS PUBL.</t>
        </r>
      </text>
    </comment>
    <comment ref="Y296" authorId="0" shapeId="0" xr:uid="{2D5E4B9C-A38D-4BAB-BFEA-5B30EB1D4A07}">
      <text>
        <r>
          <rPr>
            <sz val="10"/>
            <color indexed="81"/>
            <rFont val="Lucida Console"/>
            <family val="3"/>
          </rPr>
          <t>_x000D_
FECHADURAS INTERNAS E EXTERNAS</t>
        </r>
      </text>
    </comment>
    <comment ref="AW296" authorId="0" shapeId="0" xr:uid="{DB5591FE-7E0B-433D-9D0E-8ED085B30CE1}">
      <text>
        <r>
          <rPr>
            <sz val="10"/>
            <color indexed="81"/>
            <rFont val="Lucida Console"/>
            <family val="3"/>
          </rPr>
          <t>Tempo de Estoque (Meses)_x000D_
_x000D_
497,0</t>
        </r>
      </text>
    </comment>
    <comment ref="A297" authorId="0" shapeId="0" xr:uid="{83C52D53-9E0B-47A7-BCFE-4D9C7376FA63}">
      <text>
        <r>
          <rPr>
            <sz val="10"/>
            <color indexed="81"/>
            <rFont val="Lucida Console"/>
            <family val="3"/>
          </rPr>
          <t>_x000D_
13180</t>
        </r>
      </text>
    </comment>
    <comment ref="B297" authorId="0" shapeId="0" xr:uid="{3AE13C12-52D9-4F45-AC6A-F07A726F9743}">
      <text>
        <r>
          <rPr>
            <sz val="10"/>
            <color indexed="81"/>
            <rFont val="Lucida Console"/>
            <family val="3"/>
          </rPr>
          <t>DESCRIÇÃO DETALHADA_x000D_
CADEADO DE LATAO - 30 MM</t>
        </r>
      </text>
    </comment>
    <comment ref="G297" authorId="0" shapeId="0" xr:uid="{DA148F2D-302D-40E3-BC34-F41EC7C918D3}">
      <text>
        <r>
          <rPr>
            <sz val="10"/>
            <color indexed="81"/>
            <rFont val="Lucida Console"/>
            <family val="3"/>
          </rPr>
          <t>_x000D_
Últ estimativa : 0_x000D_
Enviada em     : 28.01.2021_x000D_
Ata - Venc     : 121/20 - 31.05.2021</t>
        </r>
      </text>
    </comment>
    <comment ref="O297" authorId="0" shapeId="0" xr:uid="{DD6C4D3D-5072-4855-B008-C0011E7F3D41}">
      <text>
        <r>
          <rPr>
            <sz val="10"/>
            <color indexed="81"/>
            <rFont val="Lucida Console"/>
            <family val="3"/>
          </rPr>
          <t>_x000D_
Pertencia a ATA nº 121/20_x000D_
Estimativa de Renovação enviada em 28.01.2021 - Qtd _x000D_
PE  32/20 lote _x000D_
05.06.20 = Finalizar - Contrato assinado</t>
        </r>
      </text>
    </comment>
    <comment ref="W297" authorId="0" shapeId="0" xr:uid="{0D26CB67-174B-4B0A-B049-CF818ECCE287}">
      <text>
        <r>
          <rPr>
            <sz val="10"/>
            <color indexed="81"/>
            <rFont val="Lucida Console"/>
            <family val="3"/>
          </rPr>
          <t>_x000D_
Administrativo</t>
        </r>
      </text>
    </comment>
    <comment ref="X297" authorId="0" shapeId="0" xr:uid="{9778790B-BBB3-4B5B-87EB-42B7D2D3E127}">
      <text>
        <r>
          <rPr>
            <sz val="10"/>
            <color indexed="81"/>
            <rFont val="Lucida Console"/>
            <family val="3"/>
          </rPr>
          <t>_x000D_
MAT.E EQUIP. P/ CONSTR.CIVIL E CONSERV. DE VIAS PUBL.</t>
        </r>
      </text>
    </comment>
    <comment ref="Y297" authorId="0" shapeId="0" xr:uid="{1A3E05AD-4B5D-4034-BC32-4B63AC7C5BFC}">
      <text>
        <r>
          <rPr>
            <sz val="10"/>
            <color indexed="81"/>
            <rFont val="Lucida Console"/>
            <family val="3"/>
          </rPr>
          <t>_x000D_
CADEADOS</t>
        </r>
      </text>
    </comment>
    <comment ref="AW297" authorId="0" shapeId="0" xr:uid="{45E1217F-A432-48B7-85AB-3E92DE5BDF8A}">
      <text>
        <r>
          <rPr>
            <sz val="10"/>
            <color indexed="81"/>
            <rFont val="Lucida Console"/>
            <family val="3"/>
          </rPr>
          <t>Tempo de Estoque (Meses)_x000D_
_x000D_
298,0</t>
        </r>
      </text>
    </comment>
    <comment ref="A298" authorId="0" shapeId="0" xr:uid="{8E33A83E-A89F-47BF-AF7C-D6BC51A68199}">
      <text>
        <r>
          <rPr>
            <sz val="10"/>
            <color indexed="81"/>
            <rFont val="Lucida Console"/>
            <family val="3"/>
          </rPr>
          <t>_x000D_
13181</t>
        </r>
      </text>
    </comment>
    <comment ref="B298" authorId="0" shapeId="0" xr:uid="{82D61EFB-32C2-4FCD-A42F-683641B06267}">
      <text>
        <r>
          <rPr>
            <sz val="10"/>
            <color indexed="81"/>
            <rFont val="Lucida Console"/>
            <family val="3"/>
          </rPr>
          <t>DESCRIÇÃO DETALHADA_x000D_
CADEADO DE LATAO - 50 MM</t>
        </r>
      </text>
    </comment>
    <comment ref="G298" authorId="0" shapeId="0" xr:uid="{ECF984BB-882F-4664-91C6-47EC613B824A}">
      <text>
        <r>
          <rPr>
            <sz val="10"/>
            <color indexed="81"/>
            <rFont val="Lucida Console"/>
            <family val="3"/>
          </rPr>
          <t>_x000D_
Últ estimativa : 0_x000D_
Enviada em     : 28.01.2021_x000D_
Ata - Venc     : 121/20 - 31.05.2021</t>
        </r>
      </text>
    </comment>
    <comment ref="O298" authorId="0" shapeId="0" xr:uid="{D421D2B9-B35A-4B77-89C7-354D75ECD9DC}">
      <text>
        <r>
          <rPr>
            <sz val="10"/>
            <color indexed="81"/>
            <rFont val="Lucida Console"/>
            <family val="3"/>
          </rPr>
          <t>_x000D_
Pertencia a ATA nº 121/20_x000D_
Estimativa de Renovação enviada em 28.01.2021 - Qtd _x000D_
PE  32/20 lote _x000D_
05.06.20 = Finalizar - Contrato assinado</t>
        </r>
      </text>
    </comment>
    <comment ref="W298" authorId="0" shapeId="0" xr:uid="{3EA200E5-91F8-4B21-995C-303FB4B9C799}">
      <text>
        <r>
          <rPr>
            <sz val="10"/>
            <color indexed="81"/>
            <rFont val="Lucida Console"/>
            <family val="3"/>
          </rPr>
          <t>_x000D_
Administrativo</t>
        </r>
      </text>
    </comment>
    <comment ref="X298" authorId="0" shapeId="0" xr:uid="{CB78F81F-19E3-4ED1-A168-FD94F12E971A}">
      <text>
        <r>
          <rPr>
            <sz val="10"/>
            <color indexed="81"/>
            <rFont val="Lucida Console"/>
            <family val="3"/>
          </rPr>
          <t>_x000D_
MAT.E EQUIP. P/ CONSTR.CIVIL E CONSERV. DE VIAS PUBL.</t>
        </r>
      </text>
    </comment>
    <comment ref="Y298" authorId="0" shapeId="0" xr:uid="{98F333F2-CBC6-4D32-9D18-CDD4C57B67B2}">
      <text>
        <r>
          <rPr>
            <sz val="10"/>
            <color indexed="81"/>
            <rFont val="Lucida Console"/>
            <family val="3"/>
          </rPr>
          <t>_x000D_
CADEADOS</t>
        </r>
      </text>
    </comment>
    <comment ref="AW298" authorId="0" shapeId="0" xr:uid="{03FDEF7C-31A1-433B-B06F-92E1B6808873}">
      <text>
        <r>
          <rPr>
            <sz val="10"/>
            <color indexed="81"/>
            <rFont val="Lucida Console"/>
            <family val="3"/>
          </rPr>
          <t>Tempo de Estoque (Meses)_x000D_
_x000D_
258,0</t>
        </r>
      </text>
    </comment>
    <comment ref="A299" authorId="0" shapeId="0" xr:uid="{7F5BE89A-5863-4938-8409-7CB7FA861061}">
      <text>
        <r>
          <rPr>
            <sz val="10"/>
            <color indexed="81"/>
            <rFont val="Lucida Console"/>
            <family val="3"/>
          </rPr>
          <t>_x000D_
17704</t>
        </r>
      </text>
    </comment>
    <comment ref="B299" authorId="0" shapeId="0" xr:uid="{F00EB9E1-2370-4926-9A3A-55DB2E8DE719}">
      <text>
        <r>
          <rPr>
            <sz val="10"/>
            <color indexed="81"/>
            <rFont val="Lucida Console"/>
            <family val="3"/>
          </rPr>
          <t>DESCRIÇÃO DETALHADA_x000D_
CADEADO DE LATAO - 40 MM</t>
        </r>
      </text>
    </comment>
    <comment ref="G299" authorId="0" shapeId="0" xr:uid="{DFAB9926-B339-4F1B-886A-B3D73BF72F5F}">
      <text>
        <r>
          <rPr>
            <sz val="10"/>
            <color indexed="81"/>
            <rFont val="Lucida Console"/>
            <family val="3"/>
          </rPr>
          <t>_x000D_
Últ estimativa : 0_x000D_
Enviada em     : 28.01.2021_x000D_
Ata - Venc     : 121/20 - 31.05.2021</t>
        </r>
      </text>
    </comment>
    <comment ref="O299" authorId="0" shapeId="0" xr:uid="{351B6649-8C62-4B01-BD62-DB56B1F44BE0}">
      <text>
        <r>
          <rPr>
            <sz val="10"/>
            <color indexed="81"/>
            <rFont val="Lucida Console"/>
            <family val="3"/>
          </rPr>
          <t>_x000D_
Pertencia a ATA nº 121/20_x000D_
Estimativa de Renovação enviada em 28.01.2021 - Qtd _x000D_
PE  32/20 lote _x000D_
05.06.20 = Finalizar - Contrato assinado</t>
        </r>
      </text>
    </comment>
    <comment ref="W299" authorId="0" shapeId="0" xr:uid="{14E13A53-9D5D-4E59-BFC8-DA259E12D89E}">
      <text>
        <r>
          <rPr>
            <sz val="10"/>
            <color indexed="81"/>
            <rFont val="Lucida Console"/>
            <family val="3"/>
          </rPr>
          <t>_x000D_
Administrativo</t>
        </r>
      </text>
    </comment>
    <comment ref="X299" authorId="0" shapeId="0" xr:uid="{787B5083-13BF-4C73-8FC1-ADBDDE960E30}">
      <text>
        <r>
          <rPr>
            <sz val="10"/>
            <color indexed="81"/>
            <rFont val="Lucida Console"/>
            <family val="3"/>
          </rPr>
          <t>_x000D_
MAT.E EQUIP. P/ CONSTR.CIVIL E CONSERV. DE VIAS PUBL.</t>
        </r>
      </text>
    </comment>
    <comment ref="Y299" authorId="0" shapeId="0" xr:uid="{96532497-9F6B-4086-97B7-BB95701DF561}">
      <text>
        <r>
          <rPr>
            <sz val="10"/>
            <color indexed="81"/>
            <rFont val="Lucida Console"/>
            <family val="3"/>
          </rPr>
          <t>_x000D_
CADEADOS</t>
        </r>
      </text>
    </comment>
    <comment ref="AW299" authorId="0" shapeId="0" xr:uid="{A790079B-A807-48E4-BB62-80B77952FCD1}">
      <text>
        <r>
          <rPr>
            <sz val="10"/>
            <color indexed="81"/>
            <rFont val="Lucida Console"/>
            <family val="3"/>
          </rPr>
          <t>Tempo de Estoque (Meses)_x000D_
_x000D_
197,0</t>
        </r>
      </text>
    </comment>
    <comment ref="A300" authorId="0" shapeId="0" xr:uid="{943243C7-5136-42D2-B97C-F60F6FEE78AA}">
      <text>
        <r>
          <rPr>
            <sz val="10"/>
            <color indexed="81"/>
            <rFont val="Lucida Console"/>
            <family val="3"/>
          </rPr>
          <t>_x000D_
110895</t>
        </r>
      </text>
    </comment>
    <comment ref="B300" authorId="0" shapeId="0" xr:uid="{20E3B67C-2D80-4BB7-9446-51F5895C7FB5}">
      <text>
        <r>
          <rPr>
            <sz val="10"/>
            <color indexed="81"/>
            <rFont val="Lucida Console"/>
            <family val="3"/>
          </rPr>
          <t>DESCRIÇÃO DETALHADA_x000D_
INTERRUPTOR 10A X 250V INTERNO C/ 01 TECLA PARALELA COM PLACA 4 X 2.</t>
        </r>
      </text>
    </comment>
    <comment ref="G300" authorId="0" shapeId="0" xr:uid="{AC984137-1C3D-473C-AC9F-48D122B67C19}">
      <text>
        <r>
          <rPr>
            <sz val="10"/>
            <color indexed="81"/>
            <rFont val="Lucida Console"/>
            <family val="3"/>
          </rPr>
          <t>_x000D_
Últ estimativa : 200_x000D_
Enviada em     : 17.01.2020_x000D_
Ata - Venc     : 126/19 - 06.05.2020</t>
        </r>
      </text>
    </comment>
    <comment ref="O300" authorId="0" shapeId="0" xr:uid="{5A1A1BD7-B616-4DB8-BBE9-F027DCCD7415}">
      <text>
        <r>
          <rPr>
            <sz val="10"/>
            <color indexed="81"/>
            <rFont val="Lucida Console"/>
            <family val="3"/>
          </rPr>
          <t>_x000D_
Pertencia a ATA nº 126/19_x000D_
Estimativa de Renovação enviada em 17.01.2020 - Qtd 200_x000D_
PE 153/20 lote 1 (Impróspero)_x000D_
16.09.20 = Finalizado</t>
        </r>
      </text>
    </comment>
    <comment ref="W300" authorId="0" shapeId="0" xr:uid="{6482B53C-1933-4239-A4E6-F5FD59F3A46D}">
      <text>
        <r>
          <rPr>
            <sz val="10"/>
            <color indexed="81"/>
            <rFont val="Lucida Console"/>
            <family val="3"/>
          </rPr>
          <t>_x000D_
DM-Elétrica</t>
        </r>
      </text>
    </comment>
    <comment ref="X300" authorId="0" shapeId="0" xr:uid="{0464F28D-EBF7-4D9B-B9D7-B9FBD22856BB}">
      <text>
        <r>
          <rPr>
            <sz val="10"/>
            <color indexed="81"/>
            <rFont val="Lucida Console"/>
            <family val="3"/>
          </rPr>
          <t>_x000D_
EQUIP. MAT. P/ GERACAO, TRANSM. DISTR. RETIF...</t>
        </r>
      </text>
    </comment>
    <comment ref="Y300" authorId="0" shapeId="0" xr:uid="{93E2A281-2802-4D76-80D1-91A4A9D64D07}">
      <text>
        <r>
          <rPr>
            <sz val="10"/>
            <color indexed="81"/>
            <rFont val="Lucida Console"/>
            <family val="3"/>
          </rPr>
          <t>_x000D_
INTERRUPTORES DE USO DOMESTICO E INDUSTRIAL</t>
        </r>
      </text>
    </comment>
    <comment ref="AW300" authorId="0" shapeId="0" xr:uid="{CD7C8771-6E87-4C4C-8ECE-8F8C7AAF51DF}">
      <text>
        <r>
          <rPr>
            <sz val="10"/>
            <color indexed="81"/>
            <rFont val="Lucida Console"/>
            <family val="3"/>
          </rPr>
          <t>Tempo de Estoque (Meses)_x000D_
_x000D_
193,0</t>
        </r>
      </text>
    </comment>
    <comment ref="A301" authorId="0" shapeId="0" xr:uid="{EF925D6D-926D-464D-892A-CE5309F29075}">
      <text>
        <r>
          <rPr>
            <sz val="10"/>
            <color indexed="81"/>
            <rFont val="Lucida Console"/>
            <family val="3"/>
          </rPr>
          <t>_x000D_
110896</t>
        </r>
      </text>
    </comment>
    <comment ref="B301" authorId="0" shapeId="0" xr:uid="{4AC19627-AB74-477E-ACA9-08F222CE1980}">
      <text>
        <r>
          <rPr>
            <sz val="10"/>
            <color indexed="81"/>
            <rFont val="Lucida Console"/>
            <family val="3"/>
          </rPr>
          <t>DESCRIÇÃO DETALHADA_x000D_
INTERRUPTOR 10A X 250V INTERNO C/ 03 TECLAS PARALELAS C/ PLACA 4 X 2.</t>
        </r>
      </text>
    </comment>
    <comment ref="G301" authorId="0" shapeId="0" xr:uid="{EC52F489-772D-4F83-B507-EDAB8D0B4C27}">
      <text>
        <r>
          <rPr>
            <sz val="10"/>
            <color indexed="81"/>
            <rFont val="Lucida Console"/>
            <family val="3"/>
          </rPr>
          <t>_x000D_
Últ estimativa : 50_x000D_
Enviada em     : 17.01.2020_x000D_
Ata - Venc     : 126/19 - 06.05.2020</t>
        </r>
      </text>
    </comment>
    <comment ref="O301" authorId="0" shapeId="0" xr:uid="{1ACC448F-C63A-4999-90ED-AEB4CFE1877C}">
      <text>
        <r>
          <rPr>
            <sz val="10"/>
            <color indexed="81"/>
            <rFont val="Lucida Console"/>
            <family val="3"/>
          </rPr>
          <t>_x000D_
Pertencia a ATA nº 126/19_x000D_
Estimativa de Renovação enviada em 17.01.2020 - Qtd 50_x000D_
PE 153/20 lote 1 (Impróspero)_x000D_
16.09.20 = Finalizado</t>
        </r>
      </text>
    </comment>
    <comment ref="W301" authorId="0" shapeId="0" xr:uid="{FFAAD112-CEF1-47D4-BDF3-9B94371BDEF3}">
      <text>
        <r>
          <rPr>
            <sz val="10"/>
            <color indexed="81"/>
            <rFont val="Lucida Console"/>
            <family val="3"/>
          </rPr>
          <t>_x000D_
DM-Elétrica</t>
        </r>
      </text>
    </comment>
    <comment ref="X301" authorId="0" shapeId="0" xr:uid="{F486CF5D-E4A5-474A-A4EE-FE625189778F}">
      <text>
        <r>
          <rPr>
            <sz val="10"/>
            <color indexed="81"/>
            <rFont val="Lucida Console"/>
            <family val="3"/>
          </rPr>
          <t>_x000D_
EQUIP. MAT. P/ GERACAO, TRANSM. DISTR. RETIF...</t>
        </r>
      </text>
    </comment>
    <comment ref="Y301" authorId="0" shapeId="0" xr:uid="{F59E0770-F6C4-4126-B141-5381D9550219}">
      <text>
        <r>
          <rPr>
            <sz val="10"/>
            <color indexed="81"/>
            <rFont val="Lucida Console"/>
            <family val="3"/>
          </rPr>
          <t>_x000D_
INTERRUPTORES DE USO DOMESTICO E INDUSTRIAL</t>
        </r>
      </text>
    </comment>
    <comment ref="AW301" authorId="0" shapeId="0" xr:uid="{C82B0CF9-519A-4BA4-B6EC-9164134D85CC}">
      <text>
        <r>
          <rPr>
            <sz val="10"/>
            <color indexed="81"/>
            <rFont val="Lucida Console"/>
            <family val="3"/>
          </rPr>
          <t>Tempo de Estoque (Meses)_x000D_
_x000D_
22,0</t>
        </r>
      </text>
    </comment>
    <comment ref="A302" authorId="0" shapeId="0" xr:uid="{7F06D8BC-DA55-49FD-8420-C39B0183A5C2}">
      <text>
        <r>
          <rPr>
            <sz val="10"/>
            <color indexed="81"/>
            <rFont val="Lucida Console"/>
            <family val="3"/>
          </rPr>
          <t>_x000D_
112158</t>
        </r>
      </text>
    </comment>
    <comment ref="B302" authorId="0" shapeId="0" xr:uid="{F6B5843E-33AC-4473-B850-AE35245B9E3D}">
      <text>
        <r>
          <rPr>
            <sz val="10"/>
            <color indexed="81"/>
            <rFont val="Lucida Console"/>
            <family val="3"/>
          </rPr>
          <t>DESCRIÇÃO DETALHADA_x000D_
INTERRUPTOR 10A X 250V COM 1 TECLA PARALELA MAIS 1 TOMADA 2P+T PADRAO NBR 14136 DE 20A/250V DE EMBUTIR COM ESPELHO PARA CAIXA</t>
        </r>
      </text>
    </comment>
    <comment ref="G302" authorId="0" shapeId="0" xr:uid="{4592BE69-955F-4C2D-93B2-9F2601151478}">
      <text>
        <r>
          <rPr>
            <sz val="10"/>
            <color indexed="81"/>
            <rFont val="Lucida Console"/>
            <family val="3"/>
          </rPr>
          <t>_x000D_
Últ estimativa : 200_x000D_
Enviada em     : 17.01.2020_x000D_
Ata - Venc     : 126/19 - 06.05.2020</t>
        </r>
      </text>
    </comment>
    <comment ref="O302" authorId="0" shapeId="0" xr:uid="{535E2DC7-C292-4A18-AA5D-D7D9FE548A1A}">
      <text>
        <r>
          <rPr>
            <sz val="10"/>
            <color indexed="81"/>
            <rFont val="Lucida Console"/>
            <family val="3"/>
          </rPr>
          <t>_x000D_
Pertencia a ATA nº 126/19_x000D_
Estimativa de Renovação enviada em 17.01.2020 - Qtd 200_x000D_
PE 153/20 lote 1 (Impróspero)_x000D_
16.09.20 = Finalizado</t>
        </r>
      </text>
    </comment>
    <comment ref="W302" authorId="0" shapeId="0" xr:uid="{3D4168BB-134A-4F80-87D7-E034B3AA7CDD}">
      <text>
        <r>
          <rPr>
            <sz val="10"/>
            <color indexed="81"/>
            <rFont val="Lucida Console"/>
            <family val="3"/>
          </rPr>
          <t>_x000D_
DM-Elétrica</t>
        </r>
      </text>
    </comment>
    <comment ref="X302" authorId="0" shapeId="0" xr:uid="{54310623-C63C-4D85-B7DF-A4F73C551492}">
      <text>
        <r>
          <rPr>
            <sz val="10"/>
            <color indexed="81"/>
            <rFont val="Lucida Console"/>
            <family val="3"/>
          </rPr>
          <t>_x000D_
EQUIP. MAT. P/ GERACAO, TRANSM. DISTR. RETIF...</t>
        </r>
      </text>
    </comment>
    <comment ref="Y302" authorId="0" shapeId="0" xr:uid="{C5E42094-F28E-43DF-9D00-D0FEA8D510A8}">
      <text>
        <r>
          <rPr>
            <sz val="10"/>
            <color indexed="81"/>
            <rFont val="Lucida Console"/>
            <family val="3"/>
          </rPr>
          <t>_x000D_
INTERRUPTORES DE USO DOMESTICO E INDUSTRIAL</t>
        </r>
      </text>
    </comment>
    <comment ref="AW302" authorId="0" shapeId="0" xr:uid="{18781662-92D2-4219-B1A2-121B7F105646}">
      <text>
        <r>
          <rPr>
            <sz val="10"/>
            <color indexed="81"/>
            <rFont val="Lucida Console"/>
            <family val="3"/>
          </rPr>
          <t>Tempo de Estoque (Meses)_x000D_
_x000D_
198,0</t>
        </r>
      </text>
    </comment>
    <comment ref="A303" authorId="0" shapeId="0" xr:uid="{3E0A50E3-B563-447E-B215-5B3129D8EEA6}">
      <text>
        <r>
          <rPr>
            <sz val="10"/>
            <color indexed="81"/>
            <rFont val="Lucida Console"/>
            <family val="3"/>
          </rPr>
          <t>_x000D_
112159</t>
        </r>
      </text>
    </comment>
    <comment ref="B303" authorId="0" shapeId="0" xr:uid="{B6FB8B7B-3CE2-481B-A9DC-8F03C89DDAB9}">
      <text>
        <r>
          <rPr>
            <sz val="10"/>
            <color indexed="81"/>
            <rFont val="Lucida Console"/>
            <family val="3"/>
          </rPr>
          <t>DESCRIÇÃO DETALHADA_x000D_
INTERRUPTOR 10A X 250V COM 2 TECLAS PARALELAS MAIS 1 TOMADA 2P + T PADRAO NBR 14136 DE 20A/250V DE EMBUTIR COM ESPELHO PARA CAIXA 4X2</t>
        </r>
      </text>
    </comment>
    <comment ref="G303" authorId="0" shapeId="0" xr:uid="{E2398D5A-0DD9-4FBD-AA8B-C17FCC429786}">
      <text>
        <r>
          <rPr>
            <sz val="10"/>
            <color indexed="81"/>
            <rFont val="Lucida Console"/>
            <family val="3"/>
          </rPr>
          <t>_x000D_
Últ estimativa : 220_x000D_
Enviada em     : 17.01.2020_x000D_
Ata - Venc     : 126/19 - 06.05.2020</t>
        </r>
      </text>
    </comment>
    <comment ref="O303" authorId="0" shapeId="0" xr:uid="{3FD2FF47-E606-422C-B218-B582B0379396}">
      <text>
        <r>
          <rPr>
            <sz val="10"/>
            <color indexed="81"/>
            <rFont val="Lucida Console"/>
            <family val="3"/>
          </rPr>
          <t>_x000D_
Pertencia a ATA nº 126/19_x000D_
Estimativa de Renovação enviada em 17.01.2020 - Qtd 220_x000D_
PE 153/20 lote 1 (Impróspero)_x000D_
16.09.20 = Finalizado</t>
        </r>
      </text>
    </comment>
    <comment ref="W303" authorId="0" shapeId="0" xr:uid="{6978AA52-5EA8-4FAE-8ABF-41E1498E37E3}">
      <text>
        <r>
          <rPr>
            <sz val="10"/>
            <color indexed="81"/>
            <rFont val="Lucida Console"/>
            <family val="3"/>
          </rPr>
          <t>_x000D_
DM-Elétrica</t>
        </r>
      </text>
    </comment>
    <comment ref="X303" authorId="0" shapeId="0" xr:uid="{4827AF87-730D-4F14-82E0-943D9CBC8304}">
      <text>
        <r>
          <rPr>
            <sz val="10"/>
            <color indexed="81"/>
            <rFont val="Lucida Console"/>
            <family val="3"/>
          </rPr>
          <t>_x000D_
EQUIP. MAT. P/ GERACAO, TRANSM. DISTR. RETIF...</t>
        </r>
      </text>
    </comment>
    <comment ref="Y303" authorId="0" shapeId="0" xr:uid="{51BFF312-0884-4B5F-B6AF-8C5D838E2E82}">
      <text>
        <r>
          <rPr>
            <sz val="10"/>
            <color indexed="81"/>
            <rFont val="Lucida Console"/>
            <family val="3"/>
          </rPr>
          <t>_x000D_
INTERRUPTORES DE USO DOMESTICO E INDUSTRIAL</t>
        </r>
      </text>
    </comment>
    <comment ref="AW303" authorId="0" shapeId="0" xr:uid="{05635450-5EF2-4D40-8201-1B45E22B42A3}">
      <text>
        <r>
          <rPr>
            <sz val="10"/>
            <color indexed="81"/>
            <rFont val="Lucida Console"/>
            <family val="3"/>
          </rPr>
          <t>Tempo de Estoque (Meses)_x000D_
_x000D_
306,0</t>
        </r>
      </text>
    </comment>
    <comment ref="A304" authorId="0" shapeId="0" xr:uid="{09E0C6E8-6900-4F6B-8C6C-1A7F826955BD}">
      <text>
        <r>
          <rPr>
            <sz val="10"/>
            <color indexed="81"/>
            <rFont val="Lucida Console"/>
            <family val="3"/>
          </rPr>
          <t>_x000D_
112162</t>
        </r>
      </text>
    </comment>
    <comment ref="B304" authorId="0" shapeId="0" xr:uid="{67CEACE0-E37F-462F-90B0-CD67F42D972B}">
      <text>
        <r>
          <rPr>
            <sz val="10"/>
            <color indexed="81"/>
            <rFont val="Lucida Console"/>
            <family val="3"/>
          </rPr>
          <t>DESCRIÇÃO DETALHADA_x000D_
PLUG MOVEL 2P + T 90° PADRAO NBR 14136 DE 20A/250V GIGANTE</t>
        </r>
      </text>
    </comment>
    <comment ref="G304" authorId="0" shapeId="0" xr:uid="{A590A133-548A-48B7-8BB0-13059311E64A}">
      <text>
        <r>
          <rPr>
            <sz val="10"/>
            <color indexed="81"/>
            <rFont val="Lucida Console"/>
            <family val="3"/>
          </rPr>
          <t>_x000D_
Últ estimativa : 360_x000D_
Enviada em     : 17.01.2020_x000D_
Ata - Venc     : 126/19 - 06.05.2020</t>
        </r>
      </text>
    </comment>
    <comment ref="O304" authorId="0" shapeId="0" xr:uid="{97FA4D9A-1EEF-46AE-BBE3-D7F29CD1667C}">
      <text>
        <r>
          <rPr>
            <sz val="10"/>
            <color indexed="81"/>
            <rFont val="Lucida Console"/>
            <family val="3"/>
          </rPr>
          <t>_x000D_
Pertencia a ATA nº 126/19_x000D_
Estimativa de Renovação enviada em 17.01.2020 - Qtd 360_x000D_
PE 153/20 lote 4 (Impróspero)_x000D_
16.09.20 = Finalizado</t>
        </r>
      </text>
    </comment>
    <comment ref="W304" authorId="0" shapeId="0" xr:uid="{DDC7A698-92B8-4B35-9B86-A9727ED05B72}">
      <text>
        <r>
          <rPr>
            <sz val="10"/>
            <color indexed="81"/>
            <rFont val="Lucida Console"/>
            <family val="3"/>
          </rPr>
          <t>_x000D_
DM-Elétrica</t>
        </r>
      </text>
    </comment>
    <comment ref="X304" authorId="0" shapeId="0" xr:uid="{BA9E3907-66FB-4714-9CF9-D4E256CBEED6}">
      <text>
        <r>
          <rPr>
            <sz val="10"/>
            <color indexed="81"/>
            <rFont val="Lucida Console"/>
            <family val="3"/>
          </rPr>
          <t>_x000D_
EQUIP. MAT. P/ GERACAO, TRANSM. DISTR. RETIF...</t>
        </r>
      </text>
    </comment>
    <comment ref="Y304" authorId="0" shapeId="0" xr:uid="{3237DAB5-1D79-4484-B3F8-57B30E77ACAB}">
      <text>
        <r>
          <rPr>
            <sz val="10"/>
            <color indexed="81"/>
            <rFont val="Lucida Console"/>
            <family val="3"/>
          </rPr>
          <t>_x000D_
INTERRUPTORES DE USO DOMESTICO E INDUSTRIAL</t>
        </r>
      </text>
    </comment>
    <comment ref="AW304" authorId="0" shapeId="0" xr:uid="{B0D0EEC8-5702-4718-ADAB-5EA16C8A7220}">
      <text>
        <r>
          <rPr>
            <sz val="10"/>
            <color indexed="81"/>
            <rFont val="Lucida Console"/>
            <family val="3"/>
          </rPr>
          <t>Tempo de Estoque (Meses)_x000D_
_x000D_
263,0</t>
        </r>
      </text>
    </comment>
    <comment ref="A305" authorId="0" shapeId="0" xr:uid="{1243B7AE-9EA5-4BB0-9705-DC03838DEF7E}">
      <text>
        <r>
          <rPr>
            <sz val="10"/>
            <color indexed="81"/>
            <rFont val="Lucida Console"/>
            <family val="3"/>
          </rPr>
          <t>_x000D_
112163</t>
        </r>
      </text>
    </comment>
    <comment ref="B305" authorId="0" shapeId="0" xr:uid="{631E3D41-E370-4C00-88EB-0750E51B2623}">
      <text>
        <r>
          <rPr>
            <sz val="10"/>
            <color indexed="81"/>
            <rFont val="Lucida Console"/>
            <family val="3"/>
          </rPr>
          <t>DESCRIÇÃO DETALHADA_x000D_
PLUG MOVEL 2P + T 90° PADRAO NBR 14136 DE 10A/250V GIGANTE</t>
        </r>
      </text>
    </comment>
    <comment ref="G305" authorId="0" shapeId="0" xr:uid="{A8411769-5DF0-4803-8056-E67C01AB0718}">
      <text>
        <r>
          <rPr>
            <sz val="10"/>
            <color indexed="81"/>
            <rFont val="Lucida Console"/>
            <family val="3"/>
          </rPr>
          <t>_x000D_
Últ estimativa : 1.000_x000D_
Enviada em     : 17.01.2020_x000D_
Ata - Venc     : 126/19 - 06.05.2020</t>
        </r>
      </text>
    </comment>
    <comment ref="O305" authorId="0" shapeId="0" xr:uid="{DE65687A-13ED-40AA-B6B9-F651A2B168ED}">
      <text>
        <r>
          <rPr>
            <sz val="10"/>
            <color indexed="81"/>
            <rFont val="Lucida Console"/>
            <family val="3"/>
          </rPr>
          <t>_x000D_
Pertencia a ATA nº 126/19_x000D_
Estimativa de Renovação enviada em 17.01.2020 - Qtd 1.000_x000D_
PE 153/20 lote 4 (Impróspero)_x000D_
16.09.20 = Finalizado</t>
        </r>
      </text>
    </comment>
    <comment ref="W305" authorId="0" shapeId="0" xr:uid="{79FFD390-D4EE-4038-BD44-322C890FE871}">
      <text>
        <r>
          <rPr>
            <sz val="10"/>
            <color indexed="81"/>
            <rFont val="Lucida Console"/>
            <family val="3"/>
          </rPr>
          <t>_x000D_
DM-Elétrica</t>
        </r>
      </text>
    </comment>
    <comment ref="X305" authorId="0" shapeId="0" xr:uid="{5AB9E148-A904-484D-9585-DCE4B60E81E4}">
      <text>
        <r>
          <rPr>
            <sz val="10"/>
            <color indexed="81"/>
            <rFont val="Lucida Console"/>
            <family val="3"/>
          </rPr>
          <t>_x000D_
EQUIP. MAT. P/ GERACAO, TRANSM. DISTR. RETIF...</t>
        </r>
      </text>
    </comment>
    <comment ref="Y305" authorId="0" shapeId="0" xr:uid="{A57CD200-AB00-4A19-BBB8-A08E61C2743C}">
      <text>
        <r>
          <rPr>
            <sz val="10"/>
            <color indexed="81"/>
            <rFont val="Lucida Console"/>
            <family val="3"/>
          </rPr>
          <t>_x000D_
INTERRUPTORES DE USO DOMESTICO E INDUSTRIAL</t>
        </r>
      </text>
    </comment>
    <comment ref="AW305" authorId="0" shapeId="0" xr:uid="{F7638B08-C92F-45AF-8D06-BF7AD7DFA2C6}">
      <text>
        <r>
          <rPr>
            <sz val="10"/>
            <color indexed="81"/>
            <rFont val="Lucida Console"/>
            <family val="3"/>
          </rPr>
          <t>Tempo de Estoque (Meses)_x000D_
_x000D_
1.108,0</t>
        </r>
      </text>
    </comment>
    <comment ref="A306" authorId="0" shapeId="0" xr:uid="{060B4B8C-D2A6-48CE-A6A0-2F3C1DCB8327}">
      <text>
        <r>
          <rPr>
            <sz val="10"/>
            <color indexed="81"/>
            <rFont val="Lucida Console"/>
            <family val="3"/>
          </rPr>
          <t>_x000D_
108393</t>
        </r>
      </text>
    </comment>
    <comment ref="B306" authorId="0" shapeId="0" xr:uid="{8C07AD9A-B57C-4380-A182-1787AE709844}">
      <text>
        <r>
          <rPr>
            <sz val="10"/>
            <color indexed="81"/>
            <rFont val="Lucida Console"/>
            <family val="3"/>
          </rPr>
          <t>DESCRIÇÃO DETALHADA_x000D_
INTERRUPTOR DIFERENCIAL RESIDUAL BIPOLAR ELETROMECANICO NORMA IEC 61008 TENSAO MINIMA 240V CORRENTE NOMINAL 40 AMPERES SENSIBILIDADE 30 MA</t>
        </r>
      </text>
    </comment>
    <comment ref="G306" authorId="0" shapeId="0" xr:uid="{1F690F0D-8B5C-465C-9E20-550C8625F190}">
      <text>
        <r>
          <rPr>
            <sz val="10"/>
            <color indexed="81"/>
            <rFont val="Lucida Console"/>
            <family val="3"/>
          </rPr>
          <t>_x000D_
Últ estimativa : 100_x000D_
Enviada em     : 17.01.2020_x000D_
Ata - Venc     : 126/19 - 06.05.2020</t>
        </r>
      </text>
    </comment>
    <comment ref="O306" authorId="0" shapeId="0" xr:uid="{6FED4FA8-4561-49C3-ACEF-54D8267865FD}">
      <text>
        <r>
          <rPr>
            <sz val="10"/>
            <color indexed="81"/>
            <rFont val="Lucida Console"/>
            <family val="3"/>
          </rPr>
          <t>_x000D_
Pertencia a ATA nº 126/19_x000D_
Estimativa de Renovação enviada em 17.01.2020 - Qtd 100_x000D_
PE 153/20 lote 1 (Impróspero)_x000D_
16.09.20 = Finalizado</t>
        </r>
      </text>
    </comment>
    <comment ref="W306" authorId="0" shapeId="0" xr:uid="{93A5BE3C-F08C-4D18-B5C1-7F0EE1606FE1}">
      <text>
        <r>
          <rPr>
            <sz val="10"/>
            <color indexed="81"/>
            <rFont val="Lucida Console"/>
            <family val="3"/>
          </rPr>
          <t>_x000D_
DM-Elétrica</t>
        </r>
      </text>
    </comment>
    <comment ref="X306" authorId="0" shapeId="0" xr:uid="{C27B44B8-9CBB-4A26-8055-7E5273E14F09}">
      <text>
        <r>
          <rPr>
            <sz val="10"/>
            <color indexed="81"/>
            <rFont val="Lucida Console"/>
            <family val="3"/>
          </rPr>
          <t>_x000D_
EQUIP. MAT. P/ GERACAO, TRANSM. DISTR. RETIF...</t>
        </r>
      </text>
    </comment>
    <comment ref="Y306" authorId="0" shapeId="0" xr:uid="{CA6989EA-7F91-495A-A3EE-FFC81672BF0D}">
      <text>
        <r>
          <rPr>
            <sz val="10"/>
            <color indexed="81"/>
            <rFont val="Lucida Console"/>
            <family val="3"/>
          </rPr>
          <t>_x000D_
DISJUNTORES</t>
        </r>
      </text>
    </comment>
    <comment ref="AW306" authorId="0" shapeId="0" xr:uid="{BA4E0B59-4CB1-46BA-B577-81F6C80F2970}">
      <text>
        <r>
          <rPr>
            <sz val="10"/>
            <color indexed="81"/>
            <rFont val="Lucida Console"/>
            <family val="3"/>
          </rPr>
          <t>Tempo de Estoque (Meses)_x000D_
_x000D_
161,0</t>
        </r>
      </text>
    </comment>
    <comment ref="A307" authorId="0" shapeId="0" xr:uid="{E4DD002B-8737-4ABE-91C8-EBC77170F2D2}">
      <text>
        <r>
          <rPr>
            <sz val="10"/>
            <color indexed="81"/>
            <rFont val="Lucida Console"/>
            <family val="3"/>
          </rPr>
          <t>_x000D_
12971</t>
        </r>
      </text>
    </comment>
    <comment ref="B307" authorId="0" shapeId="0" xr:uid="{A9D04B8A-C59F-4D38-BAF4-0B276F4FB82C}">
      <text>
        <r>
          <rPr>
            <sz val="10"/>
            <color indexed="81"/>
            <rFont val="Lucida Console"/>
            <family val="3"/>
          </rPr>
          <t>DESCRIÇÃO DETALHADA_x000D_
CAIXA DE PASSAGEM RETANGULAR 2 X 4 - EM PVC</t>
        </r>
      </text>
    </comment>
    <comment ref="G307" authorId="0" shapeId="0" xr:uid="{89762014-2C41-4B4E-B976-A995195EEA28}">
      <text>
        <r>
          <rPr>
            <sz val="10"/>
            <color indexed="81"/>
            <rFont val="Lucida Console"/>
            <family val="3"/>
          </rPr>
          <t>_x000D_
Últ estimativa : 250_x000D_
Enviada em     : 17.01.2020_x000D_
Ata - Venc     : 126/19 - 06.05.2020</t>
        </r>
      </text>
    </comment>
    <comment ref="O307" authorId="0" shapeId="0" xr:uid="{ECF3F840-2871-4F4A-BA0A-48A9493613B5}">
      <text>
        <r>
          <rPr>
            <sz val="10"/>
            <color indexed="81"/>
            <rFont val="Lucida Console"/>
            <family val="3"/>
          </rPr>
          <t>_x000D_
Pertencia a ATA nº 126/19_x000D_
Estimativa de Renovação enviada em 17.01.2020 - Qtd 250_x000D_
PE 153/20 lote 2 (Impróspero)_x000D_
16.09.20 = Finalizado</t>
        </r>
      </text>
    </comment>
    <comment ref="W307" authorId="0" shapeId="0" xr:uid="{26793ABD-BEB3-40DB-88B4-807D979303EE}">
      <text>
        <r>
          <rPr>
            <sz val="10"/>
            <color indexed="81"/>
            <rFont val="Lucida Console"/>
            <family val="3"/>
          </rPr>
          <t>_x000D_
DM-Elétrica</t>
        </r>
      </text>
    </comment>
    <comment ref="X307" authorId="0" shapeId="0" xr:uid="{40008C60-B72D-4402-BEF4-CD3EBE94C2F0}">
      <text>
        <r>
          <rPr>
            <sz val="10"/>
            <color indexed="81"/>
            <rFont val="Lucida Console"/>
            <family val="3"/>
          </rPr>
          <t>_x000D_
EQUIP. MAT. P/ GERACAO, TRANSM. DISTR. RETIF...</t>
        </r>
      </text>
    </comment>
    <comment ref="Y307" authorId="0" shapeId="0" xr:uid="{1190D324-A4F6-4B5D-8460-2E491C089BFB}">
      <text>
        <r>
          <rPr>
            <sz val="10"/>
            <color indexed="81"/>
            <rFont val="Lucida Console"/>
            <family val="3"/>
          </rPr>
          <t>_x000D_
CAIXAS</t>
        </r>
      </text>
    </comment>
    <comment ref="AW307" authorId="0" shapeId="0" xr:uid="{FD8A84E0-2820-4434-B705-A8F177C77C1E}">
      <text>
        <r>
          <rPr>
            <sz val="10"/>
            <color indexed="81"/>
            <rFont val="Lucida Console"/>
            <family val="3"/>
          </rPr>
          <t>Tempo de Estoque (Meses)_x000D_
_x000D_
401,0</t>
        </r>
      </text>
    </comment>
    <comment ref="A308" authorId="0" shapeId="0" xr:uid="{334BD1FA-FB91-4147-B05F-C0A450ED64ED}">
      <text>
        <r>
          <rPr>
            <sz val="10"/>
            <color indexed="81"/>
            <rFont val="Lucida Console"/>
            <family val="3"/>
          </rPr>
          <t>_x000D_
14885</t>
        </r>
      </text>
    </comment>
    <comment ref="B308" authorId="0" shapeId="0" xr:uid="{4EE1CAAA-B9E8-43EA-B966-F8A942C03150}">
      <text>
        <r>
          <rPr>
            <sz val="10"/>
            <color indexed="81"/>
            <rFont val="Lucida Console"/>
            <family val="3"/>
          </rPr>
          <t>DESCRIÇÃO DETALHADA_x000D_
ELETRODUTO FLEXIVEL CORRUGADO DE 1.1/2"</t>
        </r>
      </text>
    </comment>
    <comment ref="G308" authorId="0" shapeId="0" xr:uid="{7AF2B16D-2BF4-40B3-B7A8-A645E81213E6}">
      <text>
        <r>
          <rPr>
            <sz val="10"/>
            <color indexed="81"/>
            <rFont val="Lucida Console"/>
            <family val="3"/>
          </rPr>
          <t>_x000D_
Últ estimativa : 300_x000D_
Enviada em     : 17.01.2020_x000D_
Ata - Venc     : 126/19 - 06.05.2020</t>
        </r>
      </text>
    </comment>
    <comment ref="O308" authorId="0" shapeId="0" xr:uid="{24777B04-998A-41EC-834E-2C5989B5036D}">
      <text>
        <r>
          <rPr>
            <sz val="10"/>
            <color indexed="81"/>
            <rFont val="Lucida Console"/>
            <family val="3"/>
          </rPr>
          <t>_x000D_
Pertencia a ATA nº 126/19_x000D_
Estimativa de Renovação enviada em 17.01.2020 - Qtd 300_x000D_
PE 153/20 lote 7 (Impróspero)_x000D_
16.09.20 = Finalizado</t>
        </r>
      </text>
    </comment>
    <comment ref="W308" authorId="0" shapeId="0" xr:uid="{C581124B-2C78-4D53-8661-DA4BA4AEBA09}">
      <text>
        <r>
          <rPr>
            <sz val="10"/>
            <color indexed="81"/>
            <rFont val="Lucida Console"/>
            <family val="3"/>
          </rPr>
          <t>_x000D_
DM-Elétrica</t>
        </r>
      </text>
    </comment>
    <comment ref="X308" authorId="0" shapeId="0" xr:uid="{5CB26418-B857-4A0E-AA02-F27B2449B69D}">
      <text>
        <r>
          <rPr>
            <sz val="10"/>
            <color indexed="81"/>
            <rFont val="Lucida Console"/>
            <family val="3"/>
          </rPr>
          <t>_x000D_
EQUIP. MAT. P/ GERACAO, TRANSM. DISTR. RETIF...</t>
        </r>
      </text>
    </comment>
    <comment ref="Y308" authorId="0" shapeId="0" xr:uid="{3C00A7DB-C5D3-4DE0-A097-28BD16DEEB8D}">
      <text>
        <r>
          <rPr>
            <sz val="10"/>
            <color indexed="81"/>
            <rFont val="Lucida Console"/>
            <family val="3"/>
          </rPr>
          <t>_x000D_
ELETRODUTOS E ACESSORIOS</t>
        </r>
      </text>
    </comment>
    <comment ref="AW308" authorId="0" shapeId="0" xr:uid="{1401D1CA-532D-4C27-8DEA-7B600D1933DC}">
      <text>
        <r>
          <rPr>
            <sz val="10"/>
            <color indexed="81"/>
            <rFont val="Lucida Console"/>
            <family val="3"/>
          </rPr>
          <t>Tempo de Estoque (Meses)_x000D_
_x000D_
100,0</t>
        </r>
      </text>
    </comment>
    <comment ref="A309" authorId="0" shapeId="0" xr:uid="{5B0CAB59-A360-4FE2-AC4A-48CAC87B0573}">
      <text>
        <r>
          <rPr>
            <sz val="10"/>
            <color indexed="81"/>
            <rFont val="Lucida Console"/>
            <family val="3"/>
          </rPr>
          <t>_x000D_
14887</t>
        </r>
      </text>
    </comment>
    <comment ref="B309" authorId="0" shapeId="0" xr:uid="{CDB3F1F3-2BAF-4E19-86B2-F4D13882A3B1}">
      <text>
        <r>
          <rPr>
            <sz val="10"/>
            <color indexed="81"/>
            <rFont val="Lucida Console"/>
            <family val="3"/>
          </rPr>
          <t>DESCRIÇÃO DETALHADA_x000D_
ELETRODUTO FLEXIVEL CORRUGADO DE 2"</t>
        </r>
      </text>
    </comment>
    <comment ref="G309" authorId="0" shapeId="0" xr:uid="{7408252F-874A-4B26-B638-7E73FB3A03EE}">
      <text>
        <r>
          <rPr>
            <sz val="10"/>
            <color indexed="81"/>
            <rFont val="Lucida Console"/>
            <family val="3"/>
          </rPr>
          <t>_x000D_
Últ estimativa : 700_x000D_
Enviada em     : 17.01.2020_x000D_
Ata - Venc     : 126/19 - 06.05.2020</t>
        </r>
      </text>
    </comment>
    <comment ref="O309" authorId="0" shapeId="0" xr:uid="{5F05209D-3122-4843-9F2F-86FC5B476945}">
      <text>
        <r>
          <rPr>
            <sz val="10"/>
            <color indexed="81"/>
            <rFont val="Lucida Console"/>
            <family val="3"/>
          </rPr>
          <t>_x000D_
Pertencia a ATA nº 126/19_x000D_
Estimativa de Renovação enviada em 17.01.2020 - Qtd 700_x000D_
PE 153/20 lote 7 (Impróspero)_x000D_
16.09.20 = Finalizado</t>
        </r>
      </text>
    </comment>
    <comment ref="W309" authorId="0" shapeId="0" xr:uid="{F53F85DE-FFD9-436C-9918-1315A6A37A7D}">
      <text>
        <r>
          <rPr>
            <sz val="10"/>
            <color indexed="81"/>
            <rFont val="Lucida Console"/>
            <family val="3"/>
          </rPr>
          <t>_x000D_
DM-Elétrica</t>
        </r>
      </text>
    </comment>
    <comment ref="X309" authorId="0" shapeId="0" xr:uid="{1A1C79A1-BD0D-4A2A-ABD0-9F1B7E5BCAE2}">
      <text>
        <r>
          <rPr>
            <sz val="10"/>
            <color indexed="81"/>
            <rFont val="Lucida Console"/>
            <family val="3"/>
          </rPr>
          <t>_x000D_
EQUIP. MAT. P/ GERACAO, TRANSM. DISTR. RETIF...</t>
        </r>
      </text>
    </comment>
    <comment ref="Y309" authorId="0" shapeId="0" xr:uid="{7E34AFE9-8AC6-4BF4-8848-8F3B6E20E262}">
      <text>
        <r>
          <rPr>
            <sz val="10"/>
            <color indexed="81"/>
            <rFont val="Lucida Console"/>
            <family val="3"/>
          </rPr>
          <t>_x000D_
ELETRODUTOS E ACESSORIOS</t>
        </r>
      </text>
    </comment>
    <comment ref="AW309" authorId="0" shapeId="0" xr:uid="{39D47A04-6B09-4062-970D-62C472D43A34}">
      <text>
        <r>
          <rPr>
            <sz val="10"/>
            <color indexed="81"/>
            <rFont val="Lucida Console"/>
            <family val="3"/>
          </rPr>
          <t>Tempo de Estoque (Meses)_x000D_
_x000D_
300,0</t>
        </r>
      </text>
    </comment>
    <comment ref="A310" authorId="0" shapeId="0" xr:uid="{5E8EF2C8-5662-49B0-9358-88790937FF75}">
      <text>
        <r>
          <rPr>
            <sz val="10"/>
            <color indexed="81"/>
            <rFont val="Lucida Console"/>
            <family val="3"/>
          </rPr>
          <t>_x000D_
106414</t>
        </r>
      </text>
    </comment>
    <comment ref="B310" authorId="0" shapeId="0" xr:uid="{637D22A0-C213-41DD-9170-AAC0228C8B04}">
      <text>
        <r>
          <rPr>
            <sz val="10"/>
            <color indexed="81"/>
            <rFont val="Lucida Console"/>
            <family val="3"/>
          </rPr>
          <t>DESCRIÇÃO DETALHADA_x000D_
CONDULETE EM LIGA DE ALUMINIO FUNDIDO TIPO "MULTIPLO" - Ø  3/4" - S/VEDACAO</t>
        </r>
      </text>
    </comment>
    <comment ref="G310" authorId="0" shapeId="0" xr:uid="{7A42DBFA-FE34-4D30-A258-3BCE76CABECA}">
      <text>
        <r>
          <rPr>
            <sz val="10"/>
            <color indexed="81"/>
            <rFont val="Lucida Console"/>
            <family val="3"/>
          </rPr>
          <t>_x000D_
Últ estimativa : 1.300_x000D_
Enviada em     : 17.01.2020_x000D_
Ata - Venc     : 126/19 - 06.05.2020</t>
        </r>
      </text>
    </comment>
    <comment ref="O310" authorId="0" shapeId="0" xr:uid="{AA533811-48FD-4B03-AF57-7B9AFDACB87E}">
      <text>
        <r>
          <rPr>
            <sz val="10"/>
            <color indexed="81"/>
            <rFont val="Lucida Console"/>
            <family val="3"/>
          </rPr>
          <t>_x000D_
Pertencia a ATA nº 126/19_x000D_
Estimativa de Renovação enviada em 17.01.2020 - Qtd 1.300_x000D_
PE 153/20 lote 2 (Impróspero)_x000D_
16.09.20 = Finalizado</t>
        </r>
      </text>
    </comment>
    <comment ref="W310" authorId="0" shapeId="0" xr:uid="{8BC0803A-88D8-4036-9E08-951ABD9E4F49}">
      <text>
        <r>
          <rPr>
            <sz val="10"/>
            <color indexed="81"/>
            <rFont val="Lucida Console"/>
            <family val="3"/>
          </rPr>
          <t>_x000D_
DM-Elétrica</t>
        </r>
      </text>
    </comment>
    <comment ref="X310" authorId="0" shapeId="0" xr:uid="{D52AE7E6-AA80-4B6E-90E6-E45F5124F72A}">
      <text>
        <r>
          <rPr>
            <sz val="10"/>
            <color indexed="81"/>
            <rFont val="Lucida Console"/>
            <family val="3"/>
          </rPr>
          <t>_x000D_
EQUIP. MAT. P/ GERACAO, TRANSM. DISTR. RETIF...</t>
        </r>
      </text>
    </comment>
    <comment ref="Y310" authorId="0" shapeId="0" xr:uid="{3CFF418C-15B2-4183-B92E-1FBA1FACB3C3}">
      <text>
        <r>
          <rPr>
            <sz val="10"/>
            <color indexed="81"/>
            <rFont val="Lucida Console"/>
            <family val="3"/>
          </rPr>
          <t>_x000D_
ELETRODUTOS E ACESSORIOS</t>
        </r>
      </text>
    </comment>
    <comment ref="AW310" authorId="0" shapeId="0" xr:uid="{53065704-B6C4-4A36-9957-4D6BA6E9A27E}">
      <text>
        <r>
          <rPr>
            <sz val="10"/>
            <color indexed="81"/>
            <rFont val="Lucida Console"/>
            <family val="3"/>
          </rPr>
          <t>Tempo de Estoque (Meses)_x000D_
_x000D_
2.912,0</t>
        </r>
      </text>
    </comment>
    <comment ref="A311" authorId="0" shapeId="0" xr:uid="{3F547DB0-8469-4DE9-B274-8DE76B521F93}">
      <text>
        <r>
          <rPr>
            <sz val="10"/>
            <color indexed="81"/>
            <rFont val="Lucida Console"/>
            <family val="3"/>
          </rPr>
          <t>_x000D_
111806</t>
        </r>
      </text>
    </comment>
    <comment ref="B311" authorId="0" shapeId="0" xr:uid="{E85F5D7E-22DB-47DA-9E28-470DDFF792E5}">
      <text>
        <r>
          <rPr>
            <sz val="10"/>
            <color indexed="81"/>
            <rFont val="Lucida Console"/>
            <family val="3"/>
          </rPr>
          <t xml:space="preserve">DESCRIÇÃO DETALHADA_x000D_
TAMPA PARA CONDULETE DE PVC 3/4" CEGA </t>
        </r>
      </text>
    </comment>
    <comment ref="G311" authorId="0" shapeId="0" xr:uid="{9B9C0ECE-EFD2-4FC1-8540-2BE665AF4F05}">
      <text>
        <r>
          <rPr>
            <sz val="10"/>
            <color indexed="81"/>
            <rFont val="Lucida Console"/>
            <family val="3"/>
          </rPr>
          <t>_x000D_
Últ estimativa : 700_x000D_
Enviada em     : 17.01.2020_x000D_
Ata - Venc     : 126/19 - 06.05.2020</t>
        </r>
      </text>
    </comment>
    <comment ref="O311" authorId="0" shapeId="0" xr:uid="{E1BF4CFD-ABEF-4D16-98F2-552B6CBEC1CB}">
      <text>
        <r>
          <rPr>
            <sz val="10"/>
            <color indexed="81"/>
            <rFont val="Lucida Console"/>
            <family val="3"/>
          </rPr>
          <t>_x000D_
Pertencia a ATA nº 126/19_x000D_
Estimativa de Renovação enviada em 17.01.2020 - Qtd 700_x000D_
PE 153/20 lote 2 (Impróspero)_x000D_
16.09.20 = Finalizado</t>
        </r>
      </text>
    </comment>
    <comment ref="W311" authorId="0" shapeId="0" xr:uid="{5BD54BC9-8175-4782-AF90-C8260D391460}">
      <text>
        <r>
          <rPr>
            <sz val="10"/>
            <color indexed="81"/>
            <rFont val="Lucida Console"/>
            <family val="3"/>
          </rPr>
          <t>_x000D_
DM-Elétrica</t>
        </r>
      </text>
    </comment>
    <comment ref="X311" authorId="0" shapeId="0" xr:uid="{986844D1-134A-4C1C-9354-2BC181CD441D}">
      <text>
        <r>
          <rPr>
            <sz val="10"/>
            <color indexed="81"/>
            <rFont val="Lucida Console"/>
            <family val="3"/>
          </rPr>
          <t>_x000D_
EQUIP. MAT. P/ GERACAO, TRANSM. DISTR. RETIF...</t>
        </r>
      </text>
    </comment>
    <comment ref="Y311" authorId="0" shapeId="0" xr:uid="{DFE9D93C-EFE2-41F2-A667-A5DB0386DFB9}">
      <text>
        <r>
          <rPr>
            <sz val="10"/>
            <color indexed="81"/>
            <rFont val="Lucida Console"/>
            <family val="3"/>
          </rPr>
          <t>_x000D_
ELETRODUTOS E ACESSORIOS</t>
        </r>
      </text>
    </comment>
    <comment ref="AW311" authorId="0" shapeId="0" xr:uid="{BB9F19D4-4D27-4E0F-9ACA-3ADE79E6DA8E}">
      <text>
        <r>
          <rPr>
            <sz val="10"/>
            <color indexed="81"/>
            <rFont val="Lucida Console"/>
            <family val="3"/>
          </rPr>
          <t>Tempo de Estoque (Meses)_x000D_
_x000D_
2.000,0</t>
        </r>
      </text>
    </comment>
    <comment ref="A312" authorId="0" shapeId="0" xr:uid="{E34AC11A-D1D9-4188-BBE0-AC472551BF86}">
      <text>
        <r>
          <rPr>
            <sz val="10"/>
            <color indexed="81"/>
            <rFont val="Lucida Console"/>
            <family val="3"/>
          </rPr>
          <t>_x000D_
128815</t>
        </r>
      </text>
    </comment>
    <comment ref="B312" authorId="0" shapeId="0" xr:uid="{CDA1EAC1-F8ED-431D-9102-9397C925B401}">
      <text>
        <r>
          <rPr>
            <sz val="10"/>
            <color indexed="81"/>
            <rFont val="Lucida Console"/>
            <family val="3"/>
          </rPr>
          <t>DESCRIÇÃO DETALHADA_x000D_
TAMPAO DE PVC PARA CONDULETE DE 3/4"</t>
        </r>
      </text>
    </comment>
    <comment ref="G312" authorId="0" shapeId="0" xr:uid="{BFF36D3E-FE48-48C1-A34A-167EF47F06EE}">
      <text>
        <r>
          <rPr>
            <sz val="10"/>
            <color indexed="81"/>
            <rFont val="Lucida Console"/>
            <family val="3"/>
          </rPr>
          <t>_x000D_
Últ estimativa : 3.000_x000D_
Enviada em     : 17.01.2020_x000D_
Ata - Venc     : 126/19 - 06.05.2020</t>
        </r>
      </text>
    </comment>
    <comment ref="O312" authorId="0" shapeId="0" xr:uid="{2F8E4E04-2FEE-4957-83FE-493A1333992D}">
      <text>
        <r>
          <rPr>
            <sz val="10"/>
            <color indexed="81"/>
            <rFont val="Lucida Console"/>
            <family val="3"/>
          </rPr>
          <t>_x000D_
Pertencia a ATA nº 126/19_x000D_
Estimativa de Renovação enviada em 17.01.2020 - Qtd 3.000_x000D_
PE 153/20 lote 2 (Impróspero)_x000D_
16.09.20 = Finalizado</t>
        </r>
      </text>
    </comment>
    <comment ref="W312" authorId="0" shapeId="0" xr:uid="{874728BC-FF1D-44C7-954D-16AE084A581F}">
      <text>
        <r>
          <rPr>
            <sz val="10"/>
            <color indexed="81"/>
            <rFont val="Lucida Console"/>
            <family val="3"/>
          </rPr>
          <t>_x000D_
DM-Elétrica</t>
        </r>
      </text>
    </comment>
    <comment ref="X312" authorId="0" shapeId="0" xr:uid="{A2DE0B00-B857-4A0B-9A76-6B7E9BB18C92}">
      <text>
        <r>
          <rPr>
            <sz val="10"/>
            <color indexed="81"/>
            <rFont val="Lucida Console"/>
            <family val="3"/>
          </rPr>
          <t>_x000D_
EQUIP. MAT. P/ GERACAO, TRANSM. DISTR. RETIF...</t>
        </r>
      </text>
    </comment>
    <comment ref="Y312" authorId="0" shapeId="0" xr:uid="{89AA0672-0A39-4BA5-A38B-9F59FE375F4C}">
      <text>
        <r>
          <rPr>
            <sz val="10"/>
            <color indexed="81"/>
            <rFont val="Lucida Console"/>
            <family val="3"/>
          </rPr>
          <t>_x000D_
ELETRODUTOS E ACESSORIOS</t>
        </r>
      </text>
    </comment>
    <comment ref="AW312" authorId="0" shapeId="0" xr:uid="{B20C72E5-211F-4A6C-BE0C-BC1DF13C4222}">
      <text>
        <r>
          <rPr>
            <sz val="10"/>
            <color indexed="81"/>
            <rFont val="Lucida Console"/>
            <family val="3"/>
          </rPr>
          <t>Tempo de Estoque (Meses)_x000D_
_x000D_
5.191,0</t>
        </r>
      </text>
    </comment>
    <comment ref="A313" authorId="0" shapeId="0" xr:uid="{031DCADF-62CB-4786-8382-6E57A824985A}">
      <text>
        <r>
          <rPr>
            <sz val="10"/>
            <color indexed="81"/>
            <rFont val="Lucida Console"/>
            <family val="3"/>
          </rPr>
          <t>_x000D_
128816</t>
        </r>
      </text>
    </comment>
    <comment ref="B313" authorId="0" shapeId="0" xr:uid="{194F406E-BEDF-4FED-9260-E62EC1A8E09F}">
      <text>
        <r>
          <rPr>
            <sz val="10"/>
            <color indexed="81"/>
            <rFont val="Lucida Console"/>
            <family val="3"/>
          </rPr>
          <t>DESCRIÇÃO DETALHADA_x000D_
TAMPAO DE PVC PARA CONDULETE DE 1.1/2"</t>
        </r>
      </text>
    </comment>
    <comment ref="G313" authorId="0" shapeId="0" xr:uid="{E8FFAB42-37AB-4DDE-9CBB-4DC3DEAD7315}">
      <text>
        <r>
          <rPr>
            <sz val="10"/>
            <color indexed="81"/>
            <rFont val="Lucida Console"/>
            <family val="3"/>
          </rPr>
          <t>_x000D_
Últ estimativa : 100_x000D_
Enviada em     : 17.01.2020_x000D_
Ata - Venc     : 126/19 - 06.05.2020</t>
        </r>
      </text>
    </comment>
    <comment ref="O313" authorId="0" shapeId="0" xr:uid="{8F72D7BF-88A8-46B4-9172-4865DB73D234}">
      <text>
        <r>
          <rPr>
            <sz val="10"/>
            <color indexed="81"/>
            <rFont val="Lucida Console"/>
            <family val="3"/>
          </rPr>
          <t>_x000D_
Pertencia a ATA nº 126/19_x000D_
Estimativa de Renovação enviada em 17.01.2020 - Qtd 100_x000D_
PE 153/20 lote 2 (Impróspero)_x000D_
16.09.20 = Finalizado</t>
        </r>
      </text>
    </comment>
    <comment ref="W313" authorId="0" shapeId="0" xr:uid="{7195A5AC-0E55-45CC-A3B7-A0712E446923}">
      <text>
        <r>
          <rPr>
            <sz val="10"/>
            <color indexed="81"/>
            <rFont val="Lucida Console"/>
            <family val="3"/>
          </rPr>
          <t>_x000D_
DM-Elétrica</t>
        </r>
      </text>
    </comment>
    <comment ref="X313" authorId="0" shapeId="0" xr:uid="{6E79A71D-584F-4451-924D-923AB63F4EF9}">
      <text>
        <r>
          <rPr>
            <sz val="10"/>
            <color indexed="81"/>
            <rFont val="Lucida Console"/>
            <family val="3"/>
          </rPr>
          <t>_x000D_
EQUIP. MAT. P/ GERACAO, TRANSM. DISTR. RETIF...</t>
        </r>
      </text>
    </comment>
    <comment ref="Y313" authorId="0" shapeId="0" xr:uid="{AAEFB5FB-BA77-4DC9-BA81-9C08703142A4}">
      <text>
        <r>
          <rPr>
            <sz val="10"/>
            <color indexed="81"/>
            <rFont val="Lucida Console"/>
            <family val="3"/>
          </rPr>
          <t>_x000D_
ELETRODUTOS E ACESSORIOS</t>
        </r>
      </text>
    </comment>
    <comment ref="AW313" authorId="0" shapeId="0" xr:uid="{A59AF7CD-B7E9-4CDB-AA14-318AAAE444AB}">
      <text>
        <r>
          <rPr>
            <sz val="10"/>
            <color indexed="81"/>
            <rFont val="Lucida Console"/>
            <family val="3"/>
          </rPr>
          <t>Tempo de Estoque (Meses)_x000D_
_x000D_
805,0</t>
        </r>
      </text>
    </comment>
    <comment ref="A314" authorId="0" shapeId="0" xr:uid="{ACF78B8E-01F9-4980-905A-2CBC9EFCA7DE}">
      <text>
        <r>
          <rPr>
            <sz val="10"/>
            <color indexed="81"/>
            <rFont val="Lucida Console"/>
            <family val="3"/>
          </rPr>
          <t>_x000D_
129991</t>
        </r>
      </text>
    </comment>
    <comment ref="B314" authorId="0" shapeId="0" xr:uid="{99053D0D-9D9F-4AC8-8F5C-DA848C98B52A}">
      <text>
        <r>
          <rPr>
            <sz val="10"/>
            <color indexed="81"/>
            <rFont val="Lucida Console"/>
            <family val="3"/>
          </rPr>
          <t>DESCRIÇÃO DETALHADA_x000D_
ELETRODUTO CORRUGADO EM PEAD (POLIETILENO DE ALTA DENSIDADE) PARA PROTECAO DE CABOS SUBTERRANEOS - DIAMETRO 110MM (4")</t>
        </r>
      </text>
    </comment>
    <comment ref="G314" authorId="0" shapeId="0" xr:uid="{D207C3D3-0D54-4EB4-A9CD-B4A951964A48}">
      <text>
        <r>
          <rPr>
            <sz val="10"/>
            <color indexed="81"/>
            <rFont val="Lucida Console"/>
            <family val="3"/>
          </rPr>
          <t>_x000D_
Últ estimativa : 600_x000D_
Enviada em     : 17.01.2020_x000D_
Ata - Venc     : 126/19 - 06.05.2020</t>
        </r>
      </text>
    </comment>
    <comment ref="O314" authorId="0" shapeId="0" xr:uid="{54F91CC6-6776-4766-ACCE-5E3C25831643}">
      <text>
        <r>
          <rPr>
            <sz val="10"/>
            <color indexed="81"/>
            <rFont val="Lucida Console"/>
            <family val="3"/>
          </rPr>
          <t>_x000D_
Pertencia a ATA nº 126/19_x000D_
Estimativa de Renovação enviada em 17.01.2020 - Qtd 600_x000D_
PE 153/20 lote 7 (Impróspero)_x000D_
16.09.20 = Finalizado</t>
        </r>
      </text>
    </comment>
    <comment ref="W314" authorId="0" shapeId="0" xr:uid="{4CB0CDCA-6DFB-4C76-9288-4FDD778B1318}">
      <text>
        <r>
          <rPr>
            <sz val="10"/>
            <color indexed="81"/>
            <rFont val="Lucida Console"/>
            <family val="3"/>
          </rPr>
          <t>_x000D_
DM-Elétrica</t>
        </r>
      </text>
    </comment>
    <comment ref="X314" authorId="0" shapeId="0" xr:uid="{619FA089-4F3E-4574-99DC-9328AD1F0709}">
      <text>
        <r>
          <rPr>
            <sz val="10"/>
            <color indexed="81"/>
            <rFont val="Lucida Console"/>
            <family val="3"/>
          </rPr>
          <t>_x000D_
EQUIP. MAT. P/ GERACAO, TRANSM. DISTR. RETIF...</t>
        </r>
      </text>
    </comment>
    <comment ref="Y314" authorId="0" shapeId="0" xr:uid="{F7542250-43E4-40B3-80BF-B2AA19ABD366}">
      <text>
        <r>
          <rPr>
            <sz val="10"/>
            <color indexed="81"/>
            <rFont val="Lucida Console"/>
            <family val="3"/>
          </rPr>
          <t>_x000D_
ELETRODUTOS E ACESSORIOS</t>
        </r>
      </text>
    </comment>
    <comment ref="AW314" authorId="0" shapeId="0" xr:uid="{C753145C-2F34-4395-93EF-C99529DD85EB}">
      <text>
        <r>
          <rPr>
            <sz val="10"/>
            <color indexed="81"/>
            <rFont val="Lucida Console"/>
            <family val="3"/>
          </rPr>
          <t>Tempo de Estoque (Meses)_x000D_
_x000D_
324,0</t>
        </r>
      </text>
    </comment>
    <comment ref="A315" authorId="0" shapeId="0" xr:uid="{8128521A-6117-4569-AEC7-128EA46ED0F7}">
      <text>
        <r>
          <rPr>
            <sz val="10"/>
            <color indexed="81"/>
            <rFont val="Lucida Console"/>
            <family val="3"/>
          </rPr>
          <t>_x000D_
128818</t>
        </r>
      </text>
    </comment>
    <comment ref="B315" authorId="0" shapeId="0" xr:uid="{D1E5F8E4-6326-4862-9419-B2E942EC6125}">
      <text>
        <r>
          <rPr>
            <sz val="10"/>
            <color indexed="81"/>
            <rFont val="Lucida Console"/>
            <family val="3"/>
          </rPr>
          <t>DESCRIÇÃO DETALHADA_x000D_
CONECTOR DE ALUMINIO PARA CONDULETE MULTIPLO DE 3/4"</t>
        </r>
      </text>
    </comment>
    <comment ref="G315" authorId="0" shapeId="0" xr:uid="{A26C17A6-CD52-4899-87A2-B929048BD915}">
      <text>
        <r>
          <rPr>
            <sz val="10"/>
            <color indexed="81"/>
            <rFont val="Lucida Console"/>
            <family val="3"/>
          </rPr>
          <t>_x000D_
Últ estimativa : 1.500_x000D_
Enviada em     : 17.01.2020_x000D_
Ata - Venc     : 126/19 - 06.05.2020</t>
        </r>
      </text>
    </comment>
    <comment ref="O315" authorId="0" shapeId="0" xr:uid="{E5B0C3F6-88CB-445F-823B-229A6D1A9401}">
      <text>
        <r>
          <rPr>
            <sz val="10"/>
            <color indexed="81"/>
            <rFont val="Lucida Console"/>
            <family val="3"/>
          </rPr>
          <t>_x000D_
Pertencia a ATA nº 126/19_x000D_
Estimativa de Renovação enviada em 17.01.2020 - Qtd 1.500_x000D_
PE 153/20 lote 2 (Impróspero)_x000D_
16.09.20 = Finalizado</t>
        </r>
      </text>
    </comment>
    <comment ref="W315" authorId="0" shapeId="0" xr:uid="{F0777690-571B-4E9C-8074-966A6C59BDE9}">
      <text>
        <r>
          <rPr>
            <sz val="10"/>
            <color indexed="81"/>
            <rFont val="Lucida Console"/>
            <family val="3"/>
          </rPr>
          <t>_x000D_
DM-Elétrica</t>
        </r>
      </text>
    </comment>
    <comment ref="X315" authorId="0" shapeId="0" xr:uid="{681D1DD5-C89F-4E3C-97EE-030AB2ACD74C}">
      <text>
        <r>
          <rPr>
            <sz val="10"/>
            <color indexed="81"/>
            <rFont val="Lucida Console"/>
            <family val="3"/>
          </rPr>
          <t>_x000D_
EQUIP. MAT. P/ GERACAO, TRANSM. DISTR. RETIF...</t>
        </r>
      </text>
    </comment>
    <comment ref="Y315" authorId="0" shapeId="0" xr:uid="{469C9735-021D-4690-965D-BF1D25062EA5}">
      <text>
        <r>
          <rPr>
            <sz val="10"/>
            <color indexed="81"/>
            <rFont val="Lucida Console"/>
            <family val="3"/>
          </rPr>
          <t>_x000D_
CONECTORES</t>
        </r>
      </text>
    </comment>
    <comment ref="AW315" authorId="0" shapeId="0" xr:uid="{6FE482DF-4E63-44FF-B0EC-961904F81975}">
      <text>
        <r>
          <rPr>
            <sz val="10"/>
            <color indexed="81"/>
            <rFont val="Lucida Console"/>
            <family val="3"/>
          </rPr>
          <t>Tempo de Estoque (Meses)_x000D_
_x000D_
2.795,0</t>
        </r>
      </text>
    </comment>
    <comment ref="A316" authorId="0" shapeId="0" xr:uid="{F8748531-9DA8-402D-BC8C-8EF5245AA0B2}">
      <text>
        <r>
          <rPr>
            <sz val="10"/>
            <color indexed="81"/>
            <rFont val="Lucida Console"/>
            <family val="3"/>
          </rPr>
          <t>_x000D_
128819</t>
        </r>
      </text>
    </comment>
    <comment ref="B316" authorId="0" shapeId="0" xr:uid="{6BBCB4E0-5C69-4224-8333-94B3F5E26313}">
      <text>
        <r>
          <rPr>
            <sz val="10"/>
            <color indexed="81"/>
            <rFont val="Lucida Console"/>
            <family val="3"/>
          </rPr>
          <t>DESCRIÇÃO DETALHADA_x000D_
CONECTOR DE ALUMINIO PARA CONDULETE MULTIPLO DE 1.1/2"</t>
        </r>
      </text>
    </comment>
    <comment ref="G316" authorId="0" shapeId="0" xr:uid="{FDC1CA65-5EB3-4063-818A-A3B02D1685B2}">
      <text>
        <r>
          <rPr>
            <sz val="10"/>
            <color indexed="81"/>
            <rFont val="Lucida Console"/>
            <family val="3"/>
          </rPr>
          <t>_x000D_
Últ estimativa : 150_x000D_
Enviada em     : 17.01.2020_x000D_
Ata - Venc     : 126/19 - 06.05.2020</t>
        </r>
      </text>
    </comment>
    <comment ref="O316" authorId="0" shapeId="0" xr:uid="{5271508C-2BB5-4C7D-B923-2AD673D0DF6B}">
      <text>
        <r>
          <rPr>
            <sz val="10"/>
            <color indexed="81"/>
            <rFont val="Lucida Console"/>
            <family val="3"/>
          </rPr>
          <t>_x000D_
Pertencia a ATA nº 126/19_x000D_
Estimativa de Renovação enviada em 17.01.2020 - Qtd 150_x000D_
PE 153/20 lote 2 (Impróspero)_x000D_
16.09.20 = Finalizado</t>
        </r>
      </text>
    </comment>
    <comment ref="W316" authorId="0" shapeId="0" xr:uid="{8FC4E43E-A9FB-45D5-AB7E-6F938AA7DE75}">
      <text>
        <r>
          <rPr>
            <sz val="10"/>
            <color indexed="81"/>
            <rFont val="Lucida Console"/>
            <family val="3"/>
          </rPr>
          <t>_x000D_
DM-Elétrica</t>
        </r>
      </text>
    </comment>
    <comment ref="X316" authorId="0" shapeId="0" xr:uid="{75DDCA54-C25A-48EF-A142-60BD9CA5A5C1}">
      <text>
        <r>
          <rPr>
            <sz val="10"/>
            <color indexed="81"/>
            <rFont val="Lucida Console"/>
            <family val="3"/>
          </rPr>
          <t>_x000D_
EQUIP. MAT. P/ GERACAO, TRANSM. DISTR. RETIF...</t>
        </r>
      </text>
    </comment>
    <comment ref="Y316" authorId="0" shapeId="0" xr:uid="{71B339C6-9F0E-4FE1-9BA0-98BAE7F47FB6}">
      <text>
        <r>
          <rPr>
            <sz val="10"/>
            <color indexed="81"/>
            <rFont val="Lucida Console"/>
            <family val="3"/>
          </rPr>
          <t>_x000D_
CONECTORES</t>
        </r>
      </text>
    </comment>
    <comment ref="AW316" authorId="0" shapeId="0" xr:uid="{E1599430-F975-4E5F-8D69-CF7F852E5460}">
      <text>
        <r>
          <rPr>
            <sz val="10"/>
            <color indexed="81"/>
            <rFont val="Lucida Console"/>
            <family val="3"/>
          </rPr>
          <t>Tempo de Estoque (Meses)_x000D_
_x000D_
351,0</t>
        </r>
      </text>
    </comment>
    <comment ref="A317" authorId="0" shapeId="0" xr:uid="{9DE270C7-9814-4CC7-BFAC-4F0A6645F05D}">
      <text>
        <r>
          <rPr>
            <sz val="10"/>
            <color indexed="81"/>
            <rFont val="Lucida Console"/>
            <family val="3"/>
          </rPr>
          <t>_x000D_
15664</t>
        </r>
      </text>
    </comment>
    <comment ref="B317" authorId="0" shapeId="0" xr:uid="{F4BE66F5-8540-425E-868D-08A3454A434C}">
      <text>
        <r>
          <rPr>
            <sz val="10"/>
            <color indexed="81"/>
            <rFont val="Lucida Console"/>
            <family val="3"/>
          </rPr>
          <t>DESCRIÇÃO DETALHADA_x000D_
TERMINAL DE COMPRESSAO TIPO OLHAL P/ CABO DE COBRE 10MM2 C/1 FURO DE FIXACAO DE COMPRESSAO</t>
        </r>
      </text>
    </comment>
    <comment ref="G317" authorId="0" shapeId="0" xr:uid="{7B7B0C1F-AB8C-432C-8833-E2E2B808C7AC}">
      <text>
        <r>
          <rPr>
            <sz val="10"/>
            <color indexed="81"/>
            <rFont val="Lucida Console"/>
            <family val="3"/>
          </rPr>
          <t>_x000D_
Últ estimativa : 50_x000D_
Enviada em     : 17.01.2020_x000D_
Ata - Venc     : 126/19 - 06.05.2020</t>
        </r>
      </text>
    </comment>
    <comment ref="O317" authorId="0" shapeId="0" xr:uid="{A4174C32-1D89-46AF-A541-82DED2665086}">
      <text>
        <r>
          <rPr>
            <sz val="10"/>
            <color indexed="81"/>
            <rFont val="Lucida Console"/>
            <family val="3"/>
          </rPr>
          <t>_x000D_
Pertencia a ATA nº 126/19_x000D_
Estimativa de Renovação enviada em 17.01.2020 - Qtd 50_x000D_
PE 153/20 lote 5 (Impróspero)_x000D_
16.09.20 = Finalizado</t>
        </r>
      </text>
    </comment>
    <comment ref="W317" authorId="0" shapeId="0" xr:uid="{FAEE2DF0-CB77-498A-BD2C-08C41FA96873}">
      <text>
        <r>
          <rPr>
            <sz val="10"/>
            <color indexed="81"/>
            <rFont val="Lucida Console"/>
            <family val="3"/>
          </rPr>
          <t>_x000D_
DM-Elétrica</t>
        </r>
      </text>
    </comment>
    <comment ref="X317" authorId="0" shapeId="0" xr:uid="{CBFAA46E-59F2-4A4B-8B78-74CE9EB2916A}">
      <text>
        <r>
          <rPr>
            <sz val="10"/>
            <color indexed="81"/>
            <rFont val="Lucida Console"/>
            <family val="3"/>
          </rPr>
          <t>_x000D_
EQUIP. MAT. P/ GERACAO, TRANSM. DISTR. RETIF...</t>
        </r>
      </text>
    </comment>
    <comment ref="Y317" authorId="0" shapeId="0" xr:uid="{FAE91A66-719B-4409-9128-2E51EE5AC5E8}">
      <text>
        <r>
          <rPr>
            <sz val="10"/>
            <color indexed="81"/>
            <rFont val="Lucida Console"/>
            <family val="3"/>
          </rPr>
          <t>_x000D_
TERMINAIS</t>
        </r>
      </text>
    </comment>
    <comment ref="AW317" authorId="0" shapeId="0" xr:uid="{99216EF1-0E04-49D0-ABE6-3E1B69E20251}">
      <text>
        <r>
          <rPr>
            <sz val="10"/>
            <color indexed="81"/>
            <rFont val="Lucida Console"/>
            <family val="3"/>
          </rPr>
          <t>Tempo de Estoque (Meses)_x000D_
_x000D_
54,0</t>
        </r>
      </text>
    </comment>
    <comment ref="A318" authorId="0" shapeId="0" xr:uid="{A1E0B762-9CC5-4060-96AB-BA1AF44D6A17}">
      <text>
        <r>
          <rPr>
            <sz val="10"/>
            <color indexed="81"/>
            <rFont val="Lucida Console"/>
            <family val="3"/>
          </rPr>
          <t>_x000D_
15673</t>
        </r>
      </text>
    </comment>
    <comment ref="B318" authorId="0" shapeId="0" xr:uid="{92444E7D-B217-43C2-8F3D-BD339A1A36A2}">
      <text>
        <r>
          <rPr>
            <sz val="10"/>
            <color indexed="81"/>
            <rFont val="Lucida Console"/>
            <family val="3"/>
          </rPr>
          <t>DESCRIÇÃO DETALHADA_x000D_
TERMINAL DE COMPRESSAO TIPO OLHAL P/ CABO DE  COBRE 35MM2C/ 1 FURO DE FIXACAO DE COMPRESSAO</t>
        </r>
      </text>
    </comment>
    <comment ref="G318" authorId="0" shapeId="0" xr:uid="{27B3E959-556F-457A-8DA5-2075727371CA}">
      <text>
        <r>
          <rPr>
            <sz val="10"/>
            <color indexed="81"/>
            <rFont val="Lucida Console"/>
            <family val="3"/>
          </rPr>
          <t>_x000D_
Últ estimativa : 50_x000D_
Enviada em     : 17.01.2020_x000D_
Ata - Venc     : 126/19 - 06.05.2020</t>
        </r>
      </text>
    </comment>
    <comment ref="O318" authorId="0" shapeId="0" xr:uid="{2BDC7E64-C683-4D83-BCC8-53830E0F9201}">
      <text>
        <r>
          <rPr>
            <sz val="10"/>
            <color indexed="81"/>
            <rFont val="Lucida Console"/>
            <family val="3"/>
          </rPr>
          <t>_x000D_
Pertencia a ATA nº 126/19_x000D_
Estimativa de Renovação enviada em 17.01.2020 - Qtd 50_x000D_
PE 153/20 lote 5 (Impróspero)_x000D_
16.09.20 = Finalizado</t>
        </r>
      </text>
    </comment>
    <comment ref="W318" authorId="0" shapeId="0" xr:uid="{4495F72F-4F22-4073-9F96-C1481DAF78A7}">
      <text>
        <r>
          <rPr>
            <sz val="10"/>
            <color indexed="81"/>
            <rFont val="Lucida Console"/>
            <family val="3"/>
          </rPr>
          <t>_x000D_
DM-Elétrica</t>
        </r>
      </text>
    </comment>
    <comment ref="X318" authorId="0" shapeId="0" xr:uid="{A34ABD0E-2ED6-4533-AA4A-87B6D49E0F0A}">
      <text>
        <r>
          <rPr>
            <sz val="10"/>
            <color indexed="81"/>
            <rFont val="Lucida Console"/>
            <family val="3"/>
          </rPr>
          <t>_x000D_
EQUIP. MAT. P/ GERACAO, TRANSM. DISTR. RETIF...</t>
        </r>
      </text>
    </comment>
    <comment ref="Y318" authorId="0" shapeId="0" xr:uid="{E6B2C67B-0E85-40AF-BD7C-93C64692CD2F}">
      <text>
        <r>
          <rPr>
            <sz val="10"/>
            <color indexed="81"/>
            <rFont val="Lucida Console"/>
            <family val="3"/>
          </rPr>
          <t>_x000D_
TERMINAIS</t>
        </r>
      </text>
    </comment>
    <comment ref="AW318" authorId="0" shapeId="0" xr:uid="{8DAB6FF4-FFFD-496E-89FF-8D18B54E419C}">
      <text>
        <r>
          <rPr>
            <sz val="10"/>
            <color indexed="81"/>
            <rFont val="Lucida Console"/>
            <family val="3"/>
          </rPr>
          <t>Tempo de Estoque (Meses)_x000D_
_x000D_
150,0</t>
        </r>
      </text>
    </comment>
    <comment ref="A319" authorId="0" shapeId="0" xr:uid="{BDAB343D-63D3-498F-9A9C-CDD9AEFE8A21}">
      <text>
        <r>
          <rPr>
            <sz val="10"/>
            <color indexed="81"/>
            <rFont val="Lucida Console"/>
            <family val="3"/>
          </rPr>
          <t>_x000D_
15680</t>
        </r>
      </text>
    </comment>
    <comment ref="B319" authorId="0" shapeId="0" xr:uid="{DF44AA5D-D3D4-491B-A823-782511A5C843}">
      <text>
        <r>
          <rPr>
            <sz val="10"/>
            <color indexed="81"/>
            <rFont val="Lucida Console"/>
            <family val="3"/>
          </rPr>
          <t>DESCRIÇÃO DETALHADA_x000D_
TERMINAL DE COMPRESSAO TIPO OLHAL P/ CABO DE COBRE 70MM2 C/1 FURO 3/8" DE FIXACAO E 1 DE COMPRESSAO</t>
        </r>
      </text>
    </comment>
    <comment ref="G319" authorId="0" shapeId="0" xr:uid="{89E726DA-635F-4018-891B-475E9534D259}">
      <text>
        <r>
          <rPr>
            <sz val="10"/>
            <color indexed="81"/>
            <rFont val="Lucida Console"/>
            <family val="3"/>
          </rPr>
          <t>_x000D_
Últ estimativa : 50_x000D_
Enviada em     : 17.01.2020_x000D_
Ata - Venc     : 126/19 - 06.05.2020</t>
        </r>
      </text>
    </comment>
    <comment ref="O319" authorId="0" shapeId="0" xr:uid="{C1F383D0-88F7-423F-BCDF-4A94F51A1362}">
      <text>
        <r>
          <rPr>
            <sz val="10"/>
            <color indexed="81"/>
            <rFont val="Lucida Console"/>
            <family val="3"/>
          </rPr>
          <t>_x000D_
Pertencia a ATA nº 126/19_x000D_
Estimativa de Renovação enviada em 17.01.2020 - Qtd 50_x000D_
PE 153/20 lote 5 (Impróspero)_x000D_
16.09.20 = Finalizado</t>
        </r>
      </text>
    </comment>
    <comment ref="W319" authorId="0" shapeId="0" xr:uid="{218631C1-B872-4586-8782-103456281CAE}">
      <text>
        <r>
          <rPr>
            <sz val="10"/>
            <color indexed="81"/>
            <rFont val="Lucida Console"/>
            <family val="3"/>
          </rPr>
          <t>_x000D_
DM-Elétrica</t>
        </r>
      </text>
    </comment>
    <comment ref="X319" authorId="0" shapeId="0" xr:uid="{B9182F19-C7A5-4A17-B5A7-476C228C4FD5}">
      <text>
        <r>
          <rPr>
            <sz val="10"/>
            <color indexed="81"/>
            <rFont val="Lucida Console"/>
            <family val="3"/>
          </rPr>
          <t>_x000D_
EQUIP. MAT. P/ GERACAO, TRANSM. DISTR. RETIF...</t>
        </r>
      </text>
    </comment>
    <comment ref="Y319" authorId="0" shapeId="0" xr:uid="{3CCA7245-D8EF-4563-9C1A-984473235F29}">
      <text>
        <r>
          <rPr>
            <sz val="10"/>
            <color indexed="81"/>
            <rFont val="Lucida Console"/>
            <family val="3"/>
          </rPr>
          <t>_x000D_
TERMINAIS</t>
        </r>
      </text>
    </comment>
    <comment ref="AW319" authorId="0" shapeId="0" xr:uid="{E039ED12-AA79-4493-8DD4-425B2B05372C}">
      <text>
        <r>
          <rPr>
            <sz val="10"/>
            <color indexed="81"/>
            <rFont val="Lucida Console"/>
            <family val="3"/>
          </rPr>
          <t>Tempo de Estoque (Meses)_x000D_
_x000D_
482,0</t>
        </r>
      </text>
    </comment>
    <comment ref="A320" authorId="0" shapeId="0" xr:uid="{338A34B6-9D00-4736-8611-1C37DC77D7E4}">
      <text>
        <r>
          <rPr>
            <sz val="10"/>
            <color indexed="81"/>
            <rFont val="Lucida Console"/>
            <family val="3"/>
          </rPr>
          <t>_x000D_
103344</t>
        </r>
      </text>
    </comment>
    <comment ref="B320" authorId="0" shapeId="0" xr:uid="{ABA868BF-4252-4D93-A645-F60C1BF8B9AE}">
      <text>
        <r>
          <rPr>
            <sz val="10"/>
            <color indexed="81"/>
            <rFont val="Lucida Console"/>
            <family val="3"/>
          </rPr>
          <t>DESCRIÇÃO DETALHADA_x000D_
TERMINAL A PRESSAO POR ALICATE BITOLA 16,0MM - TIPO ANEL</t>
        </r>
      </text>
    </comment>
    <comment ref="G320" authorId="0" shapeId="0" xr:uid="{184A7C4B-98FA-4D08-845C-860D67FA466B}">
      <text>
        <r>
          <rPr>
            <sz val="10"/>
            <color indexed="81"/>
            <rFont val="Lucida Console"/>
            <family val="3"/>
          </rPr>
          <t>_x000D_
Últ estimativa : 50_x000D_
Enviada em     : 17.01.2020_x000D_
Ata - Venc     : 126/19 - 06.05.2020</t>
        </r>
      </text>
    </comment>
    <comment ref="O320" authorId="0" shapeId="0" xr:uid="{0B489BA9-9D55-472A-BBD9-B5BC04732D1E}">
      <text>
        <r>
          <rPr>
            <sz val="10"/>
            <color indexed="81"/>
            <rFont val="Lucida Console"/>
            <family val="3"/>
          </rPr>
          <t>_x000D_
Pertencia a ATA nº 126/19_x000D_
Estimativa de Renovação enviada em 17.01.2020 - Qtd 50_x000D_
PE 153/20 lote 5 (Impróspero)_x000D_
16.09.20 = Finalizado</t>
        </r>
      </text>
    </comment>
    <comment ref="W320" authorId="0" shapeId="0" xr:uid="{0795D270-29B0-4167-9FB2-F7002E6EFE53}">
      <text>
        <r>
          <rPr>
            <sz val="10"/>
            <color indexed="81"/>
            <rFont val="Lucida Console"/>
            <family val="3"/>
          </rPr>
          <t>_x000D_
DM-Elétrica</t>
        </r>
      </text>
    </comment>
    <comment ref="X320" authorId="0" shapeId="0" xr:uid="{51E4A177-6E1B-430A-ACFD-08B2C374A9E1}">
      <text>
        <r>
          <rPr>
            <sz val="10"/>
            <color indexed="81"/>
            <rFont val="Lucida Console"/>
            <family val="3"/>
          </rPr>
          <t>_x000D_
EQUIP. MAT. P/ GERACAO, TRANSM. DISTR. RETIF...</t>
        </r>
      </text>
    </comment>
    <comment ref="Y320" authorId="0" shapeId="0" xr:uid="{0E7E5EF0-5EB2-45A9-8834-C1D52A2A7413}">
      <text>
        <r>
          <rPr>
            <sz val="10"/>
            <color indexed="81"/>
            <rFont val="Lucida Console"/>
            <family val="3"/>
          </rPr>
          <t>_x000D_
TERMINAIS</t>
        </r>
      </text>
    </comment>
    <comment ref="AW320" authorId="0" shapeId="0" xr:uid="{3D263478-67D6-4AF6-A12A-5BB1AC108940}">
      <text>
        <r>
          <rPr>
            <sz val="10"/>
            <color indexed="81"/>
            <rFont val="Lucida Console"/>
            <family val="3"/>
          </rPr>
          <t>Tempo de Estoque (Meses)_x000D_
_x000D_
516,0</t>
        </r>
      </text>
    </comment>
    <comment ref="A321" authorId="0" shapeId="0" xr:uid="{7C702304-50E8-47F8-97A7-49D9692E6C5E}">
      <text>
        <r>
          <rPr>
            <sz val="10"/>
            <color indexed="81"/>
            <rFont val="Lucida Console"/>
            <family val="3"/>
          </rPr>
          <t>_x000D_
14754</t>
        </r>
      </text>
    </comment>
    <comment ref="B321" authorId="0" shapeId="0" xr:uid="{A5183EE5-E980-4E02-8916-A72166EC0C37}">
      <text>
        <r>
          <rPr>
            <sz val="10"/>
            <color indexed="81"/>
            <rFont val="Lucida Console"/>
            <family val="3"/>
          </rPr>
          <t>DESCRIÇÃO DETALHADA_x000D_
FITA ISOLANTE 19 MM X 10 M DE AUTO FUSAO (ALTA TENSAO) -PRETA</t>
        </r>
      </text>
    </comment>
    <comment ref="G321" authorId="0" shapeId="0" xr:uid="{4D76D770-A196-4032-BD16-BA2463086FFC}">
      <text>
        <r>
          <rPr>
            <sz val="10"/>
            <color indexed="81"/>
            <rFont val="Lucida Console"/>
            <family val="3"/>
          </rPr>
          <t>_x000D_
Últ estimativa : 150_x000D_
Enviada em     : 17.01.2020_x000D_
Ata - Venc     : 126/19 - 06.05.2020</t>
        </r>
      </text>
    </comment>
    <comment ref="O321" authorId="0" shapeId="0" xr:uid="{311FA926-DFC1-4E8F-AB35-D2E67AF69829}">
      <text>
        <r>
          <rPr>
            <sz val="10"/>
            <color indexed="81"/>
            <rFont val="Lucida Console"/>
            <family val="3"/>
          </rPr>
          <t>_x000D_
Pertencia a ATA nº 126/19_x000D_
Estimativa de Renovação enviada em 17.01.2020 - Qtd 150_x000D_
PE 153/20 lote 6 (Impróspero)_x000D_
16.09.20 = Finalizado</t>
        </r>
      </text>
    </comment>
    <comment ref="W321" authorId="0" shapeId="0" xr:uid="{B014A389-DE07-4782-AEB8-6542F9CC1666}">
      <text>
        <r>
          <rPr>
            <sz val="10"/>
            <color indexed="81"/>
            <rFont val="Lucida Console"/>
            <family val="3"/>
          </rPr>
          <t>_x000D_
DM-Elétrica</t>
        </r>
      </text>
    </comment>
    <comment ref="X321" authorId="0" shapeId="0" xr:uid="{17A60C18-8CEE-421A-B2D3-D4849BF4FB48}">
      <text>
        <r>
          <rPr>
            <sz val="10"/>
            <color indexed="81"/>
            <rFont val="Lucida Console"/>
            <family val="3"/>
          </rPr>
          <t>_x000D_
EQUIP. MAT. P/ GERACAO, TRANSM. DISTR. RETIF...</t>
        </r>
      </text>
    </comment>
    <comment ref="Y321" authorId="0" shapeId="0" xr:uid="{FD96BFAD-2B58-4EBA-946B-B6C3EAD96B67}">
      <text>
        <r>
          <rPr>
            <sz val="10"/>
            <color indexed="81"/>
            <rFont val="Lucida Console"/>
            <family val="3"/>
          </rPr>
          <t>_x000D_
ISOLADORES ELETRICOS E MATERIAIS PARA...</t>
        </r>
      </text>
    </comment>
    <comment ref="AW321" authorId="0" shapeId="0" xr:uid="{C2052730-1E94-46CB-BE05-18523D0E5F11}">
      <text>
        <r>
          <rPr>
            <sz val="10"/>
            <color indexed="81"/>
            <rFont val="Lucida Console"/>
            <family val="3"/>
          </rPr>
          <t>Tempo de Estoque (Meses)_x000D_
_x000D_
61,0</t>
        </r>
      </text>
    </comment>
    <comment ref="A322" authorId="0" shapeId="0" xr:uid="{E31ACF86-B1EE-4867-9D6C-B2C25F6E0162}">
      <text>
        <r>
          <rPr>
            <sz val="10"/>
            <color indexed="81"/>
            <rFont val="Lucida Console"/>
            <family val="3"/>
          </rPr>
          <t>_x000D_
14013</t>
        </r>
      </text>
    </comment>
    <comment ref="B322" authorId="0" shapeId="0" xr:uid="{542ACBF9-EF77-4269-8C31-33C52256548D}">
      <text>
        <r>
          <rPr>
            <sz val="10"/>
            <color indexed="81"/>
            <rFont val="Lucida Console"/>
            <family val="3"/>
          </rPr>
          <t>DESCRIÇÃO DETALHADA_x000D_
ABRACADEIRA GALVANIZADA TIPO D DE 3/4", COM PARAFUSO E PORCA</t>
        </r>
      </text>
    </comment>
    <comment ref="G322" authorId="0" shapeId="0" xr:uid="{B49C5D68-1547-4B63-B14E-A27FCC13716B}">
      <text>
        <r>
          <rPr>
            <sz val="10"/>
            <color indexed="81"/>
            <rFont val="Lucida Console"/>
            <family val="3"/>
          </rPr>
          <t>_x000D_
Últ estimativa : 1.000_x000D_
Enviada em     : 17.01.2020_x000D_
Ata - Venc     : 126/19 - 06.05.2020</t>
        </r>
      </text>
    </comment>
    <comment ref="O322" authorId="0" shapeId="0" xr:uid="{93F87F31-099A-42D9-84DC-8241EE810135}">
      <text>
        <r>
          <rPr>
            <sz val="10"/>
            <color indexed="81"/>
            <rFont val="Lucida Console"/>
            <family val="3"/>
          </rPr>
          <t>_x000D_
Pertencia a ATA nº 126/19_x000D_
Estimativa de Renovação enviada em 17.01.2020 - Qtd 1.000_x000D_
PE 153/20 lote 5 (Impróspero)_x000D_
16.09.20 = Finalizado</t>
        </r>
      </text>
    </comment>
    <comment ref="W322" authorId="0" shapeId="0" xr:uid="{F4D1E05C-6FAF-41C0-AAD3-37E8E162E94C}">
      <text>
        <r>
          <rPr>
            <sz val="10"/>
            <color indexed="81"/>
            <rFont val="Lucida Console"/>
            <family val="3"/>
          </rPr>
          <t>_x000D_
DM-Elétrica</t>
        </r>
      </text>
    </comment>
    <comment ref="X322" authorId="0" shapeId="0" xr:uid="{241ED3FB-8162-43A5-AC05-ACE0DBD824AE}">
      <text>
        <r>
          <rPr>
            <sz val="10"/>
            <color indexed="81"/>
            <rFont val="Lucida Console"/>
            <family val="3"/>
          </rPr>
          <t>_x000D_
EQUIP. MAT. P/ GERACAO, TRANSM. DISTR. RETIF...</t>
        </r>
      </text>
    </comment>
    <comment ref="Y322" authorId="0" shapeId="0" xr:uid="{C463F6F9-AB78-421B-9380-FF62881B8DDA}">
      <text>
        <r>
          <rPr>
            <sz val="10"/>
            <color indexed="81"/>
            <rFont val="Lucida Console"/>
            <family val="3"/>
          </rPr>
          <t>_x000D_
BRACADEIRAS E CINTAS</t>
        </r>
      </text>
    </comment>
    <comment ref="AW322" authorId="0" shapeId="0" xr:uid="{A0936783-17D6-4709-BBEC-B6C7EAFEA32A}">
      <text>
        <r>
          <rPr>
            <sz val="10"/>
            <color indexed="81"/>
            <rFont val="Lucida Console"/>
            <family val="3"/>
          </rPr>
          <t>Tempo de Estoque (Meses)_x000D_
_x000D_
1.190,0</t>
        </r>
      </text>
    </comment>
    <comment ref="A323" authorId="0" shapeId="0" xr:uid="{3E9D1ADD-CA04-4C1C-9E84-E0034FCCD5FB}">
      <text>
        <r>
          <rPr>
            <sz val="10"/>
            <color indexed="81"/>
            <rFont val="Lucida Console"/>
            <family val="3"/>
          </rPr>
          <t>_x000D_
119180</t>
        </r>
      </text>
    </comment>
    <comment ref="B323" authorId="0" shapeId="0" xr:uid="{00F5627A-E49A-4A01-940C-398317BF7D07}">
      <text>
        <r>
          <rPr>
            <sz val="10"/>
            <color indexed="81"/>
            <rFont val="Lucida Console"/>
            <family val="3"/>
          </rPr>
          <t>DESCRIÇÃO DETALHADA_x000D_
INTERRUPTOR 10A/250V COM 2 TECLAS PARALELAS MAIS 1 TOMADA 2P + T PADRAO NBR 14136 DE 10A/250V DE EMBUTIR COM ESPELHO COR CINZA PARA CAIXA 4X2</t>
        </r>
      </text>
    </comment>
    <comment ref="G323" authorId="0" shapeId="0" xr:uid="{01FAA258-7AC0-455F-9C88-E149ADAD3CAC}">
      <text>
        <r>
          <rPr>
            <sz val="10"/>
            <color indexed="81"/>
            <rFont val="Lucida Console"/>
            <family val="3"/>
          </rPr>
          <t>_x000D_
Últ estimativa : 100_x000D_
Enviada em     : 17.01.2020_x000D_
Ata - Venc     : 126/19 - 06.05.2020</t>
        </r>
      </text>
    </comment>
    <comment ref="O323" authorId="0" shapeId="0" xr:uid="{CBA95C25-7B37-4A04-9F77-6CE78FC8DA20}">
      <text>
        <r>
          <rPr>
            <sz val="10"/>
            <color indexed="81"/>
            <rFont val="Lucida Console"/>
            <family val="3"/>
          </rPr>
          <t>_x000D_
Pertencia a ATA nº 126/19_x000D_
Estimativa de Renovação enviada em 17.01.2020 - Qtd 100_x000D_
PE 153/20 lote _x000D_
16.09.20 = Finalizado</t>
        </r>
      </text>
    </comment>
    <comment ref="W323" authorId="0" shapeId="0" xr:uid="{EE1403C5-09B1-481F-8A24-C6D15480CC3B}">
      <text>
        <r>
          <rPr>
            <sz val="10"/>
            <color indexed="81"/>
            <rFont val="Lucida Console"/>
            <family val="3"/>
          </rPr>
          <t>_x000D_
DM-Elétrica</t>
        </r>
      </text>
    </comment>
    <comment ref="X323" authorId="0" shapeId="0" xr:uid="{D727CB49-98C4-4FC5-AC4C-723AAC2C7694}">
      <text>
        <r>
          <rPr>
            <sz val="10"/>
            <color indexed="81"/>
            <rFont val="Lucida Console"/>
            <family val="3"/>
          </rPr>
          <t>_x000D_
EQUIP. MAT. P/ GERACAO, TRANSM. DISTR. RETIF...</t>
        </r>
      </text>
    </comment>
    <comment ref="Y323" authorId="0" shapeId="0" xr:uid="{F6741C7D-4ACF-4951-AE63-F89579E4355D}">
      <text>
        <r>
          <rPr>
            <sz val="10"/>
            <color indexed="81"/>
            <rFont val="Lucida Console"/>
            <family val="3"/>
          </rPr>
          <t>_x000D_
TOMADAS DE USO DOMESTICO E INDUSTRIAL</t>
        </r>
      </text>
    </comment>
    <comment ref="AW323" authorId="0" shapeId="0" xr:uid="{17931DBC-675F-4444-B916-029DBD7BCB09}">
      <text>
        <r>
          <rPr>
            <sz val="10"/>
            <color indexed="81"/>
            <rFont val="Lucida Console"/>
            <family val="3"/>
          </rPr>
          <t>Tempo de Estoque (Meses)_x000D_
_x000D_
157,0</t>
        </r>
      </text>
    </comment>
    <comment ref="A324" authorId="0" shapeId="0" xr:uid="{A4AF34C8-8F1B-4C56-81DF-454DB38F8117}">
      <text>
        <r>
          <rPr>
            <sz val="10"/>
            <color indexed="81"/>
            <rFont val="Lucida Console"/>
            <family val="3"/>
          </rPr>
          <t>_x000D_
78399</t>
        </r>
      </text>
    </comment>
    <comment ref="B324" authorId="0" shapeId="0" xr:uid="{FCB0DC34-2BB7-4178-99AE-BC5834E29D17}">
      <text>
        <r>
          <rPr>
            <sz val="10"/>
            <color indexed="81"/>
            <rFont val="Lucida Console"/>
            <family val="3"/>
          </rPr>
          <t>DESCRIÇÃO DETALHADA_x000D_
ABRACADEIRA GALVANIZADA TIPO D  - 1.1/2"</t>
        </r>
      </text>
    </comment>
    <comment ref="G324" authorId="0" shapeId="0" xr:uid="{734F7D0C-600E-46DE-9D00-699BE84D3933}">
      <text>
        <r>
          <rPr>
            <sz val="10"/>
            <color indexed="81"/>
            <rFont val="Lucida Console"/>
            <family val="3"/>
          </rPr>
          <t>_x000D_
Últ estimativa : 100_x000D_
Enviada em     : 17.01.2020_x000D_
Ata - Venc     : 126/19 - 06.05.2020</t>
        </r>
      </text>
    </comment>
    <comment ref="O324" authorId="0" shapeId="0" xr:uid="{2F146178-F30A-4DE4-964E-34EEF1ECABFE}">
      <text>
        <r>
          <rPr>
            <sz val="10"/>
            <color indexed="81"/>
            <rFont val="Lucida Console"/>
            <family val="3"/>
          </rPr>
          <t>_x000D_
Pertencia a ATA nº 126/19_x000D_
Estimativa de Renovação enviada em 17.01.2020 - Qtd 100_x000D_
PE 153/20 lote _x000D_
16.09.20 = Finalizado</t>
        </r>
      </text>
    </comment>
    <comment ref="W324" authorId="0" shapeId="0" xr:uid="{0E39FF25-0254-43F4-B85C-9D5CE28A8D93}">
      <text>
        <r>
          <rPr>
            <sz val="10"/>
            <color indexed="81"/>
            <rFont val="Lucida Console"/>
            <family val="3"/>
          </rPr>
          <t>_x000D_
DM-Elétrica</t>
        </r>
      </text>
    </comment>
    <comment ref="X324" authorId="0" shapeId="0" xr:uid="{BA59106E-CD60-4C61-94A9-2146BCBFE0E3}">
      <text>
        <r>
          <rPr>
            <sz val="10"/>
            <color indexed="81"/>
            <rFont val="Lucida Console"/>
            <family val="3"/>
          </rPr>
          <t>_x000D_
EQUIP. MAT. P/ GERACAO, TRANSM. DISTR. RETIF...</t>
        </r>
      </text>
    </comment>
    <comment ref="Y324" authorId="0" shapeId="0" xr:uid="{FC984392-0B6C-4284-9A36-4290949FDFB2}">
      <text>
        <r>
          <rPr>
            <sz val="10"/>
            <color indexed="81"/>
            <rFont val="Lucida Console"/>
            <family val="3"/>
          </rPr>
          <t>_x000D_
BRACADEIRAS E CINTAS</t>
        </r>
      </text>
    </comment>
    <comment ref="AW324" authorId="0" shapeId="0" xr:uid="{E4F509A4-3AE7-4174-86AC-34222C5CFF15}">
      <text>
        <r>
          <rPr>
            <sz val="10"/>
            <color indexed="81"/>
            <rFont val="Lucida Console"/>
            <family val="3"/>
          </rPr>
          <t>Tempo de Estoque (Meses)_x000D_
_x000D_
325,0</t>
        </r>
      </text>
    </comment>
    <comment ref="A325" authorId="0" shapeId="0" xr:uid="{5B3E9FD2-8EE1-490B-A4AD-F55D8C4D131E}">
      <text>
        <r>
          <rPr>
            <sz val="10"/>
            <color indexed="81"/>
            <rFont val="Lucida Console"/>
            <family val="3"/>
          </rPr>
          <t>_x000D_
57900</t>
        </r>
      </text>
    </comment>
    <comment ref="B325" authorId="0" shapeId="0" xr:uid="{E231505E-CD72-4797-B27E-12B9B44F576A}">
      <text>
        <r>
          <rPr>
            <sz val="10"/>
            <color indexed="81"/>
            <rFont val="Lucida Console"/>
            <family val="3"/>
          </rPr>
          <t>DESCRIÇÃO DETALHADA_x000D_
TINTA BETUMINOSA PARA IMPERMEABILIZACAO DE ALVENARIA - LATA COM 18 LITROS</t>
        </r>
      </text>
    </comment>
    <comment ref="G325" authorId="0" shapeId="0" xr:uid="{E18E5635-05BB-49B3-B40F-798CFD116B70}">
      <text>
        <r>
          <rPr>
            <sz val="10"/>
            <color indexed="81"/>
            <rFont val="Lucida Console"/>
            <family val="3"/>
          </rPr>
          <t>_x000D_
Últ estimativa : 100_x000D_
Enviada em     : 20.01.2020_x000D_
Ata - Venc     : 130/19 - 11.05.2020</t>
        </r>
      </text>
    </comment>
    <comment ref="O325" authorId="0" shapeId="0" xr:uid="{5C511319-A29C-470C-83F6-ACE4139ADDC5}">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25" authorId="0" shapeId="0" xr:uid="{8C974415-7F29-44D9-9CBE-9E329C2999A0}">
      <text>
        <r>
          <rPr>
            <sz val="10"/>
            <color indexed="81"/>
            <rFont val="Lucida Console"/>
            <family val="3"/>
          </rPr>
          <t>_x000D_
DM-Pintura</t>
        </r>
      </text>
    </comment>
    <comment ref="X325" authorId="0" shapeId="0" xr:uid="{42595B2D-6528-4863-89B3-04F4D8A5176C}">
      <text>
        <r>
          <rPr>
            <sz val="10"/>
            <color indexed="81"/>
            <rFont val="Lucida Console"/>
            <family val="3"/>
          </rPr>
          <t>_x000D_
EQUIP. E MATERIAIS P/PINTURAS E IMPERMEABILIZACAO</t>
        </r>
      </text>
    </comment>
    <comment ref="Y325" authorId="0" shapeId="0" xr:uid="{440E2560-9E9B-4F54-85AE-9C9E6A17DD7F}">
      <text>
        <r>
          <rPr>
            <sz val="10"/>
            <color indexed="81"/>
            <rFont val="Lucida Console"/>
            <family val="3"/>
          </rPr>
          <t>_x000D_
TINTAS BETUMINOSAS E ANTI-CORROSIVAS</t>
        </r>
      </text>
    </comment>
    <comment ref="AW325" authorId="0" shapeId="0" xr:uid="{C80D80CB-1548-4C9B-9039-EAF7860A8A9E}">
      <text>
        <r>
          <rPr>
            <sz val="10"/>
            <color indexed="81"/>
            <rFont val="Lucida Console"/>
            <family val="3"/>
          </rPr>
          <t>Tempo de Estoque (Meses)_x000D_
_x000D_
30,0</t>
        </r>
      </text>
    </comment>
    <comment ref="A326" authorId="0" shapeId="0" xr:uid="{1F926AA3-12BB-4609-8CA4-6C7A01BA79C2}">
      <text>
        <r>
          <rPr>
            <sz val="10"/>
            <color indexed="81"/>
            <rFont val="Lucida Console"/>
            <family val="3"/>
          </rPr>
          <t>_x000D_
119554</t>
        </r>
      </text>
    </comment>
    <comment ref="B326" authorId="0" shapeId="0" xr:uid="{D9E0C36A-E997-48B6-A10A-17B5D5012258}">
      <text>
        <r>
          <rPr>
            <sz val="10"/>
            <color indexed="81"/>
            <rFont val="Lucida Console"/>
            <family val="3"/>
          </rPr>
          <t>DESCRIÇÃO DETALHADA_x000D_
CHAPA EM MDF ALTO BRILHO - MEDIDAS: 2,75 X 1,86 M X 15 MM DE ESPESSURA</t>
        </r>
      </text>
    </comment>
    <comment ref="G326" authorId="0" shapeId="0" xr:uid="{45E71F1B-FBB2-4495-A380-829E43685082}">
      <text>
        <r>
          <rPr>
            <sz val="10"/>
            <color indexed="81"/>
            <rFont val="Lucida Console"/>
            <family val="3"/>
          </rPr>
          <t>_x000D_
Últ estimativa : 300_x000D_
Enviada em     : 28.01.2021_x000D_
Ata - Venc     : 131/21 - 06.05.2022</t>
        </r>
      </text>
    </comment>
    <comment ref="O326" authorId="0" shapeId="0" xr:uid="{156DF9FD-2578-478E-B7D4-75B2F3435405}">
      <text>
        <r>
          <rPr>
            <sz val="10"/>
            <color indexed="81"/>
            <rFont val="Lucida Console"/>
            <family val="3"/>
          </rPr>
          <t>_x000D_
Pertencia a ATA nº 131/21_x000D_
Estimativa de Renovação enviada em 28.01.2021 - Qtd 300_x000D_
PE  56/21 lote _x000D_
22.04.21 = Processo finalizado. Ata 131/21.</t>
        </r>
      </text>
    </comment>
    <comment ref="W326" authorId="0" shapeId="0" xr:uid="{BB8454F7-066B-4185-859E-F5CFAF7522A3}">
      <text>
        <r>
          <rPr>
            <sz val="10"/>
            <color indexed="81"/>
            <rFont val="Lucida Console"/>
            <family val="3"/>
          </rPr>
          <t>_x000D_
DM-Marcenaria</t>
        </r>
      </text>
    </comment>
    <comment ref="X326" authorId="0" shapeId="0" xr:uid="{12A4833D-4949-4A63-8151-DC84BCF5AE46}">
      <text>
        <r>
          <rPr>
            <sz val="10"/>
            <color indexed="81"/>
            <rFont val="Lucida Console"/>
            <family val="3"/>
          </rPr>
          <t>_x000D_
MADEIRAS,LAMINADOS,COMPENSADOS E AGLOMERADOS</t>
        </r>
      </text>
    </comment>
    <comment ref="Y326" authorId="0" shapeId="0" xr:uid="{17086D78-CB9D-4B4E-9178-67ACC8C9FAA9}">
      <text>
        <r>
          <rPr>
            <sz val="10"/>
            <color indexed="81"/>
            <rFont val="Lucida Console"/>
            <family val="3"/>
          </rPr>
          <t>_x000D_
CHAPAS DE MADEIRA AGLOMERADA E COMPENSADAS</t>
        </r>
      </text>
    </comment>
    <comment ref="AW326" authorId="0" shapeId="0" xr:uid="{C9F8FFCB-0EBE-4F71-A74D-5663BBE40B56}">
      <text>
        <r>
          <rPr>
            <sz val="10"/>
            <color indexed="81"/>
            <rFont val="Lucida Console"/>
            <family val="3"/>
          </rPr>
          <t>Tempo de Estoque (Meses)_x000D_
_x000D_
146,0</t>
        </r>
      </text>
    </comment>
    <comment ref="A327" authorId="0" shapeId="0" xr:uid="{DC8670EF-62DF-48A4-803D-8C68BD17597B}">
      <text>
        <r>
          <rPr>
            <sz val="10"/>
            <color indexed="81"/>
            <rFont val="Lucida Console"/>
            <family val="3"/>
          </rPr>
          <t>_x000D_
78181</t>
        </r>
      </text>
    </comment>
    <comment ref="B327" authorId="0" shapeId="0" xr:uid="{CB93F37E-9F88-4C68-B063-BAB09F3373D3}">
      <text>
        <r>
          <rPr>
            <sz val="10"/>
            <color indexed="81"/>
            <rFont val="Lucida Console"/>
            <family val="3"/>
          </rPr>
          <t>DESCRIÇÃO DETALHADA_x000D_
PASTA PARA LIMPEZA DE ALUMINIO, POTE COM 500 GRAMAS - VALIDADE MINIMA DE 12 MESES</t>
        </r>
      </text>
    </comment>
    <comment ref="G327" authorId="0" shapeId="0" xr:uid="{AAA06E7E-B91F-4638-A59F-70E7D8E244C9}">
      <text>
        <r>
          <rPr>
            <sz val="10"/>
            <color indexed="81"/>
            <rFont val="Lucida Console"/>
            <family val="3"/>
          </rPr>
          <t>_x000D_
Últ estimativa : 0_x000D_
Enviada em     : 06.10.2020_x000D_
Ata - Venc     : 14/20 - 22.01.2021</t>
        </r>
      </text>
    </comment>
    <comment ref="O327" authorId="0" shapeId="0" xr:uid="{11F91249-9CC4-4405-81EF-2A00E568E5D1}">
      <text>
        <r>
          <rPr>
            <sz val="10"/>
            <color indexed="81"/>
            <rFont val="Lucida Console"/>
            <family val="3"/>
          </rPr>
          <t>_x000D_
Pertencia a ATA nº 14/20_x000D_
Estimativa de Renovação enviada em 06.10.2020 - Qtd _x000D_
PP 236/19 lote _x000D_
30.01.20 = Finalizar - contrato assinado</t>
        </r>
      </text>
    </comment>
    <comment ref="W327" authorId="0" shapeId="0" xr:uid="{C2A2584D-366F-4A02-8AAA-C8F192A89A94}">
      <text>
        <r>
          <rPr>
            <sz val="10"/>
            <color indexed="81"/>
            <rFont val="Lucida Console"/>
            <family val="3"/>
          </rPr>
          <t>_x000D_
Administrativo</t>
        </r>
      </text>
    </comment>
    <comment ref="X327" authorId="0" shapeId="0" xr:uid="{447DDBD6-600F-4002-924B-23069435F86A}">
      <text>
        <r>
          <rPr>
            <sz val="10"/>
            <color indexed="81"/>
            <rFont val="Lucida Console"/>
            <family val="3"/>
          </rPr>
          <t>_x000D_
MAQ.EQUIP.E MATERIAIS P/ HIGIEN.LIMP.POLIM.E LUBR.</t>
        </r>
      </text>
    </comment>
    <comment ref="Y327" authorId="0" shapeId="0" xr:uid="{DF4CFCD3-88D8-4493-BC1E-FD0171422EA5}">
      <text>
        <r>
          <rPr>
            <sz val="10"/>
            <color indexed="81"/>
            <rFont val="Lucida Console"/>
            <family val="3"/>
          </rPr>
          <t>_x000D_
PRODUTOS DE LIMPEZA</t>
        </r>
      </text>
    </comment>
    <comment ref="AW327" authorId="0" shapeId="0" xr:uid="{755E621C-A862-4BA3-977B-BD1B10C954D5}">
      <text>
        <r>
          <rPr>
            <sz val="10"/>
            <color indexed="81"/>
            <rFont val="Lucida Console"/>
            <family val="3"/>
          </rPr>
          <t>Tempo de Estoque (Meses)_x000D_
_x000D_
188,0</t>
        </r>
      </text>
    </comment>
    <comment ref="A328" authorId="0" shapeId="0" xr:uid="{A7F3B830-30AC-4397-AE25-EAC4F28C948E}">
      <text>
        <r>
          <rPr>
            <sz val="10"/>
            <color indexed="81"/>
            <rFont val="Lucida Console"/>
            <family val="3"/>
          </rPr>
          <t>_x000D_
11448</t>
        </r>
      </text>
    </comment>
    <comment ref="B328" authorId="0" shapeId="0" xr:uid="{2B9D2E53-BAD4-45AF-B370-F0F721ED0FFD}">
      <text>
        <r>
          <rPr>
            <sz val="10"/>
            <color indexed="81"/>
            <rFont val="Lucida Console"/>
            <family val="3"/>
          </rPr>
          <t>DESCRIÇÃO DETALHADA_x000D_
CORRETIVO LIQUIDO A BASE DE AGUA - FR C/ 18 ML</t>
        </r>
      </text>
    </comment>
    <comment ref="G328" authorId="0" shapeId="0" xr:uid="{E4155A72-F1D0-4C78-A080-49E9DA88ABE6}">
      <text>
        <r>
          <rPr>
            <sz val="10"/>
            <color indexed="81"/>
            <rFont val="Lucida Console"/>
            <family val="3"/>
          </rPr>
          <t>_x000D_
Últ estimativa : 1.500_x000D_
Enviada em     : 19.12.2019_x000D_
Ata - Venc     : 143/21 - 20.05.2022</t>
        </r>
      </text>
    </comment>
    <comment ref="O328" authorId="0" shapeId="0" xr:uid="{622DCD6B-BC50-4606-8EA7-F469441308D8}">
      <text>
        <r>
          <rPr>
            <sz val="10"/>
            <color indexed="81"/>
            <rFont val="Lucida Console"/>
            <family val="3"/>
          </rPr>
          <t>_x000D_
Pertencia a ATA nº 143/21_x000D_
Estimativa de Renovação enviada em 19.12.2019 - Qtd 1.500_x000D_
PE  61/21 lote _x000D_
30.04.21 = Finalizado. Ata 143/20</t>
        </r>
      </text>
    </comment>
    <comment ref="W328" authorId="0" shapeId="0" xr:uid="{E3D7CAA1-798C-4393-A5CE-D592C0640C51}">
      <text>
        <r>
          <rPr>
            <sz val="10"/>
            <color indexed="81"/>
            <rFont val="Lucida Console"/>
            <family val="3"/>
          </rPr>
          <t>_x000D_
Pedagógico</t>
        </r>
      </text>
    </comment>
    <comment ref="X328" authorId="0" shapeId="0" xr:uid="{C647A14C-25FD-4FE9-BD73-46EBC8291AAE}">
      <text>
        <r>
          <rPr>
            <sz val="10"/>
            <color indexed="81"/>
            <rFont val="Lucida Console"/>
            <family val="3"/>
          </rPr>
          <t>_x000D_
MAQ., EQUIP., COMP., ACES., MAT. PARA ESCRIT.E ESCOLAR</t>
        </r>
      </text>
    </comment>
    <comment ref="Y328" authorId="0" shapeId="0" xr:uid="{26684E3F-F7A3-4019-97A9-C05D96CB0316}">
      <text>
        <r>
          <rPr>
            <sz val="10"/>
            <color indexed="81"/>
            <rFont val="Lucida Console"/>
            <family val="3"/>
          </rPr>
          <t>_x000D_
LAPIS, BORRACHA, APONTADORES, REGUAS E CORRETIVOS P/ ESCRIT.</t>
        </r>
      </text>
    </comment>
    <comment ref="AW328" authorId="0" shapeId="0" xr:uid="{9621DA81-C7DB-4540-AC5D-2F012C3FC364}">
      <text>
        <r>
          <rPr>
            <sz val="10"/>
            <color indexed="81"/>
            <rFont val="Lucida Console"/>
            <family val="3"/>
          </rPr>
          <t>Tempo de Estoque (Meses)_x000D_
_x000D_
504,0</t>
        </r>
      </text>
    </comment>
    <comment ref="A329" authorId="0" shapeId="0" xr:uid="{B4CAC4D6-B010-47C6-8CE6-5112159EA67F}">
      <text>
        <r>
          <rPr>
            <sz val="10"/>
            <color indexed="81"/>
            <rFont val="Lucida Console"/>
            <family val="3"/>
          </rPr>
          <t>_x000D_
25559</t>
        </r>
      </text>
    </comment>
    <comment ref="B329" authorId="0" shapeId="0" xr:uid="{C3B26680-6289-42D8-A9F0-2C1441941801}">
      <text>
        <r>
          <rPr>
            <sz val="10"/>
            <color indexed="81"/>
            <rFont val="Lucida Console"/>
            <family val="3"/>
          </rPr>
          <t>DESCRIÇÃO DETALHADA_x000D_
PAPEL LAMINADO - 50 X 60 CM - DOURADO - AS MEDIDAS PODERAO VARIAR +/- 5 CM</t>
        </r>
      </text>
    </comment>
    <comment ref="G329" authorId="0" shapeId="0" xr:uid="{41BF527C-2012-419E-B9BC-9DD44D0BBE1F}">
      <text>
        <r>
          <rPr>
            <sz val="10"/>
            <color indexed="81"/>
            <rFont val="Lucida Console"/>
            <family val="3"/>
          </rPr>
          <t>_x000D_
Últ estimativa : 10.000_x000D_
Enviada em     : 19.12.2019_x000D_
Ata - Venc     : 143/21 - 20.05.2022</t>
        </r>
      </text>
    </comment>
    <comment ref="O329" authorId="0" shapeId="0" xr:uid="{044FD94F-7642-41F3-8D59-E0BAA1E164DF}">
      <text>
        <r>
          <rPr>
            <sz val="10"/>
            <color indexed="81"/>
            <rFont val="Lucida Console"/>
            <family val="3"/>
          </rPr>
          <t>_x000D_
Pertencia a ATA nº 143/21_x000D_
Estimativa de Renovação enviada em 19.12.2019 - Qtd 10.000_x000D_
PE  61/21 lote _x000D_
30.04.21 = Finalizado. Ata 143/20</t>
        </r>
      </text>
    </comment>
    <comment ref="W329" authorId="0" shapeId="0" xr:uid="{37D2ED38-593C-4BF2-9361-85819F6912E1}">
      <text>
        <r>
          <rPr>
            <sz val="10"/>
            <color indexed="81"/>
            <rFont val="Lucida Console"/>
            <family val="3"/>
          </rPr>
          <t>_x000D_
Pedagógico</t>
        </r>
      </text>
    </comment>
    <comment ref="X329" authorId="0" shapeId="0" xr:uid="{AC866386-3595-4325-B0C7-7EE5E32D9F6F}">
      <text>
        <r>
          <rPr>
            <sz val="10"/>
            <color indexed="81"/>
            <rFont val="Lucida Console"/>
            <family val="3"/>
          </rPr>
          <t>_x000D_
MAQ. E EQUIP. P/ IND. GRAFICA COMP. ACESS. E PAPEI</t>
        </r>
      </text>
    </comment>
    <comment ref="Y329" authorId="0" shapeId="0" xr:uid="{60AC8BD8-4C65-412E-A717-C663C4C7C86C}">
      <text>
        <r>
          <rPr>
            <sz val="10"/>
            <color indexed="81"/>
            <rFont val="Lucida Console"/>
            <family val="3"/>
          </rPr>
          <t>_x000D_
PAPEIS P/ EMBALAGEM E DECORATIVOS</t>
        </r>
      </text>
    </comment>
    <comment ref="AW329" authorId="0" shapeId="0" xr:uid="{F9ECDBF6-27A8-4918-B7DF-1131172E7267}">
      <text>
        <r>
          <rPr>
            <sz val="10"/>
            <color indexed="81"/>
            <rFont val="Lucida Console"/>
            <family val="3"/>
          </rPr>
          <t>Tempo de Estoque (Meses)_x000D_
_x000D_
3.611,0</t>
        </r>
      </text>
    </comment>
    <comment ref="A330" authorId="0" shapeId="0" xr:uid="{6480DA5D-CDB8-4CD4-A1D8-2F90E002068E}">
      <text>
        <r>
          <rPr>
            <sz val="10"/>
            <color indexed="81"/>
            <rFont val="Lucida Console"/>
            <family val="3"/>
          </rPr>
          <t>_x000D_
27137</t>
        </r>
      </text>
    </comment>
    <comment ref="B330" authorId="0" shapeId="0" xr:uid="{4B179855-1F46-44A9-940B-A47282B7F396}">
      <text>
        <r>
          <rPr>
            <sz val="10"/>
            <color indexed="81"/>
            <rFont val="Lucida Console"/>
            <family val="3"/>
          </rPr>
          <t>DESCRIÇÃO DETALHADA_x000D_
PAPEL LAMINADO - 50 X 60 CM - VERDE</t>
        </r>
      </text>
    </comment>
    <comment ref="G330" authorId="0" shapeId="0" xr:uid="{66DA4832-9518-4C71-B28D-EB441913CD91}">
      <text>
        <r>
          <rPr>
            <sz val="10"/>
            <color indexed="81"/>
            <rFont val="Lucida Console"/>
            <family val="3"/>
          </rPr>
          <t>_x000D_
Últ estimativa : 10.000_x000D_
Enviada em     : 19.12.2019_x000D_
Ata - Venc     : 143/21 - 20.05.2022</t>
        </r>
      </text>
    </comment>
    <comment ref="O330" authorId="0" shapeId="0" xr:uid="{D60FC949-CFF0-4067-A73A-93A74106BD13}">
      <text>
        <r>
          <rPr>
            <sz val="10"/>
            <color indexed="81"/>
            <rFont val="Lucida Console"/>
            <family val="3"/>
          </rPr>
          <t>_x000D_
Pertencia a ATA nº 143/21_x000D_
Estimativa de Renovação enviada em 19.12.2019 - Qtd 10.000_x000D_
PE  61/21 lote _x000D_
30.04.21 = Finalizado. Ata 143/20</t>
        </r>
      </text>
    </comment>
    <comment ref="W330" authorId="0" shapeId="0" xr:uid="{D891879E-0433-4D9D-A174-4B1FB82A7543}">
      <text>
        <r>
          <rPr>
            <sz val="10"/>
            <color indexed="81"/>
            <rFont val="Lucida Console"/>
            <family val="3"/>
          </rPr>
          <t>_x000D_
Pedagógico</t>
        </r>
      </text>
    </comment>
    <comment ref="X330" authorId="0" shapeId="0" xr:uid="{576691B9-0C18-4494-8BDC-03324027F3AE}">
      <text>
        <r>
          <rPr>
            <sz val="10"/>
            <color indexed="81"/>
            <rFont val="Lucida Console"/>
            <family val="3"/>
          </rPr>
          <t>_x000D_
MAQ. E EQUIP. P/ IND. GRAFICA COMP. ACESS. E PAPEI</t>
        </r>
      </text>
    </comment>
    <comment ref="Y330" authorId="0" shapeId="0" xr:uid="{ED23BD0D-E52D-43A8-8B4C-D2FFD0AC23DE}">
      <text>
        <r>
          <rPr>
            <sz val="10"/>
            <color indexed="81"/>
            <rFont val="Lucida Console"/>
            <family val="3"/>
          </rPr>
          <t>_x000D_
PAPEIS P/ EMBALAGEM E DECORATIVOS</t>
        </r>
      </text>
    </comment>
    <comment ref="AW330" authorId="0" shapeId="0" xr:uid="{C7415986-880B-4245-97C8-210565E3C5E0}">
      <text>
        <r>
          <rPr>
            <sz val="10"/>
            <color indexed="81"/>
            <rFont val="Lucida Console"/>
            <family val="3"/>
          </rPr>
          <t>Tempo de Estoque (Meses)_x000D_
_x000D_
8.585,0</t>
        </r>
      </text>
    </comment>
    <comment ref="A331" authorId="0" shapeId="0" xr:uid="{6308C048-C33D-4383-B641-EB0E16F41D8F}">
      <text>
        <r>
          <rPr>
            <sz val="10"/>
            <color indexed="81"/>
            <rFont val="Lucida Console"/>
            <family val="3"/>
          </rPr>
          <t>_x000D_
27138</t>
        </r>
      </text>
    </comment>
    <comment ref="B331" authorId="0" shapeId="0" xr:uid="{FE8437F4-8D5A-417F-9F9C-B561A870D5EF}">
      <text>
        <r>
          <rPr>
            <sz val="10"/>
            <color indexed="81"/>
            <rFont val="Lucida Console"/>
            <family val="3"/>
          </rPr>
          <t>DESCRIÇÃO DETALHADA_x000D_
PAPEL LAMINADO - 50 X 60 CM - AZUL</t>
        </r>
      </text>
    </comment>
    <comment ref="G331" authorId="0" shapeId="0" xr:uid="{FC3DEADA-CFB9-489B-9D5A-D6B742E7B7D9}">
      <text>
        <r>
          <rPr>
            <sz val="10"/>
            <color indexed="81"/>
            <rFont val="Lucida Console"/>
            <family val="3"/>
          </rPr>
          <t>_x000D_
Últ estimativa : 10.000_x000D_
Enviada em     : 19.12.2019_x000D_
Ata - Venc     : 143/21 - 20.05.2022</t>
        </r>
      </text>
    </comment>
    <comment ref="O331" authorId="0" shapeId="0" xr:uid="{66A9D943-680B-46C5-A580-F3E4CAE30FD8}">
      <text>
        <r>
          <rPr>
            <sz val="10"/>
            <color indexed="81"/>
            <rFont val="Lucida Console"/>
            <family val="3"/>
          </rPr>
          <t>_x000D_
Pertencia a ATA nº 143/21_x000D_
Estimativa de Renovação enviada em 19.12.2019 - Qtd 10.000_x000D_
PE  61/21 lote _x000D_
30.04.21 = Finalizado. Ata 143/20</t>
        </r>
      </text>
    </comment>
    <comment ref="W331" authorId="0" shapeId="0" xr:uid="{F6FFA61D-059B-47F8-8199-9BE989731F91}">
      <text>
        <r>
          <rPr>
            <sz val="10"/>
            <color indexed="81"/>
            <rFont val="Lucida Console"/>
            <family val="3"/>
          </rPr>
          <t>_x000D_
Pedagógico</t>
        </r>
      </text>
    </comment>
    <comment ref="X331" authorId="0" shapeId="0" xr:uid="{F2E65C37-2E9A-4605-B549-C8DE69A9ABB1}">
      <text>
        <r>
          <rPr>
            <sz val="10"/>
            <color indexed="81"/>
            <rFont val="Lucida Console"/>
            <family val="3"/>
          </rPr>
          <t>_x000D_
MAQ. E EQUIP. P/ IND. GRAFICA COMP. ACESS. E PAPEI</t>
        </r>
      </text>
    </comment>
    <comment ref="Y331" authorId="0" shapeId="0" xr:uid="{8B273F0A-4525-4B87-ADE4-12B10CAD092A}">
      <text>
        <r>
          <rPr>
            <sz val="10"/>
            <color indexed="81"/>
            <rFont val="Lucida Console"/>
            <family val="3"/>
          </rPr>
          <t>_x000D_
PAPEIS P/ EMBALAGEM E DECORATIVOS</t>
        </r>
      </text>
    </comment>
    <comment ref="AW331" authorId="0" shapeId="0" xr:uid="{05FECA3C-D66D-4489-8788-3938DDD64106}">
      <text>
        <r>
          <rPr>
            <sz val="10"/>
            <color indexed="81"/>
            <rFont val="Lucida Console"/>
            <family val="3"/>
          </rPr>
          <t>Tempo de Estoque (Meses)_x000D_
_x000D_
7.416,0</t>
        </r>
      </text>
    </comment>
    <comment ref="A332" authorId="0" shapeId="0" xr:uid="{12D6C334-29F3-4EFA-ACB6-B2BCFE25AC2F}">
      <text>
        <r>
          <rPr>
            <sz val="10"/>
            <color indexed="81"/>
            <rFont val="Lucida Console"/>
            <family val="3"/>
          </rPr>
          <t>_x000D_
27139</t>
        </r>
      </text>
    </comment>
    <comment ref="B332" authorId="0" shapeId="0" xr:uid="{03D0221F-1759-4C80-BB60-BF955C4AF03D}">
      <text>
        <r>
          <rPr>
            <sz val="10"/>
            <color indexed="81"/>
            <rFont val="Lucida Console"/>
            <family val="3"/>
          </rPr>
          <t>DESCRIÇÃO DETALHADA_x000D_
PAPEL LAMINADO - 50 X 60 CM - VERMELHO (VARIACAO +/- 05 CM)</t>
        </r>
      </text>
    </comment>
    <comment ref="G332" authorId="0" shapeId="0" xr:uid="{4082E6C5-2909-4953-9D4B-0830D4C6F471}">
      <text>
        <r>
          <rPr>
            <sz val="10"/>
            <color indexed="81"/>
            <rFont val="Lucida Console"/>
            <family val="3"/>
          </rPr>
          <t>_x000D_
Últ estimativa : 10.000_x000D_
Enviada em     : 19.12.2019_x000D_
Ata - Venc     : 143/21 - 20.05.2022</t>
        </r>
      </text>
    </comment>
    <comment ref="O332" authorId="0" shapeId="0" xr:uid="{71667B3D-99F7-44B6-99B3-DF52E4CD9A05}">
      <text>
        <r>
          <rPr>
            <sz val="10"/>
            <color indexed="81"/>
            <rFont val="Lucida Console"/>
            <family val="3"/>
          </rPr>
          <t>_x000D_
Pertencia a ATA nº 143/21_x000D_
Estimativa de Renovação enviada em 19.12.2019 - Qtd 10.000_x000D_
PE  61/21 lote _x000D_
30.04.21 = Finalizado. Ata 143/20</t>
        </r>
      </text>
    </comment>
    <comment ref="W332" authorId="0" shapeId="0" xr:uid="{0FD4958F-E172-4EE6-A40A-9411CA815DBC}">
      <text>
        <r>
          <rPr>
            <sz val="10"/>
            <color indexed="81"/>
            <rFont val="Lucida Console"/>
            <family val="3"/>
          </rPr>
          <t>_x000D_
Pedagógico</t>
        </r>
      </text>
    </comment>
    <comment ref="X332" authorId="0" shapeId="0" xr:uid="{D8AC7C5F-335B-431C-93F9-7C9F94678CEC}">
      <text>
        <r>
          <rPr>
            <sz val="10"/>
            <color indexed="81"/>
            <rFont val="Lucida Console"/>
            <family val="3"/>
          </rPr>
          <t>_x000D_
MAQ. E EQUIP. P/ IND. GRAFICA COMP. ACESS. E PAPEI</t>
        </r>
      </text>
    </comment>
    <comment ref="Y332" authorId="0" shapeId="0" xr:uid="{B7448D97-48AD-4BFF-A07D-16C529DFAB3D}">
      <text>
        <r>
          <rPr>
            <sz val="10"/>
            <color indexed="81"/>
            <rFont val="Lucida Console"/>
            <family val="3"/>
          </rPr>
          <t>_x000D_
PAPEIS P/ EMBALAGEM E DECORATIVOS</t>
        </r>
      </text>
    </comment>
    <comment ref="AW332" authorId="0" shapeId="0" xr:uid="{F87ABA85-B097-48B6-A634-8B696E15B570}">
      <text>
        <r>
          <rPr>
            <sz val="10"/>
            <color indexed="81"/>
            <rFont val="Lucida Console"/>
            <family val="3"/>
          </rPr>
          <t>Tempo de Estoque (Meses)_x000D_
_x000D_
7.253,0</t>
        </r>
      </text>
    </comment>
    <comment ref="A333" authorId="0" shapeId="0" xr:uid="{E66E8EC6-239F-4B45-B83A-8DE19BEE98BD}">
      <text>
        <r>
          <rPr>
            <sz val="10"/>
            <color indexed="81"/>
            <rFont val="Lucida Console"/>
            <family val="3"/>
          </rPr>
          <t>_x000D_
27140</t>
        </r>
      </text>
    </comment>
    <comment ref="B333" authorId="0" shapeId="0" xr:uid="{63959FE7-931D-4117-8315-71006A6E1EEE}">
      <text>
        <r>
          <rPr>
            <sz val="10"/>
            <color indexed="81"/>
            <rFont val="Lucida Console"/>
            <family val="3"/>
          </rPr>
          <t>DESCRIÇÃO DETALHADA_x000D_
PAPEL LAMINADO - 50 X 60 CM - PRATA</t>
        </r>
      </text>
    </comment>
    <comment ref="G333" authorId="0" shapeId="0" xr:uid="{AAA05927-DD32-430A-BC0B-F8A90F9372D2}">
      <text>
        <r>
          <rPr>
            <sz val="10"/>
            <color indexed="81"/>
            <rFont val="Lucida Console"/>
            <family val="3"/>
          </rPr>
          <t>_x000D_
Últ estimativa : 10.000_x000D_
Enviada em     : 19.12.2019_x000D_
Ata - Venc     : 143/21 - 20.05.2022</t>
        </r>
      </text>
    </comment>
    <comment ref="O333" authorId="0" shapeId="0" xr:uid="{FABF6DF0-9595-484D-8B2C-A8A40F786F17}">
      <text>
        <r>
          <rPr>
            <sz val="10"/>
            <color indexed="81"/>
            <rFont val="Lucida Console"/>
            <family val="3"/>
          </rPr>
          <t>_x000D_
Pertencia a ATA nº 143/21_x000D_
Estimativa de Renovação enviada em 19.12.2019 - Qtd 10.000_x000D_
PE  61/21 lote _x000D_
30.04.21 = Finalizado. Ata 143/20</t>
        </r>
      </text>
    </comment>
    <comment ref="W333" authorId="0" shapeId="0" xr:uid="{36BB4235-D27B-4FF5-945B-5740DC2E695F}">
      <text>
        <r>
          <rPr>
            <sz val="10"/>
            <color indexed="81"/>
            <rFont val="Lucida Console"/>
            <family val="3"/>
          </rPr>
          <t>_x000D_
Pedagógico</t>
        </r>
      </text>
    </comment>
    <comment ref="X333" authorId="0" shapeId="0" xr:uid="{C2D2AE37-0170-46FE-A870-5EF354DD438F}">
      <text>
        <r>
          <rPr>
            <sz val="10"/>
            <color indexed="81"/>
            <rFont val="Lucida Console"/>
            <family val="3"/>
          </rPr>
          <t>_x000D_
MAQ. E EQUIP. P/ IND. GRAFICA COMP. ACESS. E PAPEI</t>
        </r>
      </text>
    </comment>
    <comment ref="Y333" authorId="0" shapeId="0" xr:uid="{59A244D5-BD6C-4EC5-88D4-C1CB174CC05E}">
      <text>
        <r>
          <rPr>
            <sz val="10"/>
            <color indexed="81"/>
            <rFont val="Lucida Console"/>
            <family val="3"/>
          </rPr>
          <t>_x000D_
PAPEIS P/ EMBALAGEM E DECORATIVOS</t>
        </r>
      </text>
    </comment>
    <comment ref="AW333" authorId="0" shapeId="0" xr:uid="{CF78BA0D-5E15-40C2-863E-6E398F17F1B9}">
      <text>
        <r>
          <rPr>
            <sz val="10"/>
            <color indexed="81"/>
            <rFont val="Lucida Console"/>
            <family val="3"/>
          </rPr>
          <t>Tempo de Estoque (Meses)_x000D_
_x000D_
3.434,0</t>
        </r>
      </text>
    </comment>
    <comment ref="A334" authorId="0" shapeId="0" xr:uid="{C543D44F-107A-4E55-AFBA-CE995F767470}">
      <text>
        <r>
          <rPr>
            <sz val="10"/>
            <color indexed="81"/>
            <rFont val="Lucida Console"/>
            <family val="3"/>
          </rPr>
          <t>_x000D_
93454</t>
        </r>
      </text>
    </comment>
    <comment ref="B334" authorId="0" shapeId="0" xr:uid="{050D3151-ABCE-4B9E-886C-A23F5B3190BF}">
      <text>
        <r>
          <rPr>
            <sz val="10"/>
            <color indexed="81"/>
            <rFont val="Lucida Console"/>
            <family val="3"/>
          </rPr>
          <t>DESCRIÇÃO DETALHADA_x000D_
PAPEL ESPELHO BRILHANTE (DOBRADURA), MEDINDO 48 X 66 CM - COR: AZUL ESCURO</t>
        </r>
      </text>
    </comment>
    <comment ref="G334" authorId="0" shapeId="0" xr:uid="{CC58DA98-60BB-44B8-861F-009E549B63DF}">
      <text>
        <r>
          <rPr>
            <sz val="10"/>
            <color indexed="81"/>
            <rFont val="Lucida Console"/>
            <family val="3"/>
          </rPr>
          <t>_x000D_
Últ estimativa : 14.000_x000D_
Enviada em     : 19.12.2019_x000D_
Ata - Venc     : 143/21 - 20.05.2022</t>
        </r>
      </text>
    </comment>
    <comment ref="O334" authorId="0" shapeId="0" xr:uid="{1BF2D5B7-8B64-43EA-B824-661D2FF1FDF1}">
      <text>
        <r>
          <rPr>
            <sz val="10"/>
            <color indexed="81"/>
            <rFont val="Lucida Console"/>
            <family val="3"/>
          </rPr>
          <t>_x000D_
Pertencia a ATA nº 143/21_x000D_
Estimativa de Renovação enviada em 19.12.2019 - Qtd 14.000_x000D_
PE  61/21 lote _x000D_
30.04.21 = Finalizado. Ata 143/20</t>
        </r>
      </text>
    </comment>
    <comment ref="W334" authorId="0" shapeId="0" xr:uid="{39FA3043-B15F-4ACE-B923-FC55DDAAA77D}">
      <text>
        <r>
          <rPr>
            <sz val="10"/>
            <color indexed="81"/>
            <rFont val="Lucida Console"/>
            <family val="3"/>
          </rPr>
          <t>_x000D_
Pedagógico</t>
        </r>
      </text>
    </comment>
    <comment ref="X334" authorId="0" shapeId="0" xr:uid="{ED09541E-02F3-4AAF-BD1A-69A7E4858F0D}">
      <text>
        <r>
          <rPr>
            <sz val="10"/>
            <color indexed="81"/>
            <rFont val="Lucida Console"/>
            <family val="3"/>
          </rPr>
          <t>_x000D_
MAQ. E EQUIP. P/ IND. GRAFICA COMP. ACESS. E PAPEI</t>
        </r>
      </text>
    </comment>
    <comment ref="Y334" authorId="0" shapeId="0" xr:uid="{FFBA2D66-C0E0-4C0B-9A62-2673D3E9ABE7}">
      <text>
        <r>
          <rPr>
            <sz val="10"/>
            <color indexed="81"/>
            <rFont val="Lucida Console"/>
            <family val="3"/>
          </rPr>
          <t>_x000D_
PAPEIS P/ EMBALAGEM E DECORATIVOS</t>
        </r>
      </text>
    </comment>
    <comment ref="AW334" authorId="0" shapeId="0" xr:uid="{C28C7BD3-16A1-4D13-ADAA-74B81CA7328C}">
      <text>
        <r>
          <rPr>
            <sz val="10"/>
            <color indexed="81"/>
            <rFont val="Lucida Console"/>
            <family val="3"/>
          </rPr>
          <t>Tempo de Estoque (Meses)_x000D_
_x000D_
3.500,0</t>
        </r>
      </text>
    </comment>
    <comment ref="A335" authorId="0" shapeId="0" xr:uid="{BD170DFD-4990-4D6A-AC81-9E53B916EF2B}">
      <text>
        <r>
          <rPr>
            <sz val="10"/>
            <color indexed="81"/>
            <rFont val="Lucida Console"/>
            <family val="3"/>
          </rPr>
          <t>_x000D_
12623</t>
        </r>
      </text>
    </comment>
    <comment ref="B335" authorId="0" shapeId="0" xr:uid="{2270FF9C-7F86-4A90-836E-24D41A5452B1}">
      <text>
        <r>
          <rPr>
            <sz val="10"/>
            <color indexed="81"/>
            <rFont val="Lucida Console"/>
            <family val="3"/>
          </rPr>
          <t>DESCRIÇÃO DETALHADA_x000D_
CARTOLINA - BRANCA  - 50 X 66 CM - 180 G/M2</t>
        </r>
      </text>
    </comment>
    <comment ref="G335" authorId="0" shapeId="0" xr:uid="{F72868F2-B43A-4BDF-AF29-DBA6432AE3B4}">
      <text>
        <r>
          <rPr>
            <sz val="10"/>
            <color indexed="81"/>
            <rFont val="Lucida Console"/>
            <family val="3"/>
          </rPr>
          <t>_x000D_
Últ estimativa : 40.000_x000D_
Enviada em     : 19.12.2019_x000D_
Ata - Venc     : 143/21 - 20.05.2022</t>
        </r>
      </text>
    </comment>
    <comment ref="O335" authorId="0" shapeId="0" xr:uid="{2E00E376-0EF1-4152-86AD-6AB5D3017AD9}">
      <text>
        <r>
          <rPr>
            <sz val="10"/>
            <color indexed="81"/>
            <rFont val="Lucida Console"/>
            <family val="3"/>
          </rPr>
          <t>_x000D_
Pertencia a ATA nº 143/21_x000D_
Estimativa de Renovação enviada em 19.12.2019 - Qtd 40.000_x000D_
PE  61/21 lote _x000D_
30.04.21 = Finalizado. Ata 143/20</t>
        </r>
      </text>
    </comment>
    <comment ref="W335" authorId="0" shapeId="0" xr:uid="{8F7F4CB1-72D3-41AD-BE00-A063B095AB89}">
      <text>
        <r>
          <rPr>
            <sz val="10"/>
            <color indexed="81"/>
            <rFont val="Lucida Console"/>
            <family val="3"/>
          </rPr>
          <t>_x000D_
Pedagógico</t>
        </r>
      </text>
    </comment>
    <comment ref="X335" authorId="0" shapeId="0" xr:uid="{5E673C7D-9153-4BC1-8C45-6923959D34B2}">
      <text>
        <r>
          <rPr>
            <sz val="10"/>
            <color indexed="81"/>
            <rFont val="Lucida Console"/>
            <family val="3"/>
          </rPr>
          <t>_x000D_
MAQ. E EQUIP. P/ IND. GRAFICA COMP. ACESS. E PAPEI</t>
        </r>
      </text>
    </comment>
    <comment ref="Y335" authorId="0" shapeId="0" xr:uid="{B1DB3D0C-7FA3-4C35-9862-88A925EF75ED}">
      <text>
        <r>
          <rPr>
            <sz val="10"/>
            <color indexed="81"/>
            <rFont val="Lucida Console"/>
            <family val="3"/>
          </rPr>
          <t>_x000D_
CARTOES E CARTOLINA</t>
        </r>
      </text>
    </comment>
    <comment ref="AW335" authorId="0" shapeId="0" xr:uid="{A33342DB-5EF7-4518-B323-ED27C68F1A6C}">
      <text>
        <r>
          <rPr>
            <sz val="10"/>
            <color indexed="81"/>
            <rFont val="Lucida Console"/>
            <family val="3"/>
          </rPr>
          <t>Tempo de Estoque (Meses)_x000D_
_x000D_
28.187,0</t>
        </r>
      </text>
    </comment>
    <comment ref="A336" authorId="0" shapeId="0" xr:uid="{01817F87-4AF7-4ECC-8FA5-707E232D28DC}">
      <text>
        <r>
          <rPr>
            <sz val="10"/>
            <color indexed="81"/>
            <rFont val="Lucida Console"/>
            <family val="3"/>
          </rPr>
          <t>_x000D_
23692</t>
        </r>
      </text>
    </comment>
    <comment ref="B336" authorId="0" shapeId="0" xr:uid="{082DF96A-EB9B-46E8-B6BC-EF7DF8C5614E}">
      <text>
        <r>
          <rPr>
            <sz val="10"/>
            <color indexed="81"/>
            <rFont val="Lucida Console"/>
            <family val="3"/>
          </rPr>
          <t>DESCRIÇÃO DETALHADA_x000D_
CARTOLINA - ROSA - 50 X 66 CM - 180 G/M2</t>
        </r>
      </text>
    </comment>
    <comment ref="G336" authorId="0" shapeId="0" xr:uid="{E1D9B8C1-9A73-4DD6-B8F0-05A7EC650419}">
      <text>
        <r>
          <rPr>
            <sz val="10"/>
            <color indexed="81"/>
            <rFont val="Lucida Console"/>
            <family val="3"/>
          </rPr>
          <t>_x000D_
Últ estimativa : 25.000_x000D_
Enviada em     : 19.12.2019_x000D_
Ata - Venc     : 143/21 - 20.05.2022</t>
        </r>
      </text>
    </comment>
    <comment ref="O336" authorId="0" shapeId="0" xr:uid="{1290AF06-5854-4386-8E9B-2246AEBB58E3}">
      <text>
        <r>
          <rPr>
            <sz val="10"/>
            <color indexed="81"/>
            <rFont val="Lucida Console"/>
            <family val="3"/>
          </rPr>
          <t>_x000D_
Pertencia a ATA nº 143/21_x000D_
Estimativa de Renovação enviada em 19.12.2019 - Qtd 25.000_x000D_
PE  61/21 lote _x000D_
30.04.21 = Finalizado. Ata 143/20</t>
        </r>
      </text>
    </comment>
    <comment ref="W336" authorId="0" shapeId="0" xr:uid="{A63C5B31-4F8D-4C82-B134-3A98190FEBFE}">
      <text>
        <r>
          <rPr>
            <sz val="10"/>
            <color indexed="81"/>
            <rFont val="Lucida Console"/>
            <family val="3"/>
          </rPr>
          <t>_x000D_
Pedagógico</t>
        </r>
      </text>
    </comment>
    <comment ref="X336" authorId="0" shapeId="0" xr:uid="{B6A05DDD-BB51-492E-9253-8301BFA3A430}">
      <text>
        <r>
          <rPr>
            <sz val="10"/>
            <color indexed="81"/>
            <rFont val="Lucida Console"/>
            <family val="3"/>
          </rPr>
          <t>_x000D_
MAQ. E EQUIP. P/ IND. GRAFICA COMP. ACESS. E PAPEI</t>
        </r>
      </text>
    </comment>
    <comment ref="Y336" authorId="0" shapeId="0" xr:uid="{E86D4D8E-0434-484F-85E6-CD3D74E267C8}">
      <text>
        <r>
          <rPr>
            <sz val="10"/>
            <color indexed="81"/>
            <rFont val="Lucida Console"/>
            <family val="3"/>
          </rPr>
          <t>_x000D_
CARTOES E CARTOLINA</t>
        </r>
      </text>
    </comment>
    <comment ref="AW336" authorId="0" shapeId="0" xr:uid="{3F86C63E-B82E-4846-BCEE-71405D75AAE2}">
      <text>
        <r>
          <rPr>
            <sz val="10"/>
            <color indexed="81"/>
            <rFont val="Lucida Console"/>
            <family val="3"/>
          </rPr>
          <t>Tempo de Estoque (Meses)_x000D_
_x000D_
10.439,0</t>
        </r>
      </text>
    </comment>
    <comment ref="A337" authorId="0" shapeId="0" xr:uid="{D8C0896C-15A4-4B62-B620-AD064E979E0A}">
      <text>
        <r>
          <rPr>
            <sz val="10"/>
            <color indexed="81"/>
            <rFont val="Lucida Console"/>
            <family val="3"/>
          </rPr>
          <t>_x000D_
47447</t>
        </r>
      </text>
    </comment>
    <comment ref="B337" authorId="0" shapeId="0" xr:uid="{D2E58442-EFC7-4021-9C9C-7987F72733BA}">
      <text>
        <r>
          <rPr>
            <sz val="10"/>
            <color indexed="81"/>
            <rFont val="Lucida Console"/>
            <family val="3"/>
          </rPr>
          <t>DESCRIÇÃO DETALHADA_x000D_
CARTOLINA - VERDE CLARO - 50 X 66 CM - GRAMATURA 180G/M2</t>
        </r>
      </text>
    </comment>
    <comment ref="G337" authorId="0" shapeId="0" xr:uid="{02BAA6E1-E9F5-4FF3-A806-637410985895}">
      <text>
        <r>
          <rPr>
            <sz val="10"/>
            <color indexed="81"/>
            <rFont val="Lucida Console"/>
            <family val="3"/>
          </rPr>
          <t>_x000D_
Últ estimativa : 25.000_x000D_
Enviada em     : 19.12.2019_x000D_
Ata - Venc     : 143/21 - 20.05.2022</t>
        </r>
      </text>
    </comment>
    <comment ref="O337" authorId="0" shapeId="0" xr:uid="{0A56AA88-21EA-4158-99FB-BF8798AD7D26}">
      <text>
        <r>
          <rPr>
            <sz val="10"/>
            <color indexed="81"/>
            <rFont val="Lucida Console"/>
            <family val="3"/>
          </rPr>
          <t>_x000D_
Pertencia a ATA nº 143/21_x000D_
Estimativa de Renovação enviada em 19.12.2019 - Qtd 25.000_x000D_
PE  61/21 lote _x000D_
30.04.21 = Finalizado. Ata 143/20</t>
        </r>
      </text>
    </comment>
    <comment ref="W337" authorId="0" shapeId="0" xr:uid="{ED0B38DD-7B78-4DE7-9C05-AE69606C97CC}">
      <text>
        <r>
          <rPr>
            <sz val="10"/>
            <color indexed="81"/>
            <rFont val="Lucida Console"/>
            <family val="3"/>
          </rPr>
          <t>_x000D_
Pedagógico</t>
        </r>
      </text>
    </comment>
    <comment ref="X337" authorId="0" shapeId="0" xr:uid="{134D5B79-9FE1-40F2-81A9-9EDF320103CC}">
      <text>
        <r>
          <rPr>
            <sz val="10"/>
            <color indexed="81"/>
            <rFont val="Lucida Console"/>
            <family val="3"/>
          </rPr>
          <t>_x000D_
MAQ. E EQUIP. P/ IND. GRAFICA COMP. ACESS. E PAPEI</t>
        </r>
      </text>
    </comment>
    <comment ref="Y337" authorId="0" shapeId="0" xr:uid="{FAA7E575-2E6E-46BC-91B5-A6DAD4C9DDF4}">
      <text>
        <r>
          <rPr>
            <sz val="10"/>
            <color indexed="81"/>
            <rFont val="Lucida Console"/>
            <family val="3"/>
          </rPr>
          <t>_x000D_
CARTOES E CARTOLINA</t>
        </r>
      </text>
    </comment>
    <comment ref="AW337" authorId="0" shapeId="0" xr:uid="{253E0552-C67B-4632-B5F2-AAA4EA238F7C}">
      <text>
        <r>
          <rPr>
            <sz val="10"/>
            <color indexed="81"/>
            <rFont val="Lucida Console"/>
            <family val="3"/>
          </rPr>
          <t>Tempo de Estoque (Meses)_x000D_
_x000D_
10.908,0</t>
        </r>
      </text>
    </comment>
    <comment ref="A338" authorId="0" shapeId="0" xr:uid="{00AA1739-2786-4512-B410-820F1A6C2AF2}">
      <text>
        <r>
          <rPr>
            <sz val="10"/>
            <color indexed="81"/>
            <rFont val="Lucida Console"/>
            <family val="3"/>
          </rPr>
          <t>_x000D_
70379</t>
        </r>
      </text>
    </comment>
    <comment ref="B338" authorId="0" shapeId="0" xr:uid="{5AA8AE90-CA4C-47C3-953A-0A575E5F3B59}">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38" authorId="0" shapeId="0" xr:uid="{2E5DF07B-6F2C-4101-8F8D-35E5F9D46818}">
      <text>
        <r>
          <rPr>
            <sz val="10"/>
            <color indexed="81"/>
            <rFont val="Lucida Console"/>
            <family val="3"/>
          </rPr>
          <t>_x000D_
Últ estimativa : 1.500_x000D_
Enviada em     : 19.12.2019_x000D_
Ata - Venc     : 143/21 - 20.05.2022</t>
        </r>
      </text>
    </comment>
    <comment ref="O338" authorId="0" shapeId="0" xr:uid="{C3920246-154C-4FAE-BE1A-918296DB8178}">
      <text>
        <r>
          <rPr>
            <sz val="10"/>
            <color indexed="81"/>
            <rFont val="Lucida Console"/>
            <family val="3"/>
          </rPr>
          <t>_x000D_
Pertencia a ATA nº 143/21_x000D_
Estimativa de Renovação enviada em 19.12.2019 - Qtd 1.500_x000D_
PE  61/21 lote _x000D_
30.04.21 = Finalizado. Ata 143/20</t>
        </r>
      </text>
    </comment>
    <comment ref="W338" authorId="0" shapeId="0" xr:uid="{1C43EA7B-28AA-412C-B6EA-3072A69F7B5E}">
      <text>
        <r>
          <rPr>
            <sz val="10"/>
            <color indexed="81"/>
            <rFont val="Lucida Console"/>
            <family val="3"/>
          </rPr>
          <t>_x000D_
Pedagógico</t>
        </r>
      </text>
    </comment>
    <comment ref="X338" authorId="0" shapeId="0" xr:uid="{E1A497D9-CC11-4CBF-AC60-7D7F2768A69A}">
      <text>
        <r>
          <rPr>
            <sz val="10"/>
            <color indexed="81"/>
            <rFont val="Lucida Console"/>
            <family val="3"/>
          </rPr>
          <t>_x000D_
MAQ. E EQUIP. P/ IND. GRAFICA COMP. ACESS. E PAPEI</t>
        </r>
      </text>
    </comment>
    <comment ref="Y338" authorId="0" shapeId="0" xr:uid="{D77B210B-EDD6-4C91-B1DA-A3066E9BC797}">
      <text>
        <r>
          <rPr>
            <sz val="10"/>
            <color indexed="81"/>
            <rFont val="Lucida Console"/>
            <family val="3"/>
          </rPr>
          <t>_x000D_
PAPEIS PARA ESCRITORIO</t>
        </r>
      </text>
    </comment>
    <comment ref="AW338" authorId="0" shapeId="0" xr:uid="{B7CA3A05-43EF-4725-AEDF-694C18E973ED}">
      <text>
        <r>
          <rPr>
            <sz val="10"/>
            <color indexed="81"/>
            <rFont val="Lucida Console"/>
            <family val="3"/>
          </rPr>
          <t>Tempo de Estoque (Meses)_x000D_
_x000D_
2.268,0</t>
        </r>
      </text>
    </comment>
    <comment ref="A339" authorId="0" shapeId="0" xr:uid="{B21F54BB-F9E7-40D1-ADEE-7FFE2DBA2810}">
      <text>
        <r>
          <rPr>
            <sz val="10"/>
            <color indexed="81"/>
            <rFont val="Lucida Console"/>
            <family val="3"/>
          </rPr>
          <t>_x000D_
92907</t>
        </r>
      </text>
    </comment>
    <comment ref="B339" authorId="0" shapeId="0" xr:uid="{7F57188D-35A3-4C73-9DB8-58CD9291CE15}">
      <text>
        <r>
          <rPr>
            <sz val="10"/>
            <color indexed="81"/>
            <rFont val="Lucida Console"/>
            <family val="3"/>
          </rPr>
          <t>DESCRIÇÃO DETALHADA_x000D_
PAPEL SULFITE A4, 210 X 297, 75G, NA COR ROSA - PACOTE COM 500 FOLHAS</t>
        </r>
      </text>
    </comment>
    <comment ref="G339" authorId="0" shapeId="0" xr:uid="{507D2017-56E4-402E-81FB-939605114CA5}">
      <text>
        <r>
          <rPr>
            <sz val="10"/>
            <color indexed="81"/>
            <rFont val="Lucida Console"/>
            <family val="3"/>
          </rPr>
          <t>_x000D_
Últ estimativa : 3.000_x000D_
Enviada em     : 19.12.2019_x000D_
Ata - Venc     : 143/21 - 20.05.2022</t>
        </r>
      </text>
    </comment>
    <comment ref="O339" authorId="0" shapeId="0" xr:uid="{64412F2A-C2ED-4823-9A9C-86C1084EC48D}">
      <text>
        <r>
          <rPr>
            <sz val="10"/>
            <color indexed="81"/>
            <rFont val="Lucida Console"/>
            <family val="3"/>
          </rPr>
          <t>_x000D_
Pertencia a ATA nº 143/21_x000D_
Estimativa de Renovação enviada em 19.12.2019 - Qtd 3.000_x000D_
PE  61/21 lote _x000D_
30.04.21 = Finalizado. Ata 143/20</t>
        </r>
      </text>
    </comment>
    <comment ref="W339" authorId="0" shapeId="0" xr:uid="{F6AD8A86-477E-46DB-91CC-309DAA89AC6F}">
      <text>
        <r>
          <rPr>
            <sz val="10"/>
            <color indexed="81"/>
            <rFont val="Lucida Console"/>
            <family val="3"/>
          </rPr>
          <t>_x000D_
Pedagógico</t>
        </r>
      </text>
    </comment>
    <comment ref="X339" authorId="0" shapeId="0" xr:uid="{D9E5BEF6-6416-4F01-AB9F-C404C084BE50}">
      <text>
        <r>
          <rPr>
            <sz val="10"/>
            <color indexed="81"/>
            <rFont val="Lucida Console"/>
            <family val="3"/>
          </rPr>
          <t>_x000D_
MAQ. E EQUIP. P/ IND. GRAFICA COMP. ACESS. E PAPEI</t>
        </r>
      </text>
    </comment>
    <comment ref="Y339" authorId="0" shapeId="0" xr:uid="{F1BA901B-E3FE-4EFB-AC6C-87A09FEA4455}">
      <text>
        <r>
          <rPr>
            <sz val="10"/>
            <color indexed="81"/>
            <rFont val="Lucida Console"/>
            <family val="3"/>
          </rPr>
          <t>_x000D_
PAPEIS PARA ESCRITORIO</t>
        </r>
      </text>
    </comment>
    <comment ref="AW339" authorId="0" shapeId="0" xr:uid="{00181B9D-E7EF-431D-BE38-549EBC9506E1}">
      <text>
        <r>
          <rPr>
            <sz val="10"/>
            <color indexed="81"/>
            <rFont val="Lucida Console"/>
            <family val="3"/>
          </rPr>
          <t>Tempo de Estoque (Meses)_x000D_
_x000D_
2.381,0</t>
        </r>
      </text>
    </comment>
    <comment ref="A340" authorId="0" shapeId="0" xr:uid="{D231ADA7-EBCE-4FEE-91A4-0E9C451879FA}">
      <text>
        <r>
          <rPr>
            <sz val="10"/>
            <color indexed="81"/>
            <rFont val="Lucida Console"/>
            <family val="3"/>
          </rPr>
          <t>_x000D_
92908</t>
        </r>
      </text>
    </comment>
    <comment ref="B340" authorId="0" shapeId="0" xr:uid="{928F86F2-511C-4917-BCB0-37DCA8B2F278}">
      <text>
        <r>
          <rPr>
            <sz val="10"/>
            <color indexed="81"/>
            <rFont val="Lucida Console"/>
            <family val="3"/>
          </rPr>
          <t>DESCRIÇÃO DETALHADA_x000D_
PAPEL SULFITE A4, 210 X 297, 75G, NA COR AZUL - PACOTE COM 500 FOLHAS</t>
        </r>
      </text>
    </comment>
    <comment ref="G340" authorId="0" shapeId="0" xr:uid="{74F038D2-6D85-42F7-A074-F1CF65986B29}">
      <text>
        <r>
          <rPr>
            <sz val="10"/>
            <color indexed="81"/>
            <rFont val="Lucida Console"/>
            <family val="3"/>
          </rPr>
          <t>_x000D_
Últ estimativa : 3.000_x000D_
Enviada em     : 19.12.2019_x000D_
Ata - Venc     : 143/21 - 20.05.2022</t>
        </r>
      </text>
    </comment>
    <comment ref="O340" authorId="0" shapeId="0" xr:uid="{A2F540B5-7629-4E2F-89F5-F15E5D603A46}">
      <text>
        <r>
          <rPr>
            <sz val="10"/>
            <color indexed="81"/>
            <rFont val="Lucida Console"/>
            <family val="3"/>
          </rPr>
          <t>_x000D_
Pertencia a ATA nº 143/21_x000D_
Estimativa de Renovação enviada em 19.12.2019 - Qtd 3.000_x000D_
PE  61/21 lote _x000D_
30.04.21 = Finalizado. Ata 143/20</t>
        </r>
      </text>
    </comment>
    <comment ref="W340" authorId="0" shapeId="0" xr:uid="{943E95C2-CEFE-4590-A47A-CBEC8AC20461}">
      <text>
        <r>
          <rPr>
            <sz val="10"/>
            <color indexed="81"/>
            <rFont val="Lucida Console"/>
            <family val="3"/>
          </rPr>
          <t>_x000D_
Pedagógico</t>
        </r>
      </text>
    </comment>
    <comment ref="X340" authorId="0" shapeId="0" xr:uid="{E2313796-8C3D-4C90-8FC1-382167DD1D5F}">
      <text>
        <r>
          <rPr>
            <sz val="10"/>
            <color indexed="81"/>
            <rFont val="Lucida Console"/>
            <family val="3"/>
          </rPr>
          <t>_x000D_
MAQ. E EQUIP. P/ IND. GRAFICA COMP. ACESS. E PAPEI</t>
        </r>
      </text>
    </comment>
    <comment ref="Y340" authorId="0" shapeId="0" xr:uid="{1AD9E6B3-B9F3-493B-9D52-674C415853B2}">
      <text>
        <r>
          <rPr>
            <sz val="10"/>
            <color indexed="81"/>
            <rFont val="Lucida Console"/>
            <family val="3"/>
          </rPr>
          <t>_x000D_
PAPEIS PARA ESCRITORIO</t>
        </r>
      </text>
    </comment>
    <comment ref="AW340" authorId="0" shapeId="0" xr:uid="{B736867B-1B22-4D8A-95BB-F2EB27CE495E}">
      <text>
        <r>
          <rPr>
            <sz val="10"/>
            <color indexed="81"/>
            <rFont val="Lucida Console"/>
            <family val="3"/>
          </rPr>
          <t>Tempo de Estoque (Meses)_x000D_
_x000D_
1.822,0</t>
        </r>
      </text>
    </comment>
    <comment ref="A341" authorId="0" shapeId="0" xr:uid="{F63B6DEF-E7E1-4FED-91C3-8F42C274193C}">
      <text>
        <r>
          <rPr>
            <sz val="10"/>
            <color indexed="81"/>
            <rFont val="Lucida Console"/>
            <family val="3"/>
          </rPr>
          <t>_x000D_
10302</t>
        </r>
      </text>
    </comment>
    <comment ref="B341" authorId="0" shapeId="0" xr:uid="{EF156A14-3F4D-4AA1-AEB7-9206B614AF3C}">
      <text>
        <r>
          <rPr>
            <sz val="10"/>
            <color indexed="81"/>
            <rFont val="Lucida Console"/>
            <family val="3"/>
          </rPr>
          <t>DESCRIÇÃO DETALHADA_x000D_
PAPEL P/ REPROGRAFIA 210 X 297 MM - AMARELO GR 75GR</t>
        </r>
      </text>
    </comment>
    <comment ref="G341" authorId="0" shapeId="0" xr:uid="{DE0C71A3-34CD-4E6C-BEF5-00122905E924}">
      <text>
        <r>
          <rPr>
            <sz val="10"/>
            <color indexed="81"/>
            <rFont val="Lucida Console"/>
            <family val="3"/>
          </rPr>
          <t>_x000D_
Últ estimativa : 3.000_x000D_
Enviada em     : 19.12.2019_x000D_
Ata - Venc     : 143/21 - 20.05.2022</t>
        </r>
      </text>
    </comment>
    <comment ref="O341" authorId="0" shapeId="0" xr:uid="{4C15E96E-3E11-4F9B-82E3-FDF3BBB37D76}">
      <text>
        <r>
          <rPr>
            <sz val="10"/>
            <color indexed="81"/>
            <rFont val="Lucida Console"/>
            <family val="3"/>
          </rPr>
          <t>_x000D_
Pertencia a ATA nº 143/21_x000D_
Estimativa de Renovação enviada em 19.12.2019 - Qtd 3.000_x000D_
PE  61/21 lote _x000D_
30.04.21 = Finalizado. Ata 143/20</t>
        </r>
      </text>
    </comment>
    <comment ref="W341" authorId="0" shapeId="0" xr:uid="{E1F89127-4545-49C3-BEA0-310A3B41D1B1}">
      <text>
        <r>
          <rPr>
            <sz val="10"/>
            <color indexed="81"/>
            <rFont val="Lucida Console"/>
            <family val="3"/>
          </rPr>
          <t>_x000D_
Pedagógico</t>
        </r>
      </text>
    </comment>
    <comment ref="X341" authorId="0" shapeId="0" xr:uid="{B51BB498-D775-4F45-9BE7-DDC43CFEB1B3}">
      <text>
        <r>
          <rPr>
            <sz val="10"/>
            <color indexed="81"/>
            <rFont val="Lucida Console"/>
            <family val="3"/>
          </rPr>
          <t>_x000D_
MAQ. E EQUIP. P/ IND. GRAFICA COMP. ACESS. E PAPEI</t>
        </r>
      </text>
    </comment>
    <comment ref="Y341" authorId="0" shapeId="0" xr:uid="{7EC9A2C8-7191-4DF8-AC5E-A5650FCB0E27}">
      <text>
        <r>
          <rPr>
            <sz val="10"/>
            <color indexed="81"/>
            <rFont val="Lucida Console"/>
            <family val="3"/>
          </rPr>
          <t>_x000D_
PAPEIS PARA COPIADORAS EM GERAL</t>
        </r>
      </text>
    </comment>
    <comment ref="AW341" authorId="0" shapeId="0" xr:uid="{385B8197-183D-4669-9ED0-081D0E55DCD4}">
      <text>
        <r>
          <rPr>
            <sz val="10"/>
            <color indexed="81"/>
            <rFont val="Lucida Console"/>
            <family val="3"/>
          </rPr>
          <t>Tempo de Estoque (Meses)_x000D_
_x000D_
7.683,0</t>
        </r>
      </text>
    </comment>
    <comment ref="A342" authorId="0" shapeId="0" xr:uid="{B8AB2341-6E94-4A0D-9FC6-082EDD6EF1BC}">
      <text>
        <r>
          <rPr>
            <sz val="10"/>
            <color indexed="81"/>
            <rFont val="Lucida Console"/>
            <family val="3"/>
          </rPr>
          <t>_x000D_
135013</t>
        </r>
      </text>
    </comment>
    <comment ref="B342" authorId="0" shapeId="0" xr:uid="{7C9C95C0-FC62-44CD-910B-6D5F044A68B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342" authorId="0" shapeId="0" xr:uid="{FDA47BBB-FA70-47CB-90CA-4D51367673B7}">
      <text>
        <r>
          <rPr>
            <sz val="10"/>
            <color indexed="81"/>
            <rFont val="Lucida Console"/>
            <family val="3"/>
          </rPr>
          <t>_x000D_
Pertencia a ATA nº 151/19_x000D_
Estimativa de Renovação enviada em  - Qtd _x000D_
PE   7/19 lote _x000D_
23.07.19 = Processo finalizado</t>
        </r>
      </text>
    </comment>
    <comment ref="W342" authorId="0" shapeId="0" xr:uid="{D00A7A8F-EE11-4026-B717-05164C401AAE}">
      <text>
        <r>
          <rPr>
            <sz val="10"/>
            <color indexed="81"/>
            <rFont val="Lucida Console"/>
            <family val="3"/>
          </rPr>
          <t>_x000D_
SegMedTra</t>
        </r>
      </text>
    </comment>
    <comment ref="X342" authorId="0" shapeId="0" xr:uid="{83125C63-4F43-46E1-B506-ACAA35EA3F20}">
      <text>
        <r>
          <rPr>
            <sz val="10"/>
            <color indexed="81"/>
            <rFont val="Lucida Console"/>
            <family val="3"/>
          </rPr>
          <t>_x000D_
EQUIP PROT IND, INST MAT P/ SINAL, CONTR, COMB ...</t>
        </r>
      </text>
    </comment>
    <comment ref="Y342" authorId="0" shapeId="0" xr:uid="{9392D5F6-9FD4-4999-9387-4CEBF420E4F8}">
      <text>
        <r>
          <rPr>
            <sz val="10"/>
            <color indexed="81"/>
            <rFont val="Lucida Console"/>
            <family val="3"/>
          </rPr>
          <t>_x000D_
CALCADOS, LUVAS, OCULOS, MASCARAS, CAPACETES, CASSETETE</t>
        </r>
      </text>
    </comment>
    <comment ref="AW342" authorId="0" shapeId="0" xr:uid="{8C52849E-B607-49B3-9576-291D97068861}">
      <text>
        <r>
          <rPr>
            <sz val="10"/>
            <color indexed="81"/>
            <rFont val="Lucida Console"/>
            <family val="3"/>
          </rPr>
          <t>Tempo de Estoque (Meses)_x000D_
_x000D_
1,0</t>
        </r>
      </text>
    </comment>
    <comment ref="A343" authorId="0" shapeId="0" xr:uid="{B3C82515-6BB3-4189-9FBE-8BD2AFA8574F}">
      <text>
        <r>
          <rPr>
            <sz val="10"/>
            <color indexed="81"/>
            <rFont val="Lucida Console"/>
            <family val="3"/>
          </rPr>
          <t>_x000D_
135014</t>
        </r>
      </text>
    </comment>
    <comment ref="B343" authorId="0" shapeId="0" xr:uid="{E1ACF879-9DA7-4F4C-9530-F833904FF7BC}">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343" authorId="0" shapeId="0" xr:uid="{600F4556-5213-446B-AE3B-405996C7A5BA}">
      <text>
        <r>
          <rPr>
            <sz val="10"/>
            <color indexed="81"/>
            <rFont val="Lucida Console"/>
            <family val="3"/>
          </rPr>
          <t>_x000D_
Pertencia a ATA nº 151/19_x000D_
Estimativa de Renovação enviada em  - Qtd _x000D_
PE   7/19 lote _x000D_
23.07.19 = Processo finalizado</t>
        </r>
      </text>
    </comment>
    <comment ref="W343" authorId="0" shapeId="0" xr:uid="{E09E962C-CCAB-4F7A-BEBB-9EEDD62F949C}">
      <text>
        <r>
          <rPr>
            <sz val="10"/>
            <color indexed="81"/>
            <rFont val="Lucida Console"/>
            <family val="3"/>
          </rPr>
          <t>_x000D_
SegMedTra</t>
        </r>
      </text>
    </comment>
    <comment ref="X343" authorId="0" shapeId="0" xr:uid="{10D9B59E-143A-480E-8482-4590DB9941E8}">
      <text>
        <r>
          <rPr>
            <sz val="10"/>
            <color indexed="81"/>
            <rFont val="Lucida Console"/>
            <family val="3"/>
          </rPr>
          <t>_x000D_
EQUIP PROT IND, INST MAT P/ SINAL, CONTR, COMB ...</t>
        </r>
      </text>
    </comment>
    <comment ref="Y343" authorId="0" shapeId="0" xr:uid="{B2FC0C37-5953-4CFF-9D84-BBA128D8EA9C}">
      <text>
        <r>
          <rPr>
            <sz val="10"/>
            <color indexed="81"/>
            <rFont val="Lucida Console"/>
            <family val="3"/>
          </rPr>
          <t>_x000D_
CALCADOS, LUVAS, OCULOS, MASCARAS, CAPACETES, CASSETETE</t>
        </r>
      </text>
    </comment>
    <comment ref="AW343" authorId="0" shapeId="0" xr:uid="{E89D9183-A30E-4421-BA44-579D2E57D4D4}">
      <text>
        <r>
          <rPr>
            <sz val="10"/>
            <color indexed="81"/>
            <rFont val="Lucida Console"/>
            <family val="3"/>
          </rPr>
          <t>Tempo de Estoque (Meses)_x000D_
_x000D_
0,0</t>
        </r>
      </text>
    </comment>
    <comment ref="A344" authorId="0" shapeId="0" xr:uid="{39088059-4928-4741-B246-09187886E610}">
      <text>
        <r>
          <rPr>
            <sz val="10"/>
            <color indexed="81"/>
            <rFont val="Lucida Console"/>
            <family val="3"/>
          </rPr>
          <t>_x000D_
106914</t>
        </r>
      </text>
    </comment>
    <comment ref="B344" authorId="0" shapeId="0" xr:uid="{DC03FF1B-FCE6-481D-BE5C-54E3E5BE585E}">
      <text>
        <r>
          <rPr>
            <sz val="10"/>
            <color indexed="81"/>
            <rFont val="Lucida Console"/>
            <family val="3"/>
          </rPr>
          <t>DESCRIÇÃO DETALHADA_x000D_
CALCA DE BRIM, N° 38, CONFECCIONADA EM TECIDO 100% ALGODAO, COM ACABAMENTO ESPECIAL PARA PROTECAO AO ARCO ELETRICO E EXPOSICAO A CHAMAS, NA COR CINZA.</t>
        </r>
      </text>
    </comment>
    <comment ref="O344" authorId="0" shapeId="0" xr:uid="{A971F94B-628B-4F00-9997-740D05B6D3FD}">
      <text>
        <r>
          <rPr>
            <sz val="10"/>
            <color indexed="81"/>
            <rFont val="Lucida Console"/>
            <family val="3"/>
          </rPr>
          <t>_x000D_
Pertencia a ATA nº 151/19_x000D_
Estimativa de Renovação enviada em  - Qtd _x000D_
PE   7/19 lote _x000D_
23.07.19 = Processo finalizado</t>
        </r>
      </text>
    </comment>
    <comment ref="W344" authorId="0" shapeId="0" xr:uid="{DC992327-7292-4D33-B591-D037EF509A9F}">
      <text>
        <r>
          <rPr>
            <sz val="10"/>
            <color indexed="81"/>
            <rFont val="Lucida Console"/>
            <family val="3"/>
          </rPr>
          <t>_x000D_
SegMedTra</t>
        </r>
      </text>
    </comment>
    <comment ref="X344" authorId="0" shapeId="0" xr:uid="{9BF13121-B3A6-4777-8E94-73A5A6ED4C28}">
      <text>
        <r>
          <rPr>
            <sz val="10"/>
            <color indexed="81"/>
            <rFont val="Lucida Console"/>
            <family val="3"/>
          </rPr>
          <t>_x000D_
EQUIP PROT IND, INST MAT P/ SINAL, CONTR, COMB ...</t>
        </r>
      </text>
    </comment>
    <comment ref="Y344" authorId="0" shapeId="0" xr:uid="{5F8D7CEC-2D4A-40C6-B345-E4AC1B316B73}">
      <text>
        <r>
          <rPr>
            <sz val="10"/>
            <color indexed="81"/>
            <rFont val="Lucida Console"/>
            <family val="3"/>
          </rPr>
          <t>_x000D_
CALCADOS, LUVAS, OCULOS, MASCARAS, CAPACETES, CASSETETE</t>
        </r>
      </text>
    </comment>
    <comment ref="AW344" authorId="0" shapeId="0" xr:uid="{615CFE48-E5F0-4E13-B963-BBF42B4A9A06}">
      <text>
        <r>
          <rPr>
            <sz val="10"/>
            <color indexed="81"/>
            <rFont val="Lucida Console"/>
            <family val="3"/>
          </rPr>
          <t>Tempo de Estoque (Meses)_x000D_
_x000D_
3,0</t>
        </r>
      </text>
    </comment>
    <comment ref="A345" authorId="0" shapeId="0" xr:uid="{6DED6A3A-88C4-4867-BA35-616CDF1C816C}">
      <text>
        <r>
          <rPr>
            <sz val="10"/>
            <color indexed="81"/>
            <rFont val="Lucida Console"/>
            <family val="3"/>
          </rPr>
          <t>_x000D_
106916</t>
        </r>
      </text>
    </comment>
    <comment ref="B345" authorId="0" shapeId="0" xr:uid="{20B89C33-CBAB-4D49-B4AD-29CA30614412}">
      <text>
        <r>
          <rPr>
            <sz val="10"/>
            <color indexed="81"/>
            <rFont val="Lucida Console"/>
            <family val="3"/>
          </rPr>
          <t>DESCRIÇÃO DETALHADA_x000D_
CALCA DE BRIM, N° 42, CONFECCIONADA EM TECIDO 100% ALGODAO, COM ACABAMENTO ESPECIAL PARA PROTECAO AO ARCO ELETRICO E EXPOSICAO A CHAMAS, NA COR CINZA.</t>
        </r>
      </text>
    </comment>
    <comment ref="O345" authorId="0" shapeId="0" xr:uid="{2E483680-1EBC-4C44-AD4A-9AB1E150DF58}">
      <text>
        <r>
          <rPr>
            <sz val="10"/>
            <color indexed="81"/>
            <rFont val="Lucida Console"/>
            <family val="3"/>
          </rPr>
          <t>_x000D_
Pertencia a ATA nº 151/19_x000D_
Estimativa de Renovação enviada em  - Qtd _x000D_
PE   7/19 lote _x000D_
23.07.19 = Processo finalizado</t>
        </r>
      </text>
    </comment>
    <comment ref="W345" authorId="0" shapeId="0" xr:uid="{2E8C3D03-ECF0-4438-A1E8-EDAA2A8B4502}">
      <text>
        <r>
          <rPr>
            <sz val="10"/>
            <color indexed="81"/>
            <rFont val="Lucida Console"/>
            <family val="3"/>
          </rPr>
          <t>_x000D_
SegMedTra</t>
        </r>
      </text>
    </comment>
    <comment ref="X345" authorId="0" shapeId="0" xr:uid="{C0CACC2A-DE84-492B-97BE-54671A3850EB}">
      <text>
        <r>
          <rPr>
            <sz val="10"/>
            <color indexed="81"/>
            <rFont val="Lucida Console"/>
            <family val="3"/>
          </rPr>
          <t>_x000D_
EQUIP PROT IND, INST MAT P/ SINAL, CONTR, COMB ...</t>
        </r>
      </text>
    </comment>
    <comment ref="Y345" authorId="0" shapeId="0" xr:uid="{1469B5E7-C5FC-46F7-9EAF-A5D230024FEA}">
      <text>
        <r>
          <rPr>
            <sz val="10"/>
            <color indexed="81"/>
            <rFont val="Lucida Console"/>
            <family val="3"/>
          </rPr>
          <t>_x000D_
CALCADOS, LUVAS, OCULOS, MASCARAS, CAPACETES, CASSETETE</t>
        </r>
      </text>
    </comment>
    <comment ref="AW345" authorId="0" shapeId="0" xr:uid="{A8398A86-DF38-4BA8-A17D-5D54CBF0EAF2}">
      <text>
        <r>
          <rPr>
            <sz val="10"/>
            <color indexed="81"/>
            <rFont val="Lucida Console"/>
            <family val="3"/>
          </rPr>
          <t>Tempo de Estoque (Meses)_x000D_
_x000D_
8,0</t>
        </r>
      </text>
    </comment>
    <comment ref="A346" authorId="0" shapeId="0" xr:uid="{56414524-8CB5-4622-B1CF-D669C8149744}">
      <text>
        <r>
          <rPr>
            <sz val="10"/>
            <color indexed="81"/>
            <rFont val="Lucida Console"/>
            <family val="3"/>
          </rPr>
          <t>_x000D_
106917</t>
        </r>
      </text>
    </comment>
    <comment ref="B346" authorId="0" shapeId="0" xr:uid="{AB6A343B-199B-46DC-8E8C-43EC06FAC6BE}">
      <text>
        <r>
          <rPr>
            <sz val="10"/>
            <color indexed="81"/>
            <rFont val="Lucida Console"/>
            <family val="3"/>
          </rPr>
          <t>DESCRIÇÃO DETALHADA_x000D_
CALCA DE BRIM, N° 44, CONFECCIONADA EM TECIDO 100% ALGODAO, COM ACABAMENTO ESPECIAL PARA PROTECAO AO ARCO ELETRICO E EXPOSICAO A CHAMAS, NA COR CINZA.</t>
        </r>
      </text>
    </comment>
    <comment ref="O346" authorId="0" shapeId="0" xr:uid="{6FBDA9CC-E167-4370-8704-D30167C4F6FA}">
      <text>
        <r>
          <rPr>
            <sz val="10"/>
            <color indexed="81"/>
            <rFont val="Lucida Console"/>
            <family val="3"/>
          </rPr>
          <t>_x000D_
Pertencia a ATA nº 151/19_x000D_
Estimativa de Renovação enviada em  - Qtd _x000D_
PE   7/19 lote _x000D_
23.07.19 = Processo finalizado</t>
        </r>
      </text>
    </comment>
    <comment ref="W346" authorId="0" shapeId="0" xr:uid="{26CFF591-9AE1-41E1-B9F2-AD282B5BCC89}">
      <text>
        <r>
          <rPr>
            <sz val="10"/>
            <color indexed="81"/>
            <rFont val="Lucida Console"/>
            <family val="3"/>
          </rPr>
          <t>_x000D_
SegMedTra</t>
        </r>
      </text>
    </comment>
    <comment ref="X346" authorId="0" shapeId="0" xr:uid="{36FAB2D2-61CF-41C9-BDB8-D101181E7446}">
      <text>
        <r>
          <rPr>
            <sz val="10"/>
            <color indexed="81"/>
            <rFont val="Lucida Console"/>
            <family val="3"/>
          </rPr>
          <t>_x000D_
EQUIP PROT IND, INST MAT P/ SINAL, CONTR, COMB ...</t>
        </r>
      </text>
    </comment>
    <comment ref="Y346" authorId="0" shapeId="0" xr:uid="{3EF37906-AB1F-4EB1-8EB7-17870FB301AA}">
      <text>
        <r>
          <rPr>
            <sz val="10"/>
            <color indexed="81"/>
            <rFont val="Lucida Console"/>
            <family val="3"/>
          </rPr>
          <t>_x000D_
CALCADOS, LUVAS, OCULOS, MASCARAS, CAPACETES, CASSETETE</t>
        </r>
      </text>
    </comment>
    <comment ref="AW346" authorId="0" shapeId="0" xr:uid="{F20B6097-6646-465A-86B3-E09FB88F2941}">
      <text>
        <r>
          <rPr>
            <sz val="10"/>
            <color indexed="81"/>
            <rFont val="Lucida Console"/>
            <family val="3"/>
          </rPr>
          <t>Tempo de Estoque (Meses)_x000D_
_x000D_
4,0</t>
        </r>
      </text>
    </comment>
    <comment ref="A347" authorId="0" shapeId="0" xr:uid="{60D33B34-211A-41E1-9ADC-A482FAEA5AA6}">
      <text>
        <r>
          <rPr>
            <sz val="10"/>
            <color indexed="81"/>
            <rFont val="Lucida Console"/>
            <family val="3"/>
          </rPr>
          <t>_x000D_
106918</t>
        </r>
      </text>
    </comment>
    <comment ref="B347" authorId="0" shapeId="0" xr:uid="{456E4FA0-25CC-426F-B5A2-4E5A062B7C4B}">
      <text>
        <r>
          <rPr>
            <sz val="10"/>
            <color indexed="81"/>
            <rFont val="Lucida Console"/>
            <family val="3"/>
          </rPr>
          <t>DESCRIÇÃO DETALHADA_x000D_
CALCA DE BRIM, N° 46, CONFECCIONADA EM TECIDO 100% ALGODAO, COM ACABAMENTO ESPECIAL PARA PROTECAO AO ARCO ELETRICO E EXPOSICAO A CHAMAS, NA COR CINZA.</t>
        </r>
      </text>
    </comment>
    <comment ref="O347" authorId="0" shapeId="0" xr:uid="{F2BE8721-F367-4FED-AD19-E156220B52A0}">
      <text>
        <r>
          <rPr>
            <sz val="10"/>
            <color indexed="81"/>
            <rFont val="Lucida Console"/>
            <family val="3"/>
          </rPr>
          <t>_x000D_
Pertencia a ATA nº 151/19_x000D_
Estimativa de Renovação enviada em  - Qtd _x000D_
PE   7/19 lote _x000D_
23.07.19 = Processo finalizado</t>
        </r>
      </text>
    </comment>
    <comment ref="W347" authorId="0" shapeId="0" xr:uid="{FE90C3A1-10CE-4AE7-ADF6-EA26AD0D2B55}">
      <text>
        <r>
          <rPr>
            <sz val="10"/>
            <color indexed="81"/>
            <rFont val="Lucida Console"/>
            <family val="3"/>
          </rPr>
          <t>_x000D_
SegMedTra</t>
        </r>
      </text>
    </comment>
    <comment ref="X347" authorId="0" shapeId="0" xr:uid="{B7112F0E-8560-4A9C-BD0C-CC9DC11E149E}">
      <text>
        <r>
          <rPr>
            <sz val="10"/>
            <color indexed="81"/>
            <rFont val="Lucida Console"/>
            <family val="3"/>
          </rPr>
          <t>_x000D_
EQUIP PROT IND, INST MAT P/ SINAL, CONTR, COMB ...</t>
        </r>
      </text>
    </comment>
    <comment ref="Y347" authorId="0" shapeId="0" xr:uid="{80D60525-B094-4E05-843B-B585EFCC96FC}">
      <text>
        <r>
          <rPr>
            <sz val="10"/>
            <color indexed="81"/>
            <rFont val="Lucida Console"/>
            <family val="3"/>
          </rPr>
          <t>_x000D_
CALCADOS, LUVAS, OCULOS, MASCARAS, CAPACETES, CASSETETE</t>
        </r>
      </text>
    </comment>
    <comment ref="AW347" authorId="0" shapeId="0" xr:uid="{A234C4F1-2239-4FFA-8ECD-757D0F8B31C6}">
      <text>
        <r>
          <rPr>
            <sz val="10"/>
            <color indexed="81"/>
            <rFont val="Lucida Console"/>
            <family val="3"/>
          </rPr>
          <t>Tempo de Estoque (Meses)_x000D_
_x000D_
6,0</t>
        </r>
      </text>
    </comment>
    <comment ref="A348" authorId="0" shapeId="0" xr:uid="{DEBCC204-C4F4-46BA-9C3A-06D6B4CF906E}">
      <text>
        <r>
          <rPr>
            <sz val="10"/>
            <color indexed="81"/>
            <rFont val="Lucida Console"/>
            <family val="3"/>
          </rPr>
          <t>_x000D_
106919</t>
        </r>
      </text>
    </comment>
    <comment ref="B348" authorId="0" shapeId="0" xr:uid="{71B5E2B2-DADA-4FB2-B83D-EA04165A277A}">
      <text>
        <r>
          <rPr>
            <sz val="10"/>
            <color indexed="81"/>
            <rFont val="Lucida Console"/>
            <family val="3"/>
          </rPr>
          <t>DESCRIÇÃO DETALHADA_x000D_
CALCA DE BRIM, N° 48, CONFECCIONADA EM TECIDO 100% ALGODAO, COM ACABAMENTO ESPECIAL PARA PROTECAO AO ARCO ELETRICO E EXPOSICAO A CHAMAS, NA COR CINZA.</t>
        </r>
      </text>
    </comment>
    <comment ref="O348" authorId="0" shapeId="0" xr:uid="{801E04DF-79E6-4005-ACC8-F45C2373A5EE}">
      <text>
        <r>
          <rPr>
            <sz val="10"/>
            <color indexed="81"/>
            <rFont val="Lucida Console"/>
            <family val="3"/>
          </rPr>
          <t>_x000D_
Pertencia a ATA nº 151/19_x000D_
Estimativa de Renovação enviada em  - Qtd _x000D_
PE   7/19 lote _x000D_
23.07.19 = Processo finalizado</t>
        </r>
      </text>
    </comment>
    <comment ref="W348" authorId="0" shapeId="0" xr:uid="{59D5C7DB-54E0-4560-866D-A9D1057AD068}">
      <text>
        <r>
          <rPr>
            <sz val="10"/>
            <color indexed="81"/>
            <rFont val="Lucida Console"/>
            <family val="3"/>
          </rPr>
          <t>_x000D_
SegMedTra</t>
        </r>
      </text>
    </comment>
    <comment ref="X348" authorId="0" shapeId="0" xr:uid="{D6CDD236-9DC4-4ADB-840E-E077F87AE6BF}">
      <text>
        <r>
          <rPr>
            <sz val="10"/>
            <color indexed="81"/>
            <rFont val="Lucida Console"/>
            <family val="3"/>
          </rPr>
          <t>_x000D_
EQUIP PROT IND, INST MAT P/ SINAL, CONTR, COMB ...</t>
        </r>
      </text>
    </comment>
    <comment ref="Y348" authorId="0" shapeId="0" xr:uid="{E9F2DBCB-A97D-474B-B743-C32633FF7104}">
      <text>
        <r>
          <rPr>
            <sz val="10"/>
            <color indexed="81"/>
            <rFont val="Lucida Console"/>
            <family val="3"/>
          </rPr>
          <t>_x000D_
CALCADOS, LUVAS, OCULOS, MASCARAS, CAPACETES, CASSETETE</t>
        </r>
      </text>
    </comment>
    <comment ref="AW348" authorId="0" shapeId="0" xr:uid="{E951DEDC-052C-4A91-8130-41FE391420FB}">
      <text>
        <r>
          <rPr>
            <sz val="10"/>
            <color indexed="81"/>
            <rFont val="Lucida Console"/>
            <family val="3"/>
          </rPr>
          <t>Tempo de Estoque (Meses)_x000D_
_x000D_
3,0</t>
        </r>
      </text>
    </comment>
    <comment ref="A349" authorId="0" shapeId="0" xr:uid="{82DFFEFA-4F0F-41AB-A452-4911494A40FB}">
      <text>
        <r>
          <rPr>
            <sz val="10"/>
            <color indexed="81"/>
            <rFont val="Lucida Console"/>
            <family val="3"/>
          </rPr>
          <t>_x000D_
14977</t>
        </r>
      </text>
    </comment>
    <comment ref="B349" authorId="0" shapeId="0" xr:uid="{B7F0F45C-9596-4434-9532-03EE0AFDAD74}">
      <text>
        <r>
          <rPr>
            <sz val="10"/>
            <color indexed="81"/>
            <rFont val="Lucida Console"/>
            <family val="3"/>
          </rPr>
          <t>DESCRIÇÃO DETALHADA_x000D_
TAMPO E ASSENTO P/ VASO SANITARIO ( INFANTIL )</t>
        </r>
      </text>
    </comment>
    <comment ref="G349" authorId="0" shapeId="0" xr:uid="{F52AF737-C18C-48DB-8210-2FCEDBF7548D}">
      <text>
        <r>
          <rPr>
            <sz val="10"/>
            <color indexed="81"/>
            <rFont val="Lucida Console"/>
            <family val="3"/>
          </rPr>
          <t>_x000D_
Últ estimativa : 200_x000D_
Enviada em     : 22.04.2021_x000D_
Ata - Venc     : 154/19 - 23.06.2020</t>
        </r>
      </text>
    </comment>
    <comment ref="O349" authorId="0" shapeId="0" xr:uid="{D599B6AB-E25A-4900-B075-E74E221FD143}">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349" authorId="0" shapeId="0" xr:uid="{A23DB9B4-4827-4D45-80A3-0753FCBBA743}">
      <text>
        <r>
          <rPr>
            <sz val="10"/>
            <color indexed="81"/>
            <rFont val="Lucida Console"/>
            <family val="3"/>
          </rPr>
          <t>_x000D_
DM-Construção</t>
        </r>
      </text>
    </comment>
    <comment ref="X349" authorId="0" shapeId="0" xr:uid="{D6EF646D-25B1-4D67-86B9-3AA72C2929E0}">
      <text>
        <r>
          <rPr>
            <sz val="10"/>
            <color indexed="81"/>
            <rFont val="Lucida Console"/>
            <family val="3"/>
          </rPr>
          <t>_x000D_
MAT.E EQUIP. P/ CONSTR.CIVIL E CONSERV. DE VIAS PUBL.</t>
        </r>
      </text>
    </comment>
    <comment ref="Y349" authorId="0" shapeId="0" xr:uid="{17FE3F70-94BD-417B-A968-C3D04FB6D7C9}">
      <text>
        <r>
          <rPr>
            <sz val="10"/>
            <color indexed="81"/>
            <rFont val="Lucida Console"/>
            <family val="3"/>
          </rPr>
          <t>_x000D_
TAMPOS, ASSENTOS, SABONET. PAPELEIRAS E PORTA-TOALHAS</t>
        </r>
      </text>
    </comment>
    <comment ref="AW349" authorId="0" shapeId="0" xr:uid="{A7656948-AC9F-4A9B-B0E4-5708E248666E}">
      <text>
        <r>
          <rPr>
            <sz val="10"/>
            <color indexed="81"/>
            <rFont val="Lucida Console"/>
            <family val="3"/>
          </rPr>
          <t>Tempo de Estoque (Meses)_x000D_
_x000D_
178,0</t>
        </r>
      </text>
    </comment>
    <comment ref="A350" authorId="0" shapeId="0" xr:uid="{EAA53E22-9D63-4372-A0DE-60CF32B46CD2}">
      <text>
        <r>
          <rPr>
            <sz val="10"/>
            <color indexed="81"/>
            <rFont val="Lucida Console"/>
            <family val="3"/>
          </rPr>
          <t>_x000D_
20037</t>
        </r>
      </text>
    </comment>
    <comment ref="B350" authorId="0" shapeId="0" xr:uid="{DD78023E-1ABF-45C3-8D56-113BE463C234}">
      <text>
        <r>
          <rPr>
            <sz val="10"/>
            <color indexed="81"/>
            <rFont val="Lucida Console"/>
            <family val="3"/>
          </rPr>
          <t>DESCRIÇÃO DETALHADA_x000D_
BROCA DE ACO RAPIDO HELICOIDAL DE 3/8" COM HASTE CILINDRICA</t>
        </r>
      </text>
    </comment>
    <comment ref="G350" authorId="0" shapeId="0" xr:uid="{45D477ED-D9FA-4984-B19B-8EC20BC79478}">
      <text>
        <r>
          <rPr>
            <sz val="10"/>
            <color indexed="81"/>
            <rFont val="Lucida Console"/>
            <family val="3"/>
          </rPr>
          <t>_x000D_
Últ estimativa : 50_x000D_
Enviada em     : 14.02.2020_x000D_
Ata - Venc     : 155/19 - 26.06.2020</t>
        </r>
      </text>
    </comment>
    <comment ref="O350" authorId="0" shapeId="0" xr:uid="{9CEF0B5C-BF11-4E04-8B65-727040CF1FD7}">
      <text>
        <r>
          <rPr>
            <sz val="10"/>
            <color indexed="81"/>
            <rFont val="Lucida Console"/>
            <family val="3"/>
          </rPr>
          <t>_x000D_
Pertencia a ATA nº 155/19_x000D_
Estimativa de Renovação enviada em 14.02.2020 - Qtd 50_x000D_
PE  28/19 lote _x000D_
24.07.19 = Processo conferido, finalizado.</t>
        </r>
      </text>
    </comment>
    <comment ref="W350" authorId="0" shapeId="0" xr:uid="{63291337-1030-4691-878D-3EBC7B59EBBC}">
      <text>
        <r>
          <rPr>
            <sz val="10"/>
            <color indexed="81"/>
            <rFont val="Lucida Console"/>
            <family val="3"/>
          </rPr>
          <t>_x000D_
DM-Serralheria</t>
        </r>
      </text>
    </comment>
    <comment ref="X350" authorId="0" shapeId="0" xr:uid="{DBBADF00-0D2F-492F-8561-514FDDD237AC}">
      <text>
        <r>
          <rPr>
            <sz val="10"/>
            <color indexed="81"/>
            <rFont val="Lucida Console"/>
            <family val="3"/>
          </rPr>
          <t>_x000D_
FERRAMENTAS MAQ.FERRAMENTAS,ELETR.PECAS E ACESSORI</t>
        </r>
      </text>
    </comment>
    <comment ref="Y350" authorId="0" shapeId="0" xr:uid="{73C50926-951B-497B-A7E6-606842A015CD}">
      <text>
        <r>
          <rPr>
            <sz val="10"/>
            <color indexed="81"/>
            <rFont val="Lucida Console"/>
            <family val="3"/>
          </rPr>
          <t>_x000D_
BROCAS</t>
        </r>
      </text>
    </comment>
    <comment ref="AW350" authorId="0" shapeId="0" xr:uid="{A9F9AB26-D777-4152-B268-A6E5D7AF8BA2}">
      <text>
        <r>
          <rPr>
            <sz val="10"/>
            <color indexed="81"/>
            <rFont val="Lucida Console"/>
            <family val="3"/>
          </rPr>
          <t>Tempo de Estoque (Meses)_x000D_
_x000D_
148,0</t>
        </r>
      </text>
    </comment>
    <comment ref="A351" authorId="0" shapeId="0" xr:uid="{C6C6A4C7-02F5-4177-97AC-53470F703526}">
      <text>
        <r>
          <rPr>
            <sz val="10"/>
            <color indexed="81"/>
            <rFont val="Lucida Console"/>
            <family val="3"/>
          </rPr>
          <t>_x000D_
14737</t>
        </r>
      </text>
    </comment>
    <comment ref="B351" authorId="0" shapeId="0" xr:uid="{282314C8-04C3-4D34-B57C-ED4678EE1395}">
      <text>
        <r>
          <rPr>
            <sz val="10"/>
            <color indexed="81"/>
            <rFont val="Lucida Console"/>
            <family val="3"/>
          </rPr>
          <t>DESCRIÇÃO DETALHADA_x000D_
TINTA ACRILICA P/ DEMARCACAO DE SOLO - BALDE C/ 18 L - PRETA - PADRAO DER 3.09</t>
        </r>
      </text>
    </comment>
    <comment ref="G351" authorId="0" shapeId="0" xr:uid="{A6C38A90-BDEC-44C2-A1EC-87029F8BE7F2}">
      <text>
        <r>
          <rPr>
            <sz val="10"/>
            <color indexed="81"/>
            <rFont val="Lucida Console"/>
            <family val="3"/>
          </rPr>
          <t>_x000D_
Últ estimativa : 10_x000D_
Enviada em     : 10.03.2020_x000D_
Ata - Venc     : 156/20 - 29.07.2021</t>
        </r>
      </text>
    </comment>
    <comment ref="O351" authorId="0" shapeId="0" xr:uid="{0EE8979E-7E0A-464E-841D-8D2A7394F60C}">
      <text>
        <r>
          <rPr>
            <sz val="10"/>
            <color indexed="81"/>
            <rFont val="Lucida Console"/>
            <family val="3"/>
          </rPr>
          <t>_x000D_
Pertencia a ATA nº 156/20_x000D_
Estimativa de Renovação enviada em 10.03.2020 - Qtd 10_x000D_
PE  31/19 lote 1_x000D_
10.07.19 = Finalizar - contrato assinado</t>
        </r>
      </text>
    </comment>
    <comment ref="W351" authorId="0" shapeId="0" xr:uid="{2C45E887-809C-4C9E-AA51-A57472DC5862}">
      <text>
        <r>
          <rPr>
            <sz val="10"/>
            <color indexed="81"/>
            <rFont val="Lucida Console"/>
            <family val="3"/>
          </rPr>
          <t>_x000D_
DM-Pintura</t>
        </r>
      </text>
    </comment>
    <comment ref="X351" authorId="0" shapeId="0" xr:uid="{C03E5380-8592-45CF-A906-D2F0BD226C4E}">
      <text>
        <r>
          <rPr>
            <sz val="10"/>
            <color indexed="81"/>
            <rFont val="Lucida Console"/>
            <family val="3"/>
          </rPr>
          <t>_x000D_
EQUIP. E MATERIAIS P/PINTURAS E IMPERMEABILIZACAO</t>
        </r>
      </text>
    </comment>
    <comment ref="Y351" authorId="0" shapeId="0" xr:uid="{20803C47-8DAB-416E-AA0B-E4A044AF85D7}">
      <text>
        <r>
          <rPr>
            <sz val="10"/>
            <color indexed="81"/>
            <rFont val="Lucida Console"/>
            <family val="3"/>
          </rPr>
          <t>_x000D_
VERNIZES PRIMERS E TINTAS PARA SOLO</t>
        </r>
      </text>
    </comment>
    <comment ref="AW351" authorId="0" shapeId="0" xr:uid="{ADFC8447-1F78-4FAF-9439-DCEF06CAF663}">
      <text>
        <r>
          <rPr>
            <sz val="10"/>
            <color indexed="81"/>
            <rFont val="Lucida Console"/>
            <family val="3"/>
          </rPr>
          <t>Tempo de Estoque (Meses)_x000D_
_x000D_
20,0</t>
        </r>
      </text>
    </comment>
    <comment ref="A352" authorId="0" shapeId="0" xr:uid="{F102FDB6-C701-41F7-B35D-64AEAD558A34}">
      <text>
        <r>
          <rPr>
            <sz val="10"/>
            <color indexed="81"/>
            <rFont val="Lucida Console"/>
            <family val="3"/>
          </rPr>
          <t>_x000D_
20760</t>
        </r>
      </text>
    </comment>
    <comment ref="B352" authorId="0" shapeId="0" xr:uid="{CEC5E012-C911-46AB-8A98-380EFF0748F2}">
      <text>
        <r>
          <rPr>
            <sz val="10"/>
            <color indexed="81"/>
            <rFont val="Lucida Console"/>
            <family val="3"/>
          </rPr>
          <t>DESCRIÇÃO DETALHADA_x000D_
TINTA ACRILICA P/ DEMARCACAO DE SOLO - BALDE C/ 18 LITROS - BRANCA - PADRAO DER 3.09</t>
        </r>
      </text>
    </comment>
    <comment ref="G352" authorId="0" shapeId="0" xr:uid="{699A976E-223E-4427-8B70-4365D363C2D4}">
      <text>
        <r>
          <rPr>
            <sz val="10"/>
            <color indexed="81"/>
            <rFont val="Lucida Console"/>
            <family val="3"/>
          </rPr>
          <t>_x000D_
Últ estimativa : 150_x000D_
Enviada em     : 10.03.2020_x000D_
Ata - Venc     : 156/20 - 29.07.2021</t>
        </r>
      </text>
    </comment>
    <comment ref="O352" authorId="0" shapeId="0" xr:uid="{8125A40C-335F-4758-83BE-A46229EDFF70}">
      <text>
        <r>
          <rPr>
            <sz val="10"/>
            <color indexed="81"/>
            <rFont val="Lucida Console"/>
            <family val="3"/>
          </rPr>
          <t>_x000D_
Pertencia a ATA nº 156/20_x000D_
Estimativa de Renovação enviada em 10.03.2020 - Qtd 150_x000D_
PE  31/19 lote 2_x000D_
10.07.19 = Finalizar - contrato assinado</t>
        </r>
      </text>
    </comment>
    <comment ref="W352" authorId="0" shapeId="0" xr:uid="{BEF77A74-8933-46E8-822F-6D814A04966C}">
      <text>
        <r>
          <rPr>
            <sz val="10"/>
            <color indexed="81"/>
            <rFont val="Lucida Console"/>
            <family val="3"/>
          </rPr>
          <t>_x000D_
DM-Pintura</t>
        </r>
      </text>
    </comment>
    <comment ref="X352" authorId="0" shapeId="0" xr:uid="{518CA20E-6B13-4562-A792-40C7BAEB2E6B}">
      <text>
        <r>
          <rPr>
            <sz val="10"/>
            <color indexed="81"/>
            <rFont val="Lucida Console"/>
            <family val="3"/>
          </rPr>
          <t>_x000D_
EQUIP. E MATERIAIS P/PINTURAS E IMPERMEABILIZACAO</t>
        </r>
      </text>
    </comment>
    <comment ref="Y352" authorId="0" shapeId="0" xr:uid="{C5609A3D-3DC4-4389-A00B-5A12231CEE14}">
      <text>
        <r>
          <rPr>
            <sz val="10"/>
            <color indexed="81"/>
            <rFont val="Lucida Console"/>
            <family val="3"/>
          </rPr>
          <t>_x000D_
VERNIZES PRIMERS E TINTAS PARA SOLO</t>
        </r>
      </text>
    </comment>
    <comment ref="AC352" authorId="0" shapeId="0" xr:uid="{9EC5D41E-96D1-4DA2-984E-8F1C2C0A3818}">
      <text>
        <r>
          <rPr>
            <sz val="10"/>
            <color indexed="81"/>
            <rFont val="Lucida Console"/>
            <family val="3"/>
          </rPr>
          <t>_x000D_
AF 11.620/23 | Vc 17.11.2023 | Saldo     60 | SUPREME COMERCIAL LTDA ( 218117 )</t>
        </r>
      </text>
    </comment>
    <comment ref="AG352" authorId="0" shapeId="0" xr:uid="{767B713F-EEAD-4162-B5D2-E1F6C68B18C7}">
      <text>
        <r>
          <rPr>
            <sz val="10"/>
            <color indexed="81"/>
            <rFont val="Lucida Console"/>
            <family val="3"/>
          </rPr>
          <t>_x000D_
AF 11.620/23 | Vc 17.11.2023 | Saldo     60 | SUPREME COMERCIAL LTDA ( 218117 )</t>
        </r>
      </text>
    </comment>
    <comment ref="AW352" authorId="0" shapeId="0" xr:uid="{2F270190-DE75-491D-A4BB-60430AD619FC}">
      <text>
        <r>
          <rPr>
            <sz val="10"/>
            <color indexed="81"/>
            <rFont val="Lucida Console"/>
            <family val="3"/>
          </rPr>
          <t>Tempo de Estoque (Meses)_x000D_
_x000D_
60,0</t>
        </r>
      </text>
    </comment>
    <comment ref="A353" authorId="0" shapeId="0" xr:uid="{A36E7718-4D7C-4CDD-BF98-41E90D4ACC11}">
      <text>
        <r>
          <rPr>
            <sz val="10"/>
            <color indexed="81"/>
            <rFont val="Lucida Console"/>
            <family val="3"/>
          </rPr>
          <t>_x000D_
20763</t>
        </r>
      </text>
    </comment>
    <comment ref="B353" authorId="0" shapeId="0" xr:uid="{566C86E9-50B6-4AE6-92E8-25F975708720}">
      <text>
        <r>
          <rPr>
            <sz val="10"/>
            <color indexed="81"/>
            <rFont val="Lucida Console"/>
            <family val="3"/>
          </rPr>
          <t>DESCRIÇÃO DETALHADA_x000D_
TINTA ACRILICA P/ DEMARCACAO DO SOLO - BALDE COM 18 LITROS - AMARELA - PADRAO DER 3.09</t>
        </r>
      </text>
    </comment>
    <comment ref="G353" authorId="0" shapeId="0" xr:uid="{DD776544-919F-47B4-B538-4E7C60DD5AD1}">
      <text>
        <r>
          <rPr>
            <sz val="10"/>
            <color indexed="81"/>
            <rFont val="Lucida Console"/>
            <family val="3"/>
          </rPr>
          <t>_x000D_
Últ estimativa : 50_x000D_
Enviada em     : 10.03.2020_x000D_
Ata - Venc     : 156/20 - 29.07.2021</t>
        </r>
      </text>
    </comment>
    <comment ref="O353" authorId="0" shapeId="0" xr:uid="{29EADB95-7C96-44A6-9ED0-217E1E7E92C1}">
      <text>
        <r>
          <rPr>
            <sz val="10"/>
            <color indexed="81"/>
            <rFont val="Lucida Console"/>
            <family val="3"/>
          </rPr>
          <t>_x000D_
Pertencia a ATA nº 156/20_x000D_
Estimativa de Renovação enviada em 10.03.2020 - Qtd 50_x000D_
PE  31/19 lote 3_x000D_
10.07.19 = Finalizar - contrato assinado</t>
        </r>
      </text>
    </comment>
    <comment ref="W353" authorId="0" shapeId="0" xr:uid="{88235799-3F16-446F-8667-5E743B5BCD0C}">
      <text>
        <r>
          <rPr>
            <sz val="10"/>
            <color indexed="81"/>
            <rFont val="Lucida Console"/>
            <family val="3"/>
          </rPr>
          <t>_x000D_
DM-Pintura</t>
        </r>
      </text>
    </comment>
    <comment ref="X353" authorId="0" shapeId="0" xr:uid="{4D04CA15-A074-4280-9F9A-641B6491780E}">
      <text>
        <r>
          <rPr>
            <sz val="10"/>
            <color indexed="81"/>
            <rFont val="Lucida Console"/>
            <family val="3"/>
          </rPr>
          <t>_x000D_
EQUIP. E MATERIAIS P/PINTURAS E IMPERMEABILIZACAO</t>
        </r>
      </text>
    </comment>
    <comment ref="Y353" authorId="0" shapeId="0" xr:uid="{66A81ED3-A542-4151-B08E-935AA40C9438}">
      <text>
        <r>
          <rPr>
            <sz val="10"/>
            <color indexed="81"/>
            <rFont val="Lucida Console"/>
            <family val="3"/>
          </rPr>
          <t>_x000D_
VERNIZES PRIMERS E TINTAS PARA SOLO</t>
        </r>
      </text>
    </comment>
    <comment ref="AC353" authorId="0" shapeId="0" xr:uid="{457F24B9-E7F9-402A-B258-3DB184F36474}">
      <text>
        <r>
          <rPr>
            <sz val="10"/>
            <color indexed="81"/>
            <rFont val="Lucida Console"/>
            <family val="3"/>
          </rPr>
          <t>_x000D_
AF 11.622/23 | Vc 17.11.2023 | Saldo     40 | SUPREME COMERCIAL LTDA ( 218117 )</t>
        </r>
      </text>
    </comment>
    <comment ref="AG353" authorId="0" shapeId="0" xr:uid="{7548F81C-CC5B-428B-AB92-9BC5E9B22EE2}">
      <text>
        <r>
          <rPr>
            <sz val="10"/>
            <color indexed="81"/>
            <rFont val="Lucida Console"/>
            <family val="3"/>
          </rPr>
          <t>_x000D_
AF 11.622/23 | Vc 17.11.2023 | Saldo     40 | SUPREME COMERCIAL LTDA ( 218117 )</t>
        </r>
      </text>
    </comment>
    <comment ref="AW353" authorId="0" shapeId="0" xr:uid="{1D620E4E-CF41-44FF-8A66-7DEF98B90013}">
      <text>
        <r>
          <rPr>
            <sz val="10"/>
            <color indexed="81"/>
            <rFont val="Lucida Console"/>
            <family val="3"/>
          </rPr>
          <t>Tempo de Estoque (Meses)_x000D_
_x000D_
40,0</t>
        </r>
      </text>
    </comment>
    <comment ref="A354" authorId="0" shapeId="0" xr:uid="{F1E32555-0C10-4CA7-A025-ABD92F838B3F}">
      <text>
        <r>
          <rPr>
            <sz val="10"/>
            <color indexed="81"/>
            <rFont val="Lucida Console"/>
            <family val="3"/>
          </rPr>
          <t>_x000D_
69229</t>
        </r>
      </text>
    </comment>
    <comment ref="B354" authorId="0" shapeId="0" xr:uid="{33B31F3D-F1FD-494F-9A8E-8BD660568F73}">
      <text>
        <r>
          <rPr>
            <sz val="10"/>
            <color indexed="81"/>
            <rFont val="Lucida Console"/>
            <family val="3"/>
          </rPr>
          <t>DESCRIÇÃO DETALHADA_x000D_
TINTA ACRILICA P/ DEMARCACAO DE SOLO - BALDE C/ 18 LITROS - AZUL - PADRAO DER 3.09</t>
        </r>
      </text>
    </comment>
    <comment ref="G354" authorId="0" shapeId="0" xr:uid="{D081A0F5-35F6-40EA-848E-F23064FEE12B}">
      <text>
        <r>
          <rPr>
            <sz val="10"/>
            <color indexed="81"/>
            <rFont val="Lucida Console"/>
            <family val="3"/>
          </rPr>
          <t>_x000D_
Últ estimativa : 150_x000D_
Enviada em     : 10.03.2020_x000D_
Ata - Venc     : 156/20 - 29.07.2021</t>
        </r>
      </text>
    </comment>
    <comment ref="O354" authorId="0" shapeId="0" xr:uid="{AA506969-E937-4005-8B24-9E2871BE3910}">
      <text>
        <r>
          <rPr>
            <sz val="10"/>
            <color indexed="81"/>
            <rFont val="Lucida Console"/>
            <family val="3"/>
          </rPr>
          <t>_x000D_
Pertencia a ATA nº 156/20_x000D_
Estimativa de Renovação enviada em 10.03.2020 - Qtd 150_x000D_
PE  31/19 lote 6_x000D_
10.07.19 = Finalizar - contrato assinado</t>
        </r>
      </text>
    </comment>
    <comment ref="W354" authorId="0" shapeId="0" xr:uid="{87538402-2C3B-456C-88C0-0860B2636AEF}">
      <text>
        <r>
          <rPr>
            <sz val="10"/>
            <color indexed="81"/>
            <rFont val="Lucida Console"/>
            <family val="3"/>
          </rPr>
          <t>_x000D_
DM-Pintura</t>
        </r>
      </text>
    </comment>
    <comment ref="X354" authorId="0" shapeId="0" xr:uid="{D91E69A3-2FCF-4187-95A6-0DFD004715ED}">
      <text>
        <r>
          <rPr>
            <sz val="10"/>
            <color indexed="81"/>
            <rFont val="Lucida Console"/>
            <family val="3"/>
          </rPr>
          <t>_x000D_
EQUIP. E MATERIAIS P/PINTURAS E IMPERMEABILIZACAO</t>
        </r>
      </text>
    </comment>
    <comment ref="Y354" authorId="0" shapeId="0" xr:uid="{4AEE16CC-16C0-4136-973C-B6ADBE772385}">
      <text>
        <r>
          <rPr>
            <sz val="10"/>
            <color indexed="81"/>
            <rFont val="Lucida Console"/>
            <family val="3"/>
          </rPr>
          <t>_x000D_
VERNIZES PRIMERS E TINTAS PARA SOLO</t>
        </r>
      </text>
    </comment>
    <comment ref="AC354" authorId="0" shapeId="0" xr:uid="{EA0174CB-A2EF-4CD4-963E-677796589735}">
      <text>
        <r>
          <rPr>
            <sz val="10"/>
            <color indexed="81"/>
            <rFont val="Lucida Console"/>
            <family val="3"/>
          </rPr>
          <t>_x000D_
AF 11.620/23 | Vc 17.11.2023 | Saldo     60 | SUPREME COMERCIAL LTDA ( 218117 )</t>
        </r>
      </text>
    </comment>
    <comment ref="AG354" authorId="0" shapeId="0" xr:uid="{9E9305BE-B8B8-44AE-96A5-D216E0A2E367}">
      <text>
        <r>
          <rPr>
            <sz val="10"/>
            <color indexed="81"/>
            <rFont val="Lucida Console"/>
            <family val="3"/>
          </rPr>
          <t>_x000D_
AF 11.620/23 | Vc 17.11.2023 | Saldo     60 | SUPREME COMERCIAL LTDA ( 218117 )</t>
        </r>
      </text>
    </comment>
    <comment ref="AW354" authorId="0" shapeId="0" xr:uid="{8AECB073-3A80-4FFF-8516-F352CF7E0284}">
      <text>
        <r>
          <rPr>
            <sz val="10"/>
            <color indexed="81"/>
            <rFont val="Lucida Console"/>
            <family val="3"/>
          </rPr>
          <t>Tempo de Estoque (Meses)_x000D_
_x000D_
106,0</t>
        </r>
      </text>
    </comment>
    <comment ref="A355" authorId="0" shapeId="0" xr:uid="{62EB2653-D47B-4CFA-B6F6-2686B289880A}">
      <text>
        <r>
          <rPr>
            <sz val="10"/>
            <color indexed="81"/>
            <rFont val="Lucida Console"/>
            <family val="3"/>
          </rPr>
          <t>_x000D_
87586</t>
        </r>
      </text>
    </comment>
    <comment ref="B355" authorId="0" shapeId="0" xr:uid="{1BB1411F-6656-4B78-BEBE-84CFBA479A05}">
      <text>
        <r>
          <rPr>
            <sz val="10"/>
            <color indexed="81"/>
            <rFont val="Lucida Console"/>
            <family val="3"/>
          </rPr>
          <t>DESCRIÇÃO DETALHADA_x000D_
TINTA ACRILICA P/ DEMARCACAO DE SOLO - BALDE C/ 18 L - VERMELHA - PADRAO DER 3.09</t>
        </r>
      </text>
    </comment>
    <comment ref="G355" authorId="0" shapeId="0" xr:uid="{73954ABF-6C68-4139-B6C0-8B9D23A514CB}">
      <text>
        <r>
          <rPr>
            <sz val="10"/>
            <color indexed="81"/>
            <rFont val="Lucida Console"/>
            <family val="3"/>
          </rPr>
          <t>_x000D_
Últ estimativa : 10_x000D_
Enviada em     : 10.03.2020_x000D_
Ata - Venc     : 156/20 - 29.07.2021</t>
        </r>
      </text>
    </comment>
    <comment ref="O355" authorId="0" shapeId="0" xr:uid="{8ADB531C-CAEC-46FA-87DC-C8F9D2DD21FC}">
      <text>
        <r>
          <rPr>
            <sz val="10"/>
            <color indexed="81"/>
            <rFont val="Lucida Console"/>
            <family val="3"/>
          </rPr>
          <t>_x000D_
Pertencia a ATA nº 156/20_x000D_
Estimativa de Renovação enviada em 10.03.2020 - Qtd 10_x000D_
PE  31/19 lote 8_x000D_
10.07.19 = Finalizar - contrato assinado</t>
        </r>
      </text>
    </comment>
    <comment ref="W355" authorId="0" shapeId="0" xr:uid="{BB6DF537-6889-4621-B2D6-296A7B1E97E6}">
      <text>
        <r>
          <rPr>
            <sz val="10"/>
            <color indexed="81"/>
            <rFont val="Lucida Console"/>
            <family val="3"/>
          </rPr>
          <t>_x000D_
DM-Pintura</t>
        </r>
      </text>
    </comment>
    <comment ref="X355" authorId="0" shapeId="0" xr:uid="{5FCB24F6-DBD5-4267-8642-1E1EBCAEE838}">
      <text>
        <r>
          <rPr>
            <sz val="10"/>
            <color indexed="81"/>
            <rFont val="Lucida Console"/>
            <family val="3"/>
          </rPr>
          <t>_x000D_
EQUIP. E MATERIAIS P/PINTURAS E IMPERMEABILIZACAO</t>
        </r>
      </text>
    </comment>
    <comment ref="Y355" authorId="0" shapeId="0" xr:uid="{6FD5E634-2B60-43A2-B82B-8C283473D0BA}">
      <text>
        <r>
          <rPr>
            <sz val="10"/>
            <color indexed="81"/>
            <rFont val="Lucida Console"/>
            <family val="3"/>
          </rPr>
          <t>_x000D_
VERNIZES PRIMERS E TINTAS PARA SOLO</t>
        </r>
      </text>
    </comment>
    <comment ref="AC355" authorId="0" shapeId="0" xr:uid="{796EA336-65CD-4E08-9F68-D785A4423EC8}">
      <text>
        <r>
          <rPr>
            <sz val="10"/>
            <color indexed="81"/>
            <rFont val="Lucida Console"/>
            <family val="3"/>
          </rPr>
          <t>_x000D_
AF 11.601/23 | Vc 17.11.2023 | Saldo     10 | MZ SINALIZACAO VIARIA LTDA ( 252800 )</t>
        </r>
      </text>
    </comment>
    <comment ref="AG355" authorId="0" shapeId="0" xr:uid="{892C6EB5-9F80-46FC-AAEC-189A67A2EAE5}">
      <text>
        <r>
          <rPr>
            <sz val="10"/>
            <color indexed="81"/>
            <rFont val="Lucida Console"/>
            <family val="3"/>
          </rPr>
          <t>_x000D_
AF 11.601/23 | Vc 17.11.2023 | Saldo     10 | MZ SINALIZACAO VIARIA LTDA ( 252800 )</t>
        </r>
      </text>
    </comment>
    <comment ref="AW355" authorId="0" shapeId="0" xr:uid="{7A2A9DBD-6D1F-4DE7-AAF4-C2E99C3245D7}">
      <text>
        <r>
          <rPr>
            <sz val="10"/>
            <color indexed="81"/>
            <rFont val="Lucida Console"/>
            <family val="3"/>
          </rPr>
          <t>Tempo de Estoque (Meses)_x000D_
_x000D_
10,0</t>
        </r>
      </text>
    </comment>
    <comment ref="A356" authorId="0" shapeId="0" xr:uid="{F77F5CAD-B092-454C-ADF3-5B71541E9110}">
      <text>
        <r>
          <rPr>
            <sz val="10"/>
            <color indexed="81"/>
            <rFont val="Lucida Console"/>
            <family val="3"/>
          </rPr>
          <t>_x000D_
23778</t>
        </r>
      </text>
    </comment>
    <comment ref="B356" authorId="0" shapeId="0" xr:uid="{55B09A3C-2761-4CBE-A67A-849F762628BE}">
      <text>
        <r>
          <rPr>
            <sz val="10"/>
            <color indexed="81"/>
            <rFont val="Lucida Console"/>
            <family val="3"/>
          </rPr>
          <t>DESCRIÇÃO DETALHADA_x000D_
SOLVENTE P/ TINTA DE DEMARCACAO VIARIA -BALDE C/ 18 LITROS - TIPO DER 3.09</t>
        </r>
      </text>
    </comment>
    <comment ref="G356" authorId="0" shapeId="0" xr:uid="{0CE2584B-4061-42C9-98A5-06EBD9FA7600}">
      <text>
        <r>
          <rPr>
            <sz val="10"/>
            <color indexed="81"/>
            <rFont val="Lucida Console"/>
            <family val="3"/>
          </rPr>
          <t>_x000D_
Últ estimativa : 200_x000D_
Enviada em     : 10.03.2020_x000D_
Ata - Venc     : 156/20 - 29.07.2021</t>
        </r>
      </text>
    </comment>
    <comment ref="O356" authorId="0" shapeId="0" xr:uid="{A1464C11-4598-4AAC-8741-B1D50A2EE6C9}">
      <text>
        <r>
          <rPr>
            <sz val="10"/>
            <color indexed="81"/>
            <rFont val="Lucida Console"/>
            <family val="3"/>
          </rPr>
          <t>_x000D_
Pertencia a ATA nº 156/20_x000D_
Estimativa de Renovação enviada em 10.03.2020 - Qtd 200_x000D_
PE  31/19 lote 4_x000D_
10.07.19 = Finalizar - contrato assinado</t>
        </r>
      </text>
    </comment>
    <comment ref="W356" authorId="0" shapeId="0" xr:uid="{5058F5B5-C540-4331-BDA2-A1D3634ADA15}">
      <text>
        <r>
          <rPr>
            <sz val="10"/>
            <color indexed="81"/>
            <rFont val="Lucida Console"/>
            <family val="3"/>
          </rPr>
          <t>_x000D_
DM-Pintura</t>
        </r>
      </text>
    </comment>
    <comment ref="X356" authorId="0" shapeId="0" xr:uid="{4D89C41F-84AE-4C17-83C9-A63BB0331206}">
      <text>
        <r>
          <rPr>
            <sz val="10"/>
            <color indexed="81"/>
            <rFont val="Lucida Console"/>
            <family val="3"/>
          </rPr>
          <t>_x000D_
EQUIP. E MATERIAIS P/PINTURAS E IMPERMEABILIZACAO</t>
        </r>
      </text>
    </comment>
    <comment ref="Y356" authorId="0" shapeId="0" xr:uid="{2C1B3C8C-6E5C-497F-8EAF-76BDC45DC5FD}">
      <text>
        <r>
          <rPr>
            <sz val="10"/>
            <color indexed="81"/>
            <rFont val="Lucida Console"/>
            <family val="3"/>
          </rPr>
          <t>_x000D_
REMOVED.,DILUENT.,DECAPANTES MATER.P/LIMP. E PINT.</t>
        </r>
      </text>
    </comment>
    <comment ref="AC356" authorId="0" shapeId="0" xr:uid="{5EB95085-8ECA-4B74-96B7-6492776DC481}">
      <text>
        <r>
          <rPr>
            <sz val="10"/>
            <color indexed="81"/>
            <rFont val="Lucida Console"/>
            <family val="3"/>
          </rPr>
          <t>_x000D_
AF 11.600/23 | Vc 17.11.2023 | Saldo     50 | MZ SINALIZACAO VIARIA LTDA ( 252800 )</t>
        </r>
      </text>
    </comment>
    <comment ref="AG356" authorId="0" shapeId="0" xr:uid="{CD37CF61-5088-4FE6-AE2F-83DCDEA778F5}">
      <text>
        <r>
          <rPr>
            <sz val="10"/>
            <color indexed="81"/>
            <rFont val="Lucida Console"/>
            <family val="3"/>
          </rPr>
          <t>_x000D_
AF 11.600/23 | Vc 17.11.2023 | Saldo     50 | MZ SINALIZACAO VIARIA LTDA ( 252800 )</t>
        </r>
      </text>
    </comment>
    <comment ref="AW356" authorId="0" shapeId="0" xr:uid="{2D6FF5C3-DCDC-44ED-9A60-4A8E7E4DF01F}">
      <text>
        <r>
          <rPr>
            <sz val="10"/>
            <color indexed="81"/>
            <rFont val="Lucida Console"/>
            <family val="3"/>
          </rPr>
          <t>Tempo de Estoque (Meses)_x000D_
_x000D_
91,0</t>
        </r>
      </text>
    </comment>
    <comment ref="A357" authorId="0" shapeId="0" xr:uid="{BF41C1C9-35FE-4F12-A30B-8D3F733A4FB9}">
      <text>
        <r>
          <rPr>
            <sz val="10"/>
            <color indexed="81"/>
            <rFont val="Lucida Console"/>
            <family val="3"/>
          </rPr>
          <t>_x000D_
114430</t>
        </r>
      </text>
    </comment>
    <comment ref="B357" authorId="0" shapeId="0" xr:uid="{2B3B645F-F984-49CD-9E98-93D61B419942}">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357" authorId="0" shapeId="0" xr:uid="{B5EC7F32-402C-4298-BBB0-7ED1306B6E61}">
      <text>
        <r>
          <rPr>
            <sz val="10"/>
            <color indexed="81"/>
            <rFont val="Lucida Console"/>
            <family val="3"/>
          </rPr>
          <t>_x000D_
Últ estimativa : 300_x000D_
Enviada em     : 05.03.2020_x000D_
Ata - Venc     : 158/20 - 30.07.2021</t>
        </r>
      </text>
    </comment>
    <comment ref="O357" authorId="0" shapeId="0" xr:uid="{638EF9CE-DFEB-4F1D-AA24-1F6514836E87}">
      <text>
        <r>
          <rPr>
            <sz val="10"/>
            <color indexed="81"/>
            <rFont val="Lucida Console"/>
            <family val="3"/>
          </rPr>
          <t>_x000D_
Pertencia a ATA nº 158/20_x000D_
Estimativa de Renovação enviada em 05.03.2020 - Qtd 300_x000D_
PE 108/20 lote _x000D_
16.07.20 = Finalizado</t>
        </r>
      </text>
    </comment>
    <comment ref="W357" authorId="0" shapeId="0" xr:uid="{8E59617C-F2EF-4D36-8239-1298B0EC8F17}">
      <text>
        <r>
          <rPr>
            <sz val="10"/>
            <color indexed="81"/>
            <rFont val="Lucida Console"/>
            <family val="3"/>
          </rPr>
          <t>_x000D_
Administrativo</t>
        </r>
      </text>
    </comment>
    <comment ref="X357" authorId="0" shapeId="0" xr:uid="{34ACA1C2-BDEC-4062-ABBD-87D444770009}">
      <text>
        <r>
          <rPr>
            <sz val="10"/>
            <color indexed="81"/>
            <rFont val="Lucida Console"/>
            <family val="3"/>
          </rPr>
          <t>_x000D_
VEST., ART.P/ TOUC.E HIG. PES. MAQ., EQUIP., MAT.E ACES.</t>
        </r>
      </text>
    </comment>
    <comment ref="Y357" authorId="0" shapeId="0" xr:uid="{99F7D0ED-D75B-4847-9F92-7126D7553937}">
      <text>
        <r>
          <rPr>
            <sz val="10"/>
            <color indexed="81"/>
            <rFont val="Lucida Console"/>
            <family val="3"/>
          </rPr>
          <t>_x000D_
ART. P/ HIG.PES., TOUCADOR, BEL., MAQUIA. E ADORNOS</t>
        </r>
      </text>
    </comment>
    <comment ref="AW357" authorId="0" shapeId="0" xr:uid="{9E0B40FB-CA32-49D6-A0EB-3E51D4DCC13D}">
      <text>
        <r>
          <rPr>
            <sz val="10"/>
            <color indexed="81"/>
            <rFont val="Lucida Console"/>
            <family val="3"/>
          </rPr>
          <t>Tempo de Estoque (Meses)_x000D_
_x000D_
132,0</t>
        </r>
      </text>
    </comment>
    <comment ref="A358" authorId="0" shapeId="0" xr:uid="{BAE98F8D-030D-4DF1-9603-2E7C24BD7F11}">
      <text>
        <r>
          <rPr>
            <sz val="10"/>
            <color indexed="81"/>
            <rFont val="Lucida Console"/>
            <family val="3"/>
          </rPr>
          <t>_x000D_
64253</t>
        </r>
      </text>
    </comment>
    <comment ref="B358" authorId="0" shapeId="0" xr:uid="{B8F074FA-8082-4D38-A8AC-BA2D7EF835E8}">
      <text>
        <r>
          <rPr>
            <sz val="10"/>
            <color indexed="81"/>
            <rFont val="Lucida Console"/>
            <family val="3"/>
          </rPr>
          <t>DESCRIÇÃO DETALHADA_x000D_
TUBO QUADRADO DE METALON - 1" X 1" X 1,5 MM - BARRA COM 06 METROS</t>
        </r>
      </text>
    </comment>
    <comment ref="G358" authorId="0" shapeId="0" xr:uid="{9842EBE7-AC13-4D6A-BD61-C55FD3AF5C8E}">
      <text>
        <r>
          <rPr>
            <sz val="10"/>
            <color indexed="81"/>
            <rFont val="Lucida Console"/>
            <family val="3"/>
          </rPr>
          <t>_x000D_
Últ estimativa : 850_x000D_
Enviada em     : 19.05.2021_x000D_
Ata - Venc     : 16/20 - 27.01.2021</t>
        </r>
      </text>
    </comment>
    <comment ref="O358" authorId="0" shapeId="0" xr:uid="{EC98013B-DE20-4799-A079-3CE2F91430E9}">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58" authorId="0" shapeId="0" xr:uid="{7F48055D-AC68-4F18-8486-805CDD90C456}">
      <text>
        <r>
          <rPr>
            <sz val="10"/>
            <color indexed="81"/>
            <rFont val="Lucida Console"/>
            <family val="3"/>
          </rPr>
          <t>_x000D_
DM-Serralheria</t>
        </r>
      </text>
    </comment>
    <comment ref="X358" authorId="0" shapeId="0" xr:uid="{CEA8678A-9AC3-44F0-904F-012EE564BF17}">
      <text>
        <r>
          <rPr>
            <sz val="10"/>
            <color indexed="81"/>
            <rFont val="Lucida Console"/>
            <family val="3"/>
          </rPr>
          <t>_x000D_
METAIS,LAMINAD.,PERFILADOS E ARTEFATOS METALICOS</t>
        </r>
      </text>
    </comment>
    <comment ref="Y358" authorId="0" shapeId="0" xr:uid="{8AD287DD-8D4C-4421-BEAF-EF93D469AA14}">
      <text>
        <r>
          <rPr>
            <sz val="10"/>
            <color indexed="81"/>
            <rFont val="Lucida Console"/>
            <family val="3"/>
          </rPr>
          <t>_x000D_
TUBOS MECANICOS</t>
        </r>
      </text>
    </comment>
    <comment ref="AW358" authorId="0" shapeId="0" xr:uid="{C24A845C-AA31-461C-9DD5-6B4419217CA9}">
      <text>
        <r>
          <rPr>
            <sz val="10"/>
            <color indexed="81"/>
            <rFont val="Lucida Console"/>
            <family val="3"/>
          </rPr>
          <t>Tempo de Estoque (Meses)_x000D_
_x000D_
1.590,0</t>
        </r>
      </text>
    </comment>
    <comment ref="A359" authorId="0" shapeId="0" xr:uid="{331B44A9-53AF-43A3-95E6-F47B6816F48A}">
      <text>
        <r>
          <rPr>
            <sz val="10"/>
            <color indexed="81"/>
            <rFont val="Lucida Console"/>
            <family val="3"/>
          </rPr>
          <t>_x000D_
64610</t>
        </r>
      </text>
    </comment>
    <comment ref="B359" authorId="0" shapeId="0" xr:uid="{DF4E50CC-8CBA-4CCB-B35E-154AED535CD2}">
      <text>
        <r>
          <rPr>
            <sz val="10"/>
            <color indexed="81"/>
            <rFont val="Lucida Console"/>
            <family val="3"/>
          </rPr>
          <t>DESCRIÇÃO DETALHADA_x000D_
CHAPA DE ACO CARBONO GALVANIZADO ZINCADO N. 24 - ESP = 0,64MM - 2 X 1</t>
        </r>
      </text>
    </comment>
    <comment ref="G359" authorId="0" shapeId="0" xr:uid="{6DFEDF83-C7ED-4B46-B6E5-14BB617752E6}">
      <text>
        <r>
          <rPr>
            <sz val="10"/>
            <color indexed="81"/>
            <rFont val="Lucida Console"/>
            <family val="3"/>
          </rPr>
          <t>_x000D_
Últ estimativa : 200_x000D_
Enviada em     : 23.09.2020_x000D_
Ata - Venc     : 16/20 - 27.01.2021</t>
        </r>
      </text>
    </comment>
    <comment ref="O359" authorId="0" shapeId="0" xr:uid="{058A1263-4FED-4E55-A0BD-CB9BD559D816}">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9" authorId="0" shapeId="0" xr:uid="{D77DC081-2A03-465E-98B7-B96575F1BCBC}">
      <text>
        <r>
          <rPr>
            <sz val="10"/>
            <color indexed="81"/>
            <rFont val="Lucida Console"/>
            <family val="3"/>
          </rPr>
          <t>_x000D_
DM-Serralheria</t>
        </r>
      </text>
    </comment>
    <comment ref="X359" authorId="0" shapeId="0" xr:uid="{374A6C2C-3A64-460B-84C3-BC627E9F45C8}">
      <text>
        <r>
          <rPr>
            <sz val="10"/>
            <color indexed="81"/>
            <rFont val="Lucida Console"/>
            <family val="3"/>
          </rPr>
          <t>_x000D_
METAIS,LAMINAD.,PERFILADOS E ARTEFATOS METALICOS</t>
        </r>
      </text>
    </comment>
    <comment ref="Y359" authorId="0" shapeId="0" xr:uid="{F4501EA7-1096-4741-B52D-17901FF483B3}">
      <text>
        <r>
          <rPr>
            <sz val="10"/>
            <color indexed="81"/>
            <rFont val="Lucida Console"/>
            <family val="3"/>
          </rPr>
          <t>_x000D_
CHAPAS</t>
        </r>
      </text>
    </comment>
    <comment ref="AW359" authorId="0" shapeId="0" xr:uid="{E6641B97-7A51-489C-A4AA-0A2C62DF2903}">
      <text>
        <r>
          <rPr>
            <sz val="10"/>
            <color indexed="81"/>
            <rFont val="Lucida Console"/>
            <family val="3"/>
          </rPr>
          <t>Tempo de Estoque (Meses)_x000D_
_x000D_
806,0</t>
        </r>
      </text>
    </comment>
    <comment ref="A360" authorId="0" shapeId="0" xr:uid="{C5620359-54B8-460E-8294-3C4E2AB6DC57}">
      <text>
        <r>
          <rPr>
            <sz val="10"/>
            <color indexed="81"/>
            <rFont val="Lucida Console"/>
            <family val="3"/>
          </rPr>
          <t>_x000D_
116751</t>
        </r>
      </text>
    </comment>
    <comment ref="B360" authorId="0" shapeId="0" xr:uid="{37ABD91B-21BF-41DB-923A-09EBDFF0525E}">
      <text>
        <r>
          <rPr>
            <sz val="10"/>
            <color indexed="81"/>
            <rFont val="Lucida Console"/>
            <family val="3"/>
          </rPr>
          <t>DESCRIÇÃO DETALHADA_x000D_
PERFIL TEE, CHAPA DOBRADA, 25 MM X 25 MM - BARRA COM 03 METROS</t>
        </r>
      </text>
    </comment>
    <comment ref="G360" authorId="0" shapeId="0" xr:uid="{63D6FC90-134B-49BB-B702-EE237813634A}">
      <text>
        <r>
          <rPr>
            <sz val="10"/>
            <color indexed="81"/>
            <rFont val="Lucida Console"/>
            <family val="3"/>
          </rPr>
          <t>_x000D_
Últ estimativa : 0_x000D_
Enviada em     : 23.09.2020_x000D_
Ata - Venc     : 16/20 - 27.01.2021</t>
        </r>
      </text>
    </comment>
    <comment ref="O360" authorId="0" shapeId="0" xr:uid="{B2E3CF10-7FE8-4DF7-8A91-AB940432CAD9}">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0" authorId="0" shapeId="0" xr:uid="{8F42F510-9517-4B11-8F97-CC0EEC4C839C}">
      <text>
        <r>
          <rPr>
            <sz val="10"/>
            <color indexed="81"/>
            <rFont val="Lucida Console"/>
            <family val="3"/>
          </rPr>
          <t>_x000D_
DM-Serralheria</t>
        </r>
      </text>
    </comment>
    <comment ref="X360" authorId="0" shapeId="0" xr:uid="{0153643E-0E52-4584-94A4-C24179FCA0E9}">
      <text>
        <r>
          <rPr>
            <sz val="10"/>
            <color indexed="81"/>
            <rFont val="Lucida Console"/>
            <family val="3"/>
          </rPr>
          <t>_x000D_
METAIS,LAMINAD.,PERFILADOS E ARTEFATOS METALICOS</t>
        </r>
      </text>
    </comment>
    <comment ref="Y360" authorId="0" shapeId="0" xr:uid="{124D1A42-F110-4E87-9C8C-F823067DAB02}">
      <text>
        <r>
          <rPr>
            <sz val="10"/>
            <color indexed="81"/>
            <rFont val="Lucida Console"/>
            <family val="3"/>
          </rPr>
          <t>_x000D_
PERFIS E BARRA</t>
        </r>
      </text>
    </comment>
    <comment ref="AW360" authorId="0" shapeId="0" xr:uid="{BA378ECE-6858-4DED-AE7A-3EB49B0630C1}">
      <text>
        <r>
          <rPr>
            <sz val="10"/>
            <color indexed="81"/>
            <rFont val="Lucida Console"/>
            <family val="3"/>
          </rPr>
          <t>Tempo de Estoque (Meses)_x000D_
_x000D_
906,0</t>
        </r>
      </text>
    </comment>
    <comment ref="A361" authorId="0" shapeId="0" xr:uid="{94FDD154-96CE-4DD0-8196-9293D80C9E07}">
      <text>
        <r>
          <rPr>
            <sz val="10"/>
            <color indexed="81"/>
            <rFont val="Lucida Console"/>
            <family val="3"/>
          </rPr>
          <t>_x000D_
116754</t>
        </r>
      </text>
    </comment>
    <comment ref="B361" authorId="0" shapeId="0" xr:uid="{07B4D093-9A68-436D-B455-8B763522581D}">
      <text>
        <r>
          <rPr>
            <sz val="10"/>
            <color indexed="81"/>
            <rFont val="Lucida Console"/>
            <family val="3"/>
          </rPr>
          <t>DESCRIÇÃO DETALHADA_x000D_
PERFIL CADEIRA CHAPA DOBRADA 30 MM X 25 MM - BARRA COM 03 METROS</t>
        </r>
      </text>
    </comment>
    <comment ref="G361" authorId="0" shapeId="0" xr:uid="{8AFEC3E3-7238-4E8A-A0A0-A13E268CEA07}">
      <text>
        <r>
          <rPr>
            <sz val="10"/>
            <color indexed="81"/>
            <rFont val="Lucida Console"/>
            <family val="3"/>
          </rPr>
          <t>_x000D_
Últ estimativa : 0_x000D_
Enviada em     : 23.09.2020_x000D_
Ata - Venc     : 16/20 - 27.01.2021</t>
        </r>
      </text>
    </comment>
    <comment ref="O361" authorId="0" shapeId="0" xr:uid="{2A700CED-3EA9-4859-A3C9-68B8AF062D71}">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361" authorId="0" shapeId="0" xr:uid="{7C10837C-87C4-4A90-AA7C-0D0DE2F3496E}">
      <text>
        <r>
          <rPr>
            <sz val="10"/>
            <color indexed="81"/>
            <rFont val="Lucida Console"/>
            <family val="3"/>
          </rPr>
          <t>_x000D_
DM-Serralheria</t>
        </r>
      </text>
    </comment>
    <comment ref="X361" authorId="0" shapeId="0" xr:uid="{A76DC741-0F48-465C-82BE-BA34544F1AEB}">
      <text>
        <r>
          <rPr>
            <sz val="10"/>
            <color indexed="81"/>
            <rFont val="Lucida Console"/>
            <family val="3"/>
          </rPr>
          <t>_x000D_
METAIS,LAMINAD.,PERFILADOS E ARTEFATOS METALICOS</t>
        </r>
      </text>
    </comment>
    <comment ref="Y361" authorId="0" shapeId="0" xr:uid="{5322DAE4-DE2C-4FB2-B650-E3B24E4B8F89}">
      <text>
        <r>
          <rPr>
            <sz val="10"/>
            <color indexed="81"/>
            <rFont val="Lucida Console"/>
            <family val="3"/>
          </rPr>
          <t>_x000D_
PERFIS E BARRA</t>
        </r>
      </text>
    </comment>
    <comment ref="AW361" authorId="0" shapeId="0" xr:uid="{6F6F6FD4-F5F9-4277-B476-B47E083D33CB}">
      <text>
        <r>
          <rPr>
            <sz val="10"/>
            <color indexed="81"/>
            <rFont val="Lucida Console"/>
            <family val="3"/>
          </rPr>
          <t>Tempo de Estoque (Meses)_x000D_
_x000D_
365,0</t>
        </r>
      </text>
    </comment>
    <comment ref="A362" authorId="0" shapeId="0" xr:uid="{3123F3F4-4DA6-43EA-8417-BE22726DA0E1}">
      <text>
        <r>
          <rPr>
            <sz val="10"/>
            <color indexed="81"/>
            <rFont val="Lucida Console"/>
            <family val="3"/>
          </rPr>
          <t>_x000D_
13192</t>
        </r>
      </text>
    </comment>
    <comment ref="B362" authorId="0" shapeId="0" xr:uid="{5D422A4B-ED07-4214-9666-4BB7F6157E1D}">
      <text>
        <r>
          <rPr>
            <sz val="10"/>
            <color indexed="81"/>
            <rFont val="Lucida Console"/>
            <family val="3"/>
          </rPr>
          <t>DESCRIÇÃO DETALHADA_x000D_
VASO SANITARIO SIFONADO CONVENCIONAL DE LOUÇA PADRAO POPULAR NA COR BRANCA</t>
        </r>
      </text>
    </comment>
    <comment ref="G362" authorId="0" shapeId="0" xr:uid="{8F5A4756-0611-4800-8E2A-099EF2B3E315}">
      <text>
        <r>
          <rPr>
            <sz val="10"/>
            <color indexed="81"/>
            <rFont val="Lucida Console"/>
            <family val="3"/>
          </rPr>
          <t>_x000D_
Últ estimativa : 50_x000D_
Enviada em     : 17.12.2020_x000D_
Ata - Venc     : 161/21 - 06.07.2022</t>
        </r>
      </text>
    </comment>
    <comment ref="O362" authorId="0" shapeId="0" xr:uid="{6F49674E-4BF2-4A70-82D7-7296EFDDAD38}">
      <text>
        <r>
          <rPr>
            <sz val="10"/>
            <color indexed="81"/>
            <rFont val="Lucida Console"/>
            <family val="3"/>
          </rPr>
          <t>_x000D_
Pertencia a ATA nº 161/21_x000D_
Estimativa de Renovação enviada em 17.12.2020 - Qtd 50_x000D_
PE  88/21 lote _x000D_
01.06.21 = Processo finalizado. Ata 161/21</t>
        </r>
      </text>
    </comment>
    <comment ref="W362" authorId="0" shapeId="0" xr:uid="{334A6D1E-CBF7-4784-9D10-66590B0F3100}">
      <text>
        <r>
          <rPr>
            <sz val="10"/>
            <color indexed="81"/>
            <rFont val="Lucida Console"/>
            <family val="3"/>
          </rPr>
          <t>_x000D_
DM-Construção</t>
        </r>
      </text>
    </comment>
    <comment ref="X362" authorId="0" shapeId="0" xr:uid="{AA9D1791-8558-4331-8E04-E4D088001C01}">
      <text>
        <r>
          <rPr>
            <sz val="10"/>
            <color indexed="81"/>
            <rFont val="Lucida Console"/>
            <family val="3"/>
          </rPr>
          <t>_x000D_
MAT.E EQUIP. P/ CONSTR.CIVIL E CONSERV. DE VIAS PUBL.</t>
        </r>
      </text>
    </comment>
    <comment ref="Y362" authorId="0" shapeId="0" xr:uid="{D6D0F79E-83E8-4095-AEA8-0DE3B889016A}">
      <text>
        <r>
          <rPr>
            <sz val="10"/>
            <color indexed="81"/>
            <rFont val="Lucida Console"/>
            <family val="3"/>
          </rPr>
          <t>_x000D_
BACIAS SANITARIAS E MICTORIOS</t>
        </r>
      </text>
    </comment>
    <comment ref="AW362" authorId="0" shapeId="0" xr:uid="{32818B14-1B2C-4241-B54B-E53FC5E2EFFF}">
      <text>
        <r>
          <rPr>
            <sz val="10"/>
            <color indexed="81"/>
            <rFont val="Lucida Console"/>
            <family val="3"/>
          </rPr>
          <t>Tempo de Estoque (Meses)_x000D_
_x000D_
39,0</t>
        </r>
      </text>
    </comment>
    <comment ref="A363" authorId="0" shapeId="0" xr:uid="{25C9BE8D-6CB0-47B3-8326-D34502F79E6B}">
      <text>
        <r>
          <rPr>
            <sz val="10"/>
            <color indexed="81"/>
            <rFont val="Lucida Console"/>
            <family val="3"/>
          </rPr>
          <t>_x000D_
77110</t>
        </r>
      </text>
    </comment>
    <comment ref="B363" authorId="0" shapeId="0" xr:uid="{6FC27F33-AB62-49C9-B8B9-34F7BF39038A}">
      <text>
        <r>
          <rPr>
            <sz val="10"/>
            <color indexed="81"/>
            <rFont val="Lucida Console"/>
            <family val="3"/>
          </rPr>
          <t>DESCRIÇÃO DETALHADA_x000D_
CAP EM PVC DE 1 PARA AGUA MARROM - 32MM, DE ACORDO COM NBR 5648 E A MARCA, MEDIDA E NBR DEVERAO VIR LITROGRAFA NA PECA</t>
        </r>
      </text>
    </comment>
    <comment ref="G363" authorId="0" shapeId="0" xr:uid="{4384A9B9-C1BD-43EA-8528-FF7D2181FD6A}">
      <text>
        <r>
          <rPr>
            <sz val="10"/>
            <color indexed="81"/>
            <rFont val="Lucida Console"/>
            <family val="3"/>
          </rPr>
          <t>_x000D_
Últ estimativa : 0_x000D_
Enviada em     : 17.12.2020_x000D_
Ata - Venc     : 161/21 - 06.07.2022</t>
        </r>
      </text>
    </comment>
    <comment ref="O363" authorId="0" shapeId="0" xr:uid="{CE1D4221-61B4-4221-A738-A37D987F96D2}">
      <text>
        <r>
          <rPr>
            <sz val="10"/>
            <color indexed="81"/>
            <rFont val="Lucida Console"/>
            <family val="3"/>
          </rPr>
          <t>_x000D_
Pertencia a ATA nº 161/21_x000D_
Estimativa de Renovação enviada em 17.12.2020 - Qtd _x000D_
PE  88/21 lote _x000D_
01.06.21 = Processo finalizado. Ata 161/21</t>
        </r>
      </text>
    </comment>
    <comment ref="W363" authorId="0" shapeId="0" xr:uid="{E1352ED6-4432-444E-B253-455CD7A25842}">
      <text>
        <r>
          <rPr>
            <sz val="10"/>
            <color indexed="81"/>
            <rFont val="Lucida Console"/>
            <family val="3"/>
          </rPr>
          <t>_x000D_
DM-Hidráulica</t>
        </r>
      </text>
    </comment>
    <comment ref="X363" authorId="0" shapeId="0" xr:uid="{D9B1BF6C-FA9D-44DA-AE28-D326C196473E}">
      <text>
        <r>
          <rPr>
            <sz val="10"/>
            <color indexed="81"/>
            <rFont val="Lucida Console"/>
            <family val="3"/>
          </rPr>
          <t>_x000D_
MATERIAL HIDRAULICO, CANOS, TUBOS, MANGUEIRAS, CONEXOES E ACESS.</t>
        </r>
      </text>
    </comment>
    <comment ref="Y363" authorId="0" shapeId="0" xr:uid="{FED00134-D23C-4886-A9EF-3E73781B35CE}">
      <text>
        <r>
          <rPr>
            <sz val="10"/>
            <color indexed="81"/>
            <rFont val="Lucida Console"/>
            <family val="3"/>
          </rPr>
          <t>_x000D_
ADAP. LUVAS.TES CURVAS COTOVELOS PLUGS FLANGES.....</t>
        </r>
      </text>
    </comment>
    <comment ref="AW363" authorId="0" shapeId="0" xr:uid="{24707B67-7142-4312-B3A0-8AC2E7516B4E}">
      <text>
        <r>
          <rPr>
            <sz val="10"/>
            <color indexed="81"/>
            <rFont val="Lucida Console"/>
            <family val="3"/>
          </rPr>
          <t>Tempo de Estoque (Meses)_x000D_
_x000D_
228,0</t>
        </r>
      </text>
    </comment>
    <comment ref="A364" authorId="0" shapeId="0" xr:uid="{67AF357C-2DDB-4EB3-BC4F-734481C3AC2B}">
      <text>
        <r>
          <rPr>
            <sz val="10"/>
            <color indexed="81"/>
            <rFont val="Lucida Console"/>
            <family val="3"/>
          </rPr>
          <t>_x000D_
13063</t>
        </r>
      </text>
    </comment>
    <comment ref="B364" authorId="0" shapeId="0" xr:uid="{7E61F609-5043-4966-AC4E-62DAA848D764}">
      <text>
        <r>
          <rPr>
            <sz val="10"/>
            <color indexed="81"/>
            <rFont val="Lucida Console"/>
            <family val="3"/>
          </rPr>
          <t>DESCRIÇÃO DETALHADA_x000D_
COLA P/ TUBO PVC - BISNAGA C/ 75 GR</t>
        </r>
      </text>
    </comment>
    <comment ref="G364" authorId="0" shapeId="0" xr:uid="{A7DFD736-8CB7-442D-8D10-393D6C2B84FF}">
      <text>
        <r>
          <rPr>
            <sz val="10"/>
            <color indexed="81"/>
            <rFont val="Lucida Console"/>
            <family val="3"/>
          </rPr>
          <t>_x000D_
Últ estimativa : 1.500_x000D_
Enviada em     : 17.12.2020_x000D_
Ata - Venc     : 161/21 - 06.07.2022</t>
        </r>
      </text>
    </comment>
    <comment ref="O364" authorId="0" shapeId="0" xr:uid="{928E1DBC-C2C5-474E-84CB-371EC21ABD72}">
      <text>
        <r>
          <rPr>
            <sz val="10"/>
            <color indexed="81"/>
            <rFont val="Lucida Console"/>
            <family val="3"/>
          </rPr>
          <t>_x000D_
Pertencia a ATA nº 161/21_x000D_
Estimativa de Renovação enviada em 17.12.2020 - Qtd 1.500_x000D_
PE  88/21 lote _x000D_
01.06.21 = Processo finalizado. Ata 161/21</t>
        </r>
      </text>
    </comment>
    <comment ref="W364" authorId="0" shapeId="0" xr:uid="{47D2ACE9-F359-4CF2-87D5-20AA01440B52}">
      <text>
        <r>
          <rPr>
            <sz val="10"/>
            <color indexed="81"/>
            <rFont val="Lucida Console"/>
            <family val="3"/>
          </rPr>
          <t>_x000D_
DM-Hidráulica</t>
        </r>
      </text>
    </comment>
    <comment ref="X364" authorId="0" shapeId="0" xr:uid="{8CC72770-72AE-4C82-8D1D-1451C964155C}">
      <text>
        <r>
          <rPr>
            <sz val="10"/>
            <color indexed="81"/>
            <rFont val="Lucida Console"/>
            <family val="3"/>
          </rPr>
          <t>_x000D_
MATERIAL HIDRAULICO, CANOS, TUBOS, MANGUEIRAS, CONEXOES E ACESS.</t>
        </r>
      </text>
    </comment>
    <comment ref="Y364" authorId="0" shapeId="0" xr:uid="{70E7C579-201C-4F21-884C-C6E420B1B8AA}">
      <text>
        <r>
          <rPr>
            <sz val="10"/>
            <color indexed="81"/>
            <rFont val="Lucida Console"/>
            <family val="3"/>
          </rPr>
          <t>_x000D_
VEDADORES ABRACADEIRAS E COLAS P/ TUBULACAO</t>
        </r>
      </text>
    </comment>
    <comment ref="AW364" authorId="0" shapeId="0" xr:uid="{FAF585B9-0457-4F1B-8021-79317BBB41D8}">
      <text>
        <r>
          <rPr>
            <sz val="10"/>
            <color indexed="81"/>
            <rFont val="Lucida Console"/>
            <family val="3"/>
          </rPr>
          <t>Tempo de Estoque (Meses)_x000D_
_x000D_
1.243,0</t>
        </r>
      </text>
    </comment>
    <comment ref="A365" authorId="0" shapeId="0" xr:uid="{F4FBE595-3FC7-4088-B7DB-CB2F7D7285F4}">
      <text>
        <r>
          <rPr>
            <sz val="10"/>
            <color indexed="81"/>
            <rFont val="Lucida Console"/>
            <family val="3"/>
          </rPr>
          <t>_x000D_
13064</t>
        </r>
      </text>
    </comment>
    <comment ref="B365" authorId="0" shapeId="0" xr:uid="{50ABBD39-4273-43A6-AE8E-B3BE5E8C2A8D}">
      <text>
        <r>
          <rPr>
            <sz val="10"/>
            <color indexed="81"/>
            <rFont val="Lucida Console"/>
            <family val="3"/>
          </rPr>
          <t>DESCRIÇÃO DETALHADA_x000D_
FITA DE TEFLON P/ VEDACAO HIDRAULICA (VEDA ROSCA) - 18 MM X 25 M, TEMPERATURA: -90°C A + 240°C, -PH: 0 A 14, -100% PTFE</t>
        </r>
      </text>
    </comment>
    <comment ref="G365" authorId="0" shapeId="0" xr:uid="{989EF678-69A6-4933-B340-F292A54AAA80}">
      <text>
        <r>
          <rPr>
            <sz val="10"/>
            <color indexed="81"/>
            <rFont val="Lucida Console"/>
            <family val="3"/>
          </rPr>
          <t>_x000D_
Últ estimativa : 2.000_x000D_
Enviada em     : 17.12.2020_x000D_
Ata - Venc     : 161/21 - 06.07.2022</t>
        </r>
      </text>
    </comment>
    <comment ref="O365" authorId="0" shapeId="0" xr:uid="{94E9627A-8D77-46DF-83C0-895D226F779D}">
      <text>
        <r>
          <rPr>
            <sz val="10"/>
            <color indexed="81"/>
            <rFont val="Lucida Console"/>
            <family val="3"/>
          </rPr>
          <t>_x000D_
Pertencia a ATA nº 161/21_x000D_
Estimativa de Renovação enviada em 17.12.2020 - Qtd 2.000_x000D_
PE  88/21 lote _x000D_
01.06.21 = Processo finalizado. Ata 161/21</t>
        </r>
      </text>
    </comment>
    <comment ref="W365" authorId="0" shapeId="0" xr:uid="{75E12F17-1F97-4A05-B4B5-199026A0D3B5}">
      <text>
        <r>
          <rPr>
            <sz val="10"/>
            <color indexed="81"/>
            <rFont val="Lucida Console"/>
            <family val="3"/>
          </rPr>
          <t>_x000D_
DM-Hidráulica</t>
        </r>
      </text>
    </comment>
    <comment ref="X365" authorId="0" shapeId="0" xr:uid="{1956878C-40B2-43C9-A62E-7B5D00023D73}">
      <text>
        <r>
          <rPr>
            <sz val="10"/>
            <color indexed="81"/>
            <rFont val="Lucida Console"/>
            <family val="3"/>
          </rPr>
          <t>_x000D_
MATERIAL HIDRAULICO, CANOS, TUBOS, MANGUEIRAS, CONEXOES E ACESS.</t>
        </r>
      </text>
    </comment>
    <comment ref="Y365" authorId="0" shapeId="0" xr:uid="{648F4A3B-2569-4A89-A588-1C540182AB23}">
      <text>
        <r>
          <rPr>
            <sz val="10"/>
            <color indexed="81"/>
            <rFont val="Lucida Console"/>
            <family val="3"/>
          </rPr>
          <t>_x000D_
VEDADORES ABRACADEIRAS E COLAS P/ TUBULACAO</t>
        </r>
      </text>
    </comment>
    <comment ref="AW365" authorId="0" shapeId="0" xr:uid="{A68F9D7C-17AF-42EB-9B59-99B67376FB65}">
      <text>
        <r>
          <rPr>
            <sz val="10"/>
            <color indexed="81"/>
            <rFont val="Lucida Console"/>
            <family val="3"/>
          </rPr>
          <t>Tempo de Estoque (Meses)_x000D_
_x000D_
756,0</t>
        </r>
      </text>
    </comment>
    <comment ref="A366" authorId="0" shapeId="0" xr:uid="{34961361-6030-47FE-8E0F-5640EE2C1C3C}">
      <text>
        <r>
          <rPr>
            <sz val="10"/>
            <color indexed="81"/>
            <rFont val="Lucida Console"/>
            <family val="3"/>
          </rPr>
          <t>_x000D_
13165</t>
        </r>
      </text>
    </comment>
    <comment ref="B366" authorId="0" shapeId="0" xr:uid="{DCC73471-CEFD-4DBA-807D-08371FB7505E}">
      <text>
        <r>
          <rPr>
            <sz val="10"/>
            <color indexed="81"/>
            <rFont val="Lucida Console"/>
            <family val="3"/>
          </rPr>
          <t>DESCRIÇÃO DETALHADA_x000D_
TORNEIRA DE PAREDE PARA PIA, 1/2" X 18 CM, CORPO E REGISTRO EM LATAO CROMADO, SEM ADAPTADOR</t>
        </r>
      </text>
    </comment>
    <comment ref="G366" authorId="0" shapeId="0" xr:uid="{A6545064-3266-409E-9A3A-D18969DCCC81}">
      <text>
        <r>
          <rPr>
            <sz val="10"/>
            <color indexed="81"/>
            <rFont val="Lucida Console"/>
            <family val="3"/>
          </rPr>
          <t>_x000D_
Últ estimativa : 500_x000D_
Enviada em     : 17.12.2020_x000D_
Ata - Venc     : 161/21 - 06.07.2022</t>
        </r>
      </text>
    </comment>
    <comment ref="O366" authorId="0" shapeId="0" xr:uid="{ACC9F497-5C30-4EEE-9F06-E862ED8CFB5C}">
      <text>
        <r>
          <rPr>
            <sz val="10"/>
            <color indexed="81"/>
            <rFont val="Lucida Console"/>
            <family val="3"/>
          </rPr>
          <t>_x000D_
Pertencia a ATA nº 161/21_x000D_
Estimativa de Renovação enviada em 17.12.2020 - Qtd 500_x000D_
PE  88/21 lote _x000D_
01.06.21 = Processo finalizado. Ata 161/21</t>
        </r>
      </text>
    </comment>
    <comment ref="W366" authorId="0" shapeId="0" xr:uid="{F79C37F1-3875-4B17-A788-BE9DFE758737}">
      <text>
        <r>
          <rPr>
            <sz val="10"/>
            <color indexed="81"/>
            <rFont val="Lucida Console"/>
            <family val="3"/>
          </rPr>
          <t>_x000D_
DM-Hidráulica</t>
        </r>
      </text>
    </comment>
    <comment ref="X366" authorId="0" shapeId="0" xr:uid="{A714FEB0-186A-4634-9D36-2B9FA1FC4152}">
      <text>
        <r>
          <rPr>
            <sz val="10"/>
            <color indexed="81"/>
            <rFont val="Lucida Console"/>
            <family val="3"/>
          </rPr>
          <t>_x000D_
MATERIAL HIDRAULICO, CANOS, TUBOS, MANGUEIRAS, CONEXOES E ACESS.</t>
        </r>
      </text>
    </comment>
    <comment ref="Y366" authorId="0" shapeId="0" xr:uid="{98300BF5-60EE-4526-845A-F251A2EFCAA4}">
      <text>
        <r>
          <rPr>
            <sz val="10"/>
            <color indexed="81"/>
            <rFont val="Lucida Console"/>
            <family val="3"/>
          </rPr>
          <t>_x000D_
TORNEIRAS VOLANTES CANOPLAS E ACESS. P/ MANGUEIRA</t>
        </r>
      </text>
    </comment>
    <comment ref="AW366" authorId="0" shapeId="0" xr:uid="{8EE1C995-CDE9-4485-9D44-351C200EB5DF}">
      <text>
        <r>
          <rPr>
            <sz val="10"/>
            <color indexed="81"/>
            <rFont val="Lucida Console"/>
            <family val="3"/>
          </rPr>
          <t>Tempo de Estoque (Meses)_x000D_
_x000D_
45,0</t>
        </r>
      </text>
    </comment>
    <comment ref="A367" authorId="0" shapeId="0" xr:uid="{E02F9E84-7E7B-4619-B1CD-44CB3B2E00D9}">
      <text>
        <r>
          <rPr>
            <sz val="10"/>
            <color indexed="81"/>
            <rFont val="Lucida Console"/>
            <family val="3"/>
          </rPr>
          <t>_x000D_
13120</t>
        </r>
      </text>
    </comment>
    <comment ref="B367" authorId="0" shapeId="0" xr:uid="{ECE52C3D-B1DE-4954-AE1A-4308779D3E92}">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367" authorId="0" shapeId="0" xr:uid="{7DC830BD-0020-4569-87E2-B0FB3B73390E}">
      <text>
        <r>
          <rPr>
            <sz val="10"/>
            <color indexed="81"/>
            <rFont val="Lucida Console"/>
            <family val="3"/>
          </rPr>
          <t>_x000D_
Últ estimativa : 50_x000D_
Enviada em     : 17.12.2020_x000D_
Ata - Venc     : 161/21 - 06.07.2022</t>
        </r>
      </text>
    </comment>
    <comment ref="O367" authorId="0" shapeId="0" xr:uid="{792B02BA-5E51-408F-8426-28A8F6EC3CFA}">
      <text>
        <r>
          <rPr>
            <sz val="10"/>
            <color indexed="81"/>
            <rFont val="Lucida Console"/>
            <family val="3"/>
          </rPr>
          <t>_x000D_
Pertencia a ATA nº 161/21_x000D_
Estimativa de Renovação enviada em 17.12.2020 - Qtd 50_x000D_
PE  88/21 lote _x000D_
01.06.21 = Processo finalizado. Ata 161/21</t>
        </r>
      </text>
    </comment>
    <comment ref="W367" authorId="0" shapeId="0" xr:uid="{8851F8DC-893A-4229-86C7-97BAD981A2ED}">
      <text>
        <r>
          <rPr>
            <sz val="10"/>
            <color indexed="81"/>
            <rFont val="Lucida Console"/>
            <family val="3"/>
          </rPr>
          <t>_x000D_
DM-Hidráulica</t>
        </r>
      </text>
    </comment>
    <comment ref="X367" authorId="0" shapeId="0" xr:uid="{9AC96500-F19E-4075-A165-B87FCDED5A59}">
      <text>
        <r>
          <rPr>
            <sz val="10"/>
            <color indexed="81"/>
            <rFont val="Lucida Console"/>
            <family val="3"/>
          </rPr>
          <t>_x000D_
MATERIAL HIDRAULICO, CANOS, TUBOS, MANGUEIRAS, CONEXOES E ACESS.</t>
        </r>
      </text>
    </comment>
    <comment ref="Y367" authorId="0" shapeId="0" xr:uid="{003B5C5B-DA97-4E8B-B753-4C152DA6EC30}">
      <text>
        <r>
          <rPr>
            <sz val="10"/>
            <color indexed="81"/>
            <rFont val="Lucida Console"/>
            <family val="3"/>
          </rPr>
          <t>_x000D_
REGISTROS VALVULAS E BOIAS</t>
        </r>
      </text>
    </comment>
    <comment ref="AW367" authorId="0" shapeId="0" xr:uid="{DC8D2CB0-E1D4-4687-B541-171B7702DCE9}">
      <text>
        <r>
          <rPr>
            <sz val="10"/>
            <color indexed="81"/>
            <rFont val="Lucida Console"/>
            <family val="3"/>
          </rPr>
          <t>Tempo de Estoque (Meses)_x000D_
_x000D_
54,0</t>
        </r>
      </text>
    </comment>
    <comment ref="A368" authorId="0" shapeId="0" xr:uid="{B5DFD047-278A-4843-90C5-1924E26595B4}">
      <text>
        <r>
          <rPr>
            <sz val="10"/>
            <color indexed="81"/>
            <rFont val="Lucida Console"/>
            <family val="3"/>
          </rPr>
          <t>_x000D_
15085</t>
        </r>
      </text>
    </comment>
    <comment ref="B368" authorId="0" shapeId="0" xr:uid="{BD178E02-6A93-41EE-9F07-6E956735FD77}">
      <text>
        <r>
          <rPr>
            <sz val="10"/>
            <color indexed="81"/>
            <rFont val="Lucida Console"/>
            <family val="3"/>
          </rPr>
          <t>DESCRIÇÃO DETALHADA_x000D_
PINO P/ TORNEIRA - 1/2" - VEDANTE</t>
        </r>
      </text>
    </comment>
    <comment ref="G368" authorId="0" shapeId="0" xr:uid="{088894BB-8D72-4ECA-848D-67A139EA9789}">
      <text>
        <r>
          <rPr>
            <sz val="10"/>
            <color indexed="81"/>
            <rFont val="Lucida Console"/>
            <family val="3"/>
          </rPr>
          <t>_x000D_
Últ estimativa : 0_x000D_
Enviada em     : 17.12.2020_x000D_
Ata - Venc     : 161/21 - 06.07.2022</t>
        </r>
      </text>
    </comment>
    <comment ref="O368" authorId="0" shapeId="0" xr:uid="{C0813899-E45B-4DB1-8EC7-6CADFA5C4B7A}">
      <text>
        <r>
          <rPr>
            <sz val="10"/>
            <color indexed="81"/>
            <rFont val="Lucida Console"/>
            <family val="3"/>
          </rPr>
          <t>_x000D_
Pertencia a ATA nº 161/21_x000D_
Estimativa de Renovação enviada em 17.12.2020 - Qtd _x000D_
PE  88/21 lote _x000D_
01.06.21 = Processo finalizado. Ata 161/21</t>
        </r>
      </text>
    </comment>
    <comment ref="W368" authorId="0" shapeId="0" xr:uid="{A119AB9E-9052-436A-860B-EC74E85489AC}">
      <text>
        <r>
          <rPr>
            <sz val="10"/>
            <color indexed="81"/>
            <rFont val="Lucida Console"/>
            <family val="3"/>
          </rPr>
          <t>_x000D_
DM-Hidráulica</t>
        </r>
      </text>
    </comment>
    <comment ref="X368" authorId="0" shapeId="0" xr:uid="{CE4E594F-2300-4D53-80CE-40395CB6E714}">
      <text>
        <r>
          <rPr>
            <sz val="10"/>
            <color indexed="81"/>
            <rFont val="Lucida Console"/>
            <family val="3"/>
          </rPr>
          <t>_x000D_
MATERIAL HIDRAULICO, CANOS, TUBOS, MANGUEIRAS, CONEXOES E ACESS.</t>
        </r>
      </text>
    </comment>
    <comment ref="Y368" authorId="0" shapeId="0" xr:uid="{7CC5ADA0-6D9C-4DF6-A649-4D9E2F0CCBCF}">
      <text>
        <r>
          <rPr>
            <sz val="10"/>
            <color indexed="81"/>
            <rFont val="Lucida Console"/>
            <family val="3"/>
          </rPr>
          <t>_x000D_
REGISTROS VALVULAS E BOIAS</t>
        </r>
      </text>
    </comment>
    <comment ref="AW368" authorId="0" shapeId="0" xr:uid="{1E0C5ED5-D58A-4767-A6B2-AA618758526A}">
      <text>
        <r>
          <rPr>
            <sz val="10"/>
            <color indexed="81"/>
            <rFont val="Lucida Console"/>
            <family val="3"/>
          </rPr>
          <t>Tempo de Estoque (Meses)_x000D_
_x000D_
529,0</t>
        </r>
      </text>
    </comment>
    <comment ref="A369" authorId="0" shapeId="0" xr:uid="{FCA51969-9ED8-45CE-AE60-4FF0AD31D9FA}">
      <text>
        <r>
          <rPr>
            <sz val="10"/>
            <color indexed="81"/>
            <rFont val="Lucida Console"/>
            <family val="3"/>
          </rPr>
          <t>_x000D_
27760</t>
        </r>
      </text>
    </comment>
    <comment ref="B369" authorId="0" shapeId="0" xr:uid="{D0951FE0-343F-482F-AE5C-4F75891CA8F5}">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369" authorId="0" shapeId="0" xr:uid="{D0B87307-BB50-47F9-8225-B0A9052DE50F}">
      <text>
        <r>
          <rPr>
            <sz val="10"/>
            <color indexed="81"/>
            <rFont val="Lucida Console"/>
            <family val="3"/>
          </rPr>
          <t>_x000D_
Últ estimativa : 50_x000D_
Enviada em     : 17.12.2020_x000D_
Ata - Venc     : 161/21 - 06.07.2022</t>
        </r>
      </text>
    </comment>
    <comment ref="O369" authorId="0" shapeId="0" xr:uid="{7BF3CFB8-F0B8-4A19-B058-2BF49EC8F8A0}">
      <text>
        <r>
          <rPr>
            <sz val="10"/>
            <color indexed="81"/>
            <rFont val="Lucida Console"/>
            <family val="3"/>
          </rPr>
          <t>_x000D_
Pertencia a ATA nº 161/21_x000D_
Estimativa de Renovação enviada em 17.12.2020 - Qtd 50_x000D_
PE  88/21 lote _x000D_
01.06.21 = Processo finalizado. Ata 161/21</t>
        </r>
      </text>
    </comment>
    <comment ref="W369" authorId="0" shapeId="0" xr:uid="{4100558B-031F-4E8B-BE22-0BD59A7A1039}">
      <text>
        <r>
          <rPr>
            <sz val="10"/>
            <color indexed="81"/>
            <rFont val="Lucida Console"/>
            <family val="3"/>
          </rPr>
          <t>_x000D_
DM-Hidráulica</t>
        </r>
      </text>
    </comment>
    <comment ref="X369" authorId="0" shapeId="0" xr:uid="{4FFB244E-572D-4492-896A-32B044618ADD}">
      <text>
        <r>
          <rPr>
            <sz val="10"/>
            <color indexed="81"/>
            <rFont val="Lucida Console"/>
            <family val="3"/>
          </rPr>
          <t>_x000D_
MATERIAL HIDRAULICO, CANOS, TUBOS, MANGUEIRAS, CONEXOES E ACESS.</t>
        </r>
      </text>
    </comment>
    <comment ref="Y369" authorId="0" shapeId="0" xr:uid="{1577DE20-C3BB-4670-8C85-CC8C5D673D83}">
      <text>
        <r>
          <rPr>
            <sz val="10"/>
            <color indexed="81"/>
            <rFont val="Lucida Console"/>
            <family val="3"/>
          </rPr>
          <t>_x000D_
REGISTROS VALVULAS E BOIAS</t>
        </r>
      </text>
    </comment>
    <comment ref="AW369" authorId="0" shapeId="0" xr:uid="{C90184C8-308E-49F6-8197-BD20EC5D416C}">
      <text>
        <r>
          <rPr>
            <sz val="10"/>
            <color indexed="81"/>
            <rFont val="Lucida Console"/>
            <family val="3"/>
          </rPr>
          <t>Tempo de Estoque (Meses)_x000D_
_x000D_
48,0</t>
        </r>
      </text>
    </comment>
    <comment ref="A370" authorId="0" shapeId="0" xr:uid="{72E1361F-C63D-4F9A-B228-12ECE2B5B2EE}">
      <text>
        <r>
          <rPr>
            <sz val="10"/>
            <color indexed="81"/>
            <rFont val="Lucida Console"/>
            <family val="3"/>
          </rPr>
          <t>_x000D_
35224</t>
        </r>
      </text>
    </comment>
    <comment ref="B370" authorId="0" shapeId="0" xr:uid="{FE7CB7E1-0834-44FC-A796-539BBC9FA753}">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370" authorId="0" shapeId="0" xr:uid="{990E060A-B473-4B23-AE75-F1A27770C72C}">
      <text>
        <r>
          <rPr>
            <sz val="10"/>
            <color indexed="81"/>
            <rFont val="Lucida Console"/>
            <family val="3"/>
          </rPr>
          <t>_x000D_
Últ estimativa : 20_x000D_
Enviada em     : 17.12.2020_x000D_
Ata - Venc     : 161/21 - 06.07.2022</t>
        </r>
      </text>
    </comment>
    <comment ref="O370" authorId="0" shapeId="0" xr:uid="{DE4C5858-EC69-4FE4-AF6A-168AF57D4EC1}">
      <text>
        <r>
          <rPr>
            <sz val="10"/>
            <color indexed="81"/>
            <rFont val="Lucida Console"/>
            <family val="3"/>
          </rPr>
          <t>_x000D_
Pertencia a ATA nº 161/21_x000D_
Estimativa de Renovação enviada em 17.12.2020 - Qtd 20_x000D_
PE  88/21 lote _x000D_
01.06.21 = Processo finalizado. Ata 161/21</t>
        </r>
      </text>
    </comment>
    <comment ref="W370" authorId="0" shapeId="0" xr:uid="{981B5884-5DD2-4946-B825-6B5BB22B518F}">
      <text>
        <r>
          <rPr>
            <sz val="10"/>
            <color indexed="81"/>
            <rFont val="Lucida Console"/>
            <family val="3"/>
          </rPr>
          <t>_x000D_
DM-Hidráulica</t>
        </r>
      </text>
    </comment>
    <comment ref="X370" authorId="0" shapeId="0" xr:uid="{21503894-3B00-4A2E-AEF2-FD71F4697A18}">
      <text>
        <r>
          <rPr>
            <sz val="10"/>
            <color indexed="81"/>
            <rFont val="Lucida Console"/>
            <family val="3"/>
          </rPr>
          <t>_x000D_
MATERIAL HIDRAULICO, CANOS, TUBOS, MANGUEIRAS, CONEXOES E ACESS.</t>
        </r>
      </text>
    </comment>
    <comment ref="Y370" authorId="0" shapeId="0" xr:uid="{C0647D08-C38C-4431-963E-0357EAA3044C}">
      <text>
        <r>
          <rPr>
            <sz val="10"/>
            <color indexed="81"/>
            <rFont val="Lucida Console"/>
            <family val="3"/>
          </rPr>
          <t>_x000D_
REGISTROS VALVULAS E BOIAS</t>
        </r>
      </text>
    </comment>
    <comment ref="AW370" authorId="0" shapeId="0" xr:uid="{8C996803-E217-4BB8-9723-5576B0ECD920}">
      <text>
        <r>
          <rPr>
            <sz val="10"/>
            <color indexed="81"/>
            <rFont val="Lucida Console"/>
            <family val="3"/>
          </rPr>
          <t>Tempo de Estoque (Meses)_x000D_
_x000D_
20,0</t>
        </r>
      </text>
    </comment>
    <comment ref="A371" authorId="0" shapeId="0" xr:uid="{B959AD78-E7EA-4657-86A5-9BF285D37372}">
      <text>
        <r>
          <rPr>
            <sz val="10"/>
            <color indexed="81"/>
            <rFont val="Lucida Console"/>
            <family val="3"/>
          </rPr>
          <t>_x000D_
65173</t>
        </r>
      </text>
    </comment>
    <comment ref="B371" authorId="0" shapeId="0" xr:uid="{6EFC0B28-1B98-48C1-831B-688110A9D402}">
      <text>
        <r>
          <rPr>
            <sz val="10"/>
            <color indexed="81"/>
            <rFont val="Lucida Console"/>
            <family val="3"/>
          </rPr>
          <t>DESCRIÇÃO DETALHADA_x000D_
REPARO COMPLETO UNIVERSAL PARA DESCARGA -  CAIXA  ACOPLADA</t>
        </r>
      </text>
    </comment>
    <comment ref="G371" authorId="0" shapeId="0" xr:uid="{F2B29FA0-FC5C-4BBF-ACB1-A22918D55D57}">
      <text>
        <r>
          <rPr>
            <sz val="10"/>
            <color indexed="81"/>
            <rFont val="Lucida Console"/>
            <family val="3"/>
          </rPr>
          <t>_x000D_
Últ estimativa : 150_x000D_
Enviada em     : 17.12.2020_x000D_
Ata - Venc     : 161/21 - 06.07.2022</t>
        </r>
      </text>
    </comment>
    <comment ref="O371" authorId="0" shapeId="0" xr:uid="{B7EB11F2-E0E0-486F-AAE4-EDB91A631FBB}">
      <text>
        <r>
          <rPr>
            <sz val="10"/>
            <color indexed="81"/>
            <rFont val="Lucida Console"/>
            <family val="3"/>
          </rPr>
          <t>_x000D_
Pertencia a ATA nº 161/21_x000D_
Estimativa de Renovação enviada em 17.12.2020 - Qtd 150_x000D_
PE  88/21 lote _x000D_
01.06.21 = Processo finalizado. Ata 161/21</t>
        </r>
      </text>
    </comment>
    <comment ref="W371" authorId="0" shapeId="0" xr:uid="{B11AA49F-31D3-41B9-B314-4B3D57B03CE1}">
      <text>
        <r>
          <rPr>
            <sz val="10"/>
            <color indexed="81"/>
            <rFont val="Lucida Console"/>
            <family val="3"/>
          </rPr>
          <t>_x000D_
DM-Hidráulica</t>
        </r>
      </text>
    </comment>
    <comment ref="X371" authorId="0" shapeId="0" xr:uid="{97828DFE-62DB-41D1-83CE-3890F051532B}">
      <text>
        <r>
          <rPr>
            <sz val="10"/>
            <color indexed="81"/>
            <rFont val="Lucida Console"/>
            <family val="3"/>
          </rPr>
          <t>_x000D_
MATERIAL HIDRAULICO, CANOS, TUBOS, MANGUEIRAS, CONEXOES E ACESS.</t>
        </r>
      </text>
    </comment>
    <comment ref="Y371" authorId="0" shapeId="0" xr:uid="{A5C1BE6B-88A9-4DAE-8866-75807730F6E6}">
      <text>
        <r>
          <rPr>
            <sz val="10"/>
            <color indexed="81"/>
            <rFont val="Lucida Console"/>
            <family val="3"/>
          </rPr>
          <t>_x000D_
REGISTROS VALVULAS E BOIAS</t>
        </r>
      </text>
    </comment>
    <comment ref="AW371" authorId="0" shapeId="0" xr:uid="{936EE91E-E061-4BC2-A809-ABC1831797E7}">
      <text>
        <r>
          <rPr>
            <sz val="10"/>
            <color indexed="81"/>
            <rFont val="Lucida Console"/>
            <family val="3"/>
          </rPr>
          <t>Tempo de Estoque (Meses)_x000D_
_x000D_
50,0</t>
        </r>
      </text>
    </comment>
    <comment ref="A372" authorId="0" shapeId="0" xr:uid="{39E88405-78F9-468F-8F38-074081597067}">
      <text>
        <r>
          <rPr>
            <sz val="10"/>
            <color indexed="81"/>
            <rFont val="Lucida Console"/>
            <family val="3"/>
          </rPr>
          <t>_x000D_
81563</t>
        </r>
      </text>
    </comment>
    <comment ref="B372" authorId="0" shapeId="0" xr:uid="{52CB6F94-6E09-49FF-9BCD-97C01D145A54}">
      <text>
        <r>
          <rPr>
            <sz val="10"/>
            <color indexed="81"/>
            <rFont val="Lucida Console"/>
            <family val="3"/>
          </rPr>
          <t>DESCRIÇÃO DETALHADA_x000D_
REPARO P/ VALVULA DE DESCARGA - MARCA LORENZETTI - P-20</t>
        </r>
      </text>
    </comment>
    <comment ref="G372" authorId="0" shapeId="0" xr:uid="{A6CB3306-DCC5-4918-A6C6-A3099D40CC60}">
      <text>
        <r>
          <rPr>
            <sz val="10"/>
            <color indexed="81"/>
            <rFont val="Lucida Console"/>
            <family val="3"/>
          </rPr>
          <t>_x000D_
Últ estimativa : 0_x000D_
Enviada em     : 17.12.2020_x000D_
Ata - Venc     : 161/21 - 06.07.2022</t>
        </r>
      </text>
    </comment>
    <comment ref="O372" authorId="0" shapeId="0" xr:uid="{B690F6EE-470A-4B2D-A823-5C21F5510E01}">
      <text>
        <r>
          <rPr>
            <sz val="10"/>
            <color indexed="81"/>
            <rFont val="Lucida Console"/>
            <family val="3"/>
          </rPr>
          <t>_x000D_
Pertencia a ATA nº 161/21_x000D_
Estimativa de Renovação enviada em 17.12.2020 - Qtd _x000D_
PE  88/21 lote _x000D_
01.06.21 = Processo finalizado. Ata 161/21</t>
        </r>
      </text>
    </comment>
    <comment ref="W372" authorId="0" shapeId="0" xr:uid="{15A71A2B-1567-4E26-A90B-5D7037CB4DFA}">
      <text>
        <r>
          <rPr>
            <sz val="10"/>
            <color indexed="81"/>
            <rFont val="Lucida Console"/>
            <family val="3"/>
          </rPr>
          <t>_x000D_
DM-Hidráulica</t>
        </r>
      </text>
    </comment>
    <comment ref="X372" authorId="0" shapeId="0" xr:uid="{B18874CB-67C8-48B7-8403-DE8BD30121B5}">
      <text>
        <r>
          <rPr>
            <sz val="10"/>
            <color indexed="81"/>
            <rFont val="Lucida Console"/>
            <family val="3"/>
          </rPr>
          <t>_x000D_
MATERIAL HIDRAULICO, CANOS, TUBOS, MANGUEIRAS, CONEXOES E ACESS.</t>
        </r>
      </text>
    </comment>
    <comment ref="Y372" authorId="0" shapeId="0" xr:uid="{C8DBF878-A2F1-4690-BD78-A23A61ED2F4C}">
      <text>
        <r>
          <rPr>
            <sz val="10"/>
            <color indexed="81"/>
            <rFont val="Lucida Console"/>
            <family val="3"/>
          </rPr>
          <t>_x000D_
REGISTROS VALVULAS E BOIAS</t>
        </r>
      </text>
    </comment>
    <comment ref="AW372" authorId="0" shapeId="0" xr:uid="{10510633-0156-4D29-8625-4C601499C93F}">
      <text>
        <r>
          <rPr>
            <sz val="10"/>
            <color indexed="81"/>
            <rFont val="Lucida Console"/>
            <family val="3"/>
          </rPr>
          <t>Tempo de Estoque (Meses)_x000D_
_x000D_
47,0</t>
        </r>
      </text>
    </comment>
    <comment ref="A373" authorId="0" shapeId="0" xr:uid="{687627E6-C8AA-4BB1-A140-48405F6596F8}">
      <text>
        <r>
          <rPr>
            <sz val="10"/>
            <color indexed="81"/>
            <rFont val="Lucida Console"/>
            <family val="3"/>
          </rPr>
          <t>_x000D_
81564</t>
        </r>
      </text>
    </comment>
    <comment ref="B373" authorId="0" shapeId="0" xr:uid="{B919DF01-E5B7-4B9A-AC84-CDCEF8F2587D}">
      <text>
        <r>
          <rPr>
            <sz val="10"/>
            <color indexed="81"/>
            <rFont val="Lucida Console"/>
            <family val="3"/>
          </rPr>
          <t>DESCRIÇÃO DETALHADA_x000D_
REPARO P/ VALVULA DE DESCARGA - MARCA LORENZETTI - P-21</t>
        </r>
      </text>
    </comment>
    <comment ref="G373" authorId="0" shapeId="0" xr:uid="{AF8591EB-65F8-4697-9EF9-5E87C3C8FD32}">
      <text>
        <r>
          <rPr>
            <sz val="10"/>
            <color indexed="81"/>
            <rFont val="Lucida Console"/>
            <family val="3"/>
          </rPr>
          <t>_x000D_
Últ estimativa : 0_x000D_
Enviada em     : 17.12.2020_x000D_
Ata - Venc     : 161/21 - 06.07.2022</t>
        </r>
      </text>
    </comment>
    <comment ref="O373" authorId="0" shapeId="0" xr:uid="{A0791E14-4FA1-410A-8DE3-E0F57D2F4FB6}">
      <text>
        <r>
          <rPr>
            <sz val="10"/>
            <color indexed="81"/>
            <rFont val="Lucida Console"/>
            <family val="3"/>
          </rPr>
          <t>_x000D_
Pertencia a ATA nº 161/21_x000D_
Estimativa de Renovação enviada em 17.12.2020 - Qtd _x000D_
PE  88/21 lote _x000D_
01.06.21 = Processo finalizado. Ata 161/21</t>
        </r>
      </text>
    </comment>
    <comment ref="W373" authorId="0" shapeId="0" xr:uid="{DE726482-6D6B-4B5F-A012-49574D2E21B0}">
      <text>
        <r>
          <rPr>
            <sz val="10"/>
            <color indexed="81"/>
            <rFont val="Lucida Console"/>
            <family val="3"/>
          </rPr>
          <t>_x000D_
DM-Hidráulica</t>
        </r>
      </text>
    </comment>
    <comment ref="X373" authorId="0" shapeId="0" xr:uid="{A7D0B64A-24AC-4F4D-BEC3-88C3FCFFDB25}">
      <text>
        <r>
          <rPr>
            <sz val="10"/>
            <color indexed="81"/>
            <rFont val="Lucida Console"/>
            <family val="3"/>
          </rPr>
          <t>_x000D_
MATERIAL HIDRAULICO, CANOS, TUBOS, MANGUEIRAS, CONEXOES E ACESS.</t>
        </r>
      </text>
    </comment>
    <comment ref="Y373" authorId="0" shapeId="0" xr:uid="{62E50C7A-D385-4D78-AA0A-8FFA33700250}">
      <text>
        <r>
          <rPr>
            <sz val="10"/>
            <color indexed="81"/>
            <rFont val="Lucida Console"/>
            <family val="3"/>
          </rPr>
          <t>_x000D_
REGISTROS VALVULAS E BOIAS</t>
        </r>
      </text>
    </comment>
    <comment ref="AW373" authorId="0" shapeId="0" xr:uid="{9DD0C1EB-2990-4623-8A81-DE3348C8BDC4}">
      <text>
        <r>
          <rPr>
            <sz val="10"/>
            <color indexed="81"/>
            <rFont val="Lucida Console"/>
            <family val="3"/>
          </rPr>
          <t>Tempo de Estoque (Meses)_x000D_
_x000D_
11,0</t>
        </r>
      </text>
    </comment>
    <comment ref="A374" authorId="0" shapeId="0" xr:uid="{6B3AE4BB-E21E-4DC4-B1C5-05A4597F0EDE}">
      <text>
        <r>
          <rPr>
            <sz val="10"/>
            <color indexed="81"/>
            <rFont val="Lucida Console"/>
            <family val="3"/>
          </rPr>
          <t>_x000D_
81565</t>
        </r>
      </text>
    </comment>
    <comment ref="B374" authorId="0" shapeId="0" xr:uid="{48DD79A4-B9C2-49B0-9F90-891114818E6C}">
      <text>
        <r>
          <rPr>
            <sz val="10"/>
            <color indexed="81"/>
            <rFont val="Lucida Console"/>
            <family val="3"/>
          </rPr>
          <t>DESCRIÇÃO DETALHADA_x000D_
REPARO P/ VALVULA DE DESCARGA - MARCA LORENZETTI - P-41</t>
        </r>
      </text>
    </comment>
    <comment ref="G374" authorId="0" shapeId="0" xr:uid="{38BF3C84-EB6A-4583-94F5-8BEDA94D5C74}">
      <text>
        <r>
          <rPr>
            <sz val="10"/>
            <color indexed="81"/>
            <rFont val="Lucida Console"/>
            <family val="3"/>
          </rPr>
          <t>_x000D_
Últ estimativa : 20_x000D_
Enviada em     : 17.12.2020_x000D_
Ata - Venc     : 161/21 - 06.07.2022</t>
        </r>
      </text>
    </comment>
    <comment ref="O374" authorId="0" shapeId="0" xr:uid="{5D707166-9595-4F05-B534-77FB61DB5A92}">
      <text>
        <r>
          <rPr>
            <sz val="10"/>
            <color indexed="81"/>
            <rFont val="Lucida Console"/>
            <family val="3"/>
          </rPr>
          <t>_x000D_
Pertencia a ATA nº 161/21_x000D_
Estimativa de Renovação enviada em 17.12.2020 - Qtd 20_x000D_
PE  88/21 lote _x000D_
01.06.21 = Processo finalizado. Ata 161/21</t>
        </r>
      </text>
    </comment>
    <comment ref="W374" authorId="0" shapeId="0" xr:uid="{DFFA2C72-E2DD-45A9-B6BB-9E812B37B961}">
      <text>
        <r>
          <rPr>
            <sz val="10"/>
            <color indexed="81"/>
            <rFont val="Lucida Console"/>
            <family val="3"/>
          </rPr>
          <t>_x000D_
DM-Hidráulica</t>
        </r>
      </text>
    </comment>
    <comment ref="X374" authorId="0" shapeId="0" xr:uid="{797C69B7-D46F-4A47-9288-4B9C73EE8A40}">
      <text>
        <r>
          <rPr>
            <sz val="10"/>
            <color indexed="81"/>
            <rFont val="Lucida Console"/>
            <family val="3"/>
          </rPr>
          <t>_x000D_
MATERIAL HIDRAULICO, CANOS, TUBOS, MANGUEIRAS, CONEXOES E ACESS.</t>
        </r>
      </text>
    </comment>
    <comment ref="Y374" authorId="0" shapeId="0" xr:uid="{0F4A32D7-634F-492B-8EFE-0185D3EF9C59}">
      <text>
        <r>
          <rPr>
            <sz val="10"/>
            <color indexed="81"/>
            <rFont val="Lucida Console"/>
            <family val="3"/>
          </rPr>
          <t>_x000D_
REGISTROS VALVULAS E BOIAS</t>
        </r>
      </text>
    </comment>
    <comment ref="AW374" authorId="0" shapeId="0" xr:uid="{E4507950-897F-4FF5-8DA8-C2CBF90AB8A5}">
      <text>
        <r>
          <rPr>
            <sz val="10"/>
            <color indexed="81"/>
            <rFont val="Lucida Console"/>
            <family val="3"/>
          </rPr>
          <t>Tempo de Estoque (Meses)_x000D_
_x000D_
19,0</t>
        </r>
      </text>
    </comment>
    <comment ref="A375" authorId="0" shapeId="0" xr:uid="{4E857EF5-6599-4EB0-8B8C-AA1D6814883A}">
      <text>
        <r>
          <rPr>
            <sz val="10"/>
            <color indexed="81"/>
            <rFont val="Lucida Console"/>
            <family val="3"/>
          </rPr>
          <t>_x000D_
52946</t>
        </r>
      </text>
    </comment>
    <comment ref="B375" authorId="0" shapeId="0" xr:uid="{7DD1C5CC-3099-4D17-8486-2E993C1DC05A}">
      <text>
        <r>
          <rPr>
            <sz val="10"/>
            <color indexed="81"/>
            <rFont val="Lucida Console"/>
            <family val="3"/>
          </rPr>
          <t>DESCRIÇÃO DETALHADA_x000D_
CAIXILHO DE FERRO PERFILADO, BASCULANTE - MEDIDAS: 0,80 X 0,60M</t>
        </r>
      </text>
    </comment>
    <comment ref="G375" authorId="0" shapeId="0" xr:uid="{6E0A7F4E-DF0E-45B1-AB9C-574E4F9AE30C}">
      <text>
        <r>
          <rPr>
            <sz val="10"/>
            <color indexed="81"/>
            <rFont val="Lucida Console"/>
            <family val="3"/>
          </rPr>
          <t>_x000D_
Últ estimativa : 40_x000D_
Enviada em     : 14.02.2020_x000D_
Ata - Venc     : 166/20 - 10.08.2021</t>
        </r>
      </text>
    </comment>
    <comment ref="O375" authorId="0" shapeId="0" xr:uid="{11A6C60A-4155-458B-A0D1-0FEBDC738F1E}">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375" authorId="0" shapeId="0" xr:uid="{7F06C3D0-E245-4B9F-9A21-7EB11DCEDE25}">
      <text>
        <r>
          <rPr>
            <sz val="10"/>
            <color indexed="81"/>
            <rFont val="Lucida Console"/>
            <family val="3"/>
          </rPr>
          <t>_x000D_
DM-Construção</t>
        </r>
      </text>
    </comment>
    <comment ref="X375" authorId="0" shapeId="0" xr:uid="{BB1D4414-5D9F-4A2E-9FD4-408793056274}">
      <text>
        <r>
          <rPr>
            <sz val="10"/>
            <color indexed="81"/>
            <rFont val="Lucida Console"/>
            <family val="3"/>
          </rPr>
          <t>_x000D_
MAT.E EQUIP. P/ CONSTR.CIVIL E CONSERV. DE VIAS PUBL.</t>
        </r>
      </text>
    </comment>
    <comment ref="Y375" authorId="0" shapeId="0" xr:uid="{C4566B0E-2968-4C5D-946A-6072DB91087F}">
      <text>
        <r>
          <rPr>
            <sz val="10"/>
            <color indexed="81"/>
            <rFont val="Lucida Console"/>
            <family val="3"/>
          </rPr>
          <t>_x000D_
CAIXILHOS, JANELAS E VITROS</t>
        </r>
      </text>
    </comment>
    <comment ref="AW375" authorId="0" shapeId="0" xr:uid="{47CEC6E6-083A-430E-9A09-2007551A22D3}">
      <text>
        <r>
          <rPr>
            <sz val="10"/>
            <color indexed="81"/>
            <rFont val="Lucida Console"/>
            <family val="3"/>
          </rPr>
          <t>Tempo de Estoque (Meses)_x000D_
_x000D_
34,0</t>
        </r>
      </text>
    </comment>
    <comment ref="A376" authorId="0" shapeId="0" xr:uid="{87DE6944-D6F5-452D-8973-09A380E176F2}">
      <text>
        <r>
          <rPr>
            <sz val="10"/>
            <color indexed="81"/>
            <rFont val="Lucida Console"/>
            <family val="3"/>
          </rPr>
          <t>_x000D_
123131</t>
        </r>
      </text>
    </comment>
    <comment ref="B376" authorId="0" shapeId="0" xr:uid="{8DE21B3A-FB93-41D4-91CB-5A77C3C87729}">
      <text>
        <r>
          <rPr>
            <sz val="10"/>
            <color indexed="81"/>
            <rFont val="Lucida Console"/>
            <family val="3"/>
          </rPr>
          <t>DESCRIÇÃO DETALHADA_x000D_
PERFIL GUIA SUPERIOR 0,50 M DE ALTURA X 0,50 M DE LARGURA DE CIMA X 0,25 M DE LARGURA DE BAIXO X 0,8 DE BERAL, CHAPA 16 - BARRA COM 3 METROS</t>
        </r>
      </text>
    </comment>
    <comment ref="G376" authorId="0" shapeId="0" xr:uid="{F78502D3-50F5-41A0-A277-AF26FC4F58B8}">
      <text>
        <r>
          <rPr>
            <sz val="10"/>
            <color indexed="81"/>
            <rFont val="Lucida Console"/>
            <family val="3"/>
          </rPr>
          <t>_x000D_
Últ estimativa : 300_x000D_
Enviada em     : 14.02.2020_x000D_
Ata - Venc     : 166/20 - 10.08.2021</t>
        </r>
      </text>
    </comment>
    <comment ref="O376" authorId="0" shapeId="0" xr:uid="{1B95BA22-7BA6-45D0-ABB2-E89D79630BF0}">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376" authorId="0" shapeId="0" xr:uid="{3DAA4512-F3C9-4ED3-9E8D-FA771798DF47}">
      <text>
        <r>
          <rPr>
            <sz val="10"/>
            <color indexed="81"/>
            <rFont val="Lucida Console"/>
            <family val="3"/>
          </rPr>
          <t>_x000D_
DM-Serralheria</t>
        </r>
      </text>
    </comment>
    <comment ref="X376" authorId="0" shapeId="0" xr:uid="{4D3FB677-EE15-4E17-8273-88B69507B21B}">
      <text>
        <r>
          <rPr>
            <sz val="10"/>
            <color indexed="81"/>
            <rFont val="Lucida Console"/>
            <family val="3"/>
          </rPr>
          <t>_x000D_
METAIS,LAMINAD.,PERFILADOS E ARTEFATOS METALICOS</t>
        </r>
      </text>
    </comment>
    <comment ref="Y376" authorId="0" shapeId="0" xr:uid="{8B8BFE19-F8DD-4E77-B413-F2FA95306FBA}">
      <text>
        <r>
          <rPr>
            <sz val="10"/>
            <color indexed="81"/>
            <rFont val="Lucida Console"/>
            <family val="3"/>
          </rPr>
          <t>_x000D_
PERFIS E BARRA</t>
        </r>
      </text>
    </comment>
    <comment ref="AW376" authorId="0" shapeId="0" xr:uid="{4EEE6EB2-8809-4B05-8053-BFE196BC9191}">
      <text>
        <r>
          <rPr>
            <sz val="10"/>
            <color indexed="81"/>
            <rFont val="Lucida Console"/>
            <family val="3"/>
          </rPr>
          <t>Tempo de Estoque (Meses)_x000D_
_x000D_
332,0</t>
        </r>
      </text>
    </comment>
    <comment ref="A377" authorId="0" shapeId="0" xr:uid="{0EF7FE1F-1196-4D38-AB00-A6F9ECFC3BA7}">
      <text>
        <r>
          <rPr>
            <sz val="10"/>
            <color indexed="81"/>
            <rFont val="Lucida Console"/>
            <family val="3"/>
          </rPr>
          <t>_x000D_
123132</t>
        </r>
      </text>
    </comment>
    <comment ref="B377" authorId="0" shapeId="0" xr:uid="{500B25AF-48C4-4BF5-8CC4-612C127CEF12}">
      <text>
        <r>
          <rPr>
            <sz val="10"/>
            <color indexed="81"/>
            <rFont val="Lucida Console"/>
            <family val="3"/>
          </rPr>
          <t>DESCRIÇÃO DETALHADA_x000D_
PERFIL GUIA INFERIOR - MEDIDAS: 100 CM DE LARGURA TOTAL X 2,5 CM DE ALTURA, CHAPA 16 - BARRA COM 3 METROS</t>
        </r>
      </text>
    </comment>
    <comment ref="G377" authorId="0" shapeId="0" xr:uid="{B6642DF8-B6F9-4EF0-A336-0578A21AB134}">
      <text>
        <r>
          <rPr>
            <sz val="10"/>
            <color indexed="81"/>
            <rFont val="Lucida Console"/>
            <family val="3"/>
          </rPr>
          <t>_x000D_
Últ estimativa : 200_x000D_
Enviada em     : 14.02.2020_x000D_
Ata - Venc     : 166/20 - 10.08.2021</t>
        </r>
      </text>
    </comment>
    <comment ref="O377" authorId="0" shapeId="0" xr:uid="{B22BB2AB-7353-48DE-8EF0-D0D9A47B9F6A}">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377" authorId="0" shapeId="0" xr:uid="{71533115-CCC3-4EAD-B7E3-01112B7E7059}">
      <text>
        <r>
          <rPr>
            <sz val="10"/>
            <color indexed="81"/>
            <rFont val="Lucida Console"/>
            <family val="3"/>
          </rPr>
          <t>_x000D_
DM-Serralheria</t>
        </r>
      </text>
    </comment>
    <comment ref="X377" authorId="0" shapeId="0" xr:uid="{047EA8B1-F818-4FED-8EC0-980FED7F595D}">
      <text>
        <r>
          <rPr>
            <sz val="10"/>
            <color indexed="81"/>
            <rFont val="Lucida Console"/>
            <family val="3"/>
          </rPr>
          <t>_x000D_
METAIS,LAMINAD.,PERFILADOS E ARTEFATOS METALICOS</t>
        </r>
      </text>
    </comment>
    <comment ref="Y377" authorId="0" shapeId="0" xr:uid="{28AF9AD2-FED3-4D22-8FBE-8EF5DC6E0271}">
      <text>
        <r>
          <rPr>
            <sz val="10"/>
            <color indexed="81"/>
            <rFont val="Lucida Console"/>
            <family val="3"/>
          </rPr>
          <t>_x000D_
PERFIS E BARRA</t>
        </r>
      </text>
    </comment>
    <comment ref="AW377" authorId="0" shapeId="0" xr:uid="{51D7B2A1-FF1F-4951-812D-1823C1363E33}">
      <text>
        <r>
          <rPr>
            <sz val="10"/>
            <color indexed="81"/>
            <rFont val="Lucida Console"/>
            <family val="3"/>
          </rPr>
          <t>Tempo de Estoque (Meses)_x000D_
_x000D_
527,0</t>
        </r>
      </text>
    </comment>
    <comment ref="A378" authorId="0" shapeId="0" xr:uid="{BCE5B673-6B59-41FF-AA95-AB083C70624C}">
      <text>
        <r>
          <rPr>
            <sz val="10"/>
            <color indexed="81"/>
            <rFont val="Lucida Console"/>
            <family val="3"/>
          </rPr>
          <t>_x000D_
123133</t>
        </r>
      </text>
    </comment>
    <comment ref="B378" authorId="0" shapeId="0" xr:uid="{672268EA-1CE5-404F-9F0F-34A97D1CE6F7}">
      <text>
        <r>
          <rPr>
            <sz val="10"/>
            <color indexed="81"/>
            <rFont val="Lucida Console"/>
            <family val="3"/>
          </rPr>
          <t>DESCRIÇÃO DETALHADA_x000D_
PERFIL TAMPA GUIA SUPERIOR 0,50 M DE LARGURA COM UMA DOBRA DE 0,10 MM, CHAPA 16 - BARRA COM 3 METROS</t>
        </r>
      </text>
    </comment>
    <comment ref="G378" authorId="0" shapeId="0" xr:uid="{E2A0B1AF-1FBA-4261-A4C3-6F42D9C79DC5}">
      <text>
        <r>
          <rPr>
            <sz val="10"/>
            <color indexed="81"/>
            <rFont val="Lucida Console"/>
            <family val="3"/>
          </rPr>
          <t>_x000D_
Últ estimativa : 300_x000D_
Enviada em     : 14.02.2020_x000D_
Ata - Venc     : 166/20 - 10.08.2021</t>
        </r>
      </text>
    </comment>
    <comment ref="O378" authorId="0" shapeId="0" xr:uid="{23DAD888-3A64-4F44-8AA7-CA82FC1A7547}">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378" authorId="0" shapeId="0" xr:uid="{627DE71B-E185-4591-B500-4DCF0DF54D00}">
      <text>
        <r>
          <rPr>
            <sz val="10"/>
            <color indexed="81"/>
            <rFont val="Lucida Console"/>
            <family val="3"/>
          </rPr>
          <t>_x000D_
DM-Serralheria</t>
        </r>
      </text>
    </comment>
    <comment ref="X378" authorId="0" shapeId="0" xr:uid="{81DB5A13-B328-437F-BA33-6D39F9E5AC87}">
      <text>
        <r>
          <rPr>
            <sz val="10"/>
            <color indexed="81"/>
            <rFont val="Lucida Console"/>
            <family val="3"/>
          </rPr>
          <t>_x000D_
METAIS,LAMINAD.,PERFILADOS E ARTEFATOS METALICOS</t>
        </r>
      </text>
    </comment>
    <comment ref="Y378" authorId="0" shapeId="0" xr:uid="{DB4B755D-BCBB-46D5-8EDE-7286AF2B3A7D}">
      <text>
        <r>
          <rPr>
            <sz val="10"/>
            <color indexed="81"/>
            <rFont val="Lucida Console"/>
            <family val="3"/>
          </rPr>
          <t>_x000D_
PERFIS E BARRA</t>
        </r>
      </text>
    </comment>
    <comment ref="AW378" authorId="0" shapeId="0" xr:uid="{B676C2F0-C993-4B94-8C5E-7972F5BE3104}">
      <text>
        <r>
          <rPr>
            <sz val="10"/>
            <color indexed="81"/>
            <rFont val="Lucida Console"/>
            <family val="3"/>
          </rPr>
          <t>Tempo de Estoque (Meses)_x000D_
_x000D_
382,0</t>
        </r>
      </text>
    </comment>
    <comment ref="A379" authorId="0" shapeId="0" xr:uid="{B9D7BD86-6E7A-447A-8514-6BFFEA9D6C88}">
      <text>
        <r>
          <rPr>
            <sz val="10"/>
            <color indexed="81"/>
            <rFont val="Lucida Console"/>
            <family val="3"/>
          </rPr>
          <t>_x000D_
114822</t>
        </r>
      </text>
    </comment>
    <comment ref="B379" authorId="0" shapeId="0" xr:uid="{C232B680-B316-48CE-AAFD-E27943AD39D6}">
      <text>
        <r>
          <rPr>
            <sz val="10"/>
            <color indexed="81"/>
            <rFont val="Lucida Console"/>
            <family val="3"/>
          </rPr>
          <t>DESCRIÇÃO DETALHADA_x000D_
TUBO DE PVC SOLDAVEL, 10" 250MM X 6M PARA ESGOTO NA COR BRANCA</t>
        </r>
      </text>
    </comment>
    <comment ref="G379" authorId="0" shapeId="0" xr:uid="{782FBC53-C39C-4C0E-88DE-3F3CE460CD37}">
      <text>
        <r>
          <rPr>
            <sz val="10"/>
            <color indexed="81"/>
            <rFont val="Lucida Console"/>
            <family val="3"/>
          </rPr>
          <t>_x000D_
Últ estimativa : 100_x000D_
Enviada em     : 25.09.2019_x000D_
Ata - Venc     : 169/17 - 05.10.2018</t>
        </r>
      </text>
    </comment>
    <comment ref="O379" authorId="0" shapeId="0" xr:uid="{86768ED9-57B0-459B-B21A-3F872B1DCC8D}">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379" authorId="0" shapeId="0" xr:uid="{3D57308E-2214-4BB1-A542-582A3FCE18C6}">
      <text>
        <r>
          <rPr>
            <sz val="10"/>
            <color indexed="81"/>
            <rFont val="Lucida Console"/>
            <family val="3"/>
          </rPr>
          <t>_x000D_
DM-Hidráulica</t>
        </r>
      </text>
    </comment>
    <comment ref="X379" authorId="0" shapeId="0" xr:uid="{B5A5F037-3148-44F6-8FD9-EDACCD7B5F6E}">
      <text>
        <r>
          <rPr>
            <sz val="10"/>
            <color indexed="81"/>
            <rFont val="Lucida Console"/>
            <family val="3"/>
          </rPr>
          <t>_x000D_
MATERIAL HIDRAULICO, CANOS, TUBOS, MANGUEIRAS, CONEXOES E ACESS.</t>
        </r>
      </text>
    </comment>
    <comment ref="Y379" authorId="0" shapeId="0" xr:uid="{550571CB-FCDA-427E-A1D1-F95C261E22A3}">
      <text>
        <r>
          <rPr>
            <sz val="10"/>
            <color indexed="81"/>
            <rFont val="Lucida Console"/>
            <family val="3"/>
          </rPr>
          <t>_x000D_
ADAP. LUVAS.TES CURVAS COTOVELOS PLUGS FLANGES.....</t>
        </r>
      </text>
    </comment>
    <comment ref="AW379" authorId="0" shapeId="0" xr:uid="{4212BE6F-0010-41FB-8279-5B799DBBBE41}">
      <text>
        <r>
          <rPr>
            <sz val="10"/>
            <color indexed="81"/>
            <rFont val="Lucida Console"/>
            <family val="3"/>
          </rPr>
          <t>Tempo de Estoque (Meses)_x000D_
_x000D_
39,0</t>
        </r>
      </text>
    </comment>
    <comment ref="A380" authorId="0" shapeId="0" xr:uid="{AAD7D7A1-4BE6-4598-947B-D937547F624D}">
      <text>
        <r>
          <rPr>
            <sz val="10"/>
            <color indexed="81"/>
            <rFont val="Lucida Console"/>
            <family val="3"/>
          </rPr>
          <t>_x000D_
88726</t>
        </r>
      </text>
    </comment>
    <comment ref="B380" authorId="0" shapeId="0" xr:uid="{9AF2E325-0F32-417D-939F-85B95F3332A3}">
      <text>
        <r>
          <rPr>
            <sz val="10"/>
            <color indexed="81"/>
            <rFont val="Lucida Console"/>
            <family val="3"/>
          </rPr>
          <t>DESCRIÇÃO DETALHADA_x000D_
DISJUNTOR NORMA DIN CURVA C PADRAO, BIPOLAR, 10 AMPERES</t>
        </r>
      </text>
    </comment>
    <comment ref="G380" authorId="0" shapeId="0" xr:uid="{592246FE-CD0B-4C3A-808E-33166C63BD35}">
      <text>
        <r>
          <rPr>
            <sz val="10"/>
            <color indexed="81"/>
            <rFont val="Lucida Console"/>
            <family val="3"/>
          </rPr>
          <t>_x000D_
Últ estimativa : 120_x000D_
Enviada em     : 23.09.2020_x000D_
Ata - Venc     : 17/20 - 29.01.2021</t>
        </r>
      </text>
    </comment>
    <comment ref="O380" authorId="0" shapeId="0" xr:uid="{05BE996F-081D-4959-BFA1-07B3F3516A6A}">
      <text>
        <r>
          <rPr>
            <sz val="10"/>
            <color indexed="81"/>
            <rFont val="Lucida Console"/>
            <family val="3"/>
          </rPr>
          <t>_x000D_
Pertencia a ATA nº 17/20_x000D_
Estimativa de Renovação enviada em 23.09.2020 - Qtd 120_x000D_
PP 241/19 lote _x000D_
21.02.20 = Processo conferido, finalizado.</t>
        </r>
      </text>
    </comment>
    <comment ref="W380" authorId="0" shapeId="0" xr:uid="{46E20E24-6B9D-4E4D-8688-4D7CC99D1F33}">
      <text>
        <r>
          <rPr>
            <sz val="10"/>
            <color indexed="81"/>
            <rFont val="Lucida Console"/>
            <family val="3"/>
          </rPr>
          <t>_x000D_
DM-Elétrica</t>
        </r>
      </text>
    </comment>
    <comment ref="X380" authorId="0" shapeId="0" xr:uid="{FCF6E77E-8646-4828-9F2B-C3A3501D282B}">
      <text>
        <r>
          <rPr>
            <sz val="10"/>
            <color indexed="81"/>
            <rFont val="Lucida Console"/>
            <family val="3"/>
          </rPr>
          <t>_x000D_
EQUIP. MAT. P/ GERACAO, TRANSM. DISTR. RETIF...</t>
        </r>
      </text>
    </comment>
    <comment ref="Y380" authorId="0" shapeId="0" xr:uid="{B9D862C5-EF96-42D6-A38A-37C2E6491483}">
      <text>
        <r>
          <rPr>
            <sz val="10"/>
            <color indexed="81"/>
            <rFont val="Lucida Console"/>
            <family val="3"/>
          </rPr>
          <t>_x000D_
DISJUNTORES</t>
        </r>
      </text>
    </comment>
    <comment ref="AW380" authorId="0" shapeId="0" xr:uid="{63434C03-7307-47B2-A8D1-CABB11E5D823}">
      <text>
        <r>
          <rPr>
            <sz val="10"/>
            <color indexed="81"/>
            <rFont val="Lucida Console"/>
            <family val="3"/>
          </rPr>
          <t>Tempo de Estoque (Meses)_x000D_
_x000D_
130,0</t>
        </r>
      </text>
    </comment>
    <comment ref="A381" authorId="0" shapeId="0" xr:uid="{0CC34118-D0BC-4D40-B07C-314B88CFEBF2}">
      <text>
        <r>
          <rPr>
            <sz val="10"/>
            <color indexed="81"/>
            <rFont val="Lucida Console"/>
            <family val="3"/>
          </rPr>
          <t>_x000D_
88727</t>
        </r>
      </text>
    </comment>
    <comment ref="B381" authorId="0" shapeId="0" xr:uid="{08A19441-0576-4A59-902E-347A983DB1C9}">
      <text>
        <r>
          <rPr>
            <sz val="10"/>
            <color indexed="81"/>
            <rFont val="Lucida Console"/>
            <family val="3"/>
          </rPr>
          <t>DESCRIÇÃO DETALHADA_x000D_
DISJUNTOR NORMA DIN CURVA C PADRAO, BIPOLAR, 20 AMPERES</t>
        </r>
      </text>
    </comment>
    <comment ref="G381" authorId="0" shapeId="0" xr:uid="{4E1D1E21-89E9-4969-B292-0412615AAE4B}">
      <text>
        <r>
          <rPr>
            <sz val="10"/>
            <color indexed="81"/>
            <rFont val="Lucida Console"/>
            <family val="3"/>
          </rPr>
          <t>_x000D_
Últ estimativa : 300_x000D_
Enviada em     : 23.09.2020_x000D_
Ata - Venc     : 17/20 - 29.01.2021</t>
        </r>
      </text>
    </comment>
    <comment ref="O381" authorId="0" shapeId="0" xr:uid="{40ED8927-04E3-482E-944C-7B9CA37B6F87}">
      <text>
        <r>
          <rPr>
            <sz val="10"/>
            <color indexed="81"/>
            <rFont val="Lucida Console"/>
            <family val="3"/>
          </rPr>
          <t>_x000D_
Pertencia a ATA nº 17/20_x000D_
Estimativa de Renovação enviada em 23.09.2020 - Qtd 300_x000D_
PP 241/19 lote _x000D_
21.02.20 = Processo conferido, finalizado.</t>
        </r>
      </text>
    </comment>
    <comment ref="W381" authorId="0" shapeId="0" xr:uid="{88EB3AFF-38C1-43F8-A0ED-E685C95BFB9F}">
      <text>
        <r>
          <rPr>
            <sz val="10"/>
            <color indexed="81"/>
            <rFont val="Lucida Console"/>
            <family val="3"/>
          </rPr>
          <t>_x000D_
DM-Elétrica</t>
        </r>
      </text>
    </comment>
    <comment ref="X381" authorId="0" shapeId="0" xr:uid="{6CF8CCCB-BA03-473A-A3CC-92C810CDBC18}">
      <text>
        <r>
          <rPr>
            <sz val="10"/>
            <color indexed="81"/>
            <rFont val="Lucida Console"/>
            <family val="3"/>
          </rPr>
          <t>_x000D_
EQUIP. MAT. P/ GERACAO, TRANSM. DISTR. RETIF...</t>
        </r>
      </text>
    </comment>
    <comment ref="Y381" authorId="0" shapeId="0" xr:uid="{BB55B114-9268-440B-8A17-C957E3A33D00}">
      <text>
        <r>
          <rPr>
            <sz val="10"/>
            <color indexed="81"/>
            <rFont val="Lucida Console"/>
            <family val="3"/>
          </rPr>
          <t>_x000D_
DISJUNTORES</t>
        </r>
      </text>
    </comment>
    <comment ref="AW381" authorId="0" shapeId="0" xr:uid="{CB7E6E23-E3E9-477B-A720-954F34D6F07B}">
      <text>
        <r>
          <rPr>
            <sz val="10"/>
            <color indexed="81"/>
            <rFont val="Lucida Console"/>
            <family val="3"/>
          </rPr>
          <t>Tempo de Estoque (Meses)_x000D_
_x000D_
218,0</t>
        </r>
      </text>
    </comment>
    <comment ref="A382" authorId="0" shapeId="0" xr:uid="{53E46270-6D1B-48FB-941B-9F5ECD563B25}">
      <text>
        <r>
          <rPr>
            <sz val="10"/>
            <color indexed="81"/>
            <rFont val="Lucida Console"/>
            <family val="3"/>
          </rPr>
          <t>_x000D_
88728</t>
        </r>
      </text>
    </comment>
    <comment ref="B382" authorId="0" shapeId="0" xr:uid="{E9A394BB-035C-4CB8-9C31-5431F45EAC5F}">
      <text>
        <r>
          <rPr>
            <sz val="10"/>
            <color indexed="81"/>
            <rFont val="Lucida Console"/>
            <family val="3"/>
          </rPr>
          <t>DESCRIÇÃO DETALHADA_x000D_
DISJUNTOR NORMA DIN CURVA C PADRAO, BIPOLAR, 32 AMPERES</t>
        </r>
      </text>
    </comment>
    <comment ref="G382" authorId="0" shapeId="0" xr:uid="{DC36B1AD-34D9-4EEC-A364-E4EA53CA0642}">
      <text>
        <r>
          <rPr>
            <sz val="10"/>
            <color indexed="81"/>
            <rFont val="Lucida Console"/>
            <family val="3"/>
          </rPr>
          <t>_x000D_
Últ estimativa : 250_x000D_
Enviada em     : 23.09.2020_x000D_
Ata - Venc     : 17/20 - 29.01.2021</t>
        </r>
      </text>
    </comment>
    <comment ref="O382" authorId="0" shapeId="0" xr:uid="{8C842708-8D6B-4D50-A9DF-214DCAE75240}">
      <text>
        <r>
          <rPr>
            <sz val="10"/>
            <color indexed="81"/>
            <rFont val="Lucida Console"/>
            <family val="3"/>
          </rPr>
          <t>_x000D_
Pertencia a ATA nº 17/20_x000D_
Estimativa de Renovação enviada em 23.09.2020 - Qtd 250_x000D_
PP 241/19 lote _x000D_
21.02.20 = Processo conferido, finalizado.</t>
        </r>
      </text>
    </comment>
    <comment ref="W382" authorId="0" shapeId="0" xr:uid="{F49F5C0B-0C0B-4FAE-A117-7E6A63D5DE42}">
      <text>
        <r>
          <rPr>
            <sz val="10"/>
            <color indexed="81"/>
            <rFont val="Lucida Console"/>
            <family val="3"/>
          </rPr>
          <t>_x000D_
DM-Elétrica</t>
        </r>
      </text>
    </comment>
    <comment ref="X382" authorId="0" shapeId="0" xr:uid="{2EBEF3D6-BBCC-438B-B14D-1891E7998C42}">
      <text>
        <r>
          <rPr>
            <sz val="10"/>
            <color indexed="81"/>
            <rFont val="Lucida Console"/>
            <family val="3"/>
          </rPr>
          <t>_x000D_
EQUIP. MAT. P/ GERACAO, TRANSM. DISTR. RETIF...</t>
        </r>
      </text>
    </comment>
    <comment ref="Y382" authorId="0" shapeId="0" xr:uid="{5B30B496-C0D2-4ABF-B9D0-AE39B9E7F81C}">
      <text>
        <r>
          <rPr>
            <sz val="10"/>
            <color indexed="81"/>
            <rFont val="Lucida Console"/>
            <family val="3"/>
          </rPr>
          <t>_x000D_
DISJUNTORES</t>
        </r>
      </text>
    </comment>
    <comment ref="AW382" authorId="0" shapeId="0" xr:uid="{499016B2-5BF2-4AD5-97CE-8099745A6ABF}">
      <text>
        <r>
          <rPr>
            <sz val="10"/>
            <color indexed="81"/>
            <rFont val="Lucida Console"/>
            <family val="3"/>
          </rPr>
          <t>Tempo de Estoque (Meses)_x000D_
_x000D_
186,0</t>
        </r>
      </text>
    </comment>
    <comment ref="A383" authorId="0" shapeId="0" xr:uid="{94B9AE75-9261-48EE-8252-96D3C5DCF2AF}">
      <text>
        <r>
          <rPr>
            <sz val="10"/>
            <color indexed="81"/>
            <rFont val="Lucida Console"/>
            <family val="3"/>
          </rPr>
          <t>_x000D_
88730</t>
        </r>
      </text>
    </comment>
    <comment ref="B383" authorId="0" shapeId="0" xr:uid="{F5183065-36E1-4992-89AB-F3901539E57D}">
      <text>
        <r>
          <rPr>
            <sz val="10"/>
            <color indexed="81"/>
            <rFont val="Lucida Console"/>
            <family val="3"/>
          </rPr>
          <t>DESCRIÇÃO DETALHADA_x000D_
DISJUNTOR NORMA DIN CURVA C PADRAO, BIPOLAR, 50 AMPERES</t>
        </r>
      </text>
    </comment>
    <comment ref="G383" authorId="0" shapeId="0" xr:uid="{33B9B6EF-181F-4FD9-94D3-3642A24CC545}">
      <text>
        <r>
          <rPr>
            <sz val="10"/>
            <color indexed="81"/>
            <rFont val="Lucida Console"/>
            <family val="3"/>
          </rPr>
          <t>_x000D_
Últ estimativa : 20_x000D_
Enviada em     : 23.09.2020_x000D_
Ata - Venc     : 17/20 - 29.01.2021</t>
        </r>
      </text>
    </comment>
    <comment ref="O383" authorId="0" shapeId="0" xr:uid="{35F271D9-4A96-4BE1-B096-36A20270841A}">
      <text>
        <r>
          <rPr>
            <sz val="10"/>
            <color indexed="81"/>
            <rFont val="Lucida Console"/>
            <family val="3"/>
          </rPr>
          <t>_x000D_
Pertencia a ATA nº 17/20_x000D_
Estimativa de Renovação enviada em 23.09.2020 - Qtd 20_x000D_
PP 241/19 lote _x000D_
21.02.20 = Processo conferido, finalizado.</t>
        </r>
      </text>
    </comment>
    <comment ref="W383" authorId="0" shapeId="0" xr:uid="{5828F934-1CF1-4B3C-91AE-A02BC076C2D7}">
      <text>
        <r>
          <rPr>
            <sz val="10"/>
            <color indexed="81"/>
            <rFont val="Lucida Console"/>
            <family val="3"/>
          </rPr>
          <t>_x000D_
DM-Elétrica</t>
        </r>
      </text>
    </comment>
    <comment ref="X383" authorId="0" shapeId="0" xr:uid="{B0B7E015-3EA5-4D81-A959-0A6954A6F4DB}">
      <text>
        <r>
          <rPr>
            <sz val="10"/>
            <color indexed="81"/>
            <rFont val="Lucida Console"/>
            <family val="3"/>
          </rPr>
          <t>_x000D_
EQUIP. MAT. P/ GERACAO, TRANSM. DISTR. RETIF...</t>
        </r>
      </text>
    </comment>
    <comment ref="Y383" authorId="0" shapeId="0" xr:uid="{9AC64D01-FC51-43EB-931A-52D6C18D3E39}">
      <text>
        <r>
          <rPr>
            <sz val="10"/>
            <color indexed="81"/>
            <rFont val="Lucida Console"/>
            <family val="3"/>
          </rPr>
          <t>_x000D_
DISJUNTORES</t>
        </r>
      </text>
    </comment>
    <comment ref="AW383" authorId="0" shapeId="0" xr:uid="{F97678DF-CADF-4026-96CC-0D1DF021EC70}">
      <text>
        <r>
          <rPr>
            <sz val="10"/>
            <color indexed="81"/>
            <rFont val="Lucida Console"/>
            <family val="3"/>
          </rPr>
          <t>Tempo de Estoque (Meses)_x000D_
_x000D_
28,0</t>
        </r>
      </text>
    </comment>
    <comment ref="A384" authorId="0" shapeId="0" xr:uid="{155F45C0-0966-4715-8D3A-5B8E6746915C}">
      <text>
        <r>
          <rPr>
            <sz val="10"/>
            <color indexed="81"/>
            <rFont val="Lucida Console"/>
            <family val="3"/>
          </rPr>
          <t>_x000D_
88734</t>
        </r>
      </text>
    </comment>
    <comment ref="B384" authorId="0" shapeId="0" xr:uid="{F3E7657C-9D38-45DE-A418-234942E645C0}">
      <text>
        <r>
          <rPr>
            <sz val="10"/>
            <color indexed="81"/>
            <rFont val="Lucida Console"/>
            <family val="3"/>
          </rPr>
          <t>DESCRIÇÃO DETALHADA_x000D_
DISJUNTOR NORMA DIN CURVA C PADRAO, TRIPOLAR, 40 AMPERES</t>
        </r>
      </text>
    </comment>
    <comment ref="G384" authorId="0" shapeId="0" xr:uid="{CB8E05C5-A890-4B35-A932-ECFD73009B11}">
      <text>
        <r>
          <rPr>
            <sz val="10"/>
            <color indexed="81"/>
            <rFont val="Lucida Console"/>
            <family val="3"/>
          </rPr>
          <t>_x000D_
Últ estimativa : 0_x000D_
Enviada em     : 23.09.2020_x000D_
Ata - Venc     : 17/20 - 29.01.2021</t>
        </r>
      </text>
    </comment>
    <comment ref="O384" authorId="0" shapeId="0" xr:uid="{EB938D7A-8016-4CC3-8D4E-63D6EECFD0FA}">
      <text>
        <r>
          <rPr>
            <sz val="10"/>
            <color indexed="81"/>
            <rFont val="Lucida Console"/>
            <family val="3"/>
          </rPr>
          <t>_x000D_
Pertencia a ATA nº 17/20_x000D_
Estimativa de Renovação enviada em 23.09.2020 - Qtd _x000D_
PP 241/19 lote _x000D_
21.02.20 = Processo conferido, finalizado.</t>
        </r>
      </text>
    </comment>
    <comment ref="W384" authorId="0" shapeId="0" xr:uid="{DE806D21-BC92-4B71-BE25-0BF036FD4C90}">
      <text>
        <r>
          <rPr>
            <sz val="10"/>
            <color indexed="81"/>
            <rFont val="Lucida Console"/>
            <family val="3"/>
          </rPr>
          <t>_x000D_
DM-Elétrica</t>
        </r>
      </text>
    </comment>
    <comment ref="X384" authorId="0" shapeId="0" xr:uid="{50E738D1-7016-42EF-AE50-BB15D2CCA24D}">
      <text>
        <r>
          <rPr>
            <sz val="10"/>
            <color indexed="81"/>
            <rFont val="Lucida Console"/>
            <family val="3"/>
          </rPr>
          <t>_x000D_
EQUIP. MAT. P/ GERACAO, TRANSM. DISTR. RETIF...</t>
        </r>
      </text>
    </comment>
    <comment ref="Y384" authorId="0" shapeId="0" xr:uid="{FD6253A5-5104-469D-88CE-8930B93CE55C}">
      <text>
        <r>
          <rPr>
            <sz val="10"/>
            <color indexed="81"/>
            <rFont val="Lucida Console"/>
            <family val="3"/>
          </rPr>
          <t>_x000D_
DISJUNTORES</t>
        </r>
      </text>
    </comment>
    <comment ref="AW384" authorId="0" shapeId="0" xr:uid="{82A3E520-4365-4402-992E-F264262B7F9F}">
      <text>
        <r>
          <rPr>
            <sz val="10"/>
            <color indexed="81"/>
            <rFont val="Lucida Console"/>
            <family val="3"/>
          </rPr>
          <t>Tempo de Estoque (Meses)_x000D_
_x000D_
44,0</t>
        </r>
      </text>
    </comment>
    <comment ref="A385" authorId="0" shapeId="0" xr:uid="{15F02AEF-57F6-4AD2-B01A-ABE98C8778AE}">
      <text>
        <r>
          <rPr>
            <sz val="10"/>
            <color indexed="81"/>
            <rFont val="Lucida Console"/>
            <family val="3"/>
          </rPr>
          <t>_x000D_
88735</t>
        </r>
      </text>
    </comment>
    <comment ref="B385" authorId="0" shapeId="0" xr:uid="{7D2D4269-DB54-4565-A5B7-20094A32E81F}">
      <text>
        <r>
          <rPr>
            <sz val="10"/>
            <color indexed="81"/>
            <rFont val="Lucida Console"/>
            <family val="3"/>
          </rPr>
          <t>DESCRIÇÃO DETALHADA_x000D_
DISJUNTOR NORMA DIN CURVA C PADRAO, TRIPOLAR, 50 AMPERES</t>
        </r>
      </text>
    </comment>
    <comment ref="G385" authorId="0" shapeId="0" xr:uid="{3981CC88-4639-432F-9A08-63F0E64123CE}">
      <text>
        <r>
          <rPr>
            <sz val="10"/>
            <color indexed="81"/>
            <rFont val="Lucida Console"/>
            <family val="3"/>
          </rPr>
          <t>_x000D_
Últ estimativa : 30_x000D_
Enviada em     : 23.09.2020_x000D_
Ata - Venc     : 17/20 - 29.01.2021</t>
        </r>
      </text>
    </comment>
    <comment ref="O385" authorId="0" shapeId="0" xr:uid="{5619B85F-0982-40E4-8176-120AEA2693AF}">
      <text>
        <r>
          <rPr>
            <sz val="10"/>
            <color indexed="81"/>
            <rFont val="Lucida Console"/>
            <family val="3"/>
          </rPr>
          <t>_x000D_
Pertencia a ATA nº 17/20_x000D_
Estimativa de Renovação enviada em 23.09.2020 - Qtd 30_x000D_
PP 241/19 lote _x000D_
21.02.20 = Processo conferido, finalizado.</t>
        </r>
      </text>
    </comment>
    <comment ref="W385" authorId="0" shapeId="0" xr:uid="{22A1E47F-2FC0-4BF5-8528-A770D0DF0422}">
      <text>
        <r>
          <rPr>
            <sz val="10"/>
            <color indexed="81"/>
            <rFont val="Lucida Console"/>
            <family val="3"/>
          </rPr>
          <t>_x000D_
DM-Elétrica</t>
        </r>
      </text>
    </comment>
    <comment ref="X385" authorId="0" shapeId="0" xr:uid="{55CA9E15-CE53-470E-8C61-FB608695DC03}">
      <text>
        <r>
          <rPr>
            <sz val="10"/>
            <color indexed="81"/>
            <rFont val="Lucida Console"/>
            <family val="3"/>
          </rPr>
          <t>_x000D_
EQUIP. MAT. P/ GERACAO, TRANSM. DISTR. RETIF...</t>
        </r>
      </text>
    </comment>
    <comment ref="Y385" authorId="0" shapeId="0" xr:uid="{C62362BF-CB5E-46BB-BA24-507BB495473E}">
      <text>
        <r>
          <rPr>
            <sz val="10"/>
            <color indexed="81"/>
            <rFont val="Lucida Console"/>
            <family val="3"/>
          </rPr>
          <t>_x000D_
DISJUNTORES</t>
        </r>
      </text>
    </comment>
    <comment ref="AW385" authorId="0" shapeId="0" xr:uid="{2FAABBEC-C251-4649-8B48-399F024D8197}">
      <text>
        <r>
          <rPr>
            <sz val="10"/>
            <color indexed="81"/>
            <rFont val="Lucida Console"/>
            <family val="3"/>
          </rPr>
          <t>Tempo de Estoque (Meses)_x000D_
_x000D_
91,0</t>
        </r>
      </text>
    </comment>
    <comment ref="A386" authorId="0" shapeId="0" xr:uid="{098B5434-99E4-4A0F-894F-D1A0B7D8AB04}">
      <text>
        <r>
          <rPr>
            <sz val="10"/>
            <color indexed="81"/>
            <rFont val="Lucida Console"/>
            <family val="3"/>
          </rPr>
          <t>_x000D_
102819</t>
        </r>
      </text>
    </comment>
    <comment ref="B386" authorId="0" shapeId="0" xr:uid="{4E4499E6-8409-4ABD-B77E-104CDEBCBFC0}">
      <text>
        <r>
          <rPr>
            <sz val="10"/>
            <color indexed="81"/>
            <rFont val="Lucida Console"/>
            <family val="3"/>
          </rPr>
          <t>DESCRIÇÃO DETALHADA_x000D_
DISJUNTOR TRIPOLAR IN = 150A, TENSAO MINIMA DE OPERACAO 240V, CURVA C, NBR 60947-2 - CATEGORIA "A"</t>
        </r>
      </text>
    </comment>
    <comment ref="G386" authorId="0" shapeId="0" xr:uid="{1D5B38DF-2438-48C5-A880-F0B2CB6472BD}">
      <text>
        <r>
          <rPr>
            <sz val="10"/>
            <color indexed="81"/>
            <rFont val="Lucida Console"/>
            <family val="3"/>
          </rPr>
          <t>_x000D_
Últ estimativa : 5_x000D_
Enviada em     : 23.09.2020_x000D_
Ata - Venc     : 17/20 - 29.01.2021</t>
        </r>
      </text>
    </comment>
    <comment ref="O386" authorId="0" shapeId="0" xr:uid="{58E469E9-7A0D-4349-B7D3-066F38C673DC}">
      <text>
        <r>
          <rPr>
            <sz val="10"/>
            <color indexed="81"/>
            <rFont val="Lucida Console"/>
            <family val="3"/>
          </rPr>
          <t>_x000D_
Pertencia a ATA nº 17/20_x000D_
Estimativa de Renovação enviada em 23.09.2020 - Qtd 5_x000D_
PP 241/19 lote _x000D_
21.02.20 = Processo conferido, finalizado.</t>
        </r>
      </text>
    </comment>
    <comment ref="W386" authorId="0" shapeId="0" xr:uid="{87D81883-896A-4630-9F42-C85F2E5110BC}">
      <text>
        <r>
          <rPr>
            <sz val="10"/>
            <color indexed="81"/>
            <rFont val="Lucida Console"/>
            <family val="3"/>
          </rPr>
          <t>_x000D_
DM-Elétrica</t>
        </r>
      </text>
    </comment>
    <comment ref="X386" authorId="0" shapeId="0" xr:uid="{5EEFFA6F-C3F1-4A18-B5BE-136115D4A0E0}">
      <text>
        <r>
          <rPr>
            <sz val="10"/>
            <color indexed="81"/>
            <rFont val="Lucida Console"/>
            <family val="3"/>
          </rPr>
          <t>_x000D_
EQUIP. MAT. P/ GERACAO, TRANSM. DISTR. RETIF...</t>
        </r>
      </text>
    </comment>
    <comment ref="Y386" authorId="0" shapeId="0" xr:uid="{CBA305A2-FEB7-49AA-8A34-2D4AA30295E3}">
      <text>
        <r>
          <rPr>
            <sz val="10"/>
            <color indexed="81"/>
            <rFont val="Lucida Console"/>
            <family val="3"/>
          </rPr>
          <t>_x000D_
DISJUNTORES</t>
        </r>
      </text>
    </comment>
    <comment ref="AW386" authorId="0" shapeId="0" xr:uid="{03D609F2-2BC1-4CDA-87BD-66A0375FF539}">
      <text>
        <r>
          <rPr>
            <sz val="10"/>
            <color indexed="81"/>
            <rFont val="Lucida Console"/>
            <family val="3"/>
          </rPr>
          <t>Tempo de Estoque (Meses)_x000D_
_x000D_
5,0</t>
        </r>
      </text>
    </comment>
    <comment ref="A387" authorId="0" shapeId="0" xr:uid="{00A9168C-5C1E-4131-A6E3-E0F3E02866E1}">
      <text>
        <r>
          <rPr>
            <sz val="10"/>
            <color indexed="81"/>
            <rFont val="Lucida Console"/>
            <family val="3"/>
          </rPr>
          <t>_x000D_
110771</t>
        </r>
      </text>
    </comment>
    <comment ref="B387" authorId="0" shapeId="0" xr:uid="{AF4DD72C-A3BE-45C4-B099-8875E32BB555}">
      <text>
        <r>
          <rPr>
            <sz val="10"/>
            <color indexed="81"/>
            <rFont val="Lucida Console"/>
            <family val="3"/>
          </rPr>
          <t>DESCRIÇÃO DETALHADA_x000D_
DISJUNTOR NORMA DIN, CURVA C PADRAO, BIPOLAR - 25 AMPERES</t>
        </r>
      </text>
    </comment>
    <comment ref="G387" authorId="0" shapeId="0" xr:uid="{EFF05E45-4445-43A9-B04F-CC4894D185B9}">
      <text>
        <r>
          <rPr>
            <sz val="10"/>
            <color indexed="81"/>
            <rFont val="Lucida Console"/>
            <family val="3"/>
          </rPr>
          <t>_x000D_
Últ estimativa : 150_x000D_
Enviada em     : 23.09.2020_x000D_
Ata - Venc     : 17/20 - 29.01.2021</t>
        </r>
      </text>
    </comment>
    <comment ref="O387" authorId="0" shapeId="0" xr:uid="{ACCEB2AE-6114-4D67-A22B-92FB9EED6D11}">
      <text>
        <r>
          <rPr>
            <sz val="10"/>
            <color indexed="81"/>
            <rFont val="Lucida Console"/>
            <family val="3"/>
          </rPr>
          <t>_x000D_
Pertencia a ATA nº 17/20_x000D_
Estimativa de Renovação enviada em 23.09.2020 - Qtd 150_x000D_
PP 241/19 lote _x000D_
21.02.20 = Processo conferido, finalizado.</t>
        </r>
      </text>
    </comment>
    <comment ref="W387" authorId="0" shapeId="0" xr:uid="{C25F040C-241D-4874-AF8E-6DD6414A3247}">
      <text>
        <r>
          <rPr>
            <sz val="10"/>
            <color indexed="81"/>
            <rFont val="Lucida Console"/>
            <family val="3"/>
          </rPr>
          <t>_x000D_
DM-Elétrica</t>
        </r>
      </text>
    </comment>
    <comment ref="X387" authorId="0" shapeId="0" xr:uid="{E774DF35-78F9-4091-A47D-588D84256985}">
      <text>
        <r>
          <rPr>
            <sz val="10"/>
            <color indexed="81"/>
            <rFont val="Lucida Console"/>
            <family val="3"/>
          </rPr>
          <t>_x000D_
EQUIP. MAT. P/ GERACAO, TRANSM. DISTR. RETIF...</t>
        </r>
      </text>
    </comment>
    <comment ref="Y387" authorId="0" shapeId="0" xr:uid="{5C6742F1-0F85-4340-A361-CA4D042AAC19}">
      <text>
        <r>
          <rPr>
            <sz val="10"/>
            <color indexed="81"/>
            <rFont val="Lucida Console"/>
            <family val="3"/>
          </rPr>
          <t>_x000D_
DISJUNTORES</t>
        </r>
      </text>
    </comment>
    <comment ref="AW387" authorId="0" shapeId="0" xr:uid="{111D158B-B803-498C-91F7-EBA55686041F}">
      <text>
        <r>
          <rPr>
            <sz val="10"/>
            <color indexed="81"/>
            <rFont val="Lucida Console"/>
            <family val="3"/>
          </rPr>
          <t>Tempo de Estoque (Meses)_x000D_
_x000D_
60,0</t>
        </r>
      </text>
    </comment>
    <comment ref="A388" authorId="0" shapeId="0" xr:uid="{93E98AD0-B0D9-46AA-B2BF-E6602057580D}">
      <text>
        <r>
          <rPr>
            <sz val="10"/>
            <color indexed="81"/>
            <rFont val="Lucida Console"/>
            <family val="3"/>
          </rPr>
          <t>_x000D_
15167</t>
        </r>
      </text>
    </comment>
    <comment ref="B388" authorId="0" shapeId="0" xr:uid="{3B893453-4CEF-4472-AB67-B7B842A9C19A}">
      <text>
        <r>
          <rPr>
            <sz val="10"/>
            <color indexed="81"/>
            <rFont val="Lucida Console"/>
            <family val="3"/>
          </rPr>
          <t>DESCRIÇÃO DETALHADA_x000D_
LUMINARIA FECHADA TIPO CALHA P/ LAMPADA FLUORESCENTE 2 X 40W</t>
        </r>
      </text>
    </comment>
    <comment ref="G388" authorId="0" shapeId="0" xr:uid="{A54D3FDA-84C1-40AF-837E-E558EEE01829}">
      <text>
        <r>
          <rPr>
            <sz val="10"/>
            <color indexed="81"/>
            <rFont val="Lucida Console"/>
            <family val="3"/>
          </rPr>
          <t>_x000D_
Últ estimativa : 500_x000D_
Enviada em     : 23.09.2020_x000D_
Ata - Venc     : 17/20 - 29.01.2021</t>
        </r>
      </text>
    </comment>
    <comment ref="O388" authorId="0" shapeId="0" xr:uid="{0F217381-2053-4D92-B76D-F1C17710A743}">
      <text>
        <r>
          <rPr>
            <sz val="10"/>
            <color indexed="81"/>
            <rFont val="Lucida Console"/>
            <family val="3"/>
          </rPr>
          <t>_x000D_
Pertencia a ATA nº 17/20_x000D_
Estimativa de Renovação enviada em 23.09.2020 - Qtd 500_x000D_
PP 241/19 lote _x000D_
21.02.20 = Processo conferido, finalizado.</t>
        </r>
      </text>
    </comment>
    <comment ref="W388" authorId="0" shapeId="0" xr:uid="{62618735-5DFA-41A0-827D-55E98E20A84D}">
      <text>
        <r>
          <rPr>
            <sz val="10"/>
            <color indexed="81"/>
            <rFont val="Lucida Console"/>
            <family val="3"/>
          </rPr>
          <t>_x000D_
DM-Elétrica</t>
        </r>
      </text>
    </comment>
    <comment ref="X388" authorId="0" shapeId="0" xr:uid="{5C61E9AD-5F28-472C-AABE-6CDD3F91B1F5}">
      <text>
        <r>
          <rPr>
            <sz val="10"/>
            <color indexed="81"/>
            <rFont val="Lucida Console"/>
            <family val="3"/>
          </rPr>
          <t>_x000D_
EQUIP. MAT. P/ GERACAO, TRANSM. DISTR. RETIF...</t>
        </r>
      </text>
    </comment>
    <comment ref="Y388" authorId="0" shapeId="0" xr:uid="{259EF6D6-BF2E-4394-9007-DF5E72880B72}">
      <text>
        <r>
          <rPr>
            <sz val="10"/>
            <color indexed="81"/>
            <rFont val="Lucida Console"/>
            <family val="3"/>
          </rPr>
          <t>_x000D_
LUMINARIAS E PROJETORES COM EQUIPAMENTO</t>
        </r>
      </text>
    </comment>
    <comment ref="AW388" authorId="0" shapeId="0" xr:uid="{1F3797D3-D868-47A7-9DE9-9C397A57B8B3}">
      <text>
        <r>
          <rPr>
            <sz val="10"/>
            <color indexed="81"/>
            <rFont val="Lucida Console"/>
            <family val="3"/>
          </rPr>
          <t>Tempo de Estoque (Meses)_x000D_
_x000D_
1.390,0</t>
        </r>
      </text>
    </comment>
    <comment ref="A389" authorId="0" shapeId="0" xr:uid="{FBC8B379-F7A4-4B48-BE7F-1BEA664450BE}">
      <text>
        <r>
          <rPr>
            <sz val="10"/>
            <color indexed="81"/>
            <rFont val="Lucida Console"/>
            <family val="3"/>
          </rPr>
          <t>_x000D_
127384</t>
        </r>
      </text>
    </comment>
    <comment ref="B389" authorId="0" shapeId="0" xr:uid="{F8F359C4-8569-4F3A-BEE6-BD9379A56F85}">
      <text>
        <r>
          <rPr>
            <sz val="10"/>
            <color indexed="81"/>
            <rFont val="Lucida Console"/>
            <family val="3"/>
          </rPr>
          <t>DESCRIÇÃO DETALHADA_x000D_
MANTA ASFALTICA, AUTO ADESIVA - MEDIDAS: 10CM DE LARGURA X 10 M DE COMPRIMENTO</t>
        </r>
      </text>
    </comment>
    <comment ref="G389" authorId="0" shapeId="0" xr:uid="{FC97F746-2A25-4F7D-A69B-71D1CCC34984}">
      <text>
        <r>
          <rPr>
            <sz val="10"/>
            <color indexed="81"/>
            <rFont val="Lucida Console"/>
            <family val="3"/>
          </rPr>
          <t>_x000D_
Últ estimativa : 100_x000D_
Enviada em     : 22.04.2021_x000D_
Ata - Venc     : 173/21 - 22.08.2022</t>
        </r>
      </text>
    </comment>
    <comment ref="O389" authorId="0" shapeId="0" xr:uid="{7079CBDF-F98D-4428-8E93-A7080E483F4F}">
      <text>
        <r>
          <rPr>
            <sz val="10"/>
            <color indexed="81"/>
            <rFont val="Lucida Console"/>
            <family val="3"/>
          </rPr>
          <t xml:space="preserve">_x000D_
Pertencia a ATA nº 173/21_x000D_
Estimativa de Renovação enviada em 22.04.2021 - Qtd 100_x000D_
PE 120/21 lote _x000D_
 = </t>
        </r>
      </text>
    </comment>
    <comment ref="W389" authorId="0" shapeId="0" xr:uid="{D46FC1C9-AC4A-4822-8953-2C30442848AF}">
      <text>
        <r>
          <rPr>
            <sz val="10"/>
            <color indexed="81"/>
            <rFont val="Lucida Console"/>
            <family val="3"/>
          </rPr>
          <t>_x000D_
DM-Construção</t>
        </r>
      </text>
    </comment>
    <comment ref="X389" authorId="0" shapeId="0" xr:uid="{5E72458A-8570-4989-8421-EEE6A1A45DC3}">
      <text>
        <r>
          <rPr>
            <sz val="10"/>
            <color indexed="81"/>
            <rFont val="Lucida Console"/>
            <family val="3"/>
          </rPr>
          <t>_x000D_
MAT.E EQUIP. P/ CONSTR.CIVIL E CONSERV. DE VIAS PUBL.</t>
        </r>
      </text>
    </comment>
    <comment ref="Y389" authorId="0" shapeId="0" xr:uid="{F4983E6D-597F-4EBB-AEE3-141FB76E1D6E}">
      <text>
        <r>
          <rPr>
            <sz val="10"/>
            <color indexed="81"/>
            <rFont val="Lucida Console"/>
            <family val="3"/>
          </rPr>
          <t>_x000D_
IMPERMEABILIZANTES, ADITIVOS E ADESIVOS</t>
        </r>
      </text>
    </comment>
    <comment ref="AW389" authorId="0" shapeId="0" xr:uid="{4B782303-28CC-4BDC-B265-8C9BB98AB7FD}">
      <text>
        <r>
          <rPr>
            <sz val="10"/>
            <color indexed="81"/>
            <rFont val="Lucida Console"/>
            <family val="3"/>
          </rPr>
          <t>Tempo de Estoque (Meses)_x000D_
_x000D_
258,0</t>
        </r>
      </text>
    </comment>
    <comment ref="A390" authorId="0" shapeId="0" xr:uid="{FA5B14BE-C3B1-4B37-B53E-6929EFE02BC7}">
      <text>
        <r>
          <rPr>
            <sz val="10"/>
            <color indexed="81"/>
            <rFont val="Lucida Console"/>
            <family val="3"/>
          </rPr>
          <t>_x000D_
14001</t>
        </r>
      </text>
    </comment>
    <comment ref="B390" authorId="0" shapeId="0" xr:uid="{516C2688-C422-464E-BF0D-D2FC5ED6D7AE}">
      <text>
        <r>
          <rPr>
            <sz val="10"/>
            <color indexed="81"/>
            <rFont val="Lucida Console"/>
            <family val="3"/>
          </rPr>
          <t>DESCRIÇÃO DETALHADA_x000D_
MASSA CORRIDA PVA - LATA C/ 18 LITROS</t>
        </r>
      </text>
    </comment>
    <comment ref="G390" authorId="0" shapeId="0" xr:uid="{E0CECA75-1552-4048-9EDB-50619E165E2D}">
      <text>
        <r>
          <rPr>
            <sz val="10"/>
            <color indexed="81"/>
            <rFont val="Lucida Console"/>
            <family val="3"/>
          </rPr>
          <t>_x000D_
Últ estimativa : 700_x000D_
Enviada em     : 22.04.2021_x000D_
Ata - Venc     : 174/20 - 16.08.2021</t>
        </r>
      </text>
    </comment>
    <comment ref="O390" authorId="0" shapeId="0" xr:uid="{188F30C3-650C-4C31-997D-A879ED2154F4}">
      <text>
        <r>
          <rPr>
            <sz val="10"/>
            <color indexed="81"/>
            <rFont val="Lucida Console"/>
            <family val="3"/>
          </rPr>
          <t>_x000D_
Pertencia a ATA nº 174/20_x000D_
Estimativa de Renovação enviada em 22.04.2021 - Qtd 700_x000D_
PE  99/20 lote 1_x000D_
03.08.20 = Finalizado</t>
        </r>
      </text>
    </comment>
    <comment ref="W390" authorId="0" shapeId="0" xr:uid="{6883930A-9533-4ECD-92B9-55CC1C16CE94}">
      <text>
        <r>
          <rPr>
            <sz val="10"/>
            <color indexed="81"/>
            <rFont val="Lucida Console"/>
            <family val="3"/>
          </rPr>
          <t>_x000D_
DM-Construção</t>
        </r>
      </text>
    </comment>
    <comment ref="X390" authorId="0" shapeId="0" xr:uid="{53984752-1304-49E4-867A-89B73BB3878C}">
      <text>
        <r>
          <rPr>
            <sz val="10"/>
            <color indexed="81"/>
            <rFont val="Lucida Console"/>
            <family val="3"/>
          </rPr>
          <t>_x000D_
MAT.E EQUIP. P/ CONSTR.CIVIL E CONSERV. DE VIAS PUBL.</t>
        </r>
      </text>
    </comment>
    <comment ref="Y390" authorId="0" shapeId="0" xr:uid="{D21ECF25-B66F-4213-BBDC-F278FEC4C0B1}">
      <text>
        <r>
          <rPr>
            <sz val="10"/>
            <color indexed="81"/>
            <rFont val="Lucida Console"/>
            <family val="3"/>
          </rPr>
          <t>_x000D_
CIMENTO, CAL E GESSO</t>
        </r>
      </text>
    </comment>
    <comment ref="AC390" authorId="0" shapeId="0" xr:uid="{C1FBB091-4BAF-4B2D-BAEF-A353CC745F17}">
      <text>
        <r>
          <rPr>
            <sz val="10"/>
            <color indexed="81"/>
            <rFont val="Lucida Console"/>
            <family val="3"/>
          </rPr>
          <t>_x000D_
AF 11.593/23 | Vc 18.10.2023 | Saldo    800 | CHRISPIN PINTOR TINTAS COMERCIO E SERVICOS LTDA ( 119818 )</t>
        </r>
      </text>
    </comment>
    <comment ref="AG390" authorId="0" shapeId="0" xr:uid="{43B170AB-BE20-4B3F-8645-AE4F30AC0EFA}">
      <text>
        <r>
          <rPr>
            <sz val="10"/>
            <color indexed="81"/>
            <rFont val="Lucida Console"/>
            <family val="3"/>
          </rPr>
          <t>_x000D_
AF 11.593/23 | Vc 18.10.2023 | Saldo    800 | CHRISPIN PINTOR TINTAS COMERCIO E SERVICOS LTDA ( 119818 )</t>
        </r>
      </text>
    </comment>
    <comment ref="AW390" authorId="0" shapeId="0" xr:uid="{6CF9E361-1A95-473E-83A6-9AEC8612C0FD}">
      <text>
        <r>
          <rPr>
            <sz val="10"/>
            <color indexed="81"/>
            <rFont val="Lucida Console"/>
            <family val="3"/>
          </rPr>
          <t>Tempo de Estoque (Meses)_x000D_
_x000D_
800,0</t>
        </r>
      </text>
    </comment>
    <comment ref="A391" authorId="0" shapeId="0" xr:uid="{32458C71-3FDF-4299-8D3B-965994A26149}">
      <text>
        <r>
          <rPr>
            <sz val="10"/>
            <color indexed="81"/>
            <rFont val="Lucida Console"/>
            <family val="3"/>
          </rPr>
          <t>_x000D_
100362</t>
        </r>
      </text>
    </comment>
    <comment ref="B391" authorId="0" shapeId="0" xr:uid="{8B6D6C06-AEE8-4DFD-8ABD-7F182D1E4031}">
      <text>
        <r>
          <rPr>
            <sz val="10"/>
            <color indexed="81"/>
            <rFont val="Lucida Console"/>
            <family val="3"/>
          </rPr>
          <t>DESCRIÇÃO DETALHADA_x000D_
CIMENTO COLA AC3 - SACO C/20 KG</t>
        </r>
      </text>
    </comment>
    <comment ref="G391" authorId="0" shapeId="0" xr:uid="{1673EC61-763A-482A-8A51-71DE5211B563}">
      <text>
        <r>
          <rPr>
            <sz val="10"/>
            <color indexed="81"/>
            <rFont val="Lucida Console"/>
            <family val="3"/>
          </rPr>
          <t>_x000D_
Últ estimativa : 7.000_x000D_
Enviada em     : 22.04.2021_x000D_
Ata - Venc     : 174/20 - 16.08.2021</t>
        </r>
      </text>
    </comment>
    <comment ref="M391" authorId="0" shapeId="0" xr:uid="{E066AA72-6FF4-4109-BD5A-348756A1B8C1}">
      <text>
        <r>
          <rPr>
            <sz val="10"/>
            <color indexed="81"/>
            <rFont val="Lucida Console"/>
            <family val="3"/>
          </rPr>
          <t>_x000D_
Validade necessária em meses =&gt; 9,_x000D_
A partir desta planilha limitado até 22.07.2024</t>
        </r>
      </text>
    </comment>
    <comment ref="O391" authorId="0" shapeId="0" xr:uid="{70908A2B-F7DA-4228-B408-B87D4F795D59}">
      <text>
        <r>
          <rPr>
            <sz val="10"/>
            <color indexed="81"/>
            <rFont val="Lucida Console"/>
            <family val="3"/>
          </rPr>
          <t xml:space="preserve">_x000D_
Pertencia a ATA nº 174/20_x000D_
Estimativa de Renovação enviada em 22.04.2021 - Qtd 7.000_x000D_
PE 120/21 lote _x000D_
 = </t>
        </r>
      </text>
    </comment>
    <comment ref="W391" authorId="0" shapeId="0" xr:uid="{6D0F5588-581C-47C1-BBEE-3158254E51C9}">
      <text>
        <r>
          <rPr>
            <sz val="10"/>
            <color indexed="81"/>
            <rFont val="Lucida Console"/>
            <family val="3"/>
          </rPr>
          <t>_x000D_
DM-Construção</t>
        </r>
      </text>
    </comment>
    <comment ref="X391" authorId="0" shapeId="0" xr:uid="{D3ECB412-5576-4BA7-9136-716781BE18F9}">
      <text>
        <r>
          <rPr>
            <sz val="10"/>
            <color indexed="81"/>
            <rFont val="Lucida Console"/>
            <family val="3"/>
          </rPr>
          <t>_x000D_
MAT.E EQUIP. P/ CONSTR.CIVIL E CONSERV. DE VIAS PUBL.</t>
        </r>
      </text>
    </comment>
    <comment ref="Y391" authorId="0" shapeId="0" xr:uid="{6830826B-F91A-4CBC-8533-E3E138E9A547}">
      <text>
        <r>
          <rPr>
            <sz val="10"/>
            <color indexed="81"/>
            <rFont val="Lucida Console"/>
            <family val="3"/>
          </rPr>
          <t>_x000D_
CIMENTO, CAL E GESSO</t>
        </r>
      </text>
    </comment>
    <comment ref="AC391" authorId="0" shapeId="0" xr:uid="{A1EDB7B5-BB08-4A3D-A46A-EF026B561482}">
      <text>
        <r>
          <rPr>
            <sz val="10"/>
            <color indexed="81"/>
            <rFont val="Lucida Console"/>
            <family val="3"/>
          </rPr>
          <t>_x000D_
AF  8.935/23 | Vc 11.09.2023 | Saldo  8.000 | NOG. COM VARIEDADES LTDA ( 148457 )</t>
        </r>
      </text>
    </comment>
    <comment ref="AG391" authorId="0" shapeId="0" xr:uid="{CD147522-27CB-4386-A34A-016103F72162}">
      <text>
        <r>
          <rPr>
            <sz val="10"/>
            <color indexed="81"/>
            <rFont val="Lucida Console"/>
            <family val="3"/>
          </rPr>
          <t>_x000D_
AF  8.935/23 | Vc 11.09.2023 | Saldo  8.000 | NOG. COM VARIEDADES LTDA ( 148457 )</t>
        </r>
      </text>
    </comment>
    <comment ref="AW391" authorId="0" shapeId="0" xr:uid="{0157EB0D-BB35-4498-8C7E-7661786FBEFA}">
      <text>
        <r>
          <rPr>
            <sz val="10"/>
            <color indexed="81"/>
            <rFont val="Lucida Console"/>
            <family val="3"/>
          </rPr>
          <t>Tempo de Estoque (Meses)_x000D_
_x000D_
6.665,0</t>
        </r>
      </text>
    </comment>
    <comment ref="A392" authorId="0" shapeId="0" xr:uid="{F020A126-728F-4663-B177-8981FBF86625}">
      <text>
        <r>
          <rPr>
            <sz val="10"/>
            <color indexed="81"/>
            <rFont val="Lucida Console"/>
            <family val="3"/>
          </rPr>
          <t>_x000D_
50475</t>
        </r>
      </text>
    </comment>
    <comment ref="B392" authorId="0" shapeId="0" xr:uid="{2224D520-57A6-4F7B-836D-F42CE1638130}">
      <text>
        <r>
          <rPr>
            <sz val="10"/>
            <color indexed="81"/>
            <rFont val="Lucida Console"/>
            <family val="3"/>
          </rPr>
          <t>DESCRIÇÃO DETALHADA_x000D_
CUMEEIRA DE BARRO COZIDO</t>
        </r>
      </text>
    </comment>
    <comment ref="G392" authorId="0" shapeId="0" xr:uid="{8B3C751C-F818-4A98-B80E-956BFA2091B5}">
      <text>
        <r>
          <rPr>
            <sz val="10"/>
            <color indexed="81"/>
            <rFont val="Lucida Console"/>
            <family val="3"/>
          </rPr>
          <t>_x000D_
Últ estimativa : 0_x000D_
Enviada em     : 22.04.2021_x000D_
Ata - Venc     : 174/20 - 16.08.2021</t>
        </r>
      </text>
    </comment>
    <comment ref="O392" authorId="0" shapeId="0" xr:uid="{9ACF6642-B940-46F7-8FB8-683C2D44609F}">
      <text>
        <r>
          <rPr>
            <sz val="10"/>
            <color indexed="81"/>
            <rFont val="Lucida Console"/>
            <family val="3"/>
          </rPr>
          <t>_x000D_
Pertencia a ATA nº 174/20_x000D_
Estimativa de Renovação enviada em 22.04.2021 - Qtd _x000D_
PE  99/20 lote _x000D_
03.08.20 = Finalizado</t>
        </r>
      </text>
    </comment>
    <comment ref="W392" authorId="0" shapeId="0" xr:uid="{332A0A5B-F56A-423A-9E70-7B86FC811A9F}">
      <text>
        <r>
          <rPr>
            <sz val="10"/>
            <color indexed="81"/>
            <rFont val="Lucida Console"/>
            <family val="3"/>
          </rPr>
          <t>_x000D_
DM-Construção</t>
        </r>
      </text>
    </comment>
    <comment ref="X392" authorId="0" shapeId="0" xr:uid="{DDA3ECBB-E78E-454F-85B2-B116C2752CFA}">
      <text>
        <r>
          <rPr>
            <sz val="10"/>
            <color indexed="81"/>
            <rFont val="Lucida Console"/>
            <family val="3"/>
          </rPr>
          <t>_x000D_
MAT.E EQUIP. P/ CONSTR.CIVIL E CONSERV. DE VIAS PUBL.</t>
        </r>
      </text>
    </comment>
    <comment ref="Y392" authorId="0" shapeId="0" xr:uid="{3E52C1C6-409E-406E-86EB-CE0E1E3C5990}">
      <text>
        <r>
          <rPr>
            <sz val="10"/>
            <color indexed="81"/>
            <rFont val="Lucida Console"/>
            <family val="3"/>
          </rPr>
          <t>_x000D_
TELHAS. CUMEEIRAS E ELEM. DE TELH. E CHAP. DE CIM. AMIANT</t>
        </r>
      </text>
    </comment>
    <comment ref="AW392" authorId="0" shapeId="0" xr:uid="{F589E535-EB01-4859-A206-422F2CE4E4D7}">
      <text>
        <r>
          <rPr>
            <sz val="10"/>
            <color indexed="81"/>
            <rFont val="Lucida Console"/>
            <family val="3"/>
          </rPr>
          <t>Tempo de Estoque (Meses)_x000D_
_x000D_
230,0</t>
        </r>
      </text>
    </comment>
    <comment ref="A393" authorId="0" shapeId="0" xr:uid="{D617D6D1-FD4A-4788-97B0-2FE707C870D9}">
      <text>
        <r>
          <rPr>
            <sz val="10"/>
            <color indexed="81"/>
            <rFont val="Lucida Console"/>
            <family val="3"/>
          </rPr>
          <t>_x000D_
67375</t>
        </r>
      </text>
    </comment>
    <comment ref="B393" authorId="0" shapeId="0" xr:uid="{EB09DCB2-FDF6-4815-A8C6-7A1E29F136B2}">
      <text>
        <r>
          <rPr>
            <sz val="10"/>
            <color indexed="81"/>
            <rFont val="Lucida Console"/>
            <family val="3"/>
          </rPr>
          <t>DESCRIÇÃO DETALHADA_x000D_
CUMEEIRA DE FIBRA SINTETICA 30 GRAUS PARA TELHA ONDULADA ESP. 06 MM</t>
        </r>
      </text>
    </comment>
    <comment ref="G393" authorId="0" shapeId="0" xr:uid="{9860F002-3CE1-4BB9-BD9C-3A1E400E8F74}">
      <text>
        <r>
          <rPr>
            <sz val="10"/>
            <color indexed="81"/>
            <rFont val="Lucida Console"/>
            <family val="3"/>
          </rPr>
          <t>_x000D_
Últ estimativa : 100_x000D_
Enviada em     : 22.04.2021_x000D_
Ata - Venc     : 174/20 - 16.08.2021</t>
        </r>
      </text>
    </comment>
    <comment ref="O393" authorId="0" shapeId="0" xr:uid="{73D1F7CC-D11F-4EB4-8324-F97CB3CA07A4}">
      <text>
        <r>
          <rPr>
            <sz val="10"/>
            <color indexed="81"/>
            <rFont val="Lucida Console"/>
            <family val="3"/>
          </rPr>
          <t xml:space="preserve">_x000D_
Pertencia a ATA nº 174/20_x000D_
Estimativa de Renovação enviada em 22.04.2021 - Qtd 100_x000D_
PE 120/21 lote _x000D_
 = </t>
        </r>
      </text>
    </comment>
    <comment ref="W393" authorId="0" shapeId="0" xr:uid="{9363699B-0B0B-4C41-BD2D-E6DF62D9227E}">
      <text>
        <r>
          <rPr>
            <sz val="10"/>
            <color indexed="81"/>
            <rFont val="Lucida Console"/>
            <family val="3"/>
          </rPr>
          <t>_x000D_
DM-Construção</t>
        </r>
      </text>
    </comment>
    <comment ref="X393" authorId="0" shapeId="0" xr:uid="{592DC1E1-36FD-4F23-997F-5F7530D3A393}">
      <text>
        <r>
          <rPr>
            <sz val="10"/>
            <color indexed="81"/>
            <rFont val="Lucida Console"/>
            <family val="3"/>
          </rPr>
          <t>_x000D_
MAT.E EQUIP. P/ CONSTR.CIVIL E CONSERV. DE VIAS PUBL.</t>
        </r>
      </text>
    </comment>
    <comment ref="Y393" authorId="0" shapeId="0" xr:uid="{44F7DACD-8408-4486-878C-E858EEC9F62D}">
      <text>
        <r>
          <rPr>
            <sz val="10"/>
            <color indexed="81"/>
            <rFont val="Lucida Console"/>
            <family val="3"/>
          </rPr>
          <t>_x000D_
TELHAS. CUMEEIRAS E ELEM. DE TELH. E CHAP. DE CIM. AMIANT</t>
        </r>
      </text>
    </comment>
    <comment ref="AW393" authorId="0" shapeId="0" xr:uid="{DFC6D77A-1542-45A5-AF5D-F943946A495F}">
      <text>
        <r>
          <rPr>
            <sz val="10"/>
            <color indexed="81"/>
            <rFont val="Lucida Console"/>
            <family val="3"/>
          </rPr>
          <t>Tempo de Estoque (Meses)_x000D_
_x000D_
103,0</t>
        </r>
      </text>
    </comment>
    <comment ref="A394" authorId="0" shapeId="0" xr:uid="{53F9BFA2-B36B-4866-8E2A-BC009BF5C22D}">
      <text>
        <r>
          <rPr>
            <sz val="10"/>
            <color indexed="81"/>
            <rFont val="Lucida Console"/>
            <family val="3"/>
          </rPr>
          <t>_x000D_
67376</t>
        </r>
      </text>
    </comment>
    <comment ref="B394" authorId="0" shapeId="0" xr:uid="{58446E90-4080-444D-B865-B4364058A1F2}">
      <text>
        <r>
          <rPr>
            <sz val="10"/>
            <color indexed="81"/>
            <rFont val="Lucida Console"/>
            <family val="3"/>
          </rPr>
          <t>DESCRIÇÃO DETALHADA_x000D_
CUMEEIRA DE FIBRA SINTETICA 10 GRAUS PARA TELHA ONDULADA ESP. 06 MM</t>
        </r>
      </text>
    </comment>
    <comment ref="G394" authorId="0" shapeId="0" xr:uid="{8E8C20D4-E5C8-4EE5-8AA1-CC0BA31B858D}">
      <text>
        <r>
          <rPr>
            <sz val="10"/>
            <color indexed="81"/>
            <rFont val="Lucida Console"/>
            <family val="3"/>
          </rPr>
          <t>_x000D_
Últ estimativa : 0_x000D_
Enviada em     : 22.04.2021_x000D_
Ata - Venc     : 174/20 - 16.08.2021</t>
        </r>
      </text>
    </comment>
    <comment ref="O394" authorId="0" shapeId="0" xr:uid="{6F97B2F7-DD61-408C-9175-11803132DF80}">
      <text>
        <r>
          <rPr>
            <sz val="10"/>
            <color indexed="81"/>
            <rFont val="Lucida Console"/>
            <family val="3"/>
          </rPr>
          <t>_x000D_
Pertencia a ATA nº 174/20_x000D_
Estimativa de Renovação enviada em 22.04.2021 - Qtd _x000D_
PE  99/20 lote 8_x000D_
03.08.20 = Finalizado</t>
        </r>
      </text>
    </comment>
    <comment ref="W394" authorId="0" shapeId="0" xr:uid="{CB50A21F-8A87-4F5D-84EB-FC693E56C9D8}">
      <text>
        <r>
          <rPr>
            <sz val="10"/>
            <color indexed="81"/>
            <rFont val="Lucida Console"/>
            <family val="3"/>
          </rPr>
          <t>_x000D_
DM-Construção</t>
        </r>
      </text>
    </comment>
    <comment ref="X394" authorId="0" shapeId="0" xr:uid="{9523660E-9E04-4687-A9EE-5945312D95AE}">
      <text>
        <r>
          <rPr>
            <sz val="10"/>
            <color indexed="81"/>
            <rFont val="Lucida Console"/>
            <family val="3"/>
          </rPr>
          <t>_x000D_
MAT.E EQUIP. P/ CONSTR.CIVIL E CONSERV. DE VIAS PUBL.</t>
        </r>
      </text>
    </comment>
    <comment ref="Y394" authorId="0" shapeId="0" xr:uid="{48D8177A-14AD-495F-8FAD-C5B907C48615}">
      <text>
        <r>
          <rPr>
            <sz val="10"/>
            <color indexed="81"/>
            <rFont val="Lucida Console"/>
            <family val="3"/>
          </rPr>
          <t>_x000D_
TELHAS. CUMEEIRAS E ELEM. DE TELH. E CHAP. DE CIM. AMIANT</t>
        </r>
      </text>
    </comment>
    <comment ref="AW394" authorId="0" shapeId="0" xr:uid="{6E33FEF3-54C4-4973-BD7B-13617E6D27DA}">
      <text>
        <r>
          <rPr>
            <sz val="10"/>
            <color indexed="81"/>
            <rFont val="Lucida Console"/>
            <family val="3"/>
          </rPr>
          <t>Tempo de Estoque (Meses)_x000D_
_x000D_
178,0</t>
        </r>
      </text>
    </comment>
    <comment ref="A395" authorId="0" shapeId="0" xr:uid="{F0725C3A-8D99-485C-87F7-914C21C26687}">
      <text>
        <r>
          <rPr>
            <sz val="10"/>
            <color indexed="81"/>
            <rFont val="Lucida Console"/>
            <family val="3"/>
          </rPr>
          <t>_x000D_
106375</t>
        </r>
      </text>
    </comment>
    <comment ref="B395" authorId="0" shapeId="0" xr:uid="{CB5D8FA6-15B6-4C24-9FDF-C244AB8AAA0A}">
      <text>
        <r>
          <rPr>
            <sz val="10"/>
            <color indexed="81"/>
            <rFont val="Lucida Console"/>
            <family val="3"/>
          </rPr>
          <t>DESCRIÇÃO DETALHADA_x000D_
TELHA EM CIMENTO REFORCADO COM FIO SINTETICO(CRFS), TIPO ONDULADA, MEDINDO (1,83MX1,10MX6MM), CONFORME NBR 5640,5639,8055</t>
        </r>
      </text>
    </comment>
    <comment ref="G395" authorId="0" shapeId="0" xr:uid="{DF3F6EB4-ED58-4D02-AF0A-DF37F21811BE}">
      <text>
        <r>
          <rPr>
            <sz val="10"/>
            <color indexed="81"/>
            <rFont val="Lucida Console"/>
            <family val="3"/>
          </rPr>
          <t>_x000D_
Últ estimativa : 1.050_x000D_
Enviada em     : 22.04.2021_x000D_
Ata - Venc     : 174/20 - 16.08.2021</t>
        </r>
      </text>
    </comment>
    <comment ref="O395" authorId="0" shapeId="0" xr:uid="{9837D739-0FAB-4FE4-A3DB-73E0C736F462}">
      <text>
        <r>
          <rPr>
            <sz val="10"/>
            <color indexed="81"/>
            <rFont val="Lucida Console"/>
            <family val="3"/>
          </rPr>
          <t xml:space="preserve">_x000D_
Pertencia a ATA nº 174/20_x000D_
Estimativa de Renovação enviada em 22.04.2021 - Qtd 1.050_x000D_
PE 120/21 lote _x000D_
 = </t>
        </r>
      </text>
    </comment>
    <comment ref="W395" authorId="0" shapeId="0" xr:uid="{B841CF97-734D-4DCD-96BB-04DC34419715}">
      <text>
        <r>
          <rPr>
            <sz val="10"/>
            <color indexed="81"/>
            <rFont val="Lucida Console"/>
            <family val="3"/>
          </rPr>
          <t>_x000D_
DM-Construção</t>
        </r>
      </text>
    </comment>
    <comment ref="X395" authorId="0" shapeId="0" xr:uid="{89A8E64B-3160-4091-AA53-5C50B461C523}">
      <text>
        <r>
          <rPr>
            <sz val="10"/>
            <color indexed="81"/>
            <rFont val="Lucida Console"/>
            <family val="3"/>
          </rPr>
          <t>_x000D_
MAT.E EQUIP. P/ CONSTR.CIVIL E CONSERV. DE VIAS PUBL.</t>
        </r>
      </text>
    </comment>
    <comment ref="Y395" authorId="0" shapeId="0" xr:uid="{607A44B5-2C40-4EE4-970D-B2E089616C0D}">
      <text>
        <r>
          <rPr>
            <sz val="10"/>
            <color indexed="81"/>
            <rFont val="Lucida Console"/>
            <family val="3"/>
          </rPr>
          <t>_x000D_
TELHAS. CUMEEIRAS E ELEM. DE TELH. E CHAP. DE CIM. AMIANT</t>
        </r>
      </text>
    </comment>
    <comment ref="AW395" authorId="0" shapeId="0" xr:uid="{028F1390-FF25-4033-972B-D9519F7CAFB8}">
      <text>
        <r>
          <rPr>
            <sz val="10"/>
            <color indexed="81"/>
            <rFont val="Lucida Console"/>
            <family val="3"/>
          </rPr>
          <t>Tempo de Estoque (Meses)_x000D_
_x000D_
1.000,0</t>
        </r>
      </text>
    </comment>
    <comment ref="A396" authorId="0" shapeId="0" xr:uid="{46798189-4976-4BD4-BFD7-59E102FD9A29}">
      <text>
        <r>
          <rPr>
            <sz val="10"/>
            <color indexed="81"/>
            <rFont val="Lucida Console"/>
            <family val="3"/>
          </rPr>
          <t>_x000D_
114299</t>
        </r>
      </text>
    </comment>
    <comment ref="B396" authorId="0" shapeId="0" xr:uid="{35F4D13F-1D3F-43A2-AEB6-A2192B74153B}">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396" authorId="0" shapeId="0" xr:uid="{13965136-9D11-45CC-B906-6F0E6C2CA537}">
      <text>
        <r>
          <rPr>
            <sz val="10"/>
            <color indexed="81"/>
            <rFont val="Lucida Console"/>
            <family val="3"/>
          </rPr>
          <t>_x000D_
Últ estimativa : 0_x000D_
Enviada em     : 22.04.2021_x000D_
Ata - Venc     : 174/20 - 16.08.2021</t>
        </r>
      </text>
    </comment>
    <comment ref="O396" authorId="0" shapeId="0" xr:uid="{6446FC2F-9184-404E-B9D8-9E24611E543D}">
      <text>
        <r>
          <rPr>
            <sz val="10"/>
            <color indexed="81"/>
            <rFont val="Lucida Console"/>
            <family val="3"/>
          </rPr>
          <t>_x000D_
Pertencia a ATA nº 174/20_x000D_
Estimativa de Renovação enviada em 22.04.2021 - Qtd _x000D_
PE  99/20 lote 21_x000D_
03.08.20 = Finalizado</t>
        </r>
      </text>
    </comment>
    <comment ref="W396" authorId="0" shapeId="0" xr:uid="{BDBC9019-725A-4C8E-83B7-2CCAD82299D2}">
      <text>
        <r>
          <rPr>
            <sz val="10"/>
            <color indexed="81"/>
            <rFont val="Lucida Console"/>
            <family val="3"/>
          </rPr>
          <t>_x000D_
DM-Construção</t>
        </r>
      </text>
    </comment>
    <comment ref="X396" authorId="0" shapeId="0" xr:uid="{FFA93E15-29A7-4356-8A89-31C08DA723D3}">
      <text>
        <r>
          <rPr>
            <sz val="10"/>
            <color indexed="81"/>
            <rFont val="Lucida Console"/>
            <family val="3"/>
          </rPr>
          <t>_x000D_
MAT.E EQUIP. P/ CONSTR.CIVIL E CONSERV. DE VIAS PUBL.</t>
        </r>
      </text>
    </comment>
    <comment ref="Y396" authorId="0" shapeId="0" xr:uid="{DCAB4643-C69B-4160-96E8-B47DFBAE08B5}">
      <text>
        <r>
          <rPr>
            <sz val="10"/>
            <color indexed="81"/>
            <rFont val="Lucida Console"/>
            <family val="3"/>
          </rPr>
          <t>_x000D_
TELHAS. CUMEEIRAS E ELEM. DE TELH. E CHAP. DE CIM. AMIANT</t>
        </r>
      </text>
    </comment>
    <comment ref="AW396" authorId="0" shapeId="0" xr:uid="{F1CA50CE-2508-49ED-A18D-4222598CB156}">
      <text>
        <r>
          <rPr>
            <sz val="10"/>
            <color indexed="81"/>
            <rFont val="Lucida Console"/>
            <family val="3"/>
          </rPr>
          <t>Tempo de Estoque (Meses)_x000D_
_x000D_
174,0</t>
        </r>
      </text>
    </comment>
    <comment ref="A397" authorId="0" shapeId="0" xr:uid="{1BB2FE57-AFF7-4A5B-8264-C961589D72DA}">
      <text>
        <r>
          <rPr>
            <sz val="10"/>
            <color indexed="81"/>
            <rFont val="Lucida Console"/>
            <family val="3"/>
          </rPr>
          <t>_x000D_
98702</t>
        </r>
      </text>
    </comment>
    <comment ref="B397" authorId="0" shapeId="0" xr:uid="{A2CBDC75-FA5E-4196-990B-C214E6038747}">
      <text>
        <r>
          <rPr>
            <sz val="10"/>
            <color indexed="81"/>
            <rFont val="Lucida Console"/>
            <family val="3"/>
          </rPr>
          <t>DESCRIÇÃO DETALHADA_x000D_
FORRO EM PVC BRANCO LISO, REGUA DE 6M DE COMPRIMENTO, 20CM DE LARGURA - 10MM DE ESPESSURA (ESPESSURA COM TOLERANCIA DE +/- 2MM)</t>
        </r>
      </text>
    </comment>
    <comment ref="G397" authorId="0" shapeId="0" xr:uid="{F79BD925-5882-490B-AD08-00AF4170DB1A}">
      <text>
        <r>
          <rPr>
            <sz val="10"/>
            <color indexed="81"/>
            <rFont val="Lucida Console"/>
            <family val="3"/>
          </rPr>
          <t>_x000D_
Últ estimativa : 5.000_x000D_
Enviada em     : 22.04.2021_x000D_
Ata - Venc     : 174/20 - 16.08.2021</t>
        </r>
      </text>
    </comment>
    <comment ref="O397" authorId="0" shapeId="0" xr:uid="{2D515EDD-551C-4D2D-A2E3-E2256FDF72B2}">
      <text>
        <r>
          <rPr>
            <sz val="10"/>
            <color indexed="81"/>
            <rFont val="Lucida Console"/>
            <family val="3"/>
          </rPr>
          <t xml:space="preserve">_x000D_
Pertencia a ATA nº 174/20_x000D_
Estimativa de Renovação enviada em 22.04.2021 - Qtd 5.000_x000D_
PE 120/21 lote _x000D_
 = </t>
        </r>
      </text>
    </comment>
    <comment ref="W397" authorId="0" shapeId="0" xr:uid="{E00D750E-5ABA-46BF-ADF5-70CDFFF67969}">
      <text>
        <r>
          <rPr>
            <sz val="10"/>
            <color indexed="81"/>
            <rFont val="Lucida Console"/>
            <family val="3"/>
          </rPr>
          <t>_x000D_
DM-Construção</t>
        </r>
      </text>
    </comment>
    <comment ref="X397" authorId="0" shapeId="0" xr:uid="{B9B2C01B-CCCF-4F4D-862C-C44932E1992F}">
      <text>
        <r>
          <rPr>
            <sz val="10"/>
            <color indexed="81"/>
            <rFont val="Lucida Console"/>
            <family val="3"/>
          </rPr>
          <t>_x000D_
MAT.E EQUIP. P/ CONSTR.CIVIL E CONSERV. DE VIAS PUBL.</t>
        </r>
      </text>
    </comment>
    <comment ref="Y397" authorId="0" shapeId="0" xr:uid="{916C2BB5-B517-499E-8753-D929ABACDAAC}">
      <text>
        <r>
          <rPr>
            <sz val="10"/>
            <color indexed="81"/>
            <rFont val="Lucida Console"/>
            <family val="3"/>
          </rPr>
          <t>_x000D_
FORROS</t>
        </r>
      </text>
    </comment>
    <comment ref="AW397" authorId="0" shapeId="0" xr:uid="{420C5A7C-A43D-4D80-B21A-EC877275257F}">
      <text>
        <r>
          <rPr>
            <sz val="10"/>
            <color indexed="81"/>
            <rFont val="Lucida Console"/>
            <family val="3"/>
          </rPr>
          <t>Tempo de Estoque (Meses)_x000D_
_x000D_
7.791,0</t>
        </r>
      </text>
    </comment>
    <comment ref="A398" authorId="0" shapeId="0" xr:uid="{451F3DEE-8C34-42AB-8339-7BFA1A8D1C8A}">
      <text>
        <r>
          <rPr>
            <sz val="10"/>
            <color indexed="81"/>
            <rFont val="Lucida Console"/>
            <family val="3"/>
          </rPr>
          <t>_x000D_
132624</t>
        </r>
      </text>
    </comment>
    <comment ref="B398" authorId="0" shapeId="0" xr:uid="{179D3921-F06F-49F5-B1B5-99677169B537}">
      <text>
        <r>
          <rPr>
            <sz val="10"/>
            <color indexed="81"/>
            <rFont val="Lucida Console"/>
            <family val="3"/>
          </rPr>
          <t>DESCRIÇÃO DETALHADA_x000D_
LAVATORIO SUSPENSO INFANTIL, NA COR BRANCA, MATERIAL EM LOUCA NAS DIMENSOES: 38 X 28 CM (COMPRIMENTO/LARGURA). MEDIDAS PODENDO VARIAR EM + / - 03 CM.</t>
        </r>
      </text>
    </comment>
    <comment ref="G398" authorId="0" shapeId="0" xr:uid="{4ACFBC7C-CFE3-4E1D-BF88-2EE9669DA940}">
      <text>
        <r>
          <rPr>
            <sz val="10"/>
            <color indexed="81"/>
            <rFont val="Lucida Console"/>
            <family val="3"/>
          </rPr>
          <t>_x000D_
Últ estimativa : 80_x000D_
Enviada em     : 22.04.2021_x000D_
Ata - Venc     : 174/20 - 16.08.2021</t>
        </r>
      </text>
    </comment>
    <comment ref="O398" authorId="0" shapeId="0" xr:uid="{3E574D52-E50D-4F9B-900B-E34AC79B9A3F}">
      <text>
        <r>
          <rPr>
            <sz val="10"/>
            <color indexed="81"/>
            <rFont val="Lucida Console"/>
            <family val="3"/>
          </rPr>
          <t>_x000D_
Pertencia a ATA nº 174/20_x000D_
Estimativa de Renovação enviada em 22.04.2021 - Qtd 80_x000D_
PE  99/20 lote 27_x000D_
03.08.20 = Finalizado</t>
        </r>
      </text>
    </comment>
    <comment ref="W398" authorId="0" shapeId="0" xr:uid="{785354F2-3F23-432B-A716-A66DAF9DD470}">
      <text>
        <r>
          <rPr>
            <sz val="10"/>
            <color indexed="81"/>
            <rFont val="Lucida Console"/>
            <family val="3"/>
          </rPr>
          <t>_x000D_
DM-Construção</t>
        </r>
      </text>
    </comment>
    <comment ref="X398" authorId="0" shapeId="0" xr:uid="{913A39E3-23D5-4C79-97DF-A638E9B94791}">
      <text>
        <r>
          <rPr>
            <sz val="10"/>
            <color indexed="81"/>
            <rFont val="Lucida Console"/>
            <family val="3"/>
          </rPr>
          <t>_x000D_
MAT.E EQUIP. P/ CONSTR.CIVIL E CONSERV. DE VIAS PUBL.</t>
        </r>
      </text>
    </comment>
    <comment ref="Y398" authorId="0" shapeId="0" xr:uid="{707445E0-ADCC-46B7-BE83-C00727DB64AC}">
      <text>
        <r>
          <rPr>
            <sz val="10"/>
            <color indexed="81"/>
            <rFont val="Lucida Console"/>
            <family val="3"/>
          </rPr>
          <t>_x000D_
TANQUES, LAVATORIOS E PIAS</t>
        </r>
      </text>
    </comment>
    <comment ref="AW398" authorId="0" shapeId="0" xr:uid="{2ED4E4B2-DDE3-442A-859D-17D8350C573C}">
      <text>
        <r>
          <rPr>
            <sz val="10"/>
            <color indexed="81"/>
            <rFont val="Lucida Console"/>
            <family val="3"/>
          </rPr>
          <t>Tempo de Estoque (Meses)_x000D_
_x000D_
89,0</t>
        </r>
      </text>
    </comment>
    <comment ref="A399" authorId="0" shapeId="0" xr:uid="{26B226F2-7ACA-49B9-B557-B341E527ADDD}">
      <text>
        <r>
          <rPr>
            <sz val="10"/>
            <color indexed="81"/>
            <rFont val="Lucida Console"/>
            <family val="3"/>
          </rPr>
          <t>_x000D_
98703</t>
        </r>
      </text>
    </comment>
    <comment ref="B399" authorId="0" shapeId="0" xr:uid="{CF50E232-3146-43BF-85E3-79E970AD0EFA}">
      <text>
        <r>
          <rPr>
            <sz val="10"/>
            <color indexed="81"/>
            <rFont val="Lucida Console"/>
            <family val="3"/>
          </rPr>
          <t>DESCRIÇÃO DETALHADA_x000D_
PERFIL RODAFORRO PVC BRANCO LISO, BARRA COM 6 MT - DIMENSOES 6 M X 30 MM X 10,5 MM (C X L X A). PODENDO VARIAR +/- 2 MM</t>
        </r>
      </text>
    </comment>
    <comment ref="G399" authorId="0" shapeId="0" xr:uid="{91BFB6F7-8731-4292-A8F4-72B2FC022B2A}">
      <text>
        <r>
          <rPr>
            <sz val="10"/>
            <color indexed="81"/>
            <rFont val="Lucida Console"/>
            <family val="3"/>
          </rPr>
          <t>_x000D_
Últ estimativa : 0_x000D_
Enviada em     : 22.04.2021_x000D_
Ata - Venc     : 174/20 - 16.08.2021</t>
        </r>
      </text>
    </comment>
    <comment ref="O399" authorId="0" shapeId="0" xr:uid="{9FB87E5C-FCCB-4305-9806-8EE9BFD4D99B}">
      <text>
        <r>
          <rPr>
            <sz val="10"/>
            <color indexed="81"/>
            <rFont val="Lucida Console"/>
            <family val="3"/>
          </rPr>
          <t>_x000D_
Pertencia a ATA nº 174/20_x000D_
Estimativa de Renovação enviada em 22.04.2021 - Qtd _x000D_
PE  99/20 lote 13_x000D_
03.08.20 = Finalizado</t>
        </r>
      </text>
    </comment>
    <comment ref="W399" authorId="0" shapeId="0" xr:uid="{53ACBCDF-6C7E-4611-B6CF-4157DF27A88A}">
      <text>
        <r>
          <rPr>
            <sz val="10"/>
            <color indexed="81"/>
            <rFont val="Lucida Console"/>
            <family val="3"/>
          </rPr>
          <t>_x000D_
DM-Serralheria</t>
        </r>
      </text>
    </comment>
    <comment ref="X399" authorId="0" shapeId="0" xr:uid="{C071F289-C37B-4F04-A303-8FFBEDCDBD30}">
      <text>
        <r>
          <rPr>
            <sz val="10"/>
            <color indexed="81"/>
            <rFont val="Lucida Console"/>
            <family val="3"/>
          </rPr>
          <t>_x000D_
METAIS,LAMINAD.,PERFILADOS E ARTEFATOS METALICOS</t>
        </r>
      </text>
    </comment>
    <comment ref="Y399" authorId="0" shapeId="0" xr:uid="{A2BF798D-3574-42DB-B525-DF0EB6197237}">
      <text>
        <r>
          <rPr>
            <sz val="10"/>
            <color indexed="81"/>
            <rFont val="Lucida Console"/>
            <family val="3"/>
          </rPr>
          <t>_x000D_
CANTONEIRAS</t>
        </r>
      </text>
    </comment>
    <comment ref="AW399" authorId="0" shapeId="0" xr:uid="{63D88AE9-BDE7-484A-84BA-18140BDE4275}">
      <text>
        <r>
          <rPr>
            <sz val="10"/>
            <color indexed="81"/>
            <rFont val="Lucida Console"/>
            <family val="3"/>
          </rPr>
          <t>Tempo de Estoque (Meses)_x000D_
_x000D_
729,0</t>
        </r>
      </text>
    </comment>
    <comment ref="A400" authorId="0" shapeId="0" xr:uid="{2609E132-D8A2-423D-ADB4-F31BDA68C3A8}">
      <text>
        <r>
          <rPr>
            <sz val="10"/>
            <color indexed="81"/>
            <rFont val="Lucida Console"/>
            <family val="3"/>
          </rPr>
          <t>_x000D_
98704</t>
        </r>
      </text>
    </comment>
    <comment ref="B400" authorId="0" shapeId="0" xr:uid="{61800E54-2344-40B5-9A3B-814AB8575B8D}">
      <text>
        <r>
          <rPr>
            <sz val="10"/>
            <color indexed="81"/>
            <rFont val="Lucida Console"/>
            <family val="3"/>
          </rPr>
          <t>DESCRIÇÃO DETALHADA_x000D_
PERFIL TIPO EMENDA PVC BRANCO LISO, BARRA COM 6 MT - DIMENSOES 6 M X 50 MM X 10,5 MM (C X L X A). PODENDO VARIAR +/- 2 MM.</t>
        </r>
      </text>
    </comment>
    <comment ref="G400" authorId="0" shapeId="0" xr:uid="{9AB78AE7-C00D-401E-A124-8182568C65B8}">
      <text>
        <r>
          <rPr>
            <sz val="10"/>
            <color indexed="81"/>
            <rFont val="Lucida Console"/>
            <family val="3"/>
          </rPr>
          <t>_x000D_
Últ estimativa : 0_x000D_
Enviada em     : 22.04.2021_x000D_
Ata - Venc     : 174/20 - 16.08.2021</t>
        </r>
      </text>
    </comment>
    <comment ref="O400" authorId="0" shapeId="0" xr:uid="{5CC6314E-B768-48A5-BC32-E4CE9AAB60FC}">
      <text>
        <r>
          <rPr>
            <sz val="10"/>
            <color indexed="81"/>
            <rFont val="Lucida Console"/>
            <family val="3"/>
          </rPr>
          <t>_x000D_
Pertencia a ATA nº 174/20_x000D_
Estimativa de Renovação enviada em 22.04.2021 - Qtd _x000D_
PE  99/20 lote 14_x000D_
03.08.20 = Finalizado</t>
        </r>
      </text>
    </comment>
    <comment ref="W400" authorId="0" shapeId="0" xr:uid="{0E83E925-2565-4913-8829-B8D38DFF3659}">
      <text>
        <r>
          <rPr>
            <sz val="10"/>
            <color indexed="81"/>
            <rFont val="Lucida Console"/>
            <family val="3"/>
          </rPr>
          <t>_x000D_
DM-Serralheria</t>
        </r>
      </text>
    </comment>
    <comment ref="X400" authorId="0" shapeId="0" xr:uid="{E98E1A51-FA6A-460C-BD4A-7C12B595B9FF}">
      <text>
        <r>
          <rPr>
            <sz val="10"/>
            <color indexed="81"/>
            <rFont val="Lucida Console"/>
            <family val="3"/>
          </rPr>
          <t>_x000D_
METAIS,LAMINAD.,PERFILADOS E ARTEFATOS METALICOS</t>
        </r>
      </text>
    </comment>
    <comment ref="Y400" authorId="0" shapeId="0" xr:uid="{21B9ABF4-E53F-4065-A518-84A190E615E8}">
      <text>
        <r>
          <rPr>
            <sz val="10"/>
            <color indexed="81"/>
            <rFont val="Lucida Console"/>
            <family val="3"/>
          </rPr>
          <t>_x000D_
CANTONEIRAS</t>
        </r>
      </text>
    </comment>
    <comment ref="AW400" authorId="0" shapeId="0" xr:uid="{A9C88C5D-D094-4D43-ADCA-2819825C5A5F}">
      <text>
        <r>
          <rPr>
            <sz val="10"/>
            <color indexed="81"/>
            <rFont val="Lucida Console"/>
            <family val="3"/>
          </rPr>
          <t>Tempo de Estoque (Meses)_x000D_
_x000D_
184,0</t>
        </r>
      </text>
    </comment>
    <comment ref="A401" authorId="0" shapeId="0" xr:uid="{F3817A70-5863-4002-B1FB-3090A4B306F4}">
      <text>
        <r>
          <rPr>
            <sz val="10"/>
            <color indexed="81"/>
            <rFont val="Lucida Console"/>
            <family val="3"/>
          </rPr>
          <t>_x000D_
102278</t>
        </r>
      </text>
    </comment>
    <comment ref="B401" authorId="0" shapeId="0" xr:uid="{12B260D2-B769-40E5-A3D3-A9024F7D0D90}">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401" authorId="0" shapeId="0" xr:uid="{2BBEFD60-875B-4F8E-8C82-D51F95D55F6E}">
      <text>
        <r>
          <rPr>
            <sz val="10"/>
            <color indexed="81"/>
            <rFont val="Lucida Console"/>
            <family val="3"/>
          </rPr>
          <t>_x000D_
Últ estimativa : 0_x000D_
Enviada em     : 22.04.2021_x000D_
Ata - Venc     : 174/20 - 16.08.2021</t>
        </r>
      </text>
    </comment>
    <comment ref="O401" authorId="0" shapeId="0" xr:uid="{66C58E75-055E-4CBA-91BE-4B73E25B6467}">
      <text>
        <r>
          <rPr>
            <sz val="10"/>
            <color indexed="81"/>
            <rFont val="Lucida Console"/>
            <family val="3"/>
          </rPr>
          <t>_x000D_
Pertencia a ATA nº 174/20_x000D_
Estimativa de Renovação enviada em 22.04.2021 - Qtd _x000D_
PE  99/20 lote 16_x000D_
03.08.20 = Finalizado</t>
        </r>
      </text>
    </comment>
    <comment ref="W401" authorId="0" shapeId="0" xr:uid="{79162D22-A791-4FD5-92C9-FE55DA7909EE}">
      <text>
        <r>
          <rPr>
            <sz val="10"/>
            <color indexed="81"/>
            <rFont val="Lucida Console"/>
            <family val="3"/>
          </rPr>
          <t>_x000D_
DM-Serralheria</t>
        </r>
      </text>
    </comment>
    <comment ref="X401" authorId="0" shapeId="0" xr:uid="{40A6A115-6340-48BF-89E9-9BCCEC7D0282}">
      <text>
        <r>
          <rPr>
            <sz val="10"/>
            <color indexed="81"/>
            <rFont val="Lucida Console"/>
            <family val="3"/>
          </rPr>
          <t>_x000D_
METAIS,LAMINAD.,PERFILADOS E ARTEFATOS METALICOS</t>
        </r>
      </text>
    </comment>
    <comment ref="Y401" authorId="0" shapeId="0" xr:uid="{AA192C20-1B33-4669-AD1A-33507D59D307}">
      <text>
        <r>
          <rPr>
            <sz val="10"/>
            <color indexed="81"/>
            <rFont val="Lucida Console"/>
            <family val="3"/>
          </rPr>
          <t>_x000D_
BARRAS DE ACO ESPECIFICOS P/ USOS VARIADOS</t>
        </r>
      </text>
    </comment>
    <comment ref="AW401" authorId="0" shapeId="0" xr:uid="{314C8E91-7CF2-4EBA-9A64-897DE9C35C44}">
      <text>
        <r>
          <rPr>
            <sz val="10"/>
            <color indexed="81"/>
            <rFont val="Lucida Console"/>
            <family val="3"/>
          </rPr>
          <t>Tempo de Estoque (Meses)_x000D_
_x000D_
144,0</t>
        </r>
      </text>
    </comment>
    <comment ref="A402" authorId="0" shapeId="0" xr:uid="{239AC430-D500-4F72-A602-D9200BF2062B}">
      <text>
        <r>
          <rPr>
            <sz val="10"/>
            <color indexed="81"/>
            <rFont val="Lucida Console"/>
            <family val="3"/>
          </rPr>
          <t>_x000D_
121054</t>
        </r>
      </text>
    </comment>
    <comment ref="B402" authorId="0" shapeId="0" xr:uid="{3FCBDD1C-857A-41DF-BAAF-6EA5C327B343}">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402" authorId="0" shapeId="0" xr:uid="{DEB19157-D1E6-4DC3-9D23-EAEF33F18273}">
      <text>
        <r>
          <rPr>
            <sz val="10"/>
            <color indexed="81"/>
            <rFont val="Lucida Console"/>
            <family val="3"/>
          </rPr>
          <t>_x000D_
Últ estimativa : 0_x000D_
Enviada em     : 22.04.2021_x000D_
Ata - Venc     : 174/20 - 16.08.2021</t>
        </r>
      </text>
    </comment>
    <comment ref="O402" authorId="0" shapeId="0" xr:uid="{DE03458E-967D-47CC-AF08-70E67CE24E4B}">
      <text>
        <r>
          <rPr>
            <sz val="10"/>
            <color indexed="81"/>
            <rFont val="Lucida Console"/>
            <family val="3"/>
          </rPr>
          <t>_x000D_
Pertencia a ATA nº 174/20_x000D_
Estimativa de Renovação enviada em 22.04.2021 - Qtd _x000D_
PE  99/20 lote 23_x000D_
03.08.20 = Finalizado</t>
        </r>
      </text>
    </comment>
    <comment ref="W402" authorId="0" shapeId="0" xr:uid="{91CF6C81-C1C5-411D-8677-15A82502F234}">
      <text>
        <r>
          <rPr>
            <sz val="10"/>
            <color indexed="81"/>
            <rFont val="Lucida Console"/>
            <family val="3"/>
          </rPr>
          <t>_x000D_
DM-Serralheria</t>
        </r>
      </text>
    </comment>
    <comment ref="X402" authorId="0" shapeId="0" xr:uid="{B75B1A63-BAF7-48D6-82D9-682DEED143EB}">
      <text>
        <r>
          <rPr>
            <sz val="10"/>
            <color indexed="81"/>
            <rFont val="Lucida Console"/>
            <family val="3"/>
          </rPr>
          <t>_x000D_
METAIS,LAMINAD.,PERFILADOS E ARTEFATOS METALICOS</t>
        </r>
      </text>
    </comment>
    <comment ref="Y402" authorId="0" shapeId="0" xr:uid="{1C6E8BE2-17B7-4F2F-BCE1-B03442483C9A}">
      <text>
        <r>
          <rPr>
            <sz val="10"/>
            <color indexed="81"/>
            <rFont val="Lucida Console"/>
            <family val="3"/>
          </rPr>
          <t>_x000D_
BARRAS DE ACO ESPECIFICOS P/ USOS VARIADOS</t>
        </r>
      </text>
    </comment>
    <comment ref="AW402" authorId="0" shapeId="0" xr:uid="{BF2BD463-7D87-4084-B40C-B746EE7B5FBA}">
      <text>
        <r>
          <rPr>
            <sz val="10"/>
            <color indexed="81"/>
            <rFont val="Lucida Console"/>
            <family val="3"/>
          </rPr>
          <t>Tempo de Estoque (Meses)_x000D_
_x000D_
95,0</t>
        </r>
      </text>
    </comment>
    <comment ref="A403" authorId="0" shapeId="0" xr:uid="{F41A2A15-2D12-43BD-8F9E-025D84F9A7CA}">
      <text>
        <r>
          <rPr>
            <sz val="10"/>
            <color indexed="81"/>
            <rFont val="Lucida Console"/>
            <family val="3"/>
          </rPr>
          <t>_x000D_
63839</t>
        </r>
      </text>
    </comment>
    <comment ref="B403" authorId="0" shapeId="0" xr:uid="{00F1B7DA-308F-4B1A-BD0A-D96035899F5E}">
      <text>
        <r>
          <rPr>
            <sz val="10"/>
            <color indexed="81"/>
            <rFont val="Lucida Console"/>
            <family val="3"/>
          </rPr>
          <t>DESCRIÇÃO DETALHADA_x000D_
COLA DE CONTATO P/ LAMINADO MELAMINICO - 2,8 KG</t>
        </r>
      </text>
    </comment>
    <comment ref="G403" authorId="0" shapeId="0" xr:uid="{522F65BB-09A0-4DA2-AEFE-DF92795F3B1C}">
      <text>
        <r>
          <rPr>
            <sz val="10"/>
            <color indexed="81"/>
            <rFont val="Lucida Console"/>
            <family val="3"/>
          </rPr>
          <t>_x000D_
Últ estimativa : 300_x000D_
Enviada em     : 22.04.2021_x000D_
Ata - Venc     : 174/20 - 16.08.2021</t>
        </r>
      </text>
    </comment>
    <comment ref="O403" authorId="0" shapeId="0" xr:uid="{B61C3453-5E20-46B3-9357-49C9CFADFCF9}">
      <text>
        <r>
          <rPr>
            <sz val="10"/>
            <color indexed="81"/>
            <rFont val="Lucida Console"/>
            <family val="3"/>
          </rPr>
          <t>_x000D_
Pertencia a ATA nº 174/20_x000D_
Estimativa de Renovação enviada em 22.04.2021 - Qtd 300_x000D_
PE  99/20 lote 6_x000D_
03.08.20 = Finalizado</t>
        </r>
      </text>
    </comment>
    <comment ref="W403" authorId="0" shapeId="0" xr:uid="{240CFDDD-9C08-426A-BEC5-3D3985B42B93}">
      <text>
        <r>
          <rPr>
            <sz val="10"/>
            <color indexed="81"/>
            <rFont val="Lucida Console"/>
            <family val="3"/>
          </rPr>
          <t>_x000D_
DM-Marcenaria</t>
        </r>
      </text>
    </comment>
    <comment ref="X403" authorId="0" shapeId="0" xr:uid="{025783C9-979D-4F03-8D4B-BC90C0DCEE0B}">
      <text>
        <r>
          <rPr>
            <sz val="10"/>
            <color indexed="81"/>
            <rFont val="Lucida Console"/>
            <family val="3"/>
          </rPr>
          <t>_x000D_
MADEIRAS,LAMINADOS,COMPENSADOS E AGLOMERADOS</t>
        </r>
      </text>
    </comment>
    <comment ref="Y403" authorId="0" shapeId="0" xr:uid="{F2728361-626F-410D-8DD9-3B9CC209CADC}">
      <text>
        <r>
          <rPr>
            <sz val="10"/>
            <color indexed="81"/>
            <rFont val="Lucida Console"/>
            <family val="3"/>
          </rPr>
          <t>_x000D_
ADESIVOS ESPECIFICOS PARA MADEIRA</t>
        </r>
      </text>
    </comment>
    <comment ref="AW403" authorId="0" shapeId="0" xr:uid="{A0DBED13-B1CF-4ECF-B3E6-67592259B40F}">
      <text>
        <r>
          <rPr>
            <sz val="10"/>
            <color indexed="81"/>
            <rFont val="Lucida Console"/>
            <family val="3"/>
          </rPr>
          <t>Tempo de Estoque (Meses)_x000D_
_x000D_
100,0</t>
        </r>
      </text>
    </comment>
    <comment ref="A404" authorId="0" shapeId="0" xr:uid="{E2C47630-CD52-4C65-927C-3B2C2C1D2E31}">
      <text>
        <r>
          <rPr>
            <sz val="10"/>
            <color indexed="81"/>
            <rFont val="Lucida Console"/>
            <family val="3"/>
          </rPr>
          <t>_x000D_
53813</t>
        </r>
      </text>
    </comment>
    <comment ref="B404" authorId="0" shapeId="0" xr:uid="{662A23DB-F1E6-4B40-A77A-B45C2E59166B}">
      <text>
        <r>
          <rPr>
            <sz val="10"/>
            <color indexed="81"/>
            <rFont val="Lucida Console"/>
            <family val="3"/>
          </rPr>
          <t>DESCRIÇÃO DETALHADA_x000D_
FERRO TIPO U DE 2" X 1/8</t>
        </r>
      </text>
    </comment>
    <comment ref="G404" authorId="0" shapeId="0" xr:uid="{37DB1BF7-D349-4146-AD23-51B3321A16E6}">
      <text>
        <r>
          <rPr>
            <sz val="10"/>
            <color indexed="81"/>
            <rFont val="Lucida Console"/>
            <family val="3"/>
          </rPr>
          <t>_x000D_
Últ estimativa : 200_x000D_
Enviada em     : 25.09.2019_x000D_
Ata - Venc     : 175/17 - 10.10.2018</t>
        </r>
      </text>
    </comment>
    <comment ref="O404" authorId="0" shapeId="0" xr:uid="{0C4957B4-E802-4038-8082-51E4C342829F}">
      <text>
        <r>
          <rPr>
            <sz val="10"/>
            <color indexed="81"/>
            <rFont val="Lucida Console"/>
            <family val="3"/>
          </rPr>
          <t>_x000D_
Pertencia a ATA nº 175/17_x000D_
Estimativa de Renovação enviada em 25.09.2019 - Qtd 200_x000D_
PE  17/20 lote 10_x000D_
19.05.20 = Finalizar, contrato assinado.</t>
        </r>
      </text>
    </comment>
    <comment ref="W404" authorId="0" shapeId="0" xr:uid="{133913F2-414E-4919-B4D4-D401D11ACB0F}">
      <text>
        <r>
          <rPr>
            <sz val="10"/>
            <color indexed="81"/>
            <rFont val="Lucida Console"/>
            <family val="3"/>
          </rPr>
          <t>_x000D_
DM-Construção</t>
        </r>
      </text>
    </comment>
    <comment ref="X404" authorId="0" shapeId="0" xr:uid="{C1AA3F62-171C-4EC4-92F3-5B7257848D56}">
      <text>
        <r>
          <rPr>
            <sz val="10"/>
            <color indexed="81"/>
            <rFont val="Lucida Console"/>
            <family val="3"/>
          </rPr>
          <t>_x000D_
MAT.E EQUIP. P/ CONSTR.CIVIL E CONSERV. DE VIAS PUBL.</t>
        </r>
      </text>
    </comment>
    <comment ref="Y404" authorId="0" shapeId="0" xr:uid="{7CBE4A09-12EA-46A4-BB01-45A7711F5979}">
      <text>
        <r>
          <rPr>
            <sz val="10"/>
            <color indexed="81"/>
            <rFont val="Lucida Console"/>
            <family val="3"/>
          </rPr>
          <t>_x000D_
FERRAGENS E AFINS</t>
        </r>
      </text>
    </comment>
    <comment ref="AW404" authorId="0" shapeId="0" xr:uid="{00E47437-D498-4BD8-B403-5F9C8BBF9303}">
      <text>
        <r>
          <rPr>
            <sz val="10"/>
            <color indexed="81"/>
            <rFont val="Lucida Console"/>
            <family val="3"/>
          </rPr>
          <t>Tempo de Estoque (Meses)_x000D_
_x000D_
234,0</t>
        </r>
      </text>
    </comment>
    <comment ref="A405" authorId="0" shapeId="0" xr:uid="{33594396-2BD3-456E-95DB-AA3DDA9A57FD}">
      <text>
        <r>
          <rPr>
            <sz val="10"/>
            <color indexed="81"/>
            <rFont val="Lucida Console"/>
            <family val="3"/>
          </rPr>
          <t>_x000D_
53814</t>
        </r>
      </text>
    </comment>
    <comment ref="B405" authorId="0" shapeId="0" xr:uid="{1ED88671-BD4E-48B7-B3B2-F22703309ED8}">
      <text>
        <r>
          <rPr>
            <sz val="10"/>
            <color indexed="81"/>
            <rFont val="Lucida Console"/>
            <family val="3"/>
          </rPr>
          <t>DESCRIÇÃO DETALHADA_x000D_
FERRO TIPO U DE 3" X 1/8" - BARRA COM 06 METROS</t>
        </r>
      </text>
    </comment>
    <comment ref="G405" authorId="0" shapeId="0" xr:uid="{D8AAFE05-96B6-41B1-A531-AE1AB686C2A7}">
      <text>
        <r>
          <rPr>
            <sz val="10"/>
            <color indexed="81"/>
            <rFont val="Lucida Console"/>
            <family val="3"/>
          </rPr>
          <t>_x000D_
Últ estimativa : 150_x000D_
Enviada em     : 25.09.2019_x000D_
Ata - Venc     : 175/17 - 10.10.2018</t>
        </r>
      </text>
    </comment>
    <comment ref="O405" authorId="0" shapeId="0" xr:uid="{D059EDAB-22C1-422A-BAAA-B912F3392648}">
      <text>
        <r>
          <rPr>
            <sz val="10"/>
            <color indexed="81"/>
            <rFont val="Lucida Console"/>
            <family val="3"/>
          </rPr>
          <t>_x000D_
Pertencia a ATA nº 175/17_x000D_
Estimativa de Renovação enviada em 25.09.2019 - Qtd 150_x000D_
PE  17/20 lote 11_x000D_
19.05.20 = Finalizar, contrato assinado.</t>
        </r>
      </text>
    </comment>
    <comment ref="W405" authorId="0" shapeId="0" xr:uid="{A0FE7370-6150-4E23-B447-118BCE3A09DD}">
      <text>
        <r>
          <rPr>
            <sz val="10"/>
            <color indexed="81"/>
            <rFont val="Lucida Console"/>
            <family val="3"/>
          </rPr>
          <t>_x000D_
DM-Construção</t>
        </r>
      </text>
    </comment>
    <comment ref="X405" authorId="0" shapeId="0" xr:uid="{128D5E9D-85A3-4D31-B891-D37C219652DF}">
      <text>
        <r>
          <rPr>
            <sz val="10"/>
            <color indexed="81"/>
            <rFont val="Lucida Console"/>
            <family val="3"/>
          </rPr>
          <t>_x000D_
MAT.E EQUIP. P/ CONSTR.CIVIL E CONSERV. DE VIAS PUBL.</t>
        </r>
      </text>
    </comment>
    <comment ref="Y405" authorId="0" shapeId="0" xr:uid="{4ABF3D57-AACE-4946-96B1-5FCD4B4AA7E4}">
      <text>
        <r>
          <rPr>
            <sz val="10"/>
            <color indexed="81"/>
            <rFont val="Lucida Console"/>
            <family val="3"/>
          </rPr>
          <t>_x000D_
FERRAGENS E AFINS</t>
        </r>
      </text>
    </comment>
    <comment ref="AW405" authorId="0" shapeId="0" xr:uid="{7B84BD10-4973-4B96-9881-CEC4A7243690}">
      <text>
        <r>
          <rPr>
            <sz val="10"/>
            <color indexed="81"/>
            <rFont val="Lucida Console"/>
            <family val="3"/>
          </rPr>
          <t>Tempo de Estoque (Meses)_x000D_
_x000D_
1.159,0</t>
        </r>
      </text>
    </comment>
    <comment ref="A406" authorId="0" shapeId="0" xr:uid="{9F774E32-50DC-4F54-B9C9-925F8F3F8E9C}">
      <text>
        <r>
          <rPr>
            <sz val="10"/>
            <color indexed="81"/>
            <rFont val="Lucida Console"/>
            <family val="3"/>
          </rPr>
          <t>_x000D_
105889</t>
        </r>
      </text>
    </comment>
    <comment ref="B406" authorId="0" shapeId="0" xr:uid="{11483759-92A9-4642-A554-43C0EE9C8F48}">
      <text>
        <r>
          <rPr>
            <sz val="10"/>
            <color indexed="81"/>
            <rFont val="Lucida Console"/>
            <family val="3"/>
          </rPr>
          <t>DESCRIÇÃO DETALHADA_x000D_
PERFIL CADEIRA DE FERRO, MEDINDO 50 MM X 25 MM, BARRA COM 3 METROS.</t>
        </r>
      </text>
    </comment>
    <comment ref="G406" authorId="0" shapeId="0" xr:uid="{8DF21C32-8B74-44A8-9C31-01382A393E77}">
      <text>
        <r>
          <rPr>
            <sz val="10"/>
            <color indexed="81"/>
            <rFont val="Lucida Console"/>
            <family val="3"/>
          </rPr>
          <t>_x000D_
Últ estimativa : 400_x000D_
Enviada em     : 25.09.2019_x000D_
Ata - Venc     : 175/17 - 10.10.2018</t>
        </r>
      </text>
    </comment>
    <comment ref="O406" authorId="0" shapeId="0" xr:uid="{5990E3E1-0480-4510-BBBB-5B38B2B33125}">
      <text>
        <r>
          <rPr>
            <sz val="10"/>
            <color indexed="81"/>
            <rFont val="Lucida Console"/>
            <family val="3"/>
          </rPr>
          <t>_x000D_
Pertencia a ATA nº 175/17_x000D_
Estimativa de Renovação enviada em 25.09.2019 - Qtd 400_x000D_
PE  17/20 lote _x000D_
19.05.20 = Finalizar, contrato assinado.</t>
        </r>
      </text>
    </comment>
    <comment ref="W406" authorId="0" shapeId="0" xr:uid="{56C733E7-8003-46FE-B9AE-0A7BAFEC984A}">
      <text>
        <r>
          <rPr>
            <sz val="10"/>
            <color indexed="81"/>
            <rFont val="Lucida Console"/>
            <family val="3"/>
          </rPr>
          <t>_x000D_
DM-Serralheria</t>
        </r>
      </text>
    </comment>
    <comment ref="X406" authorId="0" shapeId="0" xr:uid="{F71CA9E5-1E44-432E-8647-3AF2BDF496BA}">
      <text>
        <r>
          <rPr>
            <sz val="10"/>
            <color indexed="81"/>
            <rFont val="Lucida Console"/>
            <family val="3"/>
          </rPr>
          <t>_x000D_
METAIS,LAMINAD.,PERFILADOS E ARTEFATOS METALICOS</t>
        </r>
      </text>
    </comment>
    <comment ref="Y406" authorId="0" shapeId="0" xr:uid="{2EB6BB55-F2EC-4175-BB49-3899A9E85070}">
      <text>
        <r>
          <rPr>
            <sz val="10"/>
            <color indexed="81"/>
            <rFont val="Lucida Console"/>
            <family val="3"/>
          </rPr>
          <t>_x000D_
PERFIS E BARRA</t>
        </r>
      </text>
    </comment>
    <comment ref="AW406" authorId="0" shapeId="0" xr:uid="{5A3F4C8E-0ED9-4B5B-981C-FC438AE575A1}">
      <text>
        <r>
          <rPr>
            <sz val="10"/>
            <color indexed="81"/>
            <rFont val="Lucida Console"/>
            <family val="3"/>
          </rPr>
          <t>Tempo de Estoque (Meses)_x000D_
_x000D_
369,0</t>
        </r>
      </text>
    </comment>
    <comment ref="A407" authorId="0" shapeId="0" xr:uid="{0510469B-E67F-4EF5-917C-A5E56A7AB888}">
      <text>
        <r>
          <rPr>
            <sz val="10"/>
            <color indexed="81"/>
            <rFont val="Lucida Console"/>
            <family val="3"/>
          </rPr>
          <t>_x000D_
12616</t>
        </r>
      </text>
    </comment>
    <comment ref="B407" authorId="0" shapeId="0" xr:uid="{3F447010-01FE-4188-8565-A304B012D7FE}">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407" authorId="0" shapeId="0" xr:uid="{0D9E5823-573C-4C9E-83A1-DE999D876650}">
      <text>
        <r>
          <rPr>
            <sz val="10"/>
            <color indexed="81"/>
            <rFont val="Lucida Console"/>
            <family val="3"/>
          </rPr>
          <t>_x000D_
Últ estimativa : 60.000_x000D_
Enviada em     : 22.04.2021_x000D_
Ata - Venc     : 176/20 - 19.08.2021</t>
        </r>
      </text>
    </comment>
    <comment ref="O407" authorId="0" shapeId="0" xr:uid="{675B47D6-44DC-4369-8363-D55B3B7C8902}">
      <text>
        <r>
          <rPr>
            <sz val="10"/>
            <color indexed="81"/>
            <rFont val="Lucida Console"/>
            <family val="3"/>
          </rPr>
          <t>_x000D_
Pertencia a ATA nº 176/20_x000D_
Estimativa de Renovação enviada em 22.04.2021 - Qtd 60.000_x000D_
PE  60/19 lote _x000D_
24.09.19 = Processo conferido, finalizado.</t>
        </r>
      </text>
    </comment>
    <comment ref="W407" authorId="0" shapeId="0" xr:uid="{4CEBD25D-551B-4219-9168-72433660A0A0}">
      <text>
        <r>
          <rPr>
            <sz val="10"/>
            <color indexed="81"/>
            <rFont val="Lucida Console"/>
            <family val="3"/>
          </rPr>
          <t>_x000D_
Pedagógico</t>
        </r>
      </text>
    </comment>
    <comment ref="X407" authorId="0" shapeId="0" xr:uid="{9257273B-0C7D-42F5-A86D-74664502784E}">
      <text>
        <r>
          <rPr>
            <sz val="10"/>
            <color indexed="81"/>
            <rFont val="Lucida Console"/>
            <family val="3"/>
          </rPr>
          <t>_x000D_
MAQ. E EQUIP. P/ IND. GRAFICA COMP. ACESS. E PAPEI</t>
        </r>
      </text>
    </comment>
    <comment ref="Y407" authorId="0" shapeId="0" xr:uid="{16F3C292-ECC7-4E56-8E1B-BC1477E546E5}">
      <text>
        <r>
          <rPr>
            <sz val="10"/>
            <color indexed="81"/>
            <rFont val="Lucida Console"/>
            <family val="3"/>
          </rPr>
          <t>_x000D_
PAPEIS PARA COPIADORAS EM GERAL</t>
        </r>
      </text>
    </comment>
    <comment ref="AW407" authorId="0" shapeId="0" xr:uid="{3DE617CC-16DF-454C-A5BD-537EDB9AC83B}">
      <text>
        <r>
          <rPr>
            <sz val="10"/>
            <color indexed="81"/>
            <rFont val="Lucida Console"/>
            <family val="3"/>
          </rPr>
          <t>Tempo de Estoque (Meses)_x000D_
_x000D_
22.355,0</t>
        </r>
      </text>
    </comment>
    <comment ref="A408" authorId="0" shapeId="0" xr:uid="{98E2670F-FD21-478D-A76F-239F7183ADFC}">
      <text>
        <r>
          <rPr>
            <sz val="10"/>
            <color indexed="81"/>
            <rFont val="Lucida Console"/>
            <family val="3"/>
          </rPr>
          <t>_x000D_
12654</t>
        </r>
      </text>
    </comment>
    <comment ref="B408" authorId="0" shapeId="0" xr:uid="{147AA655-40A1-4C57-B08E-B360F9E6C437}">
      <text>
        <r>
          <rPr>
            <sz val="10"/>
            <color indexed="81"/>
            <rFont val="Lucida Console"/>
            <family val="3"/>
          </rPr>
          <t>DESCRIÇÃO DETALHADA_x000D_
COPO PLASTICO DESCARTAVEL - 180 ML - PT C/ 100 UN (AGUA)- DE ACORDO COM A NORMA DA ABNT NBR 14.865</t>
        </r>
      </text>
    </comment>
    <comment ref="G408" authorId="0" shapeId="0" xr:uid="{DFD7EC6F-FFB0-4B9F-AA57-21B37E21F6EF}">
      <text>
        <r>
          <rPr>
            <sz val="10"/>
            <color indexed="81"/>
            <rFont val="Lucida Console"/>
            <family val="3"/>
          </rPr>
          <t>_x000D_
Últ estimativa : 80.000_x000D_
Enviada em     : 22.04.2021_x000D_
Ata - Venc     : 178/20 - 20.08.2021</t>
        </r>
      </text>
    </comment>
    <comment ref="O408" authorId="0" shapeId="0" xr:uid="{B49D15F8-DFA3-4491-B811-4A49E7A81A94}">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408" authorId="0" shapeId="0" xr:uid="{A0F81253-9E7E-4549-BF97-D58D8EB0B9CD}">
      <text>
        <r>
          <rPr>
            <sz val="10"/>
            <color indexed="81"/>
            <rFont val="Lucida Console"/>
            <family val="3"/>
          </rPr>
          <t>_x000D_
Administrativo</t>
        </r>
      </text>
    </comment>
    <comment ref="X408" authorId="0" shapeId="0" xr:uid="{06FD98D9-45F4-49FB-9835-80EEF9AD286A}">
      <text>
        <r>
          <rPr>
            <sz val="10"/>
            <color indexed="81"/>
            <rFont val="Lucida Console"/>
            <family val="3"/>
          </rPr>
          <t>_x000D_
EQUIP.E MAT. P/REFEITORIO, COPA E COZINHA</t>
        </r>
      </text>
    </comment>
    <comment ref="Y408" authorId="0" shapeId="0" xr:uid="{862FDADC-3FA3-4AF6-817F-EA11100B895B}">
      <text>
        <r>
          <rPr>
            <sz val="10"/>
            <color indexed="81"/>
            <rFont val="Lucida Console"/>
            <family val="3"/>
          </rPr>
          <t>_x000D_
CANECAS, XICARAS, COPOS E TACAS</t>
        </r>
      </text>
    </comment>
    <comment ref="AW408" authorId="0" shapeId="0" xr:uid="{4B39F546-26DC-41D4-BAFE-54DF9282ACBE}">
      <text>
        <r>
          <rPr>
            <sz val="10"/>
            <color indexed="81"/>
            <rFont val="Lucida Console"/>
            <family val="3"/>
          </rPr>
          <t>Tempo de Estoque (Meses)_x000D_
_x000D_
62.448,0</t>
        </r>
      </text>
    </comment>
    <comment ref="A409" authorId="0" shapeId="0" xr:uid="{5F163593-4706-472B-84A8-9D2327E38D9D}">
      <text>
        <r>
          <rPr>
            <sz val="10"/>
            <color indexed="81"/>
            <rFont val="Lucida Console"/>
            <family val="3"/>
          </rPr>
          <t>_x000D_
26504</t>
        </r>
      </text>
    </comment>
    <comment ref="B409" authorId="0" shapeId="0" xr:uid="{007F03B8-1781-417F-95DB-B04C45555209}">
      <text>
        <r>
          <rPr>
            <sz val="10"/>
            <color indexed="81"/>
            <rFont val="Lucida Console"/>
            <family val="3"/>
          </rPr>
          <t>DESCRIÇÃO DETALHADA_x000D_
ENCOSTO EM MADEIRA  EM LAMINADO MELAMINICO 10MM LISO 30 X 16CM - VERDE CLARO</t>
        </r>
      </text>
    </comment>
    <comment ref="G409" authorId="0" shapeId="0" xr:uid="{F8451D60-DB17-4C96-A217-BFC4A4E1AFFD}">
      <text>
        <r>
          <rPr>
            <sz val="10"/>
            <color indexed="81"/>
            <rFont val="Lucida Console"/>
            <family val="3"/>
          </rPr>
          <t>_x000D_
Últ estimativa : 2.500_x000D_
Enviada em     : 19.05.2020_x000D_
Ata - Venc     : 181/20 - 24.08.2021</t>
        </r>
      </text>
    </comment>
    <comment ref="O409" authorId="0" shapeId="0" xr:uid="{698F0F15-077B-4094-B992-6D0DB8DDDBD9}">
      <text>
        <r>
          <rPr>
            <sz val="10"/>
            <color indexed="81"/>
            <rFont val="Lucida Console"/>
            <family val="3"/>
          </rPr>
          <t>_x000D_
Pertencia a ATA nº 181/20_x000D_
Estimativa de Renovação enviada em 19.05.2020 - Qtd 2.500_x000D_
PE  71/19 lote _x000D_
01.10.19 = Finalizar, contrato assinado.</t>
        </r>
      </text>
    </comment>
    <comment ref="W409" authorId="0" shapeId="0" xr:uid="{3770A3E1-9884-423D-BECF-19DC47E0F81D}">
      <text>
        <r>
          <rPr>
            <sz val="10"/>
            <color indexed="81"/>
            <rFont val="Lucida Console"/>
            <family val="3"/>
          </rPr>
          <t>_x000D_
Pedagógico</t>
        </r>
      </text>
    </comment>
    <comment ref="X409" authorId="0" shapeId="0" xr:uid="{3087FE90-A358-4003-8917-207714EC85A3}">
      <text>
        <r>
          <rPr>
            <sz val="10"/>
            <color indexed="81"/>
            <rFont val="Lucida Console"/>
            <family val="3"/>
          </rPr>
          <t>_x000D_
MOBILIARIO E COFRE</t>
        </r>
      </text>
    </comment>
    <comment ref="Y409" authorId="0" shapeId="0" xr:uid="{07D67229-1C0A-480E-A671-BEE905DCD2D7}">
      <text>
        <r>
          <rPr>
            <sz val="10"/>
            <color indexed="81"/>
            <rFont val="Lucida Console"/>
            <family val="3"/>
          </rPr>
          <t>_x000D_
MOBILIARIO ESCOLAR</t>
        </r>
      </text>
    </comment>
    <comment ref="AW409" authorId="0" shapeId="0" xr:uid="{A315CC58-757A-4A16-8941-91ACC72C1F3B}">
      <text>
        <r>
          <rPr>
            <sz val="10"/>
            <color indexed="81"/>
            <rFont val="Lucida Console"/>
            <family val="3"/>
          </rPr>
          <t>Tempo de Estoque (Meses)_x000D_
_x000D_
750,0</t>
        </r>
      </text>
    </comment>
    <comment ref="A410" authorId="0" shapeId="0" xr:uid="{785F4C37-C484-43C3-92E9-37F961591CEE}">
      <text>
        <r>
          <rPr>
            <sz val="10"/>
            <color indexed="81"/>
            <rFont val="Lucida Console"/>
            <family val="3"/>
          </rPr>
          <t>_x000D_
26506</t>
        </r>
      </text>
    </comment>
    <comment ref="B410" authorId="0" shapeId="0" xr:uid="{FF4FD1C6-DD63-4201-96AD-633C993B53FE}">
      <text>
        <r>
          <rPr>
            <sz val="10"/>
            <color indexed="81"/>
            <rFont val="Lucida Console"/>
            <family val="3"/>
          </rPr>
          <t>DESCRIÇÃO DETALHADA_x000D_
ASSENTO EM MADEIRA  REVESTIDO C/ LAMINADO MELAMINICO 10 MM LISO 29,5 X 29,5 CM - VERDE CLARO</t>
        </r>
      </text>
    </comment>
    <comment ref="G410" authorId="0" shapeId="0" xr:uid="{51023868-E635-4710-83AA-6B617DDF3590}">
      <text>
        <r>
          <rPr>
            <sz val="10"/>
            <color indexed="81"/>
            <rFont val="Lucida Console"/>
            <family val="3"/>
          </rPr>
          <t>_x000D_
Últ estimativa : 2.500_x000D_
Enviada em     : 19.05.2020_x000D_
Ata - Venc     : 181/20 - 24.08.2021</t>
        </r>
      </text>
    </comment>
    <comment ref="O410" authorId="0" shapeId="0" xr:uid="{FDB37FDF-1CE8-4A53-AA8E-2AA8B244B7C0}">
      <text>
        <r>
          <rPr>
            <sz val="10"/>
            <color indexed="81"/>
            <rFont val="Lucida Console"/>
            <family val="3"/>
          </rPr>
          <t>_x000D_
Pertencia a ATA nº 181/20_x000D_
Estimativa de Renovação enviada em 19.05.2020 - Qtd 2.500_x000D_
PE  71/19 lote _x000D_
01.10.19 = Finalizar, contrato assinado.</t>
        </r>
      </text>
    </comment>
    <comment ref="W410" authorId="0" shapeId="0" xr:uid="{FEF483B9-A46A-4233-B353-5F0D5E97DE65}">
      <text>
        <r>
          <rPr>
            <sz val="10"/>
            <color indexed="81"/>
            <rFont val="Lucida Console"/>
            <family val="3"/>
          </rPr>
          <t>_x000D_
Pedagógico</t>
        </r>
      </text>
    </comment>
    <comment ref="X410" authorId="0" shapeId="0" xr:uid="{59D4EDEF-E8F8-401C-B47D-FA0B8448DDFF}">
      <text>
        <r>
          <rPr>
            <sz val="10"/>
            <color indexed="81"/>
            <rFont val="Lucida Console"/>
            <family val="3"/>
          </rPr>
          <t>_x000D_
MOBILIARIO E COFRE</t>
        </r>
      </text>
    </comment>
    <comment ref="Y410" authorId="0" shapeId="0" xr:uid="{911DA581-E41A-476B-9E4B-55DC7C401E9E}">
      <text>
        <r>
          <rPr>
            <sz val="10"/>
            <color indexed="81"/>
            <rFont val="Lucida Console"/>
            <family val="3"/>
          </rPr>
          <t>_x000D_
MOBILIARIO ESCOLAR</t>
        </r>
      </text>
    </comment>
    <comment ref="AW410" authorId="0" shapeId="0" xr:uid="{99A94687-4963-4353-A31A-3B68B93093CD}">
      <text>
        <r>
          <rPr>
            <sz val="10"/>
            <color indexed="81"/>
            <rFont val="Lucida Console"/>
            <family val="3"/>
          </rPr>
          <t>Tempo de Estoque (Meses)_x000D_
_x000D_
750,0</t>
        </r>
      </text>
    </comment>
    <comment ref="A411" authorId="0" shapeId="0" xr:uid="{8D03BB02-46D4-41F2-BEE4-334080CD7545}">
      <text>
        <r>
          <rPr>
            <sz val="10"/>
            <color indexed="81"/>
            <rFont val="Lucida Console"/>
            <family val="3"/>
          </rPr>
          <t>_x000D_
125641</t>
        </r>
      </text>
    </comment>
    <comment ref="B411" authorId="0" shapeId="0" xr:uid="{733BB69B-86CA-4AB4-90A7-F0D6C72C9504}">
      <text>
        <r>
          <rPr>
            <sz val="10"/>
            <color indexed="81"/>
            <rFont val="Lucida Console"/>
            <family val="3"/>
          </rPr>
          <t>DESCRIÇÃO DETALHADA_x000D_
PAPEL HIGIENICO 30 M X 10 CM, CLASSE 01, FOLHA DUPLA, GOFRADO, COR BRANCA, NEUTRO, MATERIA PRIMA 100% FIBRAS NATURAIS</t>
        </r>
      </text>
    </comment>
    <comment ref="G411" authorId="0" shapeId="0" xr:uid="{EC1751FC-D987-43F8-8F0F-1E135919B342}">
      <text>
        <r>
          <rPr>
            <sz val="10"/>
            <color indexed="81"/>
            <rFont val="Lucida Console"/>
            <family val="3"/>
          </rPr>
          <t>_x000D_
Últ estimativa : 20.000_x000D_
Enviada em     : 22.04.2021_x000D_
Ata - Venc     : 183/20 - 24.08.2021</t>
        </r>
      </text>
    </comment>
    <comment ref="O411" authorId="0" shapeId="0" xr:uid="{EFE0AE6A-303F-4BA6-A287-8039CCA4AC47}">
      <text>
        <r>
          <rPr>
            <sz val="10"/>
            <color indexed="81"/>
            <rFont val="Lucida Console"/>
            <family val="3"/>
          </rPr>
          <t xml:space="preserve">_x000D_
Pertencia a ATA nº 183/20_x000D_
Estimativa de Renovação enviada em 22.04.2021 - Qtd 20.000_x000D_
PE 122/21 lote _x000D_
 = </t>
        </r>
      </text>
    </comment>
    <comment ref="W411" authorId="0" shapeId="0" xr:uid="{C839C42D-A65B-4A4F-9FB3-DE444511AB2C}">
      <text>
        <r>
          <rPr>
            <sz val="10"/>
            <color indexed="81"/>
            <rFont val="Lucida Console"/>
            <family val="3"/>
          </rPr>
          <t>_x000D_
Administrativo</t>
        </r>
      </text>
    </comment>
    <comment ref="X411" authorId="0" shapeId="0" xr:uid="{D4A1E8B0-1A12-4E40-B1C3-A4EA4CBC1C52}">
      <text>
        <r>
          <rPr>
            <sz val="10"/>
            <color indexed="81"/>
            <rFont val="Lucida Console"/>
            <family val="3"/>
          </rPr>
          <t>_x000D_
VEST., ART.P/ TOUC.E HIG. PES. MAQ., EQUIP., MAT.E ACES.</t>
        </r>
      </text>
    </comment>
    <comment ref="Y411" authorId="0" shapeId="0" xr:uid="{DC050433-6560-4DD1-A4C4-AA6FADD48E3D}">
      <text>
        <r>
          <rPr>
            <sz val="10"/>
            <color indexed="81"/>
            <rFont val="Lucida Console"/>
            <family val="3"/>
          </rPr>
          <t>_x000D_
PAPEL HIG., ABSORVENTE INT., PAP.TOA., LENCO DE PAPEL</t>
        </r>
      </text>
    </comment>
    <comment ref="AW411" authorId="0" shapeId="0" xr:uid="{CAEDF15D-6138-4D29-9DD4-F72B44A723BE}">
      <text>
        <r>
          <rPr>
            <sz val="10"/>
            <color indexed="81"/>
            <rFont val="Lucida Console"/>
            <family val="3"/>
          </rPr>
          <t>Tempo de Estoque (Meses)_x000D_
_x000D_
7.202,0</t>
        </r>
      </text>
    </comment>
    <comment ref="A412" authorId="0" shapeId="0" xr:uid="{4889EBE5-6549-467D-BF36-5FBEDC24CA35}">
      <text>
        <r>
          <rPr>
            <sz val="10"/>
            <color indexed="81"/>
            <rFont val="Lucida Console"/>
            <family val="3"/>
          </rPr>
          <t>_x000D_
80298</t>
        </r>
      </text>
    </comment>
    <comment ref="B412" authorId="0" shapeId="0" xr:uid="{E22957EB-40D9-412E-9277-E11CD94D9B9B}">
      <text>
        <r>
          <rPr>
            <sz val="10"/>
            <color indexed="81"/>
            <rFont val="Lucida Console"/>
            <family val="3"/>
          </rPr>
          <t>DESCRIÇÃO DETALHADA_x000D_
TELA ONDULADA FIO 14, MALHA 3/4 - MED. 10 X 2,00 M</t>
        </r>
      </text>
    </comment>
    <comment ref="G412" authorId="0" shapeId="0" xr:uid="{3B821201-2B23-4B8B-9AE2-A99879AAC31E}">
      <text>
        <r>
          <rPr>
            <sz val="10"/>
            <color indexed="81"/>
            <rFont val="Lucida Console"/>
            <family val="3"/>
          </rPr>
          <t>_x000D_
Últ estimativa : 200_x000D_
Enviada em     : 26.04.2018_x000D_
Ata - Venc     : 186/18 - 04.09.2019</t>
        </r>
      </text>
    </comment>
    <comment ref="O412" authorId="0" shapeId="0" xr:uid="{CF550CFF-3D64-48E4-A9C6-86F8AF921726}">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12" authorId="0" shapeId="0" xr:uid="{AD5FAA13-3570-4E74-980F-4802F3485571}">
      <text>
        <r>
          <rPr>
            <sz val="10"/>
            <color indexed="81"/>
            <rFont val="Lucida Console"/>
            <family val="3"/>
          </rPr>
          <t>_x000D_
DM-Construção</t>
        </r>
      </text>
    </comment>
    <comment ref="X412" authorId="0" shapeId="0" xr:uid="{7F88D3E6-807A-448D-A753-46BCED4851F0}">
      <text>
        <r>
          <rPr>
            <sz val="10"/>
            <color indexed="81"/>
            <rFont val="Lucida Console"/>
            <family val="3"/>
          </rPr>
          <t>_x000D_
MAT.E EQUIP. P/ CONSTR.CIVIL E CONSERV. DE VIAS PUBL.</t>
        </r>
      </text>
    </comment>
    <comment ref="Y412" authorId="0" shapeId="0" xr:uid="{E3A8BEA5-B704-4A09-ACDF-16FE3DAF3D97}">
      <text>
        <r>
          <rPr>
            <sz val="10"/>
            <color indexed="81"/>
            <rFont val="Lucida Console"/>
            <family val="3"/>
          </rPr>
          <t>_x000D_
TELAS DE MALHA FINA, GROSSA, DE ALAMBRADO E MOUROES</t>
        </r>
      </text>
    </comment>
    <comment ref="AW412" authorId="0" shapeId="0" xr:uid="{EA12E151-CB4F-4B9C-A674-ED3217C19CCA}">
      <text>
        <r>
          <rPr>
            <sz val="10"/>
            <color indexed="81"/>
            <rFont val="Lucida Console"/>
            <family val="3"/>
          </rPr>
          <t>Tempo de Estoque (Meses)_x000D_
_x000D_
35,0</t>
        </r>
      </text>
    </comment>
    <comment ref="A413" authorId="0" shapeId="0" xr:uid="{3AE2271B-C6DA-406A-A92B-5601E3E1B55E}">
      <text>
        <r>
          <rPr>
            <sz val="10"/>
            <color indexed="81"/>
            <rFont val="Lucida Console"/>
            <family val="3"/>
          </rPr>
          <t>_x000D_
129962</t>
        </r>
      </text>
    </comment>
    <comment ref="B413" authorId="0" shapeId="0" xr:uid="{E5151D61-CC7E-4CAA-89F2-0E2CAAE11E9A}">
      <text>
        <r>
          <rPr>
            <sz val="10"/>
            <color indexed="81"/>
            <rFont val="Lucida Console"/>
            <family val="3"/>
          </rPr>
          <t>DESCRIÇÃO DETALHADA_x000D_
DISJUNTOR TRIPOLAR IN 300 A, TENSAO MINIMA DE OPERACAO 220V, CURVA C, NBR 60947-2 - CATEGORIA A</t>
        </r>
      </text>
    </comment>
    <comment ref="G413" authorId="0" shapeId="0" xr:uid="{A7BA3A60-0F58-4C4A-A555-3F05DD618FBB}">
      <text>
        <r>
          <rPr>
            <sz val="10"/>
            <color indexed="81"/>
            <rFont val="Lucida Console"/>
            <family val="3"/>
          </rPr>
          <t>_x000D_
Últ estimativa : 3_x000D_
Enviada em     : 07.08.2018_x000D_
Ata - Venc     : 191/17 - 12.11.2018</t>
        </r>
      </text>
    </comment>
    <comment ref="O413" authorId="0" shapeId="0" xr:uid="{42D4B87A-BF37-4A4B-88D3-F6FF19A69A55}">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413" authorId="0" shapeId="0" xr:uid="{47A6956E-9362-440B-B76A-3DDD7DD14DF3}">
      <text>
        <r>
          <rPr>
            <sz val="10"/>
            <color indexed="81"/>
            <rFont val="Lucida Console"/>
            <family val="3"/>
          </rPr>
          <t>_x000D_
DM-Elétrica</t>
        </r>
      </text>
    </comment>
    <comment ref="X413" authorId="0" shapeId="0" xr:uid="{09C3B53F-5EDA-4C7C-9663-A3C99DF0726B}">
      <text>
        <r>
          <rPr>
            <sz val="10"/>
            <color indexed="81"/>
            <rFont val="Lucida Console"/>
            <family val="3"/>
          </rPr>
          <t>_x000D_
EQUIP. MAT. P/ GERACAO, TRANSM. DISTR. RETIF...</t>
        </r>
      </text>
    </comment>
    <comment ref="Y413" authorId="0" shapeId="0" xr:uid="{AFCAC32E-C205-4D35-AE82-8C5AF37D3D55}">
      <text>
        <r>
          <rPr>
            <sz val="10"/>
            <color indexed="81"/>
            <rFont val="Lucida Console"/>
            <family val="3"/>
          </rPr>
          <t>_x000D_
DISJUNTORES</t>
        </r>
      </text>
    </comment>
    <comment ref="AW413" authorId="0" shapeId="0" xr:uid="{C0A33BDA-CD29-4432-B0F8-9D036E43D00B}">
      <text>
        <r>
          <rPr>
            <sz val="10"/>
            <color indexed="81"/>
            <rFont val="Lucida Console"/>
            <family val="3"/>
          </rPr>
          <t>Tempo de Estoque (Meses)_x000D_
_x000D_
10,0</t>
        </r>
      </text>
    </comment>
    <comment ref="A414" authorId="0" shapeId="0" xr:uid="{3EE31B89-3CD3-420D-A7B8-C3B30113FD3F}">
      <text>
        <r>
          <rPr>
            <sz val="10"/>
            <color indexed="81"/>
            <rFont val="Lucida Console"/>
            <family val="3"/>
          </rPr>
          <t>_x000D_
12922</t>
        </r>
      </text>
    </comment>
    <comment ref="B414" authorId="0" shapeId="0" xr:uid="{EC8AA84F-402C-4F4B-88A6-52D1F637D2BE}">
      <text>
        <r>
          <rPr>
            <sz val="10"/>
            <color indexed="81"/>
            <rFont val="Lucida Console"/>
            <family val="3"/>
          </rPr>
          <t>DESCRIÇÃO DETALHADA_x000D_
LUVA DE REDUCAO EM PVC RIGIDO SOLDAVEL MARROM DE 32 X 25 MM - 1" X3/4". A MARCA DEVERA VIR LITOGRAFADA NA PECA.</t>
        </r>
      </text>
    </comment>
    <comment ref="G414" authorId="0" shapeId="0" xr:uid="{996C8C74-2B89-4D25-BCB4-8EFDAA0FEA75}">
      <text>
        <r>
          <rPr>
            <sz val="10"/>
            <color indexed="81"/>
            <rFont val="Lucida Console"/>
            <family val="3"/>
          </rPr>
          <t>_x000D_
Últ estimativa : 100_x000D_
Enviada em     : 31.07.2019_x000D_
Ata - Venc     : 191/20 - 07.09.2021</t>
        </r>
      </text>
    </comment>
    <comment ref="O414" authorId="0" shapeId="0" xr:uid="{9DE39A27-A1E3-4B10-B66B-983CB88D53B9}">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14" authorId="0" shapeId="0" xr:uid="{69F5C01F-1EE5-4115-A83D-36131EC4CCDF}">
      <text>
        <r>
          <rPr>
            <sz val="10"/>
            <color indexed="81"/>
            <rFont val="Lucida Console"/>
            <family val="3"/>
          </rPr>
          <t>_x000D_
DM-Hidráulica</t>
        </r>
      </text>
    </comment>
    <comment ref="X414" authorId="0" shapeId="0" xr:uid="{62286D07-B557-4D24-A9F3-BF247A82B68C}">
      <text>
        <r>
          <rPr>
            <sz val="10"/>
            <color indexed="81"/>
            <rFont val="Lucida Console"/>
            <family val="3"/>
          </rPr>
          <t>_x000D_
MATERIAL HIDRAULICO, CANOS, TUBOS, MANGUEIRAS, CONEXOES E ACESS.</t>
        </r>
      </text>
    </comment>
    <comment ref="Y414" authorId="0" shapeId="0" xr:uid="{628C0A47-8D1D-44AE-9FBB-A8424FB10A9D}">
      <text>
        <r>
          <rPr>
            <sz val="10"/>
            <color indexed="81"/>
            <rFont val="Lucida Console"/>
            <family val="3"/>
          </rPr>
          <t>_x000D_
ADAP. LUVAS.TES CURVAS COTOVELOS PLUGS FLANGES.....</t>
        </r>
      </text>
    </comment>
    <comment ref="AW414" authorId="0" shapeId="0" xr:uid="{916507B5-2DA0-44F4-A074-762EB02B1A77}">
      <text>
        <r>
          <rPr>
            <sz val="10"/>
            <color indexed="81"/>
            <rFont val="Lucida Console"/>
            <family val="3"/>
          </rPr>
          <t>Tempo de Estoque (Meses)_x000D_
_x000D_
151,0</t>
        </r>
      </text>
    </comment>
    <comment ref="A415" authorId="0" shapeId="0" xr:uid="{CAD8AD01-8F92-4E70-9875-7868E126281E}">
      <text>
        <r>
          <rPr>
            <sz val="10"/>
            <color indexed="81"/>
            <rFont val="Lucida Console"/>
            <family val="3"/>
          </rPr>
          <t>_x000D_
60830</t>
        </r>
      </text>
    </comment>
    <comment ref="B415" authorId="0" shapeId="0" xr:uid="{651A051A-5AED-418B-AF61-0615EC1FC475}">
      <text>
        <r>
          <rPr>
            <sz val="10"/>
            <color indexed="81"/>
            <rFont val="Lucida Console"/>
            <family val="3"/>
          </rPr>
          <t>DESCRIÇÃO DETALHADA_x000D_
UNIAO PARA TUBO DE POLIETILENO - 3/4"</t>
        </r>
      </text>
    </comment>
    <comment ref="G415" authorId="0" shapeId="0" xr:uid="{76099519-EB82-4225-A7A7-C7F488EAE2A5}">
      <text>
        <r>
          <rPr>
            <sz val="10"/>
            <color indexed="81"/>
            <rFont val="Lucida Console"/>
            <family val="3"/>
          </rPr>
          <t>_x000D_
Últ estimativa : 50_x000D_
Enviada em     : 25.09.2019_x000D_
Ata - Venc     : 191/20 - 07.09.2021</t>
        </r>
      </text>
    </comment>
    <comment ref="O415" authorId="0" shapeId="0" xr:uid="{654128D8-4BB4-4BC7-9E02-ABC5E3A21F76}">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415" authorId="0" shapeId="0" xr:uid="{3AC0FBD9-B90A-468A-99A1-892EBFF67572}">
      <text>
        <r>
          <rPr>
            <sz val="10"/>
            <color indexed="81"/>
            <rFont val="Lucida Console"/>
            <family val="3"/>
          </rPr>
          <t>_x000D_
DM-Hidráulica</t>
        </r>
      </text>
    </comment>
    <comment ref="X415" authorId="0" shapeId="0" xr:uid="{051FA94E-A2F6-4894-B838-7BF3852E8164}">
      <text>
        <r>
          <rPr>
            <sz val="10"/>
            <color indexed="81"/>
            <rFont val="Lucida Console"/>
            <family val="3"/>
          </rPr>
          <t>_x000D_
MATERIAL HIDRAULICO, CANOS, TUBOS, MANGUEIRAS, CONEXOES E ACESS.</t>
        </r>
      </text>
    </comment>
    <comment ref="Y415" authorId="0" shapeId="0" xr:uid="{EEB7187D-C636-478F-B546-155959AA3A0B}">
      <text>
        <r>
          <rPr>
            <sz val="10"/>
            <color indexed="81"/>
            <rFont val="Lucida Console"/>
            <family val="3"/>
          </rPr>
          <t>_x000D_
ADAP. LUVAS.TES CURVAS COTOVELOS PLUGS FLANGES.....</t>
        </r>
      </text>
    </comment>
    <comment ref="AW415" authorId="0" shapeId="0" xr:uid="{0E2343C6-A7FB-4CF8-BD6C-B9EBA815ED57}">
      <text>
        <r>
          <rPr>
            <sz val="10"/>
            <color indexed="81"/>
            <rFont val="Lucida Console"/>
            <family val="3"/>
          </rPr>
          <t>Tempo de Estoque (Meses)_x000D_
_x000D_
78,0</t>
        </r>
      </text>
    </comment>
    <comment ref="A416" authorId="0" shapeId="0" xr:uid="{87F03097-4F23-441F-8F7F-AADAF12C7C7E}">
      <text>
        <r>
          <rPr>
            <sz val="10"/>
            <color indexed="81"/>
            <rFont val="Lucida Console"/>
            <family val="3"/>
          </rPr>
          <t>_x000D_
61200</t>
        </r>
      </text>
    </comment>
    <comment ref="B416" authorId="0" shapeId="0" xr:uid="{8F408069-C9CA-414E-9DB2-EC16ADC892BF}">
      <text>
        <r>
          <rPr>
            <sz val="10"/>
            <color indexed="81"/>
            <rFont val="Lucida Console"/>
            <family val="3"/>
          </rPr>
          <t xml:space="preserve">DESCRIÇÃO DETALHADA_x000D_
TE EM PVC RIGIDO SOLDAVEL ROSCA AZUL - 3/4", DE ACORDO COM A NORMA NBR 5648 E A MARCA DEVERA VIR LITOGRAFADA NA PECA   </t>
        </r>
      </text>
    </comment>
    <comment ref="G416" authorId="0" shapeId="0" xr:uid="{8CB2D424-E71F-48A8-BAB5-A15AD73959EA}">
      <text>
        <r>
          <rPr>
            <sz val="10"/>
            <color indexed="81"/>
            <rFont val="Lucida Console"/>
            <family val="3"/>
          </rPr>
          <t>_x000D_
Últ estimativa : 250_x000D_
Enviada em     : 31.07.2019_x000D_
Ata - Venc     : 191/20 - 07.09.2021</t>
        </r>
      </text>
    </comment>
    <comment ref="O416" authorId="0" shapeId="0" xr:uid="{0F0F46CB-3A32-4BD2-950B-52288FCB5F5B}">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416" authorId="0" shapeId="0" xr:uid="{AD21EFA6-612D-48F1-AAD8-25942F1C29D0}">
      <text>
        <r>
          <rPr>
            <sz val="10"/>
            <color indexed="81"/>
            <rFont val="Lucida Console"/>
            <family val="3"/>
          </rPr>
          <t>_x000D_
DM-Hidráulica</t>
        </r>
      </text>
    </comment>
    <comment ref="X416" authorId="0" shapeId="0" xr:uid="{3FA3B8FD-4460-40FA-8A14-291D0B928859}">
      <text>
        <r>
          <rPr>
            <sz val="10"/>
            <color indexed="81"/>
            <rFont val="Lucida Console"/>
            <family val="3"/>
          </rPr>
          <t>_x000D_
MATERIAL HIDRAULICO, CANOS, TUBOS, MANGUEIRAS, CONEXOES E ACESS.</t>
        </r>
      </text>
    </comment>
    <comment ref="Y416" authorId="0" shapeId="0" xr:uid="{26A49E63-91F7-4C33-826F-EE105B60DB87}">
      <text>
        <r>
          <rPr>
            <sz val="10"/>
            <color indexed="81"/>
            <rFont val="Lucida Console"/>
            <family val="3"/>
          </rPr>
          <t>_x000D_
ADAP. LUVAS.TES CURVAS COTOVELOS PLUGS FLANGES.....</t>
        </r>
      </text>
    </comment>
    <comment ref="AW416" authorId="0" shapeId="0" xr:uid="{0BA506FB-EE9D-4857-9F7D-1589598A7E14}">
      <text>
        <r>
          <rPr>
            <sz val="10"/>
            <color indexed="81"/>
            <rFont val="Lucida Console"/>
            <family val="3"/>
          </rPr>
          <t>Tempo de Estoque (Meses)_x000D_
_x000D_
69,0</t>
        </r>
      </text>
    </comment>
    <comment ref="A417" authorId="0" shapeId="0" xr:uid="{47CD7E59-434E-477D-AE38-5213351AA992}">
      <text>
        <r>
          <rPr>
            <sz val="10"/>
            <color indexed="81"/>
            <rFont val="Lucida Console"/>
            <family val="3"/>
          </rPr>
          <t>_x000D_
74976</t>
        </r>
      </text>
    </comment>
    <comment ref="B417" authorId="0" shapeId="0" xr:uid="{1F28A1E0-613C-45C2-91E6-4DFF130EE267}">
      <text>
        <r>
          <rPr>
            <sz val="10"/>
            <color indexed="81"/>
            <rFont val="Lucida Console"/>
            <family val="3"/>
          </rPr>
          <t>DESCRIÇÃO DETALHADA_x000D_
LUVA DESLIZANTE EM PVC COM ANEL - MARROM - 3/4"</t>
        </r>
      </text>
    </comment>
    <comment ref="G417" authorId="0" shapeId="0" xr:uid="{40A9C537-ACE4-4EB7-9BD7-502B4EC9601A}">
      <text>
        <r>
          <rPr>
            <sz val="10"/>
            <color indexed="81"/>
            <rFont val="Lucida Console"/>
            <family val="3"/>
          </rPr>
          <t>_x000D_
Últ estimativa : 400_x000D_
Enviada em     : 25.09.2019_x000D_
Ata - Venc     : 191/20 - 07.09.2021</t>
        </r>
      </text>
    </comment>
    <comment ref="O417" authorId="0" shapeId="0" xr:uid="{926D7C0C-008A-4FA5-B06C-4F65BE7631FF}">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417" authorId="0" shapeId="0" xr:uid="{85E16FC5-A509-46F2-BD28-4972818566F0}">
      <text>
        <r>
          <rPr>
            <sz val="10"/>
            <color indexed="81"/>
            <rFont val="Lucida Console"/>
            <family val="3"/>
          </rPr>
          <t>_x000D_
DM-Hidráulica</t>
        </r>
      </text>
    </comment>
    <comment ref="X417" authorId="0" shapeId="0" xr:uid="{D83788B4-D973-42C9-BF08-3C044203ACFB}">
      <text>
        <r>
          <rPr>
            <sz val="10"/>
            <color indexed="81"/>
            <rFont val="Lucida Console"/>
            <family val="3"/>
          </rPr>
          <t>_x000D_
MATERIAL HIDRAULICO, CANOS, TUBOS, MANGUEIRAS, CONEXOES E ACESS.</t>
        </r>
      </text>
    </comment>
    <comment ref="Y417" authorId="0" shapeId="0" xr:uid="{F2A2F7F3-EFD2-4CF6-A661-6ADADE9A7990}">
      <text>
        <r>
          <rPr>
            <sz val="10"/>
            <color indexed="81"/>
            <rFont val="Lucida Console"/>
            <family val="3"/>
          </rPr>
          <t>_x000D_
ADAP. LUVAS.TES CURVAS COTOVELOS PLUGS FLANGES.....</t>
        </r>
      </text>
    </comment>
    <comment ref="AW417" authorId="0" shapeId="0" xr:uid="{36DDAF0E-2ED8-4415-AF34-E7DB7F90A4C5}">
      <text>
        <r>
          <rPr>
            <sz val="10"/>
            <color indexed="81"/>
            <rFont val="Lucida Console"/>
            <family val="3"/>
          </rPr>
          <t>Tempo de Estoque (Meses)_x000D_
_x000D_
426,0</t>
        </r>
      </text>
    </comment>
    <comment ref="A418" authorId="0" shapeId="0" xr:uid="{2342035A-73E5-49E4-9F82-6D7B6B4BF04C}">
      <text>
        <r>
          <rPr>
            <sz val="10"/>
            <color indexed="81"/>
            <rFont val="Lucida Console"/>
            <family val="3"/>
          </rPr>
          <t>_x000D_
107401</t>
        </r>
      </text>
    </comment>
    <comment ref="B418" authorId="0" shapeId="0" xr:uid="{BC347351-3435-471C-B093-769293AC4038}">
      <text>
        <r>
          <rPr>
            <sz val="10"/>
            <color indexed="81"/>
            <rFont val="Lucida Console"/>
            <family val="3"/>
          </rPr>
          <t>DESCRIÇÃO DETALHADA_x000D_
BUCHA DE REDUCAO EM PVC RIGIDO SOLDAVEL DE 4" X 2" - ESGOTO".</t>
        </r>
      </text>
    </comment>
    <comment ref="G418" authorId="0" shapeId="0" xr:uid="{694C0FAC-572C-4B91-9766-F60B7582F439}">
      <text>
        <r>
          <rPr>
            <sz val="10"/>
            <color indexed="81"/>
            <rFont val="Lucida Console"/>
            <family val="3"/>
          </rPr>
          <t>_x000D_
Últ estimativa : 80_x000D_
Enviada em     : 31.07.2019_x000D_
Ata - Venc     : 191/20 - 07.09.2021</t>
        </r>
      </text>
    </comment>
    <comment ref="O418" authorId="0" shapeId="0" xr:uid="{15D83E67-C938-43A9-A060-148CC0B9348C}">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418" authorId="0" shapeId="0" xr:uid="{11DEC815-F211-43CC-A0C3-A62D90D7427D}">
      <text>
        <r>
          <rPr>
            <sz val="10"/>
            <color indexed="81"/>
            <rFont val="Lucida Console"/>
            <family val="3"/>
          </rPr>
          <t>_x000D_
DM-Hidráulica</t>
        </r>
      </text>
    </comment>
    <comment ref="X418" authorId="0" shapeId="0" xr:uid="{6182E95A-6C0C-4F7D-B3B0-4BA889F9DC59}">
      <text>
        <r>
          <rPr>
            <sz val="10"/>
            <color indexed="81"/>
            <rFont val="Lucida Console"/>
            <family val="3"/>
          </rPr>
          <t>_x000D_
MATERIAL HIDRAULICO, CANOS, TUBOS, MANGUEIRAS, CONEXOES E ACESS.</t>
        </r>
      </text>
    </comment>
    <comment ref="Y418" authorId="0" shapeId="0" xr:uid="{A2B0CC3B-6B4B-42B8-BD71-D93894BF9B3E}">
      <text>
        <r>
          <rPr>
            <sz val="10"/>
            <color indexed="81"/>
            <rFont val="Lucida Console"/>
            <family val="3"/>
          </rPr>
          <t>_x000D_
ADAP. LUVAS.TES CURVAS COTOVELOS PLUGS FLANGES.....</t>
        </r>
      </text>
    </comment>
    <comment ref="AW418" authorId="0" shapeId="0" xr:uid="{B4ABA2DB-BB8C-46BA-9BEC-1EC854409F0C}">
      <text>
        <r>
          <rPr>
            <sz val="10"/>
            <color indexed="81"/>
            <rFont val="Lucida Console"/>
            <family val="3"/>
          </rPr>
          <t>Tempo de Estoque (Meses)_x000D_
_x000D_
201,0</t>
        </r>
      </text>
    </comment>
    <comment ref="A419" authorId="0" shapeId="0" xr:uid="{FCFFB354-CBBB-48AA-94B7-2733434F5989}">
      <text>
        <r>
          <rPr>
            <sz val="10"/>
            <color indexed="81"/>
            <rFont val="Lucida Console"/>
            <family val="3"/>
          </rPr>
          <t>_x000D_
135299</t>
        </r>
      </text>
    </comment>
    <comment ref="B419" authorId="0" shapeId="0" xr:uid="{6C3DC118-B810-4CE7-9264-F28661261047}">
      <text>
        <r>
          <rPr>
            <sz val="10"/>
            <color indexed="81"/>
            <rFont val="Lucida Console"/>
            <family val="3"/>
          </rPr>
          <t>DESCRIÇÃO DETALHADA_x000D_
COTOVELO 45° DE PVC MARROM  - 1" PARA AGUA, DE ACORDO COM A NORMA NBR 5648. TODAS AS INFORMACOES DEVERAO ESTAR LITOGRAFADAS NA PECA.</t>
        </r>
      </text>
    </comment>
    <comment ref="G419" authorId="0" shapeId="0" xr:uid="{78892B3E-2F06-4B86-A74E-6476442C01C1}">
      <text>
        <r>
          <rPr>
            <sz val="10"/>
            <color indexed="81"/>
            <rFont val="Lucida Console"/>
            <family val="3"/>
          </rPr>
          <t>_x000D_
Últ estimativa : 50_x000D_
Enviada em     : 31.07.2019_x000D_
Ata - Venc     : 191/20 - 07.09.2021</t>
        </r>
      </text>
    </comment>
    <comment ref="O419" authorId="0" shapeId="0" xr:uid="{F6A7886D-AA5F-47F5-AF56-CA679AF31D3C}">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419" authorId="0" shapeId="0" xr:uid="{EBB6E204-3EEC-4447-BA2E-BB5CB9EA01A3}">
      <text>
        <r>
          <rPr>
            <sz val="10"/>
            <color indexed="81"/>
            <rFont val="Lucida Console"/>
            <family val="3"/>
          </rPr>
          <t>_x000D_
DM-Hidráulica</t>
        </r>
      </text>
    </comment>
    <comment ref="X419" authorId="0" shapeId="0" xr:uid="{F40CD9D3-2E6A-4DA5-B5A3-51BEF9FBFD82}">
      <text>
        <r>
          <rPr>
            <sz val="10"/>
            <color indexed="81"/>
            <rFont val="Lucida Console"/>
            <family val="3"/>
          </rPr>
          <t>_x000D_
MATERIAL HIDRAULICO, CANOS, TUBOS, MANGUEIRAS, CONEXOES E ACESS.</t>
        </r>
      </text>
    </comment>
    <comment ref="Y419" authorId="0" shapeId="0" xr:uid="{88CB458B-B223-4A64-BD93-B06BEC640B18}">
      <text>
        <r>
          <rPr>
            <sz val="10"/>
            <color indexed="81"/>
            <rFont val="Lucida Console"/>
            <family val="3"/>
          </rPr>
          <t>_x000D_
ADAP. LUVAS.TES CURVAS COTOVELOS PLUGS FLANGES.....</t>
        </r>
      </text>
    </comment>
    <comment ref="AW419" authorId="0" shapeId="0" xr:uid="{273EE214-687C-42AC-AE3A-80EACB32302A}">
      <text>
        <r>
          <rPr>
            <sz val="10"/>
            <color indexed="81"/>
            <rFont val="Lucida Console"/>
            <family val="3"/>
          </rPr>
          <t>Tempo de Estoque (Meses)_x000D_
_x000D_
45,0</t>
        </r>
      </text>
    </comment>
    <comment ref="A420" authorId="0" shapeId="0" xr:uid="{8B3214D9-3B99-408C-AF2F-D939885DC816}">
      <text>
        <r>
          <rPr>
            <sz val="10"/>
            <color indexed="81"/>
            <rFont val="Lucida Console"/>
            <family val="3"/>
          </rPr>
          <t>_x000D_
135304</t>
        </r>
      </text>
    </comment>
    <comment ref="B420" authorId="0" shapeId="0" xr:uid="{14CED4A4-03F1-42A4-8B9E-D0CED865D4F1}">
      <text>
        <r>
          <rPr>
            <sz val="10"/>
            <color indexed="81"/>
            <rFont val="Lucida Console"/>
            <family val="3"/>
          </rPr>
          <t>DESCRIÇÃO DETALHADA_x000D_
NIPLE DUPLO DE REDUCAO ROSQUEAVEL 3/4 X 1/2 EM LATAO</t>
        </r>
      </text>
    </comment>
    <comment ref="G420" authorId="0" shapeId="0" xr:uid="{A8188558-9740-4CB1-BCC0-0188B50BC2A0}">
      <text>
        <r>
          <rPr>
            <sz val="10"/>
            <color indexed="81"/>
            <rFont val="Lucida Console"/>
            <family val="3"/>
          </rPr>
          <t>_x000D_
Últ estimativa : 150_x000D_
Enviada em     : 31.07.2019_x000D_
Ata - Venc     : 191/20 - 07.09.2021</t>
        </r>
      </text>
    </comment>
    <comment ref="O420" authorId="0" shapeId="0" xr:uid="{94869295-5196-426D-844E-BCC0FCCC2FAB}">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420" authorId="0" shapeId="0" xr:uid="{1179084D-DB68-4327-B25E-ACD991D6BDAD}">
      <text>
        <r>
          <rPr>
            <sz val="10"/>
            <color indexed="81"/>
            <rFont val="Lucida Console"/>
            <family val="3"/>
          </rPr>
          <t>_x000D_
DM-Hidráulica</t>
        </r>
      </text>
    </comment>
    <comment ref="X420" authorId="0" shapeId="0" xr:uid="{F68CB7A9-7CC0-4A76-83D6-7148E4CED9BB}">
      <text>
        <r>
          <rPr>
            <sz val="10"/>
            <color indexed="81"/>
            <rFont val="Lucida Console"/>
            <family val="3"/>
          </rPr>
          <t>_x000D_
MATERIAL HIDRAULICO, CANOS, TUBOS, MANGUEIRAS, CONEXOES E ACESS.</t>
        </r>
      </text>
    </comment>
    <comment ref="Y420" authorId="0" shapeId="0" xr:uid="{B340F918-E65E-4C9D-B779-B9683C570730}">
      <text>
        <r>
          <rPr>
            <sz val="10"/>
            <color indexed="81"/>
            <rFont val="Lucida Console"/>
            <family val="3"/>
          </rPr>
          <t>_x000D_
ADAP. LUVAS.TES CURVAS COTOVELOS PLUGS FLANGES.....</t>
        </r>
      </text>
    </comment>
    <comment ref="AW420" authorId="0" shapeId="0" xr:uid="{278B2F4E-8964-4397-9ECD-D87CC44F24AD}">
      <text>
        <r>
          <rPr>
            <sz val="10"/>
            <color indexed="81"/>
            <rFont val="Lucida Console"/>
            <family val="3"/>
          </rPr>
          <t>Tempo de Estoque (Meses)_x000D_
_x000D_
722,0</t>
        </r>
      </text>
    </comment>
    <comment ref="A421" authorId="0" shapeId="0" xr:uid="{95C93B9D-248D-48F2-A818-6A261D8BBAF5}">
      <text>
        <r>
          <rPr>
            <sz val="10"/>
            <color indexed="81"/>
            <rFont val="Lucida Console"/>
            <family val="3"/>
          </rPr>
          <t>_x000D_
17422</t>
        </r>
      </text>
    </comment>
    <comment ref="B421" authorId="0" shapeId="0" xr:uid="{8FD12676-9AEE-4ECF-AB73-B61B39653C64}">
      <text>
        <r>
          <rPr>
            <sz val="10"/>
            <color indexed="81"/>
            <rFont val="Lucida Console"/>
            <family val="3"/>
          </rPr>
          <t>DESCRIÇÃO DETALHADA_x000D_
CAIXA SIFONADA REDONDA EM PVC RIGIDO DE 100 X 150 X 50 MM (4" X 6" X 2")</t>
        </r>
      </text>
    </comment>
    <comment ref="G421" authorId="0" shapeId="0" xr:uid="{BA7BF429-8AD3-46CB-A4AC-AB19896AADF7}">
      <text>
        <r>
          <rPr>
            <sz val="10"/>
            <color indexed="81"/>
            <rFont val="Lucida Console"/>
            <family val="3"/>
          </rPr>
          <t>_x000D_
Últ estimativa : 40_x000D_
Enviada em     : 31.07.2019_x000D_
Ata - Venc     : 191/20 - 07.09.2021</t>
        </r>
      </text>
    </comment>
    <comment ref="O421" authorId="0" shapeId="0" xr:uid="{0DFB8098-0FCD-4C24-B1F3-23A27F1698C3}">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421" authorId="0" shapeId="0" xr:uid="{E47E6F59-8009-4908-A3E8-348AEFDF28F8}">
      <text>
        <r>
          <rPr>
            <sz val="10"/>
            <color indexed="81"/>
            <rFont val="Lucida Console"/>
            <family val="3"/>
          </rPr>
          <t>_x000D_
DM-Hidráulica</t>
        </r>
      </text>
    </comment>
    <comment ref="X421" authorId="0" shapeId="0" xr:uid="{F2B46AD2-A20A-4E95-89ED-B730BCD91D76}">
      <text>
        <r>
          <rPr>
            <sz val="10"/>
            <color indexed="81"/>
            <rFont val="Lucida Console"/>
            <family val="3"/>
          </rPr>
          <t>_x000D_
MATERIAL HIDRAULICO, CANOS, TUBOS, MANGUEIRAS, CONEXOES E ACESS.</t>
        </r>
      </text>
    </comment>
    <comment ref="Y421" authorId="0" shapeId="0" xr:uid="{7E2D6018-92C4-43DF-B99D-D15C95AE0389}">
      <text>
        <r>
          <rPr>
            <sz val="10"/>
            <color indexed="81"/>
            <rFont val="Lucida Console"/>
            <family val="3"/>
          </rPr>
          <t>_x000D_
RALOS SIFOES E CAIXAS</t>
        </r>
      </text>
    </comment>
    <comment ref="AW421" authorId="0" shapeId="0" xr:uid="{099EDFC3-F8F1-4999-B228-2BD12779AED4}">
      <text>
        <r>
          <rPr>
            <sz val="10"/>
            <color indexed="81"/>
            <rFont val="Lucida Console"/>
            <family val="3"/>
          </rPr>
          <t>Tempo de Estoque (Meses)_x000D_
_x000D_
57,0</t>
        </r>
      </text>
    </comment>
    <comment ref="A422" authorId="0" shapeId="0" xr:uid="{D41C12E8-1D14-4B10-92F6-0EA0B1DC3233}">
      <text>
        <r>
          <rPr>
            <sz val="10"/>
            <color indexed="81"/>
            <rFont val="Lucida Console"/>
            <family val="3"/>
          </rPr>
          <t>_x000D_
17426</t>
        </r>
      </text>
    </comment>
    <comment ref="B422" authorId="0" shapeId="0" xr:uid="{A04D1664-6B47-4F8C-A6F2-6DD28EDEF441}">
      <text>
        <r>
          <rPr>
            <sz val="10"/>
            <color indexed="81"/>
            <rFont val="Lucida Console"/>
            <family val="3"/>
          </rPr>
          <t>DESCRIÇÃO DETALHADA_x000D_
CAIXA DE DESCARGA COM CORPO PLASTICO (ACOMPANHA ENGATE ECONJUNTO DE FIXACAO) C/ TUBO DE DESCIDA</t>
        </r>
      </text>
    </comment>
    <comment ref="G422" authorId="0" shapeId="0" xr:uid="{170628EE-2992-4F4D-9E46-3CD0E039BDDE}">
      <text>
        <r>
          <rPr>
            <sz val="10"/>
            <color indexed="81"/>
            <rFont val="Lucida Console"/>
            <family val="3"/>
          </rPr>
          <t>_x000D_
Últ estimativa : 20_x000D_
Enviada em     : 31.07.2019_x000D_
Ata - Venc     : 191/20 - 07.09.2021</t>
        </r>
      </text>
    </comment>
    <comment ref="O422" authorId="0" shapeId="0" xr:uid="{6972AB39-9D55-4483-8B32-78E701A30087}">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422" authorId="0" shapeId="0" xr:uid="{C8CBA023-107A-46DF-9B55-3C219DCE4A5C}">
      <text>
        <r>
          <rPr>
            <sz val="10"/>
            <color indexed="81"/>
            <rFont val="Lucida Console"/>
            <family val="3"/>
          </rPr>
          <t>_x000D_
DM-Hidráulica</t>
        </r>
      </text>
    </comment>
    <comment ref="X422" authorId="0" shapeId="0" xr:uid="{E834F15B-68BB-48E7-9C88-1D6870B69647}">
      <text>
        <r>
          <rPr>
            <sz val="10"/>
            <color indexed="81"/>
            <rFont val="Lucida Console"/>
            <family val="3"/>
          </rPr>
          <t>_x000D_
MATERIAL HIDRAULICO, CANOS, TUBOS, MANGUEIRAS, CONEXOES E ACESS.</t>
        </r>
      </text>
    </comment>
    <comment ref="Y422" authorId="0" shapeId="0" xr:uid="{20B5367D-BE6F-4AA8-B394-675C8CFEAF9D}">
      <text>
        <r>
          <rPr>
            <sz val="10"/>
            <color indexed="81"/>
            <rFont val="Lucida Console"/>
            <family val="3"/>
          </rPr>
          <t>_x000D_
RALOS SIFOES E CAIXAS</t>
        </r>
      </text>
    </comment>
    <comment ref="AW422" authorId="0" shapeId="0" xr:uid="{CACA9B5A-F867-4103-9520-BB5A26197E21}">
      <text>
        <r>
          <rPr>
            <sz val="10"/>
            <color indexed="81"/>
            <rFont val="Lucida Console"/>
            <family val="3"/>
          </rPr>
          <t>Tempo de Estoque (Meses)_x000D_
_x000D_
18,0</t>
        </r>
      </text>
    </comment>
    <comment ref="A423" authorId="0" shapeId="0" xr:uid="{6F37A1F3-F20E-4961-BE68-30369E2A4349}">
      <text>
        <r>
          <rPr>
            <sz val="10"/>
            <color indexed="81"/>
            <rFont val="Lucida Console"/>
            <family val="3"/>
          </rPr>
          <t>_x000D_
103142</t>
        </r>
      </text>
    </comment>
    <comment ref="B423" authorId="0" shapeId="0" xr:uid="{2F48A901-A5DB-4501-A431-B0A9873169A2}">
      <text>
        <r>
          <rPr>
            <sz val="10"/>
            <color indexed="81"/>
            <rFont val="Lucida Console"/>
            <family val="3"/>
          </rPr>
          <t>DESCRIÇÃO DETALHADA_x000D_
CAIXA D'AGUA EM POLIETILENO, COM TAMPA - CAPACIDADE 1.000 LITROS</t>
        </r>
      </text>
    </comment>
    <comment ref="G423" authorId="0" shapeId="0" xr:uid="{160EEEA5-D10F-455B-B3A0-D4398B9094B6}">
      <text>
        <r>
          <rPr>
            <sz val="10"/>
            <color indexed="81"/>
            <rFont val="Lucida Console"/>
            <family val="3"/>
          </rPr>
          <t>_x000D_
Últ estimativa : 15_x000D_
Enviada em     : 31.07.2019_x000D_
Ata - Venc     : 191/20 - 07.09.2021</t>
        </r>
      </text>
    </comment>
    <comment ref="O423" authorId="0" shapeId="0" xr:uid="{FF7BCD65-4E3A-47DB-B40C-DF4EBECB4DB1}">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423" authorId="0" shapeId="0" xr:uid="{F6E21844-CF95-4668-93C7-A23C70E3E949}">
      <text>
        <r>
          <rPr>
            <sz val="10"/>
            <color indexed="81"/>
            <rFont val="Lucida Console"/>
            <family val="3"/>
          </rPr>
          <t>_x000D_
DM-Hidráulica</t>
        </r>
      </text>
    </comment>
    <comment ref="X423" authorId="0" shapeId="0" xr:uid="{0F1F3C49-F9AE-4FA2-9CEB-84E3B7A1D7B7}">
      <text>
        <r>
          <rPr>
            <sz val="10"/>
            <color indexed="81"/>
            <rFont val="Lucida Console"/>
            <family val="3"/>
          </rPr>
          <t>_x000D_
MATERIAL HIDRAULICO, CANOS, TUBOS, MANGUEIRAS, CONEXOES E ACESS.</t>
        </r>
      </text>
    </comment>
    <comment ref="Y423" authorId="0" shapeId="0" xr:uid="{89DB7334-80D8-45DD-A5FF-6A4883BD0479}">
      <text>
        <r>
          <rPr>
            <sz val="10"/>
            <color indexed="81"/>
            <rFont val="Lucida Console"/>
            <family val="3"/>
          </rPr>
          <t>_x000D_
CAIXA D`AGUA</t>
        </r>
      </text>
    </comment>
    <comment ref="AW423" authorId="0" shapeId="0" xr:uid="{166D3850-5471-4079-9986-60C2317835AA}">
      <text>
        <r>
          <rPr>
            <sz val="10"/>
            <color indexed="81"/>
            <rFont val="Lucida Console"/>
            <family val="3"/>
          </rPr>
          <t>Tempo de Estoque (Meses)_x000D_
_x000D_
5,0</t>
        </r>
      </text>
    </comment>
    <comment ref="A424" authorId="0" shapeId="0" xr:uid="{3199FA89-A9AB-4565-929B-D4AEE985C59E}">
      <text>
        <r>
          <rPr>
            <sz val="10"/>
            <color indexed="81"/>
            <rFont val="Lucida Console"/>
            <family val="3"/>
          </rPr>
          <t>_x000D_
134582</t>
        </r>
      </text>
    </comment>
    <comment ref="B424" authorId="0" shapeId="0" xr:uid="{7BC5EC29-97BF-46B6-8DF3-D414C545F2F1}">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424" authorId="0" shapeId="0" xr:uid="{3D265DEF-34F3-4273-B2C2-588664E95600}">
      <text>
        <r>
          <rPr>
            <sz val="10"/>
            <color indexed="81"/>
            <rFont val="Lucida Console"/>
            <family val="3"/>
          </rPr>
          <t>_x000D_
Últ estimativa : 100_x000D_
Enviada em     : 31.07.2019_x000D_
Ata - Venc     : 191/20 - 07.09.2021</t>
        </r>
      </text>
    </comment>
    <comment ref="O424" authorId="0" shapeId="0" xr:uid="{3E451845-F8EB-4BE0-BACD-FAE2F3279085}">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424" authorId="0" shapeId="0" xr:uid="{93AE7D2F-8D5F-4536-91F9-FFD364F7D490}">
      <text>
        <r>
          <rPr>
            <sz val="10"/>
            <color indexed="81"/>
            <rFont val="Lucida Console"/>
            <family val="3"/>
          </rPr>
          <t>_x000D_
DM-Hidráulica</t>
        </r>
      </text>
    </comment>
    <comment ref="X424" authorId="0" shapeId="0" xr:uid="{BAE0C4F6-4453-4F92-AA41-AF340900A45F}">
      <text>
        <r>
          <rPr>
            <sz val="10"/>
            <color indexed="81"/>
            <rFont val="Lucida Console"/>
            <family val="3"/>
          </rPr>
          <t>_x000D_
MATERIAL HIDRAULICO, CANOS, TUBOS, MANGUEIRAS, CONEXOES E ACESS.</t>
        </r>
      </text>
    </comment>
    <comment ref="Y424" authorId="0" shapeId="0" xr:uid="{CC6C23C8-505F-450B-B733-D9A548368E0F}">
      <text>
        <r>
          <rPr>
            <sz val="10"/>
            <color indexed="81"/>
            <rFont val="Lucida Console"/>
            <family val="3"/>
          </rPr>
          <t>_x000D_
TORNEIRAS VOLANTES CANOPLAS E ACESS. P/ MANGUEIRA</t>
        </r>
      </text>
    </comment>
    <comment ref="AW424" authorId="0" shapeId="0" xr:uid="{67A86149-BC82-4D30-9079-C4A01669EE62}">
      <text>
        <r>
          <rPr>
            <sz val="10"/>
            <color indexed="81"/>
            <rFont val="Lucida Console"/>
            <family val="3"/>
          </rPr>
          <t>Tempo de Estoque (Meses)_x000D_
_x000D_
57,0</t>
        </r>
      </text>
    </comment>
    <comment ref="A425" authorId="0" shapeId="0" xr:uid="{B7047A1A-9258-4E80-A9B9-A8477A88AF9D}">
      <text>
        <r>
          <rPr>
            <sz val="10"/>
            <color indexed="81"/>
            <rFont val="Lucida Console"/>
            <family val="3"/>
          </rPr>
          <t>_x000D_
25756</t>
        </r>
      </text>
    </comment>
    <comment ref="B425" authorId="0" shapeId="0" xr:uid="{C74E28A0-1C53-4E0C-A46A-2A681D0B20E9}">
      <text>
        <r>
          <rPr>
            <sz val="10"/>
            <color indexed="81"/>
            <rFont val="Lucida Console"/>
            <family val="3"/>
          </rPr>
          <t>DESCRIÇÃO DETALHADA_x000D_
REGISTRO DE GAVETA EM LIGA DE COBRE DE 1.1/2" C/ CANOPLA, DE ACORDO COM A NORMA NBR 10072 E A MARCA DEVERA VIR LITOGRAFADA NA PECA</t>
        </r>
      </text>
    </comment>
    <comment ref="G425" authorId="0" shapeId="0" xr:uid="{E1F815DD-091D-4FBE-B3A4-FBF11A37A3E8}">
      <text>
        <r>
          <rPr>
            <sz val="10"/>
            <color indexed="81"/>
            <rFont val="Lucida Console"/>
            <family val="3"/>
          </rPr>
          <t>_x000D_
Últ estimativa : 60_x000D_
Enviada em     : 31.07.2019_x000D_
Ata - Venc     : 191/20 - 07.09.2021</t>
        </r>
      </text>
    </comment>
    <comment ref="O425" authorId="0" shapeId="0" xr:uid="{A5758252-57C2-4880-8E0F-E6829F0EA9F0}">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425" authorId="0" shapeId="0" xr:uid="{9AB313F1-C259-4FAC-910F-42FD94AAFBDB}">
      <text>
        <r>
          <rPr>
            <sz val="10"/>
            <color indexed="81"/>
            <rFont val="Lucida Console"/>
            <family val="3"/>
          </rPr>
          <t>_x000D_
DM-Hidráulica</t>
        </r>
      </text>
    </comment>
    <comment ref="X425" authorId="0" shapeId="0" xr:uid="{E27978B5-3D77-4545-8594-3134480F1DFC}">
      <text>
        <r>
          <rPr>
            <sz val="10"/>
            <color indexed="81"/>
            <rFont val="Lucida Console"/>
            <family val="3"/>
          </rPr>
          <t>_x000D_
MATERIAL HIDRAULICO, CANOS, TUBOS, MANGUEIRAS, CONEXOES E ACESS.</t>
        </r>
      </text>
    </comment>
    <comment ref="Y425" authorId="0" shapeId="0" xr:uid="{937E70E5-9C96-49E7-AE9E-B855885E0C41}">
      <text>
        <r>
          <rPr>
            <sz val="10"/>
            <color indexed="81"/>
            <rFont val="Lucida Console"/>
            <family val="3"/>
          </rPr>
          <t>_x000D_
REGISTROS VALVULAS E BOIAS</t>
        </r>
      </text>
    </comment>
    <comment ref="AW425" authorId="0" shapeId="0" xr:uid="{05194E83-A66D-4603-9663-211FE52B12F3}">
      <text>
        <r>
          <rPr>
            <sz val="10"/>
            <color indexed="81"/>
            <rFont val="Lucida Console"/>
            <family val="3"/>
          </rPr>
          <t>Tempo de Estoque (Meses)_x000D_
_x000D_
116,0</t>
        </r>
      </text>
    </comment>
    <comment ref="A426" authorId="0" shapeId="0" xr:uid="{76AAF415-FC8F-4DB4-BD42-F87F87C48A06}">
      <text>
        <r>
          <rPr>
            <sz val="10"/>
            <color indexed="81"/>
            <rFont val="Lucida Console"/>
            <family val="3"/>
          </rPr>
          <t>_x000D_
53849</t>
        </r>
      </text>
    </comment>
    <comment ref="B426" authorId="0" shapeId="0" xr:uid="{E1CDC586-EE2E-4310-AF0D-502E0D12A341}">
      <text>
        <r>
          <rPr>
            <sz val="10"/>
            <color indexed="81"/>
            <rFont val="Lucida Console"/>
            <family val="3"/>
          </rPr>
          <t>DESCRIÇÃO DETALHADA_x000D_
REPARO P/ VALVULA DE DESCARGA 1 1/4" (MARCA DOCOL)</t>
        </r>
      </text>
    </comment>
    <comment ref="G426" authorId="0" shapeId="0" xr:uid="{8B0B44D5-BE01-4E4E-80DC-1F9D5A58B70F}">
      <text>
        <r>
          <rPr>
            <sz val="10"/>
            <color indexed="81"/>
            <rFont val="Lucida Console"/>
            <family val="3"/>
          </rPr>
          <t>_x000D_
Últ estimativa : 30_x000D_
Enviada em     : 31.07.2019_x000D_
Ata - Venc     : 191/20 - 07.09.2021</t>
        </r>
      </text>
    </comment>
    <comment ref="O426" authorId="0" shapeId="0" xr:uid="{209AB228-336E-42AA-87DE-9631797AB5D8}">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426" authorId="0" shapeId="0" xr:uid="{F3DF3BBB-60EB-4B3D-9EE3-5C5D8AB3ED7E}">
      <text>
        <r>
          <rPr>
            <sz val="10"/>
            <color indexed="81"/>
            <rFont val="Lucida Console"/>
            <family val="3"/>
          </rPr>
          <t>_x000D_
DM-Hidráulica</t>
        </r>
      </text>
    </comment>
    <comment ref="X426" authorId="0" shapeId="0" xr:uid="{E19EF9B2-62E2-420C-B8C8-5042A2FCC806}">
      <text>
        <r>
          <rPr>
            <sz val="10"/>
            <color indexed="81"/>
            <rFont val="Lucida Console"/>
            <family val="3"/>
          </rPr>
          <t>_x000D_
MATERIAL HIDRAULICO, CANOS, TUBOS, MANGUEIRAS, CONEXOES E ACESS.</t>
        </r>
      </text>
    </comment>
    <comment ref="Y426" authorId="0" shapeId="0" xr:uid="{3AE57302-12EB-442C-A095-60BF7CE2D37A}">
      <text>
        <r>
          <rPr>
            <sz val="10"/>
            <color indexed="81"/>
            <rFont val="Lucida Console"/>
            <family val="3"/>
          </rPr>
          <t>_x000D_
REGISTROS VALVULAS E BOIAS</t>
        </r>
      </text>
    </comment>
    <comment ref="AW426" authorId="0" shapeId="0" xr:uid="{16368A7F-AF67-43BF-B421-D2C4E747C0AF}">
      <text>
        <r>
          <rPr>
            <sz val="10"/>
            <color indexed="81"/>
            <rFont val="Lucida Console"/>
            <family val="3"/>
          </rPr>
          <t>Tempo de Estoque (Meses)_x000D_
_x000D_
20,0</t>
        </r>
      </text>
    </comment>
    <comment ref="A427" authorId="0" shapeId="0" xr:uid="{6479BAB3-3823-412F-88D9-FBBDE1C983EC}">
      <text>
        <r>
          <rPr>
            <sz val="10"/>
            <color indexed="81"/>
            <rFont val="Lucida Console"/>
            <family val="3"/>
          </rPr>
          <t>_x000D_
113581</t>
        </r>
      </text>
    </comment>
    <comment ref="B427" authorId="0" shapeId="0" xr:uid="{BEB78CFB-2248-454F-98B2-2C9D943DB294}">
      <text>
        <r>
          <rPr>
            <sz val="10"/>
            <color indexed="81"/>
            <rFont val="Lucida Console"/>
            <family val="3"/>
          </rPr>
          <t>DESCRIÇÃO DETALHADA_x000D_
REGISTRO TIPO ESFERA, MATERIAL PVC, DIAMETRO 3/4"</t>
        </r>
      </text>
    </comment>
    <comment ref="G427" authorId="0" shapeId="0" xr:uid="{466EF0BB-7E52-4CAE-B492-68DFA2D43D14}">
      <text>
        <r>
          <rPr>
            <sz val="10"/>
            <color indexed="81"/>
            <rFont val="Lucida Console"/>
            <family val="3"/>
          </rPr>
          <t>_x000D_
Últ estimativa : 450_x000D_
Enviada em     : 31.07.2019_x000D_
Ata - Venc     : 191/20 - 07.09.2021</t>
        </r>
      </text>
    </comment>
    <comment ref="O427" authorId="0" shapeId="0" xr:uid="{E643C24C-48DB-4DD9-A557-C4E06EC44F5A}">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427" authorId="0" shapeId="0" xr:uid="{B04C2F2B-ADBC-4E44-BFB4-DA7840BF21B3}">
      <text>
        <r>
          <rPr>
            <sz val="10"/>
            <color indexed="81"/>
            <rFont val="Lucida Console"/>
            <family val="3"/>
          </rPr>
          <t>_x000D_
DM-Hidráulica</t>
        </r>
      </text>
    </comment>
    <comment ref="X427" authorId="0" shapeId="0" xr:uid="{DC48C1C3-A4EA-476C-BD89-9F2E7F71984E}">
      <text>
        <r>
          <rPr>
            <sz val="10"/>
            <color indexed="81"/>
            <rFont val="Lucida Console"/>
            <family val="3"/>
          </rPr>
          <t>_x000D_
MATERIAL HIDRAULICO, CANOS, TUBOS, MANGUEIRAS, CONEXOES E ACESS.</t>
        </r>
      </text>
    </comment>
    <comment ref="Y427" authorId="0" shapeId="0" xr:uid="{C8CF3E8F-AA09-4DE0-B6D8-A0C12F8F6FF9}">
      <text>
        <r>
          <rPr>
            <sz val="10"/>
            <color indexed="81"/>
            <rFont val="Lucida Console"/>
            <family val="3"/>
          </rPr>
          <t>_x000D_
REGISTROS VALVULAS E BOIAS</t>
        </r>
      </text>
    </comment>
    <comment ref="AW427" authorId="0" shapeId="0" xr:uid="{5332575E-9497-4667-894E-AFF4C104859E}">
      <text>
        <r>
          <rPr>
            <sz val="10"/>
            <color indexed="81"/>
            <rFont val="Lucida Console"/>
            <family val="3"/>
          </rPr>
          <t>Tempo de Estoque (Meses)_x000D_
_x000D_
729,0</t>
        </r>
      </text>
    </comment>
    <comment ref="A428" authorId="0" shapeId="0" xr:uid="{768DD3F1-6BBD-41EC-AC4D-8D296FF3D8A1}">
      <text>
        <r>
          <rPr>
            <sz val="10"/>
            <color indexed="81"/>
            <rFont val="Lucida Console"/>
            <family val="3"/>
          </rPr>
          <t>_x000D_
28307</t>
        </r>
      </text>
    </comment>
    <comment ref="B428" authorId="0" shapeId="0" xr:uid="{7557D77C-EE17-4C67-A0F1-35EEF781C711}">
      <text>
        <r>
          <rPr>
            <sz val="10"/>
            <color indexed="81"/>
            <rFont val="Lucida Console"/>
            <family val="3"/>
          </rPr>
          <t>DESCRIÇÃO DETALHADA_x000D_
UNIAO PVC COLA MARROM DE 1.1/4", DE ACORDO COM A NORMA NBR 5648 E A MARCA DEVERA VIR LITOGRAFADA NA PECA</t>
        </r>
      </text>
    </comment>
    <comment ref="G428" authorId="0" shapeId="0" xr:uid="{A8C12267-4AF2-41AB-84CD-354B4BA27AF5}">
      <text>
        <r>
          <rPr>
            <sz val="10"/>
            <color indexed="81"/>
            <rFont val="Lucida Console"/>
            <family val="3"/>
          </rPr>
          <t>_x000D_
Últ estimativa : 0_x000D_
Enviada em     : 16.03.2020_x000D_
Ata - Venc     : 191/20 - 07.09.2021</t>
        </r>
      </text>
    </comment>
    <comment ref="O428" authorId="0" shapeId="0" xr:uid="{F4B96B2E-6DC4-46C0-8AC4-2D051D6E1BB2}">
      <text>
        <r>
          <rPr>
            <sz val="10"/>
            <color indexed="81"/>
            <rFont val="Lucida Console"/>
            <family val="3"/>
          </rPr>
          <t>_x000D_
Pertencia a ATA nº 191/20_x000D_
Estimativa de Renovação enviada em 16.03.2020 - Qtd _x000D_
PP  76/19 lote _x000D_
22.07.19 = Processo conferido e finalizado</t>
        </r>
      </text>
    </comment>
    <comment ref="W428" authorId="0" shapeId="0" xr:uid="{12EF7A16-393B-42E3-AFE5-0A5DEA7B58FA}">
      <text>
        <r>
          <rPr>
            <sz val="10"/>
            <color indexed="81"/>
            <rFont val="Lucida Console"/>
            <family val="3"/>
          </rPr>
          <t>_x000D_
DM-Hidráulica</t>
        </r>
      </text>
    </comment>
    <comment ref="X428" authorId="0" shapeId="0" xr:uid="{A3CFB4CC-A3EE-4A4D-9034-E1F7A21EC1F6}">
      <text>
        <r>
          <rPr>
            <sz val="10"/>
            <color indexed="81"/>
            <rFont val="Lucida Console"/>
            <family val="3"/>
          </rPr>
          <t>_x000D_
MATERIAL HIDRAULICO, CANOS, TUBOS, MANGUEIRAS, CONEXOES E ACESS.</t>
        </r>
      </text>
    </comment>
    <comment ref="Y428" authorId="0" shapeId="0" xr:uid="{BF4B9C17-9561-4B88-941A-D56DCA86C761}">
      <text>
        <r>
          <rPr>
            <sz val="10"/>
            <color indexed="81"/>
            <rFont val="Lucida Console"/>
            <family val="3"/>
          </rPr>
          <t>_x000D_
ADAP. LUVAS.TES CURVAS COTOVELOS PLUGS FLANGES.....</t>
        </r>
      </text>
    </comment>
    <comment ref="AW428" authorId="0" shapeId="0" xr:uid="{FF4B4D94-5CB7-45A8-8DE0-6B0DAB706ACD}">
      <text>
        <r>
          <rPr>
            <sz val="10"/>
            <color indexed="81"/>
            <rFont val="Lucida Console"/>
            <family val="3"/>
          </rPr>
          <t>Tempo de Estoque (Meses)_x000D_
_x000D_
22,0</t>
        </r>
      </text>
    </comment>
    <comment ref="A429" authorId="0" shapeId="0" xr:uid="{1F62FED8-9459-4F36-A935-C0BF5F3A362A}">
      <text>
        <r>
          <rPr>
            <sz val="10"/>
            <color indexed="81"/>
            <rFont val="Lucida Console"/>
            <family val="3"/>
          </rPr>
          <t>_x000D_
13116</t>
        </r>
      </text>
    </comment>
    <comment ref="B429" authorId="0" shapeId="0" xr:uid="{608B6417-EF9B-4158-A9B5-6B015AF8784A}">
      <text>
        <r>
          <rPr>
            <sz val="10"/>
            <color indexed="81"/>
            <rFont val="Lucida Console"/>
            <family val="3"/>
          </rPr>
          <t>DESCRIÇÃO DETALHADA_x000D_
REGISTRO DE PRESSAO 3/4" SEM CANOPLA</t>
        </r>
      </text>
    </comment>
    <comment ref="G429" authorId="0" shapeId="0" xr:uid="{FA1A16B0-9DEA-4CFE-A377-4DA8C7FD25A3}">
      <text>
        <r>
          <rPr>
            <sz val="10"/>
            <color indexed="81"/>
            <rFont val="Lucida Console"/>
            <family val="3"/>
          </rPr>
          <t>_x000D_
Últ estimativa : 0_x000D_
Enviada em     : 16.03.2020_x000D_
Ata - Venc     : 191/20 - 07.09.2021</t>
        </r>
      </text>
    </comment>
    <comment ref="O429" authorId="0" shapeId="0" xr:uid="{D023C314-5F81-4999-86E1-6D31199C14F3}">
      <text>
        <r>
          <rPr>
            <sz val="10"/>
            <color indexed="81"/>
            <rFont val="Lucida Console"/>
            <family val="3"/>
          </rPr>
          <t>_x000D_
Pertencia a ATA nº 191/20_x000D_
Estimativa de Renovação enviada em 16.03.2020 - Qtd _x000D_
PP  76/19 lote _x000D_
22.07.19 = Processo conferido e finalizado</t>
        </r>
      </text>
    </comment>
    <comment ref="W429" authorId="0" shapeId="0" xr:uid="{43BBFD6D-D2AA-4D8C-BB70-3890411E6ADC}">
      <text>
        <r>
          <rPr>
            <sz val="10"/>
            <color indexed="81"/>
            <rFont val="Lucida Console"/>
            <family val="3"/>
          </rPr>
          <t>_x000D_
DM-Hidráulica</t>
        </r>
      </text>
    </comment>
    <comment ref="X429" authorId="0" shapeId="0" xr:uid="{A9C28413-256F-45CD-8475-D50E81E20182}">
      <text>
        <r>
          <rPr>
            <sz val="10"/>
            <color indexed="81"/>
            <rFont val="Lucida Console"/>
            <family val="3"/>
          </rPr>
          <t>_x000D_
MATERIAL HIDRAULICO, CANOS, TUBOS, MANGUEIRAS, CONEXOES E ACESS.</t>
        </r>
      </text>
    </comment>
    <comment ref="Y429" authorId="0" shapeId="0" xr:uid="{6FB938C3-9FB3-41C3-A5C7-45F857473235}">
      <text>
        <r>
          <rPr>
            <sz val="10"/>
            <color indexed="81"/>
            <rFont val="Lucida Console"/>
            <family val="3"/>
          </rPr>
          <t>_x000D_
REGISTROS VALVULAS E BOIAS</t>
        </r>
      </text>
    </comment>
    <comment ref="AW429" authorId="0" shapeId="0" xr:uid="{BDBBB209-8272-4783-85B6-BC8BF090994C}">
      <text>
        <r>
          <rPr>
            <sz val="10"/>
            <color indexed="81"/>
            <rFont val="Lucida Console"/>
            <family val="3"/>
          </rPr>
          <t>Tempo de Estoque (Meses)_x000D_
_x000D_
40,0</t>
        </r>
      </text>
    </comment>
    <comment ref="A430" authorId="0" shapeId="0" xr:uid="{2FC7F771-7E49-425D-A9CB-2967B7661400}">
      <text>
        <r>
          <rPr>
            <sz val="10"/>
            <color indexed="81"/>
            <rFont val="Lucida Console"/>
            <family val="3"/>
          </rPr>
          <t>_x000D_
13563</t>
        </r>
      </text>
    </comment>
    <comment ref="B430" authorId="0" shapeId="0" xr:uid="{BEF31998-EEC2-4973-B9F3-94BDE06E7141}">
      <text>
        <r>
          <rPr>
            <sz val="10"/>
            <color indexed="81"/>
            <rFont val="Lucida Console"/>
            <family val="3"/>
          </rPr>
          <t>DESCRIÇÃO DETALHADA_x000D_
PINO P/TORNEIRA DE 3/4" - VEDANTE</t>
        </r>
      </text>
    </comment>
    <comment ref="G430" authorId="0" shapeId="0" xr:uid="{04443576-6E0F-4365-B972-23734C22D786}">
      <text>
        <r>
          <rPr>
            <sz val="10"/>
            <color indexed="81"/>
            <rFont val="Lucida Console"/>
            <family val="3"/>
          </rPr>
          <t>_x000D_
Últ estimativa : 600_x000D_
Enviada em     : 16.03.2020_x000D_
Ata - Venc     : 191/20 - 07.09.2021</t>
        </r>
      </text>
    </comment>
    <comment ref="O430" authorId="0" shapeId="0" xr:uid="{45C86041-6707-4C18-882F-8E04452A3C35}">
      <text>
        <r>
          <rPr>
            <sz val="10"/>
            <color indexed="81"/>
            <rFont val="Lucida Console"/>
            <family val="3"/>
          </rPr>
          <t>_x000D_
Pertencia a ATA nº 191/20_x000D_
Estimativa de Renovação enviada em 16.03.2020 - Qtd 600_x000D_
PP  76/19 lote _x000D_
22.07.19 = Processo conferido e finalizado</t>
        </r>
      </text>
    </comment>
    <comment ref="W430" authorId="0" shapeId="0" xr:uid="{D39B89E9-5F84-47CA-83E6-351008364231}">
      <text>
        <r>
          <rPr>
            <sz val="10"/>
            <color indexed="81"/>
            <rFont val="Lucida Console"/>
            <family val="3"/>
          </rPr>
          <t>_x000D_
DM-Hidráulica</t>
        </r>
      </text>
    </comment>
    <comment ref="X430" authorId="0" shapeId="0" xr:uid="{31F5D1DA-ECC0-46AF-AD1B-ADDDE39DA596}">
      <text>
        <r>
          <rPr>
            <sz val="10"/>
            <color indexed="81"/>
            <rFont val="Lucida Console"/>
            <family val="3"/>
          </rPr>
          <t>_x000D_
MATERIAL HIDRAULICO, CANOS, TUBOS, MANGUEIRAS, CONEXOES E ACESS.</t>
        </r>
      </text>
    </comment>
    <comment ref="Y430" authorId="0" shapeId="0" xr:uid="{BF720A82-AC0A-4B66-B64F-62BAAC26F78B}">
      <text>
        <r>
          <rPr>
            <sz val="10"/>
            <color indexed="81"/>
            <rFont val="Lucida Console"/>
            <family val="3"/>
          </rPr>
          <t>_x000D_
REGISTROS VALVULAS E BOIAS</t>
        </r>
      </text>
    </comment>
    <comment ref="AW430" authorId="0" shapeId="0" xr:uid="{E2B9410B-C9E6-4980-9C99-835FE02854F7}">
      <text>
        <r>
          <rPr>
            <sz val="10"/>
            <color indexed="81"/>
            <rFont val="Lucida Console"/>
            <family val="3"/>
          </rPr>
          <t>Tempo de Estoque (Meses)_x000D_
_x000D_
289,0</t>
        </r>
      </text>
    </comment>
    <comment ref="A431" authorId="0" shapeId="0" xr:uid="{6D9C6621-B26A-4F2B-9CDE-C21005C029CF}">
      <text>
        <r>
          <rPr>
            <sz val="10"/>
            <color indexed="81"/>
            <rFont val="Lucida Console"/>
            <family val="3"/>
          </rPr>
          <t>_x000D_
104667</t>
        </r>
      </text>
    </comment>
    <comment ref="B431" authorId="0" shapeId="0" xr:uid="{DA90A827-3616-4867-B012-321B4BA5571E}">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431" authorId="0" shapeId="0" xr:uid="{2D1D94BA-42EC-4B39-B0CE-A0E8599402B0}">
      <text>
        <r>
          <rPr>
            <sz val="10"/>
            <color indexed="81"/>
            <rFont val="Lucida Console"/>
            <family val="3"/>
          </rPr>
          <t>_x000D_
Últ estimativa : 100_x000D_
Enviada em     : 16.03.2020_x000D_
Ata - Venc     : 191/20 - 07.09.2021</t>
        </r>
      </text>
    </comment>
    <comment ref="O431" authorId="0" shapeId="0" xr:uid="{F178DE8A-85C3-4727-A00D-E72E40C92990}">
      <text>
        <r>
          <rPr>
            <sz val="10"/>
            <color indexed="81"/>
            <rFont val="Lucida Console"/>
            <family val="3"/>
          </rPr>
          <t>_x000D_
Pertencia a ATA nº 191/20_x000D_
Estimativa de Renovação enviada em 16.03.2020 - Qtd 100_x000D_
PP  76/19 lote _x000D_
22.07.19 = Processo conferido e finalizado</t>
        </r>
      </text>
    </comment>
    <comment ref="W431" authorId="0" shapeId="0" xr:uid="{89A00A71-9D9F-4C19-8727-70FDCDB5A07E}">
      <text>
        <r>
          <rPr>
            <sz val="10"/>
            <color indexed="81"/>
            <rFont val="Lucida Console"/>
            <family val="3"/>
          </rPr>
          <t>_x000D_
DM-Hidráulica</t>
        </r>
      </text>
    </comment>
    <comment ref="X431" authorId="0" shapeId="0" xr:uid="{24726E8B-E259-4F01-915D-1BF316061F9F}">
      <text>
        <r>
          <rPr>
            <sz val="10"/>
            <color indexed="81"/>
            <rFont val="Lucida Console"/>
            <family val="3"/>
          </rPr>
          <t>_x000D_
MATERIAL HIDRAULICO, CANOS, TUBOS, MANGUEIRAS, CONEXOES E ACESS.</t>
        </r>
      </text>
    </comment>
    <comment ref="Y431" authorId="0" shapeId="0" xr:uid="{5E62BB88-8E56-44D3-9F4F-1D075B6CABE5}">
      <text>
        <r>
          <rPr>
            <sz val="10"/>
            <color indexed="81"/>
            <rFont val="Lucida Console"/>
            <family val="3"/>
          </rPr>
          <t>_x000D_
REGISTROS VALVULAS E BOIAS</t>
        </r>
      </text>
    </comment>
    <comment ref="AC431" authorId="0" shapeId="0" xr:uid="{1F7FA201-8B54-4BAC-B151-ADC996222837}">
      <text>
        <r>
          <rPr>
            <sz val="10"/>
            <color indexed="81"/>
            <rFont val="Lucida Console"/>
            <family val="3"/>
          </rPr>
          <t>_x000D_
AF  9.756/23 | Vc 24.08.2023 | Saldo     50 | DAVOP COMERCIAL LTDA ( 44459 )</t>
        </r>
      </text>
    </comment>
    <comment ref="AG431" authorId="0" shapeId="0" xr:uid="{E4F09147-9BE5-43F0-87C9-61ADC271FA7A}">
      <text>
        <r>
          <rPr>
            <sz val="10"/>
            <color indexed="81"/>
            <rFont val="Lucida Console"/>
            <family val="3"/>
          </rPr>
          <t>_x000D_
AF  9.756/23 | Vc 24.08.2023 | Saldo     50 | DAVOP COMERCIAL LTDA ( 44459 )</t>
        </r>
      </text>
    </comment>
    <comment ref="AW431" authorId="0" shapeId="0" xr:uid="{1069EA9C-BBF4-41A2-8BAD-479F3C268E4D}">
      <text>
        <r>
          <rPr>
            <sz val="10"/>
            <color indexed="81"/>
            <rFont val="Lucida Console"/>
            <family val="3"/>
          </rPr>
          <t>Tempo de Estoque (Meses)_x000D_
_x000D_
96,0</t>
        </r>
      </text>
    </comment>
    <comment ref="A432" authorId="0" shapeId="0" xr:uid="{2BDF4B5D-0498-4F86-8A75-675E9CB49774}">
      <text>
        <r>
          <rPr>
            <sz val="10"/>
            <color indexed="81"/>
            <rFont val="Lucida Console"/>
            <family val="3"/>
          </rPr>
          <t>_x000D_
40086</t>
        </r>
      </text>
    </comment>
    <comment ref="B432" authorId="0" shapeId="0" xr:uid="{56B88059-D936-4257-B42D-865F59141526}">
      <text>
        <r>
          <rPr>
            <sz val="10"/>
            <color indexed="81"/>
            <rFont val="Lucida Console"/>
            <family val="3"/>
          </rPr>
          <t>DESCRIÇÃO DETALHADA_x000D_
TELHA DE BARRO COZIDO - TIPO ROMANA</t>
        </r>
      </text>
    </comment>
    <comment ref="G432" authorId="0" shapeId="0" xr:uid="{CDF14EC0-5EB2-4273-B2C7-B05DEC4504C9}">
      <text>
        <r>
          <rPr>
            <sz val="10"/>
            <color indexed="81"/>
            <rFont val="Lucida Console"/>
            <family val="3"/>
          </rPr>
          <t>_x000D_
Últ estimativa : 0_x000D_
Enviada em     : 25.09.2019_x000D_
Ata - Venc     : 194/17 - 13.11.2018</t>
        </r>
      </text>
    </comment>
    <comment ref="O432" authorId="0" shapeId="0" xr:uid="{5478D96D-873B-46CF-A7F9-8A0303B25D12}">
      <text>
        <r>
          <rPr>
            <sz val="10"/>
            <color indexed="81"/>
            <rFont val="Lucida Console"/>
            <family val="3"/>
          </rPr>
          <t>_x000D_
Pertencia a ATA nº 194/17_x000D_
Estimativa de Renovação enviada em 25.09.2019 - Qtd _x000D_
PE  26/21 lote 11 (Impróspero)_x000D_
16.03.21 = Processo finalizado. Ata 105/21.</t>
        </r>
      </text>
    </comment>
    <comment ref="W432" authorId="0" shapeId="0" xr:uid="{5698ED3C-1C5C-4528-89F2-17BBCCFACDE8}">
      <text>
        <r>
          <rPr>
            <sz val="10"/>
            <color indexed="81"/>
            <rFont val="Lucida Console"/>
            <family val="3"/>
          </rPr>
          <t>_x000D_
DM-Construção</t>
        </r>
      </text>
    </comment>
    <comment ref="X432" authorId="0" shapeId="0" xr:uid="{8AFDA3C8-86CF-48A9-8D6A-3D8E97F83237}">
      <text>
        <r>
          <rPr>
            <sz val="10"/>
            <color indexed="81"/>
            <rFont val="Lucida Console"/>
            <family val="3"/>
          </rPr>
          <t>_x000D_
MAT.E EQUIP. P/ CONSTR.CIVIL E CONSERV. DE VIAS PUBL.</t>
        </r>
      </text>
    </comment>
    <comment ref="Y432" authorId="0" shapeId="0" xr:uid="{D78E9865-B1F4-4001-BF4E-E83A493D1B65}">
      <text>
        <r>
          <rPr>
            <sz val="10"/>
            <color indexed="81"/>
            <rFont val="Lucida Console"/>
            <family val="3"/>
          </rPr>
          <t>_x000D_
TELHAS. CUMEEIRAS E ELEM. DE TELH. E CHAP. DE CIM. AMIANT</t>
        </r>
      </text>
    </comment>
    <comment ref="AW432" authorId="0" shapeId="0" xr:uid="{A943DE45-FD9F-4914-860F-7EB231B5970B}">
      <text>
        <r>
          <rPr>
            <sz val="10"/>
            <color indexed="81"/>
            <rFont val="Lucida Console"/>
            <family val="3"/>
          </rPr>
          <t>Tempo de Estoque (Meses)_x000D_
_x000D_
927,0</t>
        </r>
      </text>
    </comment>
    <comment ref="A433" authorId="0" shapeId="0" xr:uid="{F4864360-8FB7-4627-9BF5-8EAC44668A86}">
      <text>
        <r>
          <rPr>
            <sz val="10"/>
            <color indexed="81"/>
            <rFont val="Lucida Console"/>
            <family val="3"/>
          </rPr>
          <t>_x000D_
77557</t>
        </r>
      </text>
    </comment>
    <comment ref="B433" authorId="0" shapeId="0" xr:uid="{95B1D655-3E4D-4E58-931C-8603D8AFFDE1}">
      <text>
        <r>
          <rPr>
            <sz val="10"/>
            <color indexed="81"/>
            <rFont val="Lucida Console"/>
            <family val="3"/>
          </rPr>
          <t>DESCRIÇÃO DETALHADA_x000D_
VIGA DE GARAPEIRA BRUTA - 0,06 X 0,16 X 5,00 M COMPRIMENTO</t>
        </r>
      </text>
    </comment>
    <comment ref="G433" authorId="0" shapeId="0" xr:uid="{C2E20BCC-EBA2-4842-BF8B-C890CA5310EA}">
      <text>
        <r>
          <rPr>
            <sz val="10"/>
            <color indexed="81"/>
            <rFont val="Lucida Console"/>
            <family val="3"/>
          </rPr>
          <t>_x000D_
Últ estimativa : 0_x000D_
Enviada em     : 19.05.2021_x000D_
Ata - Venc     : 194/20 - 07.09.2021</t>
        </r>
      </text>
    </comment>
    <comment ref="O433" authorId="0" shapeId="0" xr:uid="{5F4C72B6-DC12-41FB-BADF-5A86DD286118}">
      <text>
        <r>
          <rPr>
            <sz val="10"/>
            <color indexed="81"/>
            <rFont val="Lucida Console"/>
            <family val="3"/>
          </rPr>
          <t>_x000D_
Pertencia a ATA nº 194/20_x000D_
Estimativa de Renovação enviada em 19.05.2021 - Qtd _x000D_
PP 111/19 lote _x000D_
18.09.19 = Área técnica respondeu recurso</t>
        </r>
      </text>
    </comment>
    <comment ref="W433" authorId="0" shapeId="0" xr:uid="{62559C2A-F9F5-4C73-9A38-36C2BD829E48}">
      <text>
        <r>
          <rPr>
            <sz val="10"/>
            <color indexed="81"/>
            <rFont val="Lucida Console"/>
            <family val="3"/>
          </rPr>
          <t>_x000D_
DM-Construção</t>
        </r>
      </text>
    </comment>
    <comment ref="X433" authorId="0" shapeId="0" xr:uid="{E3CD6DFF-419E-40F2-B300-A3DC738B8518}">
      <text>
        <r>
          <rPr>
            <sz val="10"/>
            <color indexed="81"/>
            <rFont val="Lucida Console"/>
            <family val="3"/>
          </rPr>
          <t>_x000D_
MADEIRAS,LAMINADOS,COMPENSADOS E AGLOMERADOS</t>
        </r>
      </text>
    </comment>
    <comment ref="Y433" authorId="0" shapeId="0" xr:uid="{8B9AA0B3-1C32-4ECA-955F-7730D6B227F3}">
      <text>
        <r>
          <rPr>
            <sz val="10"/>
            <color indexed="81"/>
            <rFont val="Lucida Console"/>
            <family val="3"/>
          </rPr>
          <t>_x000D_
PONTALETES, CAIBROS, PRANCHAS E VIGAS</t>
        </r>
      </text>
    </comment>
    <comment ref="AW433" authorId="0" shapeId="0" xr:uid="{8174051E-F5F9-4AA2-8055-73FE8173B93B}">
      <text>
        <r>
          <rPr>
            <sz val="10"/>
            <color indexed="81"/>
            <rFont val="Lucida Console"/>
            <family val="3"/>
          </rPr>
          <t>Tempo de Estoque (Meses)_x000D_
_x000D_
186,0</t>
        </r>
      </text>
    </comment>
    <comment ref="A434" authorId="0" shapeId="0" xr:uid="{8A90654B-1FE5-4480-97FC-F53BEE28B8AE}">
      <text>
        <r>
          <rPr>
            <sz val="10"/>
            <color indexed="81"/>
            <rFont val="Lucida Console"/>
            <family val="3"/>
          </rPr>
          <t>_x000D_
82185</t>
        </r>
      </text>
    </comment>
    <comment ref="B434" authorId="0" shapeId="0" xr:uid="{59BB4D37-1115-4071-8A9D-C38A8BB153D6}">
      <text>
        <r>
          <rPr>
            <sz val="10"/>
            <color indexed="81"/>
            <rFont val="Lucida Console"/>
            <family val="3"/>
          </rPr>
          <t>DESCRIÇÃO DETALHADA_x000D_
VIGA DE GARAPEIRA BRUTA - 60MM X 160MM X 6,00 M COMPRIMENTO</t>
        </r>
      </text>
    </comment>
    <comment ref="G434" authorId="0" shapeId="0" xr:uid="{4970836B-A6DE-4AA5-804B-F63A5B525B18}">
      <text>
        <r>
          <rPr>
            <sz val="10"/>
            <color indexed="81"/>
            <rFont val="Lucida Console"/>
            <family val="3"/>
          </rPr>
          <t>_x000D_
Últ estimativa : 0_x000D_
Enviada em     : 19.05.2021_x000D_
Ata - Venc     : 194/20 - 07.09.2021</t>
        </r>
      </text>
    </comment>
    <comment ref="O434" authorId="0" shapeId="0" xr:uid="{8EBBB5A2-A682-45B0-BDE1-216E45B42B92}">
      <text>
        <r>
          <rPr>
            <sz val="10"/>
            <color indexed="81"/>
            <rFont val="Lucida Console"/>
            <family val="3"/>
          </rPr>
          <t>_x000D_
Pertencia a ATA nº 194/20_x000D_
Estimativa de Renovação enviada em 19.05.2021 - Qtd _x000D_
PP 111/19 lote _x000D_
18.09.19 = Área técnica respondeu recurso</t>
        </r>
      </text>
    </comment>
    <comment ref="W434" authorId="0" shapeId="0" xr:uid="{2CCB288D-24C3-4C0F-B86A-3FF09AE2D22D}">
      <text>
        <r>
          <rPr>
            <sz val="10"/>
            <color indexed="81"/>
            <rFont val="Lucida Console"/>
            <family val="3"/>
          </rPr>
          <t>_x000D_
DM-Construção</t>
        </r>
      </text>
    </comment>
    <comment ref="X434" authorId="0" shapeId="0" xr:uid="{535F5730-D0E1-4BBB-ACB4-76E512106261}">
      <text>
        <r>
          <rPr>
            <sz val="10"/>
            <color indexed="81"/>
            <rFont val="Lucida Console"/>
            <family val="3"/>
          </rPr>
          <t>_x000D_
MADEIRAS,LAMINADOS,COMPENSADOS E AGLOMERADOS</t>
        </r>
      </text>
    </comment>
    <comment ref="Y434" authorId="0" shapeId="0" xr:uid="{F2617BC2-9BC0-4124-9976-81B94D5D1FE9}">
      <text>
        <r>
          <rPr>
            <sz val="10"/>
            <color indexed="81"/>
            <rFont val="Lucida Console"/>
            <family val="3"/>
          </rPr>
          <t>_x000D_
PONTALETES, CAIBROS, PRANCHAS E VIGAS</t>
        </r>
      </text>
    </comment>
    <comment ref="AW434" authorId="0" shapeId="0" xr:uid="{94AD51CE-5C13-4DBF-89B1-A788920B74F2}">
      <text>
        <r>
          <rPr>
            <sz val="10"/>
            <color indexed="81"/>
            <rFont val="Lucida Console"/>
            <family val="3"/>
          </rPr>
          <t>Tempo de Estoque (Meses)_x000D_
_x000D_
159,0</t>
        </r>
      </text>
    </comment>
    <comment ref="A435" authorId="0" shapeId="0" xr:uid="{85E5AFEF-0022-4461-9F61-E4136BA97345}">
      <text>
        <r>
          <rPr>
            <sz val="10"/>
            <color indexed="81"/>
            <rFont val="Lucida Console"/>
            <family val="3"/>
          </rPr>
          <t>_x000D_
114852</t>
        </r>
      </text>
    </comment>
    <comment ref="B435" authorId="0" shapeId="0" xr:uid="{55B33F82-1869-4449-B5F3-2686BD2A2FEE}">
      <text>
        <r>
          <rPr>
            <sz val="10"/>
            <color indexed="81"/>
            <rFont val="Lucida Console"/>
            <family val="3"/>
          </rPr>
          <t>DESCRIÇÃO DETALHADA_x000D_
VIGA DE GARAPEIRA BRUTA - 60MM X 160MM X 6,50 M COMPRIMENTO</t>
        </r>
      </text>
    </comment>
    <comment ref="G435" authorId="0" shapeId="0" xr:uid="{0B29A835-2A54-4BA2-9830-7A788572F8FE}">
      <text>
        <r>
          <rPr>
            <sz val="10"/>
            <color indexed="81"/>
            <rFont val="Lucida Console"/>
            <family val="3"/>
          </rPr>
          <t>_x000D_
Últ estimativa : 0_x000D_
Enviada em     : 19.05.2021_x000D_
Ata - Venc     : 194/20 - 07.09.2021</t>
        </r>
      </text>
    </comment>
    <comment ref="O435" authorId="0" shapeId="0" xr:uid="{82C11AF7-54C1-4FD5-86DB-479DBB2F1492}">
      <text>
        <r>
          <rPr>
            <sz val="10"/>
            <color indexed="81"/>
            <rFont val="Lucida Console"/>
            <family val="3"/>
          </rPr>
          <t>_x000D_
Pertencia a ATA nº 194/20_x000D_
Estimativa de Renovação enviada em 19.05.2021 - Qtd _x000D_
PP 111/19 lote _x000D_
18.09.19 = Área técnica respondeu recurso</t>
        </r>
      </text>
    </comment>
    <comment ref="W435" authorId="0" shapeId="0" xr:uid="{F9150DED-12A4-43A2-B40B-52F491075451}">
      <text>
        <r>
          <rPr>
            <sz val="10"/>
            <color indexed="81"/>
            <rFont val="Lucida Console"/>
            <family val="3"/>
          </rPr>
          <t>_x000D_
DM-Construção</t>
        </r>
      </text>
    </comment>
    <comment ref="X435" authorId="0" shapeId="0" xr:uid="{500E0804-B059-49DC-B0F5-D516EFFABE77}">
      <text>
        <r>
          <rPr>
            <sz val="10"/>
            <color indexed="81"/>
            <rFont val="Lucida Console"/>
            <family val="3"/>
          </rPr>
          <t>_x000D_
MADEIRAS,LAMINADOS,COMPENSADOS E AGLOMERADOS</t>
        </r>
      </text>
    </comment>
    <comment ref="Y435" authorId="0" shapeId="0" xr:uid="{29CE45B1-D81C-4F28-B1E6-DC1342172E50}">
      <text>
        <r>
          <rPr>
            <sz val="10"/>
            <color indexed="81"/>
            <rFont val="Lucida Console"/>
            <family val="3"/>
          </rPr>
          <t>_x000D_
PONTALETES, CAIBROS, PRANCHAS E VIGAS</t>
        </r>
      </text>
    </comment>
    <comment ref="AW435" authorId="0" shapeId="0" xr:uid="{BB169B0B-EFEB-4CA2-9B7A-9B728E3DB84D}">
      <text>
        <r>
          <rPr>
            <sz val="10"/>
            <color indexed="81"/>
            <rFont val="Lucida Console"/>
            <family val="3"/>
          </rPr>
          <t>Tempo de Estoque (Meses)_x000D_
_x000D_
133,0</t>
        </r>
      </text>
    </comment>
    <comment ref="A436" authorId="0" shapeId="0" xr:uid="{160355B1-60B1-4148-B808-89C7C4FE18F9}">
      <text>
        <r>
          <rPr>
            <sz val="10"/>
            <color indexed="81"/>
            <rFont val="Lucida Console"/>
            <family val="3"/>
          </rPr>
          <t>_x000D_
114853</t>
        </r>
      </text>
    </comment>
    <comment ref="B436" authorId="0" shapeId="0" xr:uid="{E63A6547-5CB0-49A5-AE19-8B81C4583FC0}">
      <text>
        <r>
          <rPr>
            <sz val="10"/>
            <color indexed="81"/>
            <rFont val="Lucida Console"/>
            <family val="3"/>
          </rPr>
          <t>DESCRIÇÃO DETALHADA_x000D_
VIGA DE GARAPEIRA BRUTA - 60MM X 160MM X 7,00 M COMPRIMENTO</t>
        </r>
      </text>
    </comment>
    <comment ref="G436" authorId="0" shapeId="0" xr:uid="{16823252-A145-4B5B-BA83-0717971F4E72}">
      <text>
        <r>
          <rPr>
            <sz val="10"/>
            <color indexed="81"/>
            <rFont val="Lucida Console"/>
            <family val="3"/>
          </rPr>
          <t>_x000D_
Últ estimativa : 0_x000D_
Enviada em     : 19.05.2021_x000D_
Ata - Venc     : 194/20 - 07.09.2021</t>
        </r>
      </text>
    </comment>
    <comment ref="O436" authorId="0" shapeId="0" xr:uid="{ECC8A687-91D8-4C5D-9D9D-59B9762F45BE}">
      <text>
        <r>
          <rPr>
            <sz val="10"/>
            <color indexed="81"/>
            <rFont val="Lucida Console"/>
            <family val="3"/>
          </rPr>
          <t>_x000D_
Pertencia a ATA nº 194/20_x000D_
Estimativa de Renovação enviada em 19.05.2021 - Qtd _x000D_
PP 111/19 lote _x000D_
18.09.19 = Área técnica respondeu recurso</t>
        </r>
      </text>
    </comment>
    <comment ref="W436" authorId="0" shapeId="0" xr:uid="{A5A1DDC5-EF13-4137-8362-903C1DAAE05B}">
      <text>
        <r>
          <rPr>
            <sz val="10"/>
            <color indexed="81"/>
            <rFont val="Lucida Console"/>
            <family val="3"/>
          </rPr>
          <t>_x000D_
DM-Construção</t>
        </r>
      </text>
    </comment>
    <comment ref="X436" authorId="0" shapeId="0" xr:uid="{0A27A4FE-EDDB-4B49-8D5B-6F060344109B}">
      <text>
        <r>
          <rPr>
            <sz val="10"/>
            <color indexed="81"/>
            <rFont val="Lucida Console"/>
            <family val="3"/>
          </rPr>
          <t>_x000D_
MADEIRAS,LAMINADOS,COMPENSADOS E AGLOMERADOS</t>
        </r>
      </text>
    </comment>
    <comment ref="Y436" authorId="0" shapeId="0" xr:uid="{AD682D7C-B490-44F5-AFCE-A86725826194}">
      <text>
        <r>
          <rPr>
            <sz val="10"/>
            <color indexed="81"/>
            <rFont val="Lucida Console"/>
            <family val="3"/>
          </rPr>
          <t>_x000D_
PONTALETES, CAIBROS, PRANCHAS E VIGAS</t>
        </r>
      </text>
    </comment>
    <comment ref="AW436" authorId="0" shapeId="0" xr:uid="{39A3D694-1739-4A3E-BB59-ADF9B2473068}">
      <text>
        <r>
          <rPr>
            <sz val="10"/>
            <color indexed="81"/>
            <rFont val="Lucida Console"/>
            <family val="3"/>
          </rPr>
          <t>Tempo de Estoque (Meses)_x000D_
_x000D_
161,0</t>
        </r>
      </text>
    </comment>
    <comment ref="A437" authorId="0" shapeId="0" xr:uid="{5BD1A282-ED13-419E-8EC4-EF84821DEDA0}">
      <text>
        <r>
          <rPr>
            <sz val="10"/>
            <color indexed="81"/>
            <rFont val="Lucida Console"/>
            <family val="3"/>
          </rPr>
          <t>_x000D_
16365</t>
        </r>
      </text>
    </comment>
    <comment ref="B437" authorId="0" shapeId="0" xr:uid="{F87D0080-D49F-4336-982E-975D4FFF24FA}">
      <text>
        <r>
          <rPr>
            <sz val="10"/>
            <color indexed="81"/>
            <rFont val="Lucida Console"/>
            <family val="3"/>
          </rPr>
          <t>DESCRIÇÃO DETALHADA_x000D_
CHAPA DE MADEIRA RESINADA C/ 2,20 X 1,10 M ESP. 15,0 MM</t>
        </r>
      </text>
    </comment>
    <comment ref="G437" authorId="0" shapeId="0" xr:uid="{F4DAEF5F-9BE9-44CE-B5DE-75296D2388CC}">
      <text>
        <r>
          <rPr>
            <sz val="10"/>
            <color indexed="81"/>
            <rFont val="Lucida Console"/>
            <family val="3"/>
          </rPr>
          <t>_x000D_
Últ estimativa : 300_x000D_
Enviada em     : 19.05.2021_x000D_
Ata - Venc     : 194/20 - 07.09.2021</t>
        </r>
      </text>
    </comment>
    <comment ref="O437" authorId="0" shapeId="0" xr:uid="{62602E09-3CB3-45D7-81AE-9368FCBEDCD4}">
      <text>
        <r>
          <rPr>
            <sz val="10"/>
            <color indexed="81"/>
            <rFont val="Lucida Console"/>
            <family val="3"/>
          </rPr>
          <t>_x000D_
Pertencia a ATA nº 194/20_x000D_
Estimativa de Renovação enviada em 19.05.2021 - Qtd 300_x000D_
PP 111/19 lote _x000D_
18.09.19 = Área técnica respondeu recurso</t>
        </r>
      </text>
    </comment>
    <comment ref="W437" authorId="0" shapeId="0" xr:uid="{62256A20-7276-47B9-86F2-1F6DB98BEAA5}">
      <text>
        <r>
          <rPr>
            <sz val="10"/>
            <color indexed="81"/>
            <rFont val="Lucida Console"/>
            <family val="3"/>
          </rPr>
          <t>_x000D_
DM-Marcenaria</t>
        </r>
      </text>
    </comment>
    <comment ref="X437" authorId="0" shapeId="0" xr:uid="{F0642CBC-9B51-4F73-8309-D8178202EAF3}">
      <text>
        <r>
          <rPr>
            <sz val="10"/>
            <color indexed="81"/>
            <rFont val="Lucida Console"/>
            <family val="3"/>
          </rPr>
          <t>_x000D_
MADEIRAS,LAMINADOS,COMPENSADOS E AGLOMERADOS</t>
        </r>
      </text>
    </comment>
    <comment ref="Y437" authorId="0" shapeId="0" xr:uid="{6BB9AFC4-81C0-4F65-8400-AB3FB15BEBC9}">
      <text>
        <r>
          <rPr>
            <sz val="10"/>
            <color indexed="81"/>
            <rFont val="Lucida Console"/>
            <family val="3"/>
          </rPr>
          <t>_x000D_
CHAPAS COMPENSADAS RESINADAS/PLASTIFICADAS</t>
        </r>
      </text>
    </comment>
    <comment ref="AW437" authorId="0" shapeId="0" xr:uid="{C5AE4E31-7554-458A-8739-D4ECA2C3F748}">
      <text>
        <r>
          <rPr>
            <sz val="10"/>
            <color indexed="81"/>
            <rFont val="Lucida Console"/>
            <family val="3"/>
          </rPr>
          <t>Tempo de Estoque (Meses)_x000D_
_x000D_
509,0</t>
        </r>
      </text>
    </comment>
    <comment ref="A438" authorId="0" shapeId="0" xr:uid="{FC7076EF-92D1-4A0C-84F8-EC8CA9F4CD15}">
      <text>
        <r>
          <rPr>
            <sz val="10"/>
            <color indexed="81"/>
            <rFont val="Lucida Console"/>
            <family val="3"/>
          </rPr>
          <t>_x000D_
80300</t>
        </r>
      </text>
    </comment>
    <comment ref="B438" authorId="0" shapeId="0" xr:uid="{5D9BD513-3CAC-4BB0-A269-21F3BE2FB1F3}">
      <text>
        <r>
          <rPr>
            <sz val="10"/>
            <color indexed="81"/>
            <rFont val="Lucida Console"/>
            <family val="3"/>
          </rPr>
          <t>DESCRIÇÃO DETALHADA_x000D_
BATENTE DE GARAPEIRA 0,92 X 2,10 M</t>
        </r>
      </text>
    </comment>
    <comment ref="G438" authorId="0" shapeId="0" xr:uid="{D70E21A3-2AC6-4E6A-814C-C4DAF8A49D49}">
      <text>
        <r>
          <rPr>
            <sz val="10"/>
            <color indexed="81"/>
            <rFont val="Lucida Console"/>
            <family val="3"/>
          </rPr>
          <t>_x000D_
Últ estimativa : 100_x000D_
Enviada em     : 19.05.2021_x000D_
Ata - Venc     : 194/20 - 07.09.2021</t>
        </r>
      </text>
    </comment>
    <comment ref="O438" authorId="0" shapeId="0" xr:uid="{93619A67-60A3-455F-9EE0-700FCEA746B1}">
      <text>
        <r>
          <rPr>
            <sz val="10"/>
            <color indexed="81"/>
            <rFont val="Lucida Console"/>
            <family val="3"/>
          </rPr>
          <t>_x000D_
Pertencia a ATA nº 194/20_x000D_
Estimativa de Renovação enviada em 19.05.2021 - Qtd 100_x000D_
PP 111/19 lote _x000D_
18.09.19 = Área técnica respondeu recurso</t>
        </r>
      </text>
    </comment>
    <comment ref="W438" authorId="0" shapeId="0" xr:uid="{99CCBA5B-CE76-493E-ADD7-D4A66C85C5ED}">
      <text>
        <r>
          <rPr>
            <sz val="10"/>
            <color indexed="81"/>
            <rFont val="Lucida Console"/>
            <family val="3"/>
          </rPr>
          <t>_x000D_
DM-Construção</t>
        </r>
      </text>
    </comment>
    <comment ref="X438" authorId="0" shapeId="0" xr:uid="{18FAB90E-275C-4387-AA43-68C81662B6E4}">
      <text>
        <r>
          <rPr>
            <sz val="10"/>
            <color indexed="81"/>
            <rFont val="Lucida Console"/>
            <family val="3"/>
          </rPr>
          <t>_x000D_
MADEIRAS,LAMINADOS,COMPENSADOS E AGLOMERADOS</t>
        </r>
      </text>
    </comment>
    <comment ref="Y438" authorId="0" shapeId="0" xr:uid="{6038AE92-5871-49C6-BC3C-F8ABDCFB2BFA}">
      <text>
        <r>
          <rPr>
            <sz val="10"/>
            <color indexed="81"/>
            <rFont val="Lucida Console"/>
            <family val="3"/>
          </rPr>
          <t>_x000D_
BATENTES E MOLDURAS</t>
        </r>
      </text>
    </comment>
    <comment ref="AW438" authorId="0" shapeId="0" xr:uid="{7FD1806D-1E40-4E36-AED8-276F5C68D689}">
      <text>
        <r>
          <rPr>
            <sz val="10"/>
            <color indexed="81"/>
            <rFont val="Lucida Console"/>
            <family val="3"/>
          </rPr>
          <t>Tempo de Estoque (Meses)_x000D_
_x000D_
54,0</t>
        </r>
      </text>
    </comment>
    <comment ref="A439" authorId="0" shapeId="0" xr:uid="{951FFEBE-EDB3-4FFC-AF8E-E9D809F263CC}">
      <text>
        <r>
          <rPr>
            <sz val="10"/>
            <color indexed="81"/>
            <rFont val="Lucida Console"/>
            <family val="3"/>
          </rPr>
          <t>_x000D_
27287</t>
        </r>
      </text>
    </comment>
    <comment ref="B439" authorId="0" shapeId="0" xr:uid="{CF644CCF-8FAB-4F32-9997-64B312D6700B}">
      <text>
        <r>
          <rPr>
            <sz val="10"/>
            <color indexed="81"/>
            <rFont val="Lucida Console"/>
            <family val="3"/>
          </rPr>
          <t>DESCRIÇÃO DETALHADA_x000D_
FERRO CHATO 1 X 1/ 8" BARRA C/ 06 METROS</t>
        </r>
      </text>
    </comment>
    <comment ref="G439" authorId="0" shapeId="0" xr:uid="{98171DB1-6DE7-45E1-8175-BF8B12084122}">
      <text>
        <r>
          <rPr>
            <sz val="10"/>
            <color indexed="81"/>
            <rFont val="Lucida Console"/>
            <family val="3"/>
          </rPr>
          <t>_x000D_
Últ estimativa : 0_x000D_
Enviada em     : 12.05.2020_x000D_
Ata - Venc     : 198/19 - 15.08.2020</t>
        </r>
      </text>
    </comment>
    <comment ref="O439" authorId="0" shapeId="0" xr:uid="{BB6A9A83-3D75-41EC-98E2-6A9ED4826FD7}">
      <text>
        <r>
          <rPr>
            <sz val="10"/>
            <color indexed="81"/>
            <rFont val="Lucida Console"/>
            <family val="3"/>
          </rPr>
          <t>_x000D_
Pertencia a ATA nº 198/19_x000D_
Estimativa de Renovação enviada em 12.05.2020 - Qtd _x000D_
PE  46/19 lote 3_x000D_
03.09.19 = Processo conferido, finalizado.</t>
        </r>
      </text>
    </comment>
    <comment ref="W439" authorId="0" shapeId="0" xr:uid="{25AD5230-D6A2-4427-9932-739CAB19E17F}">
      <text>
        <r>
          <rPr>
            <sz val="10"/>
            <color indexed="81"/>
            <rFont val="Lucida Console"/>
            <family val="3"/>
          </rPr>
          <t>_x000D_
DM-Construção</t>
        </r>
      </text>
    </comment>
    <comment ref="X439" authorId="0" shapeId="0" xr:uid="{D575E357-A41F-4ECC-8E16-14E60560BEC4}">
      <text>
        <r>
          <rPr>
            <sz val="10"/>
            <color indexed="81"/>
            <rFont val="Lucida Console"/>
            <family val="3"/>
          </rPr>
          <t>_x000D_
MAT.E EQUIP. P/ CONSTR.CIVIL E CONSERV. DE VIAS PUBL.</t>
        </r>
      </text>
    </comment>
    <comment ref="Y439" authorId="0" shapeId="0" xr:uid="{2A48487E-04C5-48C3-AE64-225A490E5013}">
      <text>
        <r>
          <rPr>
            <sz val="10"/>
            <color indexed="81"/>
            <rFont val="Lucida Console"/>
            <family val="3"/>
          </rPr>
          <t>_x000D_
FERRAGENS E AFINS</t>
        </r>
      </text>
    </comment>
    <comment ref="AW439" authorId="0" shapeId="0" xr:uid="{DAE874B2-A252-471A-9253-D087FEA47D29}">
      <text>
        <r>
          <rPr>
            <sz val="10"/>
            <color indexed="81"/>
            <rFont val="Lucida Console"/>
            <family val="3"/>
          </rPr>
          <t>Tempo de Estoque (Meses)_x000D_
_x000D_
1.114,0</t>
        </r>
      </text>
    </comment>
    <comment ref="A440" authorId="0" shapeId="0" xr:uid="{5BDB027F-F91C-4E2E-8D09-5C352B6E2453}">
      <text>
        <r>
          <rPr>
            <sz val="10"/>
            <color indexed="81"/>
            <rFont val="Lucida Console"/>
            <family val="3"/>
          </rPr>
          <t>_x000D_
132232</t>
        </r>
      </text>
    </comment>
    <comment ref="B440" authorId="0" shapeId="0" xr:uid="{FD78C6E2-85BA-438D-B50F-99680FDF9A5D}">
      <text>
        <r>
          <rPr>
            <sz val="10"/>
            <color indexed="81"/>
            <rFont val="Lucida Console"/>
            <family val="3"/>
          </rPr>
          <t>DESCRIÇÃO DETALHADA_x000D_
FERRO TIPO U DE 6" X 1/8" - BARRA COM 06 METROS</t>
        </r>
      </text>
    </comment>
    <comment ref="G440" authorId="0" shapeId="0" xr:uid="{33D3E00B-7080-447B-BE65-E1A3EDE6046E}">
      <text>
        <r>
          <rPr>
            <sz val="10"/>
            <color indexed="81"/>
            <rFont val="Lucida Console"/>
            <family val="3"/>
          </rPr>
          <t>_x000D_
Últ estimativa : 0_x000D_
Enviada em     : 12.05.2020_x000D_
Ata - Venc     : 198/19 - 15.08.2020</t>
        </r>
      </text>
    </comment>
    <comment ref="O440" authorId="0" shapeId="0" xr:uid="{5E9942A6-9612-4153-BA1F-E971DD9F9D96}">
      <text>
        <r>
          <rPr>
            <sz val="10"/>
            <color indexed="81"/>
            <rFont val="Lucida Console"/>
            <family val="3"/>
          </rPr>
          <t>_x000D_
Pertencia a ATA nº 198/19_x000D_
Estimativa de Renovação enviada em 12.05.2020 - Qtd _x000D_
PE  46/19 lote 32_x000D_
03.09.19 = Processo conferido, finalizado.</t>
        </r>
      </text>
    </comment>
    <comment ref="W440" authorId="0" shapeId="0" xr:uid="{F4C1C6DB-6172-4F51-A1C9-31F12D0496CD}">
      <text>
        <r>
          <rPr>
            <sz val="10"/>
            <color indexed="81"/>
            <rFont val="Lucida Console"/>
            <family val="3"/>
          </rPr>
          <t>_x000D_
DM-Construção</t>
        </r>
      </text>
    </comment>
    <comment ref="X440" authorId="0" shapeId="0" xr:uid="{6657CE2E-1EF0-43C9-9C84-893F46FDF494}">
      <text>
        <r>
          <rPr>
            <sz val="10"/>
            <color indexed="81"/>
            <rFont val="Lucida Console"/>
            <family val="3"/>
          </rPr>
          <t>_x000D_
MAT.E EQUIP. P/ CONSTR.CIVIL E CONSERV. DE VIAS PUBL.</t>
        </r>
      </text>
    </comment>
    <comment ref="Y440" authorId="0" shapeId="0" xr:uid="{3D7CEE25-3D91-40B5-9A06-0A3C13A053E8}">
      <text>
        <r>
          <rPr>
            <sz val="10"/>
            <color indexed="81"/>
            <rFont val="Lucida Console"/>
            <family val="3"/>
          </rPr>
          <t>_x000D_
FERRAGENS E AFINS</t>
        </r>
      </text>
    </comment>
    <comment ref="AW440" authorId="0" shapeId="0" xr:uid="{84793D1D-EB0F-405D-BFDF-9150C58D1847}">
      <text>
        <r>
          <rPr>
            <sz val="10"/>
            <color indexed="81"/>
            <rFont val="Lucida Console"/>
            <family val="3"/>
          </rPr>
          <t>Tempo de Estoque (Meses)_x000D_
_x000D_
64,0</t>
        </r>
      </text>
    </comment>
    <comment ref="A441" authorId="0" shapeId="0" xr:uid="{5B3044C9-288F-466E-BAB1-AEBFC24B61D2}">
      <text>
        <r>
          <rPr>
            <sz val="10"/>
            <color indexed="81"/>
            <rFont val="Lucida Console"/>
            <family val="3"/>
          </rPr>
          <t>_x000D_
115060</t>
        </r>
      </text>
    </comment>
    <comment ref="B441" authorId="0" shapeId="0" xr:uid="{62575926-1BF5-4B5D-8D02-F67F35729806}">
      <text>
        <r>
          <rPr>
            <sz val="10"/>
            <color indexed="81"/>
            <rFont val="Lucida Console"/>
            <family val="3"/>
          </rPr>
          <t>DESCRIÇÃO DETALHADA_x000D_
CHAPA DE ACO INOX, BLANQUE: 430, ESPESSURA: 1,5MM, COMPRIMENTO: 2,00M E LARGURA: 1,20M</t>
        </r>
      </text>
    </comment>
    <comment ref="G441" authorId="0" shapeId="0" xr:uid="{B63BB00D-B49D-4F57-9CD4-4FB541FDE32A}">
      <text>
        <r>
          <rPr>
            <sz val="10"/>
            <color indexed="81"/>
            <rFont val="Lucida Console"/>
            <family val="3"/>
          </rPr>
          <t>_x000D_
Últ estimativa : 0_x000D_
Enviada em     : 12.05.2020_x000D_
Ata - Venc     : 198/19 - 15.08.2020</t>
        </r>
      </text>
    </comment>
    <comment ref="O441" authorId="0" shapeId="0" xr:uid="{3F0D06D9-9843-4A0F-846A-557AA700EA91}">
      <text>
        <r>
          <rPr>
            <sz val="10"/>
            <color indexed="81"/>
            <rFont val="Lucida Console"/>
            <family val="3"/>
          </rPr>
          <t>_x000D_
Pertencia a ATA nº 198/19_x000D_
Estimativa de Renovação enviada em 12.05.2020 - Qtd _x000D_
PE  46/19 lote 28_x000D_
03.09.19 = Processo conferido, finalizado.</t>
        </r>
      </text>
    </comment>
    <comment ref="W441" authorId="0" shapeId="0" xr:uid="{E1B49E3D-07E2-45B7-A14F-9D1AAB09E4CC}">
      <text>
        <r>
          <rPr>
            <sz val="10"/>
            <color indexed="81"/>
            <rFont val="Lucida Console"/>
            <family val="3"/>
          </rPr>
          <t>_x000D_
DM-Construção</t>
        </r>
      </text>
    </comment>
    <comment ref="X441" authorId="0" shapeId="0" xr:uid="{DF9506AE-37D2-4C85-9ECE-DE0FAA212E1D}">
      <text>
        <r>
          <rPr>
            <sz val="10"/>
            <color indexed="81"/>
            <rFont val="Lucida Console"/>
            <family val="3"/>
          </rPr>
          <t>_x000D_
METAIS,LAMINAD.,PERFILADOS E ARTEFATOS METALICOS</t>
        </r>
      </text>
    </comment>
    <comment ref="Y441" authorId="0" shapeId="0" xr:uid="{1B26720F-9968-4BA3-B100-9B46E084F99C}">
      <text>
        <r>
          <rPr>
            <sz val="10"/>
            <color indexed="81"/>
            <rFont val="Lucida Console"/>
            <family val="3"/>
          </rPr>
          <t>_x000D_
CHAPAS DE ACO INOXIDAVEL P/ USOS VARIADOS</t>
        </r>
      </text>
    </comment>
    <comment ref="AW441" authorId="0" shapeId="0" xr:uid="{34CF65D1-4026-4236-AEB0-4AF3EC02079B}">
      <text>
        <r>
          <rPr>
            <sz val="10"/>
            <color indexed="81"/>
            <rFont val="Lucida Console"/>
            <family val="3"/>
          </rPr>
          <t>Tempo de Estoque (Meses)_x000D_
_x000D_
37,0</t>
        </r>
      </text>
    </comment>
    <comment ref="A442" authorId="0" shapeId="0" xr:uid="{B6326EF9-E259-41FC-9C5A-8A3279E2C9EE}">
      <text>
        <r>
          <rPr>
            <sz val="10"/>
            <color indexed="81"/>
            <rFont val="Lucida Console"/>
            <family val="3"/>
          </rPr>
          <t>_x000D_
111336</t>
        </r>
      </text>
    </comment>
    <comment ref="B442" authorId="0" shapeId="0" xr:uid="{ED9CEB2C-AEC8-4B7F-9AC0-5AF3EEFB0EE9}">
      <text>
        <r>
          <rPr>
            <sz val="10"/>
            <color indexed="81"/>
            <rFont val="Lucida Console"/>
            <family val="3"/>
          </rPr>
          <t>DESCRIÇÃO DETALHADA_x000D_
TUBO QUADRADO DE METALON 100 X 100 X 2 MM - BARRA COM 06 METROS</t>
        </r>
      </text>
    </comment>
    <comment ref="G442" authorId="0" shapeId="0" xr:uid="{B82958BE-92B1-42AB-BB10-1BB023AE89EA}">
      <text>
        <r>
          <rPr>
            <sz val="10"/>
            <color indexed="81"/>
            <rFont val="Lucida Console"/>
            <family val="3"/>
          </rPr>
          <t>_x000D_
Últ estimativa : 0_x000D_
Enviada em     : 12.05.2020_x000D_
Ata - Venc     : 198/19 - 15.08.2020</t>
        </r>
      </text>
    </comment>
    <comment ref="O442" authorId="0" shapeId="0" xr:uid="{4B47BFD9-35AF-43A0-86F6-9A9C766298D1}">
      <text>
        <r>
          <rPr>
            <sz val="10"/>
            <color indexed="81"/>
            <rFont val="Lucida Console"/>
            <family val="3"/>
          </rPr>
          <t>_x000D_
Pertencia a ATA nº 198/19_x000D_
Estimativa de Renovação enviada em 12.05.2020 - Qtd _x000D_
PE  46/19 lote _x000D_
03.09.19 = Processo conferido, finalizado.</t>
        </r>
      </text>
    </comment>
    <comment ref="W442" authorId="0" shapeId="0" xr:uid="{8CFDC85D-ED47-445A-AC25-125F7E58B1A1}">
      <text>
        <r>
          <rPr>
            <sz val="10"/>
            <color indexed="81"/>
            <rFont val="Lucida Console"/>
            <family val="3"/>
          </rPr>
          <t>_x000D_
DM-Serralheria</t>
        </r>
      </text>
    </comment>
    <comment ref="X442" authorId="0" shapeId="0" xr:uid="{8919D196-D0FC-451E-8C55-9AF45E4B90F4}">
      <text>
        <r>
          <rPr>
            <sz val="10"/>
            <color indexed="81"/>
            <rFont val="Lucida Console"/>
            <family val="3"/>
          </rPr>
          <t>_x000D_
METAIS,LAMINAD.,PERFILADOS E ARTEFATOS METALICOS</t>
        </r>
      </text>
    </comment>
    <comment ref="Y442" authorId="0" shapeId="0" xr:uid="{E37AF3B0-8791-4464-8A38-4FC763F0BDE1}">
      <text>
        <r>
          <rPr>
            <sz val="10"/>
            <color indexed="81"/>
            <rFont val="Lucida Console"/>
            <family val="3"/>
          </rPr>
          <t>_x000D_
TUBOS MECANICOS</t>
        </r>
      </text>
    </comment>
    <comment ref="AW442" authorId="0" shapeId="0" xr:uid="{EC503FAF-C03A-499C-8F6A-03D1F932451E}">
      <text>
        <r>
          <rPr>
            <sz val="10"/>
            <color indexed="81"/>
            <rFont val="Lucida Console"/>
            <family val="3"/>
          </rPr>
          <t>Tempo de Estoque (Meses)_x000D_
_x000D_
622,0</t>
        </r>
      </text>
    </comment>
    <comment ref="A443" authorId="0" shapeId="0" xr:uid="{DE06772C-D492-4AC0-9DAF-A5B9A7BDDF8A}">
      <text>
        <r>
          <rPr>
            <sz val="10"/>
            <color indexed="81"/>
            <rFont val="Lucida Console"/>
            <family val="3"/>
          </rPr>
          <t>_x000D_
118515</t>
        </r>
      </text>
    </comment>
    <comment ref="B443" authorId="0" shapeId="0" xr:uid="{21D4CA19-200B-4D4A-A931-87AF33C02B41}">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443" authorId="0" shapeId="0" xr:uid="{062ABB14-8784-401A-B38F-3BD524F8BFB0}">
      <text>
        <r>
          <rPr>
            <sz val="10"/>
            <color indexed="81"/>
            <rFont val="Lucida Console"/>
            <family val="3"/>
          </rPr>
          <t>_x000D_
Últ estimativa : 400_x000D_
Enviada em     : 19.05.2020_x000D_
Ata - Venc     : 199/19 - 15.08.2020</t>
        </r>
      </text>
    </comment>
    <comment ref="O443" authorId="0" shapeId="0" xr:uid="{B5B14FE6-BBBF-4DA5-8E00-DE38BC15D971}">
      <text>
        <r>
          <rPr>
            <sz val="10"/>
            <color indexed="81"/>
            <rFont val="Lucida Console"/>
            <family val="3"/>
          </rPr>
          <t>_x000D_
Pertencia a ATA nº 199/19_x000D_
Estimativa de Renovação enviada em 19.05.2020 - Qtd 400_x000D_
PE 199/20 lote 1 (Impróspero)_x000D_
30.12.99 = Pregao fracassado</t>
        </r>
      </text>
    </comment>
    <comment ref="W443" authorId="0" shapeId="0" xr:uid="{DED29755-DC19-40AE-A9F2-4C050C438DBD}">
      <text>
        <r>
          <rPr>
            <sz val="10"/>
            <color indexed="81"/>
            <rFont val="Lucida Console"/>
            <family val="3"/>
          </rPr>
          <t>_x000D_
DM-Construção</t>
        </r>
      </text>
    </comment>
    <comment ref="X443" authorId="0" shapeId="0" xr:uid="{B41C9EC9-C566-4C18-ACCC-B3545D345514}">
      <text>
        <r>
          <rPr>
            <sz val="10"/>
            <color indexed="81"/>
            <rFont val="Lucida Console"/>
            <family val="3"/>
          </rPr>
          <t>_x000D_
MAT.E EQUIP. P/ CONSTR.CIVIL E CONSERV. DE VIAS PUBL.</t>
        </r>
      </text>
    </comment>
    <comment ref="Y443" authorId="0" shapeId="0" xr:uid="{A1FC1D83-9E04-42A6-A25C-186CF87C2FA0}">
      <text>
        <r>
          <rPr>
            <sz val="10"/>
            <color indexed="81"/>
            <rFont val="Lucida Console"/>
            <family val="3"/>
          </rPr>
          <t>_x000D_
PISOS DE BORRACHA, PVC E OUTROS COLAVEIS</t>
        </r>
      </text>
    </comment>
    <comment ref="AW443" authorId="0" shapeId="0" xr:uid="{A3767BA7-DC57-43CA-9181-43008DFB4C62}">
      <text>
        <r>
          <rPr>
            <sz val="10"/>
            <color indexed="81"/>
            <rFont val="Lucida Console"/>
            <family val="3"/>
          </rPr>
          <t>Tempo de Estoque (Meses)_x000D_
_x000D_
135,9</t>
        </r>
      </text>
    </comment>
    <comment ref="A444" authorId="0" shapeId="0" xr:uid="{FDB92E72-08A6-4584-A6CB-675F85677438}">
      <text>
        <r>
          <rPr>
            <sz val="10"/>
            <color indexed="81"/>
            <rFont val="Lucida Console"/>
            <family val="3"/>
          </rPr>
          <t>_x000D_
118577</t>
        </r>
      </text>
    </comment>
    <comment ref="B444" authorId="0" shapeId="0" xr:uid="{059CF928-1D7F-45F0-AB9B-E25D80FDE6B3}">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444" authorId="0" shapeId="0" xr:uid="{A42CB284-833A-4704-92DC-A9B2DEFE9A0E}">
      <text>
        <r>
          <rPr>
            <sz val="10"/>
            <color indexed="81"/>
            <rFont val="Lucida Console"/>
            <family val="3"/>
          </rPr>
          <t>_x000D_
Últ estimativa : 800_x000D_
Enviada em     : 19.05.2020_x000D_
Ata - Venc     : 199/19 - 15.08.2020</t>
        </r>
      </text>
    </comment>
    <comment ref="O444" authorId="0" shapeId="0" xr:uid="{83E3BFBF-83E4-49B5-8413-CDFCBC5FB1CC}">
      <text>
        <r>
          <rPr>
            <sz val="10"/>
            <color indexed="81"/>
            <rFont val="Lucida Console"/>
            <family val="3"/>
          </rPr>
          <t>_x000D_
Pertencia a ATA nº 199/19_x000D_
Estimativa de Renovação enviada em 19.05.2020 - Qtd 800_x000D_
PE 199/20 lote 2 (Impróspero)_x000D_
30.12.99 = Pregao fracassado</t>
        </r>
      </text>
    </comment>
    <comment ref="W444" authorId="0" shapeId="0" xr:uid="{81FB5232-A083-4ABA-B5B6-12F54B1681CE}">
      <text>
        <r>
          <rPr>
            <sz val="10"/>
            <color indexed="81"/>
            <rFont val="Lucida Console"/>
            <family val="3"/>
          </rPr>
          <t>_x000D_
DM-Construção</t>
        </r>
      </text>
    </comment>
    <comment ref="X444" authorId="0" shapeId="0" xr:uid="{6C76BAD5-A471-4698-AAAC-D000F0FF7FC0}">
      <text>
        <r>
          <rPr>
            <sz val="10"/>
            <color indexed="81"/>
            <rFont val="Lucida Console"/>
            <family val="3"/>
          </rPr>
          <t>_x000D_
MAT.E EQUIP. P/ CONSTR.CIVIL E CONSERV. DE VIAS PUBL.</t>
        </r>
      </text>
    </comment>
    <comment ref="Y444" authorId="0" shapeId="0" xr:uid="{8B13D684-3B0A-485A-9292-37F79FFB6AF9}">
      <text>
        <r>
          <rPr>
            <sz val="10"/>
            <color indexed="81"/>
            <rFont val="Lucida Console"/>
            <family val="3"/>
          </rPr>
          <t>_x000D_
PISOS DE BORRACHA, PVC E OUTROS COLAVEIS</t>
        </r>
      </text>
    </comment>
    <comment ref="AW444" authorId="0" shapeId="0" xr:uid="{D56ED314-6689-4EDF-92DA-B38D5FA2677D}">
      <text>
        <r>
          <rPr>
            <sz val="10"/>
            <color indexed="81"/>
            <rFont val="Lucida Console"/>
            <family val="3"/>
          </rPr>
          <t>Tempo de Estoque (Meses)_x000D_
_x000D_
2.000,0</t>
        </r>
      </text>
    </comment>
    <comment ref="A445" authorId="0" shapeId="0" xr:uid="{0F335515-7D10-4433-AF2E-D8726260C066}">
      <text>
        <r>
          <rPr>
            <sz val="10"/>
            <color indexed="81"/>
            <rFont val="Lucida Console"/>
            <family val="3"/>
          </rPr>
          <t>_x000D_
114772</t>
        </r>
      </text>
    </comment>
    <comment ref="B445" authorId="0" shapeId="0" xr:uid="{6FEBF3F7-6DF8-4873-AFA8-536FD0EA85C9}">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445" authorId="0" shapeId="0" xr:uid="{C47F1E64-1891-40E7-9498-5512B5ECFB9C}">
      <text>
        <r>
          <rPr>
            <sz val="10"/>
            <color indexed="81"/>
            <rFont val="Lucida Console"/>
            <family val="3"/>
          </rPr>
          <t>_x000D_
Últ estimativa : 0_x000D_
Enviada em     : 24.10.2019_x000D_
Ata - Venc     : 2/19 - 01.01.2020</t>
        </r>
      </text>
    </comment>
    <comment ref="O445" authorId="0" shapeId="0" xr:uid="{5B75E840-6507-444B-AED0-51F5334A214E}">
      <text>
        <r>
          <rPr>
            <sz val="10"/>
            <color indexed="81"/>
            <rFont val="Lucida Console"/>
            <family val="3"/>
          </rPr>
          <t>_x000D_
Pertencia a ATA nº 2/19_x000D_
Estimativa de Renovação enviada em 24.10.2019 - Qtd _x000D_
PP 208/18 lote _x000D_
22.01.19 = Processo conferido e finalizado. Ata 2/19.</t>
        </r>
      </text>
    </comment>
    <comment ref="W445" authorId="0" shapeId="0" xr:uid="{B7439F88-C282-4F05-A68F-B73ED24CB87B}">
      <text>
        <r>
          <rPr>
            <sz val="10"/>
            <color indexed="81"/>
            <rFont val="Lucida Console"/>
            <family val="3"/>
          </rPr>
          <t>_x000D_
DM-Elétrica</t>
        </r>
      </text>
    </comment>
    <comment ref="X445" authorId="0" shapeId="0" xr:uid="{C88515BB-1BFD-493C-9F4A-6CC0139868F4}">
      <text>
        <r>
          <rPr>
            <sz val="10"/>
            <color indexed="81"/>
            <rFont val="Lucida Console"/>
            <family val="3"/>
          </rPr>
          <t>_x000D_
EQUIP. MAT. P/ GERACAO, TRANSM. DISTR. RETIF...</t>
        </r>
      </text>
    </comment>
    <comment ref="Y445" authorId="0" shapeId="0" xr:uid="{B1303DBB-A4B3-4627-A5BF-A51E20B40366}">
      <text>
        <r>
          <rPr>
            <sz val="10"/>
            <color indexed="81"/>
            <rFont val="Lucida Console"/>
            <family val="3"/>
          </rPr>
          <t>_x000D_
CAIXAS</t>
        </r>
      </text>
    </comment>
    <comment ref="AW445" authorId="0" shapeId="0" xr:uid="{0451E93D-A3FC-4CB3-8A39-2A098833EABF}">
      <text>
        <r>
          <rPr>
            <sz val="10"/>
            <color indexed="81"/>
            <rFont val="Lucida Console"/>
            <family val="3"/>
          </rPr>
          <t>Tempo de Estoque (Meses)_x000D_
_x000D_
35,0</t>
        </r>
      </text>
    </comment>
    <comment ref="A446" authorId="0" shapeId="0" xr:uid="{4271DC2D-98D9-4472-9685-4E2E41C5E2ED}">
      <text>
        <r>
          <rPr>
            <sz val="10"/>
            <color indexed="81"/>
            <rFont val="Lucida Console"/>
            <family val="3"/>
          </rPr>
          <t>_x000D_
112109</t>
        </r>
      </text>
    </comment>
    <comment ref="B446" authorId="0" shapeId="0" xr:uid="{624DD668-786D-4F6B-BDF5-06FA9B050579}">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446" authorId="0" shapeId="0" xr:uid="{98593B65-1BFE-4B4B-9491-7B40508B1AEA}">
      <text>
        <r>
          <rPr>
            <sz val="10"/>
            <color indexed="81"/>
            <rFont val="Lucida Console"/>
            <family val="3"/>
          </rPr>
          <t>_x000D_
Últ estimativa : 18.000_x000D_
Enviada em     : 16.04.2020_x000D_
Ata - Venc     : 2/21 - 29.06.2021</t>
        </r>
      </text>
    </comment>
    <comment ref="O446" authorId="0" shapeId="0" xr:uid="{A73C5C6A-0836-4DC0-982E-F38B73FE94BB}">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446" authorId="0" shapeId="0" xr:uid="{6A484F83-F889-4883-A5A8-E07CD05100C0}">
      <text>
        <r>
          <rPr>
            <sz val="10"/>
            <color indexed="81"/>
            <rFont val="Lucida Console"/>
            <family val="3"/>
          </rPr>
          <t>_x000D_
Administrativo</t>
        </r>
      </text>
    </comment>
    <comment ref="X446" authorId="0" shapeId="0" xr:uid="{4DA8934A-B43F-4D2F-A06F-2A02485D927F}">
      <text>
        <r>
          <rPr>
            <sz val="10"/>
            <color indexed="81"/>
            <rFont val="Lucida Console"/>
            <family val="3"/>
          </rPr>
          <t>_x000D_
MAQ.EQUIP.E MATERIAIS P/ HIGIEN.LIMP.POLIM.E LUBR.</t>
        </r>
      </text>
    </comment>
    <comment ref="Y446" authorId="0" shapeId="0" xr:uid="{FF7BAEBD-0531-40CA-9514-B00193EE9DCB}">
      <text>
        <r>
          <rPr>
            <sz val="10"/>
            <color indexed="81"/>
            <rFont val="Lucida Console"/>
            <family val="3"/>
          </rPr>
          <t>_x000D_
PRODUTOS DE LIMPEZA</t>
        </r>
      </text>
    </comment>
    <comment ref="AW446" authorId="0" shapeId="0" xr:uid="{5E68C354-D231-4B55-8CA0-321360DCF89A}">
      <text>
        <r>
          <rPr>
            <sz val="10"/>
            <color indexed="81"/>
            <rFont val="Lucida Console"/>
            <family val="3"/>
          </rPr>
          <t>Tempo de Estoque (Meses)_x000D_
_x000D_
12.614,0</t>
        </r>
      </text>
    </comment>
    <comment ref="A447" authorId="0" shapeId="0" xr:uid="{113E0855-2837-412B-BC7E-B62B7E92EB6C}">
      <text>
        <r>
          <rPr>
            <sz val="10"/>
            <color indexed="81"/>
            <rFont val="Lucida Console"/>
            <family val="3"/>
          </rPr>
          <t>_x000D_
59400</t>
        </r>
      </text>
    </comment>
    <comment ref="B447" authorId="0" shapeId="0" xr:uid="{49760A0F-2648-4C87-86FD-14AD6FCA99AF}">
      <text>
        <r>
          <rPr>
            <sz val="10"/>
            <color indexed="81"/>
            <rFont val="Lucida Console"/>
            <family val="3"/>
          </rPr>
          <t>DESCRIÇÃO DETALHADA_x000D_
LUVA DE PVC SOLDAVEL DE 32 MM - 1" - MARROM. A MARCA DEVERA VIR LITOGRAFADA NA PECA.</t>
        </r>
      </text>
    </comment>
    <comment ref="G447" authorId="0" shapeId="0" xr:uid="{42152655-9002-492C-832A-D2D202EEE7D9}">
      <text>
        <r>
          <rPr>
            <sz val="10"/>
            <color indexed="81"/>
            <rFont val="Lucida Console"/>
            <family val="3"/>
          </rPr>
          <t>_x000D_
Últ estimativa : 0_x000D_
Enviada em     : 14.11.2018_x000D_
Ata - Venc     : 20/18 - 21.01.2019</t>
        </r>
      </text>
    </comment>
    <comment ref="O447" authorId="0" shapeId="0" xr:uid="{1C1925A2-6A6E-4C68-B162-47095B73C589}">
      <text>
        <r>
          <rPr>
            <sz val="10"/>
            <color indexed="81"/>
            <rFont val="Lucida Console"/>
            <family val="3"/>
          </rPr>
          <t>_x000D_
Pertencia a ATA nº 20/18_x000D_
Estimativa de Renovação enviada em 14.11.2018 - Qtd _x000D_
PP  12/19 lote _x000D_
11.07.19 = Processo finalizado. Ata 76/19.</t>
        </r>
      </text>
    </comment>
    <comment ref="W447" authorId="0" shapeId="0" xr:uid="{5B43BE66-1E94-473C-876D-E06C3428F216}">
      <text>
        <r>
          <rPr>
            <sz val="10"/>
            <color indexed="81"/>
            <rFont val="Lucida Console"/>
            <family val="3"/>
          </rPr>
          <t>_x000D_
DM-Hidráulica</t>
        </r>
      </text>
    </comment>
    <comment ref="X447" authorId="0" shapeId="0" xr:uid="{14EDDF7D-9E29-4417-A8EA-9B9BE4FB0574}">
      <text>
        <r>
          <rPr>
            <sz val="10"/>
            <color indexed="81"/>
            <rFont val="Lucida Console"/>
            <family val="3"/>
          </rPr>
          <t>_x000D_
MATERIAL HIDRAULICO, CANOS, TUBOS, MANGUEIRAS, CONEXOES E ACESS.</t>
        </r>
      </text>
    </comment>
    <comment ref="Y447" authorId="0" shapeId="0" xr:uid="{33B43055-0DC3-4884-A0F7-0F42305D4E3B}">
      <text>
        <r>
          <rPr>
            <sz val="10"/>
            <color indexed="81"/>
            <rFont val="Lucida Console"/>
            <family val="3"/>
          </rPr>
          <t>_x000D_
ADAP. LUVAS.TES CURVAS COTOVELOS PLUGS FLANGES.....</t>
        </r>
      </text>
    </comment>
    <comment ref="AW447" authorId="0" shapeId="0" xr:uid="{014DADEB-678B-49D3-8B83-9B6D6BB7F6B4}">
      <text>
        <r>
          <rPr>
            <sz val="10"/>
            <color indexed="81"/>
            <rFont val="Lucida Console"/>
            <family val="3"/>
          </rPr>
          <t>Tempo de Estoque (Meses)_x000D_
_x000D_
138,0</t>
        </r>
      </text>
    </comment>
    <comment ref="A448" authorId="0" shapeId="0" xr:uid="{9BCDF548-FB79-409C-B0B7-A23034BEB5BA}">
      <text>
        <r>
          <rPr>
            <sz val="10"/>
            <color indexed="81"/>
            <rFont val="Lucida Console"/>
            <family val="3"/>
          </rPr>
          <t>_x000D_
63277</t>
        </r>
      </text>
    </comment>
    <comment ref="B448" authorId="0" shapeId="0" xr:uid="{C513AC4E-C2FB-43E0-87B8-0D5995AA0541}">
      <text>
        <r>
          <rPr>
            <sz val="10"/>
            <color indexed="81"/>
            <rFont val="Lucida Console"/>
            <family val="3"/>
          </rPr>
          <t xml:space="preserve">DESCRIÇÃO DETALHADA_x000D_
COTOVELO 45 GRAUS EM PVC BRANCO - 50 MM, DE ACORDO COM A NORMA NBR 5688 E A MARCA DEVERA VIR LITOGRAFADA NA PECA  </t>
        </r>
      </text>
    </comment>
    <comment ref="G448" authorId="0" shapeId="0" xr:uid="{0B859039-DB0E-4156-90D7-834759DD81E4}">
      <text>
        <r>
          <rPr>
            <sz val="10"/>
            <color indexed="81"/>
            <rFont val="Lucida Console"/>
            <family val="3"/>
          </rPr>
          <t>_x000D_
Últ estimativa : 0_x000D_
Enviada em     : 14.11.2018_x000D_
Ata - Venc     : 20/18 - 21.01.2019</t>
        </r>
      </text>
    </comment>
    <comment ref="O448" authorId="0" shapeId="0" xr:uid="{4B4F42E8-6754-4628-A651-D9429B160E42}">
      <text>
        <r>
          <rPr>
            <sz val="10"/>
            <color indexed="81"/>
            <rFont val="Lucida Console"/>
            <family val="3"/>
          </rPr>
          <t>_x000D_
Pertencia a ATA nº 20/18_x000D_
Estimativa de Renovação enviada em 14.11.2018 - Qtd _x000D_
PP  12/19 lote _x000D_
11.07.19 = Processo finalizado. Ata 76/19.</t>
        </r>
      </text>
    </comment>
    <comment ref="W448" authorId="0" shapeId="0" xr:uid="{A7A6628B-0E33-4447-8CE2-9778C591CEDA}">
      <text>
        <r>
          <rPr>
            <sz val="10"/>
            <color indexed="81"/>
            <rFont val="Lucida Console"/>
            <family val="3"/>
          </rPr>
          <t>_x000D_
DM-Hidráulica</t>
        </r>
      </text>
    </comment>
    <comment ref="X448" authorId="0" shapeId="0" xr:uid="{79DA6741-5452-4B2B-B67B-E7B1757AEFE7}">
      <text>
        <r>
          <rPr>
            <sz val="10"/>
            <color indexed="81"/>
            <rFont val="Lucida Console"/>
            <family val="3"/>
          </rPr>
          <t>_x000D_
MATERIAL HIDRAULICO, CANOS, TUBOS, MANGUEIRAS, CONEXOES E ACESS.</t>
        </r>
      </text>
    </comment>
    <comment ref="Y448" authorId="0" shapeId="0" xr:uid="{838F7CBD-B575-406F-8300-E481D0963F89}">
      <text>
        <r>
          <rPr>
            <sz val="10"/>
            <color indexed="81"/>
            <rFont val="Lucida Console"/>
            <family val="3"/>
          </rPr>
          <t>_x000D_
ADAP. LUVAS.TES CURVAS COTOVELOS PLUGS FLANGES.....</t>
        </r>
      </text>
    </comment>
    <comment ref="AW448" authorId="0" shapeId="0" xr:uid="{020149B7-C142-4D54-A0C1-156D68D99503}">
      <text>
        <r>
          <rPr>
            <sz val="10"/>
            <color indexed="81"/>
            <rFont val="Lucida Console"/>
            <family val="3"/>
          </rPr>
          <t>Tempo de Estoque (Meses)_x000D_
_x000D_
308,0</t>
        </r>
      </text>
    </comment>
    <comment ref="A449" authorId="0" shapeId="0" xr:uid="{3E45C2AE-F66E-423D-BDE7-F00F830872D5}">
      <text>
        <r>
          <rPr>
            <sz val="10"/>
            <color indexed="81"/>
            <rFont val="Lucida Console"/>
            <family val="3"/>
          </rPr>
          <t>_x000D_
115805</t>
        </r>
      </text>
    </comment>
    <comment ref="B449" authorId="0" shapeId="0" xr:uid="{0EA4EB15-B01A-4CFE-A019-A88B1990CF4D}">
      <text>
        <r>
          <rPr>
            <sz val="10"/>
            <color indexed="81"/>
            <rFont val="Lucida Console"/>
            <family val="3"/>
          </rPr>
          <t xml:space="preserve">DESCRIÇÃO DETALHADA_x000D_
REPARO PARA VALVULA HIDRA MAX, CLEAN PRO E BASE 325 </t>
        </r>
      </text>
    </comment>
    <comment ref="G449" authorId="0" shapeId="0" xr:uid="{D7AD5D73-9B5F-4FCB-8412-AD97CAA20915}">
      <text>
        <r>
          <rPr>
            <sz val="10"/>
            <color indexed="81"/>
            <rFont val="Lucida Console"/>
            <family val="3"/>
          </rPr>
          <t>_x000D_
Últ estimativa : 0_x000D_
Enviada em     : 14.11.2018_x000D_
Ata - Venc     : 20/18 - 21.01.2019</t>
        </r>
      </text>
    </comment>
    <comment ref="O449" authorId="0" shapeId="0" xr:uid="{8FB4C07A-7EBC-4C85-BF5C-B714A94E049E}">
      <text>
        <r>
          <rPr>
            <sz val="10"/>
            <color indexed="81"/>
            <rFont val="Lucida Console"/>
            <family val="3"/>
          </rPr>
          <t>_x000D_
Pertencia a ATA nº 20/18_x000D_
Estimativa de Renovação enviada em 14.11.2018 - Qtd _x000D_
PP  12/19 lote _x000D_
11.07.19 = Processo finalizado. Ata 76/19.</t>
        </r>
      </text>
    </comment>
    <comment ref="W449" authorId="0" shapeId="0" xr:uid="{CDA854F4-A032-4F65-8F07-B988F0CDC5D7}">
      <text>
        <r>
          <rPr>
            <sz val="10"/>
            <color indexed="81"/>
            <rFont val="Lucida Console"/>
            <family val="3"/>
          </rPr>
          <t>_x000D_
DM-Hidráulica</t>
        </r>
      </text>
    </comment>
    <comment ref="X449" authorId="0" shapeId="0" xr:uid="{69C324A9-6C9D-4F24-B65A-EFA24B9DC6FF}">
      <text>
        <r>
          <rPr>
            <sz val="10"/>
            <color indexed="81"/>
            <rFont val="Lucida Console"/>
            <family val="3"/>
          </rPr>
          <t>_x000D_
MATERIAL HIDRAULICO, CANOS, TUBOS, MANGUEIRAS, CONEXOES E ACESS.</t>
        </r>
      </text>
    </comment>
    <comment ref="Y449" authorId="0" shapeId="0" xr:uid="{5C70075F-84B1-451A-AC57-8DF2F3E853D2}">
      <text>
        <r>
          <rPr>
            <sz val="10"/>
            <color indexed="81"/>
            <rFont val="Lucida Console"/>
            <family val="3"/>
          </rPr>
          <t>_x000D_
REGISTROS VALVULAS E BOIAS</t>
        </r>
      </text>
    </comment>
    <comment ref="AW449" authorId="0" shapeId="0" xr:uid="{249D7D3D-B2CD-4CCA-AC68-9B1E46403588}">
      <text>
        <r>
          <rPr>
            <sz val="10"/>
            <color indexed="81"/>
            <rFont val="Lucida Console"/>
            <family val="3"/>
          </rPr>
          <t>Tempo de Estoque (Meses)_x000D_
_x000D_
155,0</t>
        </r>
      </text>
    </comment>
    <comment ref="A450" authorId="0" shapeId="0" xr:uid="{EF759F2D-5E5B-4A07-9882-3518D80E6926}">
      <text>
        <r>
          <rPr>
            <sz val="10"/>
            <color indexed="81"/>
            <rFont val="Lucida Console"/>
            <family val="3"/>
          </rPr>
          <t>_x000D_
13561</t>
        </r>
      </text>
    </comment>
    <comment ref="B450" authorId="0" shapeId="0" xr:uid="{97A2A1DC-A749-467A-93D3-AC9DE8079129}">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450" authorId="0" shapeId="0" xr:uid="{1E6C4E05-3195-474F-840D-8BE8B2539B56}">
      <text>
        <r>
          <rPr>
            <sz val="10"/>
            <color indexed="81"/>
            <rFont val="Lucida Console"/>
            <family val="3"/>
          </rPr>
          <t>_x000D_
Últ estimativa : 200_x000D_
Enviada em     : 24.11.2020_x000D_
Ata - Venc     : 204/18 - 08.10.2019</t>
        </r>
      </text>
    </comment>
    <comment ref="O450" authorId="0" shapeId="0" xr:uid="{CD3F16FC-F5E3-4658-9C55-1D11A55C7647}">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450" authorId="0" shapeId="0" xr:uid="{C6A2842E-AC66-4D79-9CC2-2F4C42CCB1FE}">
      <text>
        <r>
          <rPr>
            <sz val="10"/>
            <color indexed="81"/>
            <rFont val="Lucida Console"/>
            <family val="3"/>
          </rPr>
          <t>_x000D_
DM-Hidráulica</t>
        </r>
      </text>
    </comment>
    <comment ref="X450" authorId="0" shapeId="0" xr:uid="{B87087C9-586B-4892-8BA6-C183BCAEB501}">
      <text>
        <r>
          <rPr>
            <sz val="10"/>
            <color indexed="81"/>
            <rFont val="Lucida Console"/>
            <family val="3"/>
          </rPr>
          <t>_x000D_
MATERIAL HIDRAULICO, CANOS, TUBOS, MANGUEIRAS, CONEXOES E ACESS.</t>
        </r>
      </text>
    </comment>
    <comment ref="Y450" authorId="0" shapeId="0" xr:uid="{C24529C3-E1BB-4E63-87F9-153801267A03}">
      <text>
        <r>
          <rPr>
            <sz val="10"/>
            <color indexed="81"/>
            <rFont val="Lucida Console"/>
            <family val="3"/>
          </rPr>
          <t>_x000D_
CANOS E TUBOS PLASTICOS</t>
        </r>
      </text>
    </comment>
    <comment ref="AC450" authorId="0" shapeId="0" xr:uid="{019A699F-CB0C-44D3-98F8-FB6198DD4014}">
      <text>
        <r>
          <rPr>
            <sz val="10"/>
            <color indexed="81"/>
            <rFont val="Lucida Console"/>
            <family val="3"/>
          </rPr>
          <t>_x000D_
AF  9.648/23 | Vc 24.08.2023 | Saldo    250 | REDE I9 DO BRASIL MATERIAIS ELETRICOS E MONTAGENS INDUSTRIAIS LTDA ( 235922 )</t>
        </r>
      </text>
    </comment>
    <comment ref="AG450" authorId="0" shapeId="0" xr:uid="{79FE785D-AF66-43F1-99C8-C6E6EA19A404}">
      <text>
        <r>
          <rPr>
            <sz val="10"/>
            <color indexed="81"/>
            <rFont val="Lucida Console"/>
            <family val="3"/>
          </rPr>
          <t>_x000D_
AF  9.648/23 | Vc 24.08.2023 | Saldo    250 | REDE I9 DO BRASIL MATERIAIS ELETRICOS E MONTAGENS INDUSTRIAIS LTDA ( 235922 )</t>
        </r>
      </text>
    </comment>
    <comment ref="AW450" authorId="0" shapeId="0" xr:uid="{47413417-3E82-4C73-9CA1-1129B8F737E7}">
      <text>
        <r>
          <rPr>
            <sz val="10"/>
            <color indexed="81"/>
            <rFont val="Lucida Console"/>
            <family val="3"/>
          </rPr>
          <t>Tempo de Estoque (Meses)_x000D_
_x000D_
54,0</t>
        </r>
      </text>
    </comment>
    <comment ref="A451" authorId="0" shapeId="0" xr:uid="{9B0BA48A-0025-4856-8983-60AA056F721F}">
      <text>
        <r>
          <rPr>
            <sz val="10"/>
            <color indexed="81"/>
            <rFont val="Lucida Console"/>
            <family val="3"/>
          </rPr>
          <t>_x000D_
82995</t>
        </r>
      </text>
    </comment>
    <comment ref="B451" authorId="0" shapeId="0" xr:uid="{4F7002EE-8156-4396-A586-CD8FA1CE8259}">
      <text>
        <r>
          <rPr>
            <sz val="10"/>
            <color indexed="81"/>
            <rFont val="Lucida Console"/>
            <family val="3"/>
          </rPr>
          <t>DESCRIÇÃO DETALHADA_x000D_
GONZO COM ABAS N. 3 (65MM)</t>
        </r>
      </text>
    </comment>
    <comment ref="G451" authorId="0" shapeId="0" xr:uid="{54B18001-67F7-401D-BB1B-E193CAED6830}">
      <text>
        <r>
          <rPr>
            <sz val="10"/>
            <color indexed="81"/>
            <rFont val="Lucida Console"/>
            <family val="3"/>
          </rPr>
          <t>_x000D_
Últ estimativa : 700_x000D_
Enviada em     : 14.02.2020_x000D_
Ata - Venc     : 206/20 - 16.09.2021</t>
        </r>
      </text>
    </comment>
    <comment ref="O451" authorId="0" shapeId="0" xr:uid="{ED70F493-F44F-406B-A40D-815FB63D88B5}">
      <text>
        <r>
          <rPr>
            <sz val="10"/>
            <color indexed="81"/>
            <rFont val="Lucida Console"/>
            <family val="3"/>
          </rPr>
          <t>_x000D_
Pertencia a ATA nº 206/20_x000D_
Estimativa de Renovação enviada em 14.02.2020 - Qtd 700_x000D_
PE  28/19 lote _x000D_
24.07.19 = Processo conferido, finalizado.</t>
        </r>
      </text>
    </comment>
    <comment ref="W451" authorId="0" shapeId="0" xr:uid="{98FBAE10-FB99-4F9C-A893-B2F55BEDEB94}">
      <text>
        <r>
          <rPr>
            <sz val="10"/>
            <color indexed="81"/>
            <rFont val="Lucida Console"/>
            <family val="3"/>
          </rPr>
          <t>_x000D_
DM-Construção</t>
        </r>
      </text>
    </comment>
    <comment ref="X451" authorId="0" shapeId="0" xr:uid="{7E30444D-086B-4FA3-B747-B6352B33FA45}">
      <text>
        <r>
          <rPr>
            <sz val="10"/>
            <color indexed="81"/>
            <rFont val="Lucida Console"/>
            <family val="3"/>
          </rPr>
          <t>_x000D_
MAT.E EQUIP. P/ CONSTR.CIVIL E CONSERV. DE VIAS PUBL.</t>
        </r>
      </text>
    </comment>
    <comment ref="Y451" authorId="0" shapeId="0" xr:uid="{C787D850-3332-40AB-B376-0DDE3A72EAF2}">
      <text>
        <r>
          <rPr>
            <sz val="10"/>
            <color indexed="81"/>
            <rFont val="Lucida Console"/>
            <family val="3"/>
          </rPr>
          <t>_x000D_
FECHADURAS, DOBRADICAS E MACANETAS</t>
        </r>
      </text>
    </comment>
    <comment ref="AW451" authorId="0" shapeId="0" xr:uid="{8C06AE52-0EC4-4403-A35B-3C49F3494542}">
      <text>
        <r>
          <rPr>
            <sz val="10"/>
            <color indexed="81"/>
            <rFont val="Lucida Console"/>
            <family val="3"/>
          </rPr>
          <t>Tempo de Estoque (Meses)_x000D_
_x000D_
300,0</t>
        </r>
      </text>
    </comment>
    <comment ref="A452" authorId="0" shapeId="0" xr:uid="{7199085C-00F7-42FD-9C8C-7EB1ABA068F6}">
      <text>
        <r>
          <rPr>
            <sz val="10"/>
            <color indexed="81"/>
            <rFont val="Lucida Console"/>
            <family val="3"/>
          </rPr>
          <t>_x000D_
136554</t>
        </r>
      </text>
    </comment>
    <comment ref="B452" authorId="0" shapeId="0" xr:uid="{3FC43600-EAEE-4E57-84E3-9F34D2CC438B}">
      <text>
        <r>
          <rPr>
            <sz val="10"/>
            <color indexed="81"/>
            <rFont val="Lucida Console"/>
            <family val="3"/>
          </rPr>
          <t>DESCRIÇÃO DETALHADA_x000D_
FECHADURA DE SOBREPOR PARA GAVETA, COM CILINDRO, MEDINDO 22 MM DE CORPO, ACABAMENTO NIQUELADO E ROTACAO DA CHAVE 180º COM DOIS PONTOS DE EXTRACAO</t>
        </r>
      </text>
    </comment>
    <comment ref="G452" authorId="0" shapeId="0" xr:uid="{CC6923F6-7CE0-4E57-8DCC-CEB73FE7715F}">
      <text>
        <r>
          <rPr>
            <sz val="10"/>
            <color indexed="81"/>
            <rFont val="Lucida Console"/>
            <family val="3"/>
          </rPr>
          <t>_x000D_
Últ estimativa : 1.500_x000D_
Enviada em     : 12.05.2020_x000D_
Ata - Venc     : 206/20 - 16.09.2021</t>
        </r>
      </text>
    </comment>
    <comment ref="O452" authorId="0" shapeId="0" xr:uid="{49651E08-C2AF-44AF-AF35-3858D64B58FD}">
      <text>
        <r>
          <rPr>
            <sz val="10"/>
            <color indexed="81"/>
            <rFont val="Lucida Console"/>
            <family val="3"/>
          </rPr>
          <t>_x000D_
Pertencia a ATA nº 206/20_x000D_
Estimativa de Renovação enviada em 12.05.2020 - Qtd 1.500_x000D_
PP  95/19 lote _x000D_
29.08.18 = Finalizado</t>
        </r>
      </text>
    </comment>
    <comment ref="W452" authorId="0" shapeId="0" xr:uid="{2EE45821-245F-4B3F-9720-116F2D8F6DF9}">
      <text>
        <r>
          <rPr>
            <sz val="10"/>
            <color indexed="81"/>
            <rFont val="Lucida Console"/>
            <family val="3"/>
          </rPr>
          <t>_x000D_
DM-Construção</t>
        </r>
      </text>
    </comment>
    <comment ref="X452" authorId="0" shapeId="0" xr:uid="{3C523204-2D18-4906-9F89-3FBB62740AB7}">
      <text>
        <r>
          <rPr>
            <sz val="10"/>
            <color indexed="81"/>
            <rFont val="Lucida Console"/>
            <family val="3"/>
          </rPr>
          <t>_x000D_
MAT.E EQUIP. P/ CONSTR.CIVIL E CONSERV. DE VIAS PUBL.</t>
        </r>
      </text>
    </comment>
    <comment ref="Y452" authorId="0" shapeId="0" xr:uid="{282903A1-46F4-41A5-A6FF-72313C9E792A}">
      <text>
        <r>
          <rPr>
            <sz val="10"/>
            <color indexed="81"/>
            <rFont val="Lucida Console"/>
            <family val="3"/>
          </rPr>
          <t>_x000D_
FECHADURAS INTERNAS E EXTERNAS</t>
        </r>
      </text>
    </comment>
    <comment ref="AW452" authorId="0" shapeId="0" xr:uid="{AC8777F0-4258-4803-8A7A-C4BCA4DE6C43}">
      <text>
        <r>
          <rPr>
            <sz val="10"/>
            <color indexed="81"/>
            <rFont val="Lucida Console"/>
            <family val="3"/>
          </rPr>
          <t>Tempo de Estoque (Meses)_x000D_
_x000D_
2.000,0</t>
        </r>
      </text>
    </comment>
    <comment ref="A453" authorId="0" shapeId="0" xr:uid="{7483EC6D-31FC-4C13-88C2-855F52C88FDE}">
      <text>
        <r>
          <rPr>
            <sz val="10"/>
            <color indexed="81"/>
            <rFont val="Lucida Console"/>
            <family val="3"/>
          </rPr>
          <t>_x000D_
136555</t>
        </r>
      </text>
    </comment>
    <comment ref="B453" authorId="0" shapeId="0" xr:uid="{20C64A78-2252-4BFC-BEFC-A3C9A2C052F0}">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453" authorId="0" shapeId="0" xr:uid="{8626768B-F023-4A0D-8F72-0BC40A2603B1}">
      <text>
        <r>
          <rPr>
            <sz val="10"/>
            <color indexed="81"/>
            <rFont val="Lucida Console"/>
            <family val="3"/>
          </rPr>
          <t>_x000D_
Últ estimativa : 1.700_x000D_
Enviada em     : 12.05.2020_x000D_
Ata - Venc     : 206/20 - 16.09.2021</t>
        </r>
      </text>
    </comment>
    <comment ref="O453" authorId="0" shapeId="0" xr:uid="{13148399-5C73-464D-A7FA-B77D17B981F7}">
      <text>
        <r>
          <rPr>
            <sz val="10"/>
            <color indexed="81"/>
            <rFont val="Lucida Console"/>
            <family val="3"/>
          </rPr>
          <t>_x000D_
Pertencia a ATA nº 206/20_x000D_
Estimativa de Renovação enviada em 12.05.2020 - Qtd 1.700_x000D_
PP  95/19 lote _x000D_
29.08.18 = Finalizado</t>
        </r>
      </text>
    </comment>
    <comment ref="W453" authorId="0" shapeId="0" xr:uid="{A86DA4AF-FAEB-48C3-B81B-6C49363857DE}">
      <text>
        <r>
          <rPr>
            <sz val="10"/>
            <color indexed="81"/>
            <rFont val="Lucida Console"/>
            <family val="3"/>
          </rPr>
          <t>_x000D_
DM-Construção</t>
        </r>
      </text>
    </comment>
    <comment ref="X453" authorId="0" shapeId="0" xr:uid="{1FE8223D-0AC0-47D4-83EA-54A23FC12848}">
      <text>
        <r>
          <rPr>
            <sz val="10"/>
            <color indexed="81"/>
            <rFont val="Lucida Console"/>
            <family val="3"/>
          </rPr>
          <t>_x000D_
MAT.E EQUIP. P/ CONSTR.CIVIL E CONSERV. DE VIAS PUBL.</t>
        </r>
      </text>
    </comment>
    <comment ref="Y453" authorId="0" shapeId="0" xr:uid="{EAB6B465-9E46-4D08-B83E-E9A90782092B}">
      <text>
        <r>
          <rPr>
            <sz val="10"/>
            <color indexed="81"/>
            <rFont val="Lucida Console"/>
            <family val="3"/>
          </rPr>
          <t>_x000D_
FECHADURAS INTERNAS E EXTERNAS</t>
        </r>
      </text>
    </comment>
    <comment ref="AW453" authorId="0" shapeId="0" xr:uid="{5E3038F9-C0D7-49B5-BD6F-6DA3E789FF41}">
      <text>
        <r>
          <rPr>
            <sz val="10"/>
            <color indexed="81"/>
            <rFont val="Lucida Console"/>
            <family val="3"/>
          </rPr>
          <t>Tempo de Estoque (Meses)_x000D_
_x000D_
750,0</t>
        </r>
      </text>
    </comment>
    <comment ref="A454" authorId="0" shapeId="0" xr:uid="{DE54B41B-FDAA-40A0-8388-1CEA681DF76F}">
      <text>
        <r>
          <rPr>
            <sz val="10"/>
            <color indexed="81"/>
            <rFont val="Lucida Console"/>
            <family val="3"/>
          </rPr>
          <t>_x000D_
28093</t>
        </r>
      </text>
    </comment>
    <comment ref="B454" authorId="0" shapeId="0" xr:uid="{BDC9666E-7AF1-4A82-A24D-055D2C4B394A}">
      <text>
        <r>
          <rPr>
            <sz val="10"/>
            <color indexed="81"/>
            <rFont val="Lucida Console"/>
            <family val="3"/>
          </rPr>
          <t>DESCRIÇÃO DETALHADA_x000D_
TRAVA DE SEGURANCA, CHAVE TETRA, P/ PORTAS</t>
        </r>
      </text>
    </comment>
    <comment ref="G454" authorId="0" shapeId="0" xr:uid="{54CE0A06-5E20-4467-B1CB-D6155E6E8E61}">
      <text>
        <r>
          <rPr>
            <sz val="10"/>
            <color indexed="81"/>
            <rFont val="Lucida Console"/>
            <family val="3"/>
          </rPr>
          <t>_x000D_
Últ estimativa : 100_x000D_
Enviada em     : 12.05.2020_x000D_
Ata - Venc     : 206/20 - 16.09.2021</t>
        </r>
      </text>
    </comment>
    <comment ref="O454" authorId="0" shapeId="0" xr:uid="{FEA2B04B-D75D-4CF5-AB5C-3BD075747D11}">
      <text>
        <r>
          <rPr>
            <sz val="10"/>
            <color indexed="81"/>
            <rFont val="Lucida Console"/>
            <family val="3"/>
          </rPr>
          <t>_x000D_
Pertencia a ATA nº 206/20_x000D_
Estimativa de Renovação enviada em 12.05.2020 - Qtd 100_x000D_
PP  95/19 lote 9_x000D_
29.08.18 = Finalizado</t>
        </r>
      </text>
    </comment>
    <comment ref="W454" authorId="0" shapeId="0" xr:uid="{79E4EBED-D818-4D24-AC44-EB6492C00077}">
      <text>
        <r>
          <rPr>
            <sz val="10"/>
            <color indexed="81"/>
            <rFont val="Lucida Console"/>
            <family val="3"/>
          </rPr>
          <t>_x000D_
DM-Marcenaria</t>
        </r>
      </text>
    </comment>
    <comment ref="X454" authorId="0" shapeId="0" xr:uid="{2DA82AA0-0C0C-462F-AA53-E073ED8E959C}">
      <text>
        <r>
          <rPr>
            <sz val="10"/>
            <color indexed="81"/>
            <rFont val="Lucida Console"/>
            <family val="3"/>
          </rPr>
          <t>_x000D_
MAT.E EQUIP. P/ CONSTR.CIVIL E CONSERV. DE VIAS PUBL.</t>
        </r>
      </text>
    </comment>
    <comment ref="Y454" authorId="0" shapeId="0" xr:uid="{778BED69-E4F7-465C-8B7A-E5E09D3A8E89}">
      <text>
        <r>
          <rPr>
            <sz val="10"/>
            <color indexed="81"/>
            <rFont val="Lucida Console"/>
            <family val="3"/>
          </rPr>
          <t>_x000D_
MACANETAS, TRINCOS, TRAMELAS E TRANQUETAS</t>
        </r>
      </text>
    </comment>
    <comment ref="AW454" authorId="0" shapeId="0" xr:uid="{7C5E3A47-58EA-488A-ABF7-B9ECB9CB1B22}">
      <text>
        <r>
          <rPr>
            <sz val="10"/>
            <color indexed="81"/>
            <rFont val="Lucida Console"/>
            <family val="3"/>
          </rPr>
          <t>Tempo de Estoque (Meses)_x000D_
_x000D_
178,0</t>
        </r>
      </text>
    </comment>
    <comment ref="A455" authorId="0" shapeId="0" xr:uid="{C80CCB5B-EE87-463C-956D-BDD83786D959}">
      <text>
        <r>
          <rPr>
            <sz val="10"/>
            <color indexed="81"/>
            <rFont val="Lucida Console"/>
            <family val="3"/>
          </rPr>
          <t>_x000D_
105293</t>
        </r>
      </text>
    </comment>
    <comment ref="B455" authorId="0" shapeId="0" xr:uid="{CBAD3C1D-35BD-4621-923C-7D1122855272}">
      <text>
        <r>
          <rPr>
            <sz val="10"/>
            <color indexed="81"/>
            <rFont val="Lucida Console"/>
            <family val="3"/>
          </rPr>
          <t>DESCRIÇÃO DETALHADA_x000D_
PUXADOR EXTERNO PARA ARMARIO, COM 2 PARAFUSOS - TIPO ALCA - MEDIDA: 14,5 CM X 2,5 CM</t>
        </r>
      </text>
    </comment>
    <comment ref="G455" authorId="0" shapeId="0" xr:uid="{2F75239E-EDE5-4684-A4F8-CE22E6368A40}">
      <text>
        <r>
          <rPr>
            <sz val="10"/>
            <color indexed="81"/>
            <rFont val="Lucida Console"/>
            <family val="3"/>
          </rPr>
          <t>_x000D_
Últ estimativa : 2.200_x000D_
Enviada em     : 12.05.2020_x000D_
Ata - Venc     : 206/20 - 16.09.2021</t>
        </r>
      </text>
    </comment>
    <comment ref="O455" authorId="0" shapeId="0" xr:uid="{2EF8CC92-EF06-4262-B4E3-15BE93240D66}">
      <text>
        <r>
          <rPr>
            <sz val="10"/>
            <color indexed="81"/>
            <rFont val="Lucida Console"/>
            <family val="3"/>
          </rPr>
          <t>_x000D_
Pertencia a ATA nº 206/20_x000D_
Estimativa de Renovação enviada em 12.05.2020 - Qtd 2.200_x000D_
PP  95/19 lote _x000D_
29.08.18 = Finalizado</t>
        </r>
      </text>
    </comment>
    <comment ref="W455" authorId="0" shapeId="0" xr:uid="{874464C9-B1FF-4106-AD23-31E2BD0BD88A}">
      <text>
        <r>
          <rPr>
            <sz val="10"/>
            <color indexed="81"/>
            <rFont val="Lucida Console"/>
            <family val="3"/>
          </rPr>
          <t>_x000D_
DM-Marcenaria</t>
        </r>
      </text>
    </comment>
    <comment ref="X455" authorId="0" shapeId="0" xr:uid="{2B22BBBB-6523-4BC0-9543-1B25A62341E1}">
      <text>
        <r>
          <rPr>
            <sz val="10"/>
            <color indexed="81"/>
            <rFont val="Lucida Console"/>
            <family val="3"/>
          </rPr>
          <t>_x000D_
MAT.E EQUIP. P/ CONSTR.CIVIL E CONSERV. DE VIAS PUBL.</t>
        </r>
      </text>
    </comment>
    <comment ref="Y455" authorId="0" shapeId="0" xr:uid="{BB681504-CEBF-4DD1-A88B-D7F144A2FA6B}">
      <text>
        <r>
          <rPr>
            <sz val="10"/>
            <color indexed="81"/>
            <rFont val="Lucida Console"/>
            <family val="3"/>
          </rPr>
          <t>_x000D_
MACANETAS, TRINCOS, TRAMELAS E TRANQUETAS</t>
        </r>
      </text>
    </comment>
    <comment ref="AW455" authorId="0" shapeId="0" xr:uid="{C1A5DB19-CB23-496B-B867-DBC2EB8781C1}">
      <text>
        <r>
          <rPr>
            <sz val="10"/>
            <color indexed="81"/>
            <rFont val="Lucida Console"/>
            <family val="3"/>
          </rPr>
          <t>Tempo de Estoque (Meses)_x000D_
_x000D_
700,0</t>
        </r>
      </text>
    </comment>
    <comment ref="A456" authorId="0" shapeId="0" xr:uid="{9EB3D9E4-80D5-4741-925B-531AC4DE61D4}">
      <text>
        <r>
          <rPr>
            <sz val="10"/>
            <color indexed="81"/>
            <rFont val="Lucida Console"/>
            <family val="3"/>
          </rPr>
          <t>_x000D_
136273</t>
        </r>
      </text>
    </comment>
    <comment ref="B456" authorId="0" shapeId="0" xr:uid="{6708DAA6-EC42-4755-A94D-361D978DC5B9}">
      <text>
        <r>
          <rPr>
            <sz val="10"/>
            <color indexed="81"/>
            <rFont val="Lucida Console"/>
            <family val="3"/>
          </rPr>
          <t>DESCRIÇÃO DETALHADA_x000D_
PUXADOR PARA MOVEL EM ABS, BOLA GRANDE, COM PARAFUSO 3,50 X 30 MM, CABECA FLANGE, COR:</t>
        </r>
      </text>
    </comment>
    <comment ref="G456" authorId="0" shapeId="0" xr:uid="{BB3C3620-AE7C-4E3C-AD02-90178F963E37}">
      <text>
        <r>
          <rPr>
            <sz val="10"/>
            <color indexed="81"/>
            <rFont val="Lucida Console"/>
            <family val="3"/>
          </rPr>
          <t>_x000D_
Últ estimativa : 2.200_x000D_
Enviada em     : 12.05.2020_x000D_
Ata - Venc     : 206/20 - 16.09.2021</t>
        </r>
      </text>
    </comment>
    <comment ref="O456" authorId="0" shapeId="0" xr:uid="{262918EC-4329-4474-BDB3-DC6119BCEA7F}">
      <text>
        <r>
          <rPr>
            <sz val="10"/>
            <color indexed="81"/>
            <rFont val="Lucida Console"/>
            <family val="3"/>
          </rPr>
          <t>_x000D_
Pertencia a ATA nº 206/20_x000D_
Estimativa de Renovação enviada em 12.05.2020 - Qtd 2.200_x000D_
PP  95/19 lote _x000D_
29.08.18 = Finalizado</t>
        </r>
      </text>
    </comment>
    <comment ref="W456" authorId="0" shapeId="0" xr:uid="{134ED17B-129C-4E37-AED5-11AEA0E12294}">
      <text>
        <r>
          <rPr>
            <sz val="10"/>
            <color indexed="81"/>
            <rFont val="Lucida Console"/>
            <family val="3"/>
          </rPr>
          <t>_x000D_
DM-Marcenaria</t>
        </r>
      </text>
    </comment>
    <comment ref="X456" authorId="0" shapeId="0" xr:uid="{BE79E1A9-6B2E-4A9D-9CCD-25F7C2860DE1}">
      <text>
        <r>
          <rPr>
            <sz val="10"/>
            <color indexed="81"/>
            <rFont val="Lucida Console"/>
            <family val="3"/>
          </rPr>
          <t>_x000D_
MAT.E EQUIP. P/ CONSTR.CIVIL E CONSERV. DE VIAS PUBL.</t>
        </r>
      </text>
    </comment>
    <comment ref="Y456" authorId="0" shapeId="0" xr:uid="{67E84042-8030-449F-B690-60B7AC38D5F0}">
      <text>
        <r>
          <rPr>
            <sz val="10"/>
            <color indexed="81"/>
            <rFont val="Lucida Console"/>
            <family val="3"/>
          </rPr>
          <t>_x000D_
MACANETAS, TRINCOS, TRAMELAS E TRANQUETAS</t>
        </r>
      </text>
    </comment>
    <comment ref="AW456" authorId="0" shapeId="0" xr:uid="{AE3F71D3-E744-490E-B5BE-B7856AA51FA2}">
      <text>
        <r>
          <rPr>
            <sz val="10"/>
            <color indexed="81"/>
            <rFont val="Lucida Console"/>
            <family val="3"/>
          </rPr>
          <t>Tempo de Estoque (Meses)_x000D_
_x000D_
1.588,0</t>
        </r>
      </text>
    </comment>
    <comment ref="A457" authorId="0" shapeId="0" xr:uid="{14030B7A-97B4-4D14-8654-CD0CBD3E5BD2}">
      <text>
        <r>
          <rPr>
            <sz val="10"/>
            <color indexed="81"/>
            <rFont val="Lucida Console"/>
            <family val="3"/>
          </rPr>
          <t>_x000D_
48901</t>
        </r>
      </text>
    </comment>
    <comment ref="B457" authorId="0" shapeId="0" xr:uid="{C3CC6B41-F655-4442-8979-ABB32BB68B30}">
      <text>
        <r>
          <rPr>
            <sz val="10"/>
            <color indexed="81"/>
            <rFont val="Lucida Console"/>
            <family val="3"/>
          </rPr>
          <t>DESCRIÇÃO DETALHADA_x000D_
PASTA MOLHA DEDO</t>
        </r>
      </text>
    </comment>
    <comment ref="G457" authorId="0" shapeId="0" xr:uid="{6DD8605B-1519-4648-B5F5-7C164AD5C358}">
      <text>
        <r>
          <rPr>
            <sz val="10"/>
            <color indexed="81"/>
            <rFont val="Lucida Console"/>
            <family val="3"/>
          </rPr>
          <t>_x000D_
Últ estimativa : 100_x000D_
Enviada em     : 02.03.2020_x000D_
Ata - Venc     : 211/20 - 21.09.2021</t>
        </r>
      </text>
    </comment>
    <comment ref="O457" authorId="0" shapeId="0" xr:uid="{3000720E-BB76-4DFA-9248-10FC66FD3360}">
      <text>
        <r>
          <rPr>
            <sz val="10"/>
            <color indexed="81"/>
            <rFont val="Lucida Console"/>
            <family val="3"/>
          </rPr>
          <t xml:space="preserve">_x000D_
Pertencia a ATA nº 211/20_x000D_
Estimativa de Renovação enviada em 02.03.2020 - Qtd 100_x000D_
</t>
        </r>
      </text>
    </comment>
    <comment ref="W457" authorId="0" shapeId="0" xr:uid="{84C620F6-D5F1-40D6-AE9C-0DCF5EEC53C8}">
      <text>
        <r>
          <rPr>
            <sz val="10"/>
            <color indexed="81"/>
            <rFont val="Lucida Console"/>
            <family val="3"/>
          </rPr>
          <t>_x000D_
Pedagógico</t>
        </r>
      </text>
    </comment>
    <comment ref="X457" authorId="0" shapeId="0" xr:uid="{BE60D761-EFE5-48C6-B1D6-6351AC8139A3}">
      <text>
        <r>
          <rPr>
            <sz val="10"/>
            <color indexed="81"/>
            <rFont val="Lucida Console"/>
            <family val="3"/>
          </rPr>
          <t>_x000D_
MAQ., EQUIP., COMP., ACES., MAT. PARA ESCRIT.E ESCOLAR</t>
        </r>
      </text>
    </comment>
    <comment ref="Y457" authorId="0" shapeId="0" xr:uid="{CA49FC82-AAAE-466C-A01E-55012F847E3A}">
      <text>
        <r>
          <rPr>
            <sz val="10"/>
            <color indexed="81"/>
            <rFont val="Lucida Console"/>
            <family val="3"/>
          </rPr>
          <t>_x000D_
LAPIS, BORRACHA, APONTADORES, REGUAS E CORRETIVOS P/ ESCRIT.</t>
        </r>
      </text>
    </comment>
    <comment ref="AW457" authorId="0" shapeId="0" xr:uid="{B3368FCE-9B41-41E2-8E34-33C9A441B1AA}">
      <text>
        <r>
          <rPr>
            <sz val="10"/>
            <color indexed="81"/>
            <rFont val="Lucida Console"/>
            <family val="3"/>
          </rPr>
          <t>Tempo de Estoque (Meses)_x000D_
_x000D_
289,0</t>
        </r>
      </text>
    </comment>
    <comment ref="A458" authorId="0" shapeId="0" xr:uid="{D9B08B04-FA09-4856-8EFA-E8A00CB2C467}">
      <text>
        <r>
          <rPr>
            <sz val="10"/>
            <color indexed="81"/>
            <rFont val="Lucida Console"/>
            <family val="3"/>
          </rPr>
          <t>_x000D_
135703</t>
        </r>
      </text>
    </comment>
    <comment ref="B458" authorId="0" shapeId="0" xr:uid="{C2377447-2B77-4172-82DF-EFDA1F804E28}">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458" authorId="0" shapeId="0" xr:uid="{C356DE62-E092-4903-A725-1B556DEDEE09}">
      <text>
        <r>
          <rPr>
            <sz val="10"/>
            <color indexed="81"/>
            <rFont val="Lucida Console"/>
            <family val="3"/>
          </rPr>
          <t>_x000D_
Últ estimativa : 17.800_x000D_
Enviada em     : 02.03.2020_x000D_
Ata - Venc     : 211/20 - 21.09.2021</t>
        </r>
      </text>
    </comment>
    <comment ref="O458" authorId="0" shapeId="0" xr:uid="{0D11A477-23DB-43AB-8B26-B5DD0E4E4C47}">
      <text>
        <r>
          <rPr>
            <sz val="10"/>
            <color indexed="81"/>
            <rFont val="Lucida Console"/>
            <family val="3"/>
          </rPr>
          <t xml:space="preserve">_x000D_
Pertencia a ATA nº 211/20_x000D_
Estimativa de Renovação enviada em 02.03.2020 - Qtd 17.800_x000D_
</t>
        </r>
      </text>
    </comment>
    <comment ref="W458" authorId="0" shapeId="0" xr:uid="{E5A6F250-2358-4820-AAC5-E3367A3547DD}">
      <text>
        <r>
          <rPr>
            <sz val="10"/>
            <color indexed="81"/>
            <rFont val="Lucida Console"/>
            <family val="3"/>
          </rPr>
          <t>_x000D_
Pedagógico</t>
        </r>
      </text>
    </comment>
    <comment ref="X458" authorId="0" shapeId="0" xr:uid="{8BA4E7D1-F758-4A93-B7B9-D892EA12A2E2}">
      <text>
        <r>
          <rPr>
            <sz val="10"/>
            <color indexed="81"/>
            <rFont val="Lucida Console"/>
            <family val="3"/>
          </rPr>
          <t>_x000D_
MAQ., EQUIP., COMP., ACES., MAT. PARA ESCRIT.E ESCOLAR</t>
        </r>
      </text>
    </comment>
    <comment ref="Y458" authorId="0" shapeId="0" xr:uid="{C237912D-75D0-43FB-9E41-4D94E795FD96}">
      <text>
        <r>
          <rPr>
            <sz val="10"/>
            <color indexed="81"/>
            <rFont val="Lucida Console"/>
            <family val="3"/>
          </rPr>
          <t>_x000D_
LAPIS, BORRACHA, APONTADORES, REGUAS E CORRETIVOS P/ ESCRIT.</t>
        </r>
      </text>
    </comment>
    <comment ref="AW458" authorId="0" shapeId="0" xr:uid="{D3498FBB-E192-44A2-BF94-7248BF8452F4}">
      <text>
        <r>
          <rPr>
            <sz val="10"/>
            <color indexed="81"/>
            <rFont val="Lucida Console"/>
            <family val="3"/>
          </rPr>
          <t>Tempo de Estoque (Meses)_x000D_
_x000D_
6.143,0</t>
        </r>
      </text>
    </comment>
    <comment ref="A459" authorId="0" shapeId="0" xr:uid="{005D2C94-7417-41B8-88D8-F306C5DDB229}">
      <text>
        <r>
          <rPr>
            <sz val="10"/>
            <color indexed="81"/>
            <rFont val="Lucida Console"/>
            <family val="3"/>
          </rPr>
          <t>_x000D_
138465</t>
        </r>
      </text>
    </comment>
    <comment ref="B459" authorId="0" shapeId="0" xr:uid="{55E01039-82CA-4E50-9B45-C21026EA5937}">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459" authorId="0" shapeId="0" xr:uid="{E0198F3B-55D8-4BAB-9E96-6BB4420132AC}">
      <text>
        <r>
          <rPr>
            <sz val="10"/>
            <color indexed="81"/>
            <rFont val="Lucida Console"/>
            <family val="3"/>
          </rPr>
          <t>_x000D_
Últ estimativa : 9.000_x000D_
Enviada em     : 02.03.2020_x000D_
Ata - Venc     : 211/20 - 21.09.2021</t>
        </r>
      </text>
    </comment>
    <comment ref="O459" authorId="0" shapeId="0" xr:uid="{C6994512-D8DB-44CF-9F42-11552FFA7E5C}">
      <text>
        <r>
          <rPr>
            <sz val="10"/>
            <color indexed="81"/>
            <rFont val="Lucida Console"/>
            <family val="3"/>
          </rPr>
          <t xml:space="preserve">_x000D_
Pertencia a ATA nº 211/20_x000D_
Estimativa de Renovação enviada em 02.03.2020 - Qtd 9.000_x000D_
</t>
        </r>
      </text>
    </comment>
    <comment ref="W459" authorId="0" shapeId="0" xr:uid="{605EE501-AEE1-4C71-814C-FC2F352FAF48}">
      <text>
        <r>
          <rPr>
            <sz val="10"/>
            <color indexed="81"/>
            <rFont val="Lucida Console"/>
            <family val="3"/>
          </rPr>
          <t>_x000D_
Pedagógico</t>
        </r>
      </text>
    </comment>
    <comment ref="X459" authorId="0" shapeId="0" xr:uid="{36BA6D93-7FD9-4B7C-AA10-846BA957BEC9}">
      <text>
        <r>
          <rPr>
            <sz val="10"/>
            <color indexed="81"/>
            <rFont val="Lucida Console"/>
            <family val="3"/>
          </rPr>
          <t>_x000D_
MAQ., EQUIP., COMP., ACES., MAT. PARA ESCRIT.E ESCOLAR</t>
        </r>
      </text>
    </comment>
    <comment ref="Y459" authorId="0" shapeId="0" xr:uid="{92891B3F-CA6A-4009-B255-EC60F9728D39}">
      <text>
        <r>
          <rPr>
            <sz val="10"/>
            <color indexed="81"/>
            <rFont val="Lucida Console"/>
            <family val="3"/>
          </rPr>
          <t>_x000D_
LAPIS, BORRACHA, APONTADORES, REGUAS E CORRETIVOS P/ ESCRIT.</t>
        </r>
      </text>
    </comment>
    <comment ref="AW459" authorId="0" shapeId="0" xr:uid="{728D83C6-698E-4E9E-99FE-DE978DB23D6D}">
      <text>
        <r>
          <rPr>
            <sz val="10"/>
            <color indexed="81"/>
            <rFont val="Lucida Console"/>
            <family val="3"/>
          </rPr>
          <t>Tempo de Estoque (Meses)_x000D_
_x000D_
4.384,0</t>
        </r>
      </text>
    </comment>
    <comment ref="A460" authorId="0" shapeId="0" xr:uid="{EE651918-5FCB-4162-9D9C-F8B63DF5F3FC}">
      <text>
        <r>
          <rPr>
            <sz val="10"/>
            <color indexed="81"/>
            <rFont val="Lucida Console"/>
            <family val="3"/>
          </rPr>
          <t>_x000D_
10392</t>
        </r>
      </text>
    </comment>
    <comment ref="B460" authorId="0" shapeId="0" xr:uid="{7CA194CA-AE59-4F91-8C0B-925A7B0578F6}">
      <text>
        <r>
          <rPr>
            <sz val="10"/>
            <color indexed="81"/>
            <rFont val="Lucida Console"/>
            <family val="3"/>
          </rPr>
          <t>DESCRIÇÃO DETALHADA_x000D_
CANETA MARCA TEXTO - AMARELA</t>
        </r>
      </text>
    </comment>
    <comment ref="G460" authorId="0" shapeId="0" xr:uid="{6F3CAE2D-A01D-4CBA-AD01-D1700C358434}">
      <text>
        <r>
          <rPr>
            <sz val="10"/>
            <color indexed="81"/>
            <rFont val="Lucida Console"/>
            <family val="3"/>
          </rPr>
          <t>_x000D_
Últ estimativa : 5.000_x000D_
Enviada em     : 02.03.2020_x000D_
Ata - Venc     : 211/20 - 21.09.2021</t>
        </r>
      </text>
    </comment>
    <comment ref="O460" authorId="0" shapeId="0" xr:uid="{2828B86F-7005-4CD3-81B1-C91CBA748101}">
      <text>
        <r>
          <rPr>
            <sz val="10"/>
            <color indexed="81"/>
            <rFont val="Lucida Console"/>
            <family val="3"/>
          </rPr>
          <t>_x000D_
Pertencia a ATA nº 211/20_x000D_
Estimativa de Renovação enviada em 02.03.2020 - Qtd 5.000_x000D_
PE 127/20 lote _x000D_
10.08.20 = Finalizado</t>
        </r>
      </text>
    </comment>
    <comment ref="W460" authorId="0" shapeId="0" xr:uid="{47C2BD2D-2A4A-42FE-A963-07170C26A977}">
      <text>
        <r>
          <rPr>
            <sz val="10"/>
            <color indexed="81"/>
            <rFont val="Lucida Console"/>
            <family val="3"/>
          </rPr>
          <t>_x000D_
Pedagógico</t>
        </r>
      </text>
    </comment>
    <comment ref="X460" authorId="0" shapeId="0" xr:uid="{EED2DC10-2BD2-4A30-8B6A-8D92BE3CCBFD}">
      <text>
        <r>
          <rPr>
            <sz val="10"/>
            <color indexed="81"/>
            <rFont val="Lucida Console"/>
            <family val="3"/>
          </rPr>
          <t>_x000D_
MAQ., EQUIP., COMP., ACES., MAT. PARA ESCRIT.E ESCOLAR</t>
        </r>
      </text>
    </comment>
    <comment ref="Y460" authorId="0" shapeId="0" xr:uid="{1BF930EC-E562-4D7F-AE5D-A322CDCE06D4}">
      <text>
        <r>
          <rPr>
            <sz val="10"/>
            <color indexed="81"/>
            <rFont val="Lucida Console"/>
            <family val="3"/>
          </rPr>
          <t>_x000D_
CANETAS</t>
        </r>
      </text>
    </comment>
    <comment ref="AW460" authorId="0" shapeId="0" xr:uid="{98914CB6-4B45-400E-8B0A-A89F4E6C4245}">
      <text>
        <r>
          <rPr>
            <sz val="10"/>
            <color indexed="81"/>
            <rFont val="Lucida Console"/>
            <family val="3"/>
          </rPr>
          <t>Tempo de Estoque (Meses)_x000D_
_x000D_
4.300,0</t>
        </r>
      </text>
    </comment>
    <comment ref="A461" authorId="0" shapeId="0" xr:uid="{408E1C72-DD28-47F4-9E98-0DB4E70C8464}">
      <text>
        <r>
          <rPr>
            <sz val="10"/>
            <color indexed="81"/>
            <rFont val="Lucida Console"/>
            <family val="3"/>
          </rPr>
          <t>_x000D_
11590</t>
        </r>
      </text>
    </comment>
    <comment ref="B461" authorId="0" shapeId="0" xr:uid="{917F15E3-AA7F-421E-92FC-F8BBAAE247EA}">
      <text>
        <r>
          <rPr>
            <sz val="10"/>
            <color indexed="81"/>
            <rFont val="Lucida Console"/>
            <family val="3"/>
          </rPr>
          <t>DESCRIÇÃO DETALHADA_x000D_
PINCEL ATOMICO PONTA RETANGULAR 5 X 8MM - CHANFRADA COR VERMELHA</t>
        </r>
      </text>
    </comment>
    <comment ref="G461" authorId="0" shapeId="0" xr:uid="{4CBA3BEC-B1E9-448E-8943-168997D6B531}">
      <text>
        <r>
          <rPr>
            <sz val="10"/>
            <color indexed="81"/>
            <rFont val="Lucida Console"/>
            <family val="3"/>
          </rPr>
          <t>_x000D_
Últ estimativa : 5.000_x000D_
Enviada em     : 02.03.2020_x000D_
Ata - Venc     : 211/20 - 21.09.2021</t>
        </r>
      </text>
    </comment>
    <comment ref="O461" authorId="0" shapeId="0" xr:uid="{D4DD5967-0A86-4308-B074-0ACA72FD4EC1}">
      <text>
        <r>
          <rPr>
            <sz val="10"/>
            <color indexed="81"/>
            <rFont val="Lucida Console"/>
            <family val="3"/>
          </rPr>
          <t xml:space="preserve">_x000D_
Pertencia a ATA nº 211/20_x000D_
Estimativa de Renovação enviada em 02.03.2020 - Qtd 5.000_x000D_
</t>
        </r>
      </text>
    </comment>
    <comment ref="W461" authorId="0" shapeId="0" xr:uid="{23BC4C6E-498B-4615-AFB7-26320A7F022E}">
      <text>
        <r>
          <rPr>
            <sz val="10"/>
            <color indexed="81"/>
            <rFont val="Lucida Console"/>
            <family val="3"/>
          </rPr>
          <t>_x000D_
Pedagógico</t>
        </r>
      </text>
    </comment>
    <comment ref="X461" authorId="0" shapeId="0" xr:uid="{C015A25D-E4F4-461A-A12A-F1086239908B}">
      <text>
        <r>
          <rPr>
            <sz val="10"/>
            <color indexed="81"/>
            <rFont val="Lucida Console"/>
            <family val="3"/>
          </rPr>
          <t>_x000D_
MAQ., EQUIP., COMP., ACES., MAT. PARA ESCRIT.E ESCOLAR</t>
        </r>
      </text>
    </comment>
    <comment ref="Y461" authorId="0" shapeId="0" xr:uid="{172C3A94-1827-4700-AD6C-8E1F8A362FEB}">
      <text>
        <r>
          <rPr>
            <sz val="10"/>
            <color indexed="81"/>
            <rFont val="Lucida Console"/>
            <family val="3"/>
          </rPr>
          <t>_x000D_
CANETAS</t>
        </r>
      </text>
    </comment>
    <comment ref="AW461" authorId="0" shapeId="0" xr:uid="{A47EAA29-18FE-4694-8787-5A3EACC6294A}">
      <text>
        <r>
          <rPr>
            <sz val="10"/>
            <color indexed="81"/>
            <rFont val="Lucida Console"/>
            <family val="3"/>
          </rPr>
          <t>Tempo de Estoque (Meses)_x000D_
_x000D_
2.200,0</t>
        </r>
      </text>
    </comment>
    <comment ref="A462" authorId="0" shapeId="0" xr:uid="{E94DBA5A-DFA0-4B31-8394-A97524255870}">
      <text>
        <r>
          <rPr>
            <sz val="10"/>
            <color indexed="81"/>
            <rFont val="Lucida Console"/>
            <family val="3"/>
          </rPr>
          <t>_x000D_
77755</t>
        </r>
      </text>
    </comment>
    <comment ref="B462" authorId="0" shapeId="0" xr:uid="{9A399BFC-707B-4D19-870B-5E88EC4076AA}">
      <text>
        <r>
          <rPr>
            <sz val="10"/>
            <color indexed="81"/>
            <rFont val="Lucida Console"/>
            <family val="3"/>
          </rPr>
          <t>DESCRIÇÃO DETALHADA_x000D_
PINCEL ATOMICO PONTA RETANGULAR 5 X 8 MM, CHANFRADA - COR PRETA</t>
        </r>
      </text>
    </comment>
    <comment ref="G462" authorId="0" shapeId="0" xr:uid="{77443837-CA1D-4DAE-93A9-147DE63D775D}">
      <text>
        <r>
          <rPr>
            <sz val="10"/>
            <color indexed="81"/>
            <rFont val="Lucida Console"/>
            <family val="3"/>
          </rPr>
          <t>_x000D_
Últ estimativa : 5.000_x000D_
Enviada em     : 02.03.2020_x000D_
Ata - Venc     : 211/20 - 21.09.2021</t>
        </r>
      </text>
    </comment>
    <comment ref="O462" authorId="0" shapeId="0" xr:uid="{09BE876B-A9E7-479D-9963-DB71A7161441}">
      <text>
        <r>
          <rPr>
            <sz val="10"/>
            <color indexed="81"/>
            <rFont val="Lucida Console"/>
            <family val="3"/>
          </rPr>
          <t xml:space="preserve">_x000D_
Pertencia a ATA nº 211/20_x000D_
Estimativa de Renovação enviada em 02.03.2020 - Qtd 5.000_x000D_
</t>
        </r>
      </text>
    </comment>
    <comment ref="W462" authorId="0" shapeId="0" xr:uid="{9035AA80-0099-4AA9-B74C-0E9E14119A13}">
      <text>
        <r>
          <rPr>
            <sz val="10"/>
            <color indexed="81"/>
            <rFont val="Lucida Console"/>
            <family val="3"/>
          </rPr>
          <t>_x000D_
Pedagógico</t>
        </r>
      </text>
    </comment>
    <comment ref="X462" authorId="0" shapeId="0" xr:uid="{83841443-0A1E-40BB-B804-8768E5419947}">
      <text>
        <r>
          <rPr>
            <sz val="10"/>
            <color indexed="81"/>
            <rFont val="Lucida Console"/>
            <family val="3"/>
          </rPr>
          <t>_x000D_
MAQ., EQUIP., COMP., ACES., MAT. PARA ESCRIT.E ESCOLAR</t>
        </r>
      </text>
    </comment>
    <comment ref="Y462" authorId="0" shapeId="0" xr:uid="{761AB374-F7E7-4263-A097-07192B2E0397}">
      <text>
        <r>
          <rPr>
            <sz val="10"/>
            <color indexed="81"/>
            <rFont val="Lucida Console"/>
            <family val="3"/>
          </rPr>
          <t>_x000D_
CANETAS</t>
        </r>
      </text>
    </comment>
    <comment ref="AW462" authorId="0" shapeId="0" xr:uid="{DA2313D0-1430-4EBE-962B-F7DC6B3C409C}">
      <text>
        <r>
          <rPr>
            <sz val="10"/>
            <color indexed="81"/>
            <rFont val="Lucida Console"/>
            <family val="3"/>
          </rPr>
          <t>Tempo de Estoque (Meses)_x000D_
_x000D_
2.500,0</t>
        </r>
      </text>
    </comment>
    <comment ref="A463" authorId="0" shapeId="0" xr:uid="{BCC173CC-3278-4137-AD9F-F7A70169BD53}">
      <text>
        <r>
          <rPr>
            <sz val="10"/>
            <color indexed="81"/>
            <rFont val="Lucida Console"/>
            <family val="3"/>
          </rPr>
          <t>_x000D_
138459</t>
        </r>
      </text>
    </comment>
    <comment ref="B463" authorId="0" shapeId="0" xr:uid="{C30A8242-3D0E-431B-93F5-74F4F379A34B}">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463" authorId="0" shapeId="0" xr:uid="{6000B2D7-85AD-4B5C-BB42-A063FF0DD3EF}">
      <text>
        <r>
          <rPr>
            <sz val="10"/>
            <color indexed="81"/>
            <rFont val="Lucida Console"/>
            <family val="3"/>
          </rPr>
          <t>_x000D_
Últ estimativa : 30.000_x000D_
Enviada em     : 02.03.2020_x000D_
Ata - Venc     : 211/20 - 21.09.2021</t>
        </r>
      </text>
    </comment>
    <comment ref="O463" authorId="0" shapeId="0" xr:uid="{AE85C2BD-2ADC-4D51-B160-0994181645D7}">
      <text>
        <r>
          <rPr>
            <sz val="10"/>
            <color indexed="81"/>
            <rFont val="Lucida Console"/>
            <family val="3"/>
          </rPr>
          <t xml:space="preserve">_x000D_
Pertencia a ATA nº 211/20_x000D_
Estimativa de Renovação enviada em 02.03.2020 - Qtd 30.000_x000D_
</t>
        </r>
      </text>
    </comment>
    <comment ref="W463" authorId="0" shapeId="0" xr:uid="{8420DC78-106D-4128-94A0-B0BF661613CB}">
      <text>
        <r>
          <rPr>
            <sz val="10"/>
            <color indexed="81"/>
            <rFont val="Lucida Console"/>
            <family val="3"/>
          </rPr>
          <t>_x000D_
Pedagógico</t>
        </r>
      </text>
    </comment>
    <comment ref="X463" authorId="0" shapeId="0" xr:uid="{366F2ABC-06C2-4906-8945-619408AEB597}">
      <text>
        <r>
          <rPr>
            <sz val="10"/>
            <color indexed="81"/>
            <rFont val="Lucida Console"/>
            <family val="3"/>
          </rPr>
          <t>_x000D_
MAQ., EQUIP., COMP., ACES., MAT. PARA ESCRIT.E ESCOLAR</t>
        </r>
      </text>
    </comment>
    <comment ref="Y463" authorId="0" shapeId="0" xr:uid="{174CF5AB-3D3B-4A43-A545-4100EB1E90A0}">
      <text>
        <r>
          <rPr>
            <sz val="10"/>
            <color indexed="81"/>
            <rFont val="Lucida Console"/>
            <family val="3"/>
          </rPr>
          <t>_x000D_
CANETAS</t>
        </r>
      </text>
    </comment>
    <comment ref="AW463" authorId="0" shapeId="0" xr:uid="{E03D3298-D8D3-4F24-83EA-AF77419DC863}">
      <text>
        <r>
          <rPr>
            <sz val="10"/>
            <color indexed="81"/>
            <rFont val="Lucida Console"/>
            <family val="3"/>
          </rPr>
          <t>Tempo de Estoque (Meses)_x000D_
_x000D_
36.881,0</t>
        </r>
      </text>
    </comment>
    <comment ref="A464" authorId="0" shapeId="0" xr:uid="{DEF6D0BD-A78E-4324-B476-05D02385AA4E}">
      <text>
        <r>
          <rPr>
            <sz val="10"/>
            <color indexed="81"/>
            <rFont val="Lucida Console"/>
            <family val="3"/>
          </rPr>
          <t>_x000D_
11857</t>
        </r>
      </text>
    </comment>
    <comment ref="B464" authorId="0" shapeId="0" xr:uid="{FAE34A23-78A1-42F1-9867-68463A516DCF}">
      <text>
        <r>
          <rPr>
            <sz val="10"/>
            <color indexed="81"/>
            <rFont val="Lucida Console"/>
            <family val="3"/>
          </rPr>
          <t>DESCRIÇÃO DETALHADA_x000D_
ENVELOPE PARDO TIPO SACO - 162 X 229MM- GRAMATURA MINIMA 80 G/M²</t>
        </r>
      </text>
    </comment>
    <comment ref="G464" authorId="0" shapeId="0" xr:uid="{088CBB1F-ED2C-42C7-B954-B591EDD3FDCF}">
      <text>
        <r>
          <rPr>
            <sz val="10"/>
            <color indexed="81"/>
            <rFont val="Lucida Console"/>
            <family val="3"/>
          </rPr>
          <t>_x000D_
Últ estimativa : 10.000_x000D_
Enviada em     : 02.03.2020_x000D_
Ata - Venc     : 211/20 - 21.09.2021</t>
        </r>
      </text>
    </comment>
    <comment ref="O464" authorId="0" shapeId="0" xr:uid="{F8FEA585-24E1-4A34-83E1-B9872DA9F0CE}">
      <text>
        <r>
          <rPr>
            <sz val="10"/>
            <color indexed="81"/>
            <rFont val="Lucida Console"/>
            <family val="3"/>
          </rPr>
          <t xml:space="preserve">_x000D_
Pertencia a ATA nº 211/20_x000D_
Estimativa de Renovação enviada em 02.03.2020 - Qtd 10.000_x000D_
</t>
        </r>
      </text>
    </comment>
    <comment ref="W464" authorId="0" shapeId="0" xr:uid="{2369DE47-CD9D-42A5-936F-0A13D3A309B2}">
      <text>
        <r>
          <rPr>
            <sz val="10"/>
            <color indexed="81"/>
            <rFont val="Lucida Console"/>
            <family val="3"/>
          </rPr>
          <t>_x000D_
Pedagógico</t>
        </r>
      </text>
    </comment>
    <comment ref="X464" authorId="0" shapeId="0" xr:uid="{6498A59E-2C6B-47DD-BFF8-9B2E1706EF9B}">
      <text>
        <r>
          <rPr>
            <sz val="10"/>
            <color indexed="81"/>
            <rFont val="Lucida Console"/>
            <family val="3"/>
          </rPr>
          <t>_x000D_
MAQ., EQUIP., COMP., ACES., MAT. PARA ESCRIT.E ESCOLAR</t>
        </r>
      </text>
    </comment>
    <comment ref="Y464" authorId="0" shapeId="0" xr:uid="{DC67BB33-7EBC-4A8B-9C5E-0117535C852F}">
      <text>
        <r>
          <rPr>
            <sz val="10"/>
            <color indexed="81"/>
            <rFont val="Lucida Console"/>
            <family val="3"/>
          </rPr>
          <t>_x000D_
CAPAS, CLASSIF., PRANCHETAS, CADERNOS, ENVELOPES, PASTAS, FICHAS, LIVROS</t>
        </r>
      </text>
    </comment>
    <comment ref="AW464" authorId="0" shapeId="0" xr:uid="{0FDCDA73-9E72-4614-B090-B0465DC4EE56}">
      <text>
        <r>
          <rPr>
            <sz val="10"/>
            <color indexed="81"/>
            <rFont val="Lucida Console"/>
            <family val="3"/>
          </rPr>
          <t>Tempo de Estoque (Meses)_x000D_
_x000D_
20.140,0</t>
        </r>
      </text>
    </comment>
    <comment ref="A465" authorId="0" shapeId="0" xr:uid="{007FEF28-4BFB-4022-B732-7883752D4C3F}">
      <text>
        <r>
          <rPr>
            <sz val="10"/>
            <color indexed="81"/>
            <rFont val="Lucida Console"/>
            <family val="3"/>
          </rPr>
          <t>_x000D_
12018</t>
        </r>
      </text>
    </comment>
    <comment ref="B465" authorId="0" shapeId="0" xr:uid="{D01B73AB-6EC1-4DF5-B82A-5C8322A60AD2}">
      <text>
        <r>
          <rPr>
            <sz val="10"/>
            <color indexed="81"/>
            <rFont val="Lucida Console"/>
            <family val="3"/>
          </rPr>
          <t>DESCRIÇÃO DETALHADA_x000D_
LIVRO P/ REGISTRO DE CORRESPONDENCIA - 100 FOLHAS - CAPA DURA - MED. 160 X 220 MM</t>
        </r>
      </text>
    </comment>
    <comment ref="G465" authorId="0" shapeId="0" xr:uid="{A36C791B-B487-4336-A935-8EC2F93D60FA}">
      <text>
        <r>
          <rPr>
            <sz val="10"/>
            <color indexed="81"/>
            <rFont val="Lucida Console"/>
            <family val="3"/>
          </rPr>
          <t>_x000D_
Últ estimativa : 800_x000D_
Enviada em     : 02.03.2020_x000D_
Ata - Venc     : 211/20 - 21.09.2021</t>
        </r>
      </text>
    </comment>
    <comment ref="O465" authorId="0" shapeId="0" xr:uid="{55696126-4672-4DEF-8F55-D9E724122888}">
      <text>
        <r>
          <rPr>
            <sz val="10"/>
            <color indexed="81"/>
            <rFont val="Lucida Console"/>
            <family val="3"/>
          </rPr>
          <t xml:space="preserve">_x000D_
Pertencia a ATA nº 211/20_x000D_
Estimativa de Renovação enviada em 02.03.2020 - Qtd 800_x000D_
</t>
        </r>
      </text>
    </comment>
    <comment ref="W465" authorId="0" shapeId="0" xr:uid="{834D7150-1C6E-482A-8667-97B16B117CE1}">
      <text>
        <r>
          <rPr>
            <sz val="10"/>
            <color indexed="81"/>
            <rFont val="Lucida Console"/>
            <family val="3"/>
          </rPr>
          <t>_x000D_
Pedagógico</t>
        </r>
      </text>
    </comment>
    <comment ref="X465" authorId="0" shapeId="0" xr:uid="{2B68A92B-115E-46C1-80F4-5E16486A882D}">
      <text>
        <r>
          <rPr>
            <sz val="10"/>
            <color indexed="81"/>
            <rFont val="Lucida Console"/>
            <family val="3"/>
          </rPr>
          <t>_x000D_
MAQ., EQUIP., COMP., ACES., MAT. PARA ESCRIT.E ESCOLAR</t>
        </r>
      </text>
    </comment>
    <comment ref="Y465" authorId="0" shapeId="0" xr:uid="{7E596801-FD05-4A66-9BDA-CB9960315C6E}">
      <text>
        <r>
          <rPr>
            <sz val="10"/>
            <color indexed="81"/>
            <rFont val="Lucida Console"/>
            <family val="3"/>
          </rPr>
          <t>_x000D_
CAPAS, CLASSIF., PRANCHETAS, CADERNOS, ENVELOPES, PASTAS, FICHAS, LIVROS</t>
        </r>
      </text>
    </comment>
    <comment ref="AW465" authorId="0" shapeId="0" xr:uid="{6E61A612-CF0E-48EA-8F40-54B252B059BE}">
      <text>
        <r>
          <rPr>
            <sz val="10"/>
            <color indexed="81"/>
            <rFont val="Lucida Console"/>
            <family val="3"/>
          </rPr>
          <t>Tempo de Estoque (Meses)_x000D_
_x000D_
2.857,0</t>
        </r>
      </text>
    </comment>
    <comment ref="A466" authorId="0" shapeId="0" xr:uid="{236C7E93-33BA-4C60-B4E5-6E9845225D93}">
      <text>
        <r>
          <rPr>
            <sz val="10"/>
            <color indexed="81"/>
            <rFont val="Lucida Console"/>
            <family val="3"/>
          </rPr>
          <t>_x000D_
12613</t>
        </r>
      </text>
    </comment>
    <comment ref="B466" authorId="0" shapeId="0" xr:uid="{3407FF79-F7C9-4720-8AD8-A838CBD407E2}">
      <text>
        <r>
          <rPr>
            <sz val="10"/>
            <color indexed="81"/>
            <rFont val="Lucida Console"/>
            <family val="3"/>
          </rPr>
          <t>DESCRIÇÃO DETALHADA_x000D_
ENVELOPE PARDO TIPO SACO 240 X 340MM- GRAMATURA MINIMA 80 G/M²</t>
        </r>
      </text>
    </comment>
    <comment ref="G466" authorId="0" shapeId="0" xr:uid="{EA05CA0E-C283-43E3-8C65-6BC45DFA8CF7}">
      <text>
        <r>
          <rPr>
            <sz val="10"/>
            <color indexed="81"/>
            <rFont val="Lucida Console"/>
            <family val="3"/>
          </rPr>
          <t>_x000D_
Últ estimativa : 35.000_x000D_
Enviada em     : 02.03.2020_x000D_
Ata - Venc     : 211/20 - 21.09.2021</t>
        </r>
      </text>
    </comment>
    <comment ref="O466" authorId="0" shapeId="0" xr:uid="{51F81CD9-08DC-4086-A19C-11D18C9EF9E2}">
      <text>
        <r>
          <rPr>
            <sz val="10"/>
            <color indexed="81"/>
            <rFont val="Lucida Console"/>
            <family val="3"/>
          </rPr>
          <t xml:space="preserve">_x000D_
Pertencia a ATA nº 211/20_x000D_
Estimativa de Renovação enviada em 02.03.2020 - Qtd 35.000_x000D_
</t>
        </r>
      </text>
    </comment>
    <comment ref="W466" authorId="0" shapeId="0" xr:uid="{0CC1B7D9-000D-48CD-A4F8-4A9CFF0B76E9}">
      <text>
        <r>
          <rPr>
            <sz val="10"/>
            <color indexed="81"/>
            <rFont val="Lucida Console"/>
            <family val="3"/>
          </rPr>
          <t>_x000D_
Pedagógico</t>
        </r>
      </text>
    </comment>
    <comment ref="X466" authorId="0" shapeId="0" xr:uid="{AED5B936-71C3-468A-A20A-7883C6C51398}">
      <text>
        <r>
          <rPr>
            <sz val="10"/>
            <color indexed="81"/>
            <rFont val="Lucida Console"/>
            <family val="3"/>
          </rPr>
          <t>_x000D_
MAQ., EQUIP., COMP., ACES., MAT. PARA ESCRIT.E ESCOLAR</t>
        </r>
      </text>
    </comment>
    <comment ref="Y466" authorId="0" shapeId="0" xr:uid="{F7D0BD85-185B-4170-90DE-B9DACA40759A}">
      <text>
        <r>
          <rPr>
            <sz val="10"/>
            <color indexed="81"/>
            <rFont val="Lucida Console"/>
            <family val="3"/>
          </rPr>
          <t>_x000D_
CAPAS, CLASSIF., PRANCHETAS, CADERNOS, ENVELOPES, PASTAS, FICHAS, LIVROS</t>
        </r>
      </text>
    </comment>
    <comment ref="AW466" authorId="0" shapeId="0" xr:uid="{50FCFD58-257B-4399-82B7-B9D26422D49F}">
      <text>
        <r>
          <rPr>
            <sz val="10"/>
            <color indexed="81"/>
            <rFont val="Lucida Console"/>
            <family val="3"/>
          </rPr>
          <t>Tempo de Estoque (Meses)_x000D_
_x000D_
103.967,0</t>
        </r>
      </text>
    </comment>
    <comment ref="A467" authorId="0" shapeId="0" xr:uid="{16F8005A-F4E8-4D1B-B490-6CD3EBD3EBA3}">
      <text>
        <r>
          <rPr>
            <sz val="10"/>
            <color indexed="81"/>
            <rFont val="Lucida Console"/>
            <family val="3"/>
          </rPr>
          <t>_x000D_
133451</t>
        </r>
      </text>
    </comment>
    <comment ref="B467" authorId="0" shapeId="0" xr:uid="{A72B5B1E-D83D-4815-B019-C50AD7FAF557}">
      <text>
        <r>
          <rPr>
            <sz val="10"/>
            <color indexed="81"/>
            <rFont val="Lucida Console"/>
            <family val="3"/>
          </rPr>
          <t>DESCRIÇÃO DETALHADA_x000D_
LIVRO DE ATA, CAPA DURA, COM 100 FOLHAS - MEDIDA: 206 X 300 MM (VARIACAO +/- 6 MM)</t>
        </r>
      </text>
    </comment>
    <comment ref="G467" authorId="0" shapeId="0" xr:uid="{D21105A0-18B5-497F-93E0-1F9A61F19212}">
      <text>
        <r>
          <rPr>
            <sz val="10"/>
            <color indexed="81"/>
            <rFont val="Lucida Console"/>
            <family val="3"/>
          </rPr>
          <t>_x000D_
Últ estimativa : 0_x000D_
Enviada em     : 02.03.2020_x000D_
Ata - Venc     : 211/20 - 21.09.2021</t>
        </r>
      </text>
    </comment>
    <comment ref="O467" authorId="0" shapeId="0" xr:uid="{EE48907A-972A-4087-8A9D-4BC13EB3881E}">
      <text>
        <r>
          <rPr>
            <sz val="10"/>
            <color indexed="81"/>
            <rFont val="Lucida Console"/>
            <family val="3"/>
          </rPr>
          <t xml:space="preserve">_x000D_
Pertencia a ATA nº 211/20_x000D_
Estimativa de Renovação enviada em 02.03.2020 - Qtd _x000D_
</t>
        </r>
      </text>
    </comment>
    <comment ref="W467" authorId="0" shapeId="0" xr:uid="{D6EC728C-AB2E-437F-BC07-9A5E37FF0F8F}">
      <text>
        <r>
          <rPr>
            <sz val="10"/>
            <color indexed="81"/>
            <rFont val="Lucida Console"/>
            <family val="3"/>
          </rPr>
          <t>_x000D_
Pedagógico</t>
        </r>
      </text>
    </comment>
    <comment ref="X467" authorId="0" shapeId="0" xr:uid="{1DEC6ECA-5271-43DD-A131-2AE070A49245}">
      <text>
        <r>
          <rPr>
            <sz val="10"/>
            <color indexed="81"/>
            <rFont val="Lucida Console"/>
            <family val="3"/>
          </rPr>
          <t>_x000D_
MAQ., EQUIP., COMP., ACES., MAT. PARA ESCRIT.E ESCOLAR</t>
        </r>
      </text>
    </comment>
    <comment ref="Y467" authorId="0" shapeId="0" xr:uid="{91189404-18B6-4A5F-909B-068E4F5C6C5C}">
      <text>
        <r>
          <rPr>
            <sz val="10"/>
            <color indexed="81"/>
            <rFont val="Lucida Console"/>
            <family val="3"/>
          </rPr>
          <t>_x000D_
CAPAS, CLASSIF., PRANCHETAS, CADERNOS, ENVELOPES, PASTAS, FICHAS, LIVROS</t>
        </r>
      </text>
    </comment>
    <comment ref="AW467" authorId="0" shapeId="0" xr:uid="{501ECFE3-765E-4978-93A8-0526C91F07A5}">
      <text>
        <r>
          <rPr>
            <sz val="10"/>
            <color indexed="81"/>
            <rFont val="Lucida Console"/>
            <family val="3"/>
          </rPr>
          <t>Tempo de Estoque (Meses)_x000D_
_x000D_
2.195,0</t>
        </r>
      </text>
    </comment>
    <comment ref="A468" authorId="0" shapeId="0" xr:uid="{E75ECB06-6D06-4D67-82CC-494BE482C5C9}">
      <text>
        <r>
          <rPr>
            <sz val="10"/>
            <color indexed="81"/>
            <rFont val="Lucida Console"/>
            <family val="3"/>
          </rPr>
          <t>_x000D_
139767</t>
        </r>
      </text>
    </comment>
    <comment ref="B468" authorId="0" shapeId="0" xr:uid="{CE13240E-3A16-4B39-A286-97ED657C00CC}">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468" authorId="0" shapeId="0" xr:uid="{07BDEA48-77CB-4498-AB62-B1E39BC35650}">
      <text>
        <r>
          <rPr>
            <sz val="10"/>
            <color indexed="81"/>
            <rFont val="Lucida Console"/>
            <family val="3"/>
          </rPr>
          <t>_x000D_
Últ estimativa : 1.000_x000D_
Enviada em     : 02.03.2020_x000D_
Ata - Venc     : 211/20 - 21.09.2021</t>
        </r>
      </text>
    </comment>
    <comment ref="O468" authorId="0" shapeId="0" xr:uid="{C4240563-8778-4E67-87DA-B1ECE85627F5}">
      <text>
        <r>
          <rPr>
            <sz val="10"/>
            <color indexed="81"/>
            <rFont val="Lucida Console"/>
            <family val="3"/>
          </rPr>
          <t xml:space="preserve">_x000D_
Pertencia a ATA nº 211/20_x000D_
Estimativa de Renovação enviada em 02.03.2020 - Qtd 1.000_x000D_
</t>
        </r>
      </text>
    </comment>
    <comment ref="W468" authorId="0" shapeId="0" xr:uid="{B7BD09E9-8237-4667-AACF-38D9217393F0}">
      <text>
        <r>
          <rPr>
            <sz val="10"/>
            <color indexed="81"/>
            <rFont val="Lucida Console"/>
            <family val="3"/>
          </rPr>
          <t>_x000D_
Pedagógico</t>
        </r>
      </text>
    </comment>
    <comment ref="X468" authorId="0" shapeId="0" xr:uid="{EC9F8253-3FE4-41C2-BEED-0B19314AE12E}">
      <text>
        <r>
          <rPr>
            <sz val="10"/>
            <color indexed="81"/>
            <rFont val="Lucida Console"/>
            <family val="3"/>
          </rPr>
          <t>_x000D_
MAQ., EQUIP., COMP., ACES., MAT. PARA ESCRIT.E ESCOLAR</t>
        </r>
      </text>
    </comment>
    <comment ref="Y468" authorId="0" shapeId="0" xr:uid="{F14D8F7C-6029-4464-9433-7075082CD376}">
      <text>
        <r>
          <rPr>
            <sz val="10"/>
            <color indexed="81"/>
            <rFont val="Lucida Console"/>
            <family val="3"/>
          </rPr>
          <t>_x000D_
CAPAS, CLASSIF., PRANCHETAS, CADERNOS, ENVELOPES, PASTAS, FICHAS, LIVROS</t>
        </r>
      </text>
    </comment>
    <comment ref="AW468" authorId="0" shapeId="0" xr:uid="{4E52D39A-377B-43EB-9131-C17D461EFD70}">
      <text>
        <r>
          <rPr>
            <sz val="10"/>
            <color indexed="81"/>
            <rFont val="Lucida Console"/>
            <family val="3"/>
          </rPr>
          <t>Tempo de Estoque (Meses)_x000D_
_x000D_
1.813,0</t>
        </r>
      </text>
    </comment>
    <comment ref="A469" authorId="0" shapeId="0" xr:uid="{4EA902EC-8815-414B-BE2B-8C3A3D66C9D7}">
      <text>
        <r>
          <rPr>
            <sz val="10"/>
            <color indexed="81"/>
            <rFont val="Lucida Console"/>
            <family val="3"/>
          </rPr>
          <t>_x000D_
11072</t>
        </r>
      </text>
    </comment>
    <comment ref="B469" authorId="0" shapeId="0" xr:uid="{6219FCA8-3E66-4057-9BA5-87BBEB276AA1}">
      <text>
        <r>
          <rPr>
            <sz val="10"/>
            <color indexed="81"/>
            <rFont val="Lucida Console"/>
            <family val="3"/>
          </rPr>
          <t>DESCRIÇÃO DETALHADA_x000D_
EXTRATOR DE GRAMPOS - TIPO ESPATULA</t>
        </r>
      </text>
    </comment>
    <comment ref="G469" authorId="0" shapeId="0" xr:uid="{013637F8-5189-433C-9029-8EACE52B5E52}">
      <text>
        <r>
          <rPr>
            <sz val="10"/>
            <color indexed="81"/>
            <rFont val="Lucida Console"/>
            <family val="3"/>
          </rPr>
          <t>_x000D_
Últ estimativa : 500_x000D_
Enviada em     : 02.03.2020_x000D_
Ata - Venc     : 211/20 - 21.09.2021</t>
        </r>
      </text>
    </comment>
    <comment ref="O469" authorId="0" shapeId="0" xr:uid="{7310D470-1C1A-4B21-8EAF-3082125D98A2}">
      <text>
        <r>
          <rPr>
            <sz val="10"/>
            <color indexed="81"/>
            <rFont val="Lucida Console"/>
            <family val="3"/>
          </rPr>
          <t xml:space="preserve">_x000D_
Pertencia a ATA nº 211/20_x000D_
Estimativa de Renovação enviada em 02.03.2020 - Qtd 500_x000D_
</t>
        </r>
      </text>
    </comment>
    <comment ref="W469" authorId="0" shapeId="0" xr:uid="{A04DFD46-D7EA-4297-8F9B-83A4CFAD415E}">
      <text>
        <r>
          <rPr>
            <sz val="10"/>
            <color indexed="81"/>
            <rFont val="Lucida Console"/>
            <family val="3"/>
          </rPr>
          <t>_x000D_
Administrativo</t>
        </r>
      </text>
    </comment>
    <comment ref="X469" authorId="0" shapeId="0" xr:uid="{5916FEFB-FF81-4FA7-92CA-9C0B1BEA72F3}">
      <text>
        <r>
          <rPr>
            <sz val="10"/>
            <color indexed="81"/>
            <rFont val="Lucida Console"/>
            <family val="3"/>
          </rPr>
          <t>_x000D_
MAQ., EQUIP., COMP., ACES., MAT. PARA ESCRIT.E ESCOLAR</t>
        </r>
      </text>
    </comment>
    <comment ref="Y469" authorId="0" shapeId="0" xr:uid="{CDC15BB3-1D7B-48AF-A833-F90FE4AA24DE}">
      <text>
        <r>
          <rPr>
            <sz val="10"/>
            <color indexed="81"/>
            <rFont val="Lucida Console"/>
            <family val="3"/>
          </rPr>
          <t>_x000D_
FURAD.GRAMP.COLCHETE,GRAMPOS,CLIPS,ELAST.BARB.FIT.</t>
        </r>
      </text>
    </comment>
    <comment ref="AW469" authorId="0" shapeId="0" xr:uid="{02271450-023A-4551-B190-48136DE6B2DF}">
      <text>
        <r>
          <rPr>
            <sz val="10"/>
            <color indexed="81"/>
            <rFont val="Lucida Console"/>
            <family val="3"/>
          </rPr>
          <t>Tempo de Estoque (Meses)_x000D_
_x000D_
314,0</t>
        </r>
      </text>
    </comment>
    <comment ref="A470" authorId="0" shapeId="0" xr:uid="{F756BBBB-ABB8-4921-B7E1-BC360BB4CC7F}">
      <text>
        <r>
          <rPr>
            <sz val="10"/>
            <color indexed="81"/>
            <rFont val="Lucida Console"/>
            <family val="3"/>
          </rPr>
          <t>_x000D_
10547</t>
        </r>
      </text>
    </comment>
    <comment ref="B470" authorId="0" shapeId="0" xr:uid="{FDF3130D-B85F-4DB3-80C0-970BAAF00801}">
      <text>
        <r>
          <rPr>
            <sz val="10"/>
            <color indexed="81"/>
            <rFont val="Lucida Console"/>
            <family val="3"/>
          </rPr>
          <t>DESCRIÇÃO DETALHADA_x000D_
FITA ADESIVA CREPADA  - 19 MM X 50 M, VARIACAO DE +/- 03MM</t>
        </r>
      </text>
    </comment>
    <comment ref="G470" authorId="0" shapeId="0" xr:uid="{E1FEB1D7-A8AD-4B4C-8102-BA4384298B00}">
      <text>
        <r>
          <rPr>
            <sz val="10"/>
            <color indexed="81"/>
            <rFont val="Lucida Console"/>
            <family val="3"/>
          </rPr>
          <t>_x000D_
Últ estimativa : 5.000_x000D_
Enviada em     : 02.03.2020_x000D_
Ata - Venc     : 211/20 - 21.09.2021</t>
        </r>
      </text>
    </comment>
    <comment ref="O470" authorId="0" shapeId="0" xr:uid="{BFE0DAAB-6678-4B8C-BDBB-F203CEC4703B}">
      <text>
        <r>
          <rPr>
            <sz val="10"/>
            <color indexed="81"/>
            <rFont val="Lucida Console"/>
            <family val="3"/>
          </rPr>
          <t xml:space="preserve">_x000D_
Pertencia a ATA nº 211/20_x000D_
Estimativa de Renovação enviada em 02.03.2020 - Qtd 5.000_x000D_
</t>
        </r>
      </text>
    </comment>
    <comment ref="W470" authorId="0" shapeId="0" xr:uid="{FE003AB4-892F-4B74-A86E-C9D88A054D18}">
      <text>
        <r>
          <rPr>
            <sz val="10"/>
            <color indexed="81"/>
            <rFont val="Lucida Console"/>
            <family val="3"/>
          </rPr>
          <t>_x000D_
Pedagógico</t>
        </r>
      </text>
    </comment>
    <comment ref="X470" authorId="0" shapeId="0" xr:uid="{A236FB77-1B5F-42E4-881D-C649CE6609AF}">
      <text>
        <r>
          <rPr>
            <sz val="10"/>
            <color indexed="81"/>
            <rFont val="Lucida Console"/>
            <family val="3"/>
          </rPr>
          <t>_x000D_
MAQ., EQUIP., COMP., ACES., MAT. PARA ESCRIT.E ESCOLAR</t>
        </r>
      </text>
    </comment>
    <comment ref="Y470" authorId="0" shapeId="0" xr:uid="{70F1AA32-BEBE-49C6-98B6-E1A65186B273}">
      <text>
        <r>
          <rPr>
            <sz val="10"/>
            <color indexed="81"/>
            <rFont val="Lucida Console"/>
            <family val="3"/>
          </rPr>
          <t>_x000D_
ETIQUETA COLAS E FITAS ADESIVAS</t>
        </r>
      </text>
    </comment>
    <comment ref="AW470" authorId="0" shapeId="0" xr:uid="{F32E8461-972C-425A-9A6D-B78E415D6D30}">
      <text>
        <r>
          <rPr>
            <sz val="10"/>
            <color indexed="81"/>
            <rFont val="Lucida Console"/>
            <family val="3"/>
          </rPr>
          <t>Tempo de Estoque (Meses)_x000D_
_x000D_
7.900,0</t>
        </r>
      </text>
    </comment>
    <comment ref="A471" authorId="0" shapeId="0" xr:uid="{4302EF28-FE1E-494F-AA1A-F86E662787EE}">
      <text>
        <r>
          <rPr>
            <sz val="10"/>
            <color indexed="81"/>
            <rFont val="Lucida Console"/>
            <family val="3"/>
          </rPr>
          <t>_x000D_
13091</t>
        </r>
      </text>
    </comment>
    <comment ref="B471" authorId="0" shapeId="0" xr:uid="{74F56518-12F7-48E5-9D68-57F74C0EC53B}">
      <text>
        <r>
          <rPr>
            <sz val="10"/>
            <color indexed="81"/>
            <rFont val="Lucida Console"/>
            <family val="3"/>
          </rPr>
          <t>DESCRIÇÃO DETALHADA_x000D_
ETIQUETA ADESIVA - 36 X 102 MM - FOLHA C/ 24 UNIDADES - TIPO FORMULARIO CONTINUO</t>
        </r>
      </text>
    </comment>
    <comment ref="G471" authorId="0" shapeId="0" xr:uid="{C48BFCE2-2EBF-4E8C-AE14-D244E22A1D75}">
      <text>
        <r>
          <rPr>
            <sz val="10"/>
            <color indexed="81"/>
            <rFont val="Lucida Console"/>
            <family val="3"/>
          </rPr>
          <t>_x000D_
Últ estimativa : 6.000_x000D_
Enviada em     : 02.03.2020_x000D_
Ata - Venc     : 211/20 - 21.09.2021</t>
        </r>
      </text>
    </comment>
    <comment ref="O471" authorId="0" shapeId="0" xr:uid="{F9FB44B0-7152-4AE1-815C-1594BC1D03F8}">
      <text>
        <r>
          <rPr>
            <sz val="10"/>
            <color indexed="81"/>
            <rFont val="Lucida Console"/>
            <family val="3"/>
          </rPr>
          <t xml:space="preserve">_x000D_
Pertencia a ATA nº 211/20_x000D_
Estimativa de Renovação enviada em 02.03.2020 - Qtd 6.000_x000D_
</t>
        </r>
      </text>
    </comment>
    <comment ref="W471" authorId="0" shapeId="0" xr:uid="{4AF6A25B-7D96-476C-923D-180871A566C6}">
      <text>
        <r>
          <rPr>
            <sz val="10"/>
            <color indexed="81"/>
            <rFont val="Lucida Console"/>
            <family val="3"/>
          </rPr>
          <t>_x000D_
Pedagógico</t>
        </r>
      </text>
    </comment>
    <comment ref="X471" authorId="0" shapeId="0" xr:uid="{4F7B07D6-F40B-4C3D-B37E-34149030352E}">
      <text>
        <r>
          <rPr>
            <sz val="10"/>
            <color indexed="81"/>
            <rFont val="Lucida Console"/>
            <family val="3"/>
          </rPr>
          <t>_x000D_
MAQ., EQUIP., COMP., ACES., MAT. PARA ESCRIT.E ESCOLAR</t>
        </r>
      </text>
    </comment>
    <comment ref="Y471" authorId="0" shapeId="0" xr:uid="{8D06C384-767A-48BE-A390-CEB7CD84734F}">
      <text>
        <r>
          <rPr>
            <sz val="10"/>
            <color indexed="81"/>
            <rFont val="Lucida Console"/>
            <family val="3"/>
          </rPr>
          <t>_x000D_
ETIQUETA COLAS E FITAS ADESIVAS</t>
        </r>
      </text>
    </comment>
    <comment ref="AW471" authorId="0" shapeId="0" xr:uid="{EB0E5010-475E-4EDD-A7A2-E31EAF2ED8B1}">
      <text>
        <r>
          <rPr>
            <sz val="10"/>
            <color indexed="81"/>
            <rFont val="Lucida Console"/>
            <family val="3"/>
          </rPr>
          <t>Tempo de Estoque (Meses)_x000D_
_x000D_
2.000,0</t>
        </r>
      </text>
    </comment>
    <comment ref="A472" authorId="0" shapeId="0" xr:uid="{0B5C59B7-F703-467E-A65E-68E62D0D8C88}">
      <text>
        <r>
          <rPr>
            <sz val="10"/>
            <color indexed="81"/>
            <rFont val="Lucida Console"/>
            <family val="3"/>
          </rPr>
          <t>_x000D_
115765</t>
        </r>
      </text>
    </comment>
    <comment ref="B472" authorId="0" shapeId="0" xr:uid="{A0B75D88-B9B9-4D30-907C-D7E6BBB75C37}">
      <text>
        <r>
          <rPr>
            <sz val="10"/>
            <color indexed="81"/>
            <rFont val="Lucida Console"/>
            <family val="3"/>
          </rPr>
          <t>DESCRIÇÃO DETALHADA_x000D_
PLASTICO A3 PARA PLASTIFICACAO - POLASEAL 0,05 MM- 303 X 426 - CAIXA COM 100 UNIDADES</t>
        </r>
      </text>
    </comment>
    <comment ref="G472" authorId="0" shapeId="0" xr:uid="{D4BFD5EE-3A96-46C2-854F-F6F7871640A8}">
      <text>
        <r>
          <rPr>
            <sz val="10"/>
            <color indexed="81"/>
            <rFont val="Lucida Console"/>
            <family val="3"/>
          </rPr>
          <t>_x000D_
Últ estimativa : 2.000_x000D_
Enviada em     : 02.03.2020_x000D_
Ata - Venc     : 211/20 - 21.09.2021</t>
        </r>
      </text>
    </comment>
    <comment ref="O472" authorId="0" shapeId="0" xr:uid="{767EBFBB-66F7-43A8-999D-0C1E9BEA4A06}">
      <text>
        <r>
          <rPr>
            <sz val="10"/>
            <color indexed="81"/>
            <rFont val="Lucida Console"/>
            <family val="3"/>
          </rPr>
          <t xml:space="preserve">_x000D_
Pertencia a ATA nº 211/20_x000D_
Estimativa de Renovação enviada em 02.03.2020 - Qtd 2.000_x000D_
</t>
        </r>
      </text>
    </comment>
    <comment ref="W472" authorId="0" shapeId="0" xr:uid="{CE23FF24-ED0C-4D01-B6BB-5AB7DEF7D4CB}">
      <text>
        <r>
          <rPr>
            <sz val="10"/>
            <color indexed="81"/>
            <rFont val="Lucida Console"/>
            <family val="3"/>
          </rPr>
          <t>_x000D_
Pedagógico</t>
        </r>
      </text>
    </comment>
    <comment ref="X472" authorId="0" shapeId="0" xr:uid="{16D51F2D-6383-4E4E-B70B-757FA125DC37}">
      <text>
        <r>
          <rPr>
            <sz val="10"/>
            <color indexed="81"/>
            <rFont val="Lucida Console"/>
            <family val="3"/>
          </rPr>
          <t>_x000D_
MAQ., EQUIP., COMP., ACES., MAT. PARA ESCRIT.E ESCOLAR</t>
        </r>
      </text>
    </comment>
    <comment ref="Y472" authorId="0" shapeId="0" xr:uid="{49D38D1D-A57F-4BE4-B394-6157CF8F0F94}">
      <text>
        <r>
          <rPr>
            <sz val="10"/>
            <color indexed="81"/>
            <rFont val="Lucida Console"/>
            <family val="3"/>
          </rPr>
          <t>_x000D_
MATERIAIS P/ PLASTIFICACAO</t>
        </r>
      </text>
    </comment>
    <comment ref="AW472" authorId="0" shapeId="0" xr:uid="{856BA530-95F8-4DDC-B644-DC18FC312D64}">
      <text>
        <r>
          <rPr>
            <sz val="10"/>
            <color indexed="81"/>
            <rFont val="Lucida Console"/>
            <family val="3"/>
          </rPr>
          <t>Tempo de Estoque (Meses)_x000D_
_x000D_
766,0</t>
        </r>
      </text>
    </comment>
    <comment ref="A473" authorId="0" shapeId="0" xr:uid="{E8043793-FDA8-4A86-9F88-D7371B21EF21}">
      <text>
        <r>
          <rPr>
            <sz val="10"/>
            <color indexed="81"/>
            <rFont val="Lucida Console"/>
            <family val="3"/>
          </rPr>
          <t>_x000D_
119595</t>
        </r>
      </text>
    </comment>
    <comment ref="B473" authorId="0" shapeId="0" xr:uid="{339BAB7E-20F3-4BD0-908B-24B8CCE6B6E1}">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473" authorId="0" shapeId="0" xr:uid="{01BE2167-DF4D-401F-A963-D70B97877845}">
      <text>
        <r>
          <rPr>
            <sz val="10"/>
            <color indexed="81"/>
            <rFont val="Lucida Console"/>
            <family val="3"/>
          </rPr>
          <t>_x000D_
Últ estimativa : 400_x000D_
Enviada em     : 14.05.2021_x000D_
Ata - Venc     : 216/20 - 24.09.2021</t>
        </r>
      </text>
    </comment>
    <comment ref="O473" authorId="0" shapeId="0" xr:uid="{9095DF76-76EB-4D7A-BB1C-55116C25D948}">
      <text>
        <r>
          <rPr>
            <sz val="10"/>
            <color indexed="81"/>
            <rFont val="Lucida Console"/>
            <family val="3"/>
          </rPr>
          <t>_x000D_
Pertencia a ATA nº 216/20_x000D_
Estimativa de Renovação enviada em 14.05.2021 - Qtd 400_x000D_
PE 138/20 lote _x000D_
31.08.20 = Finalizado</t>
        </r>
      </text>
    </comment>
    <comment ref="W473" authorId="0" shapeId="0" xr:uid="{D6ED3143-3CD9-485B-93AA-6D0E3EC093C7}">
      <text>
        <r>
          <rPr>
            <sz val="10"/>
            <color indexed="81"/>
            <rFont val="Lucida Console"/>
            <family val="3"/>
          </rPr>
          <t>_x000D_
Administrativo</t>
        </r>
      </text>
    </comment>
    <comment ref="X473" authorId="0" shapeId="0" xr:uid="{E1AA6411-B899-44CF-95E7-877CA5A5BA09}">
      <text>
        <r>
          <rPr>
            <sz val="10"/>
            <color indexed="81"/>
            <rFont val="Lucida Console"/>
            <family val="3"/>
          </rPr>
          <t>_x000D_
VEST., ART.P/ TOUC.E HIG. PES. MAQ., EQUIP., MAT.E ACES.</t>
        </r>
      </text>
    </comment>
    <comment ref="Y473" authorId="0" shapeId="0" xr:uid="{5B4E7063-7603-4B61-91B3-A9A51D77D21D}">
      <text>
        <r>
          <rPr>
            <sz val="10"/>
            <color indexed="81"/>
            <rFont val="Lucida Console"/>
            <family val="3"/>
          </rPr>
          <t>_x000D_
PAPEL HIG., ABSORVENTE INT., PAP.TOA., LENCO DE PAPEL</t>
        </r>
      </text>
    </comment>
    <comment ref="AW473" authorId="0" shapeId="0" xr:uid="{414596A9-4EC5-43E0-ACA6-DA177F45457F}">
      <text>
        <r>
          <rPr>
            <sz val="10"/>
            <color indexed="81"/>
            <rFont val="Lucida Console"/>
            <family val="3"/>
          </rPr>
          <t>Tempo de Estoque (Meses)_x000D_
_x000D_
311,0</t>
        </r>
      </text>
    </comment>
    <comment ref="A474" authorId="0" shapeId="0" xr:uid="{015F55B2-03E9-409D-8A28-097908B24CEB}">
      <text>
        <r>
          <rPr>
            <sz val="10"/>
            <color indexed="81"/>
            <rFont val="Lucida Console"/>
            <family val="3"/>
          </rPr>
          <t>_x000D_
54550</t>
        </r>
      </text>
    </comment>
    <comment ref="B474" authorId="0" shapeId="0" xr:uid="{9BF34993-69F5-44ED-9BB5-44517899FFAD}">
      <text>
        <r>
          <rPr>
            <sz val="10"/>
            <color indexed="81"/>
            <rFont val="Lucida Console"/>
            <family val="3"/>
          </rPr>
          <t>DESCRIÇÃO DETALHADA_x000D_
TUBO DE FERRO METALON - 40 X 40 X 1,5MM - BARRA COM 6 METROS</t>
        </r>
      </text>
    </comment>
    <comment ref="G474" authorId="0" shapeId="0" xr:uid="{33199C1F-68D5-47C4-9304-D8141C9B89DC}">
      <text>
        <r>
          <rPr>
            <sz val="10"/>
            <color indexed="81"/>
            <rFont val="Lucida Console"/>
            <family val="3"/>
          </rPr>
          <t>_x000D_
Últ estimativa : 700_x000D_
Enviada em     : 19.05.2021_x000D_
Ata - Venc     : 217/20 - 27.09.2021</t>
        </r>
      </text>
    </comment>
    <comment ref="O474" authorId="0" shapeId="0" xr:uid="{A299F2DE-BF01-41D7-A345-148CA09BBF7B}">
      <text>
        <r>
          <rPr>
            <sz val="10"/>
            <color indexed="81"/>
            <rFont val="Lucida Console"/>
            <family val="3"/>
          </rPr>
          <t>_x000D_
Pertencia a ATA nº 217/20_x000D_
Estimativa de Renovação enviada em 19.05.2021 - Qtd 700_x000D_
PE  46/19 lote 7_x000D_
03.09.19 = Processo conferido, finalizado.</t>
        </r>
      </text>
    </comment>
    <comment ref="W474" authorId="0" shapeId="0" xr:uid="{DCBAB635-B5F5-414C-8221-3D5072E7C82B}">
      <text>
        <r>
          <rPr>
            <sz val="10"/>
            <color indexed="81"/>
            <rFont val="Lucida Console"/>
            <family val="3"/>
          </rPr>
          <t>_x000D_
DM-Serralheria</t>
        </r>
      </text>
    </comment>
    <comment ref="X474" authorId="0" shapeId="0" xr:uid="{B2D85F0C-EBE1-4F41-BF83-221C85AB3920}">
      <text>
        <r>
          <rPr>
            <sz val="10"/>
            <color indexed="81"/>
            <rFont val="Lucida Console"/>
            <family val="3"/>
          </rPr>
          <t>_x000D_
METAIS,LAMINAD.,PERFILADOS E ARTEFATOS METALICOS</t>
        </r>
      </text>
    </comment>
    <comment ref="Y474" authorId="0" shapeId="0" xr:uid="{40974D1F-98A9-4D6A-9851-92991CB87FF3}">
      <text>
        <r>
          <rPr>
            <sz val="10"/>
            <color indexed="81"/>
            <rFont val="Lucida Console"/>
            <family val="3"/>
          </rPr>
          <t>_x000D_
BARRAS DE ACO ESPECIFICOS P/ USOS VARIADOS</t>
        </r>
      </text>
    </comment>
    <comment ref="AW474" authorId="0" shapeId="0" xr:uid="{8503686F-E2BF-4262-B3AF-A4C1F7ED1DEA}">
      <text>
        <r>
          <rPr>
            <sz val="10"/>
            <color indexed="81"/>
            <rFont val="Lucida Console"/>
            <family val="3"/>
          </rPr>
          <t>Tempo de Estoque (Meses)_x000D_
_x000D_
655,0</t>
        </r>
      </text>
    </comment>
    <comment ref="A475" authorId="0" shapeId="0" xr:uid="{AF82CD75-A64E-43B1-869A-83972B3B6832}">
      <text>
        <r>
          <rPr>
            <sz val="10"/>
            <color indexed="81"/>
            <rFont val="Lucida Console"/>
            <family val="3"/>
          </rPr>
          <t>_x000D_
131482</t>
        </r>
      </text>
    </comment>
    <comment ref="B475" authorId="0" shapeId="0" xr:uid="{C1A9EB68-69CB-4A90-B39B-E2CF153FEC80}">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475" authorId="0" shapeId="0" xr:uid="{3991538A-2105-475B-B324-E5813D9E3F8B}">
      <text>
        <r>
          <rPr>
            <sz val="10"/>
            <color indexed="81"/>
            <rFont val="Lucida Console"/>
            <family val="3"/>
          </rPr>
          <t>_x000D_
Últ estimativa : 0_x000D_
Enviada em     : 14.05.2020_x000D_
Ata - Venc     : 220/19 - 08.09.2020</t>
        </r>
      </text>
    </comment>
    <comment ref="O475" authorId="0" shapeId="0" xr:uid="{E2B79019-59EE-4A16-A902-C299484A886E}">
      <text>
        <r>
          <rPr>
            <sz val="10"/>
            <color indexed="81"/>
            <rFont val="Lucida Console"/>
            <family val="3"/>
          </rPr>
          <t>_x000D_
Pertencia a ATA nº 220/19_x000D_
Estimativa de Renovação enviada em 14.05.2020 - Qtd _x000D_
PE 207/20 lote 6 (Impróspero)_x000D_
19.01.21 = Finalizado</t>
        </r>
      </text>
    </comment>
    <comment ref="W475" authorId="0" shapeId="0" xr:uid="{8B9CA71C-5A62-4AFB-824F-DDABA6421CCB}">
      <text>
        <r>
          <rPr>
            <sz val="10"/>
            <color indexed="81"/>
            <rFont val="Lucida Console"/>
            <family val="3"/>
          </rPr>
          <t>_x000D_
Administrativo</t>
        </r>
      </text>
    </comment>
    <comment ref="X475" authorId="0" shapeId="0" xr:uid="{BAC74BFC-55BB-4707-9DB6-D6CDC83CBC2E}">
      <text>
        <r>
          <rPr>
            <sz val="10"/>
            <color indexed="81"/>
            <rFont val="Lucida Console"/>
            <family val="3"/>
          </rPr>
          <t>_x000D_
MAQ.EQUIP.E MATERIAIS P/ HIGIEN.LIMP.POLIM.E LUBR.</t>
        </r>
      </text>
    </comment>
    <comment ref="Y475" authorId="0" shapeId="0" xr:uid="{07A4D68D-A2DD-454F-AF59-BA23A4A0CE72}">
      <text>
        <r>
          <rPr>
            <sz val="10"/>
            <color indexed="81"/>
            <rFont val="Lucida Console"/>
            <family val="3"/>
          </rPr>
          <t>_x000D_
VASSOURAS,ESCOVAS,ESFREGOES,RODOS,DESEMTUP.E ESPAN</t>
        </r>
      </text>
    </comment>
    <comment ref="AW475" authorId="0" shapeId="0" xr:uid="{B6AFEF75-6FD4-4B82-9C89-CB027091CA2B}">
      <text>
        <r>
          <rPr>
            <sz val="10"/>
            <color indexed="81"/>
            <rFont val="Lucida Console"/>
            <family val="3"/>
          </rPr>
          <t>Tempo de Estoque (Meses)_x000D_
_x000D_
94,0</t>
        </r>
      </text>
    </comment>
    <comment ref="A476" authorId="0" shapeId="0" xr:uid="{1724ECAB-F2C6-43DB-B7C1-9647926E5DD1}">
      <text>
        <r>
          <rPr>
            <sz val="10"/>
            <color indexed="81"/>
            <rFont val="Lucida Console"/>
            <family val="3"/>
          </rPr>
          <t>_x000D_
13991</t>
        </r>
      </text>
    </comment>
    <comment ref="B476" authorId="0" shapeId="0" xr:uid="{77132483-E91D-4C2E-A62B-AFFA10B1E63E}">
      <text>
        <r>
          <rPr>
            <sz val="10"/>
            <color indexed="81"/>
            <rFont val="Lucida Console"/>
            <family val="3"/>
          </rPr>
          <t>DESCRIÇÃO DETALHADA_x000D_
CESTO DE PLASTICO P/ LIXO, 6 LITROS - FECHADO</t>
        </r>
      </text>
    </comment>
    <comment ref="G476" authorId="0" shapeId="0" xr:uid="{23C2B605-8ADD-4A94-9AA5-D124CA8CCEAA}">
      <text>
        <r>
          <rPr>
            <sz val="10"/>
            <color indexed="81"/>
            <rFont val="Lucida Console"/>
            <family val="3"/>
          </rPr>
          <t>_x000D_
Últ estimativa : 700_x000D_
Enviada em     : 14.05.2020_x000D_
Ata - Venc     : 220/19 - 08.09.2020</t>
        </r>
      </text>
    </comment>
    <comment ref="O476" authorId="0" shapeId="0" xr:uid="{CAD55A05-7246-47CD-A62A-50A98C59FF1F}">
      <text>
        <r>
          <rPr>
            <sz val="10"/>
            <color indexed="81"/>
            <rFont val="Lucida Console"/>
            <family val="3"/>
          </rPr>
          <t>_x000D_
Pertencia a ATA nº 220/19_x000D_
Estimativa de Renovação enviada em 14.05.2020 - Qtd 700_x000D_
PE 207/20 lote 2 (Impróspero)_x000D_
19.01.21 = Finalizado</t>
        </r>
      </text>
    </comment>
    <comment ref="W476" authorId="0" shapeId="0" xr:uid="{5C1C7A25-4EE9-4C46-BD14-C8F74AF8F497}">
      <text>
        <r>
          <rPr>
            <sz val="10"/>
            <color indexed="81"/>
            <rFont val="Lucida Console"/>
            <family val="3"/>
          </rPr>
          <t>_x000D_
Administrativo</t>
        </r>
      </text>
    </comment>
    <comment ref="X476" authorId="0" shapeId="0" xr:uid="{DC5D2625-4F24-4F2F-AB9B-0F46528F1C0E}">
      <text>
        <r>
          <rPr>
            <sz val="10"/>
            <color indexed="81"/>
            <rFont val="Lucida Console"/>
            <family val="3"/>
          </rPr>
          <t>_x000D_
MAQ.EQUIP.E MATERIAIS P/ HIGIEN.LIMP.POLIM.E LUBR.</t>
        </r>
      </text>
    </comment>
    <comment ref="Y476" authorId="0" shapeId="0" xr:uid="{6E9AC226-E3A3-4FE1-8F14-36DEB997F066}">
      <text>
        <r>
          <rPr>
            <sz val="10"/>
            <color indexed="81"/>
            <rFont val="Lucida Console"/>
            <family val="3"/>
          </rPr>
          <t>_x000D_
ESPONJAS,BALDES,SACOS E CESTOS DE LIXO, ETC</t>
        </r>
      </text>
    </comment>
    <comment ref="AW476" authorId="0" shapeId="0" xr:uid="{6FB45232-9DC2-43B1-9403-EC56DFF8664D}">
      <text>
        <r>
          <rPr>
            <sz val="10"/>
            <color indexed="81"/>
            <rFont val="Lucida Console"/>
            <family val="3"/>
          </rPr>
          <t>Tempo de Estoque (Meses)_x000D_
_x000D_
400,0</t>
        </r>
      </text>
    </comment>
    <comment ref="A477" authorId="0" shapeId="0" xr:uid="{76D0ABEF-19C0-4493-BDD1-0A2B2CA6364C}">
      <text>
        <r>
          <rPr>
            <sz val="10"/>
            <color indexed="81"/>
            <rFont val="Lucida Console"/>
            <family val="3"/>
          </rPr>
          <t>_x000D_
29296</t>
        </r>
      </text>
    </comment>
    <comment ref="B477" authorId="0" shapeId="0" xr:uid="{70A0C7CB-0329-419C-8FE1-44D5A1A710D1}">
      <text>
        <r>
          <rPr>
            <sz val="10"/>
            <color indexed="81"/>
            <rFont val="Lucida Console"/>
            <family val="3"/>
          </rPr>
          <t>DESCRIÇÃO DETALHADA_x000D_
ESTOPA BRANCA - PACOTE C/ 500 GR, NA EMBALAGEM DEVERA CONTER MARCA DO FABRICANTE</t>
        </r>
      </text>
    </comment>
    <comment ref="G477" authorId="0" shapeId="0" xr:uid="{82EF47F0-C1A4-40F7-8AC6-99B700539510}">
      <text>
        <r>
          <rPr>
            <sz val="10"/>
            <color indexed="81"/>
            <rFont val="Lucida Console"/>
            <family val="3"/>
          </rPr>
          <t>_x000D_
Últ estimativa : 300_x000D_
Enviada em     : 14.05.2020_x000D_
Ata - Venc     : 220/19 - 08.09.2020</t>
        </r>
      </text>
    </comment>
    <comment ref="O477" authorId="0" shapeId="0" xr:uid="{41267898-880C-49C3-A42F-0A9DE600E050}">
      <text>
        <r>
          <rPr>
            <sz val="10"/>
            <color indexed="81"/>
            <rFont val="Lucida Console"/>
            <family val="3"/>
          </rPr>
          <t>_x000D_
Pertencia a ATA nº 220/19_x000D_
Estimativa de Renovação enviada em 14.05.2020 - Qtd 300_x000D_
PE 207/20 lote 3 (Impróspero)_x000D_
19.01.21 = Finalizado</t>
        </r>
      </text>
    </comment>
    <comment ref="W477" authorId="0" shapeId="0" xr:uid="{8DCC003E-F911-4ABB-A032-04221C4BB2FA}">
      <text>
        <r>
          <rPr>
            <sz val="10"/>
            <color indexed="81"/>
            <rFont val="Lucida Console"/>
            <family val="3"/>
          </rPr>
          <t>_x000D_
Administrativo</t>
        </r>
      </text>
    </comment>
    <comment ref="X477" authorId="0" shapeId="0" xr:uid="{FCA6EDCC-7060-4391-AB3B-B8B38F801284}">
      <text>
        <r>
          <rPr>
            <sz val="10"/>
            <color indexed="81"/>
            <rFont val="Lucida Console"/>
            <family val="3"/>
          </rPr>
          <t>_x000D_
MAQ.EQUIP.E MATERIAIS P/ HIGIEN.LIMP.POLIM.E LUBR.</t>
        </r>
      </text>
    </comment>
    <comment ref="Y477" authorId="0" shapeId="0" xr:uid="{4800A3BE-B8AF-46F6-B2EA-239F14A73B0E}">
      <text>
        <r>
          <rPr>
            <sz val="10"/>
            <color indexed="81"/>
            <rFont val="Lucida Console"/>
            <family val="3"/>
          </rPr>
          <t>_x000D_
PANO PARA CHAO, COPA E FLANELA</t>
        </r>
      </text>
    </comment>
    <comment ref="AW477" authorId="0" shapeId="0" xr:uid="{AD0A9D8F-F94B-468D-96CC-809F70AD8FA8}">
      <text>
        <r>
          <rPr>
            <sz val="10"/>
            <color indexed="81"/>
            <rFont val="Lucida Console"/>
            <family val="3"/>
          </rPr>
          <t>Tempo de Estoque (Meses)_x000D_
_x000D_
288,0</t>
        </r>
      </text>
    </comment>
    <comment ref="A478" authorId="0" shapeId="0" xr:uid="{7C8C3E60-9E28-483B-A06A-F50B266C7099}">
      <text>
        <r>
          <rPr>
            <sz val="10"/>
            <color indexed="81"/>
            <rFont val="Lucida Console"/>
            <family val="3"/>
          </rPr>
          <t>_x000D_
107483</t>
        </r>
      </text>
    </comment>
    <comment ref="B478" authorId="0" shapeId="0" xr:uid="{FE716D12-72C9-487E-87EB-75675E648264}">
      <text>
        <r>
          <rPr>
            <sz val="10"/>
            <color indexed="81"/>
            <rFont val="Lucida Console"/>
            <family val="3"/>
          </rPr>
          <t>DESCRIÇÃO DETALHADA_x000D_
RELE FOTOELETRICO COM BASE 220 V - 1000 W - TIPO NF</t>
        </r>
      </text>
    </comment>
    <comment ref="G478" authorId="0" shapeId="0" xr:uid="{F07173E1-BFBD-4E4D-BF5B-100605C8B31D}">
      <text>
        <r>
          <rPr>
            <sz val="10"/>
            <color indexed="81"/>
            <rFont val="Lucida Console"/>
            <family val="3"/>
          </rPr>
          <t>_x000D_
Últ estimativa : 350_x000D_
Enviada em     : 17.01.2020_x000D_
Ata - Venc     : 228/20 - 05.10.2021</t>
        </r>
      </text>
    </comment>
    <comment ref="O478" authorId="0" shapeId="0" xr:uid="{B49F4441-B1B7-45A6-8427-530C8C172FB9}">
      <text>
        <r>
          <rPr>
            <sz val="10"/>
            <color indexed="81"/>
            <rFont val="Lucida Console"/>
            <family val="3"/>
          </rPr>
          <t>_x000D_
Pertencia a ATA nº 228/20_x000D_
Estimativa de Renovação enviada em 17.01.2020 - Qtd 350_x000D_
PE 153/20 lote _x000D_
16.09.20 = Finalizado</t>
        </r>
      </text>
    </comment>
    <comment ref="W478" authorId="0" shapeId="0" xr:uid="{B2E063E3-32EC-464A-A442-437E56E1646D}">
      <text>
        <r>
          <rPr>
            <sz val="10"/>
            <color indexed="81"/>
            <rFont val="Lucida Console"/>
            <family val="3"/>
          </rPr>
          <t>_x000D_
DM-Elétrica</t>
        </r>
      </text>
    </comment>
    <comment ref="X478" authorId="0" shapeId="0" xr:uid="{70969A09-201B-48BF-9D48-368A8FDA13BE}">
      <text>
        <r>
          <rPr>
            <sz val="10"/>
            <color indexed="81"/>
            <rFont val="Lucida Console"/>
            <family val="3"/>
          </rPr>
          <t>_x000D_
EQUIP. MAT. P/ GERACAO, TRANSM. DISTR. RETIF...</t>
        </r>
      </text>
    </comment>
    <comment ref="Y478" authorId="0" shapeId="0" xr:uid="{BB0EB711-45D5-45BD-BA24-C4245A49D4AA}">
      <text>
        <r>
          <rPr>
            <sz val="10"/>
            <color indexed="81"/>
            <rFont val="Lucida Console"/>
            <family val="3"/>
          </rPr>
          <t>_x000D_
RELES FOTO-ELETRICOS</t>
        </r>
      </text>
    </comment>
    <comment ref="AW478" authorId="0" shapeId="0" xr:uid="{3B80A851-8DEA-4A67-8166-54CFBAB26FEE}">
      <text>
        <r>
          <rPr>
            <sz val="10"/>
            <color indexed="81"/>
            <rFont val="Lucida Console"/>
            <family val="3"/>
          </rPr>
          <t>Tempo de Estoque (Meses)_x000D_
_x000D_
251,0</t>
        </r>
      </text>
    </comment>
    <comment ref="A479" authorId="0" shapeId="0" xr:uid="{92E76251-1EFC-4C75-9DED-74A139237456}">
      <text>
        <r>
          <rPr>
            <sz val="10"/>
            <color indexed="81"/>
            <rFont val="Lucida Console"/>
            <family val="3"/>
          </rPr>
          <t>_x000D_
14831</t>
        </r>
      </text>
    </comment>
    <comment ref="B479" authorId="0" shapeId="0" xr:uid="{9499015D-AC43-4666-8B5D-597629BAB197}">
      <text>
        <r>
          <rPr>
            <sz val="10"/>
            <color indexed="81"/>
            <rFont val="Lucida Console"/>
            <family val="3"/>
          </rPr>
          <t>DESCRIÇÃO DETALHADA_x000D_
SOQUETE DE PORCELANA E-27 P/ LAMPADA INCANDESCENTE</t>
        </r>
      </text>
    </comment>
    <comment ref="G479" authorId="0" shapeId="0" xr:uid="{F982EFE0-827A-4E3C-B7AF-37107D64EE0F}">
      <text>
        <r>
          <rPr>
            <sz val="10"/>
            <color indexed="81"/>
            <rFont val="Lucida Console"/>
            <family val="3"/>
          </rPr>
          <t>_x000D_
Últ estimativa : 800_x000D_
Enviada em     : 17.01.2020_x000D_
Ata - Venc     : 228/20 - 05.10.2021</t>
        </r>
      </text>
    </comment>
    <comment ref="O479" authorId="0" shapeId="0" xr:uid="{C1FCD7DB-E5B2-409A-89C9-04857550A1D5}">
      <text>
        <r>
          <rPr>
            <sz val="10"/>
            <color indexed="81"/>
            <rFont val="Lucida Console"/>
            <family val="3"/>
          </rPr>
          <t>_x000D_
Pertencia a ATA nº 228/20_x000D_
Estimativa de Renovação enviada em 17.01.2020 - Qtd 800_x000D_
PE 153/20 lote _x000D_
16.09.20 = Finalizado</t>
        </r>
      </text>
    </comment>
    <comment ref="W479" authorId="0" shapeId="0" xr:uid="{0AD6931A-AC01-4A01-87A6-DCC2645BA367}">
      <text>
        <r>
          <rPr>
            <sz val="10"/>
            <color indexed="81"/>
            <rFont val="Lucida Console"/>
            <family val="3"/>
          </rPr>
          <t>_x000D_
DM-Elétrica</t>
        </r>
      </text>
    </comment>
    <comment ref="X479" authorId="0" shapeId="0" xr:uid="{0CCA444D-C980-4D58-ABA5-067836DDC5EF}">
      <text>
        <r>
          <rPr>
            <sz val="10"/>
            <color indexed="81"/>
            <rFont val="Lucida Console"/>
            <family val="3"/>
          </rPr>
          <t>_x000D_
EQUIP. MAT. P/ GERACAO, TRANSM. DISTR. RETIF...</t>
        </r>
      </text>
    </comment>
    <comment ref="Y479" authorId="0" shapeId="0" xr:uid="{C2C9FFA6-E83E-40D0-8B34-6B077F574622}">
      <text>
        <r>
          <rPr>
            <sz val="10"/>
            <color indexed="81"/>
            <rFont val="Lucida Console"/>
            <family val="3"/>
          </rPr>
          <t>_x000D_
ACESSORIOS</t>
        </r>
      </text>
    </comment>
    <comment ref="AW479" authorId="0" shapeId="0" xr:uid="{EF1A6AF0-1AD0-45AA-B6D3-537D5E07A3B2}">
      <text>
        <r>
          <rPr>
            <sz val="10"/>
            <color indexed="81"/>
            <rFont val="Lucida Console"/>
            <family val="3"/>
          </rPr>
          <t>Tempo de Estoque (Meses)_x000D_
_x000D_
380,0</t>
        </r>
      </text>
    </comment>
    <comment ref="A480" authorId="0" shapeId="0" xr:uid="{573EE12B-6ADC-4720-B976-A05943B83777}">
      <text>
        <r>
          <rPr>
            <sz val="10"/>
            <color indexed="81"/>
            <rFont val="Lucida Console"/>
            <family val="3"/>
          </rPr>
          <t>_x000D_
112154</t>
        </r>
      </text>
    </comment>
    <comment ref="B480" authorId="0" shapeId="0" xr:uid="{4EB2F57D-3791-4AA6-BC1B-2F1AD64E1DB3}">
      <text>
        <r>
          <rPr>
            <sz val="10"/>
            <color indexed="81"/>
            <rFont val="Lucida Console"/>
            <family val="3"/>
          </rPr>
          <t>DESCRIÇÃO DETALHADA_x000D_
TOMADA 2P+T DE 20A/250V DE EMBUTIR COM ESPELHO PARA CAIXA 4X2, PADRAO NBR 14136</t>
        </r>
      </text>
    </comment>
    <comment ref="G480" authorId="0" shapeId="0" xr:uid="{8510D14B-85E5-4C32-9A92-6CE80D387FAA}">
      <text>
        <r>
          <rPr>
            <sz val="10"/>
            <color indexed="81"/>
            <rFont val="Lucida Console"/>
            <family val="3"/>
          </rPr>
          <t>_x000D_
Últ estimativa : 800_x000D_
Enviada em     : 17.01.2020_x000D_
Ata - Venc     : 228/20 - 05.10.2021</t>
        </r>
      </text>
    </comment>
    <comment ref="O480" authorId="0" shapeId="0" xr:uid="{6FF1E79B-A641-4594-B5AD-09A8679596E8}">
      <text>
        <r>
          <rPr>
            <sz val="10"/>
            <color indexed="81"/>
            <rFont val="Lucida Console"/>
            <family val="3"/>
          </rPr>
          <t>_x000D_
Pertencia a ATA nº 228/20_x000D_
Estimativa de Renovação enviada em 17.01.2020 - Qtd 800_x000D_
PE 153/20 lote _x000D_
16.09.20 = Finalizado</t>
        </r>
      </text>
    </comment>
    <comment ref="W480" authorId="0" shapeId="0" xr:uid="{5B614172-5852-4FE6-8B73-E641B746B4D6}">
      <text>
        <r>
          <rPr>
            <sz val="10"/>
            <color indexed="81"/>
            <rFont val="Lucida Console"/>
            <family val="3"/>
          </rPr>
          <t>_x000D_
DM-Elétrica</t>
        </r>
      </text>
    </comment>
    <comment ref="X480" authorId="0" shapeId="0" xr:uid="{623514F2-AC6F-40AF-90ED-565C7C991ADC}">
      <text>
        <r>
          <rPr>
            <sz val="10"/>
            <color indexed="81"/>
            <rFont val="Lucida Console"/>
            <family val="3"/>
          </rPr>
          <t>_x000D_
EQUIP. MAT. P/ GERACAO, TRANSM. DISTR. RETIF...</t>
        </r>
      </text>
    </comment>
    <comment ref="Y480" authorId="0" shapeId="0" xr:uid="{C12EEC83-59D8-4619-9D8F-28B240189D75}">
      <text>
        <r>
          <rPr>
            <sz val="10"/>
            <color indexed="81"/>
            <rFont val="Lucida Console"/>
            <family val="3"/>
          </rPr>
          <t>_x000D_
TOMADAS DE USO DOMESTICO E INDUSTRIAL</t>
        </r>
      </text>
    </comment>
    <comment ref="AW480" authorId="0" shapeId="0" xr:uid="{4D3CA1BC-0BBB-42AE-879D-6CA5F8D3D4E1}">
      <text>
        <r>
          <rPr>
            <sz val="10"/>
            <color indexed="81"/>
            <rFont val="Lucida Console"/>
            <family val="3"/>
          </rPr>
          <t>Tempo de Estoque (Meses)_x000D_
_x000D_
600,0</t>
        </r>
      </text>
    </comment>
    <comment ref="A481" authorId="0" shapeId="0" xr:uid="{0E95150A-7310-4EA6-A6FF-EB56C24B69BB}">
      <text>
        <r>
          <rPr>
            <sz val="10"/>
            <color indexed="81"/>
            <rFont val="Lucida Console"/>
            <family val="3"/>
          </rPr>
          <t>_x000D_
112155</t>
        </r>
      </text>
    </comment>
    <comment ref="B481" authorId="0" shapeId="0" xr:uid="{6DF7758C-A72C-458A-8CD9-9B75C65F0C6A}">
      <text>
        <r>
          <rPr>
            <sz val="10"/>
            <color indexed="81"/>
            <rFont val="Lucida Console"/>
            <family val="3"/>
          </rPr>
          <t>DESCRIÇÃO DETALHADA_x000D_
TOMADA COM 2 TOMADAS 2P+T DE 20A/250V DE EMBUTIR COM ESPELHO PARA CAIXA 4X2, PADRAO NBR 14136</t>
        </r>
      </text>
    </comment>
    <comment ref="G481" authorId="0" shapeId="0" xr:uid="{B05E8E1A-A94F-4CC8-9C72-FC1EE3378837}">
      <text>
        <r>
          <rPr>
            <sz val="10"/>
            <color indexed="81"/>
            <rFont val="Lucida Console"/>
            <family val="3"/>
          </rPr>
          <t>_x000D_
Últ estimativa : 300_x000D_
Enviada em     : 17.01.2020_x000D_
Ata - Venc     : 228/20 - 05.10.2021</t>
        </r>
      </text>
    </comment>
    <comment ref="O481" authorId="0" shapeId="0" xr:uid="{3CB3E997-BEEB-4FF5-8F26-6FABD10FE285}">
      <text>
        <r>
          <rPr>
            <sz val="10"/>
            <color indexed="81"/>
            <rFont val="Lucida Console"/>
            <family val="3"/>
          </rPr>
          <t>_x000D_
Pertencia a ATA nº 228/20_x000D_
Estimativa de Renovação enviada em 17.01.2020 - Qtd 300_x000D_
PE 153/20 lote _x000D_
16.09.20 = Finalizado</t>
        </r>
      </text>
    </comment>
    <comment ref="W481" authorId="0" shapeId="0" xr:uid="{34B44FE0-4AB1-4DE2-82DE-4B0D8CA8AC54}">
      <text>
        <r>
          <rPr>
            <sz val="10"/>
            <color indexed="81"/>
            <rFont val="Lucida Console"/>
            <family val="3"/>
          </rPr>
          <t>_x000D_
DM-Elétrica</t>
        </r>
      </text>
    </comment>
    <comment ref="X481" authorId="0" shapeId="0" xr:uid="{6A7FC27C-2FBC-4542-8EF5-1BB9D9DB063B}">
      <text>
        <r>
          <rPr>
            <sz val="10"/>
            <color indexed="81"/>
            <rFont val="Lucida Console"/>
            <family val="3"/>
          </rPr>
          <t>_x000D_
EQUIP. MAT. P/ GERACAO, TRANSM. DISTR. RETIF...</t>
        </r>
      </text>
    </comment>
    <comment ref="Y481" authorId="0" shapeId="0" xr:uid="{0B8F3EBC-1B9A-4E38-BA64-E92E1A1E1897}">
      <text>
        <r>
          <rPr>
            <sz val="10"/>
            <color indexed="81"/>
            <rFont val="Lucida Console"/>
            <family val="3"/>
          </rPr>
          <t>_x000D_
TOMADAS DE USO DOMESTICO E INDUSTRIAL</t>
        </r>
      </text>
    </comment>
    <comment ref="AW481" authorId="0" shapeId="0" xr:uid="{664C8945-D767-4777-9754-CF4C53DF03A7}">
      <text>
        <r>
          <rPr>
            <sz val="10"/>
            <color indexed="81"/>
            <rFont val="Lucida Console"/>
            <family val="3"/>
          </rPr>
          <t>Tempo de Estoque (Meses)_x000D_
_x000D_
100,0</t>
        </r>
      </text>
    </comment>
    <comment ref="A482" authorId="0" shapeId="0" xr:uid="{01230FD4-7D00-43AE-B562-35CE54CCA723}">
      <text>
        <r>
          <rPr>
            <sz val="10"/>
            <color indexed="81"/>
            <rFont val="Lucida Console"/>
            <family val="3"/>
          </rPr>
          <t>_x000D_
112156</t>
        </r>
      </text>
    </comment>
    <comment ref="B482" authorId="0" shapeId="0" xr:uid="{6E48F4EE-47E6-4E70-9488-735CEB29C93A}">
      <text>
        <r>
          <rPr>
            <sz val="10"/>
            <color indexed="81"/>
            <rFont val="Lucida Console"/>
            <family val="3"/>
          </rPr>
          <t>DESCRIÇÃO DETALHADA_x000D_
TOMADA MOVEL 2P+T NBR 14136 DE 20A/250V</t>
        </r>
      </text>
    </comment>
    <comment ref="G482" authorId="0" shapeId="0" xr:uid="{68CBB137-6842-45E7-9EE5-516D2F120B4A}">
      <text>
        <r>
          <rPr>
            <sz val="10"/>
            <color indexed="81"/>
            <rFont val="Lucida Console"/>
            <family val="3"/>
          </rPr>
          <t>_x000D_
Últ estimativa : 600_x000D_
Enviada em     : 17.01.2020_x000D_
Ata - Venc     : 228/20 - 05.10.2021</t>
        </r>
      </text>
    </comment>
    <comment ref="O482" authorId="0" shapeId="0" xr:uid="{69B315B7-CA93-49F1-BC97-3BB04893290D}">
      <text>
        <r>
          <rPr>
            <sz val="10"/>
            <color indexed="81"/>
            <rFont val="Lucida Console"/>
            <family val="3"/>
          </rPr>
          <t>_x000D_
Pertencia a ATA nº 228/20_x000D_
Estimativa de Renovação enviada em 17.01.2020 - Qtd 600_x000D_
PE 153/20 lote _x000D_
16.09.20 = Finalizado</t>
        </r>
      </text>
    </comment>
    <comment ref="W482" authorId="0" shapeId="0" xr:uid="{FC884A58-D714-492A-9782-87A7350E25F1}">
      <text>
        <r>
          <rPr>
            <sz val="10"/>
            <color indexed="81"/>
            <rFont val="Lucida Console"/>
            <family val="3"/>
          </rPr>
          <t>_x000D_
DM-Elétrica</t>
        </r>
      </text>
    </comment>
    <comment ref="X482" authorId="0" shapeId="0" xr:uid="{726250CA-CBEB-4BAC-BC9F-13EB5008D92E}">
      <text>
        <r>
          <rPr>
            <sz val="10"/>
            <color indexed="81"/>
            <rFont val="Lucida Console"/>
            <family val="3"/>
          </rPr>
          <t>_x000D_
EQUIP. MAT. P/ GERACAO, TRANSM. DISTR. RETIF...</t>
        </r>
      </text>
    </comment>
    <comment ref="Y482" authorId="0" shapeId="0" xr:uid="{76B558B7-0B6F-4647-9C08-EEC494C6A85E}">
      <text>
        <r>
          <rPr>
            <sz val="10"/>
            <color indexed="81"/>
            <rFont val="Lucida Console"/>
            <family val="3"/>
          </rPr>
          <t>_x000D_
TOMADAS DE USO DOMESTICO E INDUSTRIAL</t>
        </r>
      </text>
    </comment>
    <comment ref="AW482" authorId="0" shapeId="0" xr:uid="{0AA2D0B9-24A3-4316-A7BE-5EC98C4BC00E}">
      <text>
        <r>
          <rPr>
            <sz val="10"/>
            <color indexed="81"/>
            <rFont val="Lucida Console"/>
            <family val="3"/>
          </rPr>
          <t>Tempo de Estoque (Meses)_x000D_
_x000D_
312,0</t>
        </r>
      </text>
    </comment>
    <comment ref="A483" authorId="0" shapeId="0" xr:uid="{3D213417-D9EF-4A65-834D-6593A9B93FDE}">
      <text>
        <r>
          <rPr>
            <sz val="10"/>
            <color indexed="81"/>
            <rFont val="Lucida Console"/>
            <family val="3"/>
          </rPr>
          <t>_x000D_
112157</t>
        </r>
      </text>
    </comment>
    <comment ref="B483" authorId="0" shapeId="0" xr:uid="{24F97C01-7735-468D-BA63-2755A878606C}">
      <text>
        <r>
          <rPr>
            <sz val="10"/>
            <color indexed="81"/>
            <rFont val="Lucida Console"/>
            <family val="3"/>
          </rPr>
          <t xml:space="preserve">DESCRIÇÃO DETALHADA_x000D_
TOMADA 2P+T DE 20A/250V DE SOBREPOR COM CAIXA, PADRAO NBR 14136 </t>
        </r>
      </text>
    </comment>
    <comment ref="G483" authorId="0" shapeId="0" xr:uid="{634FC0DB-3391-47CE-84AB-1830A0B36D15}">
      <text>
        <r>
          <rPr>
            <sz val="10"/>
            <color indexed="81"/>
            <rFont val="Lucida Console"/>
            <family val="3"/>
          </rPr>
          <t>_x000D_
Últ estimativa : 200_x000D_
Enviada em     : 17.01.2020_x000D_
Ata - Venc     : 228/20 - 05.10.2021</t>
        </r>
      </text>
    </comment>
    <comment ref="O483" authorId="0" shapeId="0" xr:uid="{C535CE1C-0DA8-4542-9EF6-B98959D25A07}">
      <text>
        <r>
          <rPr>
            <sz val="10"/>
            <color indexed="81"/>
            <rFont val="Lucida Console"/>
            <family val="3"/>
          </rPr>
          <t>_x000D_
Pertencia a ATA nº 228/20_x000D_
Estimativa de Renovação enviada em 17.01.2020 - Qtd 200_x000D_
PE 153/20 lote _x000D_
16.09.20 = Finalizado</t>
        </r>
      </text>
    </comment>
    <comment ref="W483" authorId="0" shapeId="0" xr:uid="{4054B5FF-2B55-443C-8F93-D4B8EFB678DB}">
      <text>
        <r>
          <rPr>
            <sz val="10"/>
            <color indexed="81"/>
            <rFont val="Lucida Console"/>
            <family val="3"/>
          </rPr>
          <t>_x000D_
DM-Elétrica</t>
        </r>
      </text>
    </comment>
    <comment ref="X483" authorId="0" shapeId="0" xr:uid="{E5219D02-0E23-4C46-BB3F-B37A093FABE1}">
      <text>
        <r>
          <rPr>
            <sz val="10"/>
            <color indexed="81"/>
            <rFont val="Lucida Console"/>
            <family val="3"/>
          </rPr>
          <t>_x000D_
EQUIP. MAT. P/ GERACAO, TRANSM. DISTR. RETIF...</t>
        </r>
      </text>
    </comment>
    <comment ref="Y483" authorId="0" shapeId="0" xr:uid="{AA155A2C-7A07-4BE2-8714-739999AA4328}">
      <text>
        <r>
          <rPr>
            <sz val="10"/>
            <color indexed="81"/>
            <rFont val="Lucida Console"/>
            <family val="3"/>
          </rPr>
          <t>_x000D_
TOMADAS DE USO DOMESTICO E INDUSTRIAL</t>
        </r>
      </text>
    </comment>
    <comment ref="AW483" authorId="0" shapeId="0" xr:uid="{12344EA0-9E42-47F0-94D8-28776E123F57}">
      <text>
        <r>
          <rPr>
            <sz val="10"/>
            <color indexed="81"/>
            <rFont val="Lucida Console"/>
            <family val="3"/>
          </rPr>
          <t>Tempo de Estoque (Meses)_x000D_
_x000D_
53,0</t>
        </r>
      </text>
    </comment>
    <comment ref="A484" authorId="0" shapeId="0" xr:uid="{58662EC3-8D88-446C-91E3-F0EBB902A3AB}">
      <text>
        <r>
          <rPr>
            <sz val="10"/>
            <color indexed="81"/>
            <rFont val="Lucida Console"/>
            <family val="3"/>
          </rPr>
          <t>_x000D_
116874</t>
        </r>
      </text>
    </comment>
    <comment ref="B484" authorId="0" shapeId="0" xr:uid="{7DA7E41E-9634-4B03-A177-439CA0545FC4}">
      <text>
        <r>
          <rPr>
            <sz val="10"/>
            <color indexed="81"/>
            <rFont val="Lucida Console"/>
            <family val="3"/>
          </rPr>
          <t>DESCRIÇÃO DETALHADA_x000D_
TOMADA 2P + T DE 10/250V DE EMBUTIR COM ESPELHO PARA CAIXA 4X2, PADRAO NBR 14136</t>
        </r>
      </text>
    </comment>
    <comment ref="G484" authorId="0" shapeId="0" xr:uid="{36F6F4A2-00FE-4BF3-9BC3-9114B2B56AA1}">
      <text>
        <r>
          <rPr>
            <sz val="10"/>
            <color indexed="81"/>
            <rFont val="Lucida Console"/>
            <family val="3"/>
          </rPr>
          <t>_x000D_
Últ estimativa : 2.000_x000D_
Enviada em     : 17.01.2020_x000D_
Ata - Venc     : 228/20 - 05.10.2021</t>
        </r>
      </text>
    </comment>
    <comment ref="O484" authorId="0" shapeId="0" xr:uid="{99953F9D-484C-4AEB-B939-0FB43BC85ED1}">
      <text>
        <r>
          <rPr>
            <sz val="10"/>
            <color indexed="81"/>
            <rFont val="Lucida Console"/>
            <family val="3"/>
          </rPr>
          <t>_x000D_
Pertencia a ATA nº 228/20_x000D_
Estimativa de Renovação enviada em 17.01.2020 - Qtd 2.000_x000D_
PE 153/20 lote _x000D_
16.09.20 = Finalizado</t>
        </r>
      </text>
    </comment>
    <comment ref="W484" authorId="0" shapeId="0" xr:uid="{6650EE61-D1C1-4DC6-A79A-06A9C805091F}">
      <text>
        <r>
          <rPr>
            <sz val="10"/>
            <color indexed="81"/>
            <rFont val="Lucida Console"/>
            <family val="3"/>
          </rPr>
          <t>_x000D_
DM-Elétrica</t>
        </r>
      </text>
    </comment>
    <comment ref="X484" authorId="0" shapeId="0" xr:uid="{25A2581D-6BF3-4E19-9F6D-B3994B474550}">
      <text>
        <r>
          <rPr>
            <sz val="10"/>
            <color indexed="81"/>
            <rFont val="Lucida Console"/>
            <family val="3"/>
          </rPr>
          <t>_x000D_
EQUIP. MAT. P/ GERACAO, TRANSM. DISTR. RETIF...</t>
        </r>
      </text>
    </comment>
    <comment ref="Y484" authorId="0" shapeId="0" xr:uid="{298EC866-EF22-4E84-8A31-82149D74BB5C}">
      <text>
        <r>
          <rPr>
            <sz val="10"/>
            <color indexed="81"/>
            <rFont val="Lucida Console"/>
            <family val="3"/>
          </rPr>
          <t>_x000D_
TOMADAS DE USO DOMESTICO E INDUSTRIAL</t>
        </r>
      </text>
    </comment>
    <comment ref="AW484" authorId="0" shapeId="0" xr:uid="{8BA028F9-8136-4191-9D32-33C5A8107EE0}">
      <text>
        <r>
          <rPr>
            <sz val="10"/>
            <color indexed="81"/>
            <rFont val="Lucida Console"/>
            <family val="3"/>
          </rPr>
          <t>Tempo de Estoque (Meses)_x000D_
_x000D_
703,0</t>
        </r>
      </text>
    </comment>
    <comment ref="A485" authorId="0" shapeId="0" xr:uid="{E7CA8BAE-FD13-4A24-BF10-08D229013F49}">
      <text>
        <r>
          <rPr>
            <sz val="10"/>
            <color indexed="81"/>
            <rFont val="Lucida Console"/>
            <family val="3"/>
          </rPr>
          <t>_x000D_
119181</t>
        </r>
      </text>
    </comment>
    <comment ref="B485" authorId="0" shapeId="0" xr:uid="{BFD80020-58D3-4A34-8613-2A3904E6CE2C}">
      <text>
        <r>
          <rPr>
            <sz val="10"/>
            <color indexed="81"/>
            <rFont val="Lucida Console"/>
            <family val="3"/>
          </rPr>
          <t>DESCRIÇÃO DETALHADA_x000D_
TOMADA MOVEL PADRAO NBR 14136 2P+T  DE 10A/250V</t>
        </r>
      </text>
    </comment>
    <comment ref="G485" authorId="0" shapeId="0" xr:uid="{76FB707C-4E32-46F4-BEBE-9C8CB3808447}">
      <text>
        <r>
          <rPr>
            <sz val="10"/>
            <color indexed="81"/>
            <rFont val="Lucida Console"/>
            <family val="3"/>
          </rPr>
          <t>_x000D_
Últ estimativa : 1.000_x000D_
Enviada em     : 17.01.2020_x000D_
Ata - Venc     : 228/20 - 05.10.2021</t>
        </r>
      </text>
    </comment>
    <comment ref="O485" authorId="0" shapeId="0" xr:uid="{90F438A3-EF14-4A93-80D1-87DC9150ABC0}">
      <text>
        <r>
          <rPr>
            <sz val="10"/>
            <color indexed="81"/>
            <rFont val="Lucida Console"/>
            <family val="3"/>
          </rPr>
          <t>_x000D_
Pertencia a ATA nº 228/20_x000D_
Estimativa de Renovação enviada em 17.01.2020 - Qtd 1.000_x000D_
PE 153/20 lote _x000D_
16.09.20 = Finalizado</t>
        </r>
      </text>
    </comment>
    <comment ref="W485" authorId="0" shapeId="0" xr:uid="{D801F6F5-8775-4B81-AB98-BACB4DE9FAB1}">
      <text>
        <r>
          <rPr>
            <sz val="10"/>
            <color indexed="81"/>
            <rFont val="Lucida Console"/>
            <family val="3"/>
          </rPr>
          <t>_x000D_
DM-Elétrica</t>
        </r>
      </text>
    </comment>
    <comment ref="X485" authorId="0" shapeId="0" xr:uid="{629DA185-462F-4EB6-94D6-050351359FED}">
      <text>
        <r>
          <rPr>
            <sz val="10"/>
            <color indexed="81"/>
            <rFont val="Lucida Console"/>
            <family val="3"/>
          </rPr>
          <t>_x000D_
EQUIP. MAT. P/ GERACAO, TRANSM. DISTR. RETIF...</t>
        </r>
      </text>
    </comment>
    <comment ref="Y485" authorId="0" shapeId="0" xr:uid="{57B4EA2E-6942-430A-A253-1D1C583ACA26}">
      <text>
        <r>
          <rPr>
            <sz val="10"/>
            <color indexed="81"/>
            <rFont val="Lucida Console"/>
            <family val="3"/>
          </rPr>
          <t>_x000D_
TOMADAS DE USO DOMESTICO E INDUSTRIAL</t>
        </r>
      </text>
    </comment>
    <comment ref="AW485" authorId="0" shapeId="0" xr:uid="{8484D286-DDAA-4214-8069-9EE556CCDDD2}">
      <text>
        <r>
          <rPr>
            <sz val="10"/>
            <color indexed="81"/>
            <rFont val="Lucida Console"/>
            <family val="3"/>
          </rPr>
          <t>Tempo de Estoque (Meses)_x000D_
_x000D_
610,0</t>
        </r>
      </text>
    </comment>
    <comment ref="A486" authorId="0" shapeId="0" xr:uid="{4803F0E3-DC19-417C-8AF6-3CAB1BED4BC7}">
      <text>
        <r>
          <rPr>
            <sz val="10"/>
            <color indexed="81"/>
            <rFont val="Lucida Console"/>
            <family val="3"/>
          </rPr>
          <t>_x000D_
136082</t>
        </r>
      </text>
    </comment>
    <comment ref="B486" authorId="0" shapeId="0" xr:uid="{4B029745-404A-400F-8F85-8702B30AEB10}">
      <text>
        <r>
          <rPr>
            <sz val="10"/>
            <color indexed="81"/>
            <rFont val="Lucida Console"/>
            <family val="3"/>
          </rPr>
          <t>DESCRIÇÃO DETALHADA_x000D_
TOMADA PADRAO NBR 14136 COM 2 TOMADAS 2P + T DE 10A/250V DE EMBUTIR COM ESPELHO COR BRANCA PARA CAIXA 4X2.</t>
        </r>
      </text>
    </comment>
    <comment ref="G486" authorId="0" shapeId="0" xr:uid="{F07CB690-F97A-436F-A199-BA7E2CCEE2D5}">
      <text>
        <r>
          <rPr>
            <sz val="10"/>
            <color indexed="81"/>
            <rFont val="Lucida Console"/>
            <family val="3"/>
          </rPr>
          <t>_x000D_
Últ estimativa : 450_x000D_
Enviada em     : 17.01.2020_x000D_
Ata - Venc     : 228/20 - 05.10.2021</t>
        </r>
      </text>
    </comment>
    <comment ref="O486" authorId="0" shapeId="0" xr:uid="{E16DB128-E4F3-4FEB-880D-A8395E5E6D8D}">
      <text>
        <r>
          <rPr>
            <sz val="10"/>
            <color indexed="81"/>
            <rFont val="Lucida Console"/>
            <family val="3"/>
          </rPr>
          <t>_x000D_
Pertencia a ATA nº 228/20_x000D_
Estimativa de Renovação enviada em 17.01.2020 - Qtd 450_x000D_
PE 153/20 lote _x000D_
16.09.20 = Finalizado</t>
        </r>
      </text>
    </comment>
    <comment ref="W486" authorId="0" shapeId="0" xr:uid="{4C45F3A9-1A96-4F0B-BD8A-C49A0F8BA943}">
      <text>
        <r>
          <rPr>
            <sz val="10"/>
            <color indexed="81"/>
            <rFont val="Lucida Console"/>
            <family val="3"/>
          </rPr>
          <t>_x000D_
DM-Elétrica</t>
        </r>
      </text>
    </comment>
    <comment ref="X486" authorId="0" shapeId="0" xr:uid="{67FEE567-3A1A-452C-9996-A7F94C4D0F20}">
      <text>
        <r>
          <rPr>
            <sz val="10"/>
            <color indexed="81"/>
            <rFont val="Lucida Console"/>
            <family val="3"/>
          </rPr>
          <t>_x000D_
EQUIP. MAT. P/ GERACAO, TRANSM. DISTR. RETIF...</t>
        </r>
      </text>
    </comment>
    <comment ref="Y486" authorId="0" shapeId="0" xr:uid="{208A85AB-DE1B-475C-BDE8-0888155618B3}">
      <text>
        <r>
          <rPr>
            <sz val="10"/>
            <color indexed="81"/>
            <rFont val="Lucida Console"/>
            <family val="3"/>
          </rPr>
          <t>_x000D_
TOMADAS DE USO DOMESTICO E INDUSTRIAL</t>
        </r>
      </text>
    </comment>
    <comment ref="AW486" authorId="0" shapeId="0" xr:uid="{C4DA78AB-0F1E-485F-B3F9-8C4103B601A0}">
      <text>
        <r>
          <rPr>
            <sz val="10"/>
            <color indexed="81"/>
            <rFont val="Lucida Console"/>
            <family val="3"/>
          </rPr>
          <t>Tempo de Estoque (Meses)_x000D_
_x000D_
700,0</t>
        </r>
      </text>
    </comment>
    <comment ref="A487" authorId="0" shapeId="0" xr:uid="{34D7EC17-7281-48F3-9C11-0530BDBD20AD}">
      <text>
        <r>
          <rPr>
            <sz val="10"/>
            <color indexed="81"/>
            <rFont val="Lucida Console"/>
            <family val="3"/>
          </rPr>
          <t>_x000D_
136083</t>
        </r>
      </text>
    </comment>
    <comment ref="B487" authorId="0" shapeId="0" xr:uid="{266262BB-AF8A-4E38-9C89-1270DBC90556}">
      <text>
        <r>
          <rPr>
            <sz val="10"/>
            <color indexed="81"/>
            <rFont val="Lucida Console"/>
            <family val="3"/>
          </rPr>
          <t>DESCRIÇÃO DETALHADA_x000D_
TOMADA PADRAO NBR 14136 2P + T DE 10A/250V DE SOBREPOR COM CAIXA COR BRANCA.</t>
        </r>
      </text>
    </comment>
    <comment ref="G487" authorId="0" shapeId="0" xr:uid="{42C6BBF5-EC83-4DEA-8CE0-B8762632FDF3}">
      <text>
        <r>
          <rPr>
            <sz val="10"/>
            <color indexed="81"/>
            <rFont val="Lucida Console"/>
            <family val="3"/>
          </rPr>
          <t>_x000D_
Últ estimativa : 400_x000D_
Enviada em     : 17.01.2020_x000D_
Ata - Venc     : 228/20 - 05.10.2021</t>
        </r>
      </text>
    </comment>
    <comment ref="O487" authorId="0" shapeId="0" xr:uid="{42487EC4-F727-4026-95FF-BD10377FD89E}">
      <text>
        <r>
          <rPr>
            <sz val="10"/>
            <color indexed="81"/>
            <rFont val="Lucida Console"/>
            <family val="3"/>
          </rPr>
          <t>_x000D_
Pertencia a ATA nº 228/20_x000D_
Estimativa de Renovação enviada em 17.01.2020 - Qtd 400_x000D_
PE 153/20 lote _x000D_
16.09.20 = Finalizado</t>
        </r>
      </text>
    </comment>
    <comment ref="W487" authorId="0" shapeId="0" xr:uid="{398D4145-33E8-4CD7-AA46-F2F8FC4A8D3B}">
      <text>
        <r>
          <rPr>
            <sz val="10"/>
            <color indexed="81"/>
            <rFont val="Lucida Console"/>
            <family val="3"/>
          </rPr>
          <t>_x000D_
DM-Elétrica</t>
        </r>
      </text>
    </comment>
    <comment ref="X487" authorId="0" shapeId="0" xr:uid="{0E11CDDF-CC2D-4AF8-A6F5-4F041A01C409}">
      <text>
        <r>
          <rPr>
            <sz val="10"/>
            <color indexed="81"/>
            <rFont val="Lucida Console"/>
            <family val="3"/>
          </rPr>
          <t>_x000D_
EQUIP. MAT. P/ GERACAO, TRANSM. DISTR. RETIF...</t>
        </r>
      </text>
    </comment>
    <comment ref="Y487" authorId="0" shapeId="0" xr:uid="{8A217E84-E9D3-40B9-B23B-8B22004E452F}">
      <text>
        <r>
          <rPr>
            <sz val="10"/>
            <color indexed="81"/>
            <rFont val="Lucida Console"/>
            <family val="3"/>
          </rPr>
          <t>_x000D_
TOMADAS DE USO DOMESTICO E INDUSTRIAL</t>
        </r>
      </text>
    </comment>
    <comment ref="AW487" authorId="0" shapeId="0" xr:uid="{6E86F457-84C1-4848-BC6D-20BAD4947BD4}">
      <text>
        <r>
          <rPr>
            <sz val="10"/>
            <color indexed="81"/>
            <rFont val="Lucida Console"/>
            <family val="3"/>
          </rPr>
          <t>Tempo de Estoque (Meses)_x000D_
_x000D_
436,0</t>
        </r>
      </text>
    </comment>
    <comment ref="A488" authorId="0" shapeId="0" xr:uid="{6B69E68C-2563-46EA-80B7-087E24B8C6DA}">
      <text>
        <r>
          <rPr>
            <sz val="10"/>
            <color indexed="81"/>
            <rFont val="Lucida Console"/>
            <family val="3"/>
          </rPr>
          <t>_x000D_
50797</t>
        </r>
      </text>
    </comment>
    <comment ref="B488" authorId="0" shapeId="0" xr:uid="{C0F939EC-59AF-42BF-B205-38282DD13506}">
      <text>
        <r>
          <rPr>
            <sz val="10"/>
            <color indexed="81"/>
            <rFont val="Lucida Console"/>
            <family val="3"/>
          </rPr>
          <t>DESCRIÇÃO DETALHADA_x000D_
CHUVEIRO ELETRICO AUTOMATICO - CORPO EM PLASTICO 220V/5400W</t>
        </r>
      </text>
    </comment>
    <comment ref="G488" authorId="0" shapeId="0" xr:uid="{60399AE6-65B1-44F3-A3D7-F97F3292D195}">
      <text>
        <r>
          <rPr>
            <sz val="10"/>
            <color indexed="81"/>
            <rFont val="Lucida Console"/>
            <family val="3"/>
          </rPr>
          <t>_x000D_
Últ estimativa : 320_x000D_
Enviada em     : 17.01.2020_x000D_
Ata - Venc     : 228/20 - 05.10.2021</t>
        </r>
      </text>
    </comment>
    <comment ref="O488" authorId="0" shapeId="0" xr:uid="{13B727F7-6B95-400D-8CAF-2530E423A832}">
      <text>
        <r>
          <rPr>
            <sz val="10"/>
            <color indexed="81"/>
            <rFont val="Lucida Console"/>
            <family val="3"/>
          </rPr>
          <t>_x000D_
Pertencia a ATA nº 228/20_x000D_
Estimativa de Renovação enviada em 17.01.2020 - Qtd 320_x000D_
PE 153/20 lote _x000D_
16.09.20 = Finalizado</t>
        </r>
      </text>
    </comment>
    <comment ref="W488" authorId="0" shapeId="0" xr:uid="{E5B4F7A0-6E33-4898-9D7B-1D16B417947B}">
      <text>
        <r>
          <rPr>
            <sz val="10"/>
            <color indexed="81"/>
            <rFont val="Lucida Console"/>
            <family val="3"/>
          </rPr>
          <t>_x000D_
DM-Hidráulica</t>
        </r>
      </text>
    </comment>
    <comment ref="X488" authorId="0" shapeId="0" xr:uid="{1D7A967E-3A97-4A26-9D55-56EB8132041C}">
      <text>
        <r>
          <rPr>
            <sz val="10"/>
            <color indexed="81"/>
            <rFont val="Lucida Console"/>
            <family val="3"/>
          </rPr>
          <t>_x000D_
MATERIAL HIDRAULICO, CANOS, TUBOS, MANGUEIRAS, CONEXOES E ACESS.</t>
        </r>
      </text>
    </comment>
    <comment ref="Y488" authorId="0" shapeId="0" xr:uid="{834398FE-8113-4921-A01F-4C746B9A7034}">
      <text>
        <r>
          <rPr>
            <sz val="10"/>
            <color indexed="81"/>
            <rFont val="Lucida Console"/>
            <family val="3"/>
          </rPr>
          <t>_x000D_
CHUVEIROS E DUCHAS</t>
        </r>
      </text>
    </comment>
    <comment ref="AW488" authorId="0" shapeId="0" xr:uid="{BB8B5DE2-DA42-4788-B0BA-9665AD401CD6}">
      <text>
        <r>
          <rPr>
            <sz val="10"/>
            <color indexed="81"/>
            <rFont val="Lucida Console"/>
            <family val="3"/>
          </rPr>
          <t>Tempo de Estoque (Meses)_x000D_
_x000D_
108,0</t>
        </r>
      </text>
    </comment>
    <comment ref="A489" authorId="0" shapeId="0" xr:uid="{F273E9DF-F1A2-4B16-ACEA-F175A2045DD4}">
      <text>
        <r>
          <rPr>
            <sz val="10"/>
            <color indexed="81"/>
            <rFont val="Lucida Console"/>
            <family val="3"/>
          </rPr>
          <t>_x000D_
59882</t>
        </r>
      </text>
    </comment>
    <comment ref="B489" authorId="0" shapeId="0" xr:uid="{B5A6B6EE-9FF8-4487-ACAD-F2777EA0146E}">
      <text>
        <r>
          <rPr>
            <sz val="10"/>
            <color indexed="81"/>
            <rFont val="Lucida Console"/>
            <family val="3"/>
          </rPr>
          <t>DESCRIÇÃO DETALHADA_x000D_
BARRA/FIO REDONDO DE ACO CA 50 P/CONSTRUCAO NBR 7480 - 3/8"BARRA C/ 12 METROS</t>
        </r>
      </text>
    </comment>
    <comment ref="G489" authorId="0" shapeId="0" xr:uid="{FFDC6198-D1A9-4984-AF73-65145E6C4B6D}">
      <text>
        <r>
          <rPr>
            <sz val="10"/>
            <color indexed="81"/>
            <rFont val="Lucida Console"/>
            <family val="3"/>
          </rPr>
          <t>_x000D_
Últ estimativa : 3.000_x000D_
Enviada em     : 19.05.2021_x000D_
Ata - Venc     : 233/19 - 21.09.2020</t>
        </r>
      </text>
    </comment>
    <comment ref="O489" authorId="0" shapeId="0" xr:uid="{A63528FF-FD61-433D-8894-CBA297707D4B}">
      <text>
        <r>
          <rPr>
            <sz val="10"/>
            <color indexed="81"/>
            <rFont val="Lucida Console"/>
            <family val="3"/>
          </rPr>
          <t>_x000D_
Pertencia a ATA nº 233/19_x000D_
Estimativa de Renovação enviada em 19.05.2021 - Qtd 3.000_x000D_
PP 125/19 lote 10_x000D_
24.09.19 = Finalizar - contrato assinado</t>
        </r>
      </text>
    </comment>
    <comment ref="W489" authorId="0" shapeId="0" xr:uid="{F9F11836-E0FA-489D-8E36-920E8D3491C9}">
      <text>
        <r>
          <rPr>
            <sz val="10"/>
            <color indexed="81"/>
            <rFont val="Lucida Console"/>
            <family val="3"/>
          </rPr>
          <t>_x000D_
DM-Construção</t>
        </r>
      </text>
    </comment>
    <comment ref="X489" authorId="0" shapeId="0" xr:uid="{E150865D-29A6-4556-960D-63463E28E0EE}">
      <text>
        <r>
          <rPr>
            <sz val="10"/>
            <color indexed="81"/>
            <rFont val="Lucida Console"/>
            <family val="3"/>
          </rPr>
          <t>_x000D_
METAIS,LAMINAD.,PERFILADOS E ARTEFATOS METALICOS</t>
        </r>
      </text>
    </comment>
    <comment ref="Y489" authorId="0" shapeId="0" xr:uid="{9E276A1C-CC26-48EC-8B40-9C344C36BB8F}">
      <text>
        <r>
          <rPr>
            <sz val="10"/>
            <color indexed="81"/>
            <rFont val="Lucida Console"/>
            <family val="3"/>
          </rPr>
          <t>_x000D_
FERROS E ACOS AVULSOS</t>
        </r>
      </text>
    </comment>
    <comment ref="AW489" authorId="0" shapeId="0" xr:uid="{6152D28A-F13E-4A69-B5AB-58B5ED543FF7}">
      <text>
        <r>
          <rPr>
            <sz val="10"/>
            <color indexed="81"/>
            <rFont val="Lucida Console"/>
            <family val="3"/>
          </rPr>
          <t>Tempo de Estoque (Meses)_x000D_
_x000D_
1.986,0</t>
        </r>
      </text>
    </comment>
    <comment ref="A490" authorId="0" shapeId="0" xr:uid="{F6A77570-FD1F-4692-A605-8C0A1DD8A90A}">
      <text>
        <r>
          <rPr>
            <sz val="10"/>
            <color indexed="81"/>
            <rFont val="Lucida Console"/>
            <family val="3"/>
          </rPr>
          <t>_x000D_
59942</t>
        </r>
      </text>
    </comment>
    <comment ref="B490" authorId="0" shapeId="0" xr:uid="{815A401E-2C24-4980-9530-3966158152D9}">
      <text>
        <r>
          <rPr>
            <sz val="10"/>
            <color indexed="81"/>
            <rFont val="Lucida Console"/>
            <family val="3"/>
          </rPr>
          <t>DESCRIÇÃO DETALHADA_x000D_
BARRA/FIO REDONDO DE ACO CA 50 P/CONSTRUCAO NBR 7480 - 5/16" - BARRA C/ 12 METROS</t>
        </r>
      </text>
    </comment>
    <comment ref="G490" authorId="0" shapeId="0" xr:uid="{A0F71BD0-993D-4736-A582-EC06797982D5}">
      <text>
        <r>
          <rPr>
            <sz val="10"/>
            <color indexed="81"/>
            <rFont val="Lucida Console"/>
            <family val="3"/>
          </rPr>
          <t>_x000D_
Últ estimativa : 1.200_x000D_
Enviada em     : 19.05.2021_x000D_
Ata - Venc     : 233/19 - 21.09.2020</t>
        </r>
      </text>
    </comment>
    <comment ref="O490" authorId="0" shapeId="0" xr:uid="{643EB9B5-9977-47CE-A274-24E3B40E9ADD}">
      <text>
        <r>
          <rPr>
            <sz val="10"/>
            <color indexed="81"/>
            <rFont val="Lucida Console"/>
            <family val="3"/>
          </rPr>
          <t>_x000D_
Pertencia a ATA nº 233/19_x000D_
Estimativa de Renovação enviada em 19.05.2021 - Qtd 1.200_x000D_
PP 125/19 lote 10_x000D_
24.09.19 = Finalizar - contrato assinado</t>
        </r>
      </text>
    </comment>
    <comment ref="W490" authorId="0" shapeId="0" xr:uid="{8A56B85F-E4E7-4601-817A-91614C680986}">
      <text>
        <r>
          <rPr>
            <sz val="10"/>
            <color indexed="81"/>
            <rFont val="Lucida Console"/>
            <family val="3"/>
          </rPr>
          <t>_x000D_
DM-Construção</t>
        </r>
      </text>
    </comment>
    <comment ref="X490" authorId="0" shapeId="0" xr:uid="{B1F3C6F2-E990-4E29-A6DA-13DD681F599E}">
      <text>
        <r>
          <rPr>
            <sz val="10"/>
            <color indexed="81"/>
            <rFont val="Lucida Console"/>
            <family val="3"/>
          </rPr>
          <t>_x000D_
METAIS,LAMINAD.,PERFILADOS E ARTEFATOS METALICOS</t>
        </r>
      </text>
    </comment>
    <comment ref="Y490" authorId="0" shapeId="0" xr:uid="{9026A50C-7BB3-46AD-938E-430415F0A5C6}">
      <text>
        <r>
          <rPr>
            <sz val="10"/>
            <color indexed="81"/>
            <rFont val="Lucida Console"/>
            <family val="3"/>
          </rPr>
          <t>_x000D_
FERROS E ACOS AVULSOS</t>
        </r>
      </text>
    </comment>
    <comment ref="AW490" authorId="0" shapeId="0" xr:uid="{B096E974-C524-4ED9-BFD4-AF03E47E2D85}">
      <text>
        <r>
          <rPr>
            <sz val="10"/>
            <color indexed="81"/>
            <rFont val="Lucida Console"/>
            <family val="3"/>
          </rPr>
          <t>Tempo de Estoque (Meses)_x000D_
_x000D_
508,0</t>
        </r>
      </text>
    </comment>
    <comment ref="A491" authorId="0" shapeId="0" xr:uid="{44FC0A86-F13B-4861-BEAC-0A4D3773F648}">
      <text>
        <r>
          <rPr>
            <sz val="10"/>
            <color indexed="81"/>
            <rFont val="Lucida Console"/>
            <family val="3"/>
          </rPr>
          <t>_x000D_
64604</t>
        </r>
      </text>
    </comment>
    <comment ref="B491" authorId="0" shapeId="0" xr:uid="{79EE5C26-1DCF-4D5C-B9D3-68F960354624}">
      <text>
        <r>
          <rPr>
            <sz val="10"/>
            <color indexed="81"/>
            <rFont val="Lucida Console"/>
            <family val="3"/>
          </rPr>
          <t>DESCRIÇÃO DETALHADA_x000D_
BARRA/FIO REDONDO PARA CONSTRUCAO, DE ACO CA50 - NBR 7480 - 1/4"BARRA C/ 12 METROS</t>
        </r>
      </text>
    </comment>
    <comment ref="G491" authorId="0" shapeId="0" xr:uid="{B77FFE7C-2863-4FD9-B9A1-0395040A77C4}">
      <text>
        <r>
          <rPr>
            <sz val="10"/>
            <color indexed="81"/>
            <rFont val="Lucida Console"/>
            <family val="3"/>
          </rPr>
          <t>_x000D_
Últ estimativa : 1.200_x000D_
Enviada em     : 19.05.2021_x000D_
Ata - Venc     : 233/19 - 21.09.2020</t>
        </r>
      </text>
    </comment>
    <comment ref="O491" authorId="0" shapeId="0" xr:uid="{4875D6A7-839E-4FD1-82B4-83DAB31B24EB}">
      <text>
        <r>
          <rPr>
            <sz val="10"/>
            <color indexed="81"/>
            <rFont val="Lucida Console"/>
            <family val="3"/>
          </rPr>
          <t>_x000D_
Pertencia a ATA nº 233/19_x000D_
Estimativa de Renovação enviada em 19.05.2021 - Qtd 1.200_x000D_
PP 125/19 lote 14_x000D_
24.09.19 = Finalizar - contrato assinado</t>
        </r>
      </text>
    </comment>
    <comment ref="W491" authorId="0" shapeId="0" xr:uid="{91FD4066-8EE1-4C10-A83C-4487B1EA7104}">
      <text>
        <r>
          <rPr>
            <sz val="10"/>
            <color indexed="81"/>
            <rFont val="Lucida Console"/>
            <family val="3"/>
          </rPr>
          <t>_x000D_
DM-Construção</t>
        </r>
      </text>
    </comment>
    <comment ref="X491" authorId="0" shapeId="0" xr:uid="{C7F71399-6B34-4B12-AAC5-83680CA1B603}">
      <text>
        <r>
          <rPr>
            <sz val="10"/>
            <color indexed="81"/>
            <rFont val="Lucida Console"/>
            <family val="3"/>
          </rPr>
          <t>_x000D_
METAIS,LAMINAD.,PERFILADOS E ARTEFATOS METALICOS</t>
        </r>
      </text>
    </comment>
    <comment ref="Y491" authorId="0" shapeId="0" xr:uid="{0A58837B-D793-49CD-94AF-8C2455FC09F5}">
      <text>
        <r>
          <rPr>
            <sz val="10"/>
            <color indexed="81"/>
            <rFont val="Lucida Console"/>
            <family val="3"/>
          </rPr>
          <t>_x000D_
FERROS E ACOS AVULSOS</t>
        </r>
      </text>
    </comment>
    <comment ref="AW491" authorId="0" shapeId="0" xr:uid="{01B88558-4A9D-4C83-8050-194FBE82A863}">
      <text>
        <r>
          <rPr>
            <sz val="10"/>
            <color indexed="81"/>
            <rFont val="Lucida Console"/>
            <family val="3"/>
          </rPr>
          <t>Tempo de Estoque (Meses)_x000D_
_x000D_
1.361,0</t>
        </r>
      </text>
    </comment>
    <comment ref="A492" authorId="0" shapeId="0" xr:uid="{157198AD-92C4-4405-8BF3-3E8A230731F3}">
      <text>
        <r>
          <rPr>
            <sz val="10"/>
            <color indexed="81"/>
            <rFont val="Lucida Console"/>
            <family val="3"/>
          </rPr>
          <t>_x000D_
64605</t>
        </r>
      </text>
    </comment>
    <comment ref="B492" authorId="0" shapeId="0" xr:uid="{62F32188-F8A5-4D6A-8C2D-9FE550FFC697}">
      <text>
        <r>
          <rPr>
            <sz val="10"/>
            <color indexed="81"/>
            <rFont val="Lucida Console"/>
            <family val="3"/>
          </rPr>
          <t>DESCRIÇÃO DETALHADA_x000D_
BARRA/FIO REDONDO PARA CONSTRUCAO, DE ACO CA50 - NBR 7480 - 3/16" - BARRA COM 12 METROS</t>
        </r>
      </text>
    </comment>
    <comment ref="G492" authorId="0" shapeId="0" xr:uid="{132A0F3B-9C2F-4B1B-839D-30DBA1805F43}">
      <text>
        <r>
          <rPr>
            <sz val="10"/>
            <color indexed="81"/>
            <rFont val="Lucida Console"/>
            <family val="3"/>
          </rPr>
          <t>_x000D_
Últ estimativa : 800_x000D_
Enviada em     : 19.05.2021_x000D_
Ata - Venc     : 233/19 - 21.09.2020</t>
        </r>
      </text>
    </comment>
    <comment ref="O492" authorId="0" shapeId="0" xr:uid="{9029CE91-42D9-4DD1-8F13-DA30AC77DF2E}">
      <text>
        <r>
          <rPr>
            <sz val="10"/>
            <color indexed="81"/>
            <rFont val="Lucida Console"/>
            <family val="3"/>
          </rPr>
          <t>_x000D_
Pertencia a ATA nº 233/19_x000D_
Estimativa de Renovação enviada em 19.05.2021 - Qtd 800_x000D_
PP 125/19 lote 15_x000D_
24.09.19 = Finalizar - contrato assinado</t>
        </r>
      </text>
    </comment>
    <comment ref="W492" authorId="0" shapeId="0" xr:uid="{E6BF5493-4B72-4DA3-9C5A-FAC39C337283}">
      <text>
        <r>
          <rPr>
            <sz val="10"/>
            <color indexed="81"/>
            <rFont val="Lucida Console"/>
            <family val="3"/>
          </rPr>
          <t>_x000D_
DM-Construção</t>
        </r>
      </text>
    </comment>
    <comment ref="X492" authorId="0" shapeId="0" xr:uid="{9CED1EBC-52FB-4774-ACCC-710C1E1952FF}">
      <text>
        <r>
          <rPr>
            <sz val="10"/>
            <color indexed="81"/>
            <rFont val="Lucida Console"/>
            <family val="3"/>
          </rPr>
          <t>_x000D_
METAIS,LAMINAD.,PERFILADOS E ARTEFATOS METALICOS</t>
        </r>
      </text>
    </comment>
    <comment ref="Y492" authorId="0" shapeId="0" xr:uid="{6F4FBCA4-2379-43C9-9E36-1BA48D4A000B}">
      <text>
        <r>
          <rPr>
            <sz val="10"/>
            <color indexed="81"/>
            <rFont val="Lucida Console"/>
            <family val="3"/>
          </rPr>
          <t>_x000D_
FERROS E ACOS AVULSOS</t>
        </r>
      </text>
    </comment>
    <comment ref="AW492" authorId="0" shapeId="0" xr:uid="{CE677849-2FF9-47EE-874F-9966C88430C9}">
      <text>
        <r>
          <rPr>
            <sz val="10"/>
            <color indexed="81"/>
            <rFont val="Lucida Console"/>
            <family val="3"/>
          </rPr>
          <t>Tempo de Estoque (Meses)_x000D_
_x000D_
1.020,0</t>
        </r>
      </text>
    </comment>
    <comment ref="A493" authorId="0" shapeId="0" xr:uid="{84EDF6E6-6247-45A1-8B1B-2494792F4181}">
      <text>
        <r>
          <rPr>
            <sz val="10"/>
            <color indexed="81"/>
            <rFont val="Lucida Console"/>
            <family val="3"/>
          </rPr>
          <t>_x000D_
64627</t>
        </r>
      </text>
    </comment>
    <comment ref="B493" authorId="0" shapeId="0" xr:uid="{C194E6A5-4275-48E8-8F24-DC0A42F368B3}">
      <text>
        <r>
          <rPr>
            <sz val="10"/>
            <color indexed="81"/>
            <rFont val="Lucida Console"/>
            <family val="3"/>
          </rPr>
          <t>DESCRIÇÃO DETALHADA_x000D_
FERRO REDONDO - 1/2" - MECANICO - BARRA COM 06 METROS</t>
        </r>
      </text>
    </comment>
    <comment ref="G493" authorId="0" shapeId="0" xr:uid="{A32F5283-9069-4D90-AA5B-D3BA28977ED0}">
      <text>
        <r>
          <rPr>
            <sz val="10"/>
            <color indexed="81"/>
            <rFont val="Lucida Console"/>
            <family val="3"/>
          </rPr>
          <t>_x000D_
Últ estimativa : 800_x000D_
Enviada em     : 19.05.2021_x000D_
Ata - Venc     : 233/19 - 21.09.2020</t>
        </r>
      </text>
    </comment>
    <comment ref="O493" authorId="0" shapeId="0" xr:uid="{54C38BC9-1604-4F7D-AE43-F595E891A489}">
      <text>
        <r>
          <rPr>
            <sz val="10"/>
            <color indexed="81"/>
            <rFont val="Lucida Console"/>
            <family val="3"/>
          </rPr>
          <t>_x000D_
Pertencia a ATA nº 233/19_x000D_
Estimativa de Renovação enviada em 19.05.2021 - Qtd 800_x000D_
PP 125/19 lote _x000D_
24.09.19 = Finalizar - contrato assinado</t>
        </r>
      </text>
    </comment>
    <comment ref="W493" authorId="0" shapeId="0" xr:uid="{0222D3CC-992D-4018-9069-286E376B583F}">
      <text>
        <r>
          <rPr>
            <sz val="10"/>
            <color indexed="81"/>
            <rFont val="Lucida Console"/>
            <family val="3"/>
          </rPr>
          <t>_x000D_
DM-Construção</t>
        </r>
      </text>
    </comment>
    <comment ref="X493" authorId="0" shapeId="0" xr:uid="{2F03288C-CB4E-4D16-A2D6-607C3107BDA8}">
      <text>
        <r>
          <rPr>
            <sz val="10"/>
            <color indexed="81"/>
            <rFont val="Lucida Console"/>
            <family val="3"/>
          </rPr>
          <t>_x000D_
METAIS,LAMINAD.,PERFILADOS E ARTEFATOS METALICOS</t>
        </r>
      </text>
    </comment>
    <comment ref="Y493" authorId="0" shapeId="0" xr:uid="{C9B4485D-5CE4-47DB-B85F-C3C055E4DDF2}">
      <text>
        <r>
          <rPr>
            <sz val="10"/>
            <color indexed="81"/>
            <rFont val="Lucida Console"/>
            <family val="3"/>
          </rPr>
          <t>_x000D_
FERROS E ACOS AVULSOS</t>
        </r>
      </text>
    </comment>
    <comment ref="AW493" authorId="0" shapeId="0" xr:uid="{2C0B7CB5-FAD5-4C97-A519-D979FD3042B7}">
      <text>
        <r>
          <rPr>
            <sz val="10"/>
            <color indexed="81"/>
            <rFont val="Lucida Console"/>
            <family val="3"/>
          </rPr>
          <t>Tempo de Estoque (Meses)_x000D_
_x000D_
2.121,0</t>
        </r>
      </text>
    </comment>
    <comment ref="A494" authorId="0" shapeId="0" xr:uid="{3D80B200-57FD-4403-87BB-7268A941B642}">
      <text>
        <r>
          <rPr>
            <sz val="10"/>
            <color indexed="81"/>
            <rFont val="Lucida Console"/>
            <family val="3"/>
          </rPr>
          <t>_x000D_
64860</t>
        </r>
      </text>
    </comment>
    <comment ref="B494" authorId="0" shapeId="0" xr:uid="{CADB5142-D926-4AB8-A977-8839D369BA58}">
      <text>
        <r>
          <rPr>
            <sz val="10"/>
            <color indexed="81"/>
            <rFont val="Lucida Console"/>
            <family val="3"/>
          </rPr>
          <t>DESCRIÇÃO DETALHADA_x000D_
FERRO CHATO 1 1/2" X 1/8" BARRA C/ 06 METROS</t>
        </r>
      </text>
    </comment>
    <comment ref="G494" authorId="0" shapeId="0" xr:uid="{13819656-9E54-49A1-99D3-5BB089485B0F}">
      <text>
        <r>
          <rPr>
            <sz val="10"/>
            <color indexed="81"/>
            <rFont val="Lucida Console"/>
            <family val="3"/>
          </rPr>
          <t>_x000D_
Últ estimativa : 500_x000D_
Enviada em     : 19.05.2021_x000D_
Ata - Venc     : 233/19 - 21.09.2020</t>
        </r>
      </text>
    </comment>
    <comment ref="O494" authorId="0" shapeId="0" xr:uid="{6398737D-9BEA-4681-9524-0F2FABDF1A69}">
      <text>
        <r>
          <rPr>
            <sz val="10"/>
            <color indexed="81"/>
            <rFont val="Lucida Console"/>
            <family val="3"/>
          </rPr>
          <t>_x000D_
Pertencia a ATA nº 233/19_x000D_
Estimativa de Renovação enviada em 19.05.2021 - Qtd 500_x000D_
PP 125/19 lote _x000D_
24.09.19 = Finalizar - contrato assinado</t>
        </r>
      </text>
    </comment>
    <comment ref="W494" authorId="0" shapeId="0" xr:uid="{6B9F17F6-FC18-4E8B-8F6E-3757B570A54B}">
      <text>
        <r>
          <rPr>
            <sz val="10"/>
            <color indexed="81"/>
            <rFont val="Lucida Console"/>
            <family val="3"/>
          </rPr>
          <t>_x000D_
DM-Construção</t>
        </r>
      </text>
    </comment>
    <comment ref="X494" authorId="0" shapeId="0" xr:uid="{AF1BE115-82E3-411E-82C1-A46146E06A62}">
      <text>
        <r>
          <rPr>
            <sz val="10"/>
            <color indexed="81"/>
            <rFont val="Lucida Console"/>
            <family val="3"/>
          </rPr>
          <t>_x000D_
METAIS,LAMINAD.,PERFILADOS E ARTEFATOS METALICOS</t>
        </r>
      </text>
    </comment>
    <comment ref="Y494" authorId="0" shapeId="0" xr:uid="{846515A4-C676-4921-9CAA-3E6ABA52BFE9}">
      <text>
        <r>
          <rPr>
            <sz val="10"/>
            <color indexed="81"/>
            <rFont val="Lucida Console"/>
            <family val="3"/>
          </rPr>
          <t>_x000D_
FERROS E ACOS AVULSOS</t>
        </r>
      </text>
    </comment>
    <comment ref="AW494" authorId="0" shapeId="0" xr:uid="{E420FD7C-1619-4772-B2FC-1C448702AFD8}">
      <text>
        <r>
          <rPr>
            <sz val="10"/>
            <color indexed="81"/>
            <rFont val="Lucida Console"/>
            <family val="3"/>
          </rPr>
          <t>Tempo de Estoque (Meses)_x000D_
_x000D_
106,0</t>
        </r>
      </text>
    </comment>
    <comment ref="A495" authorId="0" shapeId="0" xr:uid="{77A8598D-0FA1-422D-BCC7-6D6D22AA173D}">
      <text>
        <r>
          <rPr>
            <sz val="10"/>
            <color indexed="81"/>
            <rFont val="Lucida Console"/>
            <family val="3"/>
          </rPr>
          <t>_x000D_
64861</t>
        </r>
      </text>
    </comment>
    <comment ref="B495" authorId="0" shapeId="0" xr:uid="{1ED04D3B-058F-44BC-A478-C27EDD060C8C}">
      <text>
        <r>
          <rPr>
            <sz val="10"/>
            <color indexed="81"/>
            <rFont val="Lucida Console"/>
            <family val="3"/>
          </rPr>
          <t>DESCRIÇÃO DETALHADA_x000D_
FERRO CHATO 3/4" X 1/8" BARRA C/ 06 METROS</t>
        </r>
      </text>
    </comment>
    <comment ref="G495" authorId="0" shapeId="0" xr:uid="{4647D2F4-59FE-482A-9C7B-69E4DCC396E1}">
      <text>
        <r>
          <rPr>
            <sz val="10"/>
            <color indexed="81"/>
            <rFont val="Lucida Console"/>
            <family val="3"/>
          </rPr>
          <t>_x000D_
Últ estimativa : 500_x000D_
Enviada em     : 19.05.2021_x000D_
Ata - Venc     : 233/19 - 21.09.2020</t>
        </r>
      </text>
    </comment>
    <comment ref="O495" authorId="0" shapeId="0" xr:uid="{C29B394C-71DD-4CE6-9FCB-0AF009DEECC3}">
      <text>
        <r>
          <rPr>
            <sz val="10"/>
            <color indexed="81"/>
            <rFont val="Lucida Console"/>
            <family val="3"/>
          </rPr>
          <t>_x000D_
Pertencia a ATA nº 233/19_x000D_
Estimativa de Renovação enviada em 19.05.2021 - Qtd 500_x000D_
PP 125/19 lote _x000D_
24.09.19 = Finalizar - contrato assinado</t>
        </r>
      </text>
    </comment>
    <comment ref="W495" authorId="0" shapeId="0" xr:uid="{5CD71644-9D4A-4A5D-BAB4-52C8AEB4E31C}">
      <text>
        <r>
          <rPr>
            <sz val="10"/>
            <color indexed="81"/>
            <rFont val="Lucida Console"/>
            <family val="3"/>
          </rPr>
          <t>_x000D_
DM-Construção</t>
        </r>
      </text>
    </comment>
    <comment ref="X495" authorId="0" shapeId="0" xr:uid="{0B0B79D5-A844-427E-B46B-2AFD3B77CCF4}">
      <text>
        <r>
          <rPr>
            <sz val="10"/>
            <color indexed="81"/>
            <rFont val="Lucida Console"/>
            <family val="3"/>
          </rPr>
          <t>_x000D_
METAIS,LAMINAD.,PERFILADOS E ARTEFATOS METALICOS</t>
        </r>
      </text>
    </comment>
    <comment ref="Y495" authorId="0" shapeId="0" xr:uid="{7A994DEC-E9C5-49DA-80A8-1FB67A9F4A74}">
      <text>
        <r>
          <rPr>
            <sz val="10"/>
            <color indexed="81"/>
            <rFont val="Lucida Console"/>
            <family val="3"/>
          </rPr>
          <t>_x000D_
FERROS E ACOS AVULSOS</t>
        </r>
      </text>
    </comment>
    <comment ref="AW495" authorId="0" shapeId="0" xr:uid="{43D96FEC-DA64-4C71-BEA4-C9A5A3E47F89}">
      <text>
        <r>
          <rPr>
            <sz val="10"/>
            <color indexed="81"/>
            <rFont val="Lucida Console"/>
            <family val="3"/>
          </rPr>
          <t>Tempo de Estoque (Meses)_x000D_
_x000D_
1.790,0</t>
        </r>
      </text>
    </comment>
    <comment ref="A496" authorId="0" shapeId="0" xr:uid="{C3E3B6AF-1EEC-487C-A42E-C3CBBB788A97}">
      <text>
        <r>
          <rPr>
            <sz val="10"/>
            <color indexed="81"/>
            <rFont val="Lucida Console"/>
            <family val="3"/>
          </rPr>
          <t>_x000D_
77786</t>
        </r>
      </text>
    </comment>
    <comment ref="B496" authorId="0" shapeId="0" xr:uid="{3D9913C5-1E6A-409F-ACAE-D4E64A266AE0}">
      <text>
        <r>
          <rPr>
            <sz val="10"/>
            <color indexed="81"/>
            <rFont val="Lucida Console"/>
            <family val="3"/>
          </rPr>
          <t>DESCRIÇÃO DETALHADA_x000D_
FERRO "U" PENDURAL, MED. 40 MM DE LARGURA X 7 MM DE ESPESSURA X 40 CM DE COMPRIMENTO</t>
        </r>
      </text>
    </comment>
    <comment ref="G496" authorId="0" shapeId="0" xr:uid="{4C69ED21-7769-439E-9168-A683D59414C3}">
      <text>
        <r>
          <rPr>
            <sz val="10"/>
            <color indexed="81"/>
            <rFont val="Lucida Console"/>
            <family val="3"/>
          </rPr>
          <t>_x000D_
Últ estimativa : 0_x000D_
Enviada em     : 20.05.2020_x000D_
Ata - Venc     : 233/19 - 21.09.2020</t>
        </r>
      </text>
    </comment>
    <comment ref="O496" authorId="0" shapeId="0" xr:uid="{00764CC3-F24C-4527-9F10-F0A6B4AEAFAA}">
      <text>
        <r>
          <rPr>
            <sz val="10"/>
            <color indexed="81"/>
            <rFont val="Lucida Console"/>
            <family val="3"/>
          </rPr>
          <t>_x000D_
Pertencia a ATA nº 233/19_x000D_
Estimativa de Renovação enviada em 20.05.2020 - Qtd _x000D_
PP 125/19 lote _x000D_
24.09.19 = Finalizar - contrato assinado</t>
        </r>
      </text>
    </comment>
    <comment ref="W496" authorId="0" shapeId="0" xr:uid="{C1E20BD5-D8D7-48EB-BA85-DEC55F487504}">
      <text>
        <r>
          <rPr>
            <sz val="10"/>
            <color indexed="81"/>
            <rFont val="Lucida Console"/>
            <family val="3"/>
          </rPr>
          <t>_x000D_
DM-Construção</t>
        </r>
      </text>
    </comment>
    <comment ref="X496" authorId="0" shapeId="0" xr:uid="{A2B55B22-DAC5-43CE-BCF2-103396B54322}">
      <text>
        <r>
          <rPr>
            <sz val="10"/>
            <color indexed="81"/>
            <rFont val="Lucida Console"/>
            <family val="3"/>
          </rPr>
          <t>_x000D_
METAIS,LAMINAD.,PERFILADOS E ARTEFATOS METALICOS</t>
        </r>
      </text>
    </comment>
    <comment ref="Y496" authorId="0" shapeId="0" xr:uid="{2F80B8A5-8F4A-4B7C-8DF2-848FFDCDD546}">
      <text>
        <r>
          <rPr>
            <sz val="10"/>
            <color indexed="81"/>
            <rFont val="Lucida Console"/>
            <family val="3"/>
          </rPr>
          <t>_x000D_
FERROS E ACOS AVULSOS</t>
        </r>
      </text>
    </comment>
    <comment ref="AW496" authorId="0" shapeId="0" xr:uid="{68416D9C-EBE2-4946-B66E-F9A9A3ABF6B7}">
      <text>
        <r>
          <rPr>
            <sz val="10"/>
            <color indexed="81"/>
            <rFont val="Lucida Console"/>
            <family val="3"/>
          </rPr>
          <t>Tempo de Estoque (Meses)_x000D_
_x000D_
50,0</t>
        </r>
      </text>
    </comment>
    <comment ref="A497" authorId="0" shapeId="0" xr:uid="{2FE674D4-705D-4DE7-9661-B00933B5048D}">
      <text>
        <r>
          <rPr>
            <sz val="10"/>
            <color indexed="81"/>
            <rFont val="Lucida Console"/>
            <family val="3"/>
          </rPr>
          <t>_x000D_
61046</t>
        </r>
      </text>
    </comment>
    <comment ref="B497" authorId="0" shapeId="0" xr:uid="{EB4D77D9-FBCE-4F71-BB09-3EA1940CAA91}">
      <text>
        <r>
          <rPr>
            <sz val="10"/>
            <color indexed="81"/>
            <rFont val="Lucida Console"/>
            <family val="3"/>
          </rPr>
          <t>DESCRIÇÃO DETALHADA_x000D_
CANTONEIRA DE FERRO 2" X 1/8" - BARRA COM 06 METROS</t>
        </r>
      </text>
    </comment>
    <comment ref="G497" authorId="0" shapeId="0" xr:uid="{2F3E8B4F-CAE8-4764-9D2E-14DED18ADCF1}">
      <text>
        <r>
          <rPr>
            <sz val="10"/>
            <color indexed="81"/>
            <rFont val="Lucida Console"/>
            <family val="3"/>
          </rPr>
          <t>_x000D_
Últ estimativa : 0_x000D_
Enviada em     : 20.05.2020_x000D_
Ata - Venc     : 233/19 - 21.09.2020</t>
        </r>
      </text>
    </comment>
    <comment ref="O497" authorId="0" shapeId="0" xr:uid="{2897B074-B935-44B9-A9F6-CCBB2933412E}">
      <text>
        <r>
          <rPr>
            <sz val="10"/>
            <color indexed="81"/>
            <rFont val="Lucida Console"/>
            <family val="3"/>
          </rPr>
          <t>_x000D_
Pertencia a ATA nº 233/19_x000D_
Estimativa de Renovação enviada em 20.05.2020 - Qtd _x000D_
PP 125/19 lote _x000D_
24.09.19 = Finalizar - contrato assinado</t>
        </r>
      </text>
    </comment>
    <comment ref="W497" authorId="0" shapeId="0" xr:uid="{305DBF19-0951-4A09-A929-0AEEB6EF72D2}">
      <text>
        <r>
          <rPr>
            <sz val="10"/>
            <color indexed="81"/>
            <rFont val="Lucida Console"/>
            <family val="3"/>
          </rPr>
          <t>_x000D_
DM-Serralheria</t>
        </r>
      </text>
    </comment>
    <comment ref="X497" authorId="0" shapeId="0" xr:uid="{18735610-5DB9-4CC7-BCAD-A51B11BFB2A5}">
      <text>
        <r>
          <rPr>
            <sz val="10"/>
            <color indexed="81"/>
            <rFont val="Lucida Console"/>
            <family val="3"/>
          </rPr>
          <t>_x000D_
METAIS,LAMINAD.,PERFILADOS E ARTEFATOS METALICOS</t>
        </r>
      </text>
    </comment>
    <comment ref="Y497" authorId="0" shapeId="0" xr:uid="{47E019B4-E9B4-4E84-A263-FA55246CF5E3}">
      <text>
        <r>
          <rPr>
            <sz val="10"/>
            <color indexed="81"/>
            <rFont val="Lucida Console"/>
            <family val="3"/>
          </rPr>
          <t>_x000D_
CANTONEIRAS</t>
        </r>
      </text>
    </comment>
    <comment ref="AW497" authorId="0" shapeId="0" xr:uid="{EDCBA6D2-DBAC-45C8-B48C-BBD2E76332FF}">
      <text>
        <r>
          <rPr>
            <sz val="10"/>
            <color indexed="81"/>
            <rFont val="Lucida Console"/>
            <family val="3"/>
          </rPr>
          <t>Tempo de Estoque (Meses)_x000D_
_x000D_
496,0</t>
        </r>
      </text>
    </comment>
    <comment ref="A498" authorId="0" shapeId="0" xr:uid="{E0E0B56E-0690-49F4-A4A2-ABC9517F9682}">
      <text>
        <r>
          <rPr>
            <sz val="10"/>
            <color indexed="81"/>
            <rFont val="Lucida Console"/>
            <family val="3"/>
          </rPr>
          <t>_x000D_
64607</t>
        </r>
      </text>
    </comment>
    <comment ref="B498" authorId="0" shapeId="0" xr:uid="{BC71A2CA-838A-4DCD-9397-578C00A97E02}">
      <text>
        <r>
          <rPr>
            <sz val="10"/>
            <color indexed="81"/>
            <rFont val="Lucida Console"/>
            <family val="3"/>
          </rPr>
          <t>DESCRIÇÃO DETALHADA_x000D_
CANTONEIRA DE FERRO - BARRA COM 6 M - 1" X 1/8"</t>
        </r>
      </text>
    </comment>
    <comment ref="G498" authorId="0" shapeId="0" xr:uid="{3E090CD2-2C9A-402D-8576-43FF39B8662E}">
      <text>
        <r>
          <rPr>
            <sz val="10"/>
            <color indexed="81"/>
            <rFont val="Lucida Console"/>
            <family val="3"/>
          </rPr>
          <t>_x000D_
Últ estimativa : 500_x000D_
Enviada em     : 20.05.2020_x000D_
Ata - Venc     : 233/19 - 21.09.2020</t>
        </r>
      </text>
    </comment>
    <comment ref="O498" authorId="0" shapeId="0" xr:uid="{72737002-4FB4-42B8-8B9A-A9CFD4E2C858}">
      <text>
        <r>
          <rPr>
            <sz val="10"/>
            <color indexed="81"/>
            <rFont val="Lucida Console"/>
            <family val="3"/>
          </rPr>
          <t>_x000D_
Pertencia a ATA nº 233/19_x000D_
Estimativa de Renovação enviada em 20.05.2020 - Qtd 500_x000D_
PP 125/19 lote 17_x000D_
24.09.19 = Finalizar - contrato assinado</t>
        </r>
      </text>
    </comment>
    <comment ref="W498" authorId="0" shapeId="0" xr:uid="{A656CD11-4917-47FD-9A7E-6E67E23C7D92}">
      <text>
        <r>
          <rPr>
            <sz val="10"/>
            <color indexed="81"/>
            <rFont val="Lucida Console"/>
            <family val="3"/>
          </rPr>
          <t>_x000D_
DM-Serralheria</t>
        </r>
      </text>
    </comment>
    <comment ref="X498" authorId="0" shapeId="0" xr:uid="{3452F91A-4691-4894-8338-F85CEA390D87}">
      <text>
        <r>
          <rPr>
            <sz val="10"/>
            <color indexed="81"/>
            <rFont val="Lucida Console"/>
            <family val="3"/>
          </rPr>
          <t>_x000D_
METAIS,LAMINAD.,PERFILADOS E ARTEFATOS METALICOS</t>
        </r>
      </text>
    </comment>
    <comment ref="Y498" authorId="0" shapeId="0" xr:uid="{5BC1C401-8881-4D0E-B1FA-83197BD8035E}">
      <text>
        <r>
          <rPr>
            <sz val="10"/>
            <color indexed="81"/>
            <rFont val="Lucida Console"/>
            <family val="3"/>
          </rPr>
          <t>_x000D_
CANTONEIRAS</t>
        </r>
      </text>
    </comment>
    <comment ref="AW498" authorId="0" shapeId="0" xr:uid="{25AD968B-90B9-47DF-97DA-659C33CFA960}">
      <text>
        <r>
          <rPr>
            <sz val="10"/>
            <color indexed="81"/>
            <rFont val="Lucida Console"/>
            <family val="3"/>
          </rPr>
          <t>Tempo de Estoque (Meses)_x000D_
_x000D_
1.236,0</t>
        </r>
      </text>
    </comment>
    <comment ref="A499" authorId="0" shapeId="0" xr:uid="{ABED7F8C-2D29-4ADF-9807-21A0D6DF88C6}">
      <text>
        <r>
          <rPr>
            <sz val="10"/>
            <color indexed="81"/>
            <rFont val="Lucida Console"/>
            <family val="3"/>
          </rPr>
          <t>_x000D_
64609</t>
        </r>
      </text>
    </comment>
    <comment ref="B499" authorId="0" shapeId="0" xr:uid="{7DFC55E8-E017-44D6-A9C0-D1033B063DEF}">
      <text>
        <r>
          <rPr>
            <sz val="10"/>
            <color indexed="81"/>
            <rFont val="Lucida Console"/>
            <family val="3"/>
          </rPr>
          <t>DESCRIÇÃO DETALHADA_x000D_
CANTONEIRA DE FERRO - BARRA COM 6 M - 3/4" X 1/8"</t>
        </r>
      </text>
    </comment>
    <comment ref="G499" authorId="0" shapeId="0" xr:uid="{5DF7E215-87D3-4138-A40C-6845378F0F2E}">
      <text>
        <r>
          <rPr>
            <sz val="10"/>
            <color indexed="81"/>
            <rFont val="Lucida Console"/>
            <family val="3"/>
          </rPr>
          <t>_x000D_
Últ estimativa : 300_x000D_
Enviada em     : 20.05.2020_x000D_
Ata - Venc     : 233/19 - 21.09.2020</t>
        </r>
      </text>
    </comment>
    <comment ref="O499" authorId="0" shapeId="0" xr:uid="{8E423893-A7EC-404E-894F-FC56E36678BD}">
      <text>
        <r>
          <rPr>
            <sz val="10"/>
            <color indexed="81"/>
            <rFont val="Lucida Console"/>
            <family val="3"/>
          </rPr>
          <t>_x000D_
Pertencia a ATA nº 233/19_x000D_
Estimativa de Renovação enviada em 20.05.2020 - Qtd 300_x000D_
PP 125/19 lote 18_x000D_
24.09.19 = Finalizar - contrato assinado</t>
        </r>
      </text>
    </comment>
    <comment ref="W499" authorId="0" shapeId="0" xr:uid="{6B1DBB3F-D967-4007-86FC-E72A029C5D0E}">
      <text>
        <r>
          <rPr>
            <sz val="10"/>
            <color indexed="81"/>
            <rFont val="Lucida Console"/>
            <family val="3"/>
          </rPr>
          <t>_x000D_
DM-Serralheria</t>
        </r>
      </text>
    </comment>
    <comment ref="X499" authorId="0" shapeId="0" xr:uid="{0B94608E-22B5-4A32-BEC8-A43B71BE187A}">
      <text>
        <r>
          <rPr>
            <sz val="10"/>
            <color indexed="81"/>
            <rFont val="Lucida Console"/>
            <family val="3"/>
          </rPr>
          <t>_x000D_
METAIS,LAMINAD.,PERFILADOS E ARTEFATOS METALICOS</t>
        </r>
      </text>
    </comment>
    <comment ref="Y499" authorId="0" shapeId="0" xr:uid="{C98FCFD6-177E-413F-9432-1D349C7700B6}">
      <text>
        <r>
          <rPr>
            <sz val="10"/>
            <color indexed="81"/>
            <rFont val="Lucida Console"/>
            <family val="3"/>
          </rPr>
          <t>_x000D_
CANTONEIRAS</t>
        </r>
      </text>
    </comment>
    <comment ref="AW499" authorId="0" shapeId="0" xr:uid="{69953559-B2B8-4B21-BEA9-120C027DFA70}">
      <text>
        <r>
          <rPr>
            <sz val="10"/>
            <color indexed="81"/>
            <rFont val="Lucida Console"/>
            <family val="3"/>
          </rPr>
          <t>Tempo de Estoque (Meses)_x000D_
_x000D_
435,0</t>
        </r>
      </text>
    </comment>
    <comment ref="A500" authorId="0" shapeId="0" xr:uid="{B135749E-1B83-41AF-A666-0399D61B2834}">
      <text>
        <r>
          <rPr>
            <sz val="10"/>
            <color indexed="81"/>
            <rFont val="Lucida Console"/>
            <family val="3"/>
          </rPr>
          <t>_x000D_
64625</t>
        </r>
      </text>
    </comment>
    <comment ref="B500" authorId="0" shapeId="0" xr:uid="{11FC981C-0106-4103-95E4-65C918D01326}">
      <text>
        <r>
          <rPr>
            <sz val="10"/>
            <color indexed="81"/>
            <rFont val="Lucida Console"/>
            <family val="3"/>
          </rPr>
          <t>DESCRIÇÃO DETALHADA_x000D_
FERRO CHATO - 1" X 1/4" - BARRA COM 06 METROS</t>
        </r>
      </text>
    </comment>
    <comment ref="G500" authorId="0" shapeId="0" xr:uid="{F6AF0A5A-84E2-4057-919E-0B38A521DAE3}">
      <text>
        <r>
          <rPr>
            <sz val="10"/>
            <color indexed="81"/>
            <rFont val="Lucida Console"/>
            <family val="3"/>
          </rPr>
          <t>_x000D_
Últ estimativa : 500_x000D_
Enviada em     : 20.05.2020_x000D_
Ata - Venc     : 233/19 - 21.09.2020</t>
        </r>
      </text>
    </comment>
    <comment ref="O500" authorId="0" shapeId="0" xr:uid="{328AAADA-1E38-4DB2-B62F-760FA8DDF43E}">
      <text>
        <r>
          <rPr>
            <sz val="10"/>
            <color indexed="81"/>
            <rFont val="Lucida Console"/>
            <family val="3"/>
          </rPr>
          <t xml:space="preserve">_x000D_
Pertencia a ATA nº 233/19_x000D_
Estimativa de Renovação enviada em 20.05.2020 - Qtd 500_x000D_
PE 281/21 lote _x000D_
 = </t>
        </r>
      </text>
    </comment>
    <comment ref="W500" authorId="0" shapeId="0" xr:uid="{36EC777D-C66C-4DF2-8DA8-E58212AFC301}">
      <text>
        <r>
          <rPr>
            <sz val="10"/>
            <color indexed="81"/>
            <rFont val="Lucida Console"/>
            <family val="3"/>
          </rPr>
          <t>_x000D_
DM-Construção</t>
        </r>
      </text>
    </comment>
    <comment ref="X500" authorId="0" shapeId="0" xr:uid="{1DDF7335-E282-4416-97A6-381496D96B8B}">
      <text>
        <r>
          <rPr>
            <sz val="10"/>
            <color indexed="81"/>
            <rFont val="Lucida Console"/>
            <family val="3"/>
          </rPr>
          <t>_x000D_
METAIS,LAMINAD.,PERFILADOS E ARTEFATOS METALICOS</t>
        </r>
      </text>
    </comment>
    <comment ref="Y500" authorId="0" shapeId="0" xr:uid="{3666E0B0-80A6-40FB-A25D-02FB18C9A26C}">
      <text>
        <r>
          <rPr>
            <sz val="10"/>
            <color indexed="81"/>
            <rFont val="Lucida Console"/>
            <family val="3"/>
          </rPr>
          <t>_x000D_
FERROS E ACOS AVULSOS</t>
        </r>
      </text>
    </comment>
    <comment ref="AW500" authorId="0" shapeId="0" xr:uid="{B9AEE2B1-74A6-4FD0-B5A6-9BE826272293}">
      <text>
        <r>
          <rPr>
            <sz val="10"/>
            <color indexed="81"/>
            <rFont val="Lucida Console"/>
            <family val="3"/>
          </rPr>
          <t>Tempo de Estoque (Meses)_x000D_
_x000D_
677,0</t>
        </r>
      </text>
    </comment>
    <comment ref="A501" authorId="0" shapeId="0" xr:uid="{E8CA41E8-6235-4586-B055-F55E3FFEC02A}">
      <text>
        <r>
          <rPr>
            <sz val="10"/>
            <color indexed="81"/>
            <rFont val="Lucida Console"/>
            <family val="3"/>
          </rPr>
          <t>_x000D_
64817</t>
        </r>
      </text>
    </comment>
    <comment ref="B501" authorId="0" shapeId="0" xr:uid="{D153D804-BF9B-483E-9919-D6C92BB11B23}">
      <text>
        <r>
          <rPr>
            <sz val="10"/>
            <color indexed="81"/>
            <rFont val="Lucida Console"/>
            <family val="3"/>
          </rPr>
          <t>DESCRIÇÃO DETALHADA_x000D_
FERRO REDONDO 3/8" MECANICO, BARRA C/ 06 METROS</t>
        </r>
      </text>
    </comment>
    <comment ref="G501" authorId="0" shapeId="0" xr:uid="{F2EFB275-D4B4-4B26-8734-3333BB31131A}">
      <text>
        <r>
          <rPr>
            <sz val="10"/>
            <color indexed="81"/>
            <rFont val="Lucida Console"/>
            <family val="3"/>
          </rPr>
          <t>_x000D_
Últ estimativa : 200_x000D_
Enviada em     : 20.05.2020_x000D_
Ata - Venc     : 233/19 - 21.09.2020</t>
        </r>
      </text>
    </comment>
    <comment ref="O501" authorId="0" shapeId="0" xr:uid="{307E1D8A-1600-497F-9D5E-85F1AB3BE322}">
      <text>
        <r>
          <rPr>
            <sz val="10"/>
            <color indexed="81"/>
            <rFont val="Lucida Console"/>
            <family val="3"/>
          </rPr>
          <t>_x000D_
Pertencia a ATA nº 233/19_x000D_
Estimativa de Renovação enviada em 20.05.2020 - Qtd 200_x000D_
PP 125/19 lote _x000D_
24.09.19 = Finalizar - contrato assinado</t>
        </r>
      </text>
    </comment>
    <comment ref="W501" authorId="0" shapeId="0" xr:uid="{07471046-B0DA-4704-8F5B-DD9976635720}">
      <text>
        <r>
          <rPr>
            <sz val="10"/>
            <color indexed="81"/>
            <rFont val="Lucida Console"/>
            <family val="3"/>
          </rPr>
          <t>_x000D_
DM-Construção</t>
        </r>
      </text>
    </comment>
    <comment ref="X501" authorId="0" shapeId="0" xr:uid="{48D56F5F-56DB-4D89-ABD2-709C241C5937}">
      <text>
        <r>
          <rPr>
            <sz val="10"/>
            <color indexed="81"/>
            <rFont val="Lucida Console"/>
            <family val="3"/>
          </rPr>
          <t>_x000D_
METAIS,LAMINAD.,PERFILADOS E ARTEFATOS METALICOS</t>
        </r>
      </text>
    </comment>
    <comment ref="Y501" authorId="0" shapeId="0" xr:uid="{474AC95E-4FDE-4B5E-AF5E-18A0EC29114F}">
      <text>
        <r>
          <rPr>
            <sz val="10"/>
            <color indexed="81"/>
            <rFont val="Lucida Console"/>
            <family val="3"/>
          </rPr>
          <t>_x000D_
FERROS E ACOS AVULSOS</t>
        </r>
      </text>
    </comment>
    <comment ref="AW501" authorId="0" shapeId="0" xr:uid="{E0DB5018-12B6-4171-915C-656097C252E7}">
      <text>
        <r>
          <rPr>
            <sz val="10"/>
            <color indexed="81"/>
            <rFont val="Lucida Console"/>
            <family val="3"/>
          </rPr>
          <t>Tempo de Estoque (Meses)_x000D_
_x000D_
86,0</t>
        </r>
      </text>
    </comment>
    <comment ref="A502" authorId="0" shapeId="0" xr:uid="{6F59C4FC-4FC9-451A-8351-EA304BF47B94}">
      <text>
        <r>
          <rPr>
            <sz val="10"/>
            <color indexed="81"/>
            <rFont val="Lucida Console"/>
            <family val="3"/>
          </rPr>
          <t>_x000D_
136895</t>
        </r>
      </text>
    </comment>
    <comment ref="B502" authorId="0" shapeId="0" xr:uid="{1FDD10A5-CB4C-4A2A-A1A5-1EF840DCDC79}">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502" authorId="0" shapeId="0" xr:uid="{4D104A9A-EA6D-40E6-87B8-866621ED7B1B}">
      <text>
        <r>
          <rPr>
            <sz val="10"/>
            <color indexed="81"/>
            <rFont val="Lucida Console"/>
            <family val="3"/>
          </rPr>
          <t>_x000D_
Últ estimativa : 1.000_x000D_
Enviada em     : 19.05.2020_x000D_
Ata - Venc     : 234/19 - 21.09.2020</t>
        </r>
      </text>
    </comment>
    <comment ref="O502" authorId="0" shapeId="0" xr:uid="{6C0046D7-2843-4EA2-A993-97E006A76092}">
      <text>
        <r>
          <rPr>
            <sz val="10"/>
            <color indexed="81"/>
            <rFont val="Lucida Console"/>
            <family val="3"/>
          </rPr>
          <t>_x000D_
Pertencia a ATA nº 234/19_x000D_
Estimativa de Renovação enviada em 19.05.2020 - Qtd 1.000_x000D_
PE 139/20 lote 3 (Impróspero)_x000D_
01.09.20 = Finalizado</t>
        </r>
      </text>
    </comment>
    <comment ref="W502" authorId="0" shapeId="0" xr:uid="{6C700F1C-8EED-4980-8F22-904F6B524D53}">
      <text>
        <r>
          <rPr>
            <sz val="10"/>
            <color indexed="81"/>
            <rFont val="Lucida Console"/>
            <family val="3"/>
          </rPr>
          <t>_x000D_
DM-Elétrica</t>
        </r>
      </text>
    </comment>
    <comment ref="X502" authorId="0" shapeId="0" xr:uid="{F75B1ADC-DE8E-4F1F-8679-6294F0760838}">
      <text>
        <r>
          <rPr>
            <sz val="10"/>
            <color indexed="81"/>
            <rFont val="Lucida Console"/>
            <family val="3"/>
          </rPr>
          <t>_x000D_
EQUIP. MAT. P/ GERACAO, TRANSM. DISTR. RETIF...</t>
        </r>
      </text>
    </comment>
    <comment ref="Y502" authorId="0" shapeId="0" xr:uid="{B5341E69-619E-4F90-9CC1-A11C37B66DE1}">
      <text>
        <r>
          <rPr>
            <sz val="10"/>
            <color indexed="81"/>
            <rFont val="Lucida Console"/>
            <family val="3"/>
          </rPr>
          <t>_x000D_
LAMPADAS DE LED</t>
        </r>
      </text>
    </comment>
    <comment ref="AW502" authorId="0" shapeId="0" xr:uid="{F7CF1EAF-6187-404F-9201-1BD4BC494202}">
      <text>
        <r>
          <rPr>
            <sz val="10"/>
            <color indexed="81"/>
            <rFont val="Lucida Console"/>
            <family val="3"/>
          </rPr>
          <t>Tempo de Estoque (Meses)_x000D_
_x000D_
315,0</t>
        </r>
      </text>
    </comment>
    <comment ref="A503" authorId="0" shapeId="0" xr:uid="{671B61D0-9C53-40A3-A802-0E28B175CDF9}">
      <text>
        <r>
          <rPr>
            <sz val="10"/>
            <color indexed="81"/>
            <rFont val="Lucida Console"/>
            <family val="3"/>
          </rPr>
          <t>_x000D_
16571</t>
        </r>
      </text>
    </comment>
    <comment ref="B503" authorId="0" shapeId="0" xr:uid="{82644229-9CE9-4DF8-A076-25A5452E60F8}">
      <text>
        <r>
          <rPr>
            <sz val="10"/>
            <color indexed="81"/>
            <rFont val="Lucida Console"/>
            <family val="3"/>
          </rPr>
          <t>DESCRIÇÃO DETALHADA_x000D_
INSETICIDA AEROSOL A BASE DE AGUA FR C/ 300 ML</t>
        </r>
      </text>
    </comment>
    <comment ref="G503" authorId="0" shapeId="0" xr:uid="{0AED488C-54C5-4E09-8816-9083D15EA1DB}">
      <text>
        <r>
          <rPr>
            <sz val="10"/>
            <color indexed="81"/>
            <rFont val="Lucida Console"/>
            <family val="3"/>
          </rPr>
          <t>_x000D_
Últ estimativa : 3.800_x000D_
Enviada em     : 18.05.2020_x000D_
Ata - Venc     : 236/19 - 25.09.2020</t>
        </r>
      </text>
    </comment>
    <comment ref="O503" authorId="0" shapeId="0" xr:uid="{54AA9046-78C3-4580-8306-17AA5FCB0A18}">
      <text>
        <r>
          <rPr>
            <sz val="10"/>
            <color indexed="81"/>
            <rFont val="Lucida Console"/>
            <family val="3"/>
          </rPr>
          <t>_x000D_
Pertencia a ATA nº 236/19_x000D_
Estimativa de Renovação enviada em 18.05.2020 - Qtd 3.800_x000D_
PE  72/19 lote _x000D_
27.09.19 = Finalizar - contrato assinado</t>
        </r>
      </text>
    </comment>
    <comment ref="W503" authorId="0" shapeId="0" xr:uid="{F9C1EC0B-F601-4E67-A860-C9B6768F5F34}">
      <text>
        <r>
          <rPr>
            <sz val="10"/>
            <color indexed="81"/>
            <rFont val="Lucida Console"/>
            <family val="3"/>
          </rPr>
          <t>_x000D_
Administrativo</t>
        </r>
      </text>
    </comment>
    <comment ref="X503" authorId="0" shapeId="0" xr:uid="{5812F733-C8A9-47A5-B870-42D87791C488}">
      <text>
        <r>
          <rPr>
            <sz val="10"/>
            <color indexed="81"/>
            <rFont val="Lucida Console"/>
            <family val="3"/>
          </rPr>
          <t>_x000D_
MAQ.EQUIP.E MAT.P/ CULTURA ANIMAL E VEGETAL</t>
        </r>
      </text>
    </comment>
    <comment ref="Y503" authorId="0" shapeId="0" xr:uid="{8C6AAE60-42A6-48CC-A1C0-0B461B26BFFB}">
      <text>
        <r>
          <rPr>
            <sz val="10"/>
            <color indexed="81"/>
            <rFont val="Lucida Console"/>
            <family val="3"/>
          </rPr>
          <t>_x000D_
DEFENSIVOS, INSETICIDAS, RATICIDAS E PESTICIDAS</t>
        </r>
      </text>
    </comment>
    <comment ref="AW503" authorId="0" shapeId="0" xr:uid="{A15587C1-A58C-4EC3-B9DD-E891DF1E6187}">
      <text>
        <r>
          <rPr>
            <sz val="10"/>
            <color indexed="81"/>
            <rFont val="Lucida Console"/>
            <family val="3"/>
          </rPr>
          <t>Tempo de Estoque (Meses)_x000D_
_x000D_
2.828,0</t>
        </r>
      </text>
    </comment>
    <comment ref="A504" authorId="0" shapeId="0" xr:uid="{79C0A554-2DB4-4DEE-9D7B-7A8B2CAA3963}">
      <text>
        <r>
          <rPr>
            <sz val="10"/>
            <color indexed="81"/>
            <rFont val="Lucida Console"/>
            <family val="3"/>
          </rPr>
          <t>_x000D_
134546</t>
        </r>
      </text>
    </comment>
    <comment ref="B504" authorId="0" shapeId="0" xr:uid="{6325CFCA-D2BF-4D2C-8B82-14BF8D4F5ED2}">
      <text>
        <r>
          <rPr>
            <sz val="10"/>
            <color indexed="81"/>
            <rFont val="Lucida Console"/>
            <family val="3"/>
          </rPr>
          <t>DESCRIÇÃO DETALHADA_x000D_
PASTILHA CERAMICA, COR AZUL CLARO (PISCINA OU CEU), MEDINDO 10 X 10 CM, ESPESSURA DE 7 MM, UNIDAS POR PONTOS DE COLA.</t>
        </r>
      </text>
    </comment>
    <comment ref="G504" authorId="0" shapeId="0" xr:uid="{E70538DE-D8D5-48BA-966E-B6BC3C553BDA}">
      <text>
        <r>
          <rPr>
            <sz val="10"/>
            <color indexed="81"/>
            <rFont val="Lucida Console"/>
            <family val="3"/>
          </rPr>
          <t>_x000D_
Últ estimativa : 700_x000D_
Enviada em     : 19.05.2020_x000D_
Ata - Venc     : 237/20 - 08.10.2021</t>
        </r>
      </text>
    </comment>
    <comment ref="O504" authorId="0" shapeId="0" xr:uid="{E0C5B921-EF92-49A6-96BC-5FC5BC969ECC}">
      <text>
        <r>
          <rPr>
            <sz val="10"/>
            <color indexed="81"/>
            <rFont val="Lucida Console"/>
            <family val="3"/>
          </rPr>
          <t>_x000D_
Pertencia a ATA nº 237/20_x000D_
Estimativa de Renovação enviada em 19.05.2020 - Qtd 700_x000D_
PE  48/19 lote _x000D_
23.08.19 = Finalizar - contrato assinado</t>
        </r>
      </text>
    </comment>
    <comment ref="W504" authorId="0" shapeId="0" xr:uid="{1E0130DC-1DBF-4213-8E0B-FE86E6E9AFE2}">
      <text>
        <r>
          <rPr>
            <sz val="10"/>
            <color indexed="81"/>
            <rFont val="Lucida Console"/>
            <family val="3"/>
          </rPr>
          <t>_x000D_
DM-Construção</t>
        </r>
      </text>
    </comment>
    <comment ref="X504" authorId="0" shapeId="0" xr:uid="{15B60524-5B30-493F-B9B4-F6DCBF1640D8}">
      <text>
        <r>
          <rPr>
            <sz val="10"/>
            <color indexed="81"/>
            <rFont val="Lucida Console"/>
            <family val="3"/>
          </rPr>
          <t>_x000D_
MAT.E EQUIP. P/ CONSTR.CIVIL E CONSERV. DE VIAS PUBL.</t>
        </r>
      </text>
    </comment>
    <comment ref="Y504" authorId="0" shapeId="0" xr:uid="{0C17E28F-0564-4EC8-BFF2-A3C47FB36C17}">
      <text>
        <r>
          <rPr>
            <sz val="10"/>
            <color indexed="81"/>
            <rFont val="Lucida Console"/>
            <family val="3"/>
          </rPr>
          <t>_x000D_
AZULEJOS E PASTILHAS</t>
        </r>
      </text>
    </comment>
    <comment ref="AW504" authorId="0" shapeId="0" xr:uid="{E083A7C1-98BD-4174-AF7F-8B5F80830CAE}">
      <text>
        <r>
          <rPr>
            <sz val="10"/>
            <color indexed="81"/>
            <rFont val="Lucida Console"/>
            <family val="3"/>
          </rPr>
          <t>Tempo de Estoque (Meses)_x000D_
_x000D_
1.035,5</t>
        </r>
      </text>
    </comment>
    <comment ref="A505" authorId="0" shapeId="0" xr:uid="{5EA3DC6D-8786-4B37-B46D-6E04263C7EBC}">
      <text>
        <r>
          <rPr>
            <sz val="10"/>
            <color indexed="81"/>
            <rFont val="Lucida Console"/>
            <family val="3"/>
          </rPr>
          <t>_x000D_
134547</t>
        </r>
      </text>
    </comment>
    <comment ref="B505" authorId="0" shapeId="0" xr:uid="{976F778F-1309-4046-A47F-64ED9074A246}">
      <text>
        <r>
          <rPr>
            <sz val="10"/>
            <color indexed="81"/>
            <rFont val="Lucida Console"/>
            <family val="3"/>
          </rPr>
          <t>DESCRIÇÃO DETALHADA_x000D_
PASTILHA CERAMICA, COR AZUL ROYAL, MEDINDO 10 X 10 CM, ESPESSURA DE 7 MM, UNIDAS POR PONTOS DE COLA.</t>
        </r>
      </text>
    </comment>
    <comment ref="G505" authorId="0" shapeId="0" xr:uid="{EB56C895-E26A-420E-870A-D0E5BDFA3CA7}">
      <text>
        <r>
          <rPr>
            <sz val="10"/>
            <color indexed="81"/>
            <rFont val="Lucida Console"/>
            <family val="3"/>
          </rPr>
          <t>_x000D_
Últ estimativa : 900_x000D_
Enviada em     : 19.05.2020_x000D_
Ata - Venc     : 237/20 - 08.10.2021</t>
        </r>
      </text>
    </comment>
    <comment ref="O505" authorId="0" shapeId="0" xr:uid="{3E837734-84FA-44B1-BF6E-2211BF8EDE1E}">
      <text>
        <r>
          <rPr>
            <sz val="10"/>
            <color indexed="81"/>
            <rFont val="Lucida Console"/>
            <family val="3"/>
          </rPr>
          <t>_x000D_
Pertencia a ATA nº 237/20_x000D_
Estimativa de Renovação enviada em 19.05.2020 - Qtd 900_x000D_
PE  48/19 lote _x000D_
23.08.19 = Finalizar - contrato assinado</t>
        </r>
      </text>
    </comment>
    <comment ref="W505" authorId="0" shapeId="0" xr:uid="{DC88497E-8822-4E6B-8BCE-12C58BAAFB26}">
      <text>
        <r>
          <rPr>
            <sz val="10"/>
            <color indexed="81"/>
            <rFont val="Lucida Console"/>
            <family val="3"/>
          </rPr>
          <t>_x000D_
DM-Construção</t>
        </r>
      </text>
    </comment>
    <comment ref="X505" authorId="0" shapeId="0" xr:uid="{38B682D5-1D46-4B0A-BBEA-BAF627CE2621}">
      <text>
        <r>
          <rPr>
            <sz val="10"/>
            <color indexed="81"/>
            <rFont val="Lucida Console"/>
            <family val="3"/>
          </rPr>
          <t>_x000D_
MAT.E EQUIP. P/ CONSTR.CIVIL E CONSERV. DE VIAS PUBL.</t>
        </r>
      </text>
    </comment>
    <comment ref="Y505" authorId="0" shapeId="0" xr:uid="{B3514344-6BDC-49BC-BBF1-91828EEE328C}">
      <text>
        <r>
          <rPr>
            <sz val="10"/>
            <color indexed="81"/>
            <rFont val="Lucida Console"/>
            <family val="3"/>
          </rPr>
          <t>_x000D_
AZULEJOS E PASTILHAS</t>
        </r>
      </text>
    </comment>
    <comment ref="AW505" authorId="0" shapeId="0" xr:uid="{EC081120-8EE2-48F8-B368-D64AE93B5640}">
      <text>
        <r>
          <rPr>
            <sz val="10"/>
            <color indexed="81"/>
            <rFont val="Lucida Console"/>
            <family val="3"/>
          </rPr>
          <t>Tempo de Estoque (Meses)_x000D_
_x000D_
1.095,4</t>
        </r>
      </text>
    </comment>
    <comment ref="A506" authorId="0" shapeId="0" xr:uid="{B236F272-1BF7-471E-A0F0-49ECB7059C56}">
      <text>
        <r>
          <rPr>
            <sz val="10"/>
            <color indexed="81"/>
            <rFont val="Lucida Console"/>
            <family val="3"/>
          </rPr>
          <t>_x000D_
134548</t>
        </r>
      </text>
    </comment>
    <comment ref="B506" authorId="0" shapeId="0" xr:uid="{A9822760-7A40-421B-A597-547EA7FD6D9B}">
      <text>
        <r>
          <rPr>
            <sz val="10"/>
            <color indexed="81"/>
            <rFont val="Lucida Console"/>
            <family val="3"/>
          </rPr>
          <t>DESCRIÇÃO DETALHADA_x000D_
PASTILHA CERAMICA, COR BRANCA, MEDINDO 10 X 10 CM, ESPESSURA DE 7 MM, UNIDAS POR PONTOS DE COLA.</t>
        </r>
      </text>
    </comment>
    <comment ref="G506" authorId="0" shapeId="0" xr:uid="{5D4076E9-5A3C-4F2A-8240-CF5675DA25CE}">
      <text>
        <r>
          <rPr>
            <sz val="10"/>
            <color indexed="81"/>
            <rFont val="Lucida Console"/>
            <family val="3"/>
          </rPr>
          <t>_x000D_
Últ estimativa : 2.500_x000D_
Enviada em     : 19.05.2020_x000D_
Ata - Venc     : 237/20 - 08.10.2021</t>
        </r>
      </text>
    </comment>
    <comment ref="O506" authorId="0" shapeId="0" xr:uid="{A9A2D161-2919-4B13-B35F-772DF714C892}">
      <text>
        <r>
          <rPr>
            <sz val="10"/>
            <color indexed="81"/>
            <rFont val="Lucida Console"/>
            <family val="3"/>
          </rPr>
          <t>_x000D_
Pertencia a ATA nº 237/20_x000D_
Estimativa de Renovação enviada em 19.05.2020 - Qtd 2.500_x000D_
PE  48/19 lote _x000D_
23.08.19 = Finalizar - contrato assinado</t>
        </r>
      </text>
    </comment>
    <comment ref="W506" authorId="0" shapeId="0" xr:uid="{1CC335A7-CEF9-412F-81DE-4A7E2E607CC2}">
      <text>
        <r>
          <rPr>
            <sz val="10"/>
            <color indexed="81"/>
            <rFont val="Lucida Console"/>
            <family val="3"/>
          </rPr>
          <t>_x000D_
DM-Construção</t>
        </r>
      </text>
    </comment>
    <comment ref="X506" authorId="0" shapeId="0" xr:uid="{45190996-C13E-442D-B875-D72D876FE6F2}">
      <text>
        <r>
          <rPr>
            <sz val="10"/>
            <color indexed="81"/>
            <rFont val="Lucida Console"/>
            <family val="3"/>
          </rPr>
          <t>_x000D_
MAT.E EQUIP. P/ CONSTR.CIVIL E CONSERV. DE VIAS PUBL.</t>
        </r>
      </text>
    </comment>
    <comment ref="Y506" authorId="0" shapeId="0" xr:uid="{03A6D987-E614-4D26-B808-9F45B801CD4F}">
      <text>
        <r>
          <rPr>
            <sz val="10"/>
            <color indexed="81"/>
            <rFont val="Lucida Console"/>
            <family val="3"/>
          </rPr>
          <t>_x000D_
AZULEJOS E PASTILHAS</t>
        </r>
      </text>
    </comment>
    <comment ref="AW506" authorId="0" shapeId="0" xr:uid="{B2C547A3-74CF-41DD-ADA2-352C9DB03F78}">
      <text>
        <r>
          <rPr>
            <sz val="10"/>
            <color indexed="81"/>
            <rFont val="Lucida Console"/>
            <family val="3"/>
          </rPr>
          <t>Tempo de Estoque (Meses)_x000D_
_x000D_
3.021,2</t>
        </r>
      </text>
    </comment>
    <comment ref="A507" authorId="0" shapeId="0" xr:uid="{6378DA25-4250-49AB-AB17-953B3B56F3E6}">
      <text>
        <r>
          <rPr>
            <sz val="10"/>
            <color indexed="81"/>
            <rFont val="Lucida Console"/>
            <family val="3"/>
          </rPr>
          <t>_x000D_
134549</t>
        </r>
      </text>
    </comment>
    <comment ref="B507" authorId="0" shapeId="0" xr:uid="{DC9DF2EA-EA91-49A4-9382-236AFDFC323A}">
      <text>
        <r>
          <rPr>
            <sz val="10"/>
            <color indexed="81"/>
            <rFont val="Lucida Console"/>
            <family val="3"/>
          </rPr>
          <t>DESCRIÇÃO DETALHADA_x000D_
PASTILHA CERAMICA, COR VERDE AGUA, MEDINDO 10 X 10 CM, ESPESSURA DE 7 MM, UNIDAS POR PONTOS DE COLA.</t>
        </r>
      </text>
    </comment>
    <comment ref="G507" authorId="0" shapeId="0" xr:uid="{1168F92D-BB8B-44BB-9D5E-A1BFD77FEB53}">
      <text>
        <r>
          <rPr>
            <sz val="10"/>
            <color indexed="81"/>
            <rFont val="Lucida Console"/>
            <family val="3"/>
          </rPr>
          <t>_x000D_
Últ estimativa : 700_x000D_
Enviada em     : 19.05.2020_x000D_
Ata - Venc     : 237/20 - 08.10.2021</t>
        </r>
      </text>
    </comment>
    <comment ref="O507" authorId="0" shapeId="0" xr:uid="{3A817FC3-3D06-4F81-AC14-197FB667D9D4}">
      <text>
        <r>
          <rPr>
            <sz val="10"/>
            <color indexed="81"/>
            <rFont val="Lucida Console"/>
            <family val="3"/>
          </rPr>
          <t>_x000D_
Pertencia a ATA nº 237/20_x000D_
Estimativa de Renovação enviada em 19.05.2020 - Qtd 700_x000D_
PE  48/19 lote _x000D_
23.08.19 = Finalizar - contrato assinado</t>
        </r>
      </text>
    </comment>
    <comment ref="W507" authorId="0" shapeId="0" xr:uid="{4C598DA8-0B22-44BB-B537-F610260D9E66}">
      <text>
        <r>
          <rPr>
            <sz val="10"/>
            <color indexed="81"/>
            <rFont val="Lucida Console"/>
            <family val="3"/>
          </rPr>
          <t>_x000D_
DM-Construção</t>
        </r>
      </text>
    </comment>
    <comment ref="X507" authorId="0" shapeId="0" xr:uid="{C9CF4A34-C894-405D-8781-52D1E63669C0}">
      <text>
        <r>
          <rPr>
            <sz val="10"/>
            <color indexed="81"/>
            <rFont val="Lucida Console"/>
            <family val="3"/>
          </rPr>
          <t>_x000D_
MAT.E EQUIP. P/ CONSTR.CIVIL E CONSERV. DE VIAS PUBL.</t>
        </r>
      </text>
    </comment>
    <comment ref="Y507" authorId="0" shapeId="0" xr:uid="{6AE1C469-610F-4A4E-9424-2C1C0F90277B}">
      <text>
        <r>
          <rPr>
            <sz val="10"/>
            <color indexed="81"/>
            <rFont val="Lucida Console"/>
            <family val="3"/>
          </rPr>
          <t>_x000D_
AZULEJOS E PASTILHAS</t>
        </r>
      </text>
    </comment>
    <comment ref="AW507" authorId="0" shapeId="0" xr:uid="{015E5AEB-7C24-47B1-8C6A-55EE47A719A5}">
      <text>
        <r>
          <rPr>
            <sz val="10"/>
            <color indexed="81"/>
            <rFont val="Lucida Console"/>
            <family val="3"/>
          </rPr>
          <t>Tempo de Estoque (Meses)_x000D_
_x000D_
1.451,2</t>
        </r>
      </text>
    </comment>
    <comment ref="A508" authorId="0" shapeId="0" xr:uid="{B2C97F4B-B8D8-461F-B319-BCE2A2C27E6C}">
      <text>
        <r>
          <rPr>
            <sz val="10"/>
            <color indexed="81"/>
            <rFont val="Lucida Console"/>
            <family val="3"/>
          </rPr>
          <t>_x000D_
12847</t>
        </r>
      </text>
    </comment>
    <comment ref="B508" authorId="0" shapeId="0" xr:uid="{D046507A-364E-4C03-B631-75FA14F101DD}">
      <text>
        <r>
          <rPr>
            <sz val="10"/>
            <color indexed="81"/>
            <rFont val="Lucida Console"/>
            <family val="3"/>
          </rPr>
          <t>DESCRIÇÃO DETALHADA_x000D_
ROLO DE ESPUMA PARA PINTURA - 4 CM</t>
        </r>
      </text>
    </comment>
    <comment ref="G508" authorId="0" shapeId="0" xr:uid="{4D645A4C-7930-47CD-A0C8-BA37FB5D2C7F}">
      <text>
        <r>
          <rPr>
            <sz val="10"/>
            <color indexed="81"/>
            <rFont val="Lucida Console"/>
            <family val="3"/>
          </rPr>
          <t>_x000D_
Últ estimativa : 3.000_x000D_
Enviada em     : 12.05.2020_x000D_
Ata - Venc     : 254/20 - 28.10.2021</t>
        </r>
      </text>
    </comment>
    <comment ref="O508" authorId="0" shapeId="0" xr:uid="{938E7EC3-B4CF-45A8-974E-D036FA04AD71}">
      <text>
        <r>
          <rPr>
            <sz val="10"/>
            <color indexed="81"/>
            <rFont val="Lucida Console"/>
            <family val="3"/>
          </rPr>
          <t>_x000D_
Pertencia a ATA nº 254/20_x000D_
Estimativa de Renovação enviada em 12.05.2020 - Qtd 3.000_x000D_
PE 147/20 lote _x000D_
04.09.20 = Finalizado. Ata 254/20</t>
        </r>
      </text>
    </comment>
    <comment ref="W508" authorId="0" shapeId="0" xr:uid="{495EC473-2E62-49F7-ADA6-5C35CF9208C8}">
      <text>
        <r>
          <rPr>
            <sz val="10"/>
            <color indexed="81"/>
            <rFont val="Lucida Console"/>
            <family val="3"/>
          </rPr>
          <t>_x000D_
DM-Pintura</t>
        </r>
      </text>
    </comment>
    <comment ref="X508" authorId="0" shapeId="0" xr:uid="{DB732BC0-082B-4037-86D4-66020A5A5199}">
      <text>
        <r>
          <rPr>
            <sz val="10"/>
            <color indexed="81"/>
            <rFont val="Lucida Console"/>
            <family val="3"/>
          </rPr>
          <t>_x000D_
EQUIP. E MATERIAIS P/PINTURAS E IMPERMEABILIZACAO</t>
        </r>
      </text>
    </comment>
    <comment ref="Y508" authorId="0" shapeId="0" xr:uid="{05C0EA3A-99BA-493A-8C61-2093969D84FE}">
      <text>
        <r>
          <rPr>
            <sz val="10"/>
            <color indexed="81"/>
            <rFont val="Lucida Console"/>
            <family val="3"/>
          </rPr>
          <t>_x000D_
MATERIAIS PARA PINTURA</t>
        </r>
      </text>
    </comment>
    <comment ref="AW508" authorId="0" shapeId="0" xr:uid="{E923377E-7DE9-4BFC-8CA7-810FD31C9402}">
      <text>
        <r>
          <rPr>
            <sz val="10"/>
            <color indexed="81"/>
            <rFont val="Lucida Console"/>
            <family val="3"/>
          </rPr>
          <t>Tempo de Estoque (Meses)_x000D_
_x000D_
1.847,0</t>
        </r>
      </text>
    </comment>
    <comment ref="A509" authorId="0" shapeId="0" xr:uid="{470C0221-7DE4-4ACA-9691-DCA570D7A53E}">
      <text>
        <r>
          <rPr>
            <sz val="10"/>
            <color indexed="81"/>
            <rFont val="Lucida Console"/>
            <family val="3"/>
          </rPr>
          <t>_x000D_
24204</t>
        </r>
      </text>
    </comment>
    <comment ref="B509" authorId="0" shapeId="0" xr:uid="{C4438816-7D64-4348-9178-D8A8ED0DE7B2}">
      <text>
        <r>
          <rPr>
            <sz val="10"/>
            <color indexed="81"/>
            <rFont val="Lucida Console"/>
            <family val="3"/>
          </rPr>
          <t>DESCRIÇÃO DETALHADA_x000D_
ROLO DE LA DE CARNEIRO P/ PINTURA - 9 CM C/ CABO</t>
        </r>
      </text>
    </comment>
    <comment ref="G509" authorId="0" shapeId="0" xr:uid="{D8A56734-D9E2-4A02-8EF4-764A60612258}">
      <text>
        <r>
          <rPr>
            <sz val="10"/>
            <color indexed="81"/>
            <rFont val="Lucida Console"/>
            <family val="3"/>
          </rPr>
          <t>_x000D_
Últ estimativa : 600_x000D_
Enviada em     : 12.05.2020_x000D_
Ata - Venc     : 254/20 - 28.10.2021</t>
        </r>
      </text>
    </comment>
    <comment ref="O509" authorId="0" shapeId="0" xr:uid="{A2D7F990-B0F9-4864-ACDA-7D47F07D1867}">
      <text>
        <r>
          <rPr>
            <sz val="10"/>
            <color indexed="81"/>
            <rFont val="Lucida Console"/>
            <family val="3"/>
          </rPr>
          <t>_x000D_
Pertencia a ATA nº 254/20_x000D_
Estimativa de Renovação enviada em 12.05.2020 - Qtd 600_x000D_
PE 147/20 lote _x000D_
04.09.20 = Finalizado. Ata 254/20</t>
        </r>
      </text>
    </comment>
    <comment ref="W509" authorId="0" shapeId="0" xr:uid="{C29A46D4-0160-4B47-AA87-3CE7710E088F}">
      <text>
        <r>
          <rPr>
            <sz val="10"/>
            <color indexed="81"/>
            <rFont val="Lucida Console"/>
            <family val="3"/>
          </rPr>
          <t>_x000D_
DM-Pintura</t>
        </r>
      </text>
    </comment>
    <comment ref="X509" authorId="0" shapeId="0" xr:uid="{4D3FE53E-ECA0-4B1F-8C94-7329B6886B9B}">
      <text>
        <r>
          <rPr>
            <sz val="10"/>
            <color indexed="81"/>
            <rFont val="Lucida Console"/>
            <family val="3"/>
          </rPr>
          <t>_x000D_
EQUIP. E MATERIAIS P/PINTURAS E IMPERMEABILIZACAO</t>
        </r>
      </text>
    </comment>
    <comment ref="Y509" authorId="0" shapeId="0" xr:uid="{2B3AE23D-A017-4C73-AAB4-EBC0576F8ED0}">
      <text>
        <r>
          <rPr>
            <sz val="10"/>
            <color indexed="81"/>
            <rFont val="Lucida Console"/>
            <family val="3"/>
          </rPr>
          <t>_x000D_
MATERIAIS PARA PINTURA</t>
        </r>
      </text>
    </comment>
    <comment ref="AW509" authorId="0" shapeId="0" xr:uid="{D5F03DDE-736C-4349-932B-B6FE9D406600}">
      <text>
        <r>
          <rPr>
            <sz val="10"/>
            <color indexed="81"/>
            <rFont val="Lucida Console"/>
            <family val="3"/>
          </rPr>
          <t>Tempo de Estoque (Meses)_x000D_
_x000D_
500,0</t>
        </r>
      </text>
    </comment>
    <comment ref="A510" authorId="0" shapeId="0" xr:uid="{7F8DE50D-C10A-4B3F-8208-A1F2B86CE051}">
      <text>
        <r>
          <rPr>
            <sz val="10"/>
            <color indexed="81"/>
            <rFont val="Lucida Console"/>
            <family val="3"/>
          </rPr>
          <t>_x000D_
88839</t>
        </r>
      </text>
    </comment>
    <comment ref="B510" authorId="0" shapeId="0" xr:uid="{F3807713-7983-44E9-91F3-983EF340E7B6}">
      <text>
        <r>
          <rPr>
            <sz val="10"/>
            <color indexed="81"/>
            <rFont val="Lucida Console"/>
            <family val="3"/>
          </rPr>
          <t>DESCRIÇÃO DETALHADA_x000D_
SELADOR ACRILICO - LATA COM 18 LITROS</t>
        </r>
      </text>
    </comment>
    <comment ref="G510" authorId="0" shapeId="0" xr:uid="{03643E8E-56B9-4BE7-91C8-E72201851E06}">
      <text>
        <r>
          <rPr>
            <sz val="10"/>
            <color indexed="81"/>
            <rFont val="Lucida Console"/>
            <family val="3"/>
          </rPr>
          <t>_x000D_
Últ estimativa : 60_x000D_
Enviada em     : 12.05.2020_x000D_
Ata - Venc     : 254/20 - 28.10.2021</t>
        </r>
      </text>
    </comment>
    <comment ref="O510" authorId="0" shapeId="0" xr:uid="{32F2044E-D153-4F9D-B0D1-FEB98F935CA7}">
      <text>
        <r>
          <rPr>
            <sz val="10"/>
            <color indexed="81"/>
            <rFont val="Lucida Console"/>
            <family val="3"/>
          </rPr>
          <t>_x000D_
Pertencia a ATA nº 254/20_x000D_
Estimativa de Renovação enviada em 12.05.2020 - Qtd 60_x000D_
PE 147/20 lote _x000D_
04.09.20 = Finalizado. Ata 254/20</t>
        </r>
      </text>
    </comment>
    <comment ref="W510" authorId="0" shapeId="0" xr:uid="{C2A97D79-7DC0-4237-BE36-A04DD90F6683}">
      <text>
        <r>
          <rPr>
            <sz val="10"/>
            <color indexed="81"/>
            <rFont val="Lucida Console"/>
            <family val="3"/>
          </rPr>
          <t>_x000D_
DM-Pintura</t>
        </r>
      </text>
    </comment>
    <comment ref="X510" authorId="0" shapeId="0" xr:uid="{BE94AC91-8D57-4012-8C5F-0F2AD8A73E05}">
      <text>
        <r>
          <rPr>
            <sz val="10"/>
            <color indexed="81"/>
            <rFont val="Lucida Console"/>
            <family val="3"/>
          </rPr>
          <t>_x000D_
EQUIP. E MATERIAIS P/PINTURAS E IMPERMEABILIZACAO</t>
        </r>
      </text>
    </comment>
    <comment ref="Y510" authorId="0" shapeId="0" xr:uid="{6F8B5185-FD59-4C12-8B31-025975F3CE3D}">
      <text>
        <r>
          <rPr>
            <sz val="10"/>
            <color indexed="81"/>
            <rFont val="Lucida Console"/>
            <family val="3"/>
          </rPr>
          <t>_x000D_
SELADORES</t>
        </r>
      </text>
    </comment>
    <comment ref="AW510" authorId="0" shapeId="0" xr:uid="{E55BF656-0E83-406E-B274-945E211B940F}">
      <text>
        <r>
          <rPr>
            <sz val="10"/>
            <color indexed="81"/>
            <rFont val="Lucida Console"/>
            <family val="3"/>
          </rPr>
          <t>Tempo de Estoque (Meses)_x000D_
_x000D_
51,0</t>
        </r>
      </text>
    </comment>
    <comment ref="A511" authorId="0" shapeId="0" xr:uid="{2FA679F5-D613-4672-A824-149D3E810B4F}">
      <text>
        <r>
          <rPr>
            <sz val="10"/>
            <color indexed="81"/>
            <rFont val="Lucida Console"/>
            <family val="3"/>
          </rPr>
          <t>_x000D_
128287</t>
        </r>
      </text>
    </comment>
    <comment ref="B511" authorId="0" shapeId="0" xr:uid="{34840BF9-3D22-48DC-B4B9-41796ED0A3F7}">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511" authorId="0" shapeId="0" xr:uid="{86FCEB16-92AE-419B-8CDE-9083219669BD}">
      <text>
        <r>
          <rPr>
            <sz val="10"/>
            <color indexed="81"/>
            <rFont val="Lucida Console"/>
            <family val="3"/>
          </rPr>
          <t>_x000D_
Últ estimativa : 600_x000D_
Enviada em     : 12.05.2020_x000D_
Ata - Venc     : 254/20 - 28.10.2021</t>
        </r>
      </text>
    </comment>
    <comment ref="O511" authorId="0" shapeId="0" xr:uid="{1AF0E1AF-5820-4DE1-9B5C-15A6B0BEC251}">
      <text>
        <r>
          <rPr>
            <sz val="10"/>
            <color indexed="81"/>
            <rFont val="Lucida Console"/>
            <family val="3"/>
          </rPr>
          <t>_x000D_
Pertencia a ATA nº 254/20_x000D_
Estimativa de Renovação enviada em 12.05.2020 - Qtd 600_x000D_
PE 147/20 lote _x000D_
04.09.20 = Finalizado. Ata 254/20</t>
        </r>
      </text>
    </comment>
    <comment ref="W511" authorId="0" shapeId="0" xr:uid="{6220F343-2000-4ACF-BC15-3A89A2D13FFB}">
      <text>
        <r>
          <rPr>
            <sz val="10"/>
            <color indexed="81"/>
            <rFont val="Lucida Console"/>
            <family val="3"/>
          </rPr>
          <t>_x000D_
DM-Pintura</t>
        </r>
      </text>
    </comment>
    <comment ref="X511" authorId="0" shapeId="0" xr:uid="{9AA040E8-3FFF-44D6-87A2-104795443878}">
      <text>
        <r>
          <rPr>
            <sz val="10"/>
            <color indexed="81"/>
            <rFont val="Lucida Console"/>
            <family val="3"/>
          </rPr>
          <t>_x000D_
EQUIP. E MATERIAIS P/PINTURAS E IMPERMEABILIZACAO</t>
        </r>
      </text>
    </comment>
    <comment ref="Y511" authorId="0" shapeId="0" xr:uid="{53905017-DF29-49B2-96B5-E24BF8A78FF5}">
      <text>
        <r>
          <rPr>
            <sz val="10"/>
            <color indexed="81"/>
            <rFont val="Lucida Console"/>
            <family val="3"/>
          </rPr>
          <t>_x000D_
REMOVED.,DILUENT.,DECAPANTES MATER.P/LIMP. E PINT.</t>
        </r>
      </text>
    </comment>
    <comment ref="AW511" authorId="0" shapeId="0" xr:uid="{E2F26160-716C-4C65-9849-846FADA302AA}">
      <text>
        <r>
          <rPr>
            <sz val="10"/>
            <color indexed="81"/>
            <rFont val="Lucida Console"/>
            <family val="3"/>
          </rPr>
          <t>Tempo de Estoque (Meses)_x000D_
_x000D_
677,0</t>
        </r>
      </text>
    </comment>
    <comment ref="A512" authorId="0" shapeId="0" xr:uid="{81F8ADFB-42ED-4F6F-9A64-99FD98A00FCA}">
      <text>
        <r>
          <rPr>
            <sz val="10"/>
            <color indexed="81"/>
            <rFont val="Lucida Console"/>
            <family val="3"/>
          </rPr>
          <t>_x000D_
13066</t>
        </r>
      </text>
    </comment>
    <comment ref="B512" authorId="0" shapeId="0" xr:uid="{28CDE3D6-9829-4D9B-A54A-3C25B9FD5021}">
      <text>
        <r>
          <rPr>
            <sz val="10"/>
            <color indexed="81"/>
            <rFont val="Lucida Console"/>
            <family val="3"/>
          </rPr>
          <t>DESCRIÇÃO DETALHADA_x000D_
LIXA D'AGUA EM FOLHA 225 X 275 MM GRAO 150</t>
        </r>
      </text>
    </comment>
    <comment ref="G512" authorId="0" shapeId="0" xr:uid="{C2A769FC-6CEB-4A21-855E-474B22A175BC}">
      <text>
        <r>
          <rPr>
            <sz val="10"/>
            <color indexed="81"/>
            <rFont val="Lucida Console"/>
            <family val="3"/>
          </rPr>
          <t>_x000D_
Últ estimativa : 300_x000D_
Enviada em     : 12.05.2020_x000D_
Ata - Venc     : 254/20 - 28.10.2021</t>
        </r>
      </text>
    </comment>
    <comment ref="O512" authorId="0" shapeId="0" xr:uid="{8EF7D2FE-0C0D-4CA6-9AC9-ED8B289DCB70}">
      <text>
        <r>
          <rPr>
            <sz val="10"/>
            <color indexed="81"/>
            <rFont val="Lucida Console"/>
            <family val="3"/>
          </rPr>
          <t>_x000D_
Pertencia a ATA nº 254/20_x000D_
Estimativa de Renovação enviada em 12.05.2020 - Qtd 300_x000D_
PE 147/20 lote _x000D_
04.09.20 = Finalizado. Ata 254/20</t>
        </r>
      </text>
    </comment>
    <comment ref="W512" authorId="0" shapeId="0" xr:uid="{1B7620D1-D0C6-496D-95C6-C1DA54CD14B0}">
      <text>
        <r>
          <rPr>
            <sz val="10"/>
            <color indexed="81"/>
            <rFont val="Lucida Console"/>
            <family val="3"/>
          </rPr>
          <t>_x000D_
DM-Serralheria</t>
        </r>
      </text>
    </comment>
    <comment ref="X512" authorId="0" shapeId="0" xr:uid="{6A0EEA43-A9C0-48CD-8D27-F42F98BD9E4B}">
      <text>
        <r>
          <rPr>
            <sz val="10"/>
            <color indexed="81"/>
            <rFont val="Lucida Console"/>
            <family val="3"/>
          </rPr>
          <t>_x000D_
ABRASIVOS</t>
        </r>
      </text>
    </comment>
    <comment ref="Y512" authorId="0" shapeId="0" xr:uid="{E812859E-2AAD-4F48-816F-00BEC478F8A7}">
      <text>
        <r>
          <rPr>
            <sz val="10"/>
            <color indexed="81"/>
            <rFont val="Lucida Console"/>
            <family val="3"/>
          </rPr>
          <t>_x000D_
LIXAS EM FOLHA</t>
        </r>
      </text>
    </comment>
    <comment ref="AW512" authorId="0" shapeId="0" xr:uid="{2F4784BE-280B-4CA6-86EE-4CF422ADABA2}">
      <text>
        <r>
          <rPr>
            <sz val="10"/>
            <color indexed="81"/>
            <rFont val="Lucida Console"/>
            <family val="3"/>
          </rPr>
          <t>Tempo de Estoque (Meses)_x000D_
_x000D_
855,0</t>
        </r>
      </text>
    </comment>
    <comment ref="A513" authorId="0" shapeId="0" xr:uid="{3A5F8A48-CA1C-409C-B6D7-C3B6A15B7194}">
      <text>
        <r>
          <rPr>
            <sz val="10"/>
            <color indexed="81"/>
            <rFont val="Lucida Console"/>
            <family val="3"/>
          </rPr>
          <t>_x000D_
13087</t>
        </r>
      </text>
    </comment>
    <comment ref="B513" authorId="0" shapeId="0" xr:uid="{46A518D2-5625-4E32-9D11-0CC74D91F1CA}">
      <text>
        <r>
          <rPr>
            <sz val="10"/>
            <color indexed="81"/>
            <rFont val="Lucida Console"/>
            <family val="3"/>
          </rPr>
          <t>DESCRIÇÃO DETALHADA_x000D_
LIXA D'AGUA EM FOLHA 225 X 275 MM GRAO 220</t>
        </r>
      </text>
    </comment>
    <comment ref="G513" authorId="0" shapeId="0" xr:uid="{EFAA419B-0B1F-482F-A120-7454F81CD976}">
      <text>
        <r>
          <rPr>
            <sz val="10"/>
            <color indexed="81"/>
            <rFont val="Lucida Console"/>
            <family val="3"/>
          </rPr>
          <t>_x000D_
Últ estimativa : 300_x000D_
Enviada em     : 12.05.2020_x000D_
Ata - Venc     : 254/20 - 28.10.2021</t>
        </r>
      </text>
    </comment>
    <comment ref="O513" authorId="0" shapeId="0" xr:uid="{621EA72D-9338-44A4-B1A2-85CD29345B03}">
      <text>
        <r>
          <rPr>
            <sz val="10"/>
            <color indexed="81"/>
            <rFont val="Lucida Console"/>
            <family val="3"/>
          </rPr>
          <t>_x000D_
Pertencia a ATA nº 254/20_x000D_
Estimativa de Renovação enviada em 12.05.2020 - Qtd 300_x000D_
PE 147/20 lote _x000D_
04.09.20 = Finalizado. Ata 254/20</t>
        </r>
      </text>
    </comment>
    <comment ref="W513" authorId="0" shapeId="0" xr:uid="{F07FD061-C52E-4AF2-8C59-B7A0C61276E6}">
      <text>
        <r>
          <rPr>
            <sz val="10"/>
            <color indexed="81"/>
            <rFont val="Lucida Console"/>
            <family val="3"/>
          </rPr>
          <t>_x000D_
DM-Serralheria</t>
        </r>
      </text>
    </comment>
    <comment ref="X513" authorId="0" shapeId="0" xr:uid="{607225F5-3F64-4E2F-98FC-3C2DEBE7A525}">
      <text>
        <r>
          <rPr>
            <sz val="10"/>
            <color indexed="81"/>
            <rFont val="Lucida Console"/>
            <family val="3"/>
          </rPr>
          <t>_x000D_
ABRASIVOS</t>
        </r>
      </text>
    </comment>
    <comment ref="Y513" authorId="0" shapeId="0" xr:uid="{B7AE6C28-AE42-490E-A7DC-01C9F0A21646}">
      <text>
        <r>
          <rPr>
            <sz val="10"/>
            <color indexed="81"/>
            <rFont val="Lucida Console"/>
            <family val="3"/>
          </rPr>
          <t>_x000D_
LIXAS EM FOLHA</t>
        </r>
      </text>
    </comment>
    <comment ref="AW513" authorId="0" shapeId="0" xr:uid="{BFD25FC9-D500-4AE7-9252-B4CA4724F2E6}">
      <text>
        <r>
          <rPr>
            <sz val="10"/>
            <color indexed="81"/>
            <rFont val="Lucida Console"/>
            <family val="3"/>
          </rPr>
          <t>Tempo de Estoque (Meses)_x000D_
_x000D_
222,0</t>
        </r>
      </text>
    </comment>
    <comment ref="A514" authorId="0" shapeId="0" xr:uid="{0683E7D1-638F-4683-86D1-1F8C210C4584}">
      <text>
        <r>
          <rPr>
            <sz val="10"/>
            <color indexed="81"/>
            <rFont val="Lucida Console"/>
            <family val="3"/>
          </rPr>
          <t>_x000D_
13101</t>
        </r>
      </text>
    </comment>
    <comment ref="B514" authorId="0" shapeId="0" xr:uid="{84B0D778-0665-4A68-8D35-C0FFBAD858BD}">
      <text>
        <r>
          <rPr>
            <sz val="10"/>
            <color indexed="81"/>
            <rFont val="Lucida Console"/>
            <family val="3"/>
          </rPr>
          <t>DESCRIÇÃO DETALHADA_x000D_
LIXA P/ FERRO E METAIS EM FOLHA DE 225 X 275 MM N° 36</t>
        </r>
      </text>
    </comment>
    <comment ref="G514" authorId="0" shapeId="0" xr:uid="{E2503E70-5701-4954-90A5-8B73F71E8B6E}">
      <text>
        <r>
          <rPr>
            <sz val="10"/>
            <color indexed="81"/>
            <rFont val="Lucida Console"/>
            <family val="3"/>
          </rPr>
          <t>_x000D_
Últ estimativa : 0_x000D_
Enviada em     : 12.05.2020_x000D_
Ata - Venc     : 254/20 - 28.10.2021</t>
        </r>
      </text>
    </comment>
    <comment ref="O514" authorId="0" shapeId="0" xr:uid="{31846C1E-13B2-4518-990A-5B8D82AC9EB7}">
      <text>
        <r>
          <rPr>
            <sz val="10"/>
            <color indexed="81"/>
            <rFont val="Lucida Console"/>
            <family val="3"/>
          </rPr>
          <t>_x000D_
Pertencia a ATA nº 254/20_x000D_
Estimativa de Renovação enviada em 12.05.2020 - Qtd _x000D_
PE 147/20 lote _x000D_
04.09.20 = Finalizado. Ata 254/20</t>
        </r>
      </text>
    </comment>
    <comment ref="W514" authorId="0" shapeId="0" xr:uid="{69E9A8DC-46C1-40D5-9FA7-FEB201C0AF39}">
      <text>
        <r>
          <rPr>
            <sz val="10"/>
            <color indexed="81"/>
            <rFont val="Lucida Console"/>
            <family val="3"/>
          </rPr>
          <t>_x000D_
DM-Serralheria</t>
        </r>
      </text>
    </comment>
    <comment ref="X514" authorId="0" shapeId="0" xr:uid="{7A6817FC-1B03-4097-9616-3197CC44619A}">
      <text>
        <r>
          <rPr>
            <sz val="10"/>
            <color indexed="81"/>
            <rFont val="Lucida Console"/>
            <family val="3"/>
          </rPr>
          <t>_x000D_
ABRASIVOS</t>
        </r>
      </text>
    </comment>
    <comment ref="Y514" authorId="0" shapeId="0" xr:uid="{82798E0E-D18D-454B-BB0E-9ADE1F9A1C7D}">
      <text>
        <r>
          <rPr>
            <sz val="10"/>
            <color indexed="81"/>
            <rFont val="Lucida Console"/>
            <family val="3"/>
          </rPr>
          <t>_x000D_
LIXAS EM FOLHA</t>
        </r>
      </text>
    </comment>
    <comment ref="AW514" authorId="0" shapeId="0" xr:uid="{1C616357-7807-44E3-BFE2-701D0E5D92C5}">
      <text>
        <r>
          <rPr>
            <sz val="10"/>
            <color indexed="81"/>
            <rFont val="Lucida Console"/>
            <family val="3"/>
          </rPr>
          <t>Tempo de Estoque (Meses)_x000D_
_x000D_
85,0</t>
        </r>
      </text>
    </comment>
    <comment ref="A515" authorId="0" shapeId="0" xr:uid="{71A7B784-90C0-4210-B992-B8BC41175BE9}">
      <text>
        <r>
          <rPr>
            <sz val="10"/>
            <color indexed="81"/>
            <rFont val="Lucida Console"/>
            <family val="3"/>
          </rPr>
          <t>_x000D_
13218</t>
        </r>
      </text>
    </comment>
    <comment ref="B515" authorId="0" shapeId="0" xr:uid="{55A9A8F4-7FFB-49FE-9AAF-143DF5B81B5A}">
      <text>
        <r>
          <rPr>
            <sz val="10"/>
            <color indexed="81"/>
            <rFont val="Lucida Console"/>
            <family val="3"/>
          </rPr>
          <t>DESCRIÇÃO DETALHADA_x000D_
LIXA D'AGUA EM FOLHA 225 X 275 MM GRAO 100</t>
        </r>
      </text>
    </comment>
    <comment ref="G515" authorId="0" shapeId="0" xr:uid="{A0D67F46-53C8-408B-8455-7DE3010FF3C9}">
      <text>
        <r>
          <rPr>
            <sz val="10"/>
            <color indexed="81"/>
            <rFont val="Lucida Console"/>
            <family val="3"/>
          </rPr>
          <t>_x000D_
Últ estimativa : 0_x000D_
Enviada em     : 12.05.2020_x000D_
Ata - Venc     : 254/20 - 28.10.2021</t>
        </r>
      </text>
    </comment>
    <comment ref="O515" authorId="0" shapeId="0" xr:uid="{BF8D95E9-F8CA-469C-AB65-57FAA5D4C4EF}">
      <text>
        <r>
          <rPr>
            <sz val="10"/>
            <color indexed="81"/>
            <rFont val="Lucida Console"/>
            <family val="3"/>
          </rPr>
          <t>_x000D_
Pertencia a ATA nº 254/20_x000D_
Estimativa de Renovação enviada em 12.05.2020 - Qtd _x000D_
PE 147/20 lote _x000D_
04.09.20 = Finalizado. Ata 254/20</t>
        </r>
      </text>
    </comment>
    <comment ref="W515" authorId="0" shapeId="0" xr:uid="{3EB7896F-1009-4C90-9E0B-4655601E8DB5}">
      <text>
        <r>
          <rPr>
            <sz val="10"/>
            <color indexed="81"/>
            <rFont val="Lucida Console"/>
            <family val="3"/>
          </rPr>
          <t>_x000D_
DM-Serralheria</t>
        </r>
      </text>
    </comment>
    <comment ref="X515" authorId="0" shapeId="0" xr:uid="{29458641-CFC6-4758-8E05-5EF2854174A4}">
      <text>
        <r>
          <rPr>
            <sz val="10"/>
            <color indexed="81"/>
            <rFont val="Lucida Console"/>
            <family val="3"/>
          </rPr>
          <t>_x000D_
ABRASIVOS</t>
        </r>
      </text>
    </comment>
    <comment ref="Y515" authorId="0" shapeId="0" xr:uid="{5F25997D-7803-4B50-BA85-35B0B7E7110E}">
      <text>
        <r>
          <rPr>
            <sz val="10"/>
            <color indexed="81"/>
            <rFont val="Lucida Console"/>
            <family val="3"/>
          </rPr>
          <t>_x000D_
LIXAS EM FOLHA</t>
        </r>
      </text>
    </comment>
    <comment ref="AW515" authorId="0" shapeId="0" xr:uid="{87A625CD-B495-4204-8B16-4A4B04DEE7C8}">
      <text>
        <r>
          <rPr>
            <sz val="10"/>
            <color indexed="81"/>
            <rFont val="Lucida Console"/>
            <family val="3"/>
          </rPr>
          <t>Tempo de Estoque (Meses)_x000D_
_x000D_
204,0</t>
        </r>
      </text>
    </comment>
    <comment ref="A516" authorId="0" shapeId="0" xr:uid="{0570C6F4-FC64-4DE8-B168-B27EF9FE2AE3}">
      <text>
        <r>
          <rPr>
            <sz val="10"/>
            <color indexed="81"/>
            <rFont val="Lucida Console"/>
            <family val="3"/>
          </rPr>
          <t>_x000D_
17662</t>
        </r>
      </text>
    </comment>
    <comment ref="B516" authorId="0" shapeId="0" xr:uid="{3251EB22-A2CF-437B-8F1A-B23877BF0BC2}">
      <text>
        <r>
          <rPr>
            <sz val="10"/>
            <color indexed="81"/>
            <rFont val="Lucida Console"/>
            <family val="3"/>
          </rPr>
          <t>DESCRIÇÃO DETALHADA_x000D_
LIXA D'AGUA EM FOLHA 225 X 275 MM GRAO 120</t>
        </r>
      </text>
    </comment>
    <comment ref="G516" authorId="0" shapeId="0" xr:uid="{C4810CE7-39E6-4AA0-9078-32A18B295782}">
      <text>
        <r>
          <rPr>
            <sz val="10"/>
            <color indexed="81"/>
            <rFont val="Lucida Console"/>
            <family val="3"/>
          </rPr>
          <t>_x000D_
Últ estimativa : 0_x000D_
Enviada em     : 12.05.2020_x000D_
Ata - Venc     : 254/20 - 28.10.2021</t>
        </r>
      </text>
    </comment>
    <comment ref="O516" authorId="0" shapeId="0" xr:uid="{F7558DE9-6440-4B56-9666-415561474274}">
      <text>
        <r>
          <rPr>
            <sz val="10"/>
            <color indexed="81"/>
            <rFont val="Lucida Console"/>
            <family val="3"/>
          </rPr>
          <t>_x000D_
Pertencia a ATA nº 254/20_x000D_
Estimativa de Renovação enviada em 12.05.2020 - Qtd _x000D_
PE 147/20 lote _x000D_
04.09.20 = Finalizado. Ata 254/20</t>
        </r>
      </text>
    </comment>
    <comment ref="W516" authorId="0" shapeId="0" xr:uid="{57C2D414-B46C-45D7-A830-BFDEDD0F7F51}">
      <text>
        <r>
          <rPr>
            <sz val="10"/>
            <color indexed="81"/>
            <rFont val="Lucida Console"/>
            <family val="3"/>
          </rPr>
          <t>_x000D_
DM-Serralheria</t>
        </r>
      </text>
    </comment>
    <comment ref="X516" authorId="0" shapeId="0" xr:uid="{621254A9-D957-488A-BA23-60D39345815E}">
      <text>
        <r>
          <rPr>
            <sz val="10"/>
            <color indexed="81"/>
            <rFont val="Lucida Console"/>
            <family val="3"/>
          </rPr>
          <t>_x000D_
ABRASIVOS</t>
        </r>
      </text>
    </comment>
    <comment ref="Y516" authorId="0" shapeId="0" xr:uid="{26A56987-A107-404A-BB54-45688F183CF4}">
      <text>
        <r>
          <rPr>
            <sz val="10"/>
            <color indexed="81"/>
            <rFont val="Lucida Console"/>
            <family val="3"/>
          </rPr>
          <t>_x000D_
LIXAS EM FOLHA</t>
        </r>
      </text>
    </comment>
    <comment ref="AW516" authorId="0" shapeId="0" xr:uid="{B8F52B9F-5F16-4B67-BB24-12DF20B8E3E8}">
      <text>
        <r>
          <rPr>
            <sz val="10"/>
            <color indexed="81"/>
            <rFont val="Lucida Console"/>
            <family val="3"/>
          </rPr>
          <t>Tempo de Estoque (Meses)_x000D_
_x000D_
1.410,0</t>
        </r>
      </text>
    </comment>
    <comment ref="A517" authorId="0" shapeId="0" xr:uid="{7ED37E63-DF1B-426D-AA07-ABEA58A51FB2}">
      <text>
        <r>
          <rPr>
            <sz val="10"/>
            <color indexed="81"/>
            <rFont val="Lucida Console"/>
            <family val="3"/>
          </rPr>
          <t>_x000D_
17698</t>
        </r>
      </text>
    </comment>
    <comment ref="B517" authorId="0" shapeId="0" xr:uid="{202E26AE-D7F7-49FE-895E-B2DAF1C26176}">
      <text>
        <r>
          <rPr>
            <sz val="10"/>
            <color indexed="81"/>
            <rFont val="Lucida Console"/>
            <family val="3"/>
          </rPr>
          <t>DESCRIÇÃO DETALHADA_x000D_
LIXA P/ FERRO E METAIS EM FOLHA DE 200 X 275 MM - Nº 120</t>
        </r>
      </text>
    </comment>
    <comment ref="G517" authorId="0" shapeId="0" xr:uid="{1566AA7D-9CF2-49FF-A44F-9F90B7BCAA79}">
      <text>
        <r>
          <rPr>
            <sz val="10"/>
            <color indexed="81"/>
            <rFont val="Lucida Console"/>
            <family val="3"/>
          </rPr>
          <t>_x000D_
Últ estimativa : 200_x000D_
Enviada em     : 12.05.2020_x000D_
Ata - Venc     : 254/20 - 28.10.2021</t>
        </r>
      </text>
    </comment>
    <comment ref="O517" authorId="0" shapeId="0" xr:uid="{37FDE913-1FF2-43D0-A98B-1D0B29F7AEED}">
      <text>
        <r>
          <rPr>
            <sz val="10"/>
            <color indexed="81"/>
            <rFont val="Lucida Console"/>
            <family val="3"/>
          </rPr>
          <t>_x000D_
Pertencia a ATA nº 254/20_x000D_
Estimativa de Renovação enviada em 12.05.2020 - Qtd 200_x000D_
PE 147/20 lote _x000D_
04.09.20 = Finalizado. Ata 254/20</t>
        </r>
      </text>
    </comment>
    <comment ref="W517" authorId="0" shapeId="0" xr:uid="{3628160E-F8B3-4515-8385-88F527EF39F6}">
      <text>
        <r>
          <rPr>
            <sz val="10"/>
            <color indexed="81"/>
            <rFont val="Lucida Console"/>
            <family val="3"/>
          </rPr>
          <t>_x000D_
DM-Serralheria</t>
        </r>
      </text>
    </comment>
    <comment ref="X517" authorId="0" shapeId="0" xr:uid="{FC93A695-D5D9-4519-998C-36369F26A08E}">
      <text>
        <r>
          <rPr>
            <sz val="10"/>
            <color indexed="81"/>
            <rFont val="Lucida Console"/>
            <family val="3"/>
          </rPr>
          <t>_x000D_
ABRASIVOS</t>
        </r>
      </text>
    </comment>
    <comment ref="Y517" authorId="0" shapeId="0" xr:uid="{BBAF714C-72E6-4B24-BAFC-C688F80E9EC0}">
      <text>
        <r>
          <rPr>
            <sz val="10"/>
            <color indexed="81"/>
            <rFont val="Lucida Console"/>
            <family val="3"/>
          </rPr>
          <t>_x000D_
LIXAS EM FOLHA</t>
        </r>
      </text>
    </comment>
    <comment ref="AW517" authorId="0" shapeId="0" xr:uid="{E8D45E57-B6B1-4B74-93D6-9E447A67B5CB}">
      <text>
        <r>
          <rPr>
            <sz val="10"/>
            <color indexed="81"/>
            <rFont val="Lucida Console"/>
            <family val="3"/>
          </rPr>
          <t>Tempo de Estoque (Meses)_x000D_
_x000D_
546,0</t>
        </r>
      </text>
    </comment>
    <comment ref="A518" authorId="0" shapeId="0" xr:uid="{842049BC-CF26-4E3F-B5B6-C4D0F1A972BA}">
      <text>
        <r>
          <rPr>
            <sz val="10"/>
            <color indexed="81"/>
            <rFont val="Lucida Console"/>
            <family val="3"/>
          </rPr>
          <t>_x000D_
71697</t>
        </r>
      </text>
    </comment>
    <comment ref="B518" authorId="0" shapeId="0" xr:uid="{CD8AA586-74B8-4621-857D-C30A0EA04939}">
      <text>
        <r>
          <rPr>
            <sz val="10"/>
            <color indexed="81"/>
            <rFont val="Lucida Console"/>
            <family val="3"/>
          </rPr>
          <t>DESCRIÇÃO DETALHADA_x000D_
LIXA PARA PAREDE - 60</t>
        </r>
      </text>
    </comment>
    <comment ref="G518" authorId="0" shapeId="0" xr:uid="{4AAE6E13-8CA1-4012-9CC5-78C523638707}">
      <text>
        <r>
          <rPr>
            <sz val="10"/>
            <color indexed="81"/>
            <rFont val="Lucida Console"/>
            <family val="3"/>
          </rPr>
          <t>_x000D_
Últ estimativa : 1.500_x000D_
Enviada em     : 24.10.2019_x000D_
Ata - Venc     : 254/20 - 28.10.2021</t>
        </r>
      </text>
    </comment>
    <comment ref="O518" authorId="0" shapeId="0" xr:uid="{898E253E-5759-4701-8710-11C907DC7329}">
      <text>
        <r>
          <rPr>
            <sz val="10"/>
            <color indexed="81"/>
            <rFont val="Lucida Console"/>
            <family val="3"/>
          </rPr>
          <t>_x000D_
Pertencia a ATA nº 254/20_x000D_
Estimativa de Renovação enviada em 24.10.2019 - Qtd 1.500_x000D_
PE 147/20 lote _x000D_
04.09.20 = Finalizado. Ata 254/20</t>
        </r>
      </text>
    </comment>
    <comment ref="W518" authorId="0" shapeId="0" xr:uid="{6978D783-69D0-4B90-9792-FB6ED2D378E6}">
      <text>
        <r>
          <rPr>
            <sz val="10"/>
            <color indexed="81"/>
            <rFont val="Lucida Console"/>
            <family val="3"/>
          </rPr>
          <t>_x000D_
DM-Serralheria</t>
        </r>
      </text>
    </comment>
    <comment ref="X518" authorId="0" shapeId="0" xr:uid="{8598DC6F-01A0-467C-99C9-D5F8484D06AC}">
      <text>
        <r>
          <rPr>
            <sz val="10"/>
            <color indexed="81"/>
            <rFont val="Lucida Console"/>
            <family val="3"/>
          </rPr>
          <t>_x000D_
ABRASIVOS</t>
        </r>
      </text>
    </comment>
    <comment ref="Y518" authorId="0" shapeId="0" xr:uid="{65C55891-98A2-4420-A630-BF484660BCC5}">
      <text>
        <r>
          <rPr>
            <sz val="10"/>
            <color indexed="81"/>
            <rFont val="Lucida Console"/>
            <family val="3"/>
          </rPr>
          <t>_x000D_
LIXAS EM FOLHA</t>
        </r>
      </text>
    </comment>
    <comment ref="AW518" authorId="0" shapeId="0" xr:uid="{EB9B169E-2B2A-447F-91B3-59CB462B105C}">
      <text>
        <r>
          <rPr>
            <sz val="10"/>
            <color indexed="81"/>
            <rFont val="Lucida Console"/>
            <family val="3"/>
          </rPr>
          <t>Tempo de Estoque (Meses)_x000D_
_x000D_
1.894,0</t>
        </r>
      </text>
    </comment>
    <comment ref="A519" authorId="0" shapeId="0" xr:uid="{680FF1BC-A3D2-40BA-BA11-234C4886AE18}">
      <text>
        <r>
          <rPr>
            <sz val="10"/>
            <color indexed="81"/>
            <rFont val="Lucida Console"/>
            <family val="3"/>
          </rPr>
          <t>_x000D_
88838</t>
        </r>
      </text>
    </comment>
    <comment ref="B519" authorId="0" shapeId="0" xr:uid="{8BF84F1B-3D77-42DE-A568-DBCE784EDE12}">
      <text>
        <r>
          <rPr>
            <sz val="10"/>
            <color indexed="81"/>
            <rFont val="Lucida Console"/>
            <family val="3"/>
          </rPr>
          <t>DESCRIÇÃO DETALHADA_x000D_
LIXA PARA PAREDE - 120</t>
        </r>
      </text>
    </comment>
    <comment ref="G519" authorId="0" shapeId="0" xr:uid="{C20F226D-03AE-4145-8EC7-82342C418AD6}">
      <text>
        <r>
          <rPr>
            <sz val="10"/>
            <color indexed="81"/>
            <rFont val="Lucida Console"/>
            <family val="3"/>
          </rPr>
          <t>_x000D_
Últ estimativa : 0_x000D_
Enviada em     : 12.05.2020_x000D_
Ata - Venc     : 254/20 - 28.10.2021</t>
        </r>
      </text>
    </comment>
    <comment ref="O519" authorId="0" shapeId="0" xr:uid="{CB0A4E26-5C6A-4E34-9967-8F5A341BF2F5}">
      <text>
        <r>
          <rPr>
            <sz val="10"/>
            <color indexed="81"/>
            <rFont val="Lucida Console"/>
            <family val="3"/>
          </rPr>
          <t>_x000D_
Pertencia a ATA nº 254/20_x000D_
Estimativa de Renovação enviada em 12.05.2020 - Qtd _x000D_
PE 147/20 lote _x000D_
04.09.20 = Finalizado. Ata 254/20</t>
        </r>
      </text>
    </comment>
    <comment ref="W519" authorId="0" shapeId="0" xr:uid="{75832B9A-A8AE-4007-88BC-98109491CF73}">
      <text>
        <r>
          <rPr>
            <sz val="10"/>
            <color indexed="81"/>
            <rFont val="Lucida Console"/>
            <family val="3"/>
          </rPr>
          <t>_x000D_
DM-Serralheria</t>
        </r>
      </text>
    </comment>
    <comment ref="X519" authorId="0" shapeId="0" xr:uid="{FA6B0D14-DE68-4576-8704-B123DD30C841}">
      <text>
        <r>
          <rPr>
            <sz val="10"/>
            <color indexed="81"/>
            <rFont val="Lucida Console"/>
            <family val="3"/>
          </rPr>
          <t>_x000D_
ABRASIVOS</t>
        </r>
      </text>
    </comment>
    <comment ref="Y519" authorId="0" shapeId="0" xr:uid="{A164C46A-4E62-421E-A3AB-98D960E44490}">
      <text>
        <r>
          <rPr>
            <sz val="10"/>
            <color indexed="81"/>
            <rFont val="Lucida Console"/>
            <family val="3"/>
          </rPr>
          <t>_x000D_
LIXAS EM FOLHA</t>
        </r>
      </text>
    </comment>
    <comment ref="AW519" authorId="0" shapeId="0" xr:uid="{43F6AFF4-26C7-47BE-BABC-94DDA8E06C26}">
      <text>
        <r>
          <rPr>
            <sz val="10"/>
            <color indexed="81"/>
            <rFont val="Lucida Console"/>
            <family val="3"/>
          </rPr>
          <t>Tempo de Estoque (Meses)_x000D_
_x000D_
2.384,0</t>
        </r>
      </text>
    </comment>
    <comment ref="A520" authorId="0" shapeId="0" xr:uid="{3BB9124C-1A45-45E9-A024-BC97998A3A4A}">
      <text>
        <r>
          <rPr>
            <sz val="10"/>
            <color indexed="81"/>
            <rFont val="Lucida Console"/>
            <family val="3"/>
          </rPr>
          <t>_x000D_
81131</t>
        </r>
      </text>
    </comment>
    <comment ref="B520" authorId="0" shapeId="0" xr:uid="{0A5FFA20-AFAE-41EB-BD78-4D21676F7507}">
      <text>
        <r>
          <rPr>
            <sz val="10"/>
            <color indexed="81"/>
            <rFont val="Lucida Console"/>
            <family val="3"/>
          </rPr>
          <t xml:space="preserve">DESCRIÇÃO DETALHADA_x000D_
PALHA DE ACO Nº 01 - PACOTE COM 25  A 30 GRAMAS  </t>
        </r>
      </text>
    </comment>
    <comment ref="G520" authorId="0" shapeId="0" xr:uid="{A0DE98EF-4353-424D-A43C-4FD523AC7D17}">
      <text>
        <r>
          <rPr>
            <sz val="10"/>
            <color indexed="81"/>
            <rFont val="Lucida Console"/>
            <family val="3"/>
          </rPr>
          <t>_x000D_
Últ estimativa : 150_x000D_
Enviada em     : 14.05.2020_x000D_
Ata - Venc     : 275/20 - 15.11.2021</t>
        </r>
      </text>
    </comment>
    <comment ref="O520" authorId="0" shapeId="0" xr:uid="{0D4C58FF-B083-4FD1-A387-1D54356E544C}">
      <text>
        <r>
          <rPr>
            <sz val="10"/>
            <color indexed="81"/>
            <rFont val="Lucida Console"/>
            <family val="3"/>
          </rPr>
          <t>_x000D_
Pertencia a ATA nº 275/20_x000D_
Estimativa de Renovação enviada em 14.05.2020 - Qtd 150_x000D_
PP  86/19 lote _x000D_
11.10.19 = Processo finalizado</t>
        </r>
      </text>
    </comment>
    <comment ref="W520" authorId="0" shapeId="0" xr:uid="{BE5AA8F9-F6D3-48B7-8AE2-2F7A36B78A09}">
      <text>
        <r>
          <rPr>
            <sz val="10"/>
            <color indexed="81"/>
            <rFont val="Lucida Console"/>
            <family val="3"/>
          </rPr>
          <t>_x000D_
Administrativo</t>
        </r>
      </text>
    </comment>
    <comment ref="X520" authorId="0" shapeId="0" xr:uid="{5CDD7DF7-8471-4C71-8155-21A9FD7AFAD6}">
      <text>
        <r>
          <rPr>
            <sz val="10"/>
            <color indexed="81"/>
            <rFont val="Lucida Console"/>
            <family val="3"/>
          </rPr>
          <t>_x000D_
MAQ.EQUIP.E MATERIAIS P/ HIGIEN.LIMP.POLIM.E LUBR.</t>
        </r>
      </text>
    </comment>
    <comment ref="Y520" authorId="0" shapeId="0" xr:uid="{D599D493-ED59-4438-A9E6-C14B3D7142E9}">
      <text>
        <r>
          <rPr>
            <sz val="10"/>
            <color indexed="81"/>
            <rFont val="Lucida Console"/>
            <family val="3"/>
          </rPr>
          <t>_x000D_
ESPONJAS,BALDES,SACOS E CESTOS DE LIXO, ETC</t>
        </r>
      </text>
    </comment>
    <comment ref="AW520" authorId="0" shapeId="0" xr:uid="{870215EC-B5D3-43D3-AA71-AAFDFA09D873}">
      <text>
        <r>
          <rPr>
            <sz val="10"/>
            <color indexed="81"/>
            <rFont val="Lucida Console"/>
            <family val="3"/>
          </rPr>
          <t>Tempo de Estoque (Meses)_x000D_
_x000D_
70,0</t>
        </r>
      </text>
    </comment>
    <comment ref="A521" authorId="0" shapeId="0" xr:uid="{71DD711D-8945-417C-92B6-FF357F1CBA12}">
      <text>
        <r>
          <rPr>
            <sz val="10"/>
            <color indexed="81"/>
            <rFont val="Lucida Console"/>
            <family val="3"/>
          </rPr>
          <t>_x000D_
135088</t>
        </r>
      </text>
    </comment>
    <comment ref="B521" authorId="0" shapeId="0" xr:uid="{026C9807-FC88-462A-A580-5CFF72A3031B}">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521" authorId="0" shapeId="0" xr:uid="{48037A2F-1451-424F-8566-89B81FA7E4CB}">
      <text>
        <r>
          <rPr>
            <sz val="10"/>
            <color indexed="81"/>
            <rFont val="Lucida Console"/>
            <family val="3"/>
          </rPr>
          <t>_x000D_
Últ estimativa : 500_x000D_
Enviada em     : 19.05.2020_x000D_
Ata - Venc     : 281/20 - 15.11.2021</t>
        </r>
      </text>
    </comment>
    <comment ref="O521" authorId="0" shapeId="0" xr:uid="{E08169FE-F06F-484B-81DA-3FF1286C9E95}">
      <text>
        <r>
          <rPr>
            <sz val="10"/>
            <color indexed="81"/>
            <rFont val="Lucida Console"/>
            <family val="3"/>
          </rPr>
          <t>_x000D_
Pertencia a ATA nº 281/20_x000D_
Estimativa de Renovação enviada em 19.05.2020 - Qtd 500_x000D_
PP  77/19 lote _x000D_
26.09.19 = Finalizar contrato assinado.</t>
        </r>
      </text>
    </comment>
    <comment ref="W521" authorId="0" shapeId="0" xr:uid="{E5C73C2B-521C-4F9C-B706-00508D89FA4A}">
      <text>
        <r>
          <rPr>
            <sz val="10"/>
            <color indexed="81"/>
            <rFont val="Lucida Console"/>
            <family val="3"/>
          </rPr>
          <t>_x000D_
DM-Elétrica</t>
        </r>
      </text>
    </comment>
    <comment ref="X521" authorId="0" shapeId="0" xr:uid="{E8A49A74-2179-4B68-883E-1DDB373FBEC9}">
      <text>
        <r>
          <rPr>
            <sz val="10"/>
            <color indexed="81"/>
            <rFont val="Lucida Console"/>
            <family val="3"/>
          </rPr>
          <t>_x000D_
EQUIP. MAT. P/ GERACAO, TRANSM. DISTR. RETIF...</t>
        </r>
      </text>
    </comment>
    <comment ref="Y521" authorId="0" shapeId="0" xr:uid="{2D5F5678-ED42-4DD3-8BC4-1BB658E804BB}">
      <text>
        <r>
          <rPr>
            <sz val="10"/>
            <color indexed="81"/>
            <rFont val="Lucida Console"/>
            <family val="3"/>
          </rPr>
          <t>_x000D_
LAMPADAS DE LED</t>
        </r>
      </text>
    </comment>
    <comment ref="AW521" authorId="0" shapeId="0" xr:uid="{B23DC892-56D3-4730-BD59-9E655D582CA0}">
      <text>
        <r>
          <rPr>
            <sz val="10"/>
            <color indexed="81"/>
            <rFont val="Lucida Console"/>
            <family val="3"/>
          </rPr>
          <t>Tempo de Estoque (Meses)_x000D_
_x000D_
654,0</t>
        </r>
      </text>
    </comment>
    <comment ref="A522" authorId="0" shapeId="0" xr:uid="{D39A16DC-CBCD-42A6-8AD8-00597D6EE46F}">
      <text>
        <r>
          <rPr>
            <sz val="10"/>
            <color indexed="81"/>
            <rFont val="Lucida Console"/>
            <family val="3"/>
          </rPr>
          <t>_x000D_
130572</t>
        </r>
      </text>
    </comment>
    <comment ref="B522" authorId="0" shapeId="0" xr:uid="{D8FAA3B4-FD2E-40AD-9E10-BCD23FB1F048}">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522" authorId="0" shapeId="0" xr:uid="{1E262452-DD94-4276-87D6-18A7D91F1D9D}">
      <text>
        <r>
          <rPr>
            <sz val="10"/>
            <color indexed="81"/>
            <rFont val="Lucida Console"/>
            <family val="3"/>
          </rPr>
          <t>_x000D_
Últ estimativa : _x000D_
Enviada em     : 19.05.2020_x000D_
Ata - Venc     : 289/20 - 22.11.2021</t>
        </r>
      </text>
    </comment>
    <comment ref="O522" authorId="0" shapeId="0" xr:uid="{C0F21B6B-8A96-42CA-A63A-7E00961315C0}">
      <text>
        <r>
          <rPr>
            <sz val="10"/>
            <color indexed="81"/>
            <rFont val="Lucida Console"/>
            <family val="3"/>
          </rPr>
          <t>_x000D_
Pertencia a ATA nº 289/20_x000D_
Estimativa de Renovação enviada em 19.05.2020 - Qtd _x000D_
PE 192/20 lote _x000D_
05.11.20 = Finalizado</t>
        </r>
      </text>
    </comment>
    <comment ref="W522" authorId="0" shapeId="0" xr:uid="{C21F8D37-61A9-4487-822B-03F6F9AFAAE4}">
      <text>
        <r>
          <rPr>
            <sz val="10"/>
            <color indexed="81"/>
            <rFont val="Lucida Console"/>
            <family val="3"/>
          </rPr>
          <t>_x000D_
SegMedTra</t>
        </r>
      </text>
    </comment>
    <comment ref="X522" authorId="0" shapeId="0" xr:uid="{516BF2BF-4E7A-4AEC-BA88-AA0D2A6EF527}">
      <text>
        <r>
          <rPr>
            <sz val="10"/>
            <color indexed="81"/>
            <rFont val="Lucida Console"/>
            <family val="3"/>
          </rPr>
          <t>_x000D_
EQUIP PROT IND, INST MAT P/ SINAL, CONTR, COMB ...</t>
        </r>
      </text>
    </comment>
    <comment ref="Y522" authorId="0" shapeId="0" xr:uid="{64A5B698-EFD1-4230-85AF-50CE008DEFE0}">
      <text>
        <r>
          <rPr>
            <sz val="10"/>
            <color indexed="81"/>
            <rFont val="Lucida Console"/>
            <family val="3"/>
          </rPr>
          <t>_x000D_
CALCADOS, LUVAS, OCULOS, MASCARAS, CAPACETES, CASSETETE</t>
        </r>
      </text>
    </comment>
    <comment ref="AW522" authorId="0" shapeId="0" xr:uid="{00616A04-4F97-47C4-9D8A-03ED161BD7E9}">
      <text>
        <r>
          <rPr>
            <sz val="10"/>
            <color indexed="81"/>
            <rFont val="Lucida Console"/>
            <family val="3"/>
          </rPr>
          <t>Tempo de Estoque (Meses)_x000D_
_x000D_
20,0</t>
        </r>
      </text>
    </comment>
    <comment ref="A523" authorId="0" shapeId="0" xr:uid="{6F2C3519-6B5F-48DE-ABA0-5B3D750835DF}">
      <text>
        <r>
          <rPr>
            <sz val="10"/>
            <color indexed="81"/>
            <rFont val="Lucida Console"/>
            <family val="3"/>
          </rPr>
          <t>_x000D_
15813</t>
        </r>
      </text>
    </comment>
    <comment ref="B523" authorId="0" shapeId="0" xr:uid="{760377D0-7A77-4A35-BFAB-2E9428E4D44A}">
      <text>
        <r>
          <rPr>
            <sz val="10"/>
            <color indexed="81"/>
            <rFont val="Lucida Console"/>
            <family val="3"/>
          </rPr>
          <t>DESCRIÇÃO DETALHADA_x000D_
TIJOLO COMUM DE BARRO MEDINDO 20 X 9 X 4 CM</t>
        </r>
      </text>
    </comment>
    <comment ref="G523" authorId="0" shapeId="0" xr:uid="{2FDBE96E-ADCD-4617-838D-7DD1CA478D93}">
      <text>
        <r>
          <rPr>
            <sz val="10"/>
            <color indexed="81"/>
            <rFont val="Lucida Console"/>
            <family val="3"/>
          </rPr>
          <t>_x000D_
Últ estimativa : 8.000_x000D_
Enviada em     : 22.04.2021_x000D_
Ata - Venc     : 292/19 - 17.12.2020</t>
        </r>
      </text>
    </comment>
    <comment ref="O523" authorId="0" shapeId="0" xr:uid="{615DB461-C708-48E8-A6DD-215A6473A627}">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523" authorId="0" shapeId="0" xr:uid="{C626D8C7-5906-4105-A8D4-A740C30320C5}">
      <text>
        <r>
          <rPr>
            <sz val="10"/>
            <color indexed="81"/>
            <rFont val="Lucida Console"/>
            <family val="3"/>
          </rPr>
          <t>_x000D_
DM-Construção</t>
        </r>
      </text>
    </comment>
    <comment ref="X523" authorId="0" shapeId="0" xr:uid="{8F627423-F589-46B8-8B2C-CD51CFF8D961}">
      <text>
        <r>
          <rPr>
            <sz val="10"/>
            <color indexed="81"/>
            <rFont val="Lucida Console"/>
            <family val="3"/>
          </rPr>
          <t>_x000D_
MAT.E EQUIP. P/ CONSTR.CIVIL E CONSERV. DE VIAS PUBL.</t>
        </r>
      </text>
    </comment>
    <comment ref="Y523" authorId="0" shapeId="0" xr:uid="{471273FD-43E2-4ACD-B13E-D6E663A25D3B}">
      <text>
        <r>
          <rPr>
            <sz val="10"/>
            <color indexed="81"/>
            <rFont val="Lucida Console"/>
            <family val="3"/>
          </rPr>
          <t>_x000D_
TIJOLOS E BLOCOS DE VIDRO E CERAMICAS</t>
        </r>
      </text>
    </comment>
    <comment ref="AW523" authorId="0" shapeId="0" xr:uid="{26384B4E-FD9E-4FB7-A4EC-B928FA3F7FF7}">
      <text>
        <r>
          <rPr>
            <sz val="10"/>
            <color indexed="81"/>
            <rFont val="Lucida Console"/>
            <family val="3"/>
          </rPr>
          <t>Tempo de Estoque (Meses)_x000D_
_x000D_
3.965,0</t>
        </r>
      </text>
    </comment>
    <comment ref="A524" authorId="0" shapeId="0" xr:uid="{4018B2DA-A9CF-4064-A8DB-2F8965554F19}">
      <text>
        <r>
          <rPr>
            <sz val="10"/>
            <color indexed="81"/>
            <rFont val="Lucida Console"/>
            <family val="3"/>
          </rPr>
          <t>_x000D_
114297</t>
        </r>
      </text>
    </comment>
    <comment ref="B524" authorId="0" shapeId="0" xr:uid="{B6F0C00F-723F-4123-99A6-D76867755CD5}">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524" authorId="0" shapeId="0" xr:uid="{6DFB3B03-CE89-4086-BE54-0348B2ADA9BD}">
      <text>
        <r>
          <rPr>
            <sz val="10"/>
            <color indexed="81"/>
            <rFont val="Lucida Console"/>
            <family val="3"/>
          </rPr>
          <t>_x000D_
Últ estimativa : 0_x000D_
Enviada em     : 08.09.2020_x000D_
Ata - Venc     : 292/19 - 17.12.2020</t>
        </r>
      </text>
    </comment>
    <comment ref="O524" authorId="0" shapeId="0" xr:uid="{810C98FA-68DA-4760-99E9-BAAE52B4BF41}">
      <text>
        <r>
          <rPr>
            <sz val="10"/>
            <color indexed="81"/>
            <rFont val="Lucida Console"/>
            <family val="3"/>
          </rPr>
          <t>_x000D_
Pertencia a ATA nº 292/19_x000D_
Estimativa de Renovação enviada em 08.09.2020 - Qtd _x000D_
PE  26/21 lote 23 (Impróspero)_x000D_
16.03.21 = Processo finalizado. Ata 105/21.</t>
        </r>
      </text>
    </comment>
    <comment ref="W524" authorId="0" shapeId="0" xr:uid="{02CA294C-4E91-4E0D-A263-45E78AE4755C}">
      <text>
        <r>
          <rPr>
            <sz val="10"/>
            <color indexed="81"/>
            <rFont val="Lucida Console"/>
            <family val="3"/>
          </rPr>
          <t>_x000D_
DM-Construção</t>
        </r>
      </text>
    </comment>
    <comment ref="X524" authorId="0" shapeId="0" xr:uid="{16802E4B-915B-4177-9A64-875D09D74471}">
      <text>
        <r>
          <rPr>
            <sz val="10"/>
            <color indexed="81"/>
            <rFont val="Lucida Console"/>
            <family val="3"/>
          </rPr>
          <t>_x000D_
MAT.E EQUIP. P/ CONSTR.CIVIL E CONSERV. DE VIAS PUBL.</t>
        </r>
      </text>
    </comment>
    <comment ref="Y524" authorId="0" shapeId="0" xr:uid="{A8DFBF8C-CEC9-4F9A-A2FA-13C6FA980CAF}">
      <text>
        <r>
          <rPr>
            <sz val="10"/>
            <color indexed="81"/>
            <rFont val="Lucida Console"/>
            <family val="3"/>
          </rPr>
          <t>_x000D_
TELHAS. CUMEEIRAS E ELEM. DE TELH. E CHAP. DE CIM. AMIANT</t>
        </r>
      </text>
    </comment>
    <comment ref="AW524" authorId="0" shapeId="0" xr:uid="{BA1254C0-A551-48D9-80DB-826F17C62930}">
      <text>
        <r>
          <rPr>
            <sz val="10"/>
            <color indexed="81"/>
            <rFont val="Lucida Console"/>
            <family val="3"/>
          </rPr>
          <t>Tempo de Estoque (Meses)_x000D_
_x000D_
4.224,0</t>
        </r>
      </text>
    </comment>
    <comment ref="A525" authorId="0" shapeId="0" xr:uid="{888C5D5E-010D-4AF6-AEF9-7A7B181FA0BD}">
      <text>
        <r>
          <rPr>
            <sz val="10"/>
            <color indexed="81"/>
            <rFont val="Lucida Console"/>
            <family val="3"/>
          </rPr>
          <t>_x000D_
63382</t>
        </r>
      </text>
    </comment>
    <comment ref="B525" authorId="0" shapeId="0" xr:uid="{B438C354-4AC2-4766-A883-A20E27A28EAB}">
      <text>
        <r>
          <rPr>
            <sz val="10"/>
            <color indexed="81"/>
            <rFont val="Lucida Console"/>
            <family val="3"/>
          </rPr>
          <t>DESCRIÇÃO DETALHADA_x000D_
MASSA PARA CALAFETAR A BASE DE POLIBUTENO EM FILETES - CAIXA C/ 350 G</t>
        </r>
      </text>
    </comment>
    <comment ref="G525" authorId="0" shapeId="0" xr:uid="{23D39D3F-DF6D-490E-A5E1-1D439FA5862B}">
      <text>
        <r>
          <rPr>
            <sz val="10"/>
            <color indexed="81"/>
            <rFont val="Lucida Console"/>
            <family val="3"/>
          </rPr>
          <t>_x000D_
Últ estimativa : 0_x000D_
Enviada em     : 08.09.2020_x000D_
Ata - Venc     : 292/19 - 17.12.2020</t>
        </r>
      </text>
    </comment>
    <comment ref="O525" authorId="0" shapeId="0" xr:uid="{B52A23C2-BEAE-4810-9761-F412A2B0170A}">
      <text>
        <r>
          <rPr>
            <sz val="10"/>
            <color indexed="81"/>
            <rFont val="Lucida Console"/>
            <family val="3"/>
          </rPr>
          <t>_x000D_
Pertencia a ATA nº 292/19_x000D_
Estimativa de Renovação enviada em 08.09.2020 - Qtd _x000D_
PE  26/21 lote 15 (Impróspero)_x000D_
16.03.21 = Processo finalizado. Ata 105/21.</t>
        </r>
      </text>
    </comment>
    <comment ref="W525" authorId="0" shapeId="0" xr:uid="{C719F625-7DD9-46DF-BDF2-849920047271}">
      <text>
        <r>
          <rPr>
            <sz val="10"/>
            <color indexed="81"/>
            <rFont val="Lucida Console"/>
            <family val="3"/>
          </rPr>
          <t>_x000D_
DM-Construção</t>
        </r>
      </text>
    </comment>
    <comment ref="X525" authorId="0" shapeId="0" xr:uid="{E9A2789D-E716-471E-A839-710DE0C949F5}">
      <text>
        <r>
          <rPr>
            <sz val="10"/>
            <color indexed="81"/>
            <rFont val="Lucida Console"/>
            <family val="3"/>
          </rPr>
          <t>_x000D_
MAT.E EQUIP. P/ CONSTR.CIVIL E CONSERV. DE VIAS PUBL.</t>
        </r>
      </text>
    </comment>
    <comment ref="Y525" authorId="0" shapeId="0" xr:uid="{983A75BD-9CCF-44A5-81DB-FD10933E7F64}">
      <text>
        <r>
          <rPr>
            <sz val="10"/>
            <color indexed="81"/>
            <rFont val="Lucida Console"/>
            <family val="3"/>
          </rPr>
          <t>_x000D_
IMPERMEABILIZANTES, ADITIVOS E ADESIVOS</t>
        </r>
      </text>
    </comment>
    <comment ref="AW525" authorId="0" shapeId="0" xr:uid="{E7E37069-6942-4458-8AFB-E158697394F7}">
      <text>
        <r>
          <rPr>
            <sz val="10"/>
            <color indexed="81"/>
            <rFont val="Lucida Console"/>
            <family val="3"/>
          </rPr>
          <t>Tempo de Estoque (Meses)_x000D_
_x000D_
214,0</t>
        </r>
      </text>
    </comment>
    <comment ref="A526" authorId="0" shapeId="0" xr:uid="{D53321CD-C51E-490A-A2B8-F649DB5EF513}">
      <text>
        <r>
          <rPr>
            <sz val="10"/>
            <color indexed="81"/>
            <rFont val="Lucida Console"/>
            <family val="3"/>
          </rPr>
          <t>_x000D_
102277</t>
        </r>
      </text>
    </comment>
    <comment ref="B526" authorId="0" shapeId="0" xr:uid="{7DDE5AE5-6664-43F1-AA81-8ABBF91D21B6}">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6" authorId="0" shapeId="0" xr:uid="{4F9D30DE-533A-4A32-B198-0E8BE2EC2FF1}">
      <text>
        <r>
          <rPr>
            <sz val="10"/>
            <color indexed="81"/>
            <rFont val="Lucida Console"/>
            <family val="3"/>
          </rPr>
          <t>_x000D_
Últ estimativa : 200_x000D_
Enviada em     : 08.09.2020_x000D_
Ata - Venc     : 292/19 - 17.12.2020</t>
        </r>
      </text>
    </comment>
    <comment ref="O526" authorId="0" shapeId="0" xr:uid="{7E653C18-C544-4931-A2A5-51CF50AC2DF8}">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6" authorId="0" shapeId="0" xr:uid="{284AFEF2-DA91-4277-9B0C-18B46003BB95}">
      <text>
        <r>
          <rPr>
            <sz val="10"/>
            <color indexed="81"/>
            <rFont val="Lucida Console"/>
            <family val="3"/>
          </rPr>
          <t>_x000D_
DM-Serralheria</t>
        </r>
      </text>
    </comment>
    <comment ref="X526" authorId="0" shapeId="0" xr:uid="{BCB25B00-8E19-4669-A11C-68C602D0A83D}">
      <text>
        <r>
          <rPr>
            <sz val="10"/>
            <color indexed="81"/>
            <rFont val="Lucida Console"/>
            <family val="3"/>
          </rPr>
          <t>_x000D_
METAIS,LAMINAD.,PERFILADOS E ARTEFATOS METALICOS</t>
        </r>
      </text>
    </comment>
    <comment ref="Y526" authorId="0" shapeId="0" xr:uid="{45969587-B5EA-4005-BC55-88E9411C85AA}">
      <text>
        <r>
          <rPr>
            <sz val="10"/>
            <color indexed="81"/>
            <rFont val="Lucida Console"/>
            <family val="3"/>
          </rPr>
          <t>_x000D_
BARRAS DE ACO ESPECIFICOS P/ USOS VARIADOS</t>
        </r>
      </text>
    </comment>
    <comment ref="AW526" authorId="0" shapeId="0" xr:uid="{D5660745-DBCA-4739-9899-55ACF876FEFF}">
      <text>
        <r>
          <rPr>
            <sz val="10"/>
            <color indexed="81"/>
            <rFont val="Lucida Console"/>
            <family val="3"/>
          </rPr>
          <t>Tempo de Estoque (Meses)_x000D_
_x000D_
162,0</t>
        </r>
      </text>
    </comment>
    <comment ref="A527" authorId="0" shapeId="0" xr:uid="{953FD4C8-2425-478D-AF1F-697794E466B1}">
      <text>
        <r>
          <rPr>
            <sz val="10"/>
            <color indexed="81"/>
            <rFont val="Lucida Console"/>
            <family val="3"/>
          </rPr>
          <t>_x000D_
134545</t>
        </r>
      </text>
    </comment>
    <comment ref="B527" authorId="0" shapeId="0" xr:uid="{E403D7BB-F173-4A06-A792-7F4FEFC26065}">
      <text>
        <r>
          <rPr>
            <sz val="10"/>
            <color indexed="81"/>
            <rFont val="Lucida Console"/>
            <family val="3"/>
          </rPr>
          <t>DESCRIÇÃO DETALHADA_x000D_
PASTILHA CERAMICA, COR AMARELO CANARIO, MEDINDO 10 X 10 CM, ESPESSURA DE 7 MM, UNIDAS POR PONTOS DE COLA.</t>
        </r>
      </text>
    </comment>
    <comment ref="G527" authorId="0" shapeId="0" xr:uid="{6B7D0BE2-9B33-49A8-8E2F-24DFFED1D9B0}">
      <text>
        <r>
          <rPr>
            <sz val="10"/>
            <color indexed="81"/>
            <rFont val="Lucida Console"/>
            <family val="3"/>
          </rPr>
          <t>_x000D_
Últ estimativa : 0_x000D_
Enviada em     : 08.09.2020_x000D_
Ata - Venc     : 292/19 - 17.12.2020</t>
        </r>
      </text>
    </comment>
    <comment ref="O527" authorId="0" shapeId="0" xr:uid="{1483BCE6-F70E-455E-9DE5-39A3B2FB2C6C}">
      <text>
        <r>
          <rPr>
            <sz val="10"/>
            <color indexed="81"/>
            <rFont val="Lucida Console"/>
            <family val="3"/>
          </rPr>
          <t>_x000D_
Pertencia a ATA nº 292/19_x000D_
Estimativa de Renovação enviada em 08.09.2020 - Qtd _x000D_
PE  26/21 lote _x000D_
16.03.21 = Processo finalizado. Ata 105/21.</t>
        </r>
      </text>
    </comment>
    <comment ref="W527" authorId="0" shapeId="0" xr:uid="{EAC29DDC-076F-41CF-BA4C-251AD4DDD20E}">
      <text>
        <r>
          <rPr>
            <sz val="10"/>
            <color indexed="81"/>
            <rFont val="Lucida Console"/>
            <family val="3"/>
          </rPr>
          <t>_x000D_
DM-Construção</t>
        </r>
      </text>
    </comment>
    <comment ref="X527" authorId="0" shapeId="0" xr:uid="{DB926E11-960D-47FD-80D2-2EFD00E72F9B}">
      <text>
        <r>
          <rPr>
            <sz val="10"/>
            <color indexed="81"/>
            <rFont val="Lucida Console"/>
            <family val="3"/>
          </rPr>
          <t>_x000D_
MAT.E EQUIP. P/ CONSTR.CIVIL E CONSERV. DE VIAS PUBL.</t>
        </r>
      </text>
    </comment>
    <comment ref="Y527" authorId="0" shapeId="0" xr:uid="{64EAC08E-441D-4290-A079-A32B63A7FF65}">
      <text>
        <r>
          <rPr>
            <sz val="10"/>
            <color indexed="81"/>
            <rFont val="Lucida Console"/>
            <family val="3"/>
          </rPr>
          <t>_x000D_
AZULEJOS E PASTILHAS</t>
        </r>
      </text>
    </comment>
    <comment ref="AW527" authorId="0" shapeId="0" xr:uid="{D21B3913-F725-4625-91DB-3938A8226B0A}">
      <text>
        <r>
          <rPr>
            <sz val="10"/>
            <color indexed="81"/>
            <rFont val="Lucida Console"/>
            <family val="3"/>
          </rPr>
          <t>Tempo de Estoque (Meses)_x000D_
_x000D_
894,8</t>
        </r>
      </text>
    </comment>
    <comment ref="A528" authorId="0" shapeId="0" xr:uid="{B0AF17CD-4AC3-4CA8-B77D-7390A9B8DE2F}">
      <text>
        <r>
          <rPr>
            <sz val="10"/>
            <color indexed="81"/>
            <rFont val="Lucida Console"/>
            <family val="3"/>
          </rPr>
          <t>_x000D_
134544</t>
        </r>
      </text>
    </comment>
    <comment ref="B528" authorId="0" shapeId="0" xr:uid="{1480D3A9-5876-4961-ADE5-78E8933F6922}">
      <text>
        <r>
          <rPr>
            <sz val="10"/>
            <color indexed="81"/>
            <rFont val="Lucida Console"/>
            <family val="3"/>
          </rPr>
          <t>DESCRIÇÃO DETALHADA_x000D_
REVESTIMENTO CERAMICO, BRANCO BRILHANTE, 32 X 56 CM (VARIACAO +/- 2 CM).</t>
        </r>
      </text>
    </comment>
    <comment ref="G528" authorId="0" shapeId="0" xr:uid="{A98C3D7B-F99F-47C4-A642-D9A2296672C3}">
      <text>
        <r>
          <rPr>
            <sz val="10"/>
            <color indexed="81"/>
            <rFont val="Lucida Console"/>
            <family val="3"/>
          </rPr>
          <t>_x000D_
Últ estimativa : 3.500_x000D_
Enviada em     : 22.04.2021_x000D_
Ata - Venc     : 292/19 - 17.12.2020</t>
        </r>
      </text>
    </comment>
    <comment ref="O528" authorId="0" shapeId="0" xr:uid="{E5B2329A-FCCB-4103-8059-82B0A98B8740}">
      <text>
        <r>
          <rPr>
            <sz val="10"/>
            <color indexed="81"/>
            <rFont val="Lucida Console"/>
            <family val="3"/>
          </rPr>
          <t>_x000D_
Pertencia a ATA nº 292/19_x000D_
Estimativa de Renovação enviada em 22.04.2021 - Qtd 3.500_x000D_
PE  26/21 lote _x000D_
16.03.21 = Processo finalizado. Ata 105/21.</t>
        </r>
      </text>
    </comment>
    <comment ref="W528" authorId="0" shapeId="0" xr:uid="{D8FB5CA1-AA01-4675-913A-E9FCC5A59F60}">
      <text>
        <r>
          <rPr>
            <sz val="10"/>
            <color indexed="81"/>
            <rFont val="Lucida Console"/>
            <family val="3"/>
          </rPr>
          <t>_x000D_
DM-Construção</t>
        </r>
      </text>
    </comment>
    <comment ref="X528" authorId="0" shapeId="0" xr:uid="{E0B5E2B5-AB9C-4030-8FFB-71FA5E838E2A}">
      <text>
        <r>
          <rPr>
            <sz val="10"/>
            <color indexed="81"/>
            <rFont val="Lucida Console"/>
            <family val="3"/>
          </rPr>
          <t>_x000D_
MAT.E EQUIP. P/ CONSTR.CIVIL E CONSERV. DE VIAS PUBL.</t>
        </r>
      </text>
    </comment>
    <comment ref="Y528" authorId="0" shapeId="0" xr:uid="{9701B9BE-F5A2-46A3-BEF7-8FF986A8C95F}">
      <text>
        <r>
          <rPr>
            <sz val="10"/>
            <color indexed="81"/>
            <rFont val="Lucida Console"/>
            <family val="3"/>
          </rPr>
          <t>_x000D_
PISOS DE BORRACHA, PVC E OUTROS COLAVEIS</t>
        </r>
      </text>
    </comment>
    <comment ref="AW528" authorId="0" shapeId="0" xr:uid="{27146370-AF03-4001-AD85-8F5F692C9036}">
      <text>
        <r>
          <rPr>
            <sz val="10"/>
            <color indexed="81"/>
            <rFont val="Lucida Console"/>
            <family val="3"/>
          </rPr>
          <t>Tempo de Estoque (Meses)_x000D_
_x000D_
2.655,3</t>
        </r>
      </text>
    </comment>
    <comment ref="A529" authorId="0" shapeId="0" xr:uid="{D004526F-F526-4B76-BC5B-69D6175CDE82}">
      <text>
        <r>
          <rPr>
            <sz val="10"/>
            <color indexed="81"/>
            <rFont val="Lucida Console"/>
            <family val="3"/>
          </rPr>
          <t>_x000D_
12835</t>
        </r>
      </text>
    </comment>
    <comment ref="B529" authorId="0" shapeId="0" xr:uid="{221B3CBC-930A-4050-94F1-C8F6DBBD66B3}">
      <text>
        <r>
          <rPr>
            <sz val="10"/>
            <color indexed="81"/>
            <rFont val="Lucida Console"/>
            <family val="3"/>
          </rPr>
          <t>DESCRIÇÃO DETALHADA_x000D_
ADAPTADOR DE PVC SOLDAVEL MARROM 3/4". A MARCA DEVERA VIR LITOGRAFADA NA PECA.</t>
        </r>
      </text>
    </comment>
    <comment ref="G529" authorId="0" shapeId="0" xr:uid="{9A3574AF-0D85-4564-A487-534E2ACA8BD3}">
      <text>
        <r>
          <rPr>
            <sz val="10"/>
            <color indexed="81"/>
            <rFont val="Lucida Console"/>
            <family val="3"/>
          </rPr>
          <t>_x000D_
Últ estimativa : 600_x000D_
Enviada em     : 24.11.2020_x000D_
Ata - Venc     : 293/20 - 30.11.2021</t>
        </r>
      </text>
    </comment>
    <comment ref="O529" authorId="0" shapeId="0" xr:uid="{1041E61A-A56A-420B-988D-28ADB80AD0C1}">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529" authorId="0" shapeId="0" xr:uid="{8BC092D4-E89E-4093-94F7-88B2450C9B06}">
      <text>
        <r>
          <rPr>
            <sz val="10"/>
            <color indexed="81"/>
            <rFont val="Lucida Console"/>
            <family val="3"/>
          </rPr>
          <t>_x000D_
DM-Hidráulica</t>
        </r>
      </text>
    </comment>
    <comment ref="X529" authorId="0" shapeId="0" xr:uid="{A3146CF3-EE8B-4F33-8881-EDDCE08CFD2D}">
      <text>
        <r>
          <rPr>
            <sz val="10"/>
            <color indexed="81"/>
            <rFont val="Lucida Console"/>
            <family val="3"/>
          </rPr>
          <t>_x000D_
MATERIAL HIDRAULICO, CANOS, TUBOS, MANGUEIRAS, CONEXOES E ACESS.</t>
        </r>
      </text>
    </comment>
    <comment ref="Y529" authorId="0" shapeId="0" xr:uid="{E7F78B11-822A-46A4-AEA6-CAB7CD49F0B6}">
      <text>
        <r>
          <rPr>
            <sz val="10"/>
            <color indexed="81"/>
            <rFont val="Lucida Console"/>
            <family val="3"/>
          </rPr>
          <t>_x000D_
ADAP. LUVAS.TES CURVAS COTOVELOS PLUGS FLANGES.....</t>
        </r>
      </text>
    </comment>
    <comment ref="AW529" authorId="0" shapeId="0" xr:uid="{A2103CD4-5645-4E3D-91F1-457E2312F1A3}">
      <text>
        <r>
          <rPr>
            <sz val="10"/>
            <color indexed="81"/>
            <rFont val="Lucida Console"/>
            <family val="3"/>
          </rPr>
          <t>Tempo de Estoque (Meses)_x000D_
_x000D_
459,0</t>
        </r>
      </text>
    </comment>
    <comment ref="A530" authorId="0" shapeId="0" xr:uid="{47F48610-2018-4E37-8852-DF5B3AC4A8A6}">
      <text>
        <r>
          <rPr>
            <sz val="10"/>
            <color indexed="81"/>
            <rFont val="Lucida Console"/>
            <family val="3"/>
          </rPr>
          <t>_x000D_
135414</t>
        </r>
      </text>
    </comment>
    <comment ref="B530" authorId="0" shapeId="0" xr:uid="{AE670E0F-DFD1-41A5-97A5-7995AFD3C5DB}">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530" authorId="0" shapeId="0" xr:uid="{7CB72544-6EDD-4BA2-B2C5-3142B486A5C7}">
      <text>
        <r>
          <rPr>
            <sz val="10"/>
            <color indexed="81"/>
            <rFont val="Lucida Console"/>
            <family val="3"/>
          </rPr>
          <t>_x000D_
Últ estimativa : 250_x000D_
Enviada em     : 25.09.2019_x000D_
Ata - Venc     : 293/20 - 30.11.2021</t>
        </r>
      </text>
    </comment>
    <comment ref="O530" authorId="0" shapeId="0" xr:uid="{81A35A75-259D-4B1E-8A66-01294A7109ED}">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530" authorId="0" shapeId="0" xr:uid="{8849D834-502A-4BE5-954E-50393443AD2D}">
      <text>
        <r>
          <rPr>
            <sz val="10"/>
            <color indexed="81"/>
            <rFont val="Lucida Console"/>
            <family val="3"/>
          </rPr>
          <t>_x000D_
DM-Hidráulica</t>
        </r>
      </text>
    </comment>
    <comment ref="X530" authorId="0" shapeId="0" xr:uid="{349850FF-1025-441B-8C73-6CCD4CAD1350}">
      <text>
        <r>
          <rPr>
            <sz val="10"/>
            <color indexed="81"/>
            <rFont val="Lucida Console"/>
            <family val="3"/>
          </rPr>
          <t>_x000D_
MATERIAL HIDRAULICO, CANOS, TUBOS, MANGUEIRAS, CONEXOES E ACESS.</t>
        </r>
      </text>
    </comment>
    <comment ref="Y530" authorId="0" shapeId="0" xr:uid="{A5DF8CC9-5CDB-4FBC-8FB8-EDA5E1CED86D}">
      <text>
        <r>
          <rPr>
            <sz val="10"/>
            <color indexed="81"/>
            <rFont val="Lucida Console"/>
            <family val="3"/>
          </rPr>
          <t>_x000D_
TORNEIRAS VOLANTES CANOPLAS E ACESS. P/ MANGUEIRA</t>
        </r>
      </text>
    </comment>
    <comment ref="AW530" authorId="0" shapeId="0" xr:uid="{8E82C0A5-5B67-4FD7-9A12-10F1704BEB5A}">
      <text>
        <r>
          <rPr>
            <sz val="10"/>
            <color indexed="81"/>
            <rFont val="Lucida Console"/>
            <family val="3"/>
          </rPr>
          <t>Tempo de Estoque (Meses)_x000D_
_x000D_
432,0</t>
        </r>
      </text>
    </comment>
    <comment ref="A531" authorId="0" shapeId="0" xr:uid="{B0CE9A88-FB3A-4036-B412-B57309D92B68}">
      <text>
        <r>
          <rPr>
            <sz val="10"/>
            <color indexed="81"/>
            <rFont val="Lucida Console"/>
            <family val="3"/>
          </rPr>
          <t>_x000D_
136556</t>
        </r>
      </text>
    </comment>
    <comment ref="B531" authorId="0" shapeId="0" xr:uid="{D4829016-6F1D-4E74-A9AD-B66B61D52C3D}">
      <text>
        <r>
          <rPr>
            <sz val="10"/>
            <color indexed="81"/>
            <rFont val="Lucida Console"/>
            <family val="3"/>
          </rPr>
          <t>DESCRIÇÃO DETALHADA_x000D_
DOBRADICA PARA PORTA EM ACO ZINCADO, MEDIDAS 3.1/2" X 2.1/4", ESPESSURA MINIMA DE 1,5 MM</t>
        </r>
      </text>
    </comment>
    <comment ref="G531" authorId="0" shapeId="0" xr:uid="{0B4C19CD-20FA-44C8-921F-C8AE9A8536AE}">
      <text>
        <r>
          <rPr>
            <sz val="10"/>
            <color indexed="81"/>
            <rFont val="Lucida Console"/>
            <family val="3"/>
          </rPr>
          <t>_x000D_
Últ estimativa : 1.500_x000D_
Enviada em     : 08.09.2020_x000D_
Ata - Venc     : 296/20 - 30.11.2021</t>
        </r>
      </text>
    </comment>
    <comment ref="O531" authorId="0" shapeId="0" xr:uid="{9901F780-5714-485F-828C-ACA442E2DB6A}">
      <text>
        <r>
          <rPr>
            <sz val="10"/>
            <color indexed="81"/>
            <rFont val="Lucida Console"/>
            <family val="3"/>
          </rPr>
          <t>_x000D_
Pertencia a ATA nº 296/20_x000D_
Estimativa de Renovação enviada em 08.09.2020 - Qtd 1.500_x000D_
PE  28/19 lote _x000D_
24.07.19 = Processo conferido, finalizado.</t>
        </r>
      </text>
    </comment>
    <comment ref="W531" authorId="0" shapeId="0" xr:uid="{3C771A4F-2570-4A29-9191-9B73A0FD8F14}">
      <text>
        <r>
          <rPr>
            <sz val="10"/>
            <color indexed="81"/>
            <rFont val="Lucida Console"/>
            <family val="3"/>
          </rPr>
          <t>_x000D_
DM-Construção</t>
        </r>
      </text>
    </comment>
    <comment ref="X531" authorId="0" shapeId="0" xr:uid="{9D70EECF-1F91-4AA9-9230-21B3BEBDD40D}">
      <text>
        <r>
          <rPr>
            <sz val="10"/>
            <color indexed="81"/>
            <rFont val="Lucida Console"/>
            <family val="3"/>
          </rPr>
          <t>_x000D_
MAT.E EQUIP. P/ CONSTR.CIVIL E CONSERV. DE VIAS PUBL.</t>
        </r>
      </text>
    </comment>
    <comment ref="Y531" authorId="0" shapeId="0" xr:uid="{0A3F943A-9D85-4DFA-BBEE-6DBBEBEF018F}">
      <text>
        <r>
          <rPr>
            <sz val="10"/>
            <color indexed="81"/>
            <rFont val="Lucida Console"/>
            <family val="3"/>
          </rPr>
          <t>_x000D_
DOBRADICAS DE FERRO, METAL E PLASTICO</t>
        </r>
      </text>
    </comment>
    <comment ref="AC531" authorId="0" shapeId="0" xr:uid="{D8571B41-E600-4D84-9264-E514CB2487C1}">
      <text>
        <r>
          <rPr>
            <sz val="10"/>
            <color indexed="81"/>
            <rFont val="Lucida Console"/>
            <family val="3"/>
          </rPr>
          <t>_x000D_
AF 11.869/23 | Vc 10.10.2023 | Saldo  2.000 | DIPAR FERRAGENS LTDA ( 158993 )</t>
        </r>
      </text>
    </comment>
    <comment ref="AG531" authorId="0" shapeId="0" xr:uid="{97CC076A-9606-473A-AA16-EC07EDB02A1E}">
      <text>
        <r>
          <rPr>
            <sz val="10"/>
            <color indexed="81"/>
            <rFont val="Lucida Console"/>
            <family val="3"/>
          </rPr>
          <t>_x000D_
AF 11.869/23 | Vc 10.10.2023 | Saldo  2.000 | DIPAR FERRAGENS LTDA ( 158993 )</t>
        </r>
      </text>
    </comment>
    <comment ref="AW531" authorId="0" shapeId="0" xr:uid="{ED36E801-94BF-4CCD-964B-0721601C4901}">
      <text>
        <r>
          <rPr>
            <sz val="10"/>
            <color indexed="81"/>
            <rFont val="Lucida Console"/>
            <family val="3"/>
          </rPr>
          <t>Tempo de Estoque (Meses)_x000D_
_x000D_
2.000,0</t>
        </r>
      </text>
    </comment>
    <comment ref="A532" authorId="0" shapeId="0" xr:uid="{E574CB2E-DC09-4706-A290-027798950FC9}">
      <text>
        <r>
          <rPr>
            <sz val="10"/>
            <color indexed="81"/>
            <rFont val="Lucida Console"/>
            <family val="3"/>
          </rPr>
          <t>_x000D_
122818</t>
        </r>
      </text>
    </comment>
    <comment ref="B532" authorId="0" shapeId="0" xr:uid="{F5465EA7-E6A0-4EF8-853F-BB0244FB4EF4}">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532" authorId="0" shapeId="0" xr:uid="{2F634726-CA1D-42D2-A381-3EC16E37C1AA}">
      <text>
        <r>
          <rPr>
            <sz val="10"/>
            <color indexed="81"/>
            <rFont val="Lucida Console"/>
            <family val="3"/>
          </rPr>
          <t>_x000D_
Últ estimativa : 5.000_x000D_
Enviada em     : 08.09.2020_x000D_
Ata - Venc     : 296/20 - 30.11.2021</t>
        </r>
      </text>
    </comment>
    <comment ref="O532" authorId="0" shapeId="0" xr:uid="{DB34CA05-845B-476D-A55C-F883A9961FDF}">
      <text>
        <r>
          <rPr>
            <sz val="10"/>
            <color indexed="81"/>
            <rFont val="Lucida Console"/>
            <family val="3"/>
          </rPr>
          <t>_x000D_
Pertencia a ATA nº 296/20_x000D_
Estimativa de Renovação enviada em 08.09.2020 - Qtd 5.000_x000D_
PP 192/19 lote _x000D_
09.01.20 = Finalizar - contrato assinado.</t>
        </r>
      </text>
    </comment>
    <comment ref="W532" authorId="0" shapeId="0" xr:uid="{C47BBEE9-5260-47AA-979B-C3717D0941BA}">
      <text>
        <r>
          <rPr>
            <sz val="10"/>
            <color indexed="81"/>
            <rFont val="Lucida Console"/>
            <family val="3"/>
          </rPr>
          <t>_x000D_
DM-Construção</t>
        </r>
      </text>
    </comment>
    <comment ref="X532" authorId="0" shapeId="0" xr:uid="{E57C84BF-B037-4330-95DE-BD1B46C510A7}">
      <text>
        <r>
          <rPr>
            <sz val="10"/>
            <color indexed="81"/>
            <rFont val="Lucida Console"/>
            <family val="3"/>
          </rPr>
          <t>_x000D_
MAT.E EQUIP. P/ CONSTR.CIVIL E CONSERV. DE VIAS PUBL.</t>
        </r>
      </text>
    </comment>
    <comment ref="Y532" authorId="0" shapeId="0" xr:uid="{FADB222C-FB72-4654-ABBC-48C2AAE18CA6}">
      <text>
        <r>
          <rPr>
            <sz val="10"/>
            <color indexed="81"/>
            <rFont val="Lucida Console"/>
            <family val="3"/>
          </rPr>
          <t>_x000D_
PISOS DE BORRACHA, PVC E OUTROS COLAVEIS</t>
        </r>
      </text>
    </comment>
    <comment ref="AW532" authorId="0" shapeId="0" xr:uid="{A258D926-516A-4436-9C3C-EF06B808CFAD}">
      <text>
        <r>
          <rPr>
            <sz val="10"/>
            <color indexed="81"/>
            <rFont val="Lucida Console"/>
            <family val="3"/>
          </rPr>
          <t>Tempo de Estoque (Meses)_x000D_
_x000D_
2.259,3</t>
        </r>
      </text>
    </comment>
    <comment ref="A533" authorId="0" shapeId="0" xr:uid="{2CBE5E91-78D1-468E-A711-B2FD5C1AC8ED}">
      <text>
        <r>
          <rPr>
            <sz val="10"/>
            <color indexed="81"/>
            <rFont val="Lucida Console"/>
            <family val="3"/>
          </rPr>
          <t>_x000D_
125262</t>
        </r>
      </text>
    </comment>
    <comment ref="B533" authorId="0" shapeId="0" xr:uid="{E0607261-834C-4A2B-BB2A-DB35D2367F74}">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533" authorId="0" shapeId="0" xr:uid="{DF7431D7-6161-4523-8290-667138E65DB6}">
      <text>
        <r>
          <rPr>
            <sz val="10"/>
            <color indexed="81"/>
            <rFont val="Lucida Console"/>
            <family val="3"/>
          </rPr>
          <t>_x000D_
Últ estimativa : 5.000_x000D_
Enviada em     : 08.09.2020_x000D_
Ata - Venc     : 296/20 - 30.11.2021</t>
        </r>
      </text>
    </comment>
    <comment ref="O533" authorId="0" shapeId="0" xr:uid="{19173D95-F192-4144-8BBF-18A581C53F73}">
      <text>
        <r>
          <rPr>
            <sz val="10"/>
            <color indexed="81"/>
            <rFont val="Lucida Console"/>
            <family val="3"/>
          </rPr>
          <t>_x000D_
Pertencia a ATA nº 296/20_x000D_
Estimativa de Renovação enviada em 08.09.2020 - Qtd 5.000_x000D_
PP 192/19 lote _x000D_
09.01.20 = Finalizar - contrato assinado.</t>
        </r>
      </text>
    </comment>
    <comment ref="W533" authorId="0" shapeId="0" xr:uid="{28609B79-9D5F-48F2-BFA5-861DC2CE789E}">
      <text>
        <r>
          <rPr>
            <sz val="10"/>
            <color indexed="81"/>
            <rFont val="Lucida Console"/>
            <family val="3"/>
          </rPr>
          <t>_x000D_
DM-Construção</t>
        </r>
      </text>
    </comment>
    <comment ref="X533" authorId="0" shapeId="0" xr:uid="{02F0A2B3-F912-4CD0-82B0-DE8C641D3B64}">
      <text>
        <r>
          <rPr>
            <sz val="10"/>
            <color indexed="81"/>
            <rFont val="Lucida Console"/>
            <family val="3"/>
          </rPr>
          <t>_x000D_
MAT.E EQUIP. P/ CONSTR.CIVIL E CONSERV. DE VIAS PUBL.</t>
        </r>
      </text>
    </comment>
    <comment ref="Y533" authorId="0" shapeId="0" xr:uid="{B522CC86-75A3-4C4D-8BBA-25125C1D337E}">
      <text>
        <r>
          <rPr>
            <sz val="10"/>
            <color indexed="81"/>
            <rFont val="Lucida Console"/>
            <family val="3"/>
          </rPr>
          <t>_x000D_
PISOS DE BORRACHA, PVC E OUTROS COLAVEIS</t>
        </r>
      </text>
    </comment>
    <comment ref="AW533" authorId="0" shapeId="0" xr:uid="{17089180-546E-42FD-99BD-4785B2C8ED7E}">
      <text>
        <r>
          <rPr>
            <sz val="10"/>
            <color indexed="81"/>
            <rFont val="Lucida Console"/>
            <family val="3"/>
          </rPr>
          <t>Tempo de Estoque (Meses)_x000D_
_x000D_
2.038,6</t>
        </r>
      </text>
    </comment>
    <comment ref="A534" authorId="0" shapeId="0" xr:uid="{ADC4FA90-3672-496E-BC60-AD56F33A85B4}">
      <text>
        <r>
          <rPr>
            <sz val="10"/>
            <color indexed="81"/>
            <rFont val="Lucida Console"/>
            <family val="3"/>
          </rPr>
          <t>_x000D_
12877</t>
        </r>
      </text>
    </comment>
    <comment ref="B534" authorId="0" shapeId="0" xr:uid="{85091A65-C0BD-4BA2-A013-688DB6C99CD0}">
      <text>
        <r>
          <rPr>
            <sz val="10"/>
            <color indexed="81"/>
            <rFont val="Lucida Console"/>
            <family val="3"/>
          </rPr>
          <t>DESCRIÇÃO DETALHADA_x000D_
TINTA LATEX PVA BRANCO, LATA COM 18 LITROS</t>
        </r>
      </text>
    </comment>
    <comment ref="G534" authorId="0" shapeId="0" xr:uid="{E08C4E5D-7698-4032-89FE-EB5CC3E1A940}">
      <text>
        <r>
          <rPr>
            <sz val="10"/>
            <color indexed="81"/>
            <rFont val="Lucida Console"/>
            <family val="3"/>
          </rPr>
          <t>_x000D_
Últ estimativa : 200_x000D_
Enviada em     : 12.05.2020_x000D_
Ata - Venc     : 304/20 - 15.12.2021</t>
        </r>
      </text>
    </comment>
    <comment ref="O534" authorId="0" shapeId="0" xr:uid="{DF8B1824-6080-41B3-8E90-F16FD6237FA8}">
      <text>
        <r>
          <rPr>
            <sz val="10"/>
            <color indexed="81"/>
            <rFont val="Lucida Console"/>
            <family val="3"/>
          </rPr>
          <t>_x000D_
Pertencia a ATA nº 304/20_x000D_
Estimativa de Renovação enviada em 12.05.2020 - Qtd 200_x000D_
PE 147/20 lote 5 (Impróspero)_x000D_
04.09.20 = Finalizado. Ata 254/20</t>
        </r>
      </text>
    </comment>
    <comment ref="W534" authorId="0" shapeId="0" xr:uid="{4DDF1F1B-786A-4CF0-91C4-18919DF501D9}">
      <text>
        <r>
          <rPr>
            <sz val="10"/>
            <color indexed="81"/>
            <rFont val="Lucida Console"/>
            <family val="3"/>
          </rPr>
          <t>_x000D_
DM-Pintura</t>
        </r>
      </text>
    </comment>
    <comment ref="X534" authorId="0" shapeId="0" xr:uid="{BB5141AB-9E46-426E-8D62-393977DFE9FA}">
      <text>
        <r>
          <rPr>
            <sz val="10"/>
            <color indexed="81"/>
            <rFont val="Lucida Console"/>
            <family val="3"/>
          </rPr>
          <t>_x000D_
EQUIP. E MATERIAIS P/PINTURAS E IMPERMEABILIZACAO</t>
        </r>
      </text>
    </comment>
    <comment ref="Y534" authorId="0" shapeId="0" xr:uid="{09D25A0D-5839-4EC1-A4C3-E878E87EEACD}">
      <text>
        <r>
          <rPr>
            <sz val="10"/>
            <color indexed="81"/>
            <rFont val="Lucida Console"/>
            <family val="3"/>
          </rPr>
          <t>_x000D_
TINTAS LATEX</t>
        </r>
      </text>
    </comment>
    <comment ref="AW534" authorId="0" shapeId="0" xr:uid="{571E4623-F75F-43F2-807A-C8B241B19C4C}">
      <text>
        <r>
          <rPr>
            <sz val="10"/>
            <color indexed="81"/>
            <rFont val="Lucida Console"/>
            <family val="3"/>
          </rPr>
          <t>Tempo de Estoque (Meses)_x000D_
_x000D_
500,0</t>
        </r>
      </text>
    </comment>
    <comment ref="A535" authorId="0" shapeId="0" xr:uid="{5FAF60AE-35A4-4076-BBEF-C7EDDA81E586}">
      <text>
        <r>
          <rPr>
            <sz val="10"/>
            <color indexed="81"/>
            <rFont val="Lucida Console"/>
            <family val="3"/>
          </rPr>
          <t>_x000D_
93139</t>
        </r>
      </text>
    </comment>
    <comment ref="B535" authorId="0" shapeId="0" xr:uid="{37D4010B-4EAC-42F6-9992-690A00A77A66}">
      <text>
        <r>
          <rPr>
            <sz val="10"/>
            <color indexed="81"/>
            <rFont val="Lucida Console"/>
            <family val="3"/>
          </rPr>
          <t xml:space="preserve">DESCRIÇÃO DETALHADA_x000D_
FITA PLASTICA P/ ISOLAMENTO DE TRAFEGO PRETA/AMARELA - ROLO COM 100 M </t>
        </r>
      </text>
    </comment>
    <comment ref="G535" authorId="0" shapeId="0" xr:uid="{F49F5F07-F772-4391-8859-92073C5AE065}">
      <text>
        <r>
          <rPr>
            <sz val="10"/>
            <color indexed="81"/>
            <rFont val="Lucida Console"/>
            <family val="3"/>
          </rPr>
          <t>_x000D_
Últ estimativa : 100_x000D_
Enviada em     : 20.01.2020_x000D_
Ata - Venc     : 31/21 - 03.02.2022</t>
        </r>
      </text>
    </comment>
    <comment ref="O535" authorId="0" shapeId="0" xr:uid="{67BEF9D6-2954-4DBF-9482-C2011C8C8ABF}">
      <text>
        <r>
          <rPr>
            <sz val="10"/>
            <color indexed="81"/>
            <rFont val="Lucida Console"/>
            <family val="3"/>
          </rPr>
          <t>_x000D_
Pertencia a ATA nº 31/21_x000D_
Estimativa de Renovação enviada em 20.01.2020 - Qtd 100_x000D_
PE 222/20 lote _x000D_
15.12.20 = Finalizado</t>
        </r>
      </text>
    </comment>
    <comment ref="W535" authorId="0" shapeId="0" xr:uid="{236ACCCA-BD6E-4A6B-98E4-9B7940C9E5EE}">
      <text>
        <r>
          <rPr>
            <sz val="10"/>
            <color indexed="81"/>
            <rFont val="Lucida Console"/>
            <family val="3"/>
          </rPr>
          <t>_x000D_
SegMedTra</t>
        </r>
      </text>
    </comment>
    <comment ref="X535" authorId="0" shapeId="0" xr:uid="{9EEB3764-99C3-4B31-B52B-591FB7DEEC53}">
      <text>
        <r>
          <rPr>
            <sz val="10"/>
            <color indexed="81"/>
            <rFont val="Lucida Console"/>
            <family val="3"/>
          </rPr>
          <t>_x000D_
EQUIP PROT IND, INST MAT P/ SINAL, CONTR, COMB ...</t>
        </r>
      </text>
    </comment>
    <comment ref="Y535" authorId="0" shapeId="0" xr:uid="{334E5D28-310D-483A-ABFC-14332BA5F4FE}">
      <text>
        <r>
          <rPr>
            <sz val="10"/>
            <color indexed="81"/>
            <rFont val="Lucida Console"/>
            <family val="3"/>
          </rPr>
          <t>_x000D_
EQUIPAMENTOS E ACESSORIOS DE SEGURANCA EXTERNA</t>
        </r>
      </text>
    </comment>
    <comment ref="AW535" authorId="0" shapeId="0" xr:uid="{1BA0C7F7-7111-423A-962C-E8F254849B91}">
      <text>
        <r>
          <rPr>
            <sz val="10"/>
            <color indexed="81"/>
            <rFont val="Lucida Console"/>
            <family val="3"/>
          </rPr>
          <t>Tempo de Estoque (Meses)_x000D_
_x000D_
150,0</t>
        </r>
      </text>
    </comment>
    <comment ref="A536" authorId="0" shapeId="0" xr:uid="{6387A91D-F5AE-4A04-9FF1-0207238C339B}">
      <text>
        <r>
          <rPr>
            <sz val="10"/>
            <color indexed="81"/>
            <rFont val="Lucida Console"/>
            <family val="3"/>
          </rPr>
          <t>_x000D_
109848</t>
        </r>
      </text>
    </comment>
    <comment ref="B536" authorId="0" shapeId="0" xr:uid="{EF99207D-E275-4A58-B715-59BCF10BE042}">
      <text>
        <r>
          <rPr>
            <sz val="10"/>
            <color indexed="81"/>
            <rFont val="Lucida Console"/>
            <family val="3"/>
          </rPr>
          <t>DESCRIÇÃO DETALHADA_x000D_
TEXTURA ACRILICA GRAFIATO HIDROREPELENTE NA COR BRANCA - BARRICA COM 25 KG.</t>
        </r>
      </text>
    </comment>
    <comment ref="G536" authorId="0" shapeId="0" xr:uid="{F7142580-B904-4CCE-9492-B817D868E68B}">
      <text>
        <r>
          <rPr>
            <sz val="10"/>
            <color indexed="81"/>
            <rFont val="Lucida Console"/>
            <family val="3"/>
          </rPr>
          <t>_x000D_
Últ estimativa : 120_x000D_
Enviada em     : 20.01.2020_x000D_
Ata - Venc     : 31/21 - 03.02.2022</t>
        </r>
      </text>
    </comment>
    <comment ref="O536" authorId="0" shapeId="0" xr:uid="{3D710FDF-92A7-4F48-A999-3C4FE806CAD1}">
      <text>
        <r>
          <rPr>
            <sz val="10"/>
            <color indexed="81"/>
            <rFont val="Lucida Console"/>
            <family val="3"/>
          </rPr>
          <t>_x000D_
Pertencia a ATA nº 31/21_x000D_
Estimativa de Renovação enviada em 20.01.2020 - Qtd 120_x000D_
PE 222/20 lote _x000D_
15.12.20 = Finalizado</t>
        </r>
      </text>
    </comment>
    <comment ref="W536" authorId="0" shapeId="0" xr:uid="{C9D53290-A95A-4C5A-9E9F-F167EF2BDD21}">
      <text>
        <r>
          <rPr>
            <sz val="10"/>
            <color indexed="81"/>
            <rFont val="Lucida Console"/>
            <family val="3"/>
          </rPr>
          <t>_x000D_
DM-Pintura</t>
        </r>
      </text>
    </comment>
    <comment ref="X536" authorId="0" shapeId="0" xr:uid="{088305D9-7F16-4C84-924B-E8118DFFEAED}">
      <text>
        <r>
          <rPr>
            <sz val="10"/>
            <color indexed="81"/>
            <rFont val="Lucida Console"/>
            <family val="3"/>
          </rPr>
          <t>_x000D_
EQUIP. E MATERIAIS P/PINTURAS E IMPERMEABILIZACAO</t>
        </r>
      </text>
    </comment>
    <comment ref="Y536" authorId="0" shapeId="0" xr:uid="{01E36355-EA98-4ECF-94CB-EFAE302916D0}">
      <text>
        <r>
          <rPr>
            <sz val="10"/>
            <color indexed="81"/>
            <rFont val="Lucida Console"/>
            <family val="3"/>
          </rPr>
          <t>_x000D_
TINTAS DIVERSAS</t>
        </r>
      </text>
    </comment>
    <comment ref="AC536" authorId="0" shapeId="0" xr:uid="{340414A8-7AD4-47AF-913B-FEABD1E4F189}">
      <text>
        <r>
          <rPr>
            <sz val="10"/>
            <color indexed="81"/>
            <rFont val="Lucida Console"/>
            <family val="3"/>
          </rPr>
          <t>_x000D_
AF 11.598/23 | Vc 18.10.2023 | Saldo    200 | DURA TINTAS E REVESTIMENTOS LTDA ( 22353 )</t>
        </r>
      </text>
    </comment>
    <comment ref="AG536" authorId="0" shapeId="0" xr:uid="{3225852F-4274-487B-814F-EE9169D28092}">
      <text>
        <r>
          <rPr>
            <sz val="10"/>
            <color indexed="81"/>
            <rFont val="Lucida Console"/>
            <family val="3"/>
          </rPr>
          <t>_x000D_
AF 11.598/23 | Vc 18.10.2023 | Saldo    200 | DURA TINTAS E REVESTIMENTOS LTDA ( 22353 )</t>
        </r>
      </text>
    </comment>
    <comment ref="AW536" authorId="0" shapeId="0" xr:uid="{FAA89C76-969B-4A7F-B427-48B8DCDBB02D}">
      <text>
        <r>
          <rPr>
            <sz val="10"/>
            <color indexed="81"/>
            <rFont val="Lucida Console"/>
            <family val="3"/>
          </rPr>
          <t>Tempo de Estoque (Meses)_x000D_
_x000D_
207,0</t>
        </r>
      </text>
    </comment>
    <comment ref="A537" authorId="0" shapeId="0" xr:uid="{E6CAE1D7-E8FB-44C2-A7BD-A6C7A85117C1}">
      <text>
        <r>
          <rPr>
            <sz val="10"/>
            <color indexed="81"/>
            <rFont val="Lucida Console"/>
            <family val="3"/>
          </rPr>
          <t>_x000D_
13558</t>
        </r>
      </text>
    </comment>
    <comment ref="B537" authorId="0" shapeId="0" xr:uid="{E78C1341-18CC-4C70-AF76-6722889C7B2F}">
      <text>
        <r>
          <rPr>
            <sz val="10"/>
            <color indexed="81"/>
            <rFont val="Lucida Console"/>
            <family val="3"/>
          </rPr>
          <t>DESCRIÇÃO DETALHADA_x000D_
TUBO DE PVC RIGIDO SOLDAVEL 2" X 06 M (P/ESGOTO) - BRANCO - NBR 5688</t>
        </r>
      </text>
    </comment>
    <comment ref="G537" authorId="0" shapeId="0" xr:uid="{B3F2A69B-F637-4443-BE91-CCECC7A9AD25}">
      <text>
        <r>
          <rPr>
            <sz val="10"/>
            <color indexed="81"/>
            <rFont val="Lucida Console"/>
            <family val="3"/>
          </rPr>
          <t>_x000D_
Últ estimativa : 100_x000D_
Enviada em     : 24.11.2020_x000D_
Ata - Venc     : 39/20 - 01.03.2021</t>
        </r>
      </text>
    </comment>
    <comment ref="O537" authorId="0" shapeId="0" xr:uid="{FC78D328-188E-4A31-B785-2BA55E974E7E}">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537" authorId="0" shapeId="0" xr:uid="{112D6435-2E05-4A4C-833B-53B5A60EBD5A}">
      <text>
        <r>
          <rPr>
            <sz val="10"/>
            <color indexed="81"/>
            <rFont val="Lucida Console"/>
            <family val="3"/>
          </rPr>
          <t>_x000D_
DM-Hidráulica</t>
        </r>
      </text>
    </comment>
    <comment ref="X537" authorId="0" shapeId="0" xr:uid="{7B6E3C10-E20C-49C0-A285-A10742E85EE5}">
      <text>
        <r>
          <rPr>
            <sz val="10"/>
            <color indexed="81"/>
            <rFont val="Lucida Console"/>
            <family val="3"/>
          </rPr>
          <t>_x000D_
MATERIAL HIDRAULICO, CANOS, TUBOS, MANGUEIRAS, CONEXOES E ACESS.</t>
        </r>
      </text>
    </comment>
    <comment ref="Y537" authorId="0" shapeId="0" xr:uid="{81DDA6A3-CAAC-455D-9A93-D32E2BB17D7A}">
      <text>
        <r>
          <rPr>
            <sz val="10"/>
            <color indexed="81"/>
            <rFont val="Lucida Console"/>
            <family val="3"/>
          </rPr>
          <t>_x000D_
CANOS E TUBOS PLASTICOS</t>
        </r>
      </text>
    </comment>
    <comment ref="AC537" authorId="0" shapeId="0" xr:uid="{7D77541C-9E60-4EFC-80C0-D026ABC0F3CA}">
      <text>
        <r>
          <rPr>
            <sz val="10"/>
            <color indexed="81"/>
            <rFont val="Lucida Console"/>
            <family val="3"/>
          </rPr>
          <t>_x000D_
AF  9.646/23 | Vc 24.08.2023 | Saldo     50 | REDE I9 DO BRASIL MATERIAIS ELETRICOS E MONTAGENS INDUSTRIAIS LTDA ( 235922 )</t>
        </r>
      </text>
    </comment>
    <comment ref="AG537" authorId="0" shapeId="0" xr:uid="{CA6F5B89-57D3-4D3F-9F81-8D6F0807B75A}">
      <text>
        <r>
          <rPr>
            <sz val="10"/>
            <color indexed="81"/>
            <rFont val="Lucida Console"/>
            <family val="3"/>
          </rPr>
          <t>_x000D_
AF  9.646/23 | Vc 24.08.2023 | Saldo     50 | REDE I9 DO BRASIL MATERIAIS ELETRICOS E MONTAGENS INDUSTRIAIS LTDA ( 235922 )</t>
        </r>
      </text>
    </comment>
    <comment ref="AW537" authorId="0" shapeId="0" xr:uid="{4F9BE1F0-4A2C-4A80-9687-22CDF34CA69A}">
      <text>
        <r>
          <rPr>
            <sz val="10"/>
            <color indexed="81"/>
            <rFont val="Lucida Console"/>
            <family val="3"/>
          </rPr>
          <t>Tempo de Estoque (Meses)_x000D_
_x000D_
106,0</t>
        </r>
      </text>
    </comment>
    <comment ref="A538" authorId="0" shapeId="0" xr:uid="{AD96D6E0-C213-4D9E-B704-92C79399CDD6}">
      <text>
        <r>
          <rPr>
            <sz val="10"/>
            <color indexed="81"/>
            <rFont val="Lucida Console"/>
            <family val="3"/>
          </rPr>
          <t>_x000D_
13559</t>
        </r>
      </text>
    </comment>
    <comment ref="B538" authorId="0" shapeId="0" xr:uid="{ECA1E7EB-BCFB-4269-BBB1-E4C517B3E461}">
      <text>
        <r>
          <rPr>
            <sz val="10"/>
            <color indexed="81"/>
            <rFont val="Lucida Console"/>
            <family val="3"/>
          </rPr>
          <t>DESCRIÇÃO DETALHADA_x000D_
TUBO DE PVC RIGIDO SOLDAVEL DE 100 MM - 4" X 6 M (P/ESGOTO)- BRANCO - NBR 5688</t>
        </r>
      </text>
    </comment>
    <comment ref="G538" authorId="0" shapeId="0" xr:uid="{BDCEBA6C-B3E6-4557-96ED-A7283FB9E174}">
      <text>
        <r>
          <rPr>
            <sz val="10"/>
            <color indexed="81"/>
            <rFont val="Lucida Console"/>
            <family val="3"/>
          </rPr>
          <t>_x000D_
Últ estimativa : 200_x000D_
Enviada em     : 24.11.2020_x000D_
Ata - Venc     : 39/20 - 01.03.2021</t>
        </r>
      </text>
    </comment>
    <comment ref="O538" authorId="0" shapeId="0" xr:uid="{64BF8680-97AC-4E70-B65A-75EA4BB1441D}">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538" authorId="0" shapeId="0" xr:uid="{9FBD8CB0-D691-48A3-8FF7-2B281CFD7769}">
      <text>
        <r>
          <rPr>
            <sz val="10"/>
            <color indexed="81"/>
            <rFont val="Lucida Console"/>
            <family val="3"/>
          </rPr>
          <t>_x000D_
DM-Hidráulica</t>
        </r>
      </text>
    </comment>
    <comment ref="X538" authorId="0" shapeId="0" xr:uid="{E2786F17-45AF-4E22-8D92-38AA7CC1CB41}">
      <text>
        <r>
          <rPr>
            <sz val="10"/>
            <color indexed="81"/>
            <rFont val="Lucida Console"/>
            <family val="3"/>
          </rPr>
          <t>_x000D_
MATERIAL HIDRAULICO, CANOS, TUBOS, MANGUEIRAS, CONEXOES E ACESS.</t>
        </r>
      </text>
    </comment>
    <comment ref="Y538" authorId="0" shapeId="0" xr:uid="{B1FBA249-4E67-4C2A-91B1-71EC2D9551E3}">
      <text>
        <r>
          <rPr>
            <sz val="10"/>
            <color indexed="81"/>
            <rFont val="Lucida Console"/>
            <family val="3"/>
          </rPr>
          <t>_x000D_
CANOS E TUBOS PLASTICOS</t>
        </r>
      </text>
    </comment>
    <comment ref="AW538" authorId="0" shapeId="0" xr:uid="{C1630196-4692-4F0C-9930-5A8201363D5D}">
      <text>
        <r>
          <rPr>
            <sz val="10"/>
            <color indexed="81"/>
            <rFont val="Lucida Console"/>
            <family val="3"/>
          </rPr>
          <t>Tempo de Estoque (Meses)_x000D_
_x000D_
190,0</t>
        </r>
      </text>
    </comment>
    <comment ref="A539" authorId="0" shapeId="0" xr:uid="{7DAFB963-7068-4B89-A073-60058BFBE533}">
      <text>
        <r>
          <rPr>
            <sz val="10"/>
            <color indexed="81"/>
            <rFont val="Lucida Console"/>
            <family val="3"/>
          </rPr>
          <t>_x000D_
13560</t>
        </r>
      </text>
    </comment>
    <comment ref="B539" authorId="0" shapeId="0" xr:uid="{1DC06A2E-D137-41FF-8E69-697F419FA915}">
      <text>
        <r>
          <rPr>
            <sz val="10"/>
            <color indexed="81"/>
            <rFont val="Lucida Console"/>
            <family val="3"/>
          </rPr>
          <t>DESCRIÇÃO DETALHADA_x000D_
TUBO DE PVC RIGIDO SOLDAVEL DE 32 MM - 1" X 06 M  - CLASSE15 MARROM - NBR 5648</t>
        </r>
      </text>
    </comment>
    <comment ref="G539" authorId="0" shapeId="0" xr:uid="{4DF937A9-4F29-4758-A8FF-906ED86153C6}">
      <text>
        <r>
          <rPr>
            <sz val="10"/>
            <color indexed="81"/>
            <rFont val="Lucida Console"/>
            <family val="3"/>
          </rPr>
          <t>_x000D_
Últ estimativa : 50_x000D_
Enviada em     : 24.11.2020_x000D_
Ata - Venc     : 39/20 - 01.03.2021</t>
        </r>
      </text>
    </comment>
    <comment ref="O539" authorId="0" shapeId="0" xr:uid="{2F946583-0CB0-4480-A2BF-33FD16C745C0}">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539" authorId="0" shapeId="0" xr:uid="{A9F9EF32-B30E-4BC0-99F2-64B6504223E5}">
      <text>
        <r>
          <rPr>
            <sz val="10"/>
            <color indexed="81"/>
            <rFont val="Lucida Console"/>
            <family val="3"/>
          </rPr>
          <t>_x000D_
DM-Hidráulica</t>
        </r>
      </text>
    </comment>
    <comment ref="X539" authorId="0" shapeId="0" xr:uid="{262F25CD-09ED-4A42-88BB-5ED185D2D9B8}">
      <text>
        <r>
          <rPr>
            <sz val="10"/>
            <color indexed="81"/>
            <rFont val="Lucida Console"/>
            <family val="3"/>
          </rPr>
          <t>_x000D_
MATERIAL HIDRAULICO, CANOS, TUBOS, MANGUEIRAS, CONEXOES E ACESS.</t>
        </r>
      </text>
    </comment>
    <comment ref="Y539" authorId="0" shapeId="0" xr:uid="{7DD61F88-57BC-40F0-A357-45FF0F0C13E9}">
      <text>
        <r>
          <rPr>
            <sz val="10"/>
            <color indexed="81"/>
            <rFont val="Lucida Console"/>
            <family val="3"/>
          </rPr>
          <t>_x000D_
CANOS E TUBOS PLASTICOS</t>
        </r>
      </text>
    </comment>
    <comment ref="AW539" authorId="0" shapeId="0" xr:uid="{D4E468F9-771D-47B5-A90F-9F19BC0799C4}">
      <text>
        <r>
          <rPr>
            <sz val="10"/>
            <color indexed="81"/>
            <rFont val="Lucida Console"/>
            <family val="3"/>
          </rPr>
          <t>Tempo de Estoque (Meses)_x000D_
_x000D_
62,0</t>
        </r>
      </text>
    </comment>
    <comment ref="A540" authorId="0" shapeId="0" xr:uid="{AC114DD2-394F-429E-8C35-DF56D1FB99A7}">
      <text>
        <r>
          <rPr>
            <sz val="10"/>
            <color indexed="81"/>
            <rFont val="Lucida Console"/>
            <family val="3"/>
          </rPr>
          <t>_x000D_
13562</t>
        </r>
      </text>
    </comment>
    <comment ref="B540" authorId="0" shapeId="0" xr:uid="{FD6A2482-DBD3-49D2-A9F1-549D927D56CC}">
      <text>
        <r>
          <rPr>
            <sz val="10"/>
            <color indexed="81"/>
            <rFont val="Lucida Console"/>
            <family val="3"/>
          </rPr>
          <t>DESCRIÇÃO DETALHADA_x000D_
TUBO DE PVC RIGIDO SOLDAVEL DE 25 MM  - 3/4" X 06 M - CLASSE 15 MARROM - NBR 5648 - A MARCA DEVERA SER LITOGRAFADA NO PRODUTO</t>
        </r>
      </text>
    </comment>
    <comment ref="G540" authorId="0" shapeId="0" xr:uid="{968F9828-5267-4902-8157-CF48DA23F702}">
      <text>
        <r>
          <rPr>
            <sz val="10"/>
            <color indexed="81"/>
            <rFont val="Lucida Console"/>
            <family val="3"/>
          </rPr>
          <t>_x000D_
Últ estimativa : 1.000_x000D_
Enviada em     : 24.11.2020_x000D_
Ata - Venc     : 39/20 - 01.03.2021</t>
        </r>
      </text>
    </comment>
    <comment ref="O540" authorId="0" shapeId="0" xr:uid="{E6BD3B6F-A677-4B31-AF33-FC9DD22C3E3C}">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540" authorId="0" shapeId="0" xr:uid="{4D76623D-8899-46BC-A1AF-B6D9948DF25A}">
      <text>
        <r>
          <rPr>
            <sz val="10"/>
            <color indexed="81"/>
            <rFont val="Lucida Console"/>
            <family val="3"/>
          </rPr>
          <t>_x000D_
DM-Hidráulica</t>
        </r>
      </text>
    </comment>
    <comment ref="X540" authorId="0" shapeId="0" xr:uid="{F4B216C2-04FB-4FB2-A893-A70AC1FDF6C4}">
      <text>
        <r>
          <rPr>
            <sz val="10"/>
            <color indexed="81"/>
            <rFont val="Lucida Console"/>
            <family val="3"/>
          </rPr>
          <t>_x000D_
MATERIAL HIDRAULICO, CANOS, TUBOS, MANGUEIRAS, CONEXOES E ACESS.</t>
        </r>
      </text>
    </comment>
    <comment ref="Y540" authorId="0" shapeId="0" xr:uid="{02E826F6-4190-46DC-BD78-F8B234978D01}">
      <text>
        <r>
          <rPr>
            <sz val="10"/>
            <color indexed="81"/>
            <rFont val="Lucida Console"/>
            <family val="3"/>
          </rPr>
          <t>_x000D_
CANOS E TUBOS PLASTICOS</t>
        </r>
      </text>
    </comment>
    <comment ref="AC540" authorId="0" shapeId="0" xr:uid="{6546F46F-2AAB-45C3-91CE-CC63880D251F}">
      <text>
        <r>
          <rPr>
            <sz val="10"/>
            <color indexed="81"/>
            <rFont val="Lucida Console"/>
            <family val="3"/>
          </rPr>
          <t>_x000D_
AF  9.672/23 | Vc 24.08.2023 | Saldo    400 | REDE I9 DO BRASIL MATERIAIS ELETRICOS E MONTAGENS INDUSTRIAIS LTDA ( 235922 )</t>
        </r>
      </text>
    </comment>
    <comment ref="AG540" authorId="0" shapeId="0" xr:uid="{0BF94D4A-786E-4C58-A9D8-521786A07575}">
      <text>
        <r>
          <rPr>
            <sz val="10"/>
            <color indexed="81"/>
            <rFont val="Lucida Console"/>
            <family val="3"/>
          </rPr>
          <t>_x000D_
AF  9.672/23 | Vc 24.08.2023 | Saldo    400 | REDE I9 DO BRASIL MATERIAIS ELETRICOS E MONTAGENS INDUSTRIAIS LTDA ( 235922 )</t>
        </r>
      </text>
    </comment>
    <comment ref="AW540" authorId="0" shapeId="0" xr:uid="{56ADC38B-CA8F-4D6C-B6D7-ABFA5AF80876}">
      <text>
        <r>
          <rPr>
            <sz val="10"/>
            <color indexed="81"/>
            <rFont val="Lucida Console"/>
            <family val="3"/>
          </rPr>
          <t>Tempo de Estoque (Meses)_x000D_
_x000D_
308,0</t>
        </r>
      </text>
    </comment>
    <comment ref="A541" authorId="0" shapeId="0" xr:uid="{329CFDE3-BC78-43C3-97C1-607011F669AB}">
      <text>
        <r>
          <rPr>
            <sz val="10"/>
            <color indexed="81"/>
            <rFont val="Lucida Console"/>
            <family val="3"/>
          </rPr>
          <t>_x000D_
59018</t>
        </r>
      </text>
    </comment>
    <comment ref="B541" authorId="0" shapeId="0" xr:uid="{837C6EC5-0AD9-4E0B-8E0E-688CC22602DE}">
      <text>
        <r>
          <rPr>
            <sz val="10"/>
            <color indexed="81"/>
            <rFont val="Lucida Console"/>
            <family val="3"/>
          </rPr>
          <t>DESCRIÇÃO DETALHADA_x000D_
CANTONEIRA DE FERRO - 1.1/2" X 1/8" BARRA COM 06 METROS</t>
        </r>
      </text>
    </comment>
    <comment ref="G541" authorId="0" shapeId="0" xr:uid="{FD86BA4F-CA39-4EC8-8D86-5B776F8B5384}">
      <text>
        <r>
          <rPr>
            <sz val="10"/>
            <color indexed="81"/>
            <rFont val="Lucida Console"/>
            <family val="3"/>
          </rPr>
          <t>_x000D_
Últ estimativa : 300_x000D_
Enviada em     : 25.06.2019_x000D_
Ata - Venc     : 39/20 - 01.03.2021</t>
        </r>
      </text>
    </comment>
    <comment ref="O541" authorId="0" shapeId="0" xr:uid="{94943B0E-BB5C-47D9-A9C5-F87CC14A474C}">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541" authorId="0" shapeId="0" xr:uid="{59B27E7A-6847-4D1B-8CAC-61A4F447CC65}">
      <text>
        <r>
          <rPr>
            <sz val="10"/>
            <color indexed="81"/>
            <rFont val="Lucida Console"/>
            <family val="3"/>
          </rPr>
          <t>_x000D_
DM-Serralheria</t>
        </r>
      </text>
    </comment>
    <comment ref="X541" authorId="0" shapeId="0" xr:uid="{E9269955-C879-4861-B102-92CFE7DC257A}">
      <text>
        <r>
          <rPr>
            <sz val="10"/>
            <color indexed="81"/>
            <rFont val="Lucida Console"/>
            <family val="3"/>
          </rPr>
          <t>_x000D_
METAIS,LAMINAD.,PERFILADOS E ARTEFATOS METALICOS</t>
        </r>
      </text>
    </comment>
    <comment ref="Y541" authorId="0" shapeId="0" xr:uid="{65CA5D1E-643A-49F6-910B-CB6293736C77}">
      <text>
        <r>
          <rPr>
            <sz val="10"/>
            <color indexed="81"/>
            <rFont val="Lucida Console"/>
            <family val="3"/>
          </rPr>
          <t>_x000D_
CANTONEIRAS</t>
        </r>
      </text>
    </comment>
    <comment ref="AW541" authorId="0" shapeId="0" xr:uid="{BF59649D-0DC5-4B35-B736-CD8688F4D8D9}">
      <text>
        <r>
          <rPr>
            <sz val="10"/>
            <color indexed="81"/>
            <rFont val="Lucida Console"/>
            <family val="3"/>
          </rPr>
          <t>Tempo de Estoque (Meses)_x000D_
_x000D_
732,0</t>
        </r>
      </text>
    </comment>
    <comment ref="A542" authorId="0" shapeId="0" xr:uid="{CA1A2B81-5CE9-4D67-83A0-20F502E33AA5}">
      <text>
        <r>
          <rPr>
            <sz val="10"/>
            <color indexed="81"/>
            <rFont val="Lucida Console"/>
            <family val="3"/>
          </rPr>
          <t>_x000D_
88740</t>
        </r>
      </text>
    </comment>
    <comment ref="B542" authorId="0" shapeId="0" xr:uid="{08DFA697-7159-498C-9EEC-4D859A61DAE7}">
      <text>
        <r>
          <rPr>
            <sz val="10"/>
            <color indexed="81"/>
            <rFont val="Lucida Console"/>
            <family val="3"/>
          </rPr>
          <t>DESCRIÇÃO DETALHADA_x000D_
DISJUNTOR NORMA DIN CURVA C PADRAO, BIPOLAR, 63 AMPERES</t>
        </r>
      </text>
    </comment>
    <comment ref="G542" authorId="0" shapeId="0" xr:uid="{46D3BC5A-3150-443A-A2D0-626584CC1892}">
      <text>
        <r>
          <rPr>
            <sz val="10"/>
            <color indexed="81"/>
            <rFont val="Lucida Console"/>
            <family val="3"/>
          </rPr>
          <t>_x000D_
Últ estimativa : 0_x000D_
Enviada em     : 23.09.2020_x000D_
Ata - Venc     : 39/21 - 10.02.2022</t>
        </r>
      </text>
    </comment>
    <comment ref="O542" authorId="0" shapeId="0" xr:uid="{65B5109F-9116-45C3-B872-485D18A90A51}">
      <text>
        <r>
          <rPr>
            <sz val="10"/>
            <color indexed="81"/>
            <rFont val="Lucida Console"/>
            <family val="3"/>
          </rPr>
          <t>_x000D_
Pertencia a ATA nº 39/21_x000D_
Estimativa de Renovação enviada em 23.09.2020 - Qtd _x000D_
PP 241/19 lote _x000D_
21.02.20 = Processo conferido, finalizado.</t>
        </r>
      </text>
    </comment>
    <comment ref="W542" authorId="0" shapeId="0" xr:uid="{65578A6D-F7EB-4FDF-86FB-BBD894E55FD6}">
      <text>
        <r>
          <rPr>
            <sz val="10"/>
            <color indexed="81"/>
            <rFont val="Lucida Console"/>
            <family val="3"/>
          </rPr>
          <t>_x000D_
DM-Elétrica</t>
        </r>
      </text>
    </comment>
    <comment ref="X542" authorId="0" shapeId="0" xr:uid="{CE97EB7E-3F8D-4D2F-AA9C-B0F96D2F4799}">
      <text>
        <r>
          <rPr>
            <sz val="10"/>
            <color indexed="81"/>
            <rFont val="Lucida Console"/>
            <family val="3"/>
          </rPr>
          <t>_x000D_
EQUIP. MAT. P/ GERACAO, TRANSM. DISTR. RETIF...</t>
        </r>
      </text>
    </comment>
    <comment ref="Y542" authorId="0" shapeId="0" xr:uid="{58E53FE9-9AE4-4E1F-B1A8-D59F278D304A}">
      <text>
        <r>
          <rPr>
            <sz val="10"/>
            <color indexed="81"/>
            <rFont val="Lucida Console"/>
            <family val="3"/>
          </rPr>
          <t>_x000D_
DISJUNTORES</t>
        </r>
      </text>
    </comment>
    <comment ref="AW542" authorId="0" shapeId="0" xr:uid="{0289DB49-3C2C-47DE-B20E-54BD706EA60C}">
      <text>
        <r>
          <rPr>
            <sz val="10"/>
            <color indexed="81"/>
            <rFont val="Lucida Console"/>
            <family val="3"/>
          </rPr>
          <t>Tempo de Estoque (Meses)_x000D_
_x000D_
74,0</t>
        </r>
      </text>
    </comment>
    <comment ref="A543" authorId="0" shapeId="0" xr:uid="{54B90228-D335-462C-BEC9-95DB63A60EDE}">
      <text>
        <r>
          <rPr>
            <sz val="10"/>
            <color indexed="81"/>
            <rFont val="Lucida Console"/>
            <family val="3"/>
          </rPr>
          <t>_x000D_
88744</t>
        </r>
      </text>
    </comment>
    <comment ref="B543" authorId="0" shapeId="0" xr:uid="{BFFF6744-5378-4B62-BB71-9311ECBE282B}">
      <text>
        <r>
          <rPr>
            <sz val="10"/>
            <color indexed="81"/>
            <rFont val="Lucida Console"/>
            <family val="3"/>
          </rPr>
          <t>DESCRIÇÃO DETALHADA_x000D_
DISJUNTOR NORMA DIN CURVA C PADRAO, TRIPOLAR, 63 AMPERES</t>
        </r>
      </text>
    </comment>
    <comment ref="G543" authorId="0" shapeId="0" xr:uid="{19CFBE5C-9DEA-4FA3-9670-28AD772EA575}">
      <text>
        <r>
          <rPr>
            <sz val="10"/>
            <color indexed="81"/>
            <rFont val="Lucida Console"/>
            <family val="3"/>
          </rPr>
          <t>_x000D_
Últ estimativa : 30_x000D_
Enviada em     : 23.09.2020_x000D_
Ata - Venc     : 39/21 - 10.02.2022</t>
        </r>
      </text>
    </comment>
    <comment ref="O543" authorId="0" shapeId="0" xr:uid="{D3B43B34-75B8-4560-97B6-5AF68C3BD69D}">
      <text>
        <r>
          <rPr>
            <sz val="10"/>
            <color indexed="81"/>
            <rFont val="Lucida Console"/>
            <family val="3"/>
          </rPr>
          <t>_x000D_
Pertencia a ATA nº 39/21_x000D_
Estimativa de Renovação enviada em 23.09.2020 - Qtd 30_x000D_
PP 241/19 lote _x000D_
21.02.20 = Processo conferido, finalizado.</t>
        </r>
      </text>
    </comment>
    <comment ref="W543" authorId="0" shapeId="0" xr:uid="{F4637C9B-FA99-4CF0-BE5B-9A67E5099B3F}">
      <text>
        <r>
          <rPr>
            <sz val="10"/>
            <color indexed="81"/>
            <rFont val="Lucida Console"/>
            <family val="3"/>
          </rPr>
          <t>_x000D_
DM-Elétrica</t>
        </r>
      </text>
    </comment>
    <comment ref="X543" authorId="0" shapeId="0" xr:uid="{FB15CB6D-2103-4A86-A7AA-47F676FC018F}">
      <text>
        <r>
          <rPr>
            <sz val="10"/>
            <color indexed="81"/>
            <rFont val="Lucida Console"/>
            <family val="3"/>
          </rPr>
          <t>_x000D_
EQUIP. MAT. P/ GERACAO, TRANSM. DISTR. RETIF...</t>
        </r>
      </text>
    </comment>
    <comment ref="Y543" authorId="0" shapeId="0" xr:uid="{BC7C18F0-95C4-4203-8411-EFA6C88C8C8C}">
      <text>
        <r>
          <rPr>
            <sz val="10"/>
            <color indexed="81"/>
            <rFont val="Lucida Console"/>
            <family val="3"/>
          </rPr>
          <t>_x000D_
DISJUNTORES</t>
        </r>
      </text>
    </comment>
    <comment ref="AW543" authorId="0" shapeId="0" xr:uid="{7BC94F14-B1D5-422E-BF55-DDB308F086D4}">
      <text>
        <r>
          <rPr>
            <sz val="10"/>
            <color indexed="81"/>
            <rFont val="Lucida Console"/>
            <family val="3"/>
          </rPr>
          <t>Tempo de Estoque (Meses)_x000D_
_x000D_
30,0</t>
        </r>
      </text>
    </comment>
    <comment ref="A544" authorId="0" shapeId="0" xr:uid="{39DCD025-B0BE-480C-B73D-D80766CA7105}">
      <text>
        <r>
          <rPr>
            <sz val="10"/>
            <color indexed="81"/>
            <rFont val="Lucida Console"/>
            <family val="3"/>
          </rPr>
          <t>_x000D_
88745</t>
        </r>
      </text>
    </comment>
    <comment ref="B544" authorId="0" shapeId="0" xr:uid="{9201D96C-420C-4E83-A26B-4391BB4873AB}">
      <text>
        <r>
          <rPr>
            <sz val="10"/>
            <color indexed="81"/>
            <rFont val="Lucida Console"/>
            <family val="3"/>
          </rPr>
          <t>DESCRIÇÃO DETALHADA_x000D_
DISJUNTOR NORMA DIN CURVA C PADRAO, TRIPOLAR, 80 AMPERES</t>
        </r>
      </text>
    </comment>
    <comment ref="G544" authorId="0" shapeId="0" xr:uid="{7206DB83-B2D8-4643-A72A-FE06BF0C611A}">
      <text>
        <r>
          <rPr>
            <sz val="10"/>
            <color indexed="81"/>
            <rFont val="Lucida Console"/>
            <family val="3"/>
          </rPr>
          <t>_x000D_
Últ estimativa : 50_x000D_
Enviada em     : 23.09.2020_x000D_
Ata - Venc     : 39/21 - 10.02.2022</t>
        </r>
      </text>
    </comment>
    <comment ref="O544" authorId="0" shapeId="0" xr:uid="{B8BC1AA1-540C-40BA-9351-4396DFFC3F97}">
      <text>
        <r>
          <rPr>
            <sz val="10"/>
            <color indexed="81"/>
            <rFont val="Lucida Console"/>
            <family val="3"/>
          </rPr>
          <t>_x000D_
Pertencia a ATA nº 39/21_x000D_
Estimativa de Renovação enviada em 23.09.2020 - Qtd 50_x000D_
PE 248/20 lote _x000D_
21.01.21 = Finalizado</t>
        </r>
      </text>
    </comment>
    <comment ref="W544" authorId="0" shapeId="0" xr:uid="{879EFF66-0FE3-4560-BCE0-9B3DC27136C1}">
      <text>
        <r>
          <rPr>
            <sz val="10"/>
            <color indexed="81"/>
            <rFont val="Lucida Console"/>
            <family val="3"/>
          </rPr>
          <t>_x000D_
DM-Elétrica</t>
        </r>
      </text>
    </comment>
    <comment ref="X544" authorId="0" shapeId="0" xr:uid="{074864F2-479A-4FA0-A2B5-20848C46FB7F}">
      <text>
        <r>
          <rPr>
            <sz val="10"/>
            <color indexed="81"/>
            <rFont val="Lucida Console"/>
            <family val="3"/>
          </rPr>
          <t>_x000D_
EQUIP. MAT. P/ GERACAO, TRANSM. DISTR. RETIF...</t>
        </r>
      </text>
    </comment>
    <comment ref="Y544" authorId="0" shapeId="0" xr:uid="{A6098144-13B2-4B94-BAB9-655A7DBF530D}">
      <text>
        <r>
          <rPr>
            <sz val="10"/>
            <color indexed="81"/>
            <rFont val="Lucida Console"/>
            <family val="3"/>
          </rPr>
          <t>_x000D_
DISJUNTORES</t>
        </r>
      </text>
    </comment>
    <comment ref="AW544" authorId="0" shapeId="0" xr:uid="{1CE998A8-453D-4384-AE67-6AF82F36113F}">
      <text>
        <r>
          <rPr>
            <sz val="10"/>
            <color indexed="81"/>
            <rFont val="Lucida Console"/>
            <family val="3"/>
          </rPr>
          <t>Tempo de Estoque (Meses)_x000D_
_x000D_
87,0</t>
        </r>
      </text>
    </comment>
    <comment ref="A545" authorId="0" shapeId="0" xr:uid="{B3427B02-F3BC-495E-B3E6-69913B4B4A33}">
      <text>
        <r>
          <rPr>
            <sz val="10"/>
            <color indexed="81"/>
            <rFont val="Lucida Console"/>
            <family val="3"/>
          </rPr>
          <t>_x000D_
88746</t>
        </r>
      </text>
    </comment>
    <comment ref="B545" authorId="0" shapeId="0" xr:uid="{8DFF3DA1-9702-4211-ACC6-B0B3325B9A6D}">
      <text>
        <r>
          <rPr>
            <sz val="10"/>
            <color indexed="81"/>
            <rFont val="Lucida Console"/>
            <family val="3"/>
          </rPr>
          <t>DESCRIÇÃO DETALHADA_x000D_
DISJUNTOR NORMA DIN CURVA C PADRAO, TRIPOLAR, 100 AMPERES</t>
        </r>
      </text>
    </comment>
    <comment ref="G545" authorId="0" shapeId="0" xr:uid="{B6745541-8FAD-4AC5-8CF6-8CBB7BAEB29F}">
      <text>
        <r>
          <rPr>
            <sz val="10"/>
            <color indexed="81"/>
            <rFont val="Lucida Console"/>
            <family val="3"/>
          </rPr>
          <t>_x000D_
Últ estimativa : 0_x000D_
Enviada em     : 23.09.2020_x000D_
Ata - Venc     : 39/21 - 10.02.2022</t>
        </r>
      </text>
    </comment>
    <comment ref="O545" authorId="0" shapeId="0" xr:uid="{87035EAD-8DA6-42AB-A110-4CB0CC3BD0AC}">
      <text>
        <r>
          <rPr>
            <sz val="10"/>
            <color indexed="81"/>
            <rFont val="Lucida Console"/>
            <family val="3"/>
          </rPr>
          <t>_x000D_
Pertencia a ATA nº 39/21_x000D_
Estimativa de Renovação enviada em 23.09.2020 - Qtd _x000D_
PP 241/19 lote _x000D_
21.02.20 = Processo conferido, finalizado.</t>
        </r>
      </text>
    </comment>
    <comment ref="W545" authorId="0" shapeId="0" xr:uid="{B4C882E7-B193-47B5-BFCA-47DF3E89F6C7}">
      <text>
        <r>
          <rPr>
            <sz val="10"/>
            <color indexed="81"/>
            <rFont val="Lucida Console"/>
            <family val="3"/>
          </rPr>
          <t>_x000D_
DM-Elétrica</t>
        </r>
      </text>
    </comment>
    <comment ref="X545" authorId="0" shapeId="0" xr:uid="{651B638C-5551-473F-A12F-69D179A2DC97}">
      <text>
        <r>
          <rPr>
            <sz val="10"/>
            <color indexed="81"/>
            <rFont val="Lucida Console"/>
            <family val="3"/>
          </rPr>
          <t>_x000D_
EQUIP. MAT. P/ GERACAO, TRANSM. DISTR. RETIF...</t>
        </r>
      </text>
    </comment>
    <comment ref="Y545" authorId="0" shapeId="0" xr:uid="{58F56706-9C8B-4FDB-8A70-8FDD9A4BCB6E}">
      <text>
        <r>
          <rPr>
            <sz val="10"/>
            <color indexed="81"/>
            <rFont val="Lucida Console"/>
            <family val="3"/>
          </rPr>
          <t>_x000D_
DISJUNTORES</t>
        </r>
      </text>
    </comment>
    <comment ref="AW545" authorId="0" shapeId="0" xr:uid="{6A67E4AD-3C93-44AE-9BA6-36F8C7464C56}">
      <text>
        <r>
          <rPr>
            <sz val="10"/>
            <color indexed="81"/>
            <rFont val="Lucida Console"/>
            <family val="3"/>
          </rPr>
          <t>Tempo de Estoque (Meses)_x000D_
_x000D_
42,0</t>
        </r>
      </text>
    </comment>
    <comment ref="A546" authorId="0" shapeId="0" xr:uid="{33DF9D88-EC0E-4E69-A5BF-315CD8A4C74D}">
      <text>
        <r>
          <rPr>
            <sz val="10"/>
            <color indexed="81"/>
            <rFont val="Lucida Console"/>
            <family val="3"/>
          </rPr>
          <t>_x000D_
102820</t>
        </r>
      </text>
    </comment>
    <comment ref="B546" authorId="0" shapeId="0" xr:uid="{D7135B41-81BA-4F06-BAF3-4077D3AC4654}">
      <text>
        <r>
          <rPr>
            <sz val="10"/>
            <color indexed="81"/>
            <rFont val="Lucida Console"/>
            <family val="3"/>
          </rPr>
          <t>DESCRIÇÃO DETALHADA_x000D_
DISJUNTOR TRIPOLAR IN = 125A, TENSAO MINIMA DE OPERACAO 240V, CURVA C, NBR 60947-2 - CATEGORIA "A"</t>
        </r>
      </text>
    </comment>
    <comment ref="G546" authorId="0" shapeId="0" xr:uid="{00C12A7B-AF48-4DCF-9B80-9AAF3B2FBE6A}">
      <text>
        <r>
          <rPr>
            <sz val="10"/>
            <color indexed="81"/>
            <rFont val="Lucida Console"/>
            <family val="3"/>
          </rPr>
          <t>_x000D_
Últ estimativa : 0_x000D_
Enviada em     : 23.09.2020_x000D_
Ata - Venc     : 39/21 - 10.02.2022</t>
        </r>
      </text>
    </comment>
    <comment ref="O546" authorId="0" shapeId="0" xr:uid="{FCCE5FB0-F571-406F-9C86-FE0A06F0F687}">
      <text>
        <r>
          <rPr>
            <sz val="10"/>
            <color indexed="81"/>
            <rFont val="Lucida Console"/>
            <family val="3"/>
          </rPr>
          <t>_x000D_
Pertencia a ATA nº 39/21_x000D_
Estimativa de Renovação enviada em 23.09.2020 - Qtd _x000D_
PP 241/19 lote _x000D_
21.02.20 = Processo conferido, finalizado.</t>
        </r>
      </text>
    </comment>
    <comment ref="W546" authorId="0" shapeId="0" xr:uid="{82B0F0C8-2FAA-4939-9961-76F2059D1884}">
      <text>
        <r>
          <rPr>
            <sz val="10"/>
            <color indexed="81"/>
            <rFont val="Lucida Console"/>
            <family val="3"/>
          </rPr>
          <t>_x000D_
DM-Elétrica</t>
        </r>
      </text>
    </comment>
    <comment ref="X546" authorId="0" shapeId="0" xr:uid="{C438A26F-818B-4451-B0C2-03DFCB2EA532}">
      <text>
        <r>
          <rPr>
            <sz val="10"/>
            <color indexed="81"/>
            <rFont val="Lucida Console"/>
            <family val="3"/>
          </rPr>
          <t>_x000D_
EQUIP. MAT. P/ GERACAO, TRANSM. DISTR. RETIF...</t>
        </r>
      </text>
    </comment>
    <comment ref="Y546" authorId="0" shapeId="0" xr:uid="{AE0E79A6-A6B9-4A19-8430-A13368CE272D}">
      <text>
        <r>
          <rPr>
            <sz val="10"/>
            <color indexed="81"/>
            <rFont val="Lucida Console"/>
            <family val="3"/>
          </rPr>
          <t>_x000D_
DISJUNTORES</t>
        </r>
      </text>
    </comment>
    <comment ref="AW546" authorId="0" shapeId="0" xr:uid="{14320ED0-096E-4CD0-9F95-702CE16FF0A9}">
      <text>
        <r>
          <rPr>
            <sz val="10"/>
            <color indexed="81"/>
            <rFont val="Lucida Console"/>
            <family val="3"/>
          </rPr>
          <t>Tempo de Estoque (Meses)_x000D_
_x000D_
20,0</t>
        </r>
      </text>
    </comment>
    <comment ref="A547" authorId="0" shapeId="0" xr:uid="{B4EE7F9D-5592-4C61-86D5-049B0E251012}">
      <text>
        <r>
          <rPr>
            <sz val="10"/>
            <color indexed="81"/>
            <rFont val="Lucida Console"/>
            <family val="3"/>
          </rPr>
          <t>_x000D_
136898</t>
        </r>
      </text>
    </comment>
    <comment ref="B547" authorId="0" shapeId="0" xr:uid="{0F8F219E-2320-46D8-BF9C-7976A9185AD4}">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547" authorId="0" shapeId="0" xr:uid="{D6A47A9E-4DA2-41DC-86FA-CCA68E337F27}">
      <text>
        <r>
          <rPr>
            <sz val="10"/>
            <color indexed="81"/>
            <rFont val="Lucida Console"/>
            <family val="3"/>
          </rPr>
          <t>_x000D_
Últ estimativa : 100_x000D_
Enviada em     : 23.09.2020_x000D_
Ata - Venc     : 39/21 - 10.02.2022</t>
        </r>
      </text>
    </comment>
    <comment ref="O547" authorId="0" shapeId="0" xr:uid="{831220B8-46B2-4132-A87E-4B1A578719C8}">
      <text>
        <r>
          <rPr>
            <sz val="10"/>
            <color indexed="81"/>
            <rFont val="Lucida Console"/>
            <family val="3"/>
          </rPr>
          <t>_x000D_
Pertencia a ATA nº 39/21_x000D_
Estimativa de Renovação enviada em 23.09.2020 - Qtd 100_x000D_
PP 241/19 lote _x000D_
21.02.20 = Processo conferido, finalizado.</t>
        </r>
      </text>
    </comment>
    <comment ref="W547" authorId="0" shapeId="0" xr:uid="{1F76C3DA-BBB5-4B61-A3DA-930736696E95}">
      <text>
        <r>
          <rPr>
            <sz val="10"/>
            <color indexed="81"/>
            <rFont val="Lucida Console"/>
            <family val="3"/>
          </rPr>
          <t>_x000D_
DM-Elétrica</t>
        </r>
      </text>
    </comment>
    <comment ref="X547" authorId="0" shapeId="0" xr:uid="{392D8F99-D355-4426-A3B1-C15A0C3FBFAA}">
      <text>
        <r>
          <rPr>
            <sz val="10"/>
            <color indexed="81"/>
            <rFont val="Lucida Console"/>
            <family val="3"/>
          </rPr>
          <t>_x000D_
EQUIP. MAT. P/ GERACAO, TRANSM. DISTR. RETIF...</t>
        </r>
      </text>
    </comment>
    <comment ref="Y547" authorId="0" shapeId="0" xr:uid="{C8F08953-0119-41E1-8C8C-219C8D550C50}">
      <text>
        <r>
          <rPr>
            <sz val="10"/>
            <color indexed="81"/>
            <rFont val="Lucida Console"/>
            <family val="3"/>
          </rPr>
          <t>_x000D_
LUMINARIAS E PROJETORES COM EQUIPAMENTO</t>
        </r>
      </text>
    </comment>
    <comment ref="AW547" authorId="0" shapeId="0" xr:uid="{2764FE51-93C5-4D0A-91C7-17570B33EC84}">
      <text>
        <r>
          <rPr>
            <sz val="10"/>
            <color indexed="81"/>
            <rFont val="Lucida Console"/>
            <family val="3"/>
          </rPr>
          <t>Tempo de Estoque (Meses)_x000D_
_x000D_
300,0</t>
        </r>
      </text>
    </comment>
    <comment ref="A548" authorId="0" shapeId="0" xr:uid="{38AA0AE4-8FC8-47C8-A41C-01865077B3CE}">
      <text>
        <r>
          <rPr>
            <sz val="10"/>
            <color indexed="81"/>
            <rFont val="Lucida Console"/>
            <family val="3"/>
          </rPr>
          <t>_x000D_
136896</t>
        </r>
      </text>
    </comment>
    <comment ref="B548" authorId="0" shapeId="0" xr:uid="{ED63221D-670B-4D27-A955-A90800EA1750}">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548" authorId="0" shapeId="0" xr:uid="{C600F91B-5CFB-475F-95CB-F265E128F7C8}">
      <text>
        <r>
          <rPr>
            <sz val="10"/>
            <color indexed="81"/>
            <rFont val="Lucida Console"/>
            <family val="3"/>
          </rPr>
          <t>_x000D_
Últ estimativa : 1.000_x000D_
Enviada em     : 23.09.2020_x000D_
Ata - Venc     : 39/21 - 10.02.2022</t>
        </r>
      </text>
    </comment>
    <comment ref="O548" authorId="0" shapeId="0" xr:uid="{93CC2BCB-E34D-4676-952D-C2C3C3FEB9C7}">
      <text>
        <r>
          <rPr>
            <sz val="10"/>
            <color indexed="81"/>
            <rFont val="Lucida Console"/>
            <family val="3"/>
          </rPr>
          <t>_x000D_
Pertencia a ATA nº 39/21_x000D_
Estimativa de Renovação enviada em 23.09.2020 - Qtd 1.000_x000D_
PP 225/19 lote _x000D_
23.01.20 = Impróspero no PP</t>
        </r>
      </text>
    </comment>
    <comment ref="W548" authorId="0" shapeId="0" xr:uid="{D37D95BE-BC8A-4695-B8BB-A4A723181C29}">
      <text>
        <r>
          <rPr>
            <sz val="10"/>
            <color indexed="81"/>
            <rFont val="Lucida Console"/>
            <family val="3"/>
          </rPr>
          <t>_x000D_
DM-Elétrica</t>
        </r>
      </text>
    </comment>
    <comment ref="X548" authorId="0" shapeId="0" xr:uid="{CDD7D90B-B684-4E16-B822-3B94918C9C76}">
      <text>
        <r>
          <rPr>
            <sz val="10"/>
            <color indexed="81"/>
            <rFont val="Lucida Console"/>
            <family val="3"/>
          </rPr>
          <t>_x000D_
EQUIP. MAT. P/ GERACAO, TRANSM. DISTR. RETIF...</t>
        </r>
      </text>
    </comment>
    <comment ref="Y548" authorId="0" shapeId="0" xr:uid="{37EFA35E-97C6-4408-8B04-5C3A4B9C9ADA}">
      <text>
        <r>
          <rPr>
            <sz val="10"/>
            <color indexed="81"/>
            <rFont val="Lucida Console"/>
            <family val="3"/>
          </rPr>
          <t>_x000D_
LAMPADAS DE LED</t>
        </r>
      </text>
    </comment>
    <comment ref="AW548" authorId="0" shapeId="0" xr:uid="{2783464D-CF34-4E1E-BDDE-33103E9920A4}">
      <text>
        <r>
          <rPr>
            <sz val="10"/>
            <color indexed="81"/>
            <rFont val="Lucida Console"/>
            <family val="3"/>
          </rPr>
          <t>Tempo de Estoque (Meses)_x000D_
_x000D_
527,0</t>
        </r>
      </text>
    </comment>
    <comment ref="A549" authorId="0" shapeId="0" xr:uid="{AC4CE75D-FFAA-4E41-AEFC-ED3992EC38FF}">
      <text>
        <r>
          <rPr>
            <sz val="10"/>
            <color indexed="81"/>
            <rFont val="Lucida Console"/>
            <family val="3"/>
          </rPr>
          <t>_x000D_
130634</t>
        </r>
      </text>
    </comment>
    <comment ref="B549" authorId="0" shapeId="0" xr:uid="{4D920E23-2CB1-4D21-AEE2-0672FB3CF424}">
      <text>
        <r>
          <rPr>
            <sz val="10"/>
            <color indexed="81"/>
            <rFont val="Lucida Console"/>
            <family val="3"/>
          </rPr>
          <t>DESCRIÇÃO DETALHADA_x000D_
PLACA DE ISOPOR PARA FORRO, COM APLICACAO DE MASSA ACRILICA (IMPERMEAVEL), COR BRANCO, DIMENSAO: 625 X 1250 X 20 MM - VARIACAO: +/- 10 MM</t>
        </r>
      </text>
    </comment>
    <comment ref="G549" authorId="0" shapeId="0" xr:uid="{80A4071A-43FC-4BAE-914E-2DED409B5CAD}">
      <text>
        <r>
          <rPr>
            <sz val="10"/>
            <color indexed="81"/>
            <rFont val="Lucida Console"/>
            <family val="3"/>
          </rPr>
          <t>_x000D_
Últ estimativa : 700_x000D_
Enviada em     : 24.10.2019_x000D_
Ata - Venc     : 47/19 - 17.02.2020</t>
        </r>
      </text>
    </comment>
    <comment ref="O549" authorId="0" shapeId="0" xr:uid="{F42FF5F1-84C2-48B5-9C85-7A1187681946}">
      <text>
        <r>
          <rPr>
            <sz val="10"/>
            <color indexed="81"/>
            <rFont val="Lucida Console"/>
            <family val="3"/>
          </rPr>
          <t>_x000D_
Pertencia a ATA nº 47/19_x000D_
Estimativa de Renovação enviada em 24.10.2019 - Qtd 700_x000D_
PE  99/20 lote 26_x000D_
03.08.20 = Finalizado</t>
        </r>
      </text>
    </comment>
    <comment ref="W549" authorId="0" shapeId="0" xr:uid="{9AE430B7-CA7A-4CF6-BF87-17CA9592C4A0}">
      <text>
        <r>
          <rPr>
            <sz val="10"/>
            <color indexed="81"/>
            <rFont val="Lucida Console"/>
            <family val="3"/>
          </rPr>
          <t>_x000D_
DM-Construção</t>
        </r>
      </text>
    </comment>
    <comment ref="X549" authorId="0" shapeId="0" xr:uid="{3C52457A-62B5-43A8-A721-C3A9BADD1A4F}">
      <text>
        <r>
          <rPr>
            <sz val="10"/>
            <color indexed="81"/>
            <rFont val="Lucida Console"/>
            <family val="3"/>
          </rPr>
          <t>_x000D_
MAT.E EQUIP. P/ CONSTR.CIVIL E CONSERV. DE VIAS PUBL.</t>
        </r>
      </text>
    </comment>
    <comment ref="Y549" authorId="0" shapeId="0" xr:uid="{6A084226-0B94-4569-A45E-2A2E18ACA53E}">
      <text>
        <r>
          <rPr>
            <sz val="10"/>
            <color indexed="81"/>
            <rFont val="Lucida Console"/>
            <family val="3"/>
          </rPr>
          <t>_x000D_
FORROS</t>
        </r>
      </text>
    </comment>
    <comment ref="AW549" authorId="0" shapeId="0" xr:uid="{177E440C-5845-43FF-BE51-693645FFCFD7}">
      <text>
        <r>
          <rPr>
            <sz val="10"/>
            <color indexed="81"/>
            <rFont val="Lucida Console"/>
            <family val="3"/>
          </rPr>
          <t>Tempo de Estoque (Meses)_x000D_
_x000D_
752,0</t>
        </r>
      </text>
    </comment>
    <comment ref="A550" authorId="0" shapeId="0" xr:uid="{99EED69D-1A6F-46B8-8001-1D3FB321B10F}">
      <text>
        <r>
          <rPr>
            <sz val="10"/>
            <color indexed="81"/>
            <rFont val="Lucida Console"/>
            <family val="3"/>
          </rPr>
          <t>_x000D_
115840</t>
        </r>
      </text>
    </comment>
    <comment ref="B550" authorId="0" shapeId="0" xr:uid="{415CC4E6-CF7A-48D8-AA05-1F12C4861343}">
      <text>
        <r>
          <rPr>
            <sz val="10"/>
            <color indexed="81"/>
            <rFont val="Lucida Console"/>
            <family val="3"/>
          </rPr>
          <t>DESCRIÇÃO DETALHADA_x000D_
VITRO DE CORRER EM ALUMINIO COM VIDROS E GRADE EM ALUMINIO FOSCO MEDINDO: 2,00 X 1,20M</t>
        </r>
      </text>
    </comment>
    <comment ref="G550" authorId="0" shapeId="0" xr:uid="{54778164-0E5D-4D3A-81A9-34861A3A0ECC}">
      <text>
        <r>
          <rPr>
            <sz val="10"/>
            <color indexed="81"/>
            <rFont val="Lucida Console"/>
            <family val="3"/>
          </rPr>
          <t>_x000D_
Últ estimativa : 0_x000D_
Enviada em     : 24.10.2019_x000D_
Ata - Venc     : 47/19 - 17.02.2020</t>
        </r>
      </text>
    </comment>
    <comment ref="O550" authorId="0" shapeId="0" xr:uid="{57B4D720-14B3-4344-9F8E-F2EE746A35F7}">
      <text>
        <r>
          <rPr>
            <sz val="10"/>
            <color indexed="81"/>
            <rFont val="Lucida Console"/>
            <family val="3"/>
          </rPr>
          <t>_x000D_
Pertencia a ATA nº 47/19_x000D_
Estimativa de Renovação enviada em 24.10.2019 - Qtd _x000D_
PE  99/20 lote 22_x000D_
03.08.20 = Finalizado</t>
        </r>
      </text>
    </comment>
    <comment ref="W550" authorId="0" shapeId="0" xr:uid="{28BC4935-58E5-4322-BD0D-EEEC790AC5CB}">
      <text>
        <r>
          <rPr>
            <sz val="10"/>
            <color indexed="81"/>
            <rFont val="Lucida Console"/>
            <family val="3"/>
          </rPr>
          <t>_x000D_
DM-Construção</t>
        </r>
      </text>
    </comment>
    <comment ref="X550" authorId="0" shapeId="0" xr:uid="{75D9CE7A-B237-48BE-AAD4-C6807CF5300B}">
      <text>
        <r>
          <rPr>
            <sz val="10"/>
            <color indexed="81"/>
            <rFont val="Lucida Console"/>
            <family val="3"/>
          </rPr>
          <t>_x000D_
MAT.E EQUIP. P/ CONSTR.CIVIL E CONSERV. DE VIAS PUBL.</t>
        </r>
      </text>
    </comment>
    <comment ref="Y550" authorId="0" shapeId="0" xr:uid="{BC886D8E-5A5A-4AE0-B5CC-DE6F5DEB09C9}">
      <text>
        <r>
          <rPr>
            <sz val="10"/>
            <color indexed="81"/>
            <rFont val="Lucida Console"/>
            <family val="3"/>
          </rPr>
          <t>_x000D_
CAIXILHOS, JANELAS E VITROS</t>
        </r>
      </text>
    </comment>
    <comment ref="AW550" authorId="0" shapeId="0" xr:uid="{DF9347B1-78A3-4290-9256-6C4A65B48924}">
      <text>
        <r>
          <rPr>
            <sz val="10"/>
            <color indexed="81"/>
            <rFont val="Lucida Console"/>
            <family val="3"/>
          </rPr>
          <t>Tempo de Estoque (Meses)_x000D_
_x000D_
25,0</t>
        </r>
      </text>
    </comment>
    <comment ref="A551" authorId="0" shapeId="0" xr:uid="{0D73DB9C-6B37-4E57-AC46-25463FFC4B25}">
      <text>
        <r>
          <rPr>
            <sz val="10"/>
            <color indexed="81"/>
            <rFont val="Lucida Console"/>
            <family val="3"/>
          </rPr>
          <t>_x000D_
78509</t>
        </r>
      </text>
    </comment>
    <comment ref="B551" authorId="0" shapeId="0" xr:uid="{D894FB1B-6AD3-4D02-903A-A51D25A36628}">
      <text>
        <r>
          <rPr>
            <sz val="10"/>
            <color indexed="81"/>
            <rFont val="Lucida Console"/>
            <family val="3"/>
          </rPr>
          <t>DESCRIÇÃO DETALHADA_x000D_
TANQUE DE CONCRETO PRE-MOLDADO P/ LAVAGEM DE ROUPAS DE 0,70 X 0,70M</t>
        </r>
      </text>
    </comment>
    <comment ref="G551" authorId="0" shapeId="0" xr:uid="{43764681-FB2B-4B16-8796-F5114C6D26A1}">
      <text>
        <r>
          <rPr>
            <sz val="10"/>
            <color indexed="81"/>
            <rFont val="Lucida Console"/>
            <family val="3"/>
          </rPr>
          <t>_x000D_
Últ estimativa : 10_x000D_
Enviada em     : 24.10.2019_x000D_
Ata - Venc     : 47/19 - 17.02.2020</t>
        </r>
      </text>
    </comment>
    <comment ref="O551" authorId="0" shapeId="0" xr:uid="{DEE1AF18-604C-4665-9CB5-79B37669EE4B}">
      <text>
        <r>
          <rPr>
            <sz val="10"/>
            <color indexed="81"/>
            <rFont val="Lucida Console"/>
            <family val="3"/>
          </rPr>
          <t>_x000D_
Pertencia a ATA nº 47/19_x000D_
Estimativa de Renovação enviada em 24.10.2019 - Qtd 10_x000D_
PE  99/20 lote 11_x000D_
03.08.20 = Finalizado</t>
        </r>
      </text>
    </comment>
    <comment ref="W551" authorId="0" shapeId="0" xr:uid="{66941D32-0C47-4A43-A3D8-CC2A898EBBAD}">
      <text>
        <r>
          <rPr>
            <sz val="10"/>
            <color indexed="81"/>
            <rFont val="Lucida Console"/>
            <family val="3"/>
          </rPr>
          <t>_x000D_
DM-Construção</t>
        </r>
      </text>
    </comment>
    <comment ref="X551" authorId="0" shapeId="0" xr:uid="{5481FA2F-D386-4314-8A0B-B9727D4364BF}">
      <text>
        <r>
          <rPr>
            <sz val="10"/>
            <color indexed="81"/>
            <rFont val="Lucida Console"/>
            <family val="3"/>
          </rPr>
          <t>_x000D_
MAT.E EQUIP. P/ CONSTR.CIVIL E CONSERV. DE VIAS PUBL.</t>
        </r>
      </text>
    </comment>
    <comment ref="Y551" authorId="0" shapeId="0" xr:uid="{2DC23259-D6F3-485D-A3BD-D06732C49419}">
      <text>
        <r>
          <rPr>
            <sz val="10"/>
            <color indexed="81"/>
            <rFont val="Lucida Console"/>
            <family val="3"/>
          </rPr>
          <t>_x000D_
TANQUES, LAVATORIOS E PIAS</t>
        </r>
      </text>
    </comment>
    <comment ref="AW551" authorId="0" shapeId="0" xr:uid="{3E292A83-FB8A-496D-8F28-A14C3BCA7AF6}">
      <text>
        <r>
          <rPr>
            <sz val="10"/>
            <color indexed="81"/>
            <rFont val="Lucida Console"/>
            <family val="3"/>
          </rPr>
          <t>Tempo de Estoque (Meses)_x000D_
_x000D_
9,0</t>
        </r>
      </text>
    </comment>
    <comment ref="A552" authorId="0" shapeId="0" xr:uid="{0FFF0B8C-EC13-4969-B83D-75D4D25C1FA6}">
      <text>
        <r>
          <rPr>
            <sz val="10"/>
            <color indexed="81"/>
            <rFont val="Lucida Console"/>
            <family val="3"/>
          </rPr>
          <t>_x000D_
76218</t>
        </r>
      </text>
    </comment>
    <comment ref="B552" authorId="0" shapeId="0" xr:uid="{B4587CDD-0D9F-4ED3-9F45-A99052E05007}">
      <text>
        <r>
          <rPr>
            <sz val="10"/>
            <color indexed="81"/>
            <rFont val="Lucida Console"/>
            <family val="3"/>
          </rPr>
          <t>DESCRIÇÃO DETALHADA_x000D_
TELHA DE FIBROCIMENTO - 0,90 X 8,20 M - TIPO CANALETE</t>
        </r>
      </text>
    </comment>
    <comment ref="G552" authorId="0" shapeId="0" xr:uid="{E87BEC86-32ED-4298-B66C-0EE1C0F506F7}">
      <text>
        <r>
          <rPr>
            <sz val="10"/>
            <color indexed="81"/>
            <rFont val="Lucida Console"/>
            <family val="3"/>
          </rPr>
          <t>_x000D_
Últ estimativa : 0_x000D_
Enviada em     : 24.10.2019_x000D_
Ata - Venc     : 47/19 - 17.02.2020</t>
        </r>
      </text>
    </comment>
    <comment ref="O552" authorId="0" shapeId="0" xr:uid="{88AF7965-09FE-442F-9760-A77A26781A88}">
      <text>
        <r>
          <rPr>
            <sz val="10"/>
            <color indexed="81"/>
            <rFont val="Lucida Console"/>
            <family val="3"/>
          </rPr>
          <t>_x000D_
Pertencia a ATA nº 47/19_x000D_
Estimativa de Renovação enviada em 24.10.2019 - Qtd _x000D_
PE  99/20 lote 10_x000D_
03.08.20 = Finalizado</t>
        </r>
      </text>
    </comment>
    <comment ref="W552" authorId="0" shapeId="0" xr:uid="{37CD235E-157A-4373-8DF6-F3B47AB6CE09}">
      <text>
        <r>
          <rPr>
            <sz val="10"/>
            <color indexed="81"/>
            <rFont val="Lucida Console"/>
            <family val="3"/>
          </rPr>
          <t>_x000D_
DM-Construção</t>
        </r>
      </text>
    </comment>
    <comment ref="X552" authorId="0" shapeId="0" xr:uid="{E2208F0B-9F75-4EB8-9DB1-A8D797DAEECB}">
      <text>
        <r>
          <rPr>
            <sz val="10"/>
            <color indexed="81"/>
            <rFont val="Lucida Console"/>
            <family val="3"/>
          </rPr>
          <t>_x000D_
MAT.E EQUIP. P/ CONSTR.CIVIL E CONSERV. DE VIAS PUBL.</t>
        </r>
      </text>
    </comment>
    <comment ref="Y552" authorId="0" shapeId="0" xr:uid="{30B3A87A-6753-41FF-89FD-EB4843159575}">
      <text>
        <r>
          <rPr>
            <sz val="10"/>
            <color indexed="81"/>
            <rFont val="Lucida Console"/>
            <family val="3"/>
          </rPr>
          <t>_x000D_
TELHAS. CUMEEIRAS E ELEM. DE TELH. E CHAP. DE CIM. AMIANT</t>
        </r>
      </text>
    </comment>
    <comment ref="AW552" authorId="0" shapeId="0" xr:uid="{C177635A-31E5-4C9C-AE32-367068153946}">
      <text>
        <r>
          <rPr>
            <sz val="10"/>
            <color indexed="81"/>
            <rFont val="Lucida Console"/>
            <family val="3"/>
          </rPr>
          <t>Tempo de Estoque (Meses)_x000D_
_x000D_
36,0</t>
        </r>
      </text>
    </comment>
    <comment ref="A553" authorId="0" shapeId="0" xr:uid="{711C8A79-BB16-42DD-AA4B-93BCFFD5E075}">
      <text>
        <r>
          <rPr>
            <sz val="10"/>
            <color indexed="81"/>
            <rFont val="Lucida Console"/>
            <family val="3"/>
          </rPr>
          <t>_x000D_
125269</t>
        </r>
      </text>
    </comment>
    <comment ref="B553" authorId="0" shapeId="0" xr:uid="{703AA7C6-C00B-406B-B033-4516CF78FD72}">
      <text>
        <r>
          <rPr>
            <sz val="10"/>
            <color indexed="81"/>
            <rFont val="Lucida Console"/>
            <family val="3"/>
          </rPr>
          <t>DESCRIÇÃO DETALHADA_x000D_
CONECTOR RJ-45 MACHO, PARA CABO UTP CATEGORIA 5E</t>
        </r>
      </text>
    </comment>
    <comment ref="O553" authorId="0" shapeId="0" xr:uid="{C96B9E97-19D0-49E6-BB97-55A790AA7C51}">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553" authorId="0" shapeId="0" xr:uid="{E756665F-4672-4F13-A26E-DC0337757DC3}">
      <text>
        <r>
          <rPr>
            <sz val="10"/>
            <color indexed="81"/>
            <rFont val="Lucida Console"/>
            <family val="3"/>
          </rPr>
          <t>_x000D_
Informática</t>
        </r>
      </text>
    </comment>
    <comment ref="X553" authorId="0" shapeId="0" xr:uid="{DA0E4691-5727-4A64-A202-66E22E505BCC}">
      <text>
        <r>
          <rPr>
            <sz val="10"/>
            <color indexed="81"/>
            <rFont val="Lucida Console"/>
            <family val="3"/>
          </rPr>
          <t>_x000D_
COMPUT.SOFT. PROCES. EQUIP. SUPRI. COMP. ACESS. INFORMAT</t>
        </r>
      </text>
    </comment>
    <comment ref="Y553" authorId="0" shapeId="0" xr:uid="{B9713B83-18F5-42FA-8581-2B3F9556AC3B}">
      <text>
        <r>
          <rPr>
            <sz val="10"/>
            <color indexed="81"/>
            <rFont val="Lucida Console"/>
            <family val="3"/>
          </rPr>
          <t>_x000D_
CABEAMENTO, CONECTORES E TOMADAS</t>
        </r>
      </text>
    </comment>
    <comment ref="AW553" authorId="0" shapeId="0" xr:uid="{F62F7E3F-DA44-4BFB-9449-DD85E2FE108E}">
      <text>
        <r>
          <rPr>
            <sz val="10"/>
            <color indexed="81"/>
            <rFont val="Lucida Console"/>
            <family val="3"/>
          </rPr>
          <t>Tempo de Estoque (Meses)_x000D_
_x000D_
2.965,0</t>
        </r>
      </text>
    </comment>
    <comment ref="A554" authorId="0" shapeId="0" xr:uid="{527329D3-0FDF-433E-86A4-E0A5DD476491}">
      <text>
        <r>
          <rPr>
            <sz val="10"/>
            <color indexed="81"/>
            <rFont val="Lucida Console"/>
            <family val="3"/>
          </rPr>
          <t>_x000D_
102000</t>
        </r>
      </text>
    </comment>
    <comment ref="B554" authorId="0" shapeId="0" xr:uid="{1DEAE265-72E7-42FB-971B-31ABAA7B6904}">
      <text>
        <r>
          <rPr>
            <sz val="10"/>
            <color indexed="81"/>
            <rFont val="Lucida Console"/>
            <family val="3"/>
          </rPr>
          <t>DESCRIÇÃO DETALHADA_x000D_
PISO DE CONCRETO, TIPO INTERTRAVADO RETANGULAR, COR NATURAL, DIMENSOES: 200 X 100MM, ESPESSURA: 60MM, RESISTENCIA DE 35MPA</t>
        </r>
      </text>
    </comment>
    <comment ref="G554" authorId="0" shapeId="0" xr:uid="{B2665BA9-C558-4DF7-A8F7-2B5863875A9A}">
      <text>
        <r>
          <rPr>
            <sz val="10"/>
            <color indexed="81"/>
            <rFont val="Lucida Console"/>
            <family val="3"/>
          </rPr>
          <t>_x000D_
Últ estimativa : 500_x000D_
Enviada em     : 24.11.2020_x000D_
Ata - Venc     : 54/20 - 12.03.2021</t>
        </r>
      </text>
    </comment>
    <comment ref="O554" authorId="0" shapeId="0" xr:uid="{D41A5AF2-1BFC-407A-9D86-0BFE9DD98DB9}">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54" authorId="0" shapeId="0" xr:uid="{60710F57-A05D-40FD-BDFB-80C717840DCE}">
      <text>
        <r>
          <rPr>
            <sz val="10"/>
            <color indexed="81"/>
            <rFont val="Lucida Console"/>
            <family val="3"/>
          </rPr>
          <t>_x000D_
DM-Construção</t>
        </r>
      </text>
    </comment>
    <comment ref="X554" authorId="0" shapeId="0" xr:uid="{F6CDCA89-CB21-4AE3-BD92-7917EFA190E0}">
      <text>
        <r>
          <rPr>
            <sz val="10"/>
            <color indexed="81"/>
            <rFont val="Lucida Console"/>
            <family val="3"/>
          </rPr>
          <t>_x000D_
MAT.E EQUIP. P/ CONSTR.CIVIL E CONSERV. DE VIAS PUBL.</t>
        </r>
      </text>
    </comment>
    <comment ref="Y554" authorId="0" shapeId="0" xr:uid="{C645665F-F852-4663-8314-98C9DE24CE72}">
      <text>
        <r>
          <rPr>
            <sz val="10"/>
            <color indexed="81"/>
            <rFont val="Lucida Console"/>
            <family val="3"/>
          </rPr>
          <t>_x000D_
BLOCOS, CANALETAS E ELEMENTOS VAZADOS EM CONCRETO</t>
        </r>
      </text>
    </comment>
    <comment ref="AW554" authorId="0" shapeId="0" xr:uid="{7D731810-636E-498C-8E60-0843B6436568}">
      <text>
        <r>
          <rPr>
            <sz val="10"/>
            <color indexed="81"/>
            <rFont val="Lucida Console"/>
            <family val="3"/>
          </rPr>
          <t>Tempo de Estoque (Meses)_x000D_
_x000D_
759,0</t>
        </r>
      </text>
    </comment>
    <comment ref="A555" authorId="0" shapeId="0" xr:uid="{B5F1E8F5-B12A-4CB8-AC86-ECC1EEF1C5EA}">
      <text>
        <r>
          <rPr>
            <sz val="10"/>
            <color indexed="81"/>
            <rFont val="Lucida Console"/>
            <family val="3"/>
          </rPr>
          <t>_x000D_
132623</t>
        </r>
      </text>
    </comment>
    <comment ref="B555" authorId="0" shapeId="0" xr:uid="{DB4E4367-F916-4F55-94F6-735511E3084E}">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555" authorId="0" shapeId="0" xr:uid="{6A135E3C-6814-429F-AB70-044B5BF53ABC}">
      <text>
        <r>
          <rPr>
            <sz val="10"/>
            <color indexed="81"/>
            <rFont val="Lucida Console"/>
            <family val="3"/>
          </rPr>
          <t>_x000D_
Últ estimativa : 80_x000D_
Enviada em     : 22.04.2021_x000D_
Ata - Venc     : 54/20 - 12.03.2021</t>
        </r>
      </text>
    </comment>
    <comment ref="O555" authorId="0" shapeId="0" xr:uid="{8E2A5D61-CEC5-4578-B260-303C55495A52}">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555" authorId="0" shapeId="0" xr:uid="{F7CA1CF5-3FEF-42D1-A97A-AB8AD97747F7}">
      <text>
        <r>
          <rPr>
            <sz val="10"/>
            <color indexed="81"/>
            <rFont val="Lucida Console"/>
            <family val="3"/>
          </rPr>
          <t>_x000D_
DM-Construção</t>
        </r>
      </text>
    </comment>
    <comment ref="X555" authorId="0" shapeId="0" xr:uid="{D00ECDE2-B404-467F-9D8F-CA2D9DB221A2}">
      <text>
        <r>
          <rPr>
            <sz val="10"/>
            <color indexed="81"/>
            <rFont val="Lucida Console"/>
            <family val="3"/>
          </rPr>
          <t>_x000D_
MAT.E EQUIP. P/ CONSTR.CIVIL E CONSERV. DE VIAS PUBL.</t>
        </r>
      </text>
    </comment>
    <comment ref="Y555" authorId="0" shapeId="0" xr:uid="{FFE28F10-5CC8-43F7-ACB7-5DB30AB608C1}">
      <text>
        <r>
          <rPr>
            <sz val="10"/>
            <color indexed="81"/>
            <rFont val="Lucida Console"/>
            <family val="3"/>
          </rPr>
          <t>_x000D_
BACIAS SANITARIAS E MICTORIOS</t>
        </r>
      </text>
    </comment>
    <comment ref="AW555" authorId="0" shapeId="0" xr:uid="{BD77A3C4-649F-4264-AB3C-B6910B5A7BAF}">
      <text>
        <r>
          <rPr>
            <sz val="10"/>
            <color indexed="81"/>
            <rFont val="Lucida Console"/>
            <family val="3"/>
          </rPr>
          <t>Tempo de Estoque (Meses)_x000D_
_x000D_
65,0</t>
        </r>
      </text>
    </comment>
    <comment ref="A556" authorId="0" shapeId="0" xr:uid="{279B2E5B-9359-4263-9801-6054715DF6DF}">
      <text>
        <r>
          <rPr>
            <sz val="10"/>
            <color indexed="81"/>
            <rFont val="Lucida Console"/>
            <family val="3"/>
          </rPr>
          <t>_x000D_
100802</t>
        </r>
      </text>
    </comment>
    <comment ref="B556" authorId="0" shapeId="0" xr:uid="{EDAC5FA1-7E4C-4D70-9E1D-1F5E14A39D42}">
      <text>
        <r>
          <rPr>
            <sz val="10"/>
            <color indexed="81"/>
            <rFont val="Lucida Console"/>
            <family val="3"/>
          </rPr>
          <t>DESCRIÇÃO DETALHADA_x000D_
SILICONE PARA VEDACAO - TUBO COM NO MINIMO 280G</t>
        </r>
      </text>
    </comment>
    <comment ref="G556" authorId="0" shapeId="0" xr:uid="{C53D5DF7-4B7C-4726-A14C-80BFB0EEF9F1}">
      <text>
        <r>
          <rPr>
            <sz val="10"/>
            <color indexed="81"/>
            <rFont val="Lucida Console"/>
            <family val="3"/>
          </rPr>
          <t>_x000D_
Últ estimativa : 600_x000D_
Enviada em     : 24.11.2020_x000D_
Ata - Venc     : 55/20 - 12.03.2021</t>
        </r>
      </text>
    </comment>
    <comment ref="O556" authorId="0" shapeId="0" xr:uid="{87F561EC-DF20-4E71-A773-5B6CBEA4519E}">
      <text>
        <r>
          <rPr>
            <sz val="10"/>
            <color indexed="81"/>
            <rFont val="Lucida Console"/>
            <family val="3"/>
          </rPr>
          <t>_x000D_
Pertencia a ATA nº 55/20_x000D_
Estimativa de Renovação enviada em 24.11.2020 - Qtd 600_x000D_
PE   2/20 lote 19_x000D_
23.04.20 = Processo conferido, finalizado.</t>
        </r>
      </text>
    </comment>
    <comment ref="W556" authorId="0" shapeId="0" xr:uid="{DEC004E6-79C9-4F4B-A838-D11441AF688D}">
      <text>
        <r>
          <rPr>
            <sz val="10"/>
            <color indexed="81"/>
            <rFont val="Lucida Console"/>
            <family val="3"/>
          </rPr>
          <t>_x000D_
DM-Hidráulica</t>
        </r>
      </text>
    </comment>
    <comment ref="X556" authorId="0" shapeId="0" xr:uid="{F13F0E3C-211D-4847-9E66-6A0A4B3BDB03}">
      <text>
        <r>
          <rPr>
            <sz val="10"/>
            <color indexed="81"/>
            <rFont val="Lucida Console"/>
            <family val="3"/>
          </rPr>
          <t>_x000D_
MATERIAL HIDRAULICO, CANOS, TUBOS, MANGUEIRAS, CONEXOES E ACESS.</t>
        </r>
      </text>
    </comment>
    <comment ref="Y556" authorId="0" shapeId="0" xr:uid="{23ED6F04-3094-4F34-BD9B-B28137760D3F}">
      <text>
        <r>
          <rPr>
            <sz val="10"/>
            <color indexed="81"/>
            <rFont val="Lucida Console"/>
            <family val="3"/>
          </rPr>
          <t>_x000D_
VEDADORES ABRACADEIRAS E COLAS P/ TUBULACAO</t>
        </r>
      </text>
    </comment>
    <comment ref="AW556" authorId="0" shapeId="0" xr:uid="{C07621B2-1210-4573-9063-85B05C3350CC}">
      <text>
        <r>
          <rPr>
            <sz val="10"/>
            <color indexed="81"/>
            <rFont val="Lucida Console"/>
            <family val="3"/>
          </rPr>
          <t>Tempo de Estoque (Meses)_x000D_
_x000D_
794,0</t>
        </r>
      </text>
    </comment>
    <comment ref="A557" authorId="0" shapeId="0" xr:uid="{E19AD4B5-7148-4A80-8FA0-CCDBE8BF7F2F}">
      <text>
        <r>
          <rPr>
            <sz val="10"/>
            <color indexed="81"/>
            <rFont val="Lucida Console"/>
            <family val="3"/>
          </rPr>
          <t>_x000D_
122305</t>
        </r>
      </text>
    </comment>
    <comment ref="B557" authorId="0" shapeId="0" xr:uid="{F9C393B5-C3EB-47B4-962F-B1B7934FEC63}">
      <text>
        <r>
          <rPr>
            <sz val="10"/>
            <color indexed="81"/>
            <rFont val="Lucida Console"/>
            <family val="3"/>
          </rPr>
          <t>DESCRIÇÃO DETALHADA_x000D_
DISCO DE CORTE 4 1/2" DE DIAMETRO EXTERNO, 1/8" DE ESPESSURA E 7/8" DE DIAMETRO DE FURO</t>
        </r>
      </text>
    </comment>
    <comment ref="G557" authorId="0" shapeId="0" xr:uid="{1054D5D2-B27B-464A-9B7C-7627E57667EC}">
      <text>
        <r>
          <rPr>
            <sz val="10"/>
            <color indexed="81"/>
            <rFont val="Lucida Console"/>
            <family val="3"/>
          </rPr>
          <t>_x000D_
Últ estimativa : 600_x000D_
Enviada em     : 24.11.2020_x000D_
Ata - Venc     : 55/20 - 12.03.2021</t>
        </r>
      </text>
    </comment>
    <comment ref="O557" authorId="0" shapeId="0" xr:uid="{F28A8BDD-B6BE-4330-9727-D8C1F5A6D58D}">
      <text>
        <r>
          <rPr>
            <sz val="10"/>
            <color indexed="81"/>
            <rFont val="Lucida Console"/>
            <family val="3"/>
          </rPr>
          <t>_x000D_
Pertencia a ATA nº 55/20_x000D_
Estimativa de Renovação enviada em 24.11.2020 - Qtd 600_x000D_
PE   2/20 lote 24_x000D_
23.04.20 = Processo conferido, finalizado.</t>
        </r>
      </text>
    </comment>
    <comment ref="W557" authorId="0" shapeId="0" xr:uid="{191A2E1F-0800-4CAA-AE67-E6539EEBFB02}">
      <text>
        <r>
          <rPr>
            <sz val="10"/>
            <color indexed="81"/>
            <rFont val="Lucida Console"/>
            <family val="3"/>
          </rPr>
          <t>_x000D_
DM-Serralheria</t>
        </r>
      </text>
    </comment>
    <comment ref="X557" authorId="0" shapeId="0" xr:uid="{DF11C37B-CBDA-44BD-8FA7-EB85FCBB2A67}">
      <text>
        <r>
          <rPr>
            <sz val="10"/>
            <color indexed="81"/>
            <rFont val="Lucida Console"/>
            <family val="3"/>
          </rPr>
          <t>_x000D_
ABRASIVOS</t>
        </r>
      </text>
    </comment>
    <comment ref="Y557" authorId="0" shapeId="0" xr:uid="{713533FA-F05D-4D85-A64C-5BA870EA80A6}">
      <text>
        <r>
          <rPr>
            <sz val="10"/>
            <color indexed="81"/>
            <rFont val="Lucida Console"/>
            <family val="3"/>
          </rPr>
          <t>_x000D_
DISCO DE FIBRA</t>
        </r>
      </text>
    </comment>
    <comment ref="AW557" authorId="0" shapeId="0" xr:uid="{FFE6C311-305F-4F4E-B1AE-F69EA40A343F}">
      <text>
        <r>
          <rPr>
            <sz val="10"/>
            <color indexed="81"/>
            <rFont val="Lucida Console"/>
            <family val="3"/>
          </rPr>
          <t>Tempo de Estoque (Meses)_x000D_
_x000D_
426,0</t>
        </r>
      </text>
    </comment>
    <comment ref="A558" authorId="0" shapeId="0" xr:uid="{44975470-A9D9-4057-A1C6-27BDDA510621}">
      <text>
        <r>
          <rPr>
            <sz val="10"/>
            <color indexed="81"/>
            <rFont val="Lucida Console"/>
            <family val="3"/>
          </rPr>
          <t>_x000D_
101891</t>
        </r>
      </text>
    </comment>
    <comment ref="B558" authorId="0" shapeId="0" xr:uid="{58AA8E8D-9FDD-4AC5-ABD2-0F8FF9681941}">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58" authorId="0" shapeId="0" xr:uid="{BFBB57AC-6DD3-4B3B-9755-174E30AA401B}">
      <text>
        <r>
          <rPr>
            <sz val="10"/>
            <color indexed="81"/>
            <rFont val="Lucida Console"/>
            <family val="3"/>
          </rPr>
          <t>_x000D_
Últ estimativa : 20_x000D_
Enviada em     : 23.09.2020_x000D_
Ata - Venc     : 58/21 - 02.03.2022</t>
        </r>
      </text>
    </comment>
    <comment ref="O558" authorId="0" shapeId="0" xr:uid="{7BE56C7A-5274-4124-954A-95A7624DE3B5}">
      <text>
        <r>
          <rPr>
            <sz val="10"/>
            <color indexed="81"/>
            <rFont val="Lucida Console"/>
            <family val="3"/>
          </rPr>
          <t>_x000D_
Pertencia a ATA nº 58/21_x000D_
Estimativa de Renovação enviada em 23.09.2020 - Qtd 20_x000D_
PE   5/21 lote _x000D_
02.02.21 = Finalizado</t>
        </r>
      </text>
    </comment>
    <comment ref="W558" authorId="0" shapeId="0" xr:uid="{851A2662-24E9-4585-8B73-05F1602F592E}">
      <text>
        <r>
          <rPr>
            <sz val="10"/>
            <color indexed="81"/>
            <rFont val="Lucida Console"/>
            <family val="3"/>
          </rPr>
          <t>_x000D_
DM-Elétrica</t>
        </r>
      </text>
    </comment>
    <comment ref="X558" authorId="0" shapeId="0" xr:uid="{EEBA1444-8D75-4075-A0F8-09287CAA6A69}">
      <text>
        <r>
          <rPr>
            <sz val="10"/>
            <color indexed="81"/>
            <rFont val="Lucida Console"/>
            <family val="3"/>
          </rPr>
          <t>_x000D_
EQUIP. MAT. P/ GERACAO, TRANSM. DISTR. RETIF...</t>
        </r>
      </text>
    </comment>
    <comment ref="Y558" authorId="0" shapeId="0" xr:uid="{95E35A1F-529F-4991-88D9-1E97646FEB61}">
      <text>
        <r>
          <rPr>
            <sz val="10"/>
            <color indexed="81"/>
            <rFont val="Lucida Console"/>
            <family val="3"/>
          </rPr>
          <t>_x000D_
SISTEMAS DE PROTECAO</t>
        </r>
      </text>
    </comment>
    <comment ref="AW558" authorId="0" shapeId="0" xr:uid="{4406DDF0-932E-48D3-98DD-CC7BA3EB7707}">
      <text>
        <r>
          <rPr>
            <sz val="10"/>
            <color indexed="81"/>
            <rFont val="Lucida Console"/>
            <family val="3"/>
          </rPr>
          <t>Tempo de Estoque (Meses)_x000D_
_x000D_
33,0</t>
        </r>
      </text>
    </comment>
    <comment ref="A559" authorId="0" shapeId="0" xr:uid="{0495820E-C200-4F4B-A3E4-AFDCD991D4D2}">
      <text>
        <r>
          <rPr>
            <sz val="10"/>
            <color indexed="81"/>
            <rFont val="Lucida Console"/>
            <family val="3"/>
          </rPr>
          <t>_x000D_
133301</t>
        </r>
      </text>
    </comment>
    <comment ref="B559" authorId="0" shapeId="0" xr:uid="{3E100013-3AD7-4910-99DB-6FB9B38FF9F3}">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559" authorId="0" shapeId="0" xr:uid="{6BA366AF-6E6E-4147-81D4-61970EFD3E7A}">
      <text>
        <r>
          <rPr>
            <sz val="10"/>
            <color indexed="81"/>
            <rFont val="Lucida Console"/>
            <family val="3"/>
          </rPr>
          <t>_x000D_
Últ estimativa : 0_x000D_
Enviada em     : 23.09.2020_x000D_
Ata - Venc     : 58/21 - 02.03.2022</t>
        </r>
      </text>
    </comment>
    <comment ref="O559" authorId="0" shapeId="0" xr:uid="{070DCC65-7600-43E4-816C-63DCF00AC96A}">
      <text>
        <r>
          <rPr>
            <sz val="10"/>
            <color indexed="81"/>
            <rFont val="Lucida Console"/>
            <family val="3"/>
          </rPr>
          <t>_x000D_
Pertencia a ATA nº 58/21_x000D_
Estimativa de Renovação enviada em 23.09.2020 - Qtd _x000D_
PE   5/21 lote _x000D_
02.02.21 = Finalizado</t>
        </r>
      </text>
    </comment>
    <comment ref="W559" authorId="0" shapeId="0" xr:uid="{926D759C-F52D-4062-B388-E81A79BA8FB0}">
      <text>
        <r>
          <rPr>
            <sz val="10"/>
            <color indexed="81"/>
            <rFont val="Lucida Console"/>
            <family val="3"/>
          </rPr>
          <t>_x000D_
DM-Elétrica</t>
        </r>
      </text>
    </comment>
    <comment ref="X559" authorId="0" shapeId="0" xr:uid="{BA7B7F59-C7A5-425C-854A-7DEE50B6C1D0}">
      <text>
        <r>
          <rPr>
            <sz val="10"/>
            <color indexed="81"/>
            <rFont val="Lucida Console"/>
            <family val="3"/>
          </rPr>
          <t>_x000D_
EQUIP. MAT. P/ GERACAO, TRANSM. DISTR. RETIF...</t>
        </r>
      </text>
    </comment>
    <comment ref="Y559" authorId="0" shapeId="0" xr:uid="{FC5971F0-B0AB-4EDB-A4E4-752FE606020A}">
      <text>
        <r>
          <rPr>
            <sz val="10"/>
            <color indexed="81"/>
            <rFont val="Lucida Console"/>
            <family val="3"/>
          </rPr>
          <t>_x000D_
ACESSORIOS</t>
        </r>
      </text>
    </comment>
    <comment ref="AW559" authorId="0" shapeId="0" xr:uid="{1C03586A-A227-4533-A216-FCF46953C952}">
      <text>
        <r>
          <rPr>
            <sz val="10"/>
            <color indexed="81"/>
            <rFont val="Lucida Console"/>
            <family val="3"/>
          </rPr>
          <t>Tempo de Estoque (Meses)_x000D_
_x000D_
7.000,0</t>
        </r>
      </text>
    </comment>
    <comment ref="A560" authorId="0" shapeId="0" xr:uid="{8C1E0CD3-EB45-42DA-A1F1-C3D2BF19735A}">
      <text>
        <r>
          <rPr>
            <sz val="10"/>
            <color indexed="81"/>
            <rFont val="Lucida Console"/>
            <family val="3"/>
          </rPr>
          <t>_x000D_
113634</t>
        </r>
      </text>
    </comment>
    <comment ref="B560" authorId="0" shapeId="0" xr:uid="{708AC19E-CB8A-4F32-BFEE-8454918F6BD4}">
      <text>
        <r>
          <rPr>
            <sz val="10"/>
            <color indexed="81"/>
            <rFont val="Lucida Console"/>
            <family val="3"/>
          </rPr>
          <t>DESCRIÇÃO DETALHADA_x000D_
CAIXA DE PASSAGEM EM CHAPA METALICA DE SOBREPOR COM TAMPA TAMANHO 30 X 30 X 10 CM (PROFUNDIDADE)</t>
        </r>
      </text>
    </comment>
    <comment ref="G560" authorId="0" shapeId="0" xr:uid="{21BDFCD2-D2A9-4CA1-98DF-DD6061001978}">
      <text>
        <r>
          <rPr>
            <sz val="10"/>
            <color indexed="81"/>
            <rFont val="Lucida Console"/>
            <family val="3"/>
          </rPr>
          <t>_x000D_
Últ estimativa : 0_x000D_
Enviada em     : 23.09.2020_x000D_
Ata - Venc     : 58/21 - 02.03.2022</t>
        </r>
      </text>
    </comment>
    <comment ref="O560" authorId="0" shapeId="0" xr:uid="{2DA448E5-FBC6-411C-BEF2-0AA9354E0994}">
      <text>
        <r>
          <rPr>
            <sz val="10"/>
            <color indexed="81"/>
            <rFont val="Lucida Console"/>
            <family val="3"/>
          </rPr>
          <t>_x000D_
Pertencia a ATA nº 58/21_x000D_
Estimativa de Renovação enviada em 23.09.2020 - Qtd _x000D_
PE   5/21 lote _x000D_
02.02.21 = Finalizado</t>
        </r>
      </text>
    </comment>
    <comment ref="W560" authorId="0" shapeId="0" xr:uid="{4262310F-D71D-4DA4-AAE0-88DD8DFF4260}">
      <text>
        <r>
          <rPr>
            <sz val="10"/>
            <color indexed="81"/>
            <rFont val="Lucida Console"/>
            <family val="3"/>
          </rPr>
          <t>_x000D_
DM-Elétrica</t>
        </r>
      </text>
    </comment>
    <comment ref="X560" authorId="0" shapeId="0" xr:uid="{15D01751-B952-4FBF-A391-78A1A9F7C4FA}">
      <text>
        <r>
          <rPr>
            <sz val="10"/>
            <color indexed="81"/>
            <rFont val="Lucida Console"/>
            <family val="3"/>
          </rPr>
          <t>_x000D_
EQUIP. MAT. P/ GERACAO, TRANSM. DISTR. RETIF...</t>
        </r>
      </text>
    </comment>
    <comment ref="Y560" authorId="0" shapeId="0" xr:uid="{8ED95377-45B5-458F-8F66-3881150699F8}">
      <text>
        <r>
          <rPr>
            <sz val="10"/>
            <color indexed="81"/>
            <rFont val="Lucida Console"/>
            <family val="3"/>
          </rPr>
          <t>_x000D_
CAIXAS</t>
        </r>
      </text>
    </comment>
    <comment ref="AW560" authorId="0" shapeId="0" xr:uid="{0EBBD1C3-3D8C-4097-97FD-AF08D5D4F0E9}">
      <text>
        <r>
          <rPr>
            <sz val="10"/>
            <color indexed="81"/>
            <rFont val="Lucida Console"/>
            <family val="3"/>
          </rPr>
          <t>Tempo de Estoque (Meses)_x000D_
_x000D_
63,0</t>
        </r>
      </text>
    </comment>
    <comment ref="A561" authorId="0" shapeId="0" xr:uid="{3DA7D404-47E3-4627-BFBE-97E47F191F82}">
      <text>
        <r>
          <rPr>
            <sz val="10"/>
            <color indexed="81"/>
            <rFont val="Lucida Console"/>
            <family val="3"/>
          </rPr>
          <t>_x000D_
60889</t>
        </r>
      </text>
    </comment>
    <comment ref="B561" authorId="0" shapeId="0" xr:uid="{B6310972-8522-49C4-995E-7EAC0810964A}">
      <text>
        <r>
          <rPr>
            <sz val="10"/>
            <color indexed="81"/>
            <rFont val="Lucida Console"/>
            <family val="3"/>
          </rPr>
          <t>DESCRIÇÃO DETALHADA_x000D_
ELETRODUTO DE FERRO GALVANIZADO - 3/4"</t>
        </r>
      </text>
    </comment>
    <comment ref="G561" authorId="0" shapeId="0" xr:uid="{1158D74C-6693-409C-AF8E-CF8A3ACB6902}">
      <text>
        <r>
          <rPr>
            <sz val="10"/>
            <color indexed="81"/>
            <rFont val="Lucida Console"/>
            <family val="3"/>
          </rPr>
          <t>_x000D_
Últ estimativa : 200_x000D_
Enviada em     : 23.09.2020_x000D_
Ata - Venc     : 58/21 - 02.03.2022</t>
        </r>
      </text>
    </comment>
    <comment ref="O561" authorId="0" shapeId="0" xr:uid="{04C0DFCC-F40E-4018-B51F-E96E5D3B2001}">
      <text>
        <r>
          <rPr>
            <sz val="10"/>
            <color indexed="81"/>
            <rFont val="Lucida Console"/>
            <family val="3"/>
          </rPr>
          <t>_x000D_
Pertencia a ATA nº 58/21_x000D_
Estimativa de Renovação enviada em 23.09.2020 - Qtd 200_x000D_
PE   5/21 lote _x000D_
02.02.21 = Finalizado</t>
        </r>
      </text>
    </comment>
    <comment ref="W561" authorId="0" shapeId="0" xr:uid="{0E20A31F-3464-42F9-ABF4-4F6161BFC0A7}">
      <text>
        <r>
          <rPr>
            <sz val="10"/>
            <color indexed="81"/>
            <rFont val="Lucida Console"/>
            <family val="3"/>
          </rPr>
          <t>_x000D_
DM-Elétrica</t>
        </r>
      </text>
    </comment>
    <comment ref="X561" authorId="0" shapeId="0" xr:uid="{6FB5DEED-73F4-402A-8686-887AC8A164DF}">
      <text>
        <r>
          <rPr>
            <sz val="10"/>
            <color indexed="81"/>
            <rFont val="Lucida Console"/>
            <family val="3"/>
          </rPr>
          <t>_x000D_
EQUIP. MAT. P/ GERACAO, TRANSM. DISTR. RETIF...</t>
        </r>
      </text>
    </comment>
    <comment ref="Y561" authorId="0" shapeId="0" xr:uid="{64201B45-83D7-46E3-92B6-7916B849A625}">
      <text>
        <r>
          <rPr>
            <sz val="10"/>
            <color indexed="81"/>
            <rFont val="Lucida Console"/>
            <family val="3"/>
          </rPr>
          <t>_x000D_
ELETRODUTOS E ACESSORIOS</t>
        </r>
      </text>
    </comment>
    <comment ref="AW561" authorId="0" shapeId="0" xr:uid="{DA578091-4536-442C-831A-F203DA1F9FAB}">
      <text>
        <r>
          <rPr>
            <sz val="10"/>
            <color indexed="81"/>
            <rFont val="Lucida Console"/>
            <family val="3"/>
          </rPr>
          <t>Tempo de Estoque (Meses)_x000D_
_x000D_
708,0</t>
        </r>
      </text>
    </comment>
    <comment ref="A562" authorId="0" shapeId="0" xr:uid="{1ED93026-BB5D-49C2-AB7C-D99DD08E3ED7}">
      <text>
        <r>
          <rPr>
            <sz val="10"/>
            <color indexed="81"/>
            <rFont val="Lucida Console"/>
            <family val="3"/>
          </rPr>
          <t>_x000D_
99787</t>
        </r>
      </text>
    </comment>
    <comment ref="B562" authorId="0" shapeId="0" xr:uid="{9AFB654A-12DE-47C5-B5CE-328B3FEDB748}">
      <text>
        <r>
          <rPr>
            <sz val="10"/>
            <color indexed="81"/>
            <rFont val="Lucida Console"/>
            <family val="3"/>
          </rPr>
          <t>DESCRIÇÃO DETALHADA_x000D_
ELETRODUTO DE ACO CARBONO GALVANIZADO A FOGO - DIAMETRO 1 1/2" - BARRA COM 3 M</t>
        </r>
      </text>
    </comment>
    <comment ref="G562" authorId="0" shapeId="0" xr:uid="{3E2F9FAC-5E25-402F-887B-F0B8FCB30EFC}">
      <text>
        <r>
          <rPr>
            <sz val="10"/>
            <color indexed="81"/>
            <rFont val="Lucida Console"/>
            <family val="3"/>
          </rPr>
          <t>_x000D_
Últ estimativa : 0_x000D_
Enviada em     : 23.09.2020_x000D_
Ata - Venc     : 58/21 - 02.03.2022</t>
        </r>
      </text>
    </comment>
    <comment ref="O562" authorId="0" shapeId="0" xr:uid="{7F9F1C3C-66BC-47FD-B6A1-47CC9321A9BA}">
      <text>
        <r>
          <rPr>
            <sz val="10"/>
            <color indexed="81"/>
            <rFont val="Lucida Console"/>
            <family val="3"/>
          </rPr>
          <t>_x000D_
Pertencia a ATA nº 58/21_x000D_
Estimativa de Renovação enviada em 23.09.2020 - Qtd _x000D_
PE   5/21 lote _x000D_
02.02.21 = Finalizado</t>
        </r>
      </text>
    </comment>
    <comment ref="W562" authorId="0" shapeId="0" xr:uid="{F9A3F882-663E-43EF-8FBA-194D197374CD}">
      <text>
        <r>
          <rPr>
            <sz val="10"/>
            <color indexed="81"/>
            <rFont val="Lucida Console"/>
            <family val="3"/>
          </rPr>
          <t>_x000D_
DM-Elétrica</t>
        </r>
      </text>
    </comment>
    <comment ref="X562" authorId="0" shapeId="0" xr:uid="{6D7D8CB8-7555-4737-9069-16EB0B1C71C8}">
      <text>
        <r>
          <rPr>
            <sz val="10"/>
            <color indexed="81"/>
            <rFont val="Lucida Console"/>
            <family val="3"/>
          </rPr>
          <t>_x000D_
EQUIP. MAT. P/ GERACAO, TRANSM. DISTR. RETIF...</t>
        </r>
      </text>
    </comment>
    <comment ref="Y562" authorId="0" shapeId="0" xr:uid="{72A69905-68B2-4B11-A4E3-C676D8EC6F7D}">
      <text>
        <r>
          <rPr>
            <sz val="10"/>
            <color indexed="81"/>
            <rFont val="Lucida Console"/>
            <family val="3"/>
          </rPr>
          <t>_x000D_
ELETRODUTOS E ACESSORIOS</t>
        </r>
      </text>
    </comment>
    <comment ref="AW562" authorId="0" shapeId="0" xr:uid="{CBBE3C34-E099-4A26-8BC5-2CA11A5DB0E2}">
      <text>
        <r>
          <rPr>
            <sz val="10"/>
            <color indexed="81"/>
            <rFont val="Lucida Console"/>
            <family val="3"/>
          </rPr>
          <t>Tempo de Estoque (Meses)_x000D_
_x000D_
76,0</t>
        </r>
      </text>
    </comment>
    <comment ref="A563" authorId="0" shapeId="0" xr:uid="{150AE856-33D1-4924-BACD-895814927F01}">
      <text>
        <r>
          <rPr>
            <sz val="10"/>
            <color indexed="81"/>
            <rFont val="Lucida Console"/>
            <family val="3"/>
          </rPr>
          <t>_x000D_
15668</t>
        </r>
      </text>
    </comment>
    <comment ref="B563" authorId="0" shapeId="0" xr:uid="{F7857A19-8338-4273-B638-20C3F1D713CD}">
      <text>
        <r>
          <rPr>
            <sz val="10"/>
            <color indexed="81"/>
            <rFont val="Lucida Console"/>
            <family val="3"/>
          </rPr>
          <t>DESCRIÇÃO DETALHADA_x000D_
TERMINAL DE COMPRESSAO TIPO OLHAL P/ CABO DE COBRE 120MM2C/ 1 FURO DE FIXACAO DE COMPRESSAO</t>
        </r>
      </text>
    </comment>
    <comment ref="G563" authorId="0" shapeId="0" xr:uid="{A4C68031-F4CF-4E59-BFAA-C4CCC50C9266}">
      <text>
        <r>
          <rPr>
            <sz val="10"/>
            <color indexed="81"/>
            <rFont val="Lucida Console"/>
            <family val="3"/>
          </rPr>
          <t>_x000D_
Últ estimativa : 0_x000D_
Enviada em     : 23.09.2020_x000D_
Ata - Venc     : 58/21 - 02.03.2022</t>
        </r>
      </text>
    </comment>
    <comment ref="O563" authorId="0" shapeId="0" xr:uid="{5CAD0012-4578-4E03-B1CA-259C30F7CB50}">
      <text>
        <r>
          <rPr>
            <sz val="10"/>
            <color indexed="81"/>
            <rFont val="Lucida Console"/>
            <family val="3"/>
          </rPr>
          <t>_x000D_
Pertencia a ATA nº 58/21_x000D_
Estimativa de Renovação enviada em 23.09.2020 - Qtd _x000D_
PE   5/21 lote _x000D_
02.02.21 = Finalizado</t>
        </r>
      </text>
    </comment>
    <comment ref="W563" authorId="0" shapeId="0" xr:uid="{EFF8F6D1-14B5-4256-84AD-971B86DE3D18}">
      <text>
        <r>
          <rPr>
            <sz val="10"/>
            <color indexed="81"/>
            <rFont val="Lucida Console"/>
            <family val="3"/>
          </rPr>
          <t>_x000D_
DM-Elétrica</t>
        </r>
      </text>
    </comment>
    <comment ref="X563" authorId="0" shapeId="0" xr:uid="{1EC7B54E-61C0-47BA-983C-B06EBA363EC7}">
      <text>
        <r>
          <rPr>
            <sz val="10"/>
            <color indexed="81"/>
            <rFont val="Lucida Console"/>
            <family val="3"/>
          </rPr>
          <t>_x000D_
EQUIP. MAT. P/ GERACAO, TRANSM. DISTR. RETIF...</t>
        </r>
      </text>
    </comment>
    <comment ref="Y563" authorId="0" shapeId="0" xr:uid="{7DC226BA-5142-4B61-AD9F-60CE4AAFE749}">
      <text>
        <r>
          <rPr>
            <sz val="10"/>
            <color indexed="81"/>
            <rFont val="Lucida Console"/>
            <family val="3"/>
          </rPr>
          <t>_x000D_
TERMINAIS</t>
        </r>
      </text>
    </comment>
    <comment ref="AW563" authorId="0" shapeId="0" xr:uid="{236779BE-AEF2-45CA-8ED8-F1791B6A6DA7}">
      <text>
        <r>
          <rPr>
            <sz val="10"/>
            <color indexed="81"/>
            <rFont val="Lucida Console"/>
            <family val="3"/>
          </rPr>
          <t>Tempo de Estoque (Meses)_x000D_
_x000D_
239,0</t>
        </r>
      </text>
    </comment>
    <comment ref="A564" authorId="0" shapeId="0" xr:uid="{D48E118A-8284-4155-9390-18A153933A95}">
      <text>
        <r>
          <rPr>
            <sz val="10"/>
            <color indexed="81"/>
            <rFont val="Lucida Console"/>
            <family val="3"/>
          </rPr>
          <t>_x000D_
15672</t>
        </r>
      </text>
    </comment>
    <comment ref="B564" authorId="0" shapeId="0" xr:uid="{1BD456DE-9D77-4099-9D02-787E8823DD55}">
      <text>
        <r>
          <rPr>
            <sz val="10"/>
            <color indexed="81"/>
            <rFont val="Lucida Console"/>
            <family val="3"/>
          </rPr>
          <t>DESCRIÇÃO DETALHADA_x000D_
TERMINAL DE COMPRESSAO TIPO OLHAL P/ CABO DE COBRE 240MM2C/ 1 FURO DE FIXACAO DE COMPRESSAO</t>
        </r>
      </text>
    </comment>
    <comment ref="G564" authorId="0" shapeId="0" xr:uid="{495B9EE3-D9E1-46BB-BB55-7BD5DEC2E691}">
      <text>
        <r>
          <rPr>
            <sz val="10"/>
            <color indexed="81"/>
            <rFont val="Lucida Console"/>
            <family val="3"/>
          </rPr>
          <t>_x000D_
Últ estimativa : 0_x000D_
Enviada em     : 23.09.2020_x000D_
Ata - Venc     : 58/21 - 02.03.2022</t>
        </r>
      </text>
    </comment>
    <comment ref="O564" authorId="0" shapeId="0" xr:uid="{387CA936-4CCA-41F3-9E40-851CA683C6EE}">
      <text>
        <r>
          <rPr>
            <sz val="10"/>
            <color indexed="81"/>
            <rFont val="Lucida Console"/>
            <family val="3"/>
          </rPr>
          <t>_x000D_
Pertencia a ATA nº 58/21_x000D_
Estimativa de Renovação enviada em 23.09.2020 - Qtd _x000D_
PE   5/21 lote _x000D_
02.02.21 = Finalizado</t>
        </r>
      </text>
    </comment>
    <comment ref="W564" authorId="0" shapeId="0" xr:uid="{D07D8009-D3DE-42A7-B666-B45028B2DD61}">
      <text>
        <r>
          <rPr>
            <sz val="10"/>
            <color indexed="81"/>
            <rFont val="Lucida Console"/>
            <family val="3"/>
          </rPr>
          <t>_x000D_
DM-Elétrica</t>
        </r>
      </text>
    </comment>
    <comment ref="X564" authorId="0" shapeId="0" xr:uid="{2D643844-E494-4245-9706-8DE1B4FA5FCE}">
      <text>
        <r>
          <rPr>
            <sz val="10"/>
            <color indexed="81"/>
            <rFont val="Lucida Console"/>
            <family val="3"/>
          </rPr>
          <t>_x000D_
EQUIP. MAT. P/ GERACAO, TRANSM. DISTR. RETIF...</t>
        </r>
      </text>
    </comment>
    <comment ref="Y564" authorId="0" shapeId="0" xr:uid="{130E9626-2DED-4061-A212-4FDC19838A3D}">
      <text>
        <r>
          <rPr>
            <sz val="10"/>
            <color indexed="81"/>
            <rFont val="Lucida Console"/>
            <family val="3"/>
          </rPr>
          <t>_x000D_
TERMINAIS</t>
        </r>
      </text>
    </comment>
    <comment ref="AW564" authorId="0" shapeId="0" xr:uid="{5446399E-52C2-49EB-865D-6348C20284A8}">
      <text>
        <r>
          <rPr>
            <sz val="10"/>
            <color indexed="81"/>
            <rFont val="Lucida Console"/>
            <family val="3"/>
          </rPr>
          <t>Tempo de Estoque (Meses)_x000D_
_x000D_
500,0</t>
        </r>
      </text>
    </comment>
    <comment ref="A565" authorId="0" shapeId="0" xr:uid="{229C0BB8-2E17-4C92-BCE9-C16D3E92D560}">
      <text>
        <r>
          <rPr>
            <sz val="10"/>
            <color indexed="81"/>
            <rFont val="Lucida Console"/>
            <family val="3"/>
          </rPr>
          <t>_x000D_
17299</t>
        </r>
      </text>
    </comment>
    <comment ref="B565" authorId="0" shapeId="0" xr:uid="{223D284A-085C-4A7F-9B51-554C5B12EF9A}">
      <text>
        <r>
          <rPr>
            <sz val="10"/>
            <color indexed="81"/>
            <rFont val="Lucida Console"/>
            <family val="3"/>
          </rPr>
          <t>DESCRIÇÃO DETALHADA_x000D_
PAPEL MONOLUCIDO - 120 G/M2 660 X 960 MM  - PACOTE C/ 250FOLHAS</t>
        </r>
      </text>
    </comment>
    <comment ref="G565" authorId="0" shapeId="0" xr:uid="{2E625D9C-9CC1-414F-8A2C-1D7C2073042D}">
      <text>
        <r>
          <rPr>
            <sz val="10"/>
            <color indexed="81"/>
            <rFont val="Lucida Console"/>
            <family val="3"/>
          </rPr>
          <t>_x000D_
Últ estimativa : 60_x000D_
Enviada em     : 05.03.2020_x000D_
Ata - Venc     : 61/18 - 12.03.2019</t>
        </r>
      </text>
    </comment>
    <comment ref="O565" authorId="0" shapeId="0" xr:uid="{B3D43992-3DB4-4E3F-96B8-F0F06D5932AA}">
      <text>
        <r>
          <rPr>
            <sz val="10"/>
            <color indexed="81"/>
            <rFont val="Lucida Console"/>
            <family val="3"/>
          </rPr>
          <t>_x000D_
Pertencia a ATA nº 61/18_x000D_
Estimativa de Renovação enviada em 05.03.2020 - Qtd 60_x000D_
PE 127/20 lote 24_x000D_
10.08.20 = Finalizado</t>
        </r>
      </text>
    </comment>
    <comment ref="W565" authorId="0" shapeId="0" xr:uid="{ED7FE839-84D2-4CBF-87AA-3E280EC58CBA}">
      <text>
        <r>
          <rPr>
            <sz val="10"/>
            <color indexed="81"/>
            <rFont val="Lucida Console"/>
            <family val="3"/>
          </rPr>
          <t>_x000D_
Pedagógico</t>
        </r>
      </text>
    </comment>
    <comment ref="X565" authorId="0" shapeId="0" xr:uid="{DAAB296F-2668-4B39-92FD-86E11E4E3A58}">
      <text>
        <r>
          <rPr>
            <sz val="10"/>
            <color indexed="81"/>
            <rFont val="Lucida Console"/>
            <family val="3"/>
          </rPr>
          <t>_x000D_
MAQ. E EQUIP. P/ IND. GRAFICA COMP. ACESS. E PAPEI</t>
        </r>
      </text>
    </comment>
    <comment ref="Y565" authorId="0" shapeId="0" xr:uid="{F216AF6D-DDCB-46CB-B217-CFD7A31FA36C}">
      <text>
        <r>
          <rPr>
            <sz val="10"/>
            <color indexed="81"/>
            <rFont val="Lucida Console"/>
            <family val="3"/>
          </rPr>
          <t>_x000D_
PAPEIS PARA INDUSTRIA GRAFICA</t>
        </r>
      </text>
    </comment>
    <comment ref="AW565" authorId="0" shapeId="0" xr:uid="{1874C252-6448-47CA-9579-92642081C0DE}">
      <text>
        <r>
          <rPr>
            <sz val="10"/>
            <color indexed="81"/>
            <rFont val="Lucida Console"/>
            <family val="3"/>
          </rPr>
          <t>Tempo de Estoque (Meses)_x000D_
_x000D_
22,0</t>
        </r>
      </text>
    </comment>
    <comment ref="A566" authorId="0" shapeId="0" xr:uid="{0F76613B-3479-4C88-AC24-529B30902B3E}">
      <text>
        <r>
          <rPr>
            <sz val="10"/>
            <color indexed="81"/>
            <rFont val="Lucida Console"/>
            <family val="3"/>
          </rPr>
          <t>_x000D_
140030</t>
        </r>
      </text>
    </comment>
    <comment ref="B566" authorId="0" shapeId="0" xr:uid="{A56BAC41-CCD2-47A9-8C6A-4F1B556A36C0}">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566" authorId="0" shapeId="0" xr:uid="{B2D38A1B-25C5-479B-8815-8A1722F0945C}">
      <text>
        <r>
          <rPr>
            <sz val="10"/>
            <color indexed="81"/>
            <rFont val="Lucida Console"/>
            <family val="3"/>
          </rPr>
          <t>_x000D_
Últ estimativa : 200_x000D_
Enviada em     : 12.11.2020_x000D_
Ata - Venc     : 61/21 - 04.03.2022</t>
        </r>
      </text>
    </comment>
    <comment ref="O566" authorId="0" shapeId="0" xr:uid="{0615090D-21E9-4053-8CDA-BAEE9626A962}">
      <text>
        <r>
          <rPr>
            <sz val="10"/>
            <color indexed="81"/>
            <rFont val="Lucida Console"/>
            <family val="3"/>
          </rPr>
          <t>_x000D_
Pertencia a ATA nº 61/21_x000D_
Estimativa de Renovação enviada em 12.11.2020 - Qtd 200_x000D_
PE  11/21 lote _x000D_
19.02.21 = Finalizado</t>
        </r>
      </text>
    </comment>
    <comment ref="W566" authorId="0" shapeId="0" xr:uid="{7ED36E1E-BB87-4FEA-BB53-8BFDCF4997D7}">
      <text>
        <r>
          <rPr>
            <sz val="10"/>
            <color indexed="81"/>
            <rFont val="Lucida Console"/>
            <family val="3"/>
          </rPr>
          <t>_x000D_
DM-Elétrica</t>
        </r>
      </text>
    </comment>
    <comment ref="X566" authorId="0" shapeId="0" xr:uid="{8FA8AD4F-D931-45F1-B39B-41F89960C7E4}">
      <text>
        <r>
          <rPr>
            <sz val="10"/>
            <color indexed="81"/>
            <rFont val="Lucida Console"/>
            <family val="3"/>
          </rPr>
          <t>_x000D_
EQUIP. MAT. P/ GERACAO, TRANSM. DISTR. RETIF...</t>
        </r>
      </text>
    </comment>
    <comment ref="Y566" authorId="0" shapeId="0" xr:uid="{58180FFD-9492-4AE7-9D63-660A8F02DC25}">
      <text>
        <r>
          <rPr>
            <sz val="10"/>
            <color indexed="81"/>
            <rFont val="Lucida Console"/>
            <family val="3"/>
          </rPr>
          <t>_x000D_
FIOS E CABOS ELETRICOS</t>
        </r>
      </text>
    </comment>
    <comment ref="AW566" authorId="0" shapeId="0" xr:uid="{EC318619-5CE4-4BBA-A6FC-8811005D1508}">
      <text>
        <r>
          <rPr>
            <sz val="10"/>
            <color indexed="81"/>
            <rFont val="Lucida Console"/>
            <family val="3"/>
          </rPr>
          <t>Tempo de Estoque (Meses)_x000D_
_x000D_
60,0</t>
        </r>
      </text>
    </comment>
    <comment ref="A567" authorId="0" shapeId="0" xr:uid="{0E8178D8-E6BA-4813-9213-8EBCC87C9663}">
      <text>
        <r>
          <rPr>
            <sz val="10"/>
            <color indexed="81"/>
            <rFont val="Lucida Console"/>
            <family val="3"/>
          </rPr>
          <t>_x000D_
140032</t>
        </r>
      </text>
    </comment>
    <comment ref="B567" authorId="0" shapeId="0" xr:uid="{08CF85F4-CBBD-4252-ABFB-6430D92E3791}">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567" authorId="0" shapeId="0" xr:uid="{22AD3C74-1AFE-47CE-846F-03EC49FD108D}">
      <text>
        <r>
          <rPr>
            <sz val="10"/>
            <color indexed="81"/>
            <rFont val="Lucida Console"/>
            <family val="3"/>
          </rPr>
          <t>_x000D_
Últ estimativa : 600_x000D_
Enviada em     : 12.11.2020_x000D_
Ata - Venc     : 61/21 - 04.03.2022</t>
        </r>
      </text>
    </comment>
    <comment ref="O567" authorId="0" shapeId="0" xr:uid="{70F0E25A-18DD-4304-86C8-00CC88DBDFF3}">
      <text>
        <r>
          <rPr>
            <sz val="10"/>
            <color indexed="81"/>
            <rFont val="Lucida Console"/>
            <family val="3"/>
          </rPr>
          <t>_x000D_
Pertencia a ATA nº 61/21_x000D_
Estimativa de Renovação enviada em 12.11.2020 - Qtd 600_x000D_
PE  11/21 lote _x000D_
19.02.21 = Finalizado</t>
        </r>
      </text>
    </comment>
    <comment ref="W567" authorId="0" shapeId="0" xr:uid="{C3847104-3ADD-47BE-AAC2-96660D2213E6}">
      <text>
        <r>
          <rPr>
            <sz val="10"/>
            <color indexed="81"/>
            <rFont val="Lucida Console"/>
            <family val="3"/>
          </rPr>
          <t>_x000D_
DM-Elétrica</t>
        </r>
      </text>
    </comment>
    <comment ref="X567" authorId="0" shapeId="0" xr:uid="{9C12B1F1-8C4E-4A57-90D5-895ED0256A19}">
      <text>
        <r>
          <rPr>
            <sz val="10"/>
            <color indexed="81"/>
            <rFont val="Lucida Console"/>
            <family val="3"/>
          </rPr>
          <t>_x000D_
EQUIP. MAT. P/ GERACAO, TRANSM. DISTR. RETIF...</t>
        </r>
      </text>
    </comment>
    <comment ref="Y567" authorId="0" shapeId="0" xr:uid="{1A62A270-2188-4CD7-BD88-0F2BFEC3A2A6}">
      <text>
        <r>
          <rPr>
            <sz val="10"/>
            <color indexed="81"/>
            <rFont val="Lucida Console"/>
            <family val="3"/>
          </rPr>
          <t>_x000D_
FIOS E CABOS ELETRICOS</t>
        </r>
      </text>
    </comment>
    <comment ref="AW567" authorId="0" shapeId="0" xr:uid="{1B81C3A4-8BCB-4C83-AC70-C5A6CB1786E4}">
      <text>
        <r>
          <rPr>
            <sz val="10"/>
            <color indexed="81"/>
            <rFont val="Lucida Console"/>
            <family val="3"/>
          </rPr>
          <t>Tempo de Estoque (Meses)_x000D_
_x000D_
444,0</t>
        </r>
      </text>
    </comment>
    <comment ref="A568" authorId="0" shapeId="0" xr:uid="{7FD701E6-EA1C-4C3F-8F82-B5BEDC807490}">
      <text>
        <r>
          <rPr>
            <sz val="10"/>
            <color indexed="81"/>
            <rFont val="Lucida Console"/>
            <family val="3"/>
          </rPr>
          <t>_x000D_
140033</t>
        </r>
      </text>
    </comment>
    <comment ref="B568" authorId="0" shapeId="0" xr:uid="{0A2E20DA-6DC3-4A24-95CA-C573B9F6E4D7}">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568" authorId="0" shapeId="0" xr:uid="{7C441360-9F77-4B82-B177-381DCBF81420}">
      <text>
        <r>
          <rPr>
            <sz val="10"/>
            <color indexed="81"/>
            <rFont val="Lucida Console"/>
            <family val="3"/>
          </rPr>
          <t>_x000D_
Últ estimativa : 400_x000D_
Enviada em     : 12.11.2020_x000D_
Ata - Venc     : 61/21 - 04.03.2022</t>
        </r>
      </text>
    </comment>
    <comment ref="O568" authorId="0" shapeId="0" xr:uid="{F98B1F0D-89A5-47FF-BAE5-1185908D2DDB}">
      <text>
        <r>
          <rPr>
            <sz val="10"/>
            <color indexed="81"/>
            <rFont val="Lucida Console"/>
            <family val="3"/>
          </rPr>
          <t>_x000D_
Pertencia a ATA nº 61/21_x000D_
Estimativa de Renovação enviada em 12.11.2020 - Qtd 400_x000D_
PE  11/21 lote _x000D_
19.02.21 = Finalizado</t>
        </r>
      </text>
    </comment>
    <comment ref="W568" authorId="0" shapeId="0" xr:uid="{7E194808-855E-4980-97E1-2DC84150CFB4}">
      <text>
        <r>
          <rPr>
            <sz val="10"/>
            <color indexed="81"/>
            <rFont val="Lucida Console"/>
            <family val="3"/>
          </rPr>
          <t>_x000D_
DM-Elétrica</t>
        </r>
      </text>
    </comment>
    <comment ref="X568" authorId="0" shapeId="0" xr:uid="{5AB1EFED-2EBE-4F49-9F23-58D4FC107867}">
      <text>
        <r>
          <rPr>
            <sz val="10"/>
            <color indexed="81"/>
            <rFont val="Lucida Console"/>
            <family val="3"/>
          </rPr>
          <t>_x000D_
EQUIP. MAT. P/ GERACAO, TRANSM. DISTR. RETIF...</t>
        </r>
      </text>
    </comment>
    <comment ref="Y568" authorId="0" shapeId="0" xr:uid="{295647F0-6A6C-4AE6-A420-A74BBB438FDE}">
      <text>
        <r>
          <rPr>
            <sz val="10"/>
            <color indexed="81"/>
            <rFont val="Lucida Console"/>
            <family val="3"/>
          </rPr>
          <t>_x000D_
FIOS E CABOS ELETRICOS</t>
        </r>
      </text>
    </comment>
    <comment ref="AW568" authorId="0" shapeId="0" xr:uid="{A716A7F3-D9B6-4EF1-A3AB-0ABAA06DCE7F}">
      <text>
        <r>
          <rPr>
            <sz val="10"/>
            <color indexed="81"/>
            <rFont val="Lucida Console"/>
            <family val="3"/>
          </rPr>
          <t>Tempo de Estoque (Meses)_x000D_
_x000D_
235,0</t>
        </r>
      </text>
    </comment>
    <comment ref="A569" authorId="0" shapeId="0" xr:uid="{CAE3B875-D6D8-4CB7-862E-1A4F18862F13}">
      <text>
        <r>
          <rPr>
            <sz val="10"/>
            <color indexed="81"/>
            <rFont val="Lucida Console"/>
            <family val="3"/>
          </rPr>
          <t>_x000D_
140036</t>
        </r>
      </text>
    </comment>
    <comment ref="B569" authorId="0" shapeId="0" xr:uid="{4E7CD5A7-A651-4BE2-8556-41C1845FC8BF}">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569" authorId="0" shapeId="0" xr:uid="{0722C48B-A5F4-44A4-851B-C2C6D38A5B99}">
      <text>
        <r>
          <rPr>
            <sz val="10"/>
            <color indexed="81"/>
            <rFont val="Lucida Console"/>
            <family val="3"/>
          </rPr>
          <t>_x000D_
Últ estimativa : 360_x000D_
Enviada em     : 12.11.2020_x000D_
Ata - Venc     : 61/21 - 04.03.2022</t>
        </r>
      </text>
    </comment>
    <comment ref="O569" authorId="0" shapeId="0" xr:uid="{A48BDFA8-35C1-4CE2-8776-FB886891B7DD}">
      <text>
        <r>
          <rPr>
            <sz val="10"/>
            <color indexed="81"/>
            <rFont val="Lucida Console"/>
            <family val="3"/>
          </rPr>
          <t xml:space="preserve">_x000D_
Pertencia a ATA nº 61/21_x000D_
Estimativa de Renovação enviada em 12.11.2020 - Qtd 360_x000D_
PE  31/22 lote _x000D_
 = </t>
        </r>
      </text>
    </comment>
    <comment ref="W569" authorId="0" shapeId="0" xr:uid="{E9ADA1DD-E2F6-46C0-B7C0-35C8B86A17BD}">
      <text>
        <r>
          <rPr>
            <sz val="10"/>
            <color indexed="81"/>
            <rFont val="Lucida Console"/>
            <family val="3"/>
          </rPr>
          <t>_x000D_
DM-Elétrica</t>
        </r>
      </text>
    </comment>
    <comment ref="X569" authorId="0" shapeId="0" xr:uid="{EF410ACA-40C8-4C3C-B02A-9E4E9BCDFCE3}">
      <text>
        <r>
          <rPr>
            <sz val="10"/>
            <color indexed="81"/>
            <rFont val="Lucida Console"/>
            <family val="3"/>
          </rPr>
          <t>_x000D_
EQUIP. MAT. P/ GERACAO, TRANSM. DISTR. RETIF...</t>
        </r>
      </text>
    </comment>
    <comment ref="Y569" authorId="0" shapeId="0" xr:uid="{27867E97-5EDA-48E5-85B9-C0694F277096}">
      <text>
        <r>
          <rPr>
            <sz val="10"/>
            <color indexed="81"/>
            <rFont val="Lucida Console"/>
            <family val="3"/>
          </rPr>
          <t>_x000D_
FIOS E CABOS ELETRICOS</t>
        </r>
      </text>
    </comment>
    <comment ref="Z569" authorId="0" shapeId="0" xr:uid="{E3F53C91-87C6-449F-A1EF-B8D91E3AABDB}">
      <text>
        <r>
          <rPr>
            <sz val="10"/>
            <color indexed="81"/>
            <rFont val="Lucida Console"/>
            <family val="3"/>
          </rPr>
          <t>_x000D_
RC  1.376 / 23  Qtde: 19_x000D_
RC  2.375 / 23  Qtde: 150</t>
        </r>
      </text>
    </comment>
    <comment ref="AW569" authorId="0" shapeId="0" xr:uid="{C4D8D47E-BE6A-484A-BD74-C1F24EC2DB4C}">
      <text>
        <r>
          <rPr>
            <sz val="10"/>
            <color indexed="81"/>
            <rFont val="Lucida Console"/>
            <family val="3"/>
          </rPr>
          <t>Tempo de Estoque (Meses)_x000D_
_x000D_
169,0</t>
        </r>
      </text>
    </comment>
    <comment ref="A570" authorId="0" shapeId="0" xr:uid="{FDC66B8D-1FB8-4229-980E-DA14DA0AF4E1}">
      <text>
        <r>
          <rPr>
            <sz val="10"/>
            <color indexed="81"/>
            <rFont val="Lucida Console"/>
            <family val="3"/>
          </rPr>
          <t>_x000D_
140038</t>
        </r>
      </text>
    </comment>
    <comment ref="B570" authorId="0" shapeId="0" xr:uid="{C90AB62C-8D2D-4BC8-9368-9ED7D084337A}">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570" authorId="0" shapeId="0" xr:uid="{913BE9AF-6BE1-4B3A-829C-D1DDE1D821C6}">
      <text>
        <r>
          <rPr>
            <sz val="10"/>
            <color indexed="81"/>
            <rFont val="Lucida Console"/>
            <family val="3"/>
          </rPr>
          <t>_x000D_
Últ estimativa : 200_x000D_
Enviada em     : 12.11.2020_x000D_
Ata - Venc     : 61/21 - 04.03.2022</t>
        </r>
      </text>
    </comment>
    <comment ref="O570" authorId="0" shapeId="0" xr:uid="{06061F8E-9F04-4061-922D-79B3EE797262}">
      <text>
        <r>
          <rPr>
            <sz val="10"/>
            <color indexed="81"/>
            <rFont val="Lucida Console"/>
            <family val="3"/>
          </rPr>
          <t>_x000D_
Pertencia a ATA nº 61/21_x000D_
Estimativa de Renovação enviada em 12.11.2020 - Qtd 200_x000D_
PE  11/21 lote _x000D_
19.02.21 = Finalizado</t>
        </r>
      </text>
    </comment>
    <comment ref="W570" authorId="0" shapeId="0" xr:uid="{8BF4DB6F-EC70-4DB1-A6FB-DA8872CFF70E}">
      <text>
        <r>
          <rPr>
            <sz val="10"/>
            <color indexed="81"/>
            <rFont val="Lucida Console"/>
            <family val="3"/>
          </rPr>
          <t>_x000D_
DM-Elétrica</t>
        </r>
      </text>
    </comment>
    <comment ref="X570" authorId="0" shapeId="0" xr:uid="{4008EFFF-5E72-451A-ADC9-A702CC110C2C}">
      <text>
        <r>
          <rPr>
            <sz val="10"/>
            <color indexed="81"/>
            <rFont val="Lucida Console"/>
            <family val="3"/>
          </rPr>
          <t>_x000D_
EQUIP. MAT. P/ GERACAO, TRANSM. DISTR. RETIF...</t>
        </r>
      </text>
    </comment>
    <comment ref="Y570" authorId="0" shapeId="0" xr:uid="{31CC6E33-919A-4317-91C1-66906B6481A0}">
      <text>
        <r>
          <rPr>
            <sz val="10"/>
            <color indexed="81"/>
            <rFont val="Lucida Console"/>
            <family val="3"/>
          </rPr>
          <t>_x000D_
FIOS E CABOS ELETRICOS</t>
        </r>
      </text>
    </comment>
    <comment ref="Z570" authorId="0" shapeId="0" xr:uid="{793338DD-B994-414D-AD35-D4F8EE260E17}">
      <text>
        <r>
          <rPr>
            <sz val="10"/>
            <color indexed="81"/>
            <rFont val="Lucida Console"/>
            <family val="3"/>
          </rPr>
          <t>_x000D_
RC  1.376 / 23  Qtde: 29_x000D_
RC  2.383 / 23  Qtde: 50</t>
        </r>
      </text>
    </comment>
    <comment ref="AW570" authorId="0" shapeId="0" xr:uid="{49D5C852-1922-4B8F-8D3C-262765FCFDA5}">
      <text>
        <r>
          <rPr>
            <sz val="10"/>
            <color indexed="81"/>
            <rFont val="Lucida Console"/>
            <family val="3"/>
          </rPr>
          <t>Tempo de Estoque (Meses)_x000D_
_x000D_
79,0</t>
        </r>
      </text>
    </comment>
    <comment ref="A571" authorId="0" shapeId="0" xr:uid="{D9D466E2-176C-4870-9489-F62AC8811C4E}">
      <text>
        <r>
          <rPr>
            <sz val="10"/>
            <color indexed="81"/>
            <rFont val="Lucida Console"/>
            <family val="3"/>
          </rPr>
          <t>_x000D_
140042</t>
        </r>
      </text>
    </comment>
    <comment ref="B571" authorId="0" shapeId="0" xr:uid="{CE88D1F1-27BB-4420-9E8D-FEBEF7402A75}">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571" authorId="0" shapeId="0" xr:uid="{4C1A155F-CD31-4E28-B8DD-4C07846442DF}">
      <text>
        <r>
          <rPr>
            <sz val="10"/>
            <color indexed="81"/>
            <rFont val="Lucida Console"/>
            <family val="3"/>
          </rPr>
          <t>_x000D_
Últ estimativa : 10.000_x000D_
Enviada em     : 12.11.2020_x000D_
Ata - Venc     : 61/21 - 04.03.2022</t>
        </r>
      </text>
    </comment>
    <comment ref="O571" authorId="0" shapeId="0" xr:uid="{F3FBD919-2E5D-4877-8DB8-925445DB4FA5}">
      <text>
        <r>
          <rPr>
            <sz val="10"/>
            <color indexed="81"/>
            <rFont val="Lucida Console"/>
            <family val="3"/>
          </rPr>
          <t>_x000D_
Pertencia a ATA nº 61/21_x000D_
Estimativa de Renovação enviada em 12.11.2020 - Qtd 10.000_x000D_
PE  11/21 lote _x000D_
19.02.21 = Finalizado</t>
        </r>
      </text>
    </comment>
    <comment ref="W571" authorId="0" shapeId="0" xr:uid="{C7045B7B-517E-493C-B6F9-9853CD889815}">
      <text>
        <r>
          <rPr>
            <sz val="10"/>
            <color indexed="81"/>
            <rFont val="Lucida Console"/>
            <family val="3"/>
          </rPr>
          <t>_x000D_
DM-Elétrica</t>
        </r>
      </text>
    </comment>
    <comment ref="X571" authorId="0" shapeId="0" xr:uid="{0C93C7A8-1BA7-41EC-8733-EE1F34F44AD8}">
      <text>
        <r>
          <rPr>
            <sz val="10"/>
            <color indexed="81"/>
            <rFont val="Lucida Console"/>
            <family val="3"/>
          </rPr>
          <t>_x000D_
EQUIP. MAT. P/ GERACAO, TRANSM. DISTR. RETIF...</t>
        </r>
      </text>
    </comment>
    <comment ref="Y571" authorId="0" shapeId="0" xr:uid="{86845881-DCEA-498B-B994-E773C2CC2AB6}">
      <text>
        <r>
          <rPr>
            <sz val="10"/>
            <color indexed="81"/>
            <rFont val="Lucida Console"/>
            <family val="3"/>
          </rPr>
          <t>_x000D_
FIOS E CABOS ELETRICOS</t>
        </r>
      </text>
    </comment>
    <comment ref="AW571" authorId="0" shapeId="0" xr:uid="{1E77294A-B6FF-497E-9111-E981CCB84359}">
      <text>
        <r>
          <rPr>
            <sz val="10"/>
            <color indexed="81"/>
            <rFont val="Lucida Console"/>
            <family val="3"/>
          </rPr>
          <t>Tempo de Estoque (Meses)_x000D_
_x000D_
3.000,0</t>
        </r>
      </text>
    </comment>
    <comment ref="A572" authorId="0" shapeId="0" xr:uid="{38934F90-C327-4E67-BC93-925A8179CF87}">
      <text>
        <r>
          <rPr>
            <sz val="10"/>
            <color indexed="81"/>
            <rFont val="Lucida Console"/>
            <family val="3"/>
          </rPr>
          <t>_x000D_
140043</t>
        </r>
      </text>
    </comment>
    <comment ref="B572" authorId="0" shapeId="0" xr:uid="{1F5B96E7-4EDA-4474-868A-2E8C0896D56C}">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572" authorId="0" shapeId="0" xr:uid="{2ABFCDC3-A64E-4AB8-B9A5-19E1E6C1DF9E}">
      <text>
        <r>
          <rPr>
            <sz val="10"/>
            <color indexed="81"/>
            <rFont val="Lucida Console"/>
            <family val="3"/>
          </rPr>
          <t>_x000D_
Últ estimativa : 4.000_x000D_
Enviada em     : 12.11.2020_x000D_
Ata - Venc     : 61/21 - 04.03.2022</t>
        </r>
      </text>
    </comment>
    <comment ref="O572" authorId="0" shapeId="0" xr:uid="{E957C0C2-D100-4866-9D62-B4AE2FA149DF}">
      <text>
        <r>
          <rPr>
            <sz val="10"/>
            <color indexed="81"/>
            <rFont val="Lucida Console"/>
            <family val="3"/>
          </rPr>
          <t>_x000D_
Pertencia a ATA nº 61/21_x000D_
Estimativa de Renovação enviada em 12.11.2020 - Qtd 4.000_x000D_
PE  11/21 lote _x000D_
19.02.21 = Finalizado</t>
        </r>
      </text>
    </comment>
    <comment ref="W572" authorId="0" shapeId="0" xr:uid="{45856FD1-79EF-405D-BE6A-E44F27062098}">
      <text>
        <r>
          <rPr>
            <sz val="10"/>
            <color indexed="81"/>
            <rFont val="Lucida Console"/>
            <family val="3"/>
          </rPr>
          <t>_x000D_
DM-Elétrica</t>
        </r>
      </text>
    </comment>
    <comment ref="X572" authorId="0" shapeId="0" xr:uid="{CC32AEEF-B628-4CE4-A5F3-20A6AEFD3607}">
      <text>
        <r>
          <rPr>
            <sz val="10"/>
            <color indexed="81"/>
            <rFont val="Lucida Console"/>
            <family val="3"/>
          </rPr>
          <t>_x000D_
EQUIP. MAT. P/ GERACAO, TRANSM. DISTR. RETIF...</t>
        </r>
      </text>
    </comment>
    <comment ref="Y572" authorId="0" shapeId="0" xr:uid="{7B2D1A60-46C3-4688-B547-0D3D990728A4}">
      <text>
        <r>
          <rPr>
            <sz val="10"/>
            <color indexed="81"/>
            <rFont val="Lucida Console"/>
            <family val="3"/>
          </rPr>
          <t>_x000D_
FIOS E CABOS ELETRICOS</t>
        </r>
      </text>
    </comment>
    <comment ref="Z572" authorId="0" shapeId="0" xr:uid="{69F1120D-DCD8-490C-8D0C-DEC8F39EDEF3}">
      <text>
        <r>
          <rPr>
            <sz val="10"/>
            <color indexed="81"/>
            <rFont val="Lucida Console"/>
            <family val="3"/>
          </rPr>
          <t>_x000D_
RC  1.929 / 23  Qtde: 800_x000D_
RC  2.697 / 23  Qtde: 1.000</t>
        </r>
      </text>
    </comment>
    <comment ref="AW572" authorId="0" shapeId="0" xr:uid="{B93632FC-B1CE-44B1-95B5-1F3A984E223F}">
      <text>
        <r>
          <rPr>
            <sz val="10"/>
            <color indexed="81"/>
            <rFont val="Lucida Console"/>
            <family val="3"/>
          </rPr>
          <t>Tempo de Estoque (Meses)_x000D_
_x000D_
1.800,0</t>
        </r>
      </text>
    </comment>
    <comment ref="A573" authorId="0" shapeId="0" xr:uid="{5CCDEF30-24A6-4321-A9B2-7730984CB930}">
      <text>
        <r>
          <rPr>
            <sz val="10"/>
            <color indexed="81"/>
            <rFont val="Lucida Console"/>
            <family val="3"/>
          </rPr>
          <t>_x000D_
140047</t>
        </r>
      </text>
    </comment>
    <comment ref="B573" authorId="0" shapeId="0" xr:uid="{99BDF8E1-0A22-4155-ACDF-4A90A2DBF119}">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573" authorId="0" shapeId="0" xr:uid="{B1D10875-BFEA-4BF5-AD00-F708BC1A782D}">
      <text>
        <r>
          <rPr>
            <sz val="10"/>
            <color indexed="81"/>
            <rFont val="Lucida Console"/>
            <family val="3"/>
          </rPr>
          <t>_x000D_
Últ estimativa : 0_x000D_
Enviada em     : 12.11.2020_x000D_
Ata - Venc     : 61/21 - 04.03.2022</t>
        </r>
      </text>
    </comment>
    <comment ref="O573" authorId="0" shapeId="0" xr:uid="{91F36536-4061-454A-AFC4-2A416EB60884}">
      <text>
        <r>
          <rPr>
            <sz val="10"/>
            <color indexed="81"/>
            <rFont val="Lucida Console"/>
            <family val="3"/>
          </rPr>
          <t>_x000D_
Pertencia a ATA nº 61/21_x000D_
Estimativa de Renovação enviada em 12.11.2020 - Qtd _x000D_
PE  11/21 lote _x000D_
19.02.21 = Finalizado</t>
        </r>
      </text>
    </comment>
    <comment ref="W573" authorId="0" shapeId="0" xr:uid="{744B5D1C-6B76-4778-A49B-362BA4DB778B}">
      <text>
        <r>
          <rPr>
            <sz val="10"/>
            <color indexed="81"/>
            <rFont val="Lucida Console"/>
            <family val="3"/>
          </rPr>
          <t>_x000D_
DM-Elétrica</t>
        </r>
      </text>
    </comment>
    <comment ref="X573" authorId="0" shapeId="0" xr:uid="{CAE22A5C-46EF-45EA-9D27-49603E878C92}">
      <text>
        <r>
          <rPr>
            <sz val="10"/>
            <color indexed="81"/>
            <rFont val="Lucida Console"/>
            <family val="3"/>
          </rPr>
          <t>_x000D_
EQUIP. MAT. P/ GERACAO, TRANSM. DISTR. RETIF...</t>
        </r>
      </text>
    </comment>
    <comment ref="Y573" authorId="0" shapeId="0" xr:uid="{7BF6562E-FA5F-46A9-8E23-D4E18AD76552}">
      <text>
        <r>
          <rPr>
            <sz val="10"/>
            <color indexed="81"/>
            <rFont val="Lucida Console"/>
            <family val="3"/>
          </rPr>
          <t>_x000D_
FIOS E CABOS ELETRICOS</t>
        </r>
      </text>
    </comment>
    <comment ref="AW573" authorId="0" shapeId="0" xr:uid="{49908C02-C289-44DB-9CE6-CA87BE4B0D93}">
      <text>
        <r>
          <rPr>
            <sz val="10"/>
            <color indexed="81"/>
            <rFont val="Lucida Console"/>
            <family val="3"/>
          </rPr>
          <t>Tempo de Estoque (Meses)_x000D_
_x000D_
129,0</t>
        </r>
      </text>
    </comment>
    <comment ref="A574" authorId="0" shapeId="0" xr:uid="{8A601A05-1D90-400B-A617-564DE848CFC9}">
      <text>
        <r>
          <rPr>
            <sz val="10"/>
            <color indexed="81"/>
            <rFont val="Lucida Console"/>
            <family val="3"/>
          </rPr>
          <t>_x000D_
140048</t>
        </r>
      </text>
    </comment>
    <comment ref="B574" authorId="0" shapeId="0" xr:uid="{EE1B5376-D661-4058-B620-F118EE9340D9}">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574" authorId="0" shapeId="0" xr:uid="{421ED7CE-F38C-4716-96AA-D5A5243DFB65}">
      <text>
        <r>
          <rPr>
            <sz val="10"/>
            <color indexed="81"/>
            <rFont val="Lucida Console"/>
            <family val="3"/>
          </rPr>
          <t>_x000D_
Últ estimativa : 6.000_x000D_
Enviada em     : 12.11.2020_x000D_
Ata - Venc     : 61/21 - 04.03.2022</t>
        </r>
      </text>
    </comment>
    <comment ref="O574" authorId="0" shapeId="0" xr:uid="{61B44D66-3038-49C3-B96E-A5ECDB62EA1C}">
      <text>
        <r>
          <rPr>
            <sz val="10"/>
            <color indexed="81"/>
            <rFont val="Lucida Console"/>
            <family val="3"/>
          </rPr>
          <t>_x000D_
Pertencia a ATA nº 61/21_x000D_
Estimativa de Renovação enviada em 12.11.2020 - Qtd 6.000_x000D_
PE  11/21 lote _x000D_
19.02.21 = Finalizado</t>
        </r>
      </text>
    </comment>
    <comment ref="W574" authorId="0" shapeId="0" xr:uid="{79DB3DE2-AFF8-45B9-8ABB-E5C4F9074ECA}">
      <text>
        <r>
          <rPr>
            <sz val="10"/>
            <color indexed="81"/>
            <rFont val="Lucida Console"/>
            <family val="3"/>
          </rPr>
          <t>_x000D_
DM-Elétrica</t>
        </r>
      </text>
    </comment>
    <comment ref="X574" authorId="0" shapeId="0" xr:uid="{86E0D364-F4FF-4692-9A40-6C27E183A01B}">
      <text>
        <r>
          <rPr>
            <sz val="10"/>
            <color indexed="81"/>
            <rFont val="Lucida Console"/>
            <family val="3"/>
          </rPr>
          <t>_x000D_
EQUIP. MAT. P/ GERACAO, TRANSM. DISTR. RETIF...</t>
        </r>
      </text>
    </comment>
    <comment ref="Y574" authorId="0" shapeId="0" xr:uid="{8F33E7D5-84A2-4F45-9C46-C013396FF493}">
      <text>
        <r>
          <rPr>
            <sz val="10"/>
            <color indexed="81"/>
            <rFont val="Lucida Console"/>
            <family val="3"/>
          </rPr>
          <t>_x000D_
FIOS E CABOS ELETRICOS</t>
        </r>
      </text>
    </comment>
    <comment ref="AW574" authorId="0" shapeId="0" xr:uid="{505BD4A0-C0E9-4A7A-83ED-B4B1797C1953}">
      <text>
        <r>
          <rPr>
            <sz val="10"/>
            <color indexed="81"/>
            <rFont val="Lucida Console"/>
            <family val="3"/>
          </rPr>
          <t>Tempo de Estoque (Meses)_x000D_
_x000D_
2.000,0</t>
        </r>
      </text>
    </comment>
    <comment ref="A575" authorId="0" shapeId="0" xr:uid="{489693A1-FB04-42B7-9F5E-298FF03C1C2D}">
      <text>
        <r>
          <rPr>
            <sz val="10"/>
            <color indexed="81"/>
            <rFont val="Lucida Console"/>
            <family val="3"/>
          </rPr>
          <t>_x000D_
140049</t>
        </r>
      </text>
    </comment>
    <comment ref="B575" authorId="0" shapeId="0" xr:uid="{5A78D89C-FFE6-4A91-A474-F8396A77A104}">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575" authorId="0" shapeId="0" xr:uid="{2F750E9E-E3D5-49A6-A807-1DD1B08BD2A9}">
      <text>
        <r>
          <rPr>
            <sz val="10"/>
            <color indexed="81"/>
            <rFont val="Lucida Console"/>
            <family val="3"/>
          </rPr>
          <t>_x000D_
Últ estimativa : 1.200_x000D_
Enviada em     : 12.11.2020_x000D_
Ata - Venc     : 61/21 - 04.03.2022</t>
        </r>
      </text>
    </comment>
    <comment ref="O575" authorId="0" shapeId="0" xr:uid="{21089736-5BE4-4787-AC29-846B95C512E6}">
      <text>
        <r>
          <rPr>
            <sz val="10"/>
            <color indexed="81"/>
            <rFont val="Lucida Console"/>
            <family val="3"/>
          </rPr>
          <t>_x000D_
Pertencia a ATA nº 61/21_x000D_
Estimativa de Renovação enviada em 12.11.2020 - Qtd 1.200_x000D_
PE  11/21 lote _x000D_
19.02.21 = Finalizado</t>
        </r>
      </text>
    </comment>
    <comment ref="W575" authorId="0" shapeId="0" xr:uid="{B7365F08-909B-477F-B42B-DAD18156F06A}">
      <text>
        <r>
          <rPr>
            <sz val="10"/>
            <color indexed="81"/>
            <rFont val="Lucida Console"/>
            <family val="3"/>
          </rPr>
          <t>_x000D_
DM-Elétrica</t>
        </r>
      </text>
    </comment>
    <comment ref="X575" authorId="0" shapeId="0" xr:uid="{D101A855-A97A-4EBD-A737-69C9199CC885}">
      <text>
        <r>
          <rPr>
            <sz val="10"/>
            <color indexed="81"/>
            <rFont val="Lucida Console"/>
            <family val="3"/>
          </rPr>
          <t>_x000D_
EQUIP. MAT. P/ GERACAO, TRANSM. DISTR. RETIF...</t>
        </r>
      </text>
    </comment>
    <comment ref="Y575" authorId="0" shapeId="0" xr:uid="{DFE610A3-F6BB-4360-8904-DDBDAE9EC733}">
      <text>
        <r>
          <rPr>
            <sz val="10"/>
            <color indexed="81"/>
            <rFont val="Lucida Console"/>
            <family val="3"/>
          </rPr>
          <t>_x000D_
FIOS E CABOS ELETRICOS</t>
        </r>
      </text>
    </comment>
    <comment ref="AW575" authorId="0" shapeId="0" xr:uid="{3920D548-803C-49FB-B39E-69D2FC1101E0}">
      <text>
        <r>
          <rPr>
            <sz val="10"/>
            <color indexed="81"/>
            <rFont val="Lucida Console"/>
            <family val="3"/>
          </rPr>
          <t>Tempo de Estoque (Meses)_x000D_
_x000D_
496,0</t>
        </r>
      </text>
    </comment>
    <comment ref="A576" authorId="0" shapeId="0" xr:uid="{0CF75F3A-06C3-4280-86D0-1C607F5D4219}">
      <text>
        <r>
          <rPr>
            <sz val="10"/>
            <color indexed="81"/>
            <rFont val="Lucida Console"/>
            <family val="3"/>
          </rPr>
          <t>_x000D_
140050</t>
        </r>
      </text>
    </comment>
    <comment ref="B576" authorId="0" shapeId="0" xr:uid="{581756A4-22EF-4065-941E-058D0F7A758C}">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576" authorId="0" shapeId="0" xr:uid="{681316C0-E2A3-4C45-B5A2-4637B588068D}">
      <text>
        <r>
          <rPr>
            <sz val="10"/>
            <color indexed="81"/>
            <rFont val="Lucida Console"/>
            <family val="3"/>
          </rPr>
          <t>_x000D_
Últ estimativa : 1.200_x000D_
Enviada em     : 12.11.2020_x000D_
Ata - Venc     : 61/21 - 04.03.2022</t>
        </r>
      </text>
    </comment>
    <comment ref="O576" authorId="0" shapeId="0" xr:uid="{D06DD8ED-0B88-4A4D-97C7-FB681A8881E8}">
      <text>
        <r>
          <rPr>
            <sz val="10"/>
            <color indexed="81"/>
            <rFont val="Lucida Console"/>
            <family val="3"/>
          </rPr>
          <t>_x000D_
Pertencia a ATA nº 61/21_x000D_
Estimativa de Renovação enviada em 12.11.2020 - Qtd 1.200_x000D_
PE  11/21 lote _x000D_
19.02.21 = Finalizado</t>
        </r>
      </text>
    </comment>
    <comment ref="W576" authorId="0" shapeId="0" xr:uid="{098EAE0B-BFBB-4F85-9A48-CDD8ED7EA3DC}">
      <text>
        <r>
          <rPr>
            <sz val="10"/>
            <color indexed="81"/>
            <rFont val="Lucida Console"/>
            <family val="3"/>
          </rPr>
          <t>_x000D_
DM-Elétrica</t>
        </r>
      </text>
    </comment>
    <comment ref="X576" authorId="0" shapeId="0" xr:uid="{2ACF391D-67F2-4BEC-97B0-31FB7C161B22}">
      <text>
        <r>
          <rPr>
            <sz val="10"/>
            <color indexed="81"/>
            <rFont val="Lucida Console"/>
            <family val="3"/>
          </rPr>
          <t>_x000D_
EQUIP. MAT. P/ GERACAO, TRANSM. DISTR. RETIF...</t>
        </r>
      </text>
    </comment>
    <comment ref="Y576" authorId="0" shapeId="0" xr:uid="{8FC263B8-D2A2-4C1E-AF51-24F5A90A9C28}">
      <text>
        <r>
          <rPr>
            <sz val="10"/>
            <color indexed="81"/>
            <rFont val="Lucida Console"/>
            <family val="3"/>
          </rPr>
          <t>_x000D_
FIOS E CABOS ELETRICOS</t>
        </r>
      </text>
    </comment>
    <comment ref="AW576" authorId="0" shapeId="0" xr:uid="{4EEFE999-D0D7-4CAA-910A-30BD953DD676}">
      <text>
        <r>
          <rPr>
            <sz val="10"/>
            <color indexed="81"/>
            <rFont val="Lucida Console"/>
            <family val="3"/>
          </rPr>
          <t>Tempo de Estoque (Meses)_x000D_
_x000D_
1.485,0</t>
        </r>
      </text>
    </comment>
    <comment ref="A577" authorId="0" shapeId="0" xr:uid="{200E94DF-F1CC-4557-AAA7-06AB77FDE86A}">
      <text>
        <r>
          <rPr>
            <sz val="10"/>
            <color indexed="81"/>
            <rFont val="Lucida Console"/>
            <family val="3"/>
          </rPr>
          <t>_x000D_
140051</t>
        </r>
      </text>
    </comment>
    <comment ref="B577" authorId="0" shapeId="0" xr:uid="{68AA7F02-0B17-40AB-8C17-EBE0931FC4E0}">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577" authorId="0" shapeId="0" xr:uid="{93F02772-7891-4ED7-8914-C40030D0A5C7}">
      <text>
        <r>
          <rPr>
            <sz val="10"/>
            <color indexed="81"/>
            <rFont val="Lucida Console"/>
            <family val="3"/>
          </rPr>
          <t>_x000D_
Últ estimativa : 900_x000D_
Enviada em     : 12.11.2020_x000D_
Ata - Venc     : 61/21 - 04.03.2022</t>
        </r>
      </text>
    </comment>
    <comment ref="O577" authorId="0" shapeId="0" xr:uid="{B617ED57-FF5D-40F0-9A7D-E007BC50D7FA}">
      <text>
        <r>
          <rPr>
            <sz val="10"/>
            <color indexed="81"/>
            <rFont val="Lucida Console"/>
            <family val="3"/>
          </rPr>
          <t>_x000D_
Pertencia a ATA nº 61/21_x000D_
Estimativa de Renovação enviada em 12.11.2020 - Qtd 900_x000D_
PE  11/21 lote _x000D_
19.02.21 = Finalizado</t>
        </r>
      </text>
    </comment>
    <comment ref="W577" authorId="0" shapeId="0" xr:uid="{B83B9109-F0EF-4805-A84F-1AAE2B5A7B5F}">
      <text>
        <r>
          <rPr>
            <sz val="10"/>
            <color indexed="81"/>
            <rFont val="Lucida Console"/>
            <family val="3"/>
          </rPr>
          <t>_x000D_
DM-Elétrica</t>
        </r>
      </text>
    </comment>
    <comment ref="X577" authorId="0" shapeId="0" xr:uid="{71E230E8-6E5B-4D80-8F18-1569D05E0D79}">
      <text>
        <r>
          <rPr>
            <sz val="10"/>
            <color indexed="81"/>
            <rFont val="Lucida Console"/>
            <family val="3"/>
          </rPr>
          <t>_x000D_
EQUIP. MAT. P/ GERACAO, TRANSM. DISTR. RETIF...</t>
        </r>
      </text>
    </comment>
    <comment ref="Y577" authorId="0" shapeId="0" xr:uid="{17899DE4-3390-44EF-883C-32CC6A2249C8}">
      <text>
        <r>
          <rPr>
            <sz val="10"/>
            <color indexed="81"/>
            <rFont val="Lucida Console"/>
            <family val="3"/>
          </rPr>
          <t>_x000D_
FIOS E CABOS ELETRICOS</t>
        </r>
      </text>
    </comment>
    <comment ref="AW577" authorId="0" shapeId="0" xr:uid="{B4FAC309-9A65-4D9A-ABB3-0B967B0AE317}">
      <text>
        <r>
          <rPr>
            <sz val="10"/>
            <color indexed="81"/>
            <rFont val="Lucida Console"/>
            <family val="3"/>
          </rPr>
          <t>Tempo de Estoque (Meses)_x000D_
_x000D_
1.428,0</t>
        </r>
      </text>
    </comment>
    <comment ref="A578" authorId="0" shapeId="0" xr:uid="{A145BD37-3008-47FC-9759-B1B694A7C183}">
      <text>
        <r>
          <rPr>
            <sz val="10"/>
            <color indexed="81"/>
            <rFont val="Lucida Console"/>
            <family val="3"/>
          </rPr>
          <t>_x000D_
140052</t>
        </r>
      </text>
    </comment>
    <comment ref="B578" authorId="0" shapeId="0" xr:uid="{5D21BB4D-E146-4EB2-B300-02B38DFB7DB4}">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578" authorId="0" shapeId="0" xr:uid="{B7529BD3-1E43-495A-A65F-F75D95545446}">
      <text>
        <r>
          <rPr>
            <sz val="10"/>
            <color indexed="81"/>
            <rFont val="Lucida Console"/>
            <family val="3"/>
          </rPr>
          <t>_x000D_
Últ estimativa : 1.200_x000D_
Enviada em     : 12.11.2020_x000D_
Ata - Venc     : 61/21 - 04.03.2022</t>
        </r>
      </text>
    </comment>
    <comment ref="O578" authorId="0" shapeId="0" xr:uid="{FF7247B3-70ED-4CE0-8EA3-8AA56AE46D28}">
      <text>
        <r>
          <rPr>
            <sz val="10"/>
            <color indexed="81"/>
            <rFont val="Lucida Console"/>
            <family val="3"/>
          </rPr>
          <t>_x000D_
Pertencia a ATA nº 61/21_x000D_
Estimativa de Renovação enviada em 12.11.2020 - Qtd 1.200_x000D_
PE  11/21 lote _x000D_
19.02.21 = Finalizado</t>
        </r>
      </text>
    </comment>
    <comment ref="W578" authorId="0" shapeId="0" xr:uid="{5CED37F0-3F32-45FF-B823-1D2FC9AB1703}">
      <text>
        <r>
          <rPr>
            <sz val="10"/>
            <color indexed="81"/>
            <rFont val="Lucida Console"/>
            <family val="3"/>
          </rPr>
          <t>_x000D_
DM-Elétrica</t>
        </r>
      </text>
    </comment>
    <comment ref="X578" authorId="0" shapeId="0" xr:uid="{E4638BE7-8609-4EEF-99B8-1132DA7D8B14}">
      <text>
        <r>
          <rPr>
            <sz val="10"/>
            <color indexed="81"/>
            <rFont val="Lucida Console"/>
            <family val="3"/>
          </rPr>
          <t>_x000D_
EQUIP. MAT. P/ GERACAO, TRANSM. DISTR. RETIF...</t>
        </r>
      </text>
    </comment>
    <comment ref="Y578" authorId="0" shapeId="0" xr:uid="{DC978376-048C-4618-9EFB-FCFE30C1CDC0}">
      <text>
        <r>
          <rPr>
            <sz val="10"/>
            <color indexed="81"/>
            <rFont val="Lucida Console"/>
            <family val="3"/>
          </rPr>
          <t>_x000D_
FIOS E CABOS ELETRICOS</t>
        </r>
      </text>
    </comment>
    <comment ref="AW578" authorId="0" shapeId="0" xr:uid="{6D8FDEA7-9FC3-47F2-8D53-A3A1D672CD83}">
      <text>
        <r>
          <rPr>
            <sz val="10"/>
            <color indexed="81"/>
            <rFont val="Lucida Console"/>
            <family val="3"/>
          </rPr>
          <t>Tempo de Estoque (Meses)_x000D_
_x000D_
1.000,0</t>
        </r>
      </text>
    </comment>
    <comment ref="A579" authorId="0" shapeId="0" xr:uid="{68CD5777-8362-4204-9C08-F194D6B4951B}">
      <text>
        <r>
          <rPr>
            <sz val="10"/>
            <color indexed="81"/>
            <rFont val="Lucida Console"/>
            <family val="3"/>
          </rPr>
          <t>_x000D_
140053</t>
        </r>
      </text>
    </comment>
    <comment ref="B579" authorId="0" shapeId="0" xr:uid="{ED7AF908-3A48-4064-B501-94A9C206906E}">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579" authorId="0" shapeId="0" xr:uid="{4D8B7FDC-5B03-4F18-B7F2-4DC1512DC64D}">
      <text>
        <r>
          <rPr>
            <sz val="10"/>
            <color indexed="81"/>
            <rFont val="Lucida Console"/>
            <family val="3"/>
          </rPr>
          <t>_x000D_
Últ estimativa : 500_x000D_
Enviada em     : 12.11.2020_x000D_
Ata - Venc     : 61/21 - 04.03.2022</t>
        </r>
      </text>
    </comment>
    <comment ref="O579" authorId="0" shapeId="0" xr:uid="{FB1A4EE1-71A5-4585-9E81-5F9451C811F3}">
      <text>
        <r>
          <rPr>
            <sz val="10"/>
            <color indexed="81"/>
            <rFont val="Lucida Console"/>
            <family val="3"/>
          </rPr>
          <t xml:space="preserve">_x000D_
Pertencia a ATA nº 61/21_x000D_
Estimativa de Renovação enviada em 12.11.2020 - Qtd 500_x000D_
PE  31/22 lote _x000D_
 = </t>
        </r>
      </text>
    </comment>
    <comment ref="W579" authorId="0" shapeId="0" xr:uid="{17F5988F-4F83-49E8-9371-494999EB17E0}">
      <text>
        <r>
          <rPr>
            <sz val="10"/>
            <color indexed="81"/>
            <rFont val="Lucida Console"/>
            <family val="3"/>
          </rPr>
          <t>_x000D_
DM-Elétrica</t>
        </r>
      </text>
    </comment>
    <comment ref="X579" authorId="0" shapeId="0" xr:uid="{80B4742C-9386-49C0-AB14-AEC2AAF0DDFE}">
      <text>
        <r>
          <rPr>
            <sz val="10"/>
            <color indexed="81"/>
            <rFont val="Lucida Console"/>
            <family val="3"/>
          </rPr>
          <t>_x000D_
EQUIP. MAT. P/ GERACAO, TRANSM. DISTR. RETIF...</t>
        </r>
      </text>
    </comment>
    <comment ref="Y579" authorId="0" shapeId="0" xr:uid="{A7745AC2-4408-4AB7-B88E-7FF1DD1315A1}">
      <text>
        <r>
          <rPr>
            <sz val="10"/>
            <color indexed="81"/>
            <rFont val="Lucida Console"/>
            <family val="3"/>
          </rPr>
          <t>_x000D_
FIOS E CABOS ELETRICOS</t>
        </r>
      </text>
    </comment>
    <comment ref="Z579" authorId="0" shapeId="0" xr:uid="{60AF81C3-0084-445D-A295-7C99E0107ACF}">
      <text>
        <r>
          <rPr>
            <sz val="10"/>
            <color indexed="81"/>
            <rFont val="Lucida Console"/>
            <family val="3"/>
          </rPr>
          <t>_x000D_
RC  1.929 / 23  Qtde: 500_x000D_
RC  2.697 / 23  Qtde: 700</t>
        </r>
      </text>
    </comment>
    <comment ref="AW579" authorId="0" shapeId="0" xr:uid="{65077877-8909-4736-9BC4-2F45EB96CD25}">
      <text>
        <r>
          <rPr>
            <sz val="10"/>
            <color indexed="81"/>
            <rFont val="Lucida Console"/>
            <family val="3"/>
          </rPr>
          <t>Tempo de Estoque (Meses)_x000D_
_x000D_
1.200,0</t>
        </r>
      </text>
    </comment>
    <comment ref="A580" authorId="0" shapeId="0" xr:uid="{73C12529-C247-4DFB-88C3-9A4F995536CB}">
      <text>
        <r>
          <rPr>
            <sz val="10"/>
            <color indexed="81"/>
            <rFont val="Lucida Console"/>
            <family val="3"/>
          </rPr>
          <t>_x000D_
140054</t>
        </r>
      </text>
    </comment>
    <comment ref="B580" authorId="0" shapeId="0" xr:uid="{B67DDFF7-C588-4A9B-A205-BA13B48C2A73}">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580" authorId="0" shapeId="0" xr:uid="{A8A86FA5-DDF3-4C64-948A-20AEA7112794}">
      <text>
        <r>
          <rPr>
            <sz val="10"/>
            <color indexed="81"/>
            <rFont val="Lucida Console"/>
            <family val="3"/>
          </rPr>
          <t>_x000D_
Últ estimativa : 300_x000D_
Enviada em     : 12.11.2020_x000D_
Ata - Venc     : 61/21 - 04.03.2022</t>
        </r>
      </text>
    </comment>
    <comment ref="O580" authorId="0" shapeId="0" xr:uid="{46B35B2E-8319-4982-B3CB-FE3CE6DB201B}">
      <text>
        <r>
          <rPr>
            <sz val="10"/>
            <color indexed="81"/>
            <rFont val="Lucida Console"/>
            <family val="3"/>
          </rPr>
          <t>_x000D_
Pertencia a ATA nº 61/21_x000D_
Estimativa de Renovação enviada em 12.11.2020 - Qtd 300_x000D_
PE  11/21 lote _x000D_
19.02.21 = Finalizado</t>
        </r>
      </text>
    </comment>
    <comment ref="W580" authorId="0" shapeId="0" xr:uid="{C7E32ECD-FF9A-4B6C-B31D-95EEAE196A49}">
      <text>
        <r>
          <rPr>
            <sz val="10"/>
            <color indexed="81"/>
            <rFont val="Lucida Console"/>
            <family val="3"/>
          </rPr>
          <t>_x000D_
DM-Elétrica</t>
        </r>
      </text>
    </comment>
    <comment ref="X580" authorId="0" shapeId="0" xr:uid="{7B434ED2-9D40-4D1F-ACC7-959E57CF343C}">
      <text>
        <r>
          <rPr>
            <sz val="10"/>
            <color indexed="81"/>
            <rFont val="Lucida Console"/>
            <family val="3"/>
          </rPr>
          <t>_x000D_
EQUIP. MAT. P/ GERACAO, TRANSM. DISTR. RETIF...</t>
        </r>
      </text>
    </comment>
    <comment ref="Y580" authorId="0" shapeId="0" xr:uid="{5B7341B6-9B7D-4C48-B6A8-9F0318F187AE}">
      <text>
        <r>
          <rPr>
            <sz val="10"/>
            <color indexed="81"/>
            <rFont val="Lucida Console"/>
            <family val="3"/>
          </rPr>
          <t>_x000D_
FIOS E CABOS ELETRICOS</t>
        </r>
      </text>
    </comment>
    <comment ref="AW580" authorId="0" shapeId="0" xr:uid="{70A56A76-6BB6-4236-995F-36F34F9D8924}">
      <text>
        <r>
          <rPr>
            <sz val="10"/>
            <color indexed="81"/>
            <rFont val="Lucida Console"/>
            <family val="3"/>
          </rPr>
          <t>Tempo de Estoque (Meses)_x000D_
_x000D_
707,0</t>
        </r>
      </text>
    </comment>
    <comment ref="A581" authorId="0" shapeId="0" xr:uid="{58121977-7100-4831-8098-FBA7C8B5EB77}">
      <text>
        <r>
          <rPr>
            <sz val="10"/>
            <color indexed="81"/>
            <rFont val="Lucida Console"/>
            <family val="3"/>
          </rPr>
          <t>_x000D_
140055</t>
        </r>
      </text>
    </comment>
    <comment ref="B581" authorId="0" shapeId="0" xr:uid="{C7D55A02-7AB9-4E9D-BC6D-E783B14222BD}">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581" authorId="0" shapeId="0" xr:uid="{F6D58F89-7D25-441D-A1FF-95CC66C8E015}">
      <text>
        <r>
          <rPr>
            <sz val="10"/>
            <color indexed="81"/>
            <rFont val="Lucida Console"/>
            <family val="3"/>
          </rPr>
          <t>_x000D_
Últ estimativa : 400_x000D_
Enviada em     : 12.11.2020_x000D_
Ata - Venc     : 61/21 - 04.03.2022</t>
        </r>
      </text>
    </comment>
    <comment ref="O581" authorId="0" shapeId="0" xr:uid="{61AE1C1F-D7AE-48F5-BFAD-30FD74F2E912}">
      <text>
        <r>
          <rPr>
            <sz val="10"/>
            <color indexed="81"/>
            <rFont val="Lucida Console"/>
            <family val="3"/>
          </rPr>
          <t>_x000D_
Pertencia a ATA nº 61/21_x000D_
Estimativa de Renovação enviada em 12.11.2020 - Qtd 400_x000D_
PE  11/21 lote _x000D_
19.02.21 = Finalizado</t>
        </r>
      </text>
    </comment>
    <comment ref="W581" authorId="0" shapeId="0" xr:uid="{4CCA65BB-E90B-4B8F-9CF4-9A3364AC88E2}">
      <text>
        <r>
          <rPr>
            <sz val="10"/>
            <color indexed="81"/>
            <rFont val="Lucida Console"/>
            <family val="3"/>
          </rPr>
          <t>_x000D_
DM-Elétrica</t>
        </r>
      </text>
    </comment>
    <comment ref="X581" authorId="0" shapeId="0" xr:uid="{AF361436-55CD-406C-AF48-3EF49E5A5FCC}">
      <text>
        <r>
          <rPr>
            <sz val="10"/>
            <color indexed="81"/>
            <rFont val="Lucida Console"/>
            <family val="3"/>
          </rPr>
          <t>_x000D_
EQUIP. MAT. P/ GERACAO, TRANSM. DISTR. RETIF...</t>
        </r>
      </text>
    </comment>
    <comment ref="Y581" authorId="0" shapeId="0" xr:uid="{FD4640E7-9037-43ED-9048-5108B98E8A7E}">
      <text>
        <r>
          <rPr>
            <sz val="10"/>
            <color indexed="81"/>
            <rFont val="Lucida Console"/>
            <family val="3"/>
          </rPr>
          <t>_x000D_
FIOS E CABOS ELETRICOS</t>
        </r>
      </text>
    </comment>
    <comment ref="AW581" authorId="0" shapeId="0" xr:uid="{14968A82-05D7-464F-B5BB-27D95FC5187C}">
      <text>
        <r>
          <rPr>
            <sz val="10"/>
            <color indexed="81"/>
            <rFont val="Lucida Console"/>
            <family val="3"/>
          </rPr>
          <t>Tempo de Estoque (Meses)_x000D_
_x000D_
5.710,0</t>
        </r>
      </text>
    </comment>
    <comment ref="A582" authorId="0" shapeId="0" xr:uid="{B551D6F2-D53A-4CA0-80B1-17808C765A2B}">
      <text>
        <r>
          <rPr>
            <sz val="10"/>
            <color indexed="81"/>
            <rFont val="Lucida Console"/>
            <family val="3"/>
          </rPr>
          <t>_x000D_
140056</t>
        </r>
      </text>
    </comment>
    <comment ref="B582" authorId="0" shapeId="0" xr:uid="{350A70A6-7AB5-41A9-AE46-C13CC498647F}">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582" authorId="0" shapeId="0" xr:uid="{4DCF21DC-ED0B-4943-A1DB-F786FE4DF6B8}">
      <text>
        <r>
          <rPr>
            <sz val="10"/>
            <color indexed="81"/>
            <rFont val="Lucida Console"/>
            <family val="3"/>
          </rPr>
          <t>_x000D_
Últ estimativa : 300_x000D_
Enviada em     : 12.11.2020_x000D_
Ata - Venc     : 61/21 - 04.03.2022</t>
        </r>
      </text>
    </comment>
    <comment ref="O582" authorId="0" shapeId="0" xr:uid="{6F76CF5E-A978-4CC5-B4A7-EE3965390C51}">
      <text>
        <r>
          <rPr>
            <sz val="10"/>
            <color indexed="81"/>
            <rFont val="Lucida Console"/>
            <family val="3"/>
          </rPr>
          <t>_x000D_
Pertencia a ATA nº 61/21_x000D_
Estimativa de Renovação enviada em 12.11.2020 - Qtd 300_x000D_
PE  11/21 lote _x000D_
19.02.21 = Finalizado</t>
        </r>
      </text>
    </comment>
    <comment ref="W582" authorId="0" shapeId="0" xr:uid="{BB928335-DCFF-4F9C-AE76-754A4288F034}">
      <text>
        <r>
          <rPr>
            <sz val="10"/>
            <color indexed="81"/>
            <rFont val="Lucida Console"/>
            <family val="3"/>
          </rPr>
          <t>_x000D_
DM-Elétrica</t>
        </r>
      </text>
    </comment>
    <comment ref="X582" authorId="0" shapeId="0" xr:uid="{269BD7BC-2DBD-438F-A84C-0D1609588CFF}">
      <text>
        <r>
          <rPr>
            <sz val="10"/>
            <color indexed="81"/>
            <rFont val="Lucida Console"/>
            <family val="3"/>
          </rPr>
          <t>_x000D_
EQUIP. MAT. P/ GERACAO, TRANSM. DISTR. RETIF...</t>
        </r>
      </text>
    </comment>
    <comment ref="Y582" authorId="0" shapeId="0" xr:uid="{ABB75E09-310A-459C-9FB2-C168ECDF22FD}">
      <text>
        <r>
          <rPr>
            <sz val="10"/>
            <color indexed="81"/>
            <rFont val="Lucida Console"/>
            <family val="3"/>
          </rPr>
          <t>_x000D_
FIOS E CABOS ELETRICOS</t>
        </r>
      </text>
    </comment>
    <comment ref="AW582" authorId="0" shapeId="0" xr:uid="{94A53F47-4033-433A-B247-BF94C0AF3B60}">
      <text>
        <r>
          <rPr>
            <sz val="10"/>
            <color indexed="81"/>
            <rFont val="Lucida Console"/>
            <family val="3"/>
          </rPr>
          <t>Tempo de Estoque (Meses)_x000D_
_x000D_
1.635,0</t>
        </r>
      </text>
    </comment>
    <comment ref="A583" authorId="0" shapeId="0" xr:uid="{99C89E1C-DFD9-4AD8-84EB-8BF11CF30952}">
      <text>
        <r>
          <rPr>
            <sz val="10"/>
            <color indexed="81"/>
            <rFont val="Lucida Console"/>
            <family val="3"/>
          </rPr>
          <t>_x000D_
140057</t>
        </r>
      </text>
    </comment>
    <comment ref="B583" authorId="0" shapeId="0" xr:uid="{4C5F971D-1905-4DC9-B40A-1CC74DB31F6C}">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583" authorId="0" shapeId="0" xr:uid="{C6536F2C-4F84-490C-9E8D-F4D7DACFB9ED}">
      <text>
        <r>
          <rPr>
            <sz val="10"/>
            <color indexed="81"/>
            <rFont val="Lucida Console"/>
            <family val="3"/>
          </rPr>
          <t>_x000D_
Últ estimativa : 300_x000D_
Enviada em     : 12.11.2020_x000D_
Ata - Venc     : 61/21 - 04.03.2022</t>
        </r>
      </text>
    </comment>
    <comment ref="O583" authorId="0" shapeId="0" xr:uid="{1315EA88-DE74-48AE-951F-90E0B58E67BC}">
      <text>
        <r>
          <rPr>
            <sz val="10"/>
            <color indexed="81"/>
            <rFont val="Lucida Console"/>
            <family val="3"/>
          </rPr>
          <t>_x000D_
Pertencia a ATA nº 61/21_x000D_
Estimativa de Renovação enviada em 12.11.2020 - Qtd 300_x000D_
PE  11/21 lote _x000D_
19.02.21 = Finalizado</t>
        </r>
      </text>
    </comment>
    <comment ref="W583" authorId="0" shapeId="0" xr:uid="{4182F18C-3FC2-4DA0-A714-EBE56E6F9291}">
      <text>
        <r>
          <rPr>
            <sz val="10"/>
            <color indexed="81"/>
            <rFont val="Lucida Console"/>
            <family val="3"/>
          </rPr>
          <t>_x000D_
DM-Elétrica</t>
        </r>
      </text>
    </comment>
    <comment ref="X583" authorId="0" shapeId="0" xr:uid="{4727A6B6-9FED-491E-A5E2-90547F7568A5}">
      <text>
        <r>
          <rPr>
            <sz val="10"/>
            <color indexed="81"/>
            <rFont val="Lucida Console"/>
            <family val="3"/>
          </rPr>
          <t>_x000D_
EQUIP. MAT. P/ GERACAO, TRANSM. DISTR. RETIF...</t>
        </r>
      </text>
    </comment>
    <comment ref="Y583" authorId="0" shapeId="0" xr:uid="{1D0B8209-A993-42D5-B270-B19C569901D2}">
      <text>
        <r>
          <rPr>
            <sz val="10"/>
            <color indexed="81"/>
            <rFont val="Lucida Console"/>
            <family val="3"/>
          </rPr>
          <t>_x000D_
FIOS E CABOS ELETRICOS</t>
        </r>
      </text>
    </comment>
    <comment ref="AW583" authorId="0" shapeId="0" xr:uid="{762DCC37-726E-4B7D-A283-C13A29C2CA43}">
      <text>
        <r>
          <rPr>
            <sz val="10"/>
            <color indexed="81"/>
            <rFont val="Lucida Console"/>
            <family val="3"/>
          </rPr>
          <t>Tempo de Estoque (Meses)_x000D_
_x000D_
474,0</t>
        </r>
      </text>
    </comment>
    <comment ref="A584" authorId="0" shapeId="0" xr:uid="{2C149452-6064-426A-910F-07B2F7B9609B}">
      <text>
        <r>
          <rPr>
            <sz val="10"/>
            <color indexed="81"/>
            <rFont val="Lucida Console"/>
            <family val="3"/>
          </rPr>
          <t>_x000D_
140058</t>
        </r>
      </text>
    </comment>
    <comment ref="B584" authorId="0" shapeId="0" xr:uid="{8DDD82D5-DE32-42D3-9213-B1AFA4AF2E46}">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584" authorId="0" shapeId="0" xr:uid="{0768424C-2BE9-48F3-A3B4-9D20EABCA2E3}">
      <text>
        <r>
          <rPr>
            <sz val="10"/>
            <color indexed="81"/>
            <rFont val="Lucida Console"/>
            <family val="3"/>
          </rPr>
          <t>_x000D_
Últ estimativa : 0_x000D_
Enviada em     : 12.11.2020_x000D_
Ata - Venc     : 61/21 - 04.03.2022</t>
        </r>
      </text>
    </comment>
    <comment ref="O584" authorId="0" shapeId="0" xr:uid="{63AE3DAC-75A9-43AD-8B7C-45999609F664}">
      <text>
        <r>
          <rPr>
            <sz val="10"/>
            <color indexed="81"/>
            <rFont val="Lucida Console"/>
            <family val="3"/>
          </rPr>
          <t>_x000D_
Pertencia a ATA nº 61/21_x000D_
Estimativa de Renovação enviada em 12.11.2020 - Qtd _x000D_
PE  11/21 lote _x000D_
19.02.21 = Finalizado</t>
        </r>
      </text>
    </comment>
    <comment ref="W584" authorId="0" shapeId="0" xr:uid="{F4209C52-050D-47C1-9DF1-56422B72169C}">
      <text>
        <r>
          <rPr>
            <sz val="10"/>
            <color indexed="81"/>
            <rFont val="Lucida Console"/>
            <family val="3"/>
          </rPr>
          <t>_x000D_
DM-Elétrica</t>
        </r>
      </text>
    </comment>
    <comment ref="X584" authorId="0" shapeId="0" xr:uid="{698DBA45-CB78-4110-9CC6-32FFC010CDC9}">
      <text>
        <r>
          <rPr>
            <sz val="10"/>
            <color indexed="81"/>
            <rFont val="Lucida Console"/>
            <family val="3"/>
          </rPr>
          <t>_x000D_
EQUIP. MAT. P/ GERACAO, TRANSM. DISTR. RETIF...</t>
        </r>
      </text>
    </comment>
    <comment ref="Y584" authorId="0" shapeId="0" xr:uid="{9C7D2E61-7B58-4F1C-9162-99261491E5E5}">
      <text>
        <r>
          <rPr>
            <sz val="10"/>
            <color indexed="81"/>
            <rFont val="Lucida Console"/>
            <family val="3"/>
          </rPr>
          <t>_x000D_
FIOS E CABOS ELETRICOS</t>
        </r>
      </text>
    </comment>
    <comment ref="AW584" authorId="0" shapeId="0" xr:uid="{ED07FB05-7531-4EC9-AA77-F1202CBC4E07}">
      <text>
        <r>
          <rPr>
            <sz val="10"/>
            <color indexed="81"/>
            <rFont val="Lucida Console"/>
            <family val="3"/>
          </rPr>
          <t>Tempo de Estoque (Meses)_x000D_
_x000D_
272,0</t>
        </r>
      </text>
    </comment>
    <comment ref="A585" authorId="0" shapeId="0" xr:uid="{ABE296DB-4DAC-4150-BA79-4F080E271037}">
      <text>
        <r>
          <rPr>
            <sz val="10"/>
            <color indexed="81"/>
            <rFont val="Lucida Console"/>
            <family val="3"/>
          </rPr>
          <t>_x000D_
140059</t>
        </r>
      </text>
    </comment>
    <comment ref="B585" authorId="0" shapeId="0" xr:uid="{6C784009-C612-4736-937B-79CB4B803579}">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585" authorId="0" shapeId="0" xr:uid="{1F0B734D-546B-45C9-BCD7-1FD30EF282C9}">
      <text>
        <r>
          <rPr>
            <sz val="10"/>
            <color indexed="81"/>
            <rFont val="Lucida Console"/>
            <family val="3"/>
          </rPr>
          <t>_x000D_
Últ estimativa : 400_x000D_
Enviada em     : 12.11.2020_x000D_
Ata - Venc     : 61/21 - 04.03.2022</t>
        </r>
      </text>
    </comment>
    <comment ref="O585" authorId="0" shapeId="0" xr:uid="{B18D9A94-98F0-4404-A105-F82E528D0FD0}">
      <text>
        <r>
          <rPr>
            <sz val="10"/>
            <color indexed="81"/>
            <rFont val="Lucida Console"/>
            <family val="3"/>
          </rPr>
          <t xml:space="preserve">_x000D_
Pertencia a ATA nº 61/21_x000D_
Estimativa de Renovação enviada em 12.11.2020 - Qtd 400_x000D_
PE  31/22 lote _x000D_
 = </t>
        </r>
      </text>
    </comment>
    <comment ref="W585" authorId="0" shapeId="0" xr:uid="{BF756E07-ABDB-4C85-AA39-6331489B19EC}">
      <text>
        <r>
          <rPr>
            <sz val="10"/>
            <color indexed="81"/>
            <rFont val="Lucida Console"/>
            <family val="3"/>
          </rPr>
          <t>_x000D_
DM-Elétrica</t>
        </r>
      </text>
    </comment>
    <comment ref="X585" authorId="0" shapeId="0" xr:uid="{DE4A2574-956D-46AE-A196-D93C4AE55ED8}">
      <text>
        <r>
          <rPr>
            <sz val="10"/>
            <color indexed="81"/>
            <rFont val="Lucida Console"/>
            <family val="3"/>
          </rPr>
          <t>_x000D_
EQUIP. MAT. P/ GERACAO, TRANSM. DISTR. RETIF...</t>
        </r>
      </text>
    </comment>
    <comment ref="Y585" authorId="0" shapeId="0" xr:uid="{E2680256-7339-4F47-851D-6F7D807428FD}">
      <text>
        <r>
          <rPr>
            <sz val="10"/>
            <color indexed="81"/>
            <rFont val="Lucida Console"/>
            <family val="3"/>
          </rPr>
          <t>_x000D_
FIOS E CABOS ELETRICOS</t>
        </r>
      </text>
    </comment>
    <comment ref="Z585" authorId="0" shapeId="0" xr:uid="{2858C43E-FF60-4EAE-AD50-1181CAFE56AF}">
      <text>
        <r>
          <rPr>
            <sz val="10"/>
            <color indexed="81"/>
            <rFont val="Lucida Console"/>
            <family val="3"/>
          </rPr>
          <t>_x000D_
RC  1.929 / 23  Qtde: 500_x000D_
RC  2.957 / 23  Qtde: 1.000</t>
        </r>
      </text>
    </comment>
    <comment ref="AW585" authorId="0" shapeId="0" xr:uid="{15FF8628-889B-49D1-A04E-09021E4C00CF}">
      <text>
        <r>
          <rPr>
            <sz val="10"/>
            <color indexed="81"/>
            <rFont val="Lucida Console"/>
            <family val="3"/>
          </rPr>
          <t>Tempo de Estoque (Meses)_x000D_
_x000D_
1.999,0</t>
        </r>
      </text>
    </comment>
    <comment ref="A586" authorId="0" shapeId="0" xr:uid="{7193BAFA-B3FE-43B5-B3C4-6E9717FA2E3F}">
      <text>
        <r>
          <rPr>
            <sz val="10"/>
            <color indexed="81"/>
            <rFont val="Lucida Console"/>
            <family val="3"/>
          </rPr>
          <t>_x000D_
140060</t>
        </r>
      </text>
    </comment>
    <comment ref="B586" authorId="0" shapeId="0" xr:uid="{DCAD79FD-F6CF-40F4-80A3-57302E13F302}">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586" authorId="0" shapeId="0" xr:uid="{8EAE1A60-CF5C-41D2-89C8-1F8AD0CA3C65}">
      <text>
        <r>
          <rPr>
            <sz val="10"/>
            <color indexed="81"/>
            <rFont val="Lucida Console"/>
            <family val="3"/>
          </rPr>
          <t>_x000D_
Últ estimativa : 300_x000D_
Enviada em     : 12.11.2020_x000D_
Ata - Venc     : 61/21 - 04.03.2022</t>
        </r>
      </text>
    </comment>
    <comment ref="O586" authorId="0" shapeId="0" xr:uid="{E5272FAB-EE56-4E34-A2CD-6C933B7958AC}">
      <text>
        <r>
          <rPr>
            <sz val="10"/>
            <color indexed="81"/>
            <rFont val="Lucida Console"/>
            <family val="3"/>
          </rPr>
          <t>_x000D_
Pertencia a ATA nº 61/21_x000D_
Estimativa de Renovação enviada em 12.11.2020 - Qtd 300_x000D_
PE  11/21 lote _x000D_
19.02.21 = Finalizado</t>
        </r>
      </text>
    </comment>
    <comment ref="W586" authorId="0" shapeId="0" xr:uid="{5B8EE9AE-41AF-4946-9DF0-B40AEA85486E}">
      <text>
        <r>
          <rPr>
            <sz val="10"/>
            <color indexed="81"/>
            <rFont val="Lucida Console"/>
            <family val="3"/>
          </rPr>
          <t>_x000D_
DM-Elétrica</t>
        </r>
      </text>
    </comment>
    <comment ref="X586" authorId="0" shapeId="0" xr:uid="{030E086E-7899-41E8-9685-F6352DF6B73B}">
      <text>
        <r>
          <rPr>
            <sz val="10"/>
            <color indexed="81"/>
            <rFont val="Lucida Console"/>
            <family val="3"/>
          </rPr>
          <t>_x000D_
EQUIP. MAT. P/ GERACAO, TRANSM. DISTR. RETIF...</t>
        </r>
      </text>
    </comment>
    <comment ref="Y586" authorId="0" shapeId="0" xr:uid="{DA098B24-3288-4241-80A4-E44371A10A61}">
      <text>
        <r>
          <rPr>
            <sz val="10"/>
            <color indexed="81"/>
            <rFont val="Lucida Console"/>
            <family val="3"/>
          </rPr>
          <t>_x000D_
FIOS E CABOS ELETRICOS</t>
        </r>
      </text>
    </comment>
    <comment ref="AW586" authorId="0" shapeId="0" xr:uid="{AF5BE975-2583-47DD-B69F-8EDC02B1116F}">
      <text>
        <r>
          <rPr>
            <sz val="10"/>
            <color indexed="81"/>
            <rFont val="Lucida Console"/>
            <family val="3"/>
          </rPr>
          <t>Tempo de Estoque (Meses)_x000D_
_x000D_
557,0</t>
        </r>
      </text>
    </comment>
    <comment ref="A587" authorId="0" shapeId="0" xr:uid="{D3D01E5C-B57F-4E7E-B7A8-30C054BE1691}">
      <text>
        <r>
          <rPr>
            <sz val="10"/>
            <color indexed="81"/>
            <rFont val="Lucida Console"/>
            <family val="3"/>
          </rPr>
          <t>_x000D_
140061</t>
        </r>
      </text>
    </comment>
    <comment ref="B587" authorId="0" shapeId="0" xr:uid="{9B0ECA8D-53A3-4A9B-8168-F13D8EB9D05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587" authorId="0" shapeId="0" xr:uid="{757B764C-EAA0-4A9E-AD89-12377B5179BD}">
      <text>
        <r>
          <rPr>
            <sz val="10"/>
            <color indexed="81"/>
            <rFont val="Lucida Console"/>
            <family val="3"/>
          </rPr>
          <t>_x000D_
Últ estimativa : 0_x000D_
Enviada em     : 12.11.2020_x000D_
Ata - Venc     : 61/21 - 04.03.2022</t>
        </r>
      </text>
    </comment>
    <comment ref="O587" authorId="0" shapeId="0" xr:uid="{18715397-CD2C-41AE-80EE-07B5241DFD8F}">
      <text>
        <r>
          <rPr>
            <sz val="10"/>
            <color indexed="81"/>
            <rFont val="Lucida Console"/>
            <family val="3"/>
          </rPr>
          <t>_x000D_
Pertencia a ATA nº 61/21_x000D_
Estimativa de Renovação enviada em 12.11.2020 - Qtd _x000D_
PE  11/21 lote _x000D_
19.02.21 = Finalizado</t>
        </r>
      </text>
    </comment>
    <comment ref="W587" authorId="0" shapeId="0" xr:uid="{D9825AF8-1200-4CB4-8827-E1E4C4BDDFF3}">
      <text>
        <r>
          <rPr>
            <sz val="10"/>
            <color indexed="81"/>
            <rFont val="Lucida Console"/>
            <family val="3"/>
          </rPr>
          <t>_x000D_
DM-Elétrica</t>
        </r>
      </text>
    </comment>
    <comment ref="X587" authorId="0" shapeId="0" xr:uid="{3279E81B-208C-4B0F-BC92-95CBE95FD234}">
      <text>
        <r>
          <rPr>
            <sz val="10"/>
            <color indexed="81"/>
            <rFont val="Lucida Console"/>
            <family val="3"/>
          </rPr>
          <t>_x000D_
EQUIP. MAT. P/ GERACAO, TRANSM. DISTR. RETIF...</t>
        </r>
      </text>
    </comment>
    <comment ref="Y587" authorId="0" shapeId="0" xr:uid="{9042D8B5-9C6E-4976-AC45-EC9FA8DFD9E6}">
      <text>
        <r>
          <rPr>
            <sz val="10"/>
            <color indexed="81"/>
            <rFont val="Lucida Console"/>
            <family val="3"/>
          </rPr>
          <t>_x000D_
FIOS E CABOS ELETRICOS</t>
        </r>
      </text>
    </comment>
    <comment ref="AW587" authorId="0" shapeId="0" xr:uid="{C9C8CF77-D215-48CE-95F3-2DF81B2B5A33}">
      <text>
        <r>
          <rPr>
            <sz val="10"/>
            <color indexed="81"/>
            <rFont val="Lucida Console"/>
            <family val="3"/>
          </rPr>
          <t>Tempo de Estoque (Meses)_x000D_
_x000D_
271,0</t>
        </r>
      </text>
    </comment>
    <comment ref="A588" authorId="0" shapeId="0" xr:uid="{062031C2-23EE-4DF8-90B1-9B22B44B18AB}">
      <text>
        <r>
          <rPr>
            <sz val="10"/>
            <color indexed="81"/>
            <rFont val="Lucida Console"/>
            <family val="3"/>
          </rPr>
          <t>_x000D_
140063</t>
        </r>
      </text>
    </comment>
    <comment ref="B588" authorId="0" shapeId="0" xr:uid="{B80A1C05-DFA0-4BB3-8DAD-38320839C0AF}">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588" authorId="0" shapeId="0" xr:uid="{6214464C-3B93-4157-8A31-0D61EBEE6D7C}">
      <text>
        <r>
          <rPr>
            <sz val="10"/>
            <color indexed="81"/>
            <rFont val="Lucida Console"/>
            <family val="3"/>
          </rPr>
          <t>_x000D_
Últ estimativa : 5.000_x000D_
Enviada em     : 12.11.2020_x000D_
Ata - Venc     : 61/21 - 04.03.2022</t>
        </r>
      </text>
    </comment>
    <comment ref="O588" authorId="0" shapeId="0" xr:uid="{9ABE991C-ECBE-42FD-9AD8-FBA29D16E06C}">
      <text>
        <r>
          <rPr>
            <sz val="10"/>
            <color indexed="81"/>
            <rFont val="Lucida Console"/>
            <family val="3"/>
          </rPr>
          <t>_x000D_
Pertencia a ATA nº 61/21_x000D_
Estimativa de Renovação enviada em 12.11.2020 - Qtd 5.000_x000D_
PE  11/21 lote _x000D_
19.02.21 = Finalizado</t>
        </r>
      </text>
    </comment>
    <comment ref="W588" authorId="0" shapeId="0" xr:uid="{60FFCC01-AF7E-463E-8D55-CC2BD6643211}">
      <text>
        <r>
          <rPr>
            <sz val="10"/>
            <color indexed="81"/>
            <rFont val="Lucida Console"/>
            <family val="3"/>
          </rPr>
          <t>_x000D_
DM-Elétrica</t>
        </r>
      </text>
    </comment>
    <comment ref="X588" authorId="0" shapeId="0" xr:uid="{EFCA8DA2-0B32-456F-9ADA-64309307CF1D}">
      <text>
        <r>
          <rPr>
            <sz val="10"/>
            <color indexed="81"/>
            <rFont val="Lucida Console"/>
            <family val="3"/>
          </rPr>
          <t>_x000D_
EQUIP. MAT. P/ GERACAO, TRANSM. DISTR. RETIF...</t>
        </r>
      </text>
    </comment>
    <comment ref="Y588" authorId="0" shapeId="0" xr:uid="{E335331F-6D79-4BC2-9A1D-7F99942A962E}">
      <text>
        <r>
          <rPr>
            <sz val="10"/>
            <color indexed="81"/>
            <rFont val="Lucida Console"/>
            <family val="3"/>
          </rPr>
          <t>_x000D_
FIOS E CABOS ELETRICOS</t>
        </r>
      </text>
    </comment>
    <comment ref="AW588" authorId="0" shapeId="0" xr:uid="{A5ADD285-1CC5-41D1-8A3A-19B85B3EE7BA}">
      <text>
        <r>
          <rPr>
            <sz val="10"/>
            <color indexed="81"/>
            <rFont val="Lucida Console"/>
            <family val="3"/>
          </rPr>
          <t>Tempo de Estoque (Meses)_x000D_
_x000D_
4.000,0</t>
        </r>
      </text>
    </comment>
    <comment ref="A589" authorId="0" shapeId="0" xr:uid="{915DFEB1-60B6-46BF-B616-A345BD2623F2}">
      <text>
        <r>
          <rPr>
            <sz val="10"/>
            <color indexed="81"/>
            <rFont val="Lucida Console"/>
            <family val="3"/>
          </rPr>
          <t>_x000D_
140241</t>
        </r>
      </text>
    </comment>
    <comment ref="B589" authorId="0" shapeId="0" xr:uid="{0C627445-7C77-4260-987B-06C0D7E3F382}">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589" authorId="0" shapeId="0" xr:uid="{E9140A87-0912-4590-8DB3-C31E93B4E3C2}">
      <text>
        <r>
          <rPr>
            <sz val="10"/>
            <color indexed="81"/>
            <rFont val="Lucida Console"/>
            <family val="3"/>
          </rPr>
          <t>_x000D_
Últ estimativa : 900_x000D_
Enviada em     : 12.11.2020_x000D_
Ata - Venc     : 61/21 - 04.03.2022</t>
        </r>
      </text>
    </comment>
    <comment ref="O589" authorId="0" shapeId="0" xr:uid="{6D4A309A-DAE3-434C-8878-715BB69E7BCE}">
      <text>
        <r>
          <rPr>
            <sz val="10"/>
            <color indexed="81"/>
            <rFont val="Lucida Console"/>
            <family val="3"/>
          </rPr>
          <t>_x000D_
Pertencia a ATA nº 61/21_x000D_
Estimativa de Renovação enviada em 12.11.2020 - Qtd 900_x000D_
PE  11/21 lote _x000D_
19.02.21 = Finalizado</t>
        </r>
      </text>
    </comment>
    <comment ref="W589" authorId="0" shapeId="0" xr:uid="{60522C5E-E484-4AEA-923B-1A25FEC71F6A}">
      <text>
        <r>
          <rPr>
            <sz val="10"/>
            <color indexed="81"/>
            <rFont val="Lucida Console"/>
            <family val="3"/>
          </rPr>
          <t>_x000D_
DM-Elétrica</t>
        </r>
      </text>
    </comment>
    <comment ref="X589" authorId="0" shapeId="0" xr:uid="{7623777D-3C4C-4182-890D-8280489FD2C3}">
      <text>
        <r>
          <rPr>
            <sz val="10"/>
            <color indexed="81"/>
            <rFont val="Lucida Console"/>
            <family val="3"/>
          </rPr>
          <t>_x000D_
EQUIP. MAT. P/ GERACAO, TRANSM. DISTR. RETIF...</t>
        </r>
      </text>
    </comment>
    <comment ref="Y589" authorId="0" shapeId="0" xr:uid="{C7E12DB0-0E5D-4F31-A2DB-A5BB3738B025}">
      <text>
        <r>
          <rPr>
            <sz val="10"/>
            <color indexed="81"/>
            <rFont val="Lucida Console"/>
            <family val="3"/>
          </rPr>
          <t>_x000D_
FIOS E CABOS ELETRICOS</t>
        </r>
      </text>
    </comment>
    <comment ref="AW589" authorId="0" shapeId="0" xr:uid="{EC424BB8-FFCE-42C6-BBE3-9A5C0FB4B025}">
      <text>
        <r>
          <rPr>
            <sz val="10"/>
            <color indexed="81"/>
            <rFont val="Lucida Console"/>
            <family val="3"/>
          </rPr>
          <t>Tempo de Estoque (Meses)_x000D_
_x000D_
500,0</t>
        </r>
      </text>
    </comment>
    <comment ref="A590" authorId="0" shapeId="0" xr:uid="{C1C94A34-F9CB-4FFB-A9CE-12EC33A78F83}">
      <text>
        <r>
          <rPr>
            <sz val="10"/>
            <color indexed="81"/>
            <rFont val="Lucida Console"/>
            <family val="3"/>
          </rPr>
          <t>_x000D_
140242</t>
        </r>
      </text>
    </comment>
    <comment ref="B590" authorId="0" shapeId="0" xr:uid="{FD177C61-CBDC-4729-98B5-71EAA229FF93}">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590" authorId="0" shapeId="0" xr:uid="{40AB4D5B-9199-4D5A-9656-FAF5D7A9A685}">
      <text>
        <r>
          <rPr>
            <sz val="10"/>
            <color indexed="81"/>
            <rFont val="Lucida Console"/>
            <family val="3"/>
          </rPr>
          <t>_x000D_
Últ estimativa : 800_x000D_
Enviada em     : 12.11.2020_x000D_
Ata - Venc     : 61/21 - 04.03.2022</t>
        </r>
      </text>
    </comment>
    <comment ref="O590" authorId="0" shapeId="0" xr:uid="{6E2DAB71-A270-428B-9350-E700C716A961}">
      <text>
        <r>
          <rPr>
            <sz val="10"/>
            <color indexed="81"/>
            <rFont val="Lucida Console"/>
            <family val="3"/>
          </rPr>
          <t>_x000D_
Pertencia a ATA nº 61/21_x000D_
Estimativa de Renovação enviada em 12.11.2020 - Qtd 800_x000D_
PE  11/21 lote _x000D_
19.02.21 = Finalizado</t>
        </r>
      </text>
    </comment>
    <comment ref="W590" authorId="0" shapeId="0" xr:uid="{E5AE7787-6437-411D-A74C-1917796264CC}">
      <text>
        <r>
          <rPr>
            <sz val="10"/>
            <color indexed="81"/>
            <rFont val="Lucida Console"/>
            <family val="3"/>
          </rPr>
          <t>_x000D_
DM-Elétrica</t>
        </r>
      </text>
    </comment>
    <comment ref="X590" authorId="0" shapeId="0" xr:uid="{FE267C4D-75B3-4E4D-9B65-5DB0B6555FEA}">
      <text>
        <r>
          <rPr>
            <sz val="10"/>
            <color indexed="81"/>
            <rFont val="Lucida Console"/>
            <family val="3"/>
          </rPr>
          <t>_x000D_
EQUIP. MAT. P/ GERACAO, TRANSM. DISTR. RETIF...</t>
        </r>
      </text>
    </comment>
    <comment ref="Y590" authorId="0" shapeId="0" xr:uid="{B0963258-B41D-415D-A3AD-0329290292C0}">
      <text>
        <r>
          <rPr>
            <sz val="10"/>
            <color indexed="81"/>
            <rFont val="Lucida Console"/>
            <family val="3"/>
          </rPr>
          <t>_x000D_
FIOS E CABOS ELETRICOS</t>
        </r>
      </text>
    </comment>
    <comment ref="AW590" authorId="0" shapeId="0" xr:uid="{0938949B-0BF0-4C57-AE0B-805BB7FC18A6}">
      <text>
        <r>
          <rPr>
            <sz val="10"/>
            <color indexed="81"/>
            <rFont val="Lucida Console"/>
            <family val="3"/>
          </rPr>
          <t>Tempo de Estoque (Meses)_x000D_
_x000D_
933,0</t>
        </r>
      </text>
    </comment>
    <comment ref="A591" authorId="0" shapeId="0" xr:uid="{E9E911D5-C4AD-4C0A-A447-F06640FC921D}">
      <text>
        <r>
          <rPr>
            <sz val="10"/>
            <color indexed="81"/>
            <rFont val="Lucida Console"/>
            <family val="3"/>
          </rPr>
          <t>_x000D_
77819</t>
        </r>
      </text>
    </comment>
    <comment ref="B591" authorId="0" shapeId="0" xr:uid="{EC309342-2201-422D-BE2B-8FF4DA8DB14E}">
      <text>
        <r>
          <rPr>
            <sz val="10"/>
            <color indexed="81"/>
            <rFont val="Lucida Console"/>
            <family val="3"/>
          </rPr>
          <t>DESCRIÇÃO DETALHADA_x000D_
BOBINA DE SACO PLASTICO PICOTADO PARA EMBALAGEM - MED. 35 X 45 CM</t>
        </r>
      </text>
    </comment>
    <comment ref="G591" authorId="0" shapeId="0" xr:uid="{87135E62-E74F-4024-B0DB-3AF64E6EF0E2}">
      <text>
        <r>
          <rPr>
            <sz val="10"/>
            <color indexed="81"/>
            <rFont val="Lucida Console"/>
            <family val="3"/>
          </rPr>
          <t>_x000D_
Últ estimativa : 2.500_x000D_
Enviada em     : 24.11.2020_x000D_
Ata - Venc     : 64/20 - 17.03.2021</t>
        </r>
      </text>
    </comment>
    <comment ref="O591" authorId="0" shapeId="0" xr:uid="{15DBD4BB-497A-41E7-9BF1-B9D60A931E5E}">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591" authorId="0" shapeId="0" xr:uid="{346E5B69-BB8E-4E49-AF6C-1D6631F06C8F}">
      <text>
        <r>
          <rPr>
            <sz val="10"/>
            <color indexed="81"/>
            <rFont val="Lucida Console"/>
            <family val="3"/>
          </rPr>
          <t>_x000D_
Administrativo</t>
        </r>
      </text>
    </comment>
    <comment ref="X591" authorId="0" shapeId="0" xr:uid="{5637A3F7-E9EE-416E-B35C-2560372A075F}">
      <text>
        <r>
          <rPr>
            <sz val="10"/>
            <color indexed="81"/>
            <rFont val="Lucida Console"/>
            <family val="3"/>
          </rPr>
          <t>_x000D_
EQUIP.E MAT. P/REFEITORIO, COPA E COZINHA</t>
        </r>
      </text>
    </comment>
    <comment ref="Y591" authorId="0" shapeId="0" xr:uid="{FCD88680-80BD-4C91-B53A-00B2CD5E0E19}">
      <text>
        <r>
          <rPr>
            <sz val="10"/>
            <color indexed="81"/>
            <rFont val="Lucida Console"/>
            <family val="3"/>
          </rPr>
          <t>_x000D_
EMBALAGENS DIVERSAS</t>
        </r>
      </text>
    </comment>
    <comment ref="AW591" authorId="0" shapeId="0" xr:uid="{255A345E-0FCB-46B2-9F8F-FFE6D11CF01B}">
      <text>
        <r>
          <rPr>
            <sz val="10"/>
            <color indexed="81"/>
            <rFont val="Lucida Console"/>
            <family val="3"/>
          </rPr>
          <t>Tempo de Estoque (Meses)_x000D_
_x000D_
3.544,0</t>
        </r>
      </text>
    </comment>
    <comment ref="A592" authorId="0" shapeId="0" xr:uid="{A5093FC5-3894-49DB-B33E-117C5C5ED08E}">
      <text>
        <r>
          <rPr>
            <sz val="10"/>
            <color indexed="81"/>
            <rFont val="Lucida Console"/>
            <family val="3"/>
          </rPr>
          <t>_x000D_
115282</t>
        </r>
      </text>
    </comment>
    <comment ref="B592" authorId="0" shapeId="0" xr:uid="{1C0900B2-B917-4971-B32A-A4052FB6411C}">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592" authorId="0" shapeId="0" xr:uid="{6629EB9A-B40D-43CD-90E8-045D74C7AEF1}">
      <text>
        <r>
          <rPr>
            <sz val="10"/>
            <color indexed="81"/>
            <rFont val="Lucida Console"/>
            <family val="3"/>
          </rPr>
          <t>_x000D_
Últ estimativa : 600_x000D_
Enviada em     : 24.11.2020_x000D_
Ata - Venc     : 64/20 - 17.03.2021</t>
        </r>
      </text>
    </comment>
    <comment ref="O592" authorId="0" shapeId="0" xr:uid="{DE7099D5-E904-46F5-821A-1A20C54091FF}">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592" authorId="0" shapeId="0" xr:uid="{D6100956-0857-4E1E-A367-46B5E49453A2}">
      <text>
        <r>
          <rPr>
            <sz val="10"/>
            <color indexed="81"/>
            <rFont val="Lucida Console"/>
            <family val="3"/>
          </rPr>
          <t>_x000D_
Administrativo</t>
        </r>
      </text>
    </comment>
    <comment ref="X592" authorId="0" shapeId="0" xr:uid="{BD16D5D1-58CC-4823-9C5D-F4911AB9C15C}">
      <text>
        <r>
          <rPr>
            <sz val="10"/>
            <color indexed="81"/>
            <rFont val="Lucida Console"/>
            <family val="3"/>
          </rPr>
          <t>_x000D_
EMBALAG., RECIP., ACESSOR., EQUIP., MATER. P/ACONDICIO</t>
        </r>
      </text>
    </comment>
    <comment ref="Y592" authorId="0" shapeId="0" xr:uid="{1C6C0EE3-3549-402E-B450-63A42E73031C}">
      <text>
        <r>
          <rPr>
            <sz val="10"/>
            <color indexed="81"/>
            <rFont val="Lucida Console"/>
            <family val="3"/>
          </rPr>
          <t>_x000D_
CARRETEIS E BOBINAS</t>
        </r>
      </text>
    </comment>
    <comment ref="AW592" authorId="0" shapeId="0" xr:uid="{FB285FB9-7D14-4CD6-8D8E-13000A75E59E}">
      <text>
        <r>
          <rPr>
            <sz val="10"/>
            <color indexed="81"/>
            <rFont val="Lucida Console"/>
            <family val="3"/>
          </rPr>
          <t>Tempo de Estoque (Meses)_x000D_
_x000D_
2.080,0</t>
        </r>
      </text>
    </comment>
    <comment ref="A593" authorId="0" shapeId="0" xr:uid="{42D195D5-D733-441D-B3D6-0DEAF64ED8E0}">
      <text>
        <r>
          <rPr>
            <sz val="10"/>
            <color indexed="81"/>
            <rFont val="Lucida Console"/>
            <family val="3"/>
          </rPr>
          <t>_x000D_
14921</t>
        </r>
      </text>
    </comment>
    <comment ref="B593" authorId="0" shapeId="0" xr:uid="{48E926CB-5102-46DF-8DF2-A0B67A8A8A94}">
      <text>
        <r>
          <rPr>
            <sz val="10"/>
            <color indexed="81"/>
            <rFont val="Lucida Console"/>
            <family val="3"/>
          </rPr>
          <t>DESCRIÇÃO DETALHADA_x000D_
FITA ISOLANTE 19 MM X 20 M</t>
        </r>
      </text>
    </comment>
    <comment ref="G593" authorId="0" shapeId="0" xr:uid="{0FDAA88C-C149-4002-AA7F-BFAAECC1B658}">
      <text>
        <r>
          <rPr>
            <sz val="10"/>
            <color indexed="81"/>
            <rFont val="Lucida Console"/>
            <family val="3"/>
          </rPr>
          <t>_x000D_
Últ estimativa : 1.500_x000D_
Enviada em     : 19.10.2018_x000D_
Ata - Venc     : 70/19 - 28.02.2020</t>
        </r>
      </text>
    </comment>
    <comment ref="O593" authorId="0" shapeId="0" xr:uid="{F707AFBC-EC95-48BD-AA17-AE4E7C40D3EB}">
      <text>
        <r>
          <rPr>
            <sz val="10"/>
            <color indexed="81"/>
            <rFont val="Lucida Console"/>
            <family val="3"/>
          </rPr>
          <t>_x000D_
Pertencia a ATA nº 70/19_x000D_
Estimativa de Renovação enviada em 19.10.2018 - Qtd 1.500_x000D_
PP  11/19 lote _x000D_
15.03.19 = Finalizar - contrato assinado. Ata 70/19.</t>
        </r>
      </text>
    </comment>
    <comment ref="W593" authorId="0" shapeId="0" xr:uid="{5348D76F-2C6C-492B-A602-7DACF1BF7B4D}">
      <text>
        <r>
          <rPr>
            <sz val="10"/>
            <color indexed="81"/>
            <rFont val="Lucida Console"/>
            <family val="3"/>
          </rPr>
          <t>_x000D_
DM-Elétrica</t>
        </r>
      </text>
    </comment>
    <comment ref="X593" authorId="0" shapeId="0" xr:uid="{E4F6FB00-5FFC-43B5-A3A6-023C3E10413B}">
      <text>
        <r>
          <rPr>
            <sz val="10"/>
            <color indexed="81"/>
            <rFont val="Lucida Console"/>
            <family val="3"/>
          </rPr>
          <t>_x000D_
EQUIP. MAT. P/ GERACAO, TRANSM. DISTR. RETIF...</t>
        </r>
      </text>
    </comment>
    <comment ref="Y593" authorId="0" shapeId="0" xr:uid="{E6A5F55F-7BF5-4F3E-9073-F2C7F1ABC750}">
      <text>
        <r>
          <rPr>
            <sz val="10"/>
            <color indexed="81"/>
            <rFont val="Lucida Console"/>
            <family val="3"/>
          </rPr>
          <t>_x000D_
ISOLADORES ELETRICOS E MATERIAIS PARA...</t>
        </r>
      </text>
    </comment>
    <comment ref="AW593" authorId="0" shapeId="0" xr:uid="{6B1C2C4F-6FC7-459B-9FA4-17F14885D964}">
      <text>
        <r>
          <rPr>
            <sz val="10"/>
            <color indexed="81"/>
            <rFont val="Lucida Console"/>
            <family val="3"/>
          </rPr>
          <t>Tempo de Estoque (Meses)_x000D_
_x000D_
1.161,0</t>
        </r>
      </text>
    </comment>
    <comment ref="A594" authorId="0" shapeId="0" xr:uid="{04748D4D-F34B-462B-856C-759CC3C9930B}">
      <text>
        <r>
          <rPr>
            <sz val="10"/>
            <color indexed="81"/>
            <rFont val="Lucida Console"/>
            <family val="3"/>
          </rPr>
          <t>_x000D_
52129</t>
        </r>
      </text>
    </comment>
    <comment ref="B594" authorId="0" shapeId="0" xr:uid="{C0D580F6-B748-40AC-8569-C4C25864B59F}">
      <text>
        <r>
          <rPr>
            <sz val="10"/>
            <color indexed="81"/>
            <rFont val="Lucida Console"/>
            <family val="3"/>
          </rPr>
          <t>DESCRIÇÃO DETALHADA_x000D_
DISCO DE CORTE PARA POLICORTE - MED. 10" DIAMETRO EXTERNO -3/4" DIAMETRO INTERNO - 1/8" ESPESSURA</t>
        </r>
      </text>
    </comment>
    <comment ref="G594" authorId="0" shapeId="0" xr:uid="{2F869BE9-C8D5-4190-A7F4-6C4C31D40BC7}">
      <text>
        <r>
          <rPr>
            <sz val="10"/>
            <color indexed="81"/>
            <rFont val="Lucida Console"/>
            <family val="3"/>
          </rPr>
          <t>_x000D_
Últ estimativa : 700_x000D_
Enviada em     : 24.10.2019_x000D_
Ata - Venc     : 70/19 - 28.02.2020</t>
        </r>
      </text>
    </comment>
    <comment ref="O594" authorId="0" shapeId="0" xr:uid="{79990335-257F-45A4-992F-74D9A26B8D95}">
      <text>
        <r>
          <rPr>
            <sz val="10"/>
            <color indexed="81"/>
            <rFont val="Lucida Console"/>
            <family val="3"/>
          </rPr>
          <t>_x000D_
Pertencia a ATA nº 70/19_x000D_
Estimativa de Renovação enviada em 24.10.2019 - Qtd 700_x000D_
PE   2/20 lote 8 (Impróspero)_x000D_
23.04.20 = Processo conferido, finalizado.</t>
        </r>
      </text>
    </comment>
    <comment ref="W594" authorId="0" shapeId="0" xr:uid="{9C5ABEB4-A0B9-47A0-893C-9A9ABF6FFC43}">
      <text>
        <r>
          <rPr>
            <sz val="10"/>
            <color indexed="81"/>
            <rFont val="Lucida Console"/>
            <family val="3"/>
          </rPr>
          <t>_x000D_
DM-Serralheria</t>
        </r>
      </text>
    </comment>
    <comment ref="X594" authorId="0" shapeId="0" xr:uid="{08D31863-EE06-4E38-840C-D963438B9D19}">
      <text>
        <r>
          <rPr>
            <sz val="10"/>
            <color indexed="81"/>
            <rFont val="Lucida Console"/>
            <family val="3"/>
          </rPr>
          <t>_x000D_
FERRAMENTAS MAQ.FERRAMENTAS,ELETR.PECAS E ACESSORI</t>
        </r>
      </text>
    </comment>
    <comment ref="Y594" authorId="0" shapeId="0" xr:uid="{CF49EF23-4200-4CEA-AE5B-0C61CB398B7D}">
      <text>
        <r>
          <rPr>
            <sz val="10"/>
            <color indexed="81"/>
            <rFont val="Lucida Console"/>
            <family val="3"/>
          </rPr>
          <t>_x000D_
DISCOS, LAMINAS E FITAS DE SERRAS ELETRICAS</t>
        </r>
      </text>
    </comment>
    <comment ref="AW594" authorId="0" shapeId="0" xr:uid="{E3858907-0E05-4E21-B404-C8207B3B1049}">
      <text>
        <r>
          <rPr>
            <sz val="10"/>
            <color indexed="81"/>
            <rFont val="Lucida Console"/>
            <family val="3"/>
          </rPr>
          <t>Tempo de Estoque (Meses)_x000D_
_x000D_
455,0</t>
        </r>
      </text>
    </comment>
    <comment ref="A595" authorId="0" shapeId="0" xr:uid="{CD5D8C97-5E64-4A07-AFF0-0B6FBAD03FC2}">
      <text>
        <r>
          <rPr>
            <sz val="10"/>
            <color indexed="81"/>
            <rFont val="Lucida Console"/>
            <family val="3"/>
          </rPr>
          <t>_x000D_
19871</t>
        </r>
      </text>
    </comment>
    <comment ref="B595" authorId="0" shapeId="0" xr:uid="{0BFBC816-D548-4348-A31F-009A229CC61B}">
      <text>
        <r>
          <rPr>
            <sz val="10"/>
            <color indexed="81"/>
            <rFont val="Lucida Console"/>
            <family val="3"/>
          </rPr>
          <t>DESCRIÇÃO DETALHADA_x000D_
BROCA DE WIDIA 1/4"</t>
        </r>
      </text>
    </comment>
    <comment ref="G595" authorId="0" shapeId="0" xr:uid="{B2A418BA-6233-4CE7-B313-C7E9C4CB4539}">
      <text>
        <r>
          <rPr>
            <sz val="10"/>
            <color indexed="81"/>
            <rFont val="Lucida Console"/>
            <family val="3"/>
          </rPr>
          <t>_x000D_
Últ estimativa : 150_x000D_
Enviada em     : 24.10.2019_x000D_
Ata - Venc     : 70/19 - 28.02.2020</t>
        </r>
      </text>
    </comment>
    <comment ref="O595" authorId="0" shapeId="0" xr:uid="{FA7A8DEA-29B8-4701-B618-86D9D0BD5315}">
      <text>
        <r>
          <rPr>
            <sz val="10"/>
            <color indexed="81"/>
            <rFont val="Lucida Console"/>
            <family val="3"/>
          </rPr>
          <t>_x000D_
Pertencia a ATA nº 70/19_x000D_
Estimativa de Renovação enviada em 24.10.2019 - Qtd 150_x000D_
PE   2/20 lote 3 (Impróspero)_x000D_
23.04.20 = Processo conferido, finalizado.</t>
        </r>
      </text>
    </comment>
    <comment ref="W595" authorId="0" shapeId="0" xr:uid="{C794A753-31EC-47F0-997C-44EE346A9580}">
      <text>
        <r>
          <rPr>
            <sz val="10"/>
            <color indexed="81"/>
            <rFont val="Lucida Console"/>
            <family val="3"/>
          </rPr>
          <t>_x000D_
DM-Serralheria</t>
        </r>
      </text>
    </comment>
    <comment ref="X595" authorId="0" shapeId="0" xr:uid="{006B791E-90D8-4FFC-8664-39C6ECE0EFBE}">
      <text>
        <r>
          <rPr>
            <sz val="10"/>
            <color indexed="81"/>
            <rFont val="Lucida Console"/>
            <family val="3"/>
          </rPr>
          <t>_x000D_
FERRAMENTAS MAQ.FERRAMENTAS,ELETR.PECAS E ACESSORI</t>
        </r>
      </text>
    </comment>
    <comment ref="Y595" authorId="0" shapeId="0" xr:uid="{F9631739-F976-4419-A97B-71C2392EA52A}">
      <text>
        <r>
          <rPr>
            <sz val="10"/>
            <color indexed="81"/>
            <rFont val="Lucida Console"/>
            <family val="3"/>
          </rPr>
          <t>_x000D_
BROCAS</t>
        </r>
      </text>
    </comment>
    <comment ref="AW595" authorId="0" shapeId="0" xr:uid="{99A9E65F-B24A-4D57-8855-A7E4F82C99A5}">
      <text>
        <r>
          <rPr>
            <sz val="10"/>
            <color indexed="81"/>
            <rFont val="Lucida Console"/>
            <family val="3"/>
          </rPr>
          <t>Tempo de Estoque (Meses)_x000D_
_x000D_
95,0</t>
        </r>
      </text>
    </comment>
    <comment ref="A596" authorId="0" shapeId="0" xr:uid="{3B1F49FE-6D10-413F-AF58-B341F07BF4AF}">
      <text>
        <r>
          <rPr>
            <sz val="10"/>
            <color indexed="81"/>
            <rFont val="Lucida Console"/>
            <family val="3"/>
          </rPr>
          <t>_x000D_
20034</t>
        </r>
      </text>
    </comment>
    <comment ref="B596" authorId="0" shapeId="0" xr:uid="{FA5A9983-FA76-4D4F-9915-59EC08900777}">
      <text>
        <r>
          <rPr>
            <sz val="10"/>
            <color indexed="81"/>
            <rFont val="Lucida Console"/>
            <family val="3"/>
          </rPr>
          <t>DESCRIÇÃO DETALHADA_x000D_
BROCA DE ACO RAPIDO HELICOIDAL DE 3/16" COM HASTE CILINDRICA</t>
        </r>
      </text>
    </comment>
    <comment ref="G596" authorId="0" shapeId="0" xr:uid="{7C16D821-C1E4-483D-9B3B-AC9423840D1A}">
      <text>
        <r>
          <rPr>
            <sz val="10"/>
            <color indexed="81"/>
            <rFont val="Lucida Console"/>
            <family val="3"/>
          </rPr>
          <t>_x000D_
Últ estimativa : 1.500_x000D_
Enviada em     : 24.10.2019_x000D_
Ata - Venc     : 70/19 - 28.02.2020</t>
        </r>
      </text>
    </comment>
    <comment ref="O596" authorId="0" shapeId="0" xr:uid="{E03C1489-E998-4495-B67B-C0B1BF8FCFE7}">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596" authorId="0" shapeId="0" xr:uid="{BFB357C7-4369-4625-96F4-830A722474E5}">
      <text>
        <r>
          <rPr>
            <sz val="10"/>
            <color indexed="81"/>
            <rFont val="Lucida Console"/>
            <family val="3"/>
          </rPr>
          <t>_x000D_
DM-Serralheria</t>
        </r>
      </text>
    </comment>
    <comment ref="X596" authorId="0" shapeId="0" xr:uid="{D1FAC1AE-1BAE-4B76-8AB5-25EAC3253FE3}">
      <text>
        <r>
          <rPr>
            <sz val="10"/>
            <color indexed="81"/>
            <rFont val="Lucida Console"/>
            <family val="3"/>
          </rPr>
          <t>_x000D_
FERRAMENTAS MAQ.FERRAMENTAS,ELETR.PECAS E ACESSORI</t>
        </r>
      </text>
    </comment>
    <comment ref="Y596" authorId="0" shapeId="0" xr:uid="{CA059430-3DDD-42B3-97B5-49B7F6909A2C}">
      <text>
        <r>
          <rPr>
            <sz val="10"/>
            <color indexed="81"/>
            <rFont val="Lucida Console"/>
            <family val="3"/>
          </rPr>
          <t>_x000D_
BROCAS</t>
        </r>
      </text>
    </comment>
    <comment ref="AW596" authorId="0" shapeId="0" xr:uid="{2263AC07-EC2F-42C8-A070-C2CE1AA9FA09}">
      <text>
        <r>
          <rPr>
            <sz val="10"/>
            <color indexed="81"/>
            <rFont val="Lucida Console"/>
            <family val="3"/>
          </rPr>
          <t>Tempo de Estoque (Meses)_x000D_
_x000D_
241,0</t>
        </r>
      </text>
    </comment>
    <comment ref="A597" authorId="0" shapeId="0" xr:uid="{B3A82703-8BFE-440A-8939-21839DA65272}">
      <text>
        <r>
          <rPr>
            <sz val="10"/>
            <color indexed="81"/>
            <rFont val="Lucida Console"/>
            <family val="3"/>
          </rPr>
          <t>_x000D_
20035</t>
        </r>
      </text>
    </comment>
    <comment ref="B597" authorId="0" shapeId="0" xr:uid="{D00FF18B-F12A-46B4-881B-01E5096E9821}">
      <text>
        <r>
          <rPr>
            <sz val="10"/>
            <color indexed="81"/>
            <rFont val="Lucida Console"/>
            <family val="3"/>
          </rPr>
          <t>DESCRIÇÃO DETALHADA_x000D_
BROCA DE ACO RAPIDO HELICOIDAL DE 3/32" COM HASTE CILINDRICA</t>
        </r>
      </text>
    </comment>
    <comment ref="G597" authorId="0" shapeId="0" xr:uid="{48E903F3-DDD2-40A7-AF15-2CED6C37815A}">
      <text>
        <r>
          <rPr>
            <sz val="10"/>
            <color indexed="81"/>
            <rFont val="Lucida Console"/>
            <family val="3"/>
          </rPr>
          <t>_x000D_
Últ estimativa : 230_x000D_
Enviada em     : 24.10.2019_x000D_
Ata - Venc     : 70/19 - 28.02.2020</t>
        </r>
      </text>
    </comment>
    <comment ref="O597" authorId="0" shapeId="0" xr:uid="{6CFF456F-5FAF-4EB9-8D95-4AE24FA66CF0}">
      <text>
        <r>
          <rPr>
            <sz val="10"/>
            <color indexed="81"/>
            <rFont val="Lucida Console"/>
            <family val="3"/>
          </rPr>
          <t>_x000D_
Pertencia a ATA nº 70/19_x000D_
Estimativa de Renovação enviada em 24.10.2019 - Qtd 230_x000D_
PE   2/20 lote 3 (Impróspero)_x000D_
23.04.20 = Processo conferido, finalizado.</t>
        </r>
      </text>
    </comment>
    <comment ref="W597" authorId="0" shapeId="0" xr:uid="{6DD19E58-4A76-4A7C-9CE7-355586814A98}">
      <text>
        <r>
          <rPr>
            <sz val="10"/>
            <color indexed="81"/>
            <rFont val="Lucida Console"/>
            <family val="3"/>
          </rPr>
          <t>_x000D_
DM-Serralheria</t>
        </r>
      </text>
    </comment>
    <comment ref="X597" authorId="0" shapeId="0" xr:uid="{CE357EB2-3981-4AED-BA89-E72E53AD59D1}">
      <text>
        <r>
          <rPr>
            <sz val="10"/>
            <color indexed="81"/>
            <rFont val="Lucida Console"/>
            <family val="3"/>
          </rPr>
          <t>_x000D_
FERRAMENTAS MAQ.FERRAMENTAS,ELETR.PECAS E ACESSORI</t>
        </r>
      </text>
    </comment>
    <comment ref="Y597" authorId="0" shapeId="0" xr:uid="{777216F2-963E-4ECA-B71C-00B0E1CB8D80}">
      <text>
        <r>
          <rPr>
            <sz val="10"/>
            <color indexed="81"/>
            <rFont val="Lucida Console"/>
            <family val="3"/>
          </rPr>
          <t>_x000D_
BROCAS</t>
        </r>
      </text>
    </comment>
    <comment ref="AW597" authorId="0" shapeId="0" xr:uid="{685F82BB-ABE9-4F88-AE16-C2273640F080}">
      <text>
        <r>
          <rPr>
            <sz val="10"/>
            <color indexed="81"/>
            <rFont val="Lucida Console"/>
            <family val="3"/>
          </rPr>
          <t>Tempo de Estoque (Meses)_x000D_
_x000D_
849,0</t>
        </r>
      </text>
    </comment>
    <comment ref="A598" authorId="0" shapeId="0" xr:uid="{2707F348-491F-408D-AD98-1EB02DB990BE}">
      <text>
        <r>
          <rPr>
            <sz val="10"/>
            <color indexed="81"/>
            <rFont val="Lucida Console"/>
            <family val="3"/>
          </rPr>
          <t>_x000D_
20104</t>
        </r>
      </text>
    </comment>
    <comment ref="B598" authorId="0" shapeId="0" xr:uid="{D961280F-2B58-4A8C-A9B9-B28F625C3F5E}">
      <text>
        <r>
          <rPr>
            <sz val="10"/>
            <color indexed="81"/>
            <rFont val="Lucida Console"/>
            <family val="3"/>
          </rPr>
          <t>DESCRIÇÃO DETALHADA_x000D_
BROCA DE ACO RAPIDO HELICOIDAL DE 5/16" COM HASTE CILINDRICA</t>
        </r>
      </text>
    </comment>
    <comment ref="G598" authorId="0" shapeId="0" xr:uid="{5EBA9376-C993-4E61-9686-D5FBE3985775}">
      <text>
        <r>
          <rPr>
            <sz val="10"/>
            <color indexed="81"/>
            <rFont val="Lucida Console"/>
            <family val="3"/>
          </rPr>
          <t>_x000D_
Últ estimativa : 250_x000D_
Enviada em     : 24.10.2019_x000D_
Ata - Venc     : 70/19 - 28.02.2020</t>
        </r>
      </text>
    </comment>
    <comment ref="O598" authorId="0" shapeId="0" xr:uid="{F40040E7-A9C1-4449-8CDF-1F2C1C687346}">
      <text>
        <r>
          <rPr>
            <sz val="10"/>
            <color indexed="81"/>
            <rFont val="Lucida Console"/>
            <family val="3"/>
          </rPr>
          <t>_x000D_
Pertencia a ATA nº 70/19_x000D_
Estimativa de Renovação enviada em 24.10.2019 - Qtd 250_x000D_
PE   2/20 lote 5 (Impróspero)_x000D_
23.04.20 = Processo conferido, finalizado.</t>
        </r>
      </text>
    </comment>
    <comment ref="W598" authorId="0" shapeId="0" xr:uid="{D9BE0EBF-9952-4F33-86C7-D74875561371}">
      <text>
        <r>
          <rPr>
            <sz val="10"/>
            <color indexed="81"/>
            <rFont val="Lucida Console"/>
            <family val="3"/>
          </rPr>
          <t>_x000D_
DM-Serralheria</t>
        </r>
      </text>
    </comment>
    <comment ref="X598" authorId="0" shapeId="0" xr:uid="{18A62689-CD84-4D64-988F-FBEA49DFCAC1}">
      <text>
        <r>
          <rPr>
            <sz val="10"/>
            <color indexed="81"/>
            <rFont val="Lucida Console"/>
            <family val="3"/>
          </rPr>
          <t>_x000D_
FERRAMENTAS MAQ.FERRAMENTAS,ELETR.PECAS E ACESSORI</t>
        </r>
      </text>
    </comment>
    <comment ref="Y598" authorId="0" shapeId="0" xr:uid="{373B4842-8291-4C00-81B8-0A82D8396D81}">
      <text>
        <r>
          <rPr>
            <sz val="10"/>
            <color indexed="81"/>
            <rFont val="Lucida Console"/>
            <family val="3"/>
          </rPr>
          <t>_x000D_
BROCAS</t>
        </r>
      </text>
    </comment>
    <comment ref="AW598" authorId="0" shapeId="0" xr:uid="{415EDAEF-9ED7-43A6-9AD6-88929BC8D2DB}">
      <text>
        <r>
          <rPr>
            <sz val="10"/>
            <color indexed="81"/>
            <rFont val="Lucida Console"/>
            <family val="3"/>
          </rPr>
          <t>Tempo de Estoque (Meses)_x000D_
_x000D_
284,0</t>
        </r>
      </text>
    </comment>
    <comment ref="A599" authorId="0" shapeId="0" xr:uid="{51AAD696-6610-4DB2-9839-FDF0F47106A7}">
      <text>
        <r>
          <rPr>
            <sz val="10"/>
            <color indexed="81"/>
            <rFont val="Lucida Console"/>
            <family val="3"/>
          </rPr>
          <t>_x000D_
20106</t>
        </r>
      </text>
    </comment>
    <comment ref="B599" authorId="0" shapeId="0" xr:uid="{0C2495A0-1498-4950-B618-6A8836A57D09}">
      <text>
        <r>
          <rPr>
            <sz val="10"/>
            <color indexed="81"/>
            <rFont val="Lucida Console"/>
            <family val="3"/>
          </rPr>
          <t>DESCRIÇÃO DETALHADA_x000D_
BROCA DE ACO RAPIDO HELICOIDAL DE 5/32" COM HASTE CILINDRICA</t>
        </r>
      </text>
    </comment>
    <comment ref="G599" authorId="0" shapeId="0" xr:uid="{0B7007AC-F091-4263-9BAC-37D993E00ABD}">
      <text>
        <r>
          <rPr>
            <sz val="10"/>
            <color indexed="81"/>
            <rFont val="Lucida Console"/>
            <family val="3"/>
          </rPr>
          <t>_x000D_
Últ estimativa : 300_x000D_
Enviada em     : 24.10.2019_x000D_
Ata - Venc     : 70/19 - 28.02.2020</t>
        </r>
      </text>
    </comment>
    <comment ref="O599" authorId="0" shapeId="0" xr:uid="{54A9FE98-00EA-4E97-A390-273256257B43}">
      <text>
        <r>
          <rPr>
            <sz val="10"/>
            <color indexed="81"/>
            <rFont val="Lucida Console"/>
            <family val="3"/>
          </rPr>
          <t>_x000D_
Pertencia a ATA nº 70/19_x000D_
Estimativa de Renovação enviada em 24.10.2019 - Qtd 300_x000D_
PE   2/20 lote 3 (Impróspero)_x000D_
23.04.20 = Processo conferido, finalizado.</t>
        </r>
      </text>
    </comment>
    <comment ref="W599" authorId="0" shapeId="0" xr:uid="{2EA8C709-1B70-42E5-8AA9-F4B626EC5584}">
      <text>
        <r>
          <rPr>
            <sz val="10"/>
            <color indexed="81"/>
            <rFont val="Lucida Console"/>
            <family val="3"/>
          </rPr>
          <t>_x000D_
DM-Serralheria</t>
        </r>
      </text>
    </comment>
    <comment ref="X599" authorId="0" shapeId="0" xr:uid="{BD7C9367-EE4B-44C1-A024-EFB35A4472A2}">
      <text>
        <r>
          <rPr>
            <sz val="10"/>
            <color indexed="81"/>
            <rFont val="Lucida Console"/>
            <family val="3"/>
          </rPr>
          <t>_x000D_
FERRAMENTAS MAQ.FERRAMENTAS,ELETR.PECAS E ACESSORI</t>
        </r>
      </text>
    </comment>
    <comment ref="Y599" authorId="0" shapeId="0" xr:uid="{4FACF903-E398-43A3-AA92-3D51F9DC5373}">
      <text>
        <r>
          <rPr>
            <sz val="10"/>
            <color indexed="81"/>
            <rFont val="Lucida Console"/>
            <family val="3"/>
          </rPr>
          <t>_x000D_
BROCAS</t>
        </r>
      </text>
    </comment>
    <comment ref="AW599" authorId="0" shapeId="0" xr:uid="{0D0210C0-3755-4024-9C2A-5631C6E544CE}">
      <text>
        <r>
          <rPr>
            <sz val="10"/>
            <color indexed="81"/>
            <rFont val="Lucida Console"/>
            <family val="3"/>
          </rPr>
          <t>Tempo de Estoque (Meses)_x000D_
_x000D_
518,0</t>
        </r>
      </text>
    </comment>
    <comment ref="A600" authorId="0" shapeId="0" xr:uid="{CCC2ED4F-B22F-430C-A5B2-B2078042CBD8}">
      <text>
        <r>
          <rPr>
            <sz val="10"/>
            <color indexed="81"/>
            <rFont val="Lucida Console"/>
            <family val="3"/>
          </rPr>
          <t>_x000D_
133371</t>
        </r>
      </text>
    </comment>
    <comment ref="B600" authorId="0" shapeId="0" xr:uid="{74935CE0-036A-4E7A-8150-D6917E1A8525}">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600" authorId="0" shapeId="0" xr:uid="{49686326-A9B3-40CC-ABDA-DD84DE272618}">
      <text>
        <r>
          <rPr>
            <sz val="10"/>
            <color indexed="81"/>
            <rFont val="Lucida Console"/>
            <family val="3"/>
          </rPr>
          <t>_x000D_
Últ estimativa : 800_x000D_
Enviada em     : 24.10.2019_x000D_
Ata - Venc     : 75/21 - 15.03.2022</t>
        </r>
      </text>
    </comment>
    <comment ref="O600" authorId="0" shapeId="0" xr:uid="{FA050458-F8B3-4EF4-8030-78C864C778A1}">
      <text>
        <r>
          <rPr>
            <sz val="10"/>
            <color indexed="81"/>
            <rFont val="Lucida Console"/>
            <family val="3"/>
          </rPr>
          <t>_x000D_
Pertencia a ATA nº 75/21_x000D_
Estimativa de Renovação enviada em 24.10.2019 - Qtd 800_x000D_
PE   2/20 lote 3 (Impróspero)_x000D_
23.04.20 = Processo conferido, finalizado.</t>
        </r>
      </text>
    </comment>
    <comment ref="W600" authorId="0" shapeId="0" xr:uid="{44DD1798-5B22-4EC9-9514-D5CCD1374906}">
      <text>
        <r>
          <rPr>
            <sz val="10"/>
            <color indexed="81"/>
            <rFont val="Lucida Console"/>
            <family val="3"/>
          </rPr>
          <t>_x000D_
DM-Serralheria</t>
        </r>
      </text>
    </comment>
    <comment ref="X600" authorId="0" shapeId="0" xr:uid="{8C9F6FFD-5036-4F34-B1A1-1A9BF985029E}">
      <text>
        <r>
          <rPr>
            <sz val="10"/>
            <color indexed="81"/>
            <rFont val="Lucida Console"/>
            <family val="3"/>
          </rPr>
          <t>_x000D_
FERRAMENTAS MAQ.FERRAMENTAS,ELETR.PECAS E ACESSORI</t>
        </r>
      </text>
    </comment>
    <comment ref="Y600" authorId="0" shapeId="0" xr:uid="{BB6F9684-96C4-473D-9CCE-06A3E96DEE51}">
      <text>
        <r>
          <rPr>
            <sz val="10"/>
            <color indexed="81"/>
            <rFont val="Lucida Console"/>
            <family val="3"/>
          </rPr>
          <t>_x000D_
ACESSORIOS P/ SOLDA</t>
        </r>
      </text>
    </comment>
    <comment ref="AW600" authorId="0" shapeId="0" xr:uid="{A3FD47EB-CA99-4B32-B319-B85D5D6530BA}">
      <text>
        <r>
          <rPr>
            <sz val="10"/>
            <color indexed="81"/>
            <rFont val="Lucida Console"/>
            <family val="3"/>
          </rPr>
          <t>Tempo de Estoque (Meses)_x000D_
_x000D_
420,0</t>
        </r>
      </text>
    </comment>
    <comment ref="A601" authorId="0" shapeId="0" xr:uid="{2E48A3FA-D3B1-4E1E-B2B8-3454C1C9D3E3}">
      <text>
        <r>
          <rPr>
            <sz val="10"/>
            <color indexed="81"/>
            <rFont val="Lucida Console"/>
            <family val="3"/>
          </rPr>
          <t>_x000D_
35256</t>
        </r>
      </text>
    </comment>
    <comment ref="B601" authorId="0" shapeId="0" xr:uid="{E92BA16F-95F6-43C0-A9AD-02FEF05AF88B}">
      <text>
        <r>
          <rPr>
            <sz val="10"/>
            <color indexed="81"/>
            <rFont val="Lucida Console"/>
            <family val="3"/>
          </rPr>
          <t>DESCRIÇÃO DETALHADA_x000D_
CANTONEIRA EM ALUMINIO - 10 MM DE VAO - BR C/ 3 METROS  (P/ACABAMENTO EM PAREDES DE AZULEJO GROSSO)</t>
        </r>
      </text>
    </comment>
    <comment ref="G601" authorId="0" shapeId="0" xr:uid="{4B9934CA-7B49-4FC5-B90C-B43B7DAC6FA0}">
      <text>
        <r>
          <rPr>
            <sz val="10"/>
            <color indexed="81"/>
            <rFont val="Lucida Console"/>
            <family val="3"/>
          </rPr>
          <t>_x000D_
Últ estimativa : 200_x000D_
Enviada em     : 20.05.2020_x000D_
Ata - Venc     : 75/21 - 15.03.2022</t>
        </r>
      </text>
    </comment>
    <comment ref="O601" authorId="0" shapeId="0" xr:uid="{DEBC8AA3-48BF-45D0-9354-63D5C8ADFD4D}">
      <text>
        <r>
          <rPr>
            <sz val="10"/>
            <color indexed="81"/>
            <rFont val="Lucida Console"/>
            <family val="3"/>
          </rPr>
          <t>_x000D_
Pertencia a ATA nº 75/21_x000D_
Estimativa de Renovação enviada em 20.05.2020 - Qtd 200_x000D_
PE 247/20 lote _x000D_
18.02.21 = Finalizado</t>
        </r>
      </text>
    </comment>
    <comment ref="W601" authorId="0" shapeId="0" xr:uid="{0B4D0C4F-EA3E-4BFC-A0D8-919AD2B25C68}">
      <text>
        <r>
          <rPr>
            <sz val="10"/>
            <color indexed="81"/>
            <rFont val="Lucida Console"/>
            <family val="3"/>
          </rPr>
          <t>_x000D_
DM-Serralheria</t>
        </r>
      </text>
    </comment>
    <comment ref="X601" authorId="0" shapeId="0" xr:uid="{E788B386-9281-4CEB-962A-633564469229}">
      <text>
        <r>
          <rPr>
            <sz val="10"/>
            <color indexed="81"/>
            <rFont val="Lucida Console"/>
            <family val="3"/>
          </rPr>
          <t>_x000D_
METAIS,LAMINAD.,PERFILADOS E ARTEFATOS METALICOS</t>
        </r>
      </text>
    </comment>
    <comment ref="Y601" authorId="0" shapeId="0" xr:uid="{1DE22408-2F6E-4FFD-964A-D90387B2F6F9}">
      <text>
        <r>
          <rPr>
            <sz val="10"/>
            <color indexed="81"/>
            <rFont val="Lucida Console"/>
            <family val="3"/>
          </rPr>
          <t>_x000D_
CANTONEIRAS</t>
        </r>
      </text>
    </comment>
    <comment ref="AW601" authorId="0" shapeId="0" xr:uid="{9B3F08CA-0EED-47B1-A962-0E1208AAD71E}">
      <text>
        <r>
          <rPr>
            <sz val="10"/>
            <color indexed="81"/>
            <rFont val="Lucida Console"/>
            <family val="3"/>
          </rPr>
          <t>Tempo de Estoque (Meses)_x000D_
_x000D_
157,0</t>
        </r>
      </text>
    </comment>
    <comment ref="A602" authorId="0" shapeId="0" xr:uid="{1421405F-F17E-45FF-9A9C-C49E81D03EDB}">
      <text>
        <r>
          <rPr>
            <sz val="10"/>
            <color indexed="81"/>
            <rFont val="Lucida Console"/>
            <family val="3"/>
          </rPr>
          <t>_x000D_
12830</t>
        </r>
      </text>
    </comment>
    <comment ref="B602" authorId="0" shapeId="0" xr:uid="{A53D2F71-326B-4115-8D8C-DBCBC24C07AE}">
      <text>
        <r>
          <rPr>
            <sz val="10"/>
            <color indexed="81"/>
            <rFont val="Lucida Console"/>
            <family val="3"/>
          </rPr>
          <t>DESCRIÇÃO DETALHADA_x000D_
ADAPTADOR DE PVC SOLDAVEL MARROM 1.1/2". A MARCA DEVERA VIR LITOGRAFADA NA PECA.</t>
        </r>
      </text>
    </comment>
    <comment ref="G602" authorId="0" shapeId="0" xr:uid="{9E0D5E7C-72B6-4B24-AE99-82BC25C87AE1}">
      <text>
        <r>
          <rPr>
            <sz val="10"/>
            <color indexed="81"/>
            <rFont val="Lucida Console"/>
            <family val="3"/>
          </rPr>
          <t>_x000D_
Últ estimativa : 600_x000D_
Enviada em     : 24.11.2020_x000D_
Ata - Venc     : 76/19 - 09.03.2020</t>
        </r>
      </text>
    </comment>
    <comment ref="O602" authorId="0" shapeId="0" xr:uid="{FAD0D9CF-FC65-4974-8506-AC550B80862B}">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602" authorId="0" shapeId="0" xr:uid="{7BE3EB0C-D3EA-4BF8-96F3-BC27921E8DD7}">
      <text>
        <r>
          <rPr>
            <sz val="10"/>
            <color indexed="81"/>
            <rFont val="Lucida Console"/>
            <family val="3"/>
          </rPr>
          <t>_x000D_
DM-Hidráulica</t>
        </r>
      </text>
    </comment>
    <comment ref="X602" authorId="0" shapeId="0" xr:uid="{A0959A8F-3246-4B99-A78C-767605EB628D}">
      <text>
        <r>
          <rPr>
            <sz val="10"/>
            <color indexed="81"/>
            <rFont val="Lucida Console"/>
            <family val="3"/>
          </rPr>
          <t>_x000D_
MATERIAL HIDRAULICO, CANOS, TUBOS, MANGUEIRAS, CONEXOES E ACESS.</t>
        </r>
      </text>
    </comment>
    <comment ref="Y602" authorId="0" shapeId="0" xr:uid="{5BCF8AA9-25D2-4894-96D5-4FBEF753F6FE}">
      <text>
        <r>
          <rPr>
            <sz val="10"/>
            <color indexed="81"/>
            <rFont val="Lucida Console"/>
            <family val="3"/>
          </rPr>
          <t>_x000D_
ADAP. LUVAS.TES CURVAS COTOVELOS PLUGS FLANGES.....</t>
        </r>
      </text>
    </comment>
    <comment ref="AW602" authorId="0" shapeId="0" xr:uid="{AC50C1ED-0337-4365-951F-EC04BFF9DAEE}">
      <text>
        <r>
          <rPr>
            <sz val="10"/>
            <color indexed="81"/>
            <rFont val="Lucida Console"/>
            <family val="3"/>
          </rPr>
          <t>Tempo de Estoque (Meses)_x000D_
_x000D_
1.412,0</t>
        </r>
      </text>
    </comment>
    <comment ref="A603" authorId="0" shapeId="0" xr:uid="{A1A0FB86-3915-4626-BBDF-CD66FF152603}">
      <text>
        <r>
          <rPr>
            <sz val="10"/>
            <color indexed="81"/>
            <rFont val="Lucida Console"/>
            <family val="3"/>
          </rPr>
          <t>_x000D_
114976</t>
        </r>
      </text>
    </comment>
    <comment ref="B603" authorId="0" shapeId="0" xr:uid="{314D33A1-1DA1-489F-998C-BE19121D3DCF}">
      <text>
        <r>
          <rPr>
            <sz val="10"/>
            <color indexed="81"/>
            <rFont val="Lucida Console"/>
            <family val="3"/>
          </rPr>
          <t>DESCRIÇÃO DETALHADA_x000D_
CABO DE COBRE FLEXIVEL BITOLA 240 MM2 ISOLACAO 0,6/1KV , TEMPERATURA 70° C, COR PRETA - ANTICHAMA</t>
        </r>
      </text>
    </comment>
    <comment ref="G603" authorId="0" shapeId="0" xr:uid="{0F3D29CD-3E77-432E-8335-E109117913A4}">
      <text>
        <r>
          <rPr>
            <sz val="10"/>
            <color indexed="81"/>
            <rFont val="Lucida Console"/>
            <family val="3"/>
          </rPr>
          <t>_x000D_
Últ estimativa : 0_x000D_
Enviada em     : 20.12.2018_x000D_
Ata - Venc     : 78/18 - 25.03.2019</t>
        </r>
      </text>
    </comment>
    <comment ref="O603" authorId="0" shapeId="0" xr:uid="{802AD619-D340-4DA6-9032-B98DD2721214}">
      <text>
        <r>
          <rPr>
            <sz val="10"/>
            <color indexed="81"/>
            <rFont val="Lucida Console"/>
            <family val="3"/>
          </rPr>
          <t>_x000D_
Pertencia a ATA nº 78/18_x000D_
Estimativa de Renovação enviada em 20.12.2018 - Qtd _x000D_
PP  11/18 lote _x000D_
09.04.18 = Processo finalizado. Ata 78/18.</t>
        </r>
      </text>
    </comment>
    <comment ref="W603" authorId="0" shapeId="0" xr:uid="{576F962A-EFDC-4FA6-B890-B1570154819D}">
      <text>
        <r>
          <rPr>
            <sz val="10"/>
            <color indexed="81"/>
            <rFont val="Lucida Console"/>
            <family val="3"/>
          </rPr>
          <t>_x000D_
DM-Elétrica</t>
        </r>
      </text>
    </comment>
    <comment ref="X603" authorId="0" shapeId="0" xr:uid="{F75133A7-3C40-4386-98CD-76CE301EDE39}">
      <text>
        <r>
          <rPr>
            <sz val="10"/>
            <color indexed="81"/>
            <rFont val="Lucida Console"/>
            <family val="3"/>
          </rPr>
          <t>_x000D_
EQUIP. MAT. P/ GERACAO, TRANSM. DISTR. RETIF...</t>
        </r>
      </text>
    </comment>
    <comment ref="Y603" authorId="0" shapeId="0" xr:uid="{E10BD3C4-910C-434B-89C3-5CE10A40D0C0}">
      <text>
        <r>
          <rPr>
            <sz val="10"/>
            <color indexed="81"/>
            <rFont val="Lucida Console"/>
            <family val="3"/>
          </rPr>
          <t>_x000D_
FIOS E CABOS ELETRICOS</t>
        </r>
      </text>
    </comment>
    <comment ref="AW603" authorId="0" shapeId="0" xr:uid="{547216A2-E9B4-478C-806D-EEF3F8A120B5}">
      <text>
        <r>
          <rPr>
            <sz val="10"/>
            <color indexed="81"/>
            <rFont val="Lucida Console"/>
            <family val="3"/>
          </rPr>
          <t>Tempo de Estoque (Meses)_x000D_
_x000D_
634,0</t>
        </r>
      </text>
    </comment>
    <comment ref="A604" authorId="0" shapeId="0" xr:uid="{0E453F2D-C192-4AF5-A03D-C9BC51CE3257}">
      <text>
        <r>
          <rPr>
            <sz val="10"/>
            <color indexed="81"/>
            <rFont val="Lucida Console"/>
            <family val="3"/>
          </rPr>
          <t>_x000D_
123372</t>
        </r>
      </text>
    </comment>
    <comment ref="B604" authorId="0" shapeId="0" xr:uid="{1275734C-DF16-49D5-96B1-4D4AFFEB0038}">
      <text>
        <r>
          <rPr>
            <sz val="10"/>
            <color indexed="81"/>
            <rFont val="Lucida Console"/>
            <family val="3"/>
          </rPr>
          <t>DESCRIÇÃO DETALHADA_x000D_
CABO DE COBRE FLEXIVEL BITOLA 95 MM2 , ISOLACAO 0,6/1 KV, COR AZUL - ANTICHAMA</t>
        </r>
      </text>
    </comment>
    <comment ref="G604" authorId="0" shapeId="0" xr:uid="{84074BB3-E23E-40F8-80F8-827A19F83D10}">
      <text>
        <r>
          <rPr>
            <sz val="10"/>
            <color indexed="81"/>
            <rFont val="Lucida Console"/>
            <family val="3"/>
          </rPr>
          <t>_x000D_
Últ estimativa : 0_x000D_
Enviada em     : 20.12.2018_x000D_
Ata - Venc     : 78/18 - 25.03.2019</t>
        </r>
      </text>
    </comment>
    <comment ref="O604" authorId="0" shapeId="0" xr:uid="{3EB898A3-3D3B-4555-93FA-9E802CD1650D}">
      <text>
        <r>
          <rPr>
            <sz val="10"/>
            <color indexed="81"/>
            <rFont val="Lucida Console"/>
            <family val="3"/>
          </rPr>
          <t>_x000D_
Pertencia a ATA nº 78/18_x000D_
Estimativa de Renovação enviada em 20.12.2018 - Qtd _x000D_
PP  11/18 lote _x000D_
09.04.18 = Processo finalizado. Ata 78/18.</t>
        </r>
      </text>
    </comment>
    <comment ref="W604" authorId="0" shapeId="0" xr:uid="{B6BFA622-A4C0-4911-AEF2-A9D2EB590031}">
      <text>
        <r>
          <rPr>
            <sz val="10"/>
            <color indexed="81"/>
            <rFont val="Lucida Console"/>
            <family val="3"/>
          </rPr>
          <t>_x000D_
DM-Elétrica</t>
        </r>
      </text>
    </comment>
    <comment ref="X604" authorId="0" shapeId="0" xr:uid="{F51D26AA-E92B-433A-8A85-535C2766CE72}">
      <text>
        <r>
          <rPr>
            <sz val="10"/>
            <color indexed="81"/>
            <rFont val="Lucida Console"/>
            <family val="3"/>
          </rPr>
          <t>_x000D_
EQUIP. MAT. P/ GERACAO, TRANSM. DISTR. RETIF...</t>
        </r>
      </text>
    </comment>
    <comment ref="Y604" authorId="0" shapeId="0" xr:uid="{5E44809E-8196-47BC-B0D3-BC87FD355569}">
      <text>
        <r>
          <rPr>
            <sz val="10"/>
            <color indexed="81"/>
            <rFont val="Lucida Console"/>
            <family val="3"/>
          </rPr>
          <t>_x000D_
FIOS E CABOS ELETRICOS</t>
        </r>
      </text>
    </comment>
    <comment ref="AW604" authorId="0" shapeId="0" xr:uid="{92507FE2-DB32-4E82-8917-3434E85C6820}">
      <text>
        <r>
          <rPr>
            <sz val="10"/>
            <color indexed="81"/>
            <rFont val="Lucida Console"/>
            <family val="3"/>
          </rPr>
          <t>Tempo de Estoque (Meses)_x000D_
_x000D_
651,0</t>
        </r>
      </text>
    </comment>
    <comment ref="A605" authorId="0" shapeId="0" xr:uid="{5AEC98AA-D878-4CAE-81C4-DC5FC4DF2F51}">
      <text>
        <r>
          <rPr>
            <sz val="10"/>
            <color indexed="81"/>
            <rFont val="Lucida Console"/>
            <family val="3"/>
          </rPr>
          <t>_x000D_
129960</t>
        </r>
      </text>
    </comment>
    <comment ref="B605" authorId="0" shapeId="0" xr:uid="{335B3BF7-C378-4382-9E16-0622FCDBCFEF}">
      <text>
        <r>
          <rPr>
            <sz val="10"/>
            <color indexed="81"/>
            <rFont val="Lucida Console"/>
            <family val="3"/>
          </rPr>
          <t>DESCRIÇÃO DETALHADA_x000D_
CABO DE COBRE FLEXIVEL BITOLA 240MM², 750 V, ISOLACAO DE PVC - 70°C - COR AZUL-CLARO</t>
        </r>
      </text>
    </comment>
    <comment ref="G605" authorId="0" shapeId="0" xr:uid="{6386404B-9E96-4207-B64D-D459743FA083}">
      <text>
        <r>
          <rPr>
            <sz val="10"/>
            <color indexed="81"/>
            <rFont val="Lucida Console"/>
            <family val="3"/>
          </rPr>
          <t>_x000D_
Últ estimativa : 0_x000D_
Enviada em     : 20.12.2018_x000D_
Ata - Venc     : 78/18 - 25.03.2019</t>
        </r>
      </text>
    </comment>
    <comment ref="O605" authorId="0" shapeId="0" xr:uid="{726E6EBA-519E-4700-BDE0-A38C07AE84BE}">
      <text>
        <r>
          <rPr>
            <sz val="10"/>
            <color indexed="81"/>
            <rFont val="Lucida Console"/>
            <family val="3"/>
          </rPr>
          <t>_x000D_
Pertencia a ATA nº 78/18_x000D_
Estimativa de Renovação enviada em 20.12.2018 - Qtd _x000D_
PP  11/18 lote _x000D_
09.04.18 = Processo finalizado. Ata 78/18.</t>
        </r>
      </text>
    </comment>
    <comment ref="W605" authorId="0" shapeId="0" xr:uid="{569453EF-AE2D-45F5-8944-3F1389AD2885}">
      <text>
        <r>
          <rPr>
            <sz val="10"/>
            <color indexed="81"/>
            <rFont val="Lucida Console"/>
            <family val="3"/>
          </rPr>
          <t>_x000D_
DM-Elétrica</t>
        </r>
      </text>
    </comment>
    <comment ref="X605" authorId="0" shapeId="0" xr:uid="{FA3873DB-6556-489D-86C1-C4727BB77F24}">
      <text>
        <r>
          <rPr>
            <sz val="10"/>
            <color indexed="81"/>
            <rFont val="Lucida Console"/>
            <family val="3"/>
          </rPr>
          <t>_x000D_
EQUIP. MAT. P/ GERACAO, TRANSM. DISTR. RETIF...</t>
        </r>
      </text>
    </comment>
    <comment ref="Y605" authorId="0" shapeId="0" xr:uid="{AEC9DED1-DE7A-4F56-87D0-84FB4FEBDCDE}">
      <text>
        <r>
          <rPr>
            <sz val="10"/>
            <color indexed="81"/>
            <rFont val="Lucida Console"/>
            <family val="3"/>
          </rPr>
          <t>_x000D_
FIOS E CABOS ELETRICOS</t>
        </r>
      </text>
    </comment>
    <comment ref="AW605" authorId="0" shapeId="0" xr:uid="{3DCC5851-B146-4D86-9921-DB41BCAD98B1}">
      <text>
        <r>
          <rPr>
            <sz val="10"/>
            <color indexed="81"/>
            <rFont val="Lucida Console"/>
            <family val="3"/>
          </rPr>
          <t>Tempo de Estoque (Meses)_x000D_
_x000D_
240,0</t>
        </r>
      </text>
    </comment>
    <comment ref="A606" authorId="0" shapeId="0" xr:uid="{313A3CB4-D53D-4BC0-BB67-694363882F7D}">
      <text>
        <r>
          <rPr>
            <sz val="10"/>
            <color indexed="81"/>
            <rFont val="Lucida Console"/>
            <family val="3"/>
          </rPr>
          <t>_x000D_
138552</t>
        </r>
      </text>
    </comment>
    <comment ref="B606" authorId="0" shapeId="0" xr:uid="{148F2A1F-C495-4F9D-BDC5-71E6A6E1A2AE}">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6" authorId="0" shapeId="0" xr:uid="{C842A667-1463-488B-A584-B579140635B6}">
      <text>
        <r>
          <rPr>
            <sz val="10"/>
            <color indexed="81"/>
            <rFont val="Lucida Console"/>
            <family val="3"/>
          </rPr>
          <t>_x000D_
Últ estimativa : 700_x000D_
Enviada em     : 11.11.2020_x000D_
Ata - Venc     : 79/21 - 16.03.2022</t>
        </r>
      </text>
    </comment>
    <comment ref="O606" authorId="0" shapeId="0" xr:uid="{6B7193BF-66F7-4D6F-AA02-C567C6475BE6}">
      <text>
        <r>
          <rPr>
            <sz val="10"/>
            <color indexed="81"/>
            <rFont val="Lucida Console"/>
            <family val="3"/>
          </rPr>
          <t>_x000D_
Pertencia a ATA nº 79/21_x000D_
Estimativa de Renovação enviada em 11.11.2020 - Qtd 700_x000D_
PE 245/20 lote _x000D_
20.01.21 = Finalizado</t>
        </r>
      </text>
    </comment>
    <comment ref="W606" authorId="0" shapeId="0" xr:uid="{8FE59F38-CE8B-48ED-9D2A-8BE44D5EE94C}">
      <text>
        <r>
          <rPr>
            <sz val="10"/>
            <color indexed="81"/>
            <rFont val="Lucida Console"/>
            <family val="3"/>
          </rPr>
          <t>_x000D_
DM-Elétrica</t>
        </r>
      </text>
    </comment>
    <comment ref="X606" authorId="0" shapeId="0" xr:uid="{E2ABDFEB-753B-4E25-8898-0CD709B53FD0}">
      <text>
        <r>
          <rPr>
            <sz val="10"/>
            <color indexed="81"/>
            <rFont val="Lucida Console"/>
            <family val="3"/>
          </rPr>
          <t>_x000D_
EQUIP. MAT. P/ GERACAO, TRANSM. DISTR. RETIF...</t>
        </r>
      </text>
    </comment>
    <comment ref="Y606" authorId="0" shapeId="0" xr:uid="{C578FBDE-58E6-4FE9-B640-D360908D5565}">
      <text>
        <r>
          <rPr>
            <sz val="10"/>
            <color indexed="81"/>
            <rFont val="Lucida Console"/>
            <family val="3"/>
          </rPr>
          <t>_x000D_
LUMINARIAS E PROJETORES COM EQUIPAMENTO</t>
        </r>
      </text>
    </comment>
    <comment ref="AW606" authorId="0" shapeId="0" xr:uid="{0D2A6B77-65CB-4F8D-A438-C3A8047B8C73}">
      <text>
        <r>
          <rPr>
            <sz val="10"/>
            <color indexed="81"/>
            <rFont val="Lucida Console"/>
            <family val="3"/>
          </rPr>
          <t>Tempo de Estoque (Meses)_x000D_
_x000D_
484,0</t>
        </r>
      </text>
    </comment>
    <comment ref="A607" authorId="0" shapeId="0" xr:uid="{166E33E6-04DA-4E57-8507-4D07C9BBC1F9}">
      <text>
        <r>
          <rPr>
            <sz val="10"/>
            <color indexed="81"/>
            <rFont val="Lucida Console"/>
            <family val="3"/>
          </rPr>
          <t>_x000D_
138553</t>
        </r>
      </text>
    </comment>
    <comment ref="B607" authorId="0" shapeId="0" xr:uid="{CD694A95-734F-4EA4-AC57-D70ABCCF5B04}">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607" authorId="0" shapeId="0" xr:uid="{4CE38617-FA82-4805-B885-5E9A7826BC20}">
      <text>
        <r>
          <rPr>
            <sz val="10"/>
            <color indexed="81"/>
            <rFont val="Lucida Console"/>
            <family val="3"/>
          </rPr>
          <t>_x000D_
Últ estimativa : 700_x000D_
Enviada em     : 11.11.2020_x000D_
Ata - Venc     : 79/21 - 16.03.2022</t>
        </r>
      </text>
    </comment>
    <comment ref="O607" authorId="0" shapeId="0" xr:uid="{C09BE337-15CE-45AE-A2F2-F1AC76F51F3C}">
      <text>
        <r>
          <rPr>
            <sz val="10"/>
            <color indexed="81"/>
            <rFont val="Lucida Console"/>
            <family val="3"/>
          </rPr>
          <t>_x000D_
Pertencia a ATA nº 79/21_x000D_
Estimativa de Renovação enviada em 11.11.2020 - Qtd 700_x000D_
PE 245/20 lote _x000D_
20.01.21 = Finalizado</t>
        </r>
      </text>
    </comment>
    <comment ref="W607" authorId="0" shapeId="0" xr:uid="{899D86A3-3B0B-4CE5-9DE7-332FCF0122DD}">
      <text>
        <r>
          <rPr>
            <sz val="10"/>
            <color indexed="81"/>
            <rFont val="Lucida Console"/>
            <family val="3"/>
          </rPr>
          <t>_x000D_
DM-Elétrica</t>
        </r>
      </text>
    </comment>
    <comment ref="X607" authorId="0" shapeId="0" xr:uid="{F386FC2A-1173-44E8-B255-638E61EA584C}">
      <text>
        <r>
          <rPr>
            <sz val="10"/>
            <color indexed="81"/>
            <rFont val="Lucida Console"/>
            <family val="3"/>
          </rPr>
          <t>_x000D_
EQUIP. MAT. P/ GERACAO, TRANSM. DISTR. RETIF...</t>
        </r>
      </text>
    </comment>
    <comment ref="Y607" authorId="0" shapeId="0" xr:uid="{DD224785-0C58-44AB-AD68-59B57B39D81A}">
      <text>
        <r>
          <rPr>
            <sz val="10"/>
            <color indexed="81"/>
            <rFont val="Lucida Console"/>
            <family val="3"/>
          </rPr>
          <t>_x000D_
LUMINARIAS E PROJETORES COM EQUIPAMENTO</t>
        </r>
      </text>
    </comment>
    <comment ref="AW607" authorId="0" shapeId="0" xr:uid="{25457071-9443-43CA-89E3-07D46484A3B9}">
      <text>
        <r>
          <rPr>
            <sz val="10"/>
            <color indexed="81"/>
            <rFont val="Lucida Console"/>
            <family val="3"/>
          </rPr>
          <t>Tempo de Estoque (Meses)_x000D_
_x000D_
660,0</t>
        </r>
      </text>
    </comment>
    <comment ref="A608" authorId="0" shapeId="0" xr:uid="{FD241D4E-CA60-4282-8AD7-C899D12BED99}">
      <text>
        <r>
          <rPr>
            <sz val="10"/>
            <color indexed="81"/>
            <rFont val="Lucida Console"/>
            <family val="3"/>
          </rPr>
          <t>_x000D_
138554</t>
        </r>
      </text>
    </comment>
    <comment ref="B608" authorId="0" shapeId="0" xr:uid="{96A1518A-5345-44DC-8D31-EB9A2733D450}">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608" authorId="0" shapeId="0" xr:uid="{4EC11C09-8DB5-4097-BF88-D5FE70F88AB6}">
      <text>
        <r>
          <rPr>
            <sz val="10"/>
            <color indexed="81"/>
            <rFont val="Lucida Console"/>
            <family val="3"/>
          </rPr>
          <t>_x000D_
Últ estimativa : 700_x000D_
Enviada em     : 11.11.2020_x000D_
Ata - Venc     : 79/21 - 16.03.2022</t>
        </r>
      </text>
    </comment>
    <comment ref="O608" authorId="0" shapeId="0" xr:uid="{7819D88D-84CB-42C3-B321-2538FA5C18C7}">
      <text>
        <r>
          <rPr>
            <sz val="10"/>
            <color indexed="81"/>
            <rFont val="Lucida Console"/>
            <family val="3"/>
          </rPr>
          <t>_x000D_
Pertencia a ATA nº 79/21_x000D_
Estimativa de Renovação enviada em 11.11.2020 - Qtd 700_x000D_
PE 245/20 lote _x000D_
20.01.21 = Finalizado</t>
        </r>
      </text>
    </comment>
    <comment ref="W608" authorId="0" shapeId="0" xr:uid="{6267D9C1-3177-4379-9FE9-1D631C63679B}">
      <text>
        <r>
          <rPr>
            <sz val="10"/>
            <color indexed="81"/>
            <rFont val="Lucida Console"/>
            <family val="3"/>
          </rPr>
          <t>_x000D_
DM-Elétrica</t>
        </r>
      </text>
    </comment>
    <comment ref="X608" authorId="0" shapeId="0" xr:uid="{9D62B4A4-A09C-4AFB-BFF2-A8451EDED38B}">
      <text>
        <r>
          <rPr>
            <sz val="10"/>
            <color indexed="81"/>
            <rFont val="Lucida Console"/>
            <family val="3"/>
          </rPr>
          <t>_x000D_
EQUIP. MAT. P/ GERACAO, TRANSM. DISTR. RETIF...</t>
        </r>
      </text>
    </comment>
    <comment ref="Y608" authorId="0" shapeId="0" xr:uid="{7032CC7B-4FD3-4571-A6EB-408263FE179C}">
      <text>
        <r>
          <rPr>
            <sz val="10"/>
            <color indexed="81"/>
            <rFont val="Lucida Console"/>
            <family val="3"/>
          </rPr>
          <t>_x000D_
LUMINARIAS E PROJETORES COM EQUIPAMENTO</t>
        </r>
      </text>
    </comment>
    <comment ref="AW608" authorId="0" shapeId="0" xr:uid="{CBC7F8EB-1B6A-47B9-BDDF-782413790DB4}">
      <text>
        <r>
          <rPr>
            <sz val="10"/>
            <color indexed="81"/>
            <rFont val="Lucida Console"/>
            <family val="3"/>
          </rPr>
          <t>Tempo de Estoque (Meses)_x000D_
_x000D_
248,0</t>
        </r>
      </text>
    </comment>
    <comment ref="A609" authorId="0" shapeId="0" xr:uid="{6F77F55D-E88B-41D9-8732-62FC445D35A7}">
      <text>
        <r>
          <rPr>
            <sz val="10"/>
            <color indexed="81"/>
            <rFont val="Lucida Console"/>
            <family val="3"/>
          </rPr>
          <t>_x000D_
138551</t>
        </r>
      </text>
    </comment>
    <comment ref="B609" authorId="0" shapeId="0" xr:uid="{08271BFC-5B45-4687-9681-D39A44824D7B}">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609" authorId="0" shapeId="0" xr:uid="{C0DB25E0-5A89-405C-A74C-C4CBFC9CA295}">
      <text>
        <r>
          <rPr>
            <sz val="10"/>
            <color indexed="81"/>
            <rFont val="Lucida Console"/>
            <family val="3"/>
          </rPr>
          <t>_x000D_
Últ estimativa : 1.000_x000D_
Enviada em     : 11.11.2020_x000D_
Ata - Venc     : 79/21 - 16.03.2022</t>
        </r>
      </text>
    </comment>
    <comment ref="O609" authorId="0" shapeId="0" xr:uid="{29CA1409-4425-4B0A-B903-B96623DB28DC}">
      <text>
        <r>
          <rPr>
            <sz val="10"/>
            <color indexed="81"/>
            <rFont val="Lucida Console"/>
            <family val="3"/>
          </rPr>
          <t>_x000D_
Pertencia a ATA nº 79/21_x000D_
Estimativa de Renovação enviada em 11.11.2020 - Qtd 1.000_x000D_
PE 245/20 lote _x000D_
20.01.21 = Finalizado</t>
        </r>
      </text>
    </comment>
    <comment ref="W609" authorId="0" shapeId="0" xr:uid="{765279F8-17EC-4496-B837-58AD29FC6E88}">
      <text>
        <r>
          <rPr>
            <sz val="10"/>
            <color indexed="81"/>
            <rFont val="Lucida Console"/>
            <family val="3"/>
          </rPr>
          <t>_x000D_
DM-Elétrica</t>
        </r>
      </text>
    </comment>
    <comment ref="X609" authorId="0" shapeId="0" xr:uid="{16A0E06E-A90E-4C91-A90C-0BF4CC0B79BD}">
      <text>
        <r>
          <rPr>
            <sz val="10"/>
            <color indexed="81"/>
            <rFont val="Lucida Console"/>
            <family val="3"/>
          </rPr>
          <t>_x000D_
EQUIP. MAT. P/ GERACAO, TRANSM. DISTR. RETIF...</t>
        </r>
      </text>
    </comment>
    <comment ref="Y609" authorId="0" shapeId="0" xr:uid="{DBB0619E-ED8D-4552-B35C-AD5763191793}">
      <text>
        <r>
          <rPr>
            <sz val="10"/>
            <color indexed="81"/>
            <rFont val="Lucida Console"/>
            <family val="3"/>
          </rPr>
          <t>_x000D_
LAMPADAS DE LED</t>
        </r>
      </text>
    </comment>
    <comment ref="AW609" authorId="0" shapeId="0" xr:uid="{E4E15D89-447D-4E07-9E3C-C8E1103F1072}">
      <text>
        <r>
          <rPr>
            <sz val="10"/>
            <color indexed="81"/>
            <rFont val="Lucida Console"/>
            <family val="3"/>
          </rPr>
          <t>Tempo de Estoque (Meses)_x000D_
_x000D_
500,0</t>
        </r>
      </text>
    </comment>
    <comment ref="A610" authorId="0" shapeId="0" xr:uid="{C56B209F-48B8-41C0-8373-8ADC59D32B95}">
      <text>
        <r>
          <rPr>
            <sz val="10"/>
            <color indexed="81"/>
            <rFont val="Lucida Console"/>
            <family val="3"/>
          </rPr>
          <t>_x000D_
4680</t>
        </r>
      </text>
    </comment>
    <comment ref="B610" authorId="0" shapeId="0" xr:uid="{19C6176A-1B06-4BDB-A918-1A61E30A1435}">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610" authorId="0" shapeId="0" xr:uid="{5EA8D9F8-5591-4CD3-80B5-9D6C52FD5842}">
      <text>
        <r>
          <rPr>
            <sz val="10"/>
            <color indexed="81"/>
            <rFont val="Lucida Console"/>
            <family val="3"/>
          </rPr>
          <t>_x000D_
Últ estimativa : 18.000_x000D_
Enviada em     : 09.10.2020_x000D_
Ata - Venc     : 8/20 - 14.01.2021</t>
        </r>
      </text>
    </comment>
    <comment ref="O610" authorId="0" shapeId="0" xr:uid="{D9DEC6DC-073A-4C9D-826B-89979910A578}">
      <text>
        <r>
          <rPr>
            <sz val="10"/>
            <color indexed="81"/>
            <rFont val="Lucida Console"/>
            <family val="3"/>
          </rPr>
          <t>_x000D_
Pertencia a ATA nº 8/20_x000D_
Estimativa de Renovação enviada em 09.10.2020 - Qtd 18.000_x000D_
PP 168/19 lote _x000D_
14.01.20 = ARP da SAÚDE</t>
        </r>
      </text>
    </comment>
    <comment ref="W610" authorId="0" shapeId="0" xr:uid="{B4BEBC63-EEF0-43E8-93CA-B66198280345}">
      <text>
        <r>
          <rPr>
            <sz val="10"/>
            <color indexed="81"/>
            <rFont val="Lucida Console"/>
            <family val="3"/>
          </rPr>
          <t>_x000D_
Administrativo</t>
        </r>
      </text>
    </comment>
    <comment ref="X610" authorId="0" shapeId="0" xr:uid="{EC2FB39A-6949-43F5-8333-2AE050E95B6E}">
      <text>
        <r>
          <rPr>
            <sz val="10"/>
            <color indexed="81"/>
            <rFont val="Lucida Console"/>
            <family val="3"/>
          </rPr>
          <t>_x000D_
MATERIAIS DE CONSUMO HOSPITALAR</t>
        </r>
      </text>
    </comment>
    <comment ref="Y610" authorId="0" shapeId="0" xr:uid="{9B6E7B91-3D66-422E-897C-52AC91379F1F}">
      <text>
        <r>
          <rPr>
            <sz val="10"/>
            <color indexed="81"/>
            <rFont val="Lucida Console"/>
            <family val="3"/>
          </rPr>
          <t>_x000D_
MATERIAIS MEDICO-HOSPITALARES</t>
        </r>
      </text>
    </comment>
    <comment ref="AW610" authorId="0" shapeId="0" xr:uid="{9A621520-3FE9-4475-8105-AB27B161281B}">
      <text>
        <r>
          <rPr>
            <sz val="10"/>
            <color indexed="81"/>
            <rFont val="Lucida Console"/>
            <family val="3"/>
          </rPr>
          <t>Tempo de Estoque (Meses)_x000D_
_x000D_
21.196,0</t>
        </r>
      </text>
    </comment>
    <comment ref="A611" authorId="0" shapeId="0" xr:uid="{DDDA3C91-FEAC-4C9E-97F1-F58C1669EBA5}">
      <text>
        <r>
          <rPr>
            <sz val="10"/>
            <color indexed="81"/>
            <rFont val="Lucida Console"/>
            <family val="3"/>
          </rPr>
          <t>_x000D_
98359</t>
        </r>
      </text>
    </comment>
    <comment ref="B611" authorId="0" shapeId="0" xr:uid="{E81F8E43-EE19-4A97-A86C-14B8AF577367}">
      <text>
        <r>
          <rPr>
            <sz val="10"/>
            <color indexed="81"/>
            <rFont val="Lucida Console"/>
            <family val="3"/>
          </rPr>
          <t>DESCRIÇÃO DETALHADA_x000D_
FITA DE BORDA EM PVC TEXTURIZADA, 22MM - ROLO COM 300 MTS</t>
        </r>
      </text>
    </comment>
    <comment ref="G611" authorId="0" shapeId="0" xr:uid="{D87173EF-CF51-42D7-B0BC-931CF3905CA2}">
      <text>
        <r>
          <rPr>
            <sz val="10"/>
            <color indexed="81"/>
            <rFont val="Lucida Console"/>
            <family val="3"/>
          </rPr>
          <t>_x000D_
Últ estimativa : 100_x000D_
Enviada em     : 24.11.2020_x000D_
Ata - Venc     : 86/20 - 30.03.2021</t>
        </r>
      </text>
    </comment>
    <comment ref="O611" authorId="0" shapeId="0" xr:uid="{20F67EFA-F0C8-4D34-8727-25D3F65179E6}">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611" authorId="0" shapeId="0" xr:uid="{D4C8EBEE-F95A-4B9E-8038-2D4AF185A606}">
      <text>
        <r>
          <rPr>
            <sz val="10"/>
            <color indexed="81"/>
            <rFont val="Lucida Console"/>
            <family val="3"/>
          </rPr>
          <t>_x000D_
DM-Marcenaria</t>
        </r>
      </text>
    </comment>
    <comment ref="X611" authorId="0" shapeId="0" xr:uid="{941A848A-993B-40CD-B58B-32FA3E55B0B6}">
      <text>
        <r>
          <rPr>
            <sz val="10"/>
            <color indexed="81"/>
            <rFont val="Lucida Console"/>
            <family val="3"/>
          </rPr>
          <t>_x000D_
MOBILIARIO E COFRE</t>
        </r>
      </text>
    </comment>
    <comment ref="Y611" authorId="0" shapeId="0" xr:uid="{E8A5CD06-2F69-4E5B-8ECB-39BEA13AF58A}">
      <text>
        <r>
          <rPr>
            <sz val="10"/>
            <color indexed="81"/>
            <rFont val="Lucida Console"/>
            <family val="3"/>
          </rPr>
          <t>_x000D_
ACESSORIOS</t>
        </r>
      </text>
    </comment>
    <comment ref="AW611" authorId="0" shapeId="0" xr:uid="{893FF38E-E118-4489-AE2F-468793B98A07}">
      <text>
        <r>
          <rPr>
            <sz val="10"/>
            <color indexed="81"/>
            <rFont val="Lucida Console"/>
            <family val="3"/>
          </rPr>
          <t>Tempo de Estoque (Meses)_x000D_
_x000D_
56,0</t>
        </r>
      </text>
    </comment>
    <comment ref="A612" authorId="0" shapeId="0" xr:uid="{3E1A2FEA-FDA7-41A3-B3BF-FF2C12E6377D}">
      <text>
        <r>
          <rPr>
            <sz val="10"/>
            <color indexed="81"/>
            <rFont val="Lucida Console"/>
            <family val="3"/>
          </rPr>
          <t>_x000D_
74908</t>
        </r>
      </text>
    </comment>
    <comment ref="B612" authorId="0" shapeId="0" xr:uid="{FB8F65C5-6264-44AE-989B-B8797E2E968C}">
      <text>
        <r>
          <rPr>
            <sz val="10"/>
            <color indexed="81"/>
            <rFont val="Lucida Console"/>
            <family val="3"/>
          </rPr>
          <t>DESCRIÇÃO DETALHADA_x000D_
VIGA DE GARAPEIRA BRUTA - MEDIDAS: 06 CM X 16 CM X 4,00 M</t>
        </r>
      </text>
    </comment>
    <comment ref="G612" authorId="0" shapeId="0" xr:uid="{D24D25B8-21FA-40F8-B8F1-BE36BE8CED9B}">
      <text>
        <r>
          <rPr>
            <sz val="10"/>
            <color indexed="81"/>
            <rFont val="Lucida Console"/>
            <family val="3"/>
          </rPr>
          <t>_x000D_
Últ estimativa : 200_x000D_
Enviada em     : 24.11.2020_x000D_
Ata - Venc     : 86/20 - 30.03.2021</t>
        </r>
      </text>
    </comment>
    <comment ref="O612" authorId="0" shapeId="0" xr:uid="{25CCFE48-D792-4B10-9724-3FF3D07642CB}">
      <text>
        <r>
          <rPr>
            <sz val="10"/>
            <color indexed="81"/>
            <rFont val="Lucida Console"/>
            <family val="3"/>
          </rPr>
          <t>_x000D_
Pertencia a ATA nº 86/20_x000D_
Estimativa de Renovação enviada em 24.11.2020 - Qtd 200_x000D_
PP 242/19 lote _x000D_
02.03.20 = Abertura 02.03.2020 08:30</t>
        </r>
      </text>
    </comment>
    <comment ref="W612" authorId="0" shapeId="0" xr:uid="{3BA337E3-3677-46FE-BE69-6AE48C668DCE}">
      <text>
        <r>
          <rPr>
            <sz val="10"/>
            <color indexed="81"/>
            <rFont val="Lucida Console"/>
            <family val="3"/>
          </rPr>
          <t>_x000D_
DM-Construção</t>
        </r>
      </text>
    </comment>
    <comment ref="X612" authorId="0" shapeId="0" xr:uid="{939C4D56-E848-4696-B964-B76F8BB045DC}">
      <text>
        <r>
          <rPr>
            <sz val="10"/>
            <color indexed="81"/>
            <rFont val="Lucida Console"/>
            <family val="3"/>
          </rPr>
          <t>_x000D_
MADEIRAS,LAMINADOS,COMPENSADOS E AGLOMERADOS</t>
        </r>
      </text>
    </comment>
    <comment ref="Y612" authorId="0" shapeId="0" xr:uid="{5E8413B9-D678-4394-B61C-329E03D0EE8B}">
      <text>
        <r>
          <rPr>
            <sz val="10"/>
            <color indexed="81"/>
            <rFont val="Lucida Console"/>
            <family val="3"/>
          </rPr>
          <t>_x000D_
PONTALETES, CAIBROS, PRANCHAS E VIGAS</t>
        </r>
      </text>
    </comment>
    <comment ref="AW612" authorId="0" shapeId="0" xr:uid="{253B1F73-52C9-4D5B-8196-0563A7F29D4B}">
      <text>
        <r>
          <rPr>
            <sz val="10"/>
            <color indexed="81"/>
            <rFont val="Lucida Console"/>
            <family val="3"/>
          </rPr>
          <t>Tempo de Estoque (Meses)_x000D_
_x000D_
350,0</t>
        </r>
      </text>
    </comment>
    <comment ref="A613" authorId="0" shapeId="0" xr:uid="{0A494A7B-2B11-42BB-846A-BC58B2690DD3}">
      <text>
        <r>
          <rPr>
            <sz val="10"/>
            <color indexed="81"/>
            <rFont val="Lucida Console"/>
            <family val="3"/>
          </rPr>
          <t>_x000D_
108711</t>
        </r>
      </text>
    </comment>
    <comment ref="B613" authorId="0" shapeId="0" xr:uid="{80787756-00D5-497B-85D9-BEC5DFC061F3}">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613" authorId="0" shapeId="0" xr:uid="{83FE78DD-CCBF-44B3-9625-BD480B1E5335}">
      <text>
        <r>
          <rPr>
            <sz val="10"/>
            <color indexed="81"/>
            <rFont val="Lucida Console"/>
            <family val="3"/>
          </rPr>
          <t>_x000D_
Últ estimativa : 0_x000D_
Enviada em     : 24.11.2020_x000D_
Ata - Venc     : 87/20 - 31.03.2021</t>
        </r>
      </text>
    </comment>
    <comment ref="O613" authorId="0" shapeId="0" xr:uid="{D73DD3BD-A61D-4321-956F-7967B6DEFE07}">
      <text>
        <r>
          <rPr>
            <sz val="10"/>
            <color indexed="81"/>
            <rFont val="Lucida Console"/>
            <family val="3"/>
          </rPr>
          <t>_x000D_
Pertencia a ATA nº 87/20_x000D_
Estimativa de Renovação enviada em 24.11.2020 - Qtd _x000D_
PE  10/20 lote 60 (Impróspero)_x000D_
30.04.20 = Processo conferido, finalizado.</t>
        </r>
      </text>
    </comment>
    <comment ref="W613" authorId="0" shapeId="0" xr:uid="{49A938CB-0D8C-4145-8ACF-5549495F781F}">
      <text>
        <r>
          <rPr>
            <sz val="10"/>
            <color indexed="81"/>
            <rFont val="Lucida Console"/>
            <family val="3"/>
          </rPr>
          <t>_x000D_
DM-Hidráulica</t>
        </r>
      </text>
    </comment>
    <comment ref="X613" authorId="0" shapeId="0" xr:uid="{2C7D99E8-D36C-4F27-9F18-0EAAF33A8399}">
      <text>
        <r>
          <rPr>
            <sz val="10"/>
            <color indexed="81"/>
            <rFont val="Lucida Console"/>
            <family val="3"/>
          </rPr>
          <t>_x000D_
MATERIAL HIDRAULICO, CANOS, TUBOS, MANGUEIRAS, CONEXOES E ACESS.</t>
        </r>
      </text>
    </comment>
    <comment ref="Y613" authorId="0" shapeId="0" xr:uid="{D06994C4-5400-43FF-ACDE-9FCF54629A5D}">
      <text>
        <r>
          <rPr>
            <sz val="10"/>
            <color indexed="81"/>
            <rFont val="Lucida Console"/>
            <family val="3"/>
          </rPr>
          <t>_x000D_
ARTEF. COMPLEM. P/ PIAS, BIDES, MICTORIOS, BOXES, BEBED.</t>
        </r>
      </text>
    </comment>
    <comment ref="AW613" authorId="0" shapeId="0" xr:uid="{EEDE6F6D-CEED-41C6-80F1-0E8C3FC17891}">
      <text>
        <r>
          <rPr>
            <sz val="10"/>
            <color indexed="81"/>
            <rFont val="Lucida Console"/>
            <family val="3"/>
          </rPr>
          <t>Tempo de Estoque (Meses)_x000D_
_x000D_
108,0</t>
        </r>
      </text>
    </comment>
    <comment ref="A614" authorId="0" shapeId="0" xr:uid="{B0B755D6-26CD-4EF8-B537-A313B0D15999}">
      <text>
        <r>
          <rPr>
            <sz val="10"/>
            <color indexed="81"/>
            <rFont val="Lucida Console"/>
            <family val="3"/>
          </rPr>
          <t>_x000D_
53446</t>
        </r>
      </text>
    </comment>
    <comment ref="B614" authorId="0" shapeId="0" xr:uid="{7D851790-6127-43DF-98AD-065ED3CCC42E}">
      <text>
        <r>
          <rPr>
            <sz val="10"/>
            <color indexed="81"/>
            <rFont val="Lucida Console"/>
            <family val="3"/>
          </rPr>
          <t>DESCRIÇÃO DETALHADA_x000D_
REJUNTE BRANCO - SACO COM 01 KG</t>
        </r>
      </text>
    </comment>
    <comment ref="G614" authorId="0" shapeId="0" xr:uid="{AC520829-A095-4C74-8964-6644B3427219}">
      <text>
        <r>
          <rPr>
            <sz val="10"/>
            <color indexed="81"/>
            <rFont val="Lucida Console"/>
            <family val="3"/>
          </rPr>
          <t>_x000D_
Últ estimativa : 3.000_x000D_
Enviada em     : 24.11.2020_x000D_
Ata - Venc     : 87/20 - 31.03.2021</t>
        </r>
      </text>
    </comment>
    <comment ref="M614" authorId="0" shapeId="0" xr:uid="{FE5D4E25-8C84-41FA-A2BD-FD5E3ABD55A0}">
      <text>
        <r>
          <rPr>
            <sz val="10"/>
            <color indexed="81"/>
            <rFont val="Lucida Console"/>
            <family val="3"/>
          </rPr>
          <t>_x000D_
Validade necessária em meses =&gt; 18,_x000D_
A partir desta planilha limitado até 18.04.2025</t>
        </r>
      </text>
    </comment>
    <comment ref="O614" authorId="0" shapeId="0" xr:uid="{A784EF43-AB37-41D2-A0B5-5232C8FD5E5F}">
      <text>
        <r>
          <rPr>
            <sz val="10"/>
            <color indexed="81"/>
            <rFont val="Lucida Console"/>
            <family val="3"/>
          </rPr>
          <t>_x000D_
Pertencia a ATA nº 87/20_x000D_
Estimativa de Renovação enviada em 24.11.2020 - Qtd 3.000_x000D_
PE  10/20 lote 26_x000D_
30.04.20 = Processo conferido, finalizado.</t>
        </r>
      </text>
    </comment>
    <comment ref="W614" authorId="0" shapeId="0" xr:uid="{ECC21120-758A-4FA2-92C4-EA0B86D669F3}">
      <text>
        <r>
          <rPr>
            <sz val="10"/>
            <color indexed="81"/>
            <rFont val="Lucida Console"/>
            <family val="3"/>
          </rPr>
          <t>_x000D_
DM-Construção</t>
        </r>
      </text>
    </comment>
    <comment ref="X614" authorId="0" shapeId="0" xr:uid="{DAB63FAC-8F58-4441-9D62-7DEA09B15307}">
      <text>
        <r>
          <rPr>
            <sz val="10"/>
            <color indexed="81"/>
            <rFont val="Lucida Console"/>
            <family val="3"/>
          </rPr>
          <t>_x000D_
MAT.E EQUIP. P/ CONSTR.CIVIL E CONSERV. DE VIAS PUBL.</t>
        </r>
      </text>
    </comment>
    <comment ref="Y614" authorId="0" shapeId="0" xr:uid="{C37333A7-CCE1-445D-A003-6ADF479E7AA0}">
      <text>
        <r>
          <rPr>
            <sz val="10"/>
            <color indexed="81"/>
            <rFont val="Lucida Console"/>
            <family val="3"/>
          </rPr>
          <t>_x000D_
AZULEJOS E PASTILHAS</t>
        </r>
      </text>
    </comment>
    <comment ref="AW614" authorId="0" shapeId="0" xr:uid="{21729C8B-CC37-47FC-BE09-F84F3D47E19C}">
      <text>
        <r>
          <rPr>
            <sz val="10"/>
            <color indexed="81"/>
            <rFont val="Lucida Console"/>
            <family val="3"/>
          </rPr>
          <t>Tempo de Estoque (Meses)_x000D_
_x000D_
1.853,0</t>
        </r>
      </text>
    </comment>
    <comment ref="A615" authorId="0" shapeId="0" xr:uid="{1D6A0D22-300A-41BA-B1CB-71A9DF4351CD}">
      <text>
        <r>
          <rPr>
            <sz val="10"/>
            <color indexed="81"/>
            <rFont val="Lucida Console"/>
            <family val="3"/>
          </rPr>
          <t>_x000D_
57598</t>
        </r>
      </text>
    </comment>
    <comment ref="B615" authorId="0" shapeId="0" xr:uid="{C87826C2-E607-4F30-8BE3-12F79A02C9DB}">
      <text>
        <r>
          <rPr>
            <sz val="10"/>
            <color indexed="81"/>
            <rFont val="Lucida Console"/>
            <family val="3"/>
          </rPr>
          <t>DESCRIÇÃO DETALHADA_x000D_
REJUNTE CINZA CLARO - SC C/ 01 KG</t>
        </r>
      </text>
    </comment>
    <comment ref="G615" authorId="0" shapeId="0" xr:uid="{CA01419A-0F77-4AA8-9205-79D4B92D32E6}">
      <text>
        <r>
          <rPr>
            <sz val="10"/>
            <color indexed="81"/>
            <rFont val="Lucida Console"/>
            <family val="3"/>
          </rPr>
          <t>_x000D_
Últ estimativa : 1.250_x000D_
Enviada em     : 24.11.2020_x000D_
Ata - Venc     : 87/20 - 31.03.2021</t>
        </r>
      </text>
    </comment>
    <comment ref="O615" authorId="0" shapeId="0" xr:uid="{F6B16C7F-0E46-4774-99C5-87A995AB6379}">
      <text>
        <r>
          <rPr>
            <sz val="10"/>
            <color indexed="81"/>
            <rFont val="Lucida Console"/>
            <family val="3"/>
          </rPr>
          <t>_x000D_
Pertencia a ATA nº 87/20_x000D_
Estimativa de Renovação enviada em 24.11.2020 - Qtd 1.250_x000D_
PE  10/20 lote 30_x000D_
30.04.20 = Processo conferido, finalizado.</t>
        </r>
      </text>
    </comment>
    <comment ref="W615" authorId="0" shapeId="0" xr:uid="{5AE0D413-A36B-49FC-A1E3-FC897B8EDF70}">
      <text>
        <r>
          <rPr>
            <sz val="10"/>
            <color indexed="81"/>
            <rFont val="Lucida Console"/>
            <family val="3"/>
          </rPr>
          <t>_x000D_
DM-Construção</t>
        </r>
      </text>
    </comment>
    <comment ref="X615" authorId="0" shapeId="0" xr:uid="{BD7A1BBF-5C4D-4A9A-BE36-20C6697A52A8}">
      <text>
        <r>
          <rPr>
            <sz val="10"/>
            <color indexed="81"/>
            <rFont val="Lucida Console"/>
            <family val="3"/>
          </rPr>
          <t>_x000D_
MAT.E EQUIP. P/ CONSTR.CIVIL E CONSERV. DE VIAS PUBL.</t>
        </r>
      </text>
    </comment>
    <comment ref="Y615" authorId="0" shapeId="0" xr:uid="{06200E37-08D9-477A-B489-54361B8828CE}">
      <text>
        <r>
          <rPr>
            <sz val="10"/>
            <color indexed="81"/>
            <rFont val="Lucida Console"/>
            <family val="3"/>
          </rPr>
          <t>_x000D_
AZULEJOS E PASTILHAS</t>
        </r>
      </text>
    </comment>
    <comment ref="AC615" authorId="0" shapeId="0" xr:uid="{B7298628-97FC-4C43-9466-B7BB7DD41C4C}">
      <text>
        <r>
          <rPr>
            <sz val="10"/>
            <color indexed="81"/>
            <rFont val="Lucida Console"/>
            <family val="3"/>
          </rPr>
          <t>_x000D_
AF 10.437/23 | Vc 28.09.2023 | Saldo  1.000 | RELLEK TEK COMERCIAL LTDA ( 162825 )</t>
        </r>
      </text>
    </comment>
    <comment ref="AG615" authorId="0" shapeId="0" xr:uid="{F65CD3B8-554F-4DBE-B353-654284F458E7}">
      <text>
        <r>
          <rPr>
            <sz val="10"/>
            <color indexed="81"/>
            <rFont val="Lucida Console"/>
            <family val="3"/>
          </rPr>
          <t>_x000D_
AF 10.437/23 | Vc 28.09.2023 | Saldo  1.000 | RELLEK TEK COMERCIAL LTDA ( 162825 )</t>
        </r>
      </text>
    </comment>
    <comment ref="AW615" authorId="0" shapeId="0" xr:uid="{8E2B0E1C-FEC2-4AAE-851F-E2C5829C4268}">
      <text>
        <r>
          <rPr>
            <sz val="10"/>
            <color indexed="81"/>
            <rFont val="Lucida Console"/>
            <family val="3"/>
          </rPr>
          <t>Tempo de Estoque (Meses)_x000D_
_x000D_
760,0</t>
        </r>
      </text>
    </comment>
    <comment ref="A616" authorId="0" shapeId="0" xr:uid="{743EE50C-0643-4DC8-B2FC-ABE2F04CEFAB}">
      <text>
        <r>
          <rPr>
            <sz val="10"/>
            <color indexed="81"/>
            <rFont val="Lucida Console"/>
            <family val="3"/>
          </rPr>
          <t>_x000D_
113846</t>
        </r>
      </text>
    </comment>
    <comment ref="B616" authorId="0" shapeId="0" xr:uid="{BF9006C6-8133-440B-98D2-EE44F8988F94}">
      <text>
        <r>
          <rPr>
            <sz val="10"/>
            <color indexed="81"/>
            <rFont val="Lucida Console"/>
            <family val="3"/>
          </rPr>
          <t>DESCRIÇÃO DETALHADA_x000D_
REJUNTE BEGE - SACO COM 01 KG</t>
        </r>
      </text>
    </comment>
    <comment ref="G616" authorId="0" shapeId="0" xr:uid="{E7E275F2-7093-4681-9FC6-0ADD2E7700D7}">
      <text>
        <r>
          <rPr>
            <sz val="10"/>
            <color indexed="81"/>
            <rFont val="Lucida Console"/>
            <family val="3"/>
          </rPr>
          <t>_x000D_
Últ estimativa : 1.500_x000D_
Enviada em     : 24.11.2020_x000D_
Ata - Venc     : 87/20 - 31.03.2021</t>
        </r>
      </text>
    </comment>
    <comment ref="M616" authorId="0" shapeId="0" xr:uid="{FCB565FF-67E4-47EB-B231-5394ADA75B61}">
      <text>
        <r>
          <rPr>
            <sz val="10"/>
            <color indexed="81"/>
            <rFont val="Lucida Console"/>
            <family val="3"/>
          </rPr>
          <t>_x000D_
Validade necessária em meses =&gt; 18,_x000D_
A partir desta planilha limitado até 18.04.2025</t>
        </r>
      </text>
    </comment>
    <comment ref="O616" authorId="0" shapeId="0" xr:uid="{888429F7-377C-46FB-A778-77B43CC162F7}">
      <text>
        <r>
          <rPr>
            <sz val="10"/>
            <color indexed="81"/>
            <rFont val="Lucida Console"/>
            <family val="3"/>
          </rPr>
          <t>_x000D_
Pertencia a ATA nº 87/20_x000D_
Estimativa de Renovação enviada em 24.11.2020 - Qtd 1.500_x000D_
PE  10/20 lote 61_x000D_
30.04.20 = Processo conferido, finalizado.</t>
        </r>
      </text>
    </comment>
    <comment ref="W616" authorId="0" shapeId="0" xr:uid="{3D8DD278-B249-493B-9BCE-6D6B46B9330B}">
      <text>
        <r>
          <rPr>
            <sz val="10"/>
            <color indexed="81"/>
            <rFont val="Lucida Console"/>
            <family val="3"/>
          </rPr>
          <t>_x000D_
DM-Construção</t>
        </r>
      </text>
    </comment>
    <comment ref="X616" authorId="0" shapeId="0" xr:uid="{BAE5C618-D2AC-4477-8349-95E2F5958D31}">
      <text>
        <r>
          <rPr>
            <sz val="10"/>
            <color indexed="81"/>
            <rFont val="Lucida Console"/>
            <family val="3"/>
          </rPr>
          <t>_x000D_
MAT.E EQUIP. P/ CONSTR.CIVIL E CONSERV. DE VIAS PUBL.</t>
        </r>
      </text>
    </comment>
    <comment ref="Y616" authorId="0" shapeId="0" xr:uid="{660AB099-767C-4956-9F51-6BCAB5FE2564}">
      <text>
        <r>
          <rPr>
            <sz val="10"/>
            <color indexed="81"/>
            <rFont val="Lucida Console"/>
            <family val="3"/>
          </rPr>
          <t>_x000D_
AZULEJOS E PASTILHAS</t>
        </r>
      </text>
    </comment>
    <comment ref="AW616" authorId="0" shapeId="0" xr:uid="{312AC2D5-AEC5-48A8-96FA-8E555632C538}">
      <text>
        <r>
          <rPr>
            <sz val="10"/>
            <color indexed="81"/>
            <rFont val="Lucida Console"/>
            <family val="3"/>
          </rPr>
          <t>Tempo de Estoque (Meses)_x000D_
_x000D_
2.255,0</t>
        </r>
      </text>
    </comment>
    <comment ref="A617" authorId="0" shapeId="0" xr:uid="{B5BFC86C-646A-4755-8A52-CEFF3FF12E5F}">
      <text>
        <r>
          <rPr>
            <sz val="10"/>
            <color indexed="81"/>
            <rFont val="Lucida Console"/>
            <family val="3"/>
          </rPr>
          <t>_x000D_
102832</t>
        </r>
      </text>
    </comment>
    <comment ref="B617" authorId="0" shapeId="0" xr:uid="{1685D912-A5B8-4735-B4F2-AC9F650805E9}">
      <text>
        <r>
          <rPr>
            <sz val="10"/>
            <color indexed="81"/>
            <rFont val="Lucida Console"/>
            <family val="3"/>
          </rPr>
          <t>DESCRIÇÃO DETALHADA_x000D_
PORTA GRELHA REDONDA, EM PVC, 100MM (4"), ALTURA MINIMA DE 20 MM</t>
        </r>
      </text>
    </comment>
    <comment ref="G617" authorId="0" shapeId="0" xr:uid="{91FE6F18-7C5A-4F9E-8041-20B798CA1E40}">
      <text>
        <r>
          <rPr>
            <sz val="10"/>
            <color indexed="81"/>
            <rFont val="Lucida Console"/>
            <family val="3"/>
          </rPr>
          <t>_x000D_
Últ estimativa : 0_x000D_
Enviada em     : 24.11.2020_x000D_
Ata - Venc     : 87/20 - 31.03.2021</t>
        </r>
      </text>
    </comment>
    <comment ref="O617" authorId="0" shapeId="0" xr:uid="{552EE10A-C3A9-40F1-9358-B935B65A45BF}">
      <text>
        <r>
          <rPr>
            <sz val="10"/>
            <color indexed="81"/>
            <rFont val="Lucida Console"/>
            <family val="3"/>
          </rPr>
          <t>_x000D_
Pertencia a ATA nº 87/20_x000D_
Estimativa de Renovação enviada em 24.11.2020 - Qtd _x000D_
PE  10/20 lote 55_x000D_
30.04.20 = Processo conferido, finalizado.</t>
        </r>
      </text>
    </comment>
    <comment ref="W617" authorId="0" shapeId="0" xr:uid="{5A2F3EDD-0DB8-47E1-95BB-F1A6D291FE5B}">
      <text>
        <r>
          <rPr>
            <sz val="10"/>
            <color indexed="81"/>
            <rFont val="Lucida Console"/>
            <family val="3"/>
          </rPr>
          <t>_x000D_
DM-Construção</t>
        </r>
      </text>
    </comment>
    <comment ref="X617" authorId="0" shapeId="0" xr:uid="{64D3F24F-EB13-464B-A3C6-F903539D9626}">
      <text>
        <r>
          <rPr>
            <sz val="10"/>
            <color indexed="81"/>
            <rFont val="Lucida Console"/>
            <family val="3"/>
          </rPr>
          <t>_x000D_
MAT.E EQUIP. P/ CONSTR.CIVIL E CONSERV. DE VIAS PUBL.</t>
        </r>
      </text>
    </comment>
    <comment ref="Y617" authorId="0" shapeId="0" xr:uid="{B6883EEE-AA17-4D2E-A21E-C92A933AC0B4}">
      <text>
        <r>
          <rPr>
            <sz val="10"/>
            <color indexed="81"/>
            <rFont val="Lucida Console"/>
            <family val="3"/>
          </rPr>
          <t>_x000D_
TAMPOS/GRELHAS P/ USO EM VIAS PUBLICAS</t>
        </r>
      </text>
    </comment>
    <comment ref="AW617" authorId="0" shapeId="0" xr:uid="{104D82E1-85C2-4FA9-BD6D-FB2D2D5E8966}">
      <text>
        <r>
          <rPr>
            <sz val="10"/>
            <color indexed="81"/>
            <rFont val="Lucida Console"/>
            <family val="3"/>
          </rPr>
          <t>Tempo de Estoque (Meses)_x000D_
_x000D_
75,0</t>
        </r>
      </text>
    </comment>
    <comment ref="A618" authorId="0" shapeId="0" xr:uid="{43634992-00F4-4324-B309-D20071BCD986}">
      <text>
        <r>
          <rPr>
            <sz val="10"/>
            <color indexed="81"/>
            <rFont val="Lucida Console"/>
            <family val="3"/>
          </rPr>
          <t>_x000D_
54587</t>
        </r>
      </text>
    </comment>
    <comment ref="B618" authorId="0" shapeId="0" xr:uid="{F8FDA606-CDE9-41B0-8367-BC0C4197229D}">
      <text>
        <r>
          <rPr>
            <sz val="10"/>
            <color indexed="81"/>
            <rFont val="Lucida Console"/>
            <family val="3"/>
          </rPr>
          <t>DESCRIÇÃO DETALHADA_x000D_
COTOVELO 90 GRAUS EM PVC - RIGIDO SOLDAVEL - 6"- (150 MM) -ESGOTO</t>
        </r>
      </text>
    </comment>
    <comment ref="G618" authorId="0" shapeId="0" xr:uid="{46B9364A-C274-49D9-B6E8-604ADD6E6DA8}">
      <text>
        <r>
          <rPr>
            <sz val="10"/>
            <color indexed="81"/>
            <rFont val="Lucida Console"/>
            <family val="3"/>
          </rPr>
          <t>_x000D_
Últ estimativa : 20_x000D_
Enviada em     : 24.11.2020_x000D_
Ata - Venc     : 87/20 - 31.03.2021</t>
        </r>
      </text>
    </comment>
    <comment ref="O618" authorId="0" shapeId="0" xr:uid="{30B79730-D013-474E-8CE3-EBFD1E3134AB}">
      <text>
        <r>
          <rPr>
            <sz val="10"/>
            <color indexed="81"/>
            <rFont val="Lucida Console"/>
            <family val="3"/>
          </rPr>
          <t>_x000D_
Pertencia a ATA nº 87/20_x000D_
Estimativa de Renovação enviada em 24.11.2020 - Qtd 20_x000D_
PE  10/20 lote 29_x000D_
30.04.20 = Processo conferido, finalizado.</t>
        </r>
      </text>
    </comment>
    <comment ref="W618" authorId="0" shapeId="0" xr:uid="{C4F778AE-011B-487C-922E-F88836E7C300}">
      <text>
        <r>
          <rPr>
            <sz val="10"/>
            <color indexed="81"/>
            <rFont val="Lucida Console"/>
            <family val="3"/>
          </rPr>
          <t>_x000D_
DM-Hidráulica</t>
        </r>
      </text>
    </comment>
    <comment ref="X618" authorId="0" shapeId="0" xr:uid="{99FCC6B7-515D-4C49-A3BA-0D3123401707}">
      <text>
        <r>
          <rPr>
            <sz val="10"/>
            <color indexed="81"/>
            <rFont val="Lucida Console"/>
            <family val="3"/>
          </rPr>
          <t>_x000D_
MATERIAL HIDRAULICO, CANOS, TUBOS, MANGUEIRAS, CONEXOES E ACESS.</t>
        </r>
      </text>
    </comment>
    <comment ref="Y618" authorId="0" shapeId="0" xr:uid="{2B166D79-9D18-48B5-B6B0-E112E2523462}">
      <text>
        <r>
          <rPr>
            <sz val="10"/>
            <color indexed="81"/>
            <rFont val="Lucida Console"/>
            <family val="3"/>
          </rPr>
          <t>_x000D_
CANOS E TUBOS PLASTICOS</t>
        </r>
      </text>
    </comment>
    <comment ref="AW618" authorId="0" shapeId="0" xr:uid="{63B82CE0-BD9A-4E25-8D93-31F21CC4DB47}">
      <text>
        <r>
          <rPr>
            <sz val="10"/>
            <color indexed="81"/>
            <rFont val="Lucida Console"/>
            <family val="3"/>
          </rPr>
          <t>Tempo de Estoque (Meses)_x000D_
_x000D_
27,0</t>
        </r>
      </text>
    </comment>
    <comment ref="A619" authorId="0" shapeId="0" xr:uid="{B4488D8B-FB69-448A-9E7B-55284C0036E4}">
      <text>
        <r>
          <rPr>
            <sz val="10"/>
            <color indexed="81"/>
            <rFont val="Lucida Console"/>
            <family val="3"/>
          </rPr>
          <t>_x000D_
60116</t>
        </r>
      </text>
    </comment>
    <comment ref="B619" authorId="0" shapeId="0" xr:uid="{929EF39A-E130-4B70-8862-D7E334F9B318}">
      <text>
        <r>
          <rPr>
            <sz val="10"/>
            <color indexed="81"/>
            <rFont val="Lucida Console"/>
            <family val="3"/>
          </rPr>
          <t>DESCRIÇÃO DETALHADA_x000D_
TUBO DESCARGA PONTA AZUL - 18</t>
        </r>
      </text>
    </comment>
    <comment ref="G619" authorId="0" shapeId="0" xr:uid="{4D3B41AF-1E77-4910-89B7-2DD75AA2069C}">
      <text>
        <r>
          <rPr>
            <sz val="10"/>
            <color indexed="81"/>
            <rFont val="Lucida Console"/>
            <family val="3"/>
          </rPr>
          <t>_x000D_
Últ estimativa : 170_x000D_
Enviada em     : 24.11.2020_x000D_
Ata - Venc     : 87/20 - 31.03.2021</t>
        </r>
      </text>
    </comment>
    <comment ref="O619" authorId="0" shapeId="0" xr:uid="{90EEDE1B-3055-4E4A-A2A9-38A475F0084D}">
      <text>
        <r>
          <rPr>
            <sz val="10"/>
            <color indexed="81"/>
            <rFont val="Lucida Console"/>
            <family val="3"/>
          </rPr>
          <t>_x000D_
Pertencia a ATA nº 87/20_x000D_
Estimativa de Renovação enviada em 24.11.2020 - Qtd 170_x000D_
PE  10/20 lote 35_x000D_
30.04.20 = Processo conferido, finalizado.</t>
        </r>
      </text>
    </comment>
    <comment ref="W619" authorId="0" shapeId="0" xr:uid="{C91F00DB-795E-4B18-8AC1-7B18442096D9}">
      <text>
        <r>
          <rPr>
            <sz val="10"/>
            <color indexed="81"/>
            <rFont val="Lucida Console"/>
            <family val="3"/>
          </rPr>
          <t>_x000D_
DM-Elétrica</t>
        </r>
      </text>
    </comment>
    <comment ref="X619" authorId="0" shapeId="0" xr:uid="{1C228C83-1F53-4465-900F-3EDB25FD029E}">
      <text>
        <r>
          <rPr>
            <sz val="10"/>
            <color indexed="81"/>
            <rFont val="Lucida Console"/>
            <family val="3"/>
          </rPr>
          <t>_x000D_
MATERIAL HIDRAULICO, CANOS, TUBOS, MANGUEIRAS, CONEXOES E ACESS.</t>
        </r>
      </text>
    </comment>
    <comment ref="Y619" authorId="0" shapeId="0" xr:uid="{D9BECA30-E51F-4AE8-BAAD-950D281FCDF9}">
      <text>
        <r>
          <rPr>
            <sz val="10"/>
            <color indexed="81"/>
            <rFont val="Lucida Console"/>
            <family val="3"/>
          </rPr>
          <t>_x000D_
CANOS E TUBOS DE FERRO E METAL</t>
        </r>
      </text>
    </comment>
    <comment ref="AW619" authorId="0" shapeId="0" xr:uid="{E236A514-3B23-4244-BACD-776567248035}">
      <text>
        <r>
          <rPr>
            <sz val="10"/>
            <color indexed="81"/>
            <rFont val="Lucida Console"/>
            <family val="3"/>
          </rPr>
          <t>Tempo de Estoque (Meses)_x000D_
_x000D_
141,0</t>
        </r>
      </text>
    </comment>
    <comment ref="A620" authorId="0" shapeId="0" xr:uid="{58982E4F-85B4-4F2B-9C60-E0782D6AA9CB}">
      <text>
        <r>
          <rPr>
            <sz val="10"/>
            <color indexed="81"/>
            <rFont val="Lucida Console"/>
            <family val="3"/>
          </rPr>
          <t>_x000D_
12813</t>
        </r>
      </text>
    </comment>
    <comment ref="B620" authorId="0" shapeId="0" xr:uid="{EEFC1CC0-CDF7-4772-98DE-93961DCE0895}">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620" authorId="0" shapeId="0" xr:uid="{B0055AFA-D668-4B3E-922F-2942450F3AAF}">
      <text>
        <r>
          <rPr>
            <sz val="10"/>
            <color indexed="81"/>
            <rFont val="Lucida Console"/>
            <family val="3"/>
          </rPr>
          <t>_x000D_
Últ estimativa : 60_x000D_
Enviada em     : 24.11.2020_x000D_
Ata - Venc     : 87/20 - 31.03.2021</t>
        </r>
      </text>
    </comment>
    <comment ref="O620" authorId="0" shapeId="0" xr:uid="{EF41622F-C8A4-432B-A154-5ED4A961439C}">
      <text>
        <r>
          <rPr>
            <sz val="10"/>
            <color indexed="81"/>
            <rFont val="Lucida Console"/>
            <family val="3"/>
          </rPr>
          <t>_x000D_
Pertencia a ATA nº 87/20_x000D_
Estimativa de Renovação enviada em 24.11.2020 - Qtd 60_x000D_
PE  10/20 lote 1_x000D_
30.04.20 = Processo conferido, finalizado.</t>
        </r>
      </text>
    </comment>
    <comment ref="W620" authorId="0" shapeId="0" xr:uid="{4DC09E62-7781-4B43-B8BE-AF1B2B6BA9F6}">
      <text>
        <r>
          <rPr>
            <sz val="10"/>
            <color indexed="81"/>
            <rFont val="Lucida Console"/>
            <family val="3"/>
          </rPr>
          <t>_x000D_
DM-Hidráulica</t>
        </r>
      </text>
    </comment>
    <comment ref="X620" authorId="0" shapeId="0" xr:uid="{E68D2955-84BD-4E84-ACBF-247F1F960ED5}">
      <text>
        <r>
          <rPr>
            <sz val="10"/>
            <color indexed="81"/>
            <rFont val="Lucida Console"/>
            <family val="3"/>
          </rPr>
          <t>_x000D_
MATERIAL HIDRAULICO, CANOS, TUBOS, MANGUEIRAS, CONEXOES E ACESS.</t>
        </r>
      </text>
    </comment>
    <comment ref="Y620" authorId="0" shapeId="0" xr:uid="{06929D98-86CA-40AA-89DD-100E277A3E31}">
      <text>
        <r>
          <rPr>
            <sz val="10"/>
            <color indexed="81"/>
            <rFont val="Lucida Console"/>
            <family val="3"/>
          </rPr>
          <t>_x000D_
ADAP. LUVAS.TES CURVAS COTOVELOS PLUGS FLANGES.....</t>
        </r>
      </text>
    </comment>
    <comment ref="AW620" authorId="0" shapeId="0" xr:uid="{DA620083-1C98-48ED-8566-0A5E2D1711EA}">
      <text>
        <r>
          <rPr>
            <sz val="10"/>
            <color indexed="81"/>
            <rFont val="Lucida Console"/>
            <family val="3"/>
          </rPr>
          <t>Tempo de Estoque (Meses)_x000D_
_x000D_
61,0</t>
        </r>
      </text>
    </comment>
    <comment ref="A621" authorId="0" shapeId="0" xr:uid="{E1D08DFC-843B-4394-9973-30208B49510A}">
      <text>
        <r>
          <rPr>
            <sz val="10"/>
            <color indexed="81"/>
            <rFont val="Lucida Console"/>
            <family val="3"/>
          </rPr>
          <t>_x000D_
12821</t>
        </r>
      </text>
    </comment>
    <comment ref="B621" authorId="0" shapeId="0" xr:uid="{986A30B5-AE01-4056-A599-ACCCAC936CA5}">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621" authorId="0" shapeId="0" xr:uid="{2F70BC2A-F754-4BC0-AC16-F7CFE55018A4}">
      <text>
        <r>
          <rPr>
            <sz val="10"/>
            <color indexed="81"/>
            <rFont val="Lucida Console"/>
            <family val="3"/>
          </rPr>
          <t>_x000D_
Últ estimativa : 100_x000D_
Enviada em     : 24.11.2020_x000D_
Ata - Venc     : 87/20 - 31.03.2021</t>
        </r>
      </text>
    </comment>
    <comment ref="O621" authorId="0" shapeId="0" xr:uid="{8EA54160-A41E-4105-B755-72B94D6EDD6F}">
      <text>
        <r>
          <rPr>
            <sz val="10"/>
            <color indexed="81"/>
            <rFont val="Lucida Console"/>
            <family val="3"/>
          </rPr>
          <t>_x000D_
Pertencia a ATA nº 87/20_x000D_
Estimativa de Renovação enviada em 24.11.2020 - Qtd 100_x000D_
PE  10/20 lote 2_x000D_
30.04.20 = Processo conferido, finalizado.</t>
        </r>
      </text>
    </comment>
    <comment ref="W621" authorId="0" shapeId="0" xr:uid="{3C45DDE0-A833-45C3-8342-B404FCBC823D}">
      <text>
        <r>
          <rPr>
            <sz val="10"/>
            <color indexed="81"/>
            <rFont val="Lucida Console"/>
            <family val="3"/>
          </rPr>
          <t>_x000D_
DM-Hidráulica</t>
        </r>
      </text>
    </comment>
    <comment ref="X621" authorId="0" shapeId="0" xr:uid="{FD9B92A3-ACEB-4157-9E90-3B919D6F43AA}">
      <text>
        <r>
          <rPr>
            <sz val="10"/>
            <color indexed="81"/>
            <rFont val="Lucida Console"/>
            <family val="3"/>
          </rPr>
          <t>_x000D_
MATERIAL HIDRAULICO, CANOS, TUBOS, MANGUEIRAS, CONEXOES E ACESS.</t>
        </r>
      </text>
    </comment>
    <comment ref="Y621" authorId="0" shapeId="0" xr:uid="{2AA8B453-29E5-49E9-B054-ADB471C59CB1}">
      <text>
        <r>
          <rPr>
            <sz val="10"/>
            <color indexed="81"/>
            <rFont val="Lucida Console"/>
            <family val="3"/>
          </rPr>
          <t>_x000D_
ADAP. LUVAS.TES CURVAS COTOVELOS PLUGS FLANGES.....</t>
        </r>
      </text>
    </comment>
    <comment ref="AW621" authorId="0" shapeId="0" xr:uid="{5A0EB597-7076-4242-A8BD-B9623DB16A99}">
      <text>
        <r>
          <rPr>
            <sz val="10"/>
            <color indexed="81"/>
            <rFont val="Lucida Console"/>
            <family val="3"/>
          </rPr>
          <t>Tempo de Estoque (Meses)_x000D_
_x000D_
137,0</t>
        </r>
      </text>
    </comment>
    <comment ref="A622" authorId="0" shapeId="0" xr:uid="{120EC4B1-DA71-4D90-ACFD-AEF1880D0D61}">
      <text>
        <r>
          <rPr>
            <sz val="10"/>
            <color indexed="81"/>
            <rFont val="Lucida Console"/>
            <family val="3"/>
          </rPr>
          <t>_x000D_
12824</t>
        </r>
      </text>
    </comment>
    <comment ref="B622" authorId="0" shapeId="0" xr:uid="{2612ED81-A191-4836-9F75-CB28B21702AD}">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622" authorId="0" shapeId="0" xr:uid="{9EE38B46-EB2C-4807-BB30-E46C6D6D1C74}">
      <text>
        <r>
          <rPr>
            <sz val="10"/>
            <color indexed="81"/>
            <rFont val="Lucida Console"/>
            <family val="3"/>
          </rPr>
          <t>_x000D_
Últ estimativa : 150_x000D_
Enviada em     : 24.11.2020_x000D_
Ata - Venc     : 87/20 - 31.03.2021</t>
        </r>
      </text>
    </comment>
    <comment ref="O622" authorId="0" shapeId="0" xr:uid="{4A4C6826-6CA9-490D-98A2-7696705241A9}">
      <text>
        <r>
          <rPr>
            <sz val="10"/>
            <color indexed="81"/>
            <rFont val="Lucida Console"/>
            <family val="3"/>
          </rPr>
          <t>_x000D_
Pertencia a ATA nº 87/20_x000D_
Estimativa de Renovação enviada em 24.11.2020 - Qtd 150_x000D_
PE  10/20 lote 3_x000D_
30.04.20 = Processo conferido, finalizado.</t>
        </r>
      </text>
    </comment>
    <comment ref="W622" authorId="0" shapeId="0" xr:uid="{AB6E8823-DC11-4F43-A973-A7D8DE05BB89}">
      <text>
        <r>
          <rPr>
            <sz val="10"/>
            <color indexed="81"/>
            <rFont val="Lucida Console"/>
            <family val="3"/>
          </rPr>
          <t>_x000D_
DM-Hidráulica</t>
        </r>
      </text>
    </comment>
    <comment ref="X622" authorId="0" shapeId="0" xr:uid="{127EC300-1448-483F-ADC8-32C522CB3CBB}">
      <text>
        <r>
          <rPr>
            <sz val="10"/>
            <color indexed="81"/>
            <rFont val="Lucida Console"/>
            <family val="3"/>
          </rPr>
          <t>_x000D_
MATERIAL HIDRAULICO, CANOS, TUBOS, MANGUEIRAS, CONEXOES E ACESS.</t>
        </r>
      </text>
    </comment>
    <comment ref="Y622" authorId="0" shapeId="0" xr:uid="{0E897C14-69BF-43F1-B2D4-5DB11EBC439A}">
      <text>
        <r>
          <rPr>
            <sz val="10"/>
            <color indexed="81"/>
            <rFont val="Lucida Console"/>
            <family val="3"/>
          </rPr>
          <t>_x000D_
ADAP. LUVAS.TES CURVAS COTOVELOS PLUGS FLANGES.....</t>
        </r>
      </text>
    </comment>
    <comment ref="AW622" authorId="0" shapeId="0" xr:uid="{0F1408DD-699B-4A63-B676-A7DF263D111E}">
      <text>
        <r>
          <rPr>
            <sz val="10"/>
            <color indexed="81"/>
            <rFont val="Lucida Console"/>
            <family val="3"/>
          </rPr>
          <t>Tempo de Estoque (Meses)_x000D_
_x000D_
92,0</t>
        </r>
      </text>
    </comment>
    <comment ref="A623" authorId="0" shapeId="0" xr:uid="{06C14CFD-D083-4B00-AB7E-B28956CCD105}">
      <text>
        <r>
          <rPr>
            <sz val="10"/>
            <color indexed="81"/>
            <rFont val="Lucida Console"/>
            <family val="3"/>
          </rPr>
          <t>_x000D_
12891</t>
        </r>
      </text>
    </comment>
    <comment ref="B623" authorId="0" shapeId="0" xr:uid="{28BFA9BF-436A-42B6-8EFE-074F59B833D6}">
      <text>
        <r>
          <rPr>
            <sz val="10"/>
            <color indexed="81"/>
            <rFont val="Lucida Console"/>
            <family val="3"/>
          </rPr>
          <t>DESCRIÇÃO DETALHADA_x000D_
COTOVELO 90 GRAUS EM PVC RIGIDO SOLDAVEL MARROM DE 32 MM (1"). A MARCA DEVERA VIR LITOGRAFADA NA PECA.</t>
        </r>
      </text>
    </comment>
    <comment ref="G623" authorId="0" shapeId="0" xr:uid="{952C5649-9005-4495-A61E-07284F03DEBC}">
      <text>
        <r>
          <rPr>
            <sz val="10"/>
            <color indexed="81"/>
            <rFont val="Lucida Console"/>
            <family val="3"/>
          </rPr>
          <t>_x000D_
Últ estimativa : 100_x000D_
Enviada em     : 24.11.2020_x000D_
Ata - Venc     : 87/20 - 31.03.2021</t>
        </r>
      </text>
    </comment>
    <comment ref="O623" authorId="0" shapeId="0" xr:uid="{7ED20617-4E9E-4FFF-A633-89C8A3D8037D}">
      <text>
        <r>
          <rPr>
            <sz val="10"/>
            <color indexed="81"/>
            <rFont val="Lucida Console"/>
            <family val="3"/>
          </rPr>
          <t>_x000D_
Pertencia a ATA nº 87/20_x000D_
Estimativa de Renovação enviada em 24.11.2020 - Qtd 100_x000D_
PE  10/20 lote 5_x000D_
30.04.20 = Processo conferido, finalizado.</t>
        </r>
      </text>
    </comment>
    <comment ref="W623" authorId="0" shapeId="0" xr:uid="{D4875187-7F8A-48C0-B3B0-F47C7C24B6D0}">
      <text>
        <r>
          <rPr>
            <sz val="10"/>
            <color indexed="81"/>
            <rFont val="Lucida Console"/>
            <family val="3"/>
          </rPr>
          <t>_x000D_
DM-Hidráulica</t>
        </r>
      </text>
    </comment>
    <comment ref="X623" authorId="0" shapeId="0" xr:uid="{734F21F1-F5EA-4C43-9E4B-9CEB08F5904F}">
      <text>
        <r>
          <rPr>
            <sz val="10"/>
            <color indexed="81"/>
            <rFont val="Lucida Console"/>
            <family val="3"/>
          </rPr>
          <t>_x000D_
MATERIAL HIDRAULICO, CANOS, TUBOS, MANGUEIRAS, CONEXOES E ACESS.</t>
        </r>
      </text>
    </comment>
    <comment ref="Y623" authorId="0" shapeId="0" xr:uid="{027EEA8F-8E31-4572-9185-75ECBC0687C5}">
      <text>
        <r>
          <rPr>
            <sz val="10"/>
            <color indexed="81"/>
            <rFont val="Lucida Console"/>
            <family val="3"/>
          </rPr>
          <t>_x000D_
ADAP. LUVAS.TES CURVAS COTOVELOS PLUGS FLANGES.....</t>
        </r>
      </text>
    </comment>
    <comment ref="AW623" authorId="0" shapeId="0" xr:uid="{B586FCDA-0BC1-450E-A585-A8AD08FC451C}">
      <text>
        <r>
          <rPr>
            <sz val="10"/>
            <color indexed="81"/>
            <rFont val="Lucida Console"/>
            <family val="3"/>
          </rPr>
          <t>Tempo de Estoque (Meses)_x000D_
_x000D_
154,0</t>
        </r>
      </text>
    </comment>
    <comment ref="A624" authorId="0" shapeId="0" xr:uid="{724AB241-A050-45E7-A88A-7BBA724E014A}">
      <text>
        <r>
          <rPr>
            <sz val="10"/>
            <color indexed="81"/>
            <rFont val="Lucida Console"/>
            <family val="3"/>
          </rPr>
          <t>_x000D_
25523</t>
        </r>
      </text>
    </comment>
    <comment ref="B624" authorId="0" shapeId="0" xr:uid="{3BD5AC66-F3B9-41CF-AFF1-DF9975180D34}">
      <text>
        <r>
          <rPr>
            <sz val="10"/>
            <color indexed="81"/>
            <rFont val="Lucida Console"/>
            <family val="3"/>
          </rPr>
          <t>DESCRIÇÃO DETALHADA_x000D_
COTOVELO EM PVC AZUL-COLA E ROSCA DE 3/4"</t>
        </r>
      </text>
    </comment>
    <comment ref="G624" authorId="0" shapeId="0" xr:uid="{C872468F-93EC-41F2-83EC-BB2A218DC065}">
      <text>
        <r>
          <rPr>
            <sz val="10"/>
            <color indexed="81"/>
            <rFont val="Lucida Console"/>
            <family val="3"/>
          </rPr>
          <t>_x000D_
Últ estimativa : 0_x000D_
Enviada em     : 24.11.2020_x000D_
Ata - Venc     : 87/20 - 31.03.2021</t>
        </r>
      </text>
    </comment>
    <comment ref="O624" authorId="0" shapeId="0" xr:uid="{D28620DA-C3A0-4E60-8883-4098ACFF3AAB}">
      <text>
        <r>
          <rPr>
            <sz val="10"/>
            <color indexed="81"/>
            <rFont val="Lucida Console"/>
            <family val="3"/>
          </rPr>
          <t>_x000D_
Pertencia a ATA nº 87/20_x000D_
Estimativa de Renovação enviada em 24.11.2020 - Qtd _x000D_
PE  10/20 lote 15_x000D_
30.04.20 = Processo conferido, finalizado.</t>
        </r>
      </text>
    </comment>
    <comment ref="W624" authorId="0" shapeId="0" xr:uid="{519A1E93-7E53-4D25-9B71-C169223F31A1}">
      <text>
        <r>
          <rPr>
            <sz val="10"/>
            <color indexed="81"/>
            <rFont val="Lucida Console"/>
            <family val="3"/>
          </rPr>
          <t>_x000D_
DM-Hidráulica</t>
        </r>
      </text>
    </comment>
    <comment ref="X624" authorId="0" shapeId="0" xr:uid="{D40F876C-04FB-435E-9AC4-97E5B9585FDA}">
      <text>
        <r>
          <rPr>
            <sz val="10"/>
            <color indexed="81"/>
            <rFont val="Lucida Console"/>
            <family val="3"/>
          </rPr>
          <t>_x000D_
MATERIAL HIDRAULICO, CANOS, TUBOS, MANGUEIRAS, CONEXOES E ACESS.</t>
        </r>
      </text>
    </comment>
    <comment ref="Y624" authorId="0" shapeId="0" xr:uid="{08E2F002-972A-404D-AEBA-EA131C9F003B}">
      <text>
        <r>
          <rPr>
            <sz val="10"/>
            <color indexed="81"/>
            <rFont val="Lucida Console"/>
            <family val="3"/>
          </rPr>
          <t>_x000D_
ADAP. LUVAS.TES CURVAS COTOVELOS PLUGS FLANGES.....</t>
        </r>
      </text>
    </comment>
    <comment ref="AW624" authorId="0" shapeId="0" xr:uid="{81FEE6E2-FBFA-47B1-B87B-FA2B40EA67F6}">
      <text>
        <r>
          <rPr>
            <sz val="10"/>
            <color indexed="81"/>
            <rFont val="Lucida Console"/>
            <family val="3"/>
          </rPr>
          <t>Tempo de Estoque (Meses)_x000D_
_x000D_
692,0</t>
        </r>
      </text>
    </comment>
    <comment ref="A625" authorId="0" shapeId="0" xr:uid="{3A08DEB5-A204-44CE-BFBE-D54DF8D1303F}">
      <text>
        <r>
          <rPr>
            <sz val="10"/>
            <color indexed="81"/>
            <rFont val="Lucida Console"/>
            <family val="3"/>
          </rPr>
          <t>_x000D_
28184</t>
        </r>
      </text>
    </comment>
    <comment ref="B625" authorId="0" shapeId="0" xr:uid="{1879BB36-3FDB-4AD2-98DD-6F2B9B2F0D07}">
      <text>
        <r>
          <rPr>
            <sz val="10"/>
            <color indexed="81"/>
            <rFont val="Lucida Console"/>
            <family val="3"/>
          </rPr>
          <t>DESCRIÇÃO DETALHADA_x000D_
ADAPTADOR EM PVC RIGIDO SOLDAVEL MARROM DE 1". A MARCA DEVERA VIR LITOGRAFADA NA PECA.</t>
        </r>
      </text>
    </comment>
    <comment ref="G625" authorId="0" shapeId="0" xr:uid="{8890089C-2710-4CD6-B17D-803560C764C6}">
      <text>
        <r>
          <rPr>
            <sz val="10"/>
            <color indexed="81"/>
            <rFont val="Lucida Console"/>
            <family val="3"/>
          </rPr>
          <t>_x000D_
Últ estimativa : 150_x000D_
Enviada em     : 24.11.2020_x000D_
Ata - Venc     : 87/20 - 31.03.2021</t>
        </r>
      </text>
    </comment>
    <comment ref="O625" authorId="0" shapeId="0" xr:uid="{B7967FF3-4724-47E9-9183-DDC11F67D52B}">
      <text>
        <r>
          <rPr>
            <sz val="10"/>
            <color indexed="81"/>
            <rFont val="Lucida Console"/>
            <family val="3"/>
          </rPr>
          <t>_x000D_
Pertencia a ATA nº 87/20_x000D_
Estimativa de Renovação enviada em 24.11.2020 - Qtd 150_x000D_
PE  10/20 lote 8_x000D_
30.04.20 = Processo conferido, finalizado.</t>
        </r>
      </text>
    </comment>
    <comment ref="W625" authorId="0" shapeId="0" xr:uid="{C59D4A62-6998-4B18-A5A5-20F6F421260A}">
      <text>
        <r>
          <rPr>
            <sz val="10"/>
            <color indexed="81"/>
            <rFont val="Lucida Console"/>
            <family val="3"/>
          </rPr>
          <t>_x000D_
DM-Hidráulica</t>
        </r>
      </text>
    </comment>
    <comment ref="X625" authorId="0" shapeId="0" xr:uid="{6E41B455-B002-435D-A3D8-F7E3189657C2}">
      <text>
        <r>
          <rPr>
            <sz val="10"/>
            <color indexed="81"/>
            <rFont val="Lucida Console"/>
            <family val="3"/>
          </rPr>
          <t>_x000D_
MATERIAL HIDRAULICO, CANOS, TUBOS, MANGUEIRAS, CONEXOES E ACESS.</t>
        </r>
      </text>
    </comment>
    <comment ref="Y625" authorId="0" shapeId="0" xr:uid="{D63AA5AF-94ED-4793-8CF4-DFAAB1E1726E}">
      <text>
        <r>
          <rPr>
            <sz val="10"/>
            <color indexed="81"/>
            <rFont val="Lucida Console"/>
            <family val="3"/>
          </rPr>
          <t>_x000D_
ADAP. LUVAS.TES CURVAS COTOVELOS PLUGS FLANGES.....</t>
        </r>
      </text>
    </comment>
    <comment ref="AW625" authorId="0" shapeId="0" xr:uid="{86443A06-13ED-45D5-A1EC-5A551F890B2F}">
      <text>
        <r>
          <rPr>
            <sz val="10"/>
            <color indexed="81"/>
            <rFont val="Lucida Console"/>
            <family val="3"/>
          </rPr>
          <t>Tempo de Estoque (Meses)_x000D_
_x000D_
380,0</t>
        </r>
      </text>
    </comment>
    <comment ref="A626" authorId="0" shapeId="0" xr:uid="{84CEDCDC-1638-46E5-BC12-0150DD733C36}">
      <text>
        <r>
          <rPr>
            <sz val="10"/>
            <color indexed="81"/>
            <rFont val="Lucida Console"/>
            <family val="3"/>
          </rPr>
          <t>_x000D_
64636</t>
        </r>
      </text>
    </comment>
    <comment ref="B626" authorId="0" shapeId="0" xr:uid="{2927ACAB-2D54-4166-869C-1B259E1714B7}">
      <text>
        <r>
          <rPr>
            <sz val="10"/>
            <color indexed="81"/>
            <rFont val="Lucida Console"/>
            <family val="3"/>
          </rPr>
          <t>DESCRIÇÃO DETALHADA_x000D_
LUVA DE REDUCAO EM PVC RIGIDO - MARROM - SOLDAVEL - 1.1/2"X 3/4" - PARA AGUA</t>
        </r>
      </text>
    </comment>
    <comment ref="G626" authorId="0" shapeId="0" xr:uid="{15899993-C837-41C1-8B21-287E3E6DCDE3}">
      <text>
        <r>
          <rPr>
            <sz val="10"/>
            <color indexed="81"/>
            <rFont val="Lucida Console"/>
            <family val="3"/>
          </rPr>
          <t>_x000D_
Últ estimativa : 150_x000D_
Enviada em     : 24.11.2020_x000D_
Ata - Venc     : 87/20 - 31.03.2021</t>
        </r>
      </text>
    </comment>
    <comment ref="O626" authorId="0" shapeId="0" xr:uid="{25C589D9-E9B5-4B70-A6D4-2500FE46C6BA}">
      <text>
        <r>
          <rPr>
            <sz val="10"/>
            <color indexed="81"/>
            <rFont val="Lucida Console"/>
            <family val="3"/>
          </rPr>
          <t>_x000D_
Pertencia a ATA nº 87/20_x000D_
Estimativa de Renovação enviada em 24.11.2020 - Qtd 150_x000D_
PE  10/20 lote 38_x000D_
30.04.20 = Processo conferido, finalizado.</t>
        </r>
      </text>
    </comment>
    <comment ref="W626" authorId="0" shapeId="0" xr:uid="{BBB497F1-36C8-4A92-AB7F-8AD256D3A653}">
      <text>
        <r>
          <rPr>
            <sz val="10"/>
            <color indexed="81"/>
            <rFont val="Lucida Console"/>
            <family val="3"/>
          </rPr>
          <t>_x000D_
DM-Hidráulica</t>
        </r>
      </text>
    </comment>
    <comment ref="X626" authorId="0" shapeId="0" xr:uid="{C68D24D9-D848-46FE-AFF9-B68286DD1FE4}">
      <text>
        <r>
          <rPr>
            <sz val="10"/>
            <color indexed="81"/>
            <rFont val="Lucida Console"/>
            <family val="3"/>
          </rPr>
          <t>_x000D_
MATERIAL HIDRAULICO, CANOS, TUBOS, MANGUEIRAS, CONEXOES E ACESS.</t>
        </r>
      </text>
    </comment>
    <comment ref="Y626" authorId="0" shapeId="0" xr:uid="{FBC4CC7F-AA80-476F-8821-C10F3DCA007B}">
      <text>
        <r>
          <rPr>
            <sz val="10"/>
            <color indexed="81"/>
            <rFont val="Lucida Console"/>
            <family val="3"/>
          </rPr>
          <t>_x000D_
ADAP. LUVAS.TES CURVAS COTOVELOS PLUGS FLANGES.....</t>
        </r>
      </text>
    </comment>
    <comment ref="AW626" authorId="0" shapeId="0" xr:uid="{34A464AA-313E-49BD-ACF1-CBEF3C0A8687}">
      <text>
        <r>
          <rPr>
            <sz val="10"/>
            <color indexed="81"/>
            <rFont val="Lucida Console"/>
            <family val="3"/>
          </rPr>
          <t>Tempo de Estoque (Meses)_x000D_
_x000D_
41,0</t>
        </r>
      </text>
    </comment>
    <comment ref="A627" authorId="0" shapeId="0" xr:uid="{70B614A0-E2F4-4B2E-9789-09B2E8B46633}">
      <text>
        <r>
          <rPr>
            <sz val="10"/>
            <color indexed="81"/>
            <rFont val="Lucida Console"/>
            <family val="3"/>
          </rPr>
          <t>_x000D_
64647</t>
        </r>
      </text>
    </comment>
    <comment ref="B627" authorId="0" shapeId="0" xr:uid="{25D4053B-2133-452F-B8FC-43B5C8C07574}">
      <text>
        <r>
          <rPr>
            <sz val="10"/>
            <color indexed="81"/>
            <rFont val="Lucida Console"/>
            <family val="3"/>
          </rPr>
          <t>DESCRIÇÃO DETALHADA_x000D_
TE DE REDUCAO EM PVC RIGIDO - SOLDAVEL - 150 X 100 MM - 6"X 4" - PARA ESGOTO</t>
        </r>
      </text>
    </comment>
    <comment ref="G627" authorId="0" shapeId="0" xr:uid="{649730CD-7B9C-4F5F-B044-9F9BA3D74EA1}">
      <text>
        <r>
          <rPr>
            <sz val="10"/>
            <color indexed="81"/>
            <rFont val="Lucida Console"/>
            <family val="3"/>
          </rPr>
          <t>_x000D_
Últ estimativa : 30_x000D_
Enviada em     : 24.11.2020_x000D_
Ata - Venc     : 87/20 - 31.03.2021</t>
        </r>
      </text>
    </comment>
    <comment ref="O627" authorId="0" shapeId="0" xr:uid="{ACFEAD07-2708-4D8F-B3AD-CB2A7D43598E}">
      <text>
        <r>
          <rPr>
            <sz val="10"/>
            <color indexed="81"/>
            <rFont val="Lucida Console"/>
            <family val="3"/>
          </rPr>
          <t>_x000D_
Pertencia a ATA nº 87/20_x000D_
Estimativa de Renovação enviada em 24.11.2020 - Qtd 30_x000D_
PE  10/20 lote 39_x000D_
30.04.20 = Processo conferido, finalizado.</t>
        </r>
      </text>
    </comment>
    <comment ref="W627" authorId="0" shapeId="0" xr:uid="{DF9B98C1-4C24-40D2-9B87-0E79DD648F24}">
      <text>
        <r>
          <rPr>
            <sz val="10"/>
            <color indexed="81"/>
            <rFont val="Lucida Console"/>
            <family val="3"/>
          </rPr>
          <t>_x000D_
DM-Hidráulica</t>
        </r>
      </text>
    </comment>
    <comment ref="X627" authorId="0" shapeId="0" xr:uid="{7CB1AEE1-615B-4244-B6DE-D5AA8594109F}">
      <text>
        <r>
          <rPr>
            <sz val="10"/>
            <color indexed="81"/>
            <rFont val="Lucida Console"/>
            <family val="3"/>
          </rPr>
          <t>_x000D_
MATERIAL HIDRAULICO, CANOS, TUBOS, MANGUEIRAS, CONEXOES E ACESS.</t>
        </r>
      </text>
    </comment>
    <comment ref="Y627" authorId="0" shapeId="0" xr:uid="{8ECC88AD-5918-4242-8DEE-64681B37CDE8}">
      <text>
        <r>
          <rPr>
            <sz val="10"/>
            <color indexed="81"/>
            <rFont val="Lucida Console"/>
            <family val="3"/>
          </rPr>
          <t>_x000D_
ADAP. LUVAS.TES CURVAS COTOVELOS PLUGS FLANGES.....</t>
        </r>
      </text>
    </comment>
    <comment ref="AW627" authorId="0" shapeId="0" xr:uid="{F459E1F0-3BDF-49C5-B06D-D2FD21E90F17}">
      <text>
        <r>
          <rPr>
            <sz val="10"/>
            <color indexed="81"/>
            <rFont val="Lucida Console"/>
            <family val="3"/>
          </rPr>
          <t>Tempo de Estoque (Meses)_x000D_
_x000D_
18,0</t>
        </r>
      </text>
    </comment>
    <comment ref="A628" authorId="0" shapeId="0" xr:uid="{2BB6CE2F-1AC7-479E-826A-1704594BA472}">
      <text>
        <r>
          <rPr>
            <sz val="10"/>
            <color indexed="81"/>
            <rFont val="Lucida Console"/>
            <family val="3"/>
          </rPr>
          <t>_x000D_
74979</t>
        </r>
      </text>
    </comment>
    <comment ref="B628" authorId="0" shapeId="0" xr:uid="{BCA3D816-9190-493C-8907-546635876BA2}">
      <text>
        <r>
          <rPr>
            <sz val="10"/>
            <color indexed="81"/>
            <rFont val="Lucida Console"/>
            <family val="3"/>
          </rPr>
          <t>DESCRIÇÃO DETALHADA_x000D_
LUVA DESLIZANTE EM PVC COM ANEL - MARROM - 1 1/2"</t>
        </r>
      </text>
    </comment>
    <comment ref="G628" authorId="0" shapeId="0" xr:uid="{EA703C62-33C8-44CF-ADEA-C8DAEC8D2A4C}">
      <text>
        <r>
          <rPr>
            <sz val="10"/>
            <color indexed="81"/>
            <rFont val="Lucida Console"/>
            <family val="3"/>
          </rPr>
          <t>_x000D_
Últ estimativa : 100_x000D_
Enviada em     : 24.11.2020_x000D_
Ata - Venc     : 87/20 - 31.03.2021</t>
        </r>
      </text>
    </comment>
    <comment ref="O628" authorId="0" shapeId="0" xr:uid="{78844F7C-2C29-428C-BB65-83D48B286C72}">
      <text>
        <r>
          <rPr>
            <sz val="10"/>
            <color indexed="81"/>
            <rFont val="Lucida Console"/>
            <family val="3"/>
          </rPr>
          <t>_x000D_
Pertencia a ATA nº 87/20_x000D_
Estimativa de Renovação enviada em 24.11.2020 - Qtd 100_x000D_
PE  10/20 lote 42_x000D_
30.04.20 = Processo conferido, finalizado.</t>
        </r>
      </text>
    </comment>
    <comment ref="W628" authorId="0" shapeId="0" xr:uid="{8A532134-3383-479A-BFB2-83C45D607E04}">
      <text>
        <r>
          <rPr>
            <sz val="10"/>
            <color indexed="81"/>
            <rFont val="Lucida Console"/>
            <family val="3"/>
          </rPr>
          <t>_x000D_
DM-Hidráulica</t>
        </r>
      </text>
    </comment>
    <comment ref="X628" authorId="0" shapeId="0" xr:uid="{04E56526-11A5-471C-A895-A7209DBD1F14}">
      <text>
        <r>
          <rPr>
            <sz val="10"/>
            <color indexed="81"/>
            <rFont val="Lucida Console"/>
            <family val="3"/>
          </rPr>
          <t>_x000D_
MATERIAL HIDRAULICO, CANOS, TUBOS, MANGUEIRAS, CONEXOES E ACESS.</t>
        </r>
      </text>
    </comment>
    <comment ref="Y628" authorId="0" shapeId="0" xr:uid="{5D09D282-332A-4B85-A811-81B9385258A0}">
      <text>
        <r>
          <rPr>
            <sz val="10"/>
            <color indexed="81"/>
            <rFont val="Lucida Console"/>
            <family val="3"/>
          </rPr>
          <t>_x000D_
ADAP. LUVAS.TES CURVAS COTOVELOS PLUGS FLANGES.....</t>
        </r>
      </text>
    </comment>
    <comment ref="AW628" authorId="0" shapeId="0" xr:uid="{4192581C-6B64-4020-86DC-999EF87937B2}">
      <text>
        <r>
          <rPr>
            <sz val="10"/>
            <color indexed="81"/>
            <rFont val="Lucida Console"/>
            <family val="3"/>
          </rPr>
          <t>Tempo de Estoque (Meses)_x000D_
_x000D_
169,0</t>
        </r>
      </text>
    </comment>
    <comment ref="A629" authorId="0" shapeId="0" xr:uid="{3BF83589-EFCE-458D-AEDD-173D9C1CA956}">
      <text>
        <r>
          <rPr>
            <sz val="10"/>
            <color indexed="81"/>
            <rFont val="Lucida Console"/>
            <family val="3"/>
          </rPr>
          <t>_x000D_
125173</t>
        </r>
      </text>
    </comment>
    <comment ref="B629" authorId="0" shapeId="0" xr:uid="{CF597000-5096-427E-BB7B-1FCBF2821DDB}">
      <text>
        <r>
          <rPr>
            <sz val="10"/>
            <color indexed="81"/>
            <rFont val="Lucida Console"/>
            <family val="3"/>
          </rPr>
          <t>DESCRIÇÃO DETALHADA_x000D_
LUVA DE REDUCAO DE ESGOTO 2" X 1.1/2, MEDINDO 40 X 50 MM DE ACORDO COM NBR 5688, LITOGRAFADO NA PECA.</t>
        </r>
      </text>
    </comment>
    <comment ref="G629" authorId="0" shapeId="0" xr:uid="{0D801CB3-0785-4A87-BF16-039006AF62B9}">
      <text>
        <r>
          <rPr>
            <sz val="10"/>
            <color indexed="81"/>
            <rFont val="Lucida Console"/>
            <family val="3"/>
          </rPr>
          <t>_x000D_
Últ estimativa : 150_x000D_
Enviada em     : 24.11.2020_x000D_
Ata - Venc     : 87/20 - 31.03.2021</t>
        </r>
      </text>
    </comment>
    <comment ref="O629" authorId="0" shapeId="0" xr:uid="{E5C481A2-578F-4BF5-8E2A-E14F2DAE0DB5}">
      <text>
        <r>
          <rPr>
            <sz val="10"/>
            <color indexed="81"/>
            <rFont val="Lucida Console"/>
            <family val="3"/>
          </rPr>
          <t>_x000D_
Pertencia a ATA nº 87/20_x000D_
Estimativa de Renovação enviada em 24.11.2020 - Qtd 150_x000D_
PE  10/20 lote 67_x000D_
30.04.20 = Processo conferido, finalizado.</t>
        </r>
      </text>
    </comment>
    <comment ref="W629" authorId="0" shapeId="0" xr:uid="{11A89609-C1E5-4A51-AF05-B35366ABC09E}">
      <text>
        <r>
          <rPr>
            <sz val="10"/>
            <color indexed="81"/>
            <rFont val="Lucida Console"/>
            <family val="3"/>
          </rPr>
          <t>_x000D_
DM-Hidráulica</t>
        </r>
      </text>
    </comment>
    <comment ref="X629" authorId="0" shapeId="0" xr:uid="{4DA2304B-EC8C-40ED-915B-F63D6D7B6462}">
      <text>
        <r>
          <rPr>
            <sz val="10"/>
            <color indexed="81"/>
            <rFont val="Lucida Console"/>
            <family val="3"/>
          </rPr>
          <t>_x000D_
MATERIAL HIDRAULICO, CANOS, TUBOS, MANGUEIRAS, CONEXOES E ACESS.</t>
        </r>
      </text>
    </comment>
    <comment ref="Y629" authorId="0" shapeId="0" xr:uid="{1E94AC40-0D38-45B2-9556-1F8FC42A38D4}">
      <text>
        <r>
          <rPr>
            <sz val="10"/>
            <color indexed="81"/>
            <rFont val="Lucida Console"/>
            <family val="3"/>
          </rPr>
          <t>_x000D_
ADAP. LUVAS.TES CURVAS COTOVELOS PLUGS FLANGES.....</t>
        </r>
      </text>
    </comment>
    <comment ref="AW629" authorId="0" shapeId="0" xr:uid="{1BA3632C-9536-4547-93E4-4AF468BD0BFE}">
      <text>
        <r>
          <rPr>
            <sz val="10"/>
            <color indexed="81"/>
            <rFont val="Lucida Console"/>
            <family val="3"/>
          </rPr>
          <t>Tempo de Estoque (Meses)_x000D_
_x000D_
185,0</t>
        </r>
      </text>
    </comment>
    <comment ref="A630" authorId="0" shapeId="0" xr:uid="{8E13CF9E-AA0C-4B74-AC3C-491E1F0DEAB7}">
      <text>
        <r>
          <rPr>
            <sz val="10"/>
            <color indexed="81"/>
            <rFont val="Lucida Console"/>
            <family val="3"/>
          </rPr>
          <t>_x000D_
135300</t>
        </r>
      </text>
    </comment>
    <comment ref="B630" authorId="0" shapeId="0" xr:uid="{4E09A7B9-292A-48AE-8941-557A44884CD7}">
      <text>
        <r>
          <rPr>
            <sz val="10"/>
            <color indexed="81"/>
            <rFont val="Lucida Console"/>
            <family val="3"/>
          </rPr>
          <t>DESCRIÇÃO DETALHADA_x000D_
COTOVELO 45°, EM PVC SOLDAVEL PARA AGUA, MARROM, 1 1/2" (50 MM), DE ACORDO COM A NBR 5648. TODAS AS INFORMACOES DEVERAO ESTAR LITOGRAFADAS NA PECA.</t>
        </r>
      </text>
    </comment>
    <comment ref="G630" authorId="0" shapeId="0" xr:uid="{452C1098-0641-4F11-8386-4E4E059DCEB3}">
      <text>
        <r>
          <rPr>
            <sz val="10"/>
            <color indexed="81"/>
            <rFont val="Lucida Console"/>
            <family val="3"/>
          </rPr>
          <t>_x000D_
Últ estimativa : 150_x000D_
Enviada em     : 24.11.2020_x000D_
Ata - Venc     : 87/20 - 31.03.2021</t>
        </r>
      </text>
    </comment>
    <comment ref="O630" authorId="0" shapeId="0" xr:uid="{DA27CF44-2D3D-4F35-A64E-25DD81AA46B0}">
      <text>
        <r>
          <rPr>
            <sz val="10"/>
            <color indexed="81"/>
            <rFont val="Lucida Console"/>
            <family val="3"/>
          </rPr>
          <t>_x000D_
Pertencia a ATA nº 87/20_x000D_
Estimativa de Renovação enviada em 24.11.2020 - Qtd 150_x000D_
PE  10/20 lote 77_x000D_
30.04.20 = Processo conferido, finalizado.</t>
        </r>
      </text>
    </comment>
    <comment ref="W630" authorId="0" shapeId="0" xr:uid="{080DDD9C-51F7-4FE3-89C4-FEB3CD9A5BAF}">
      <text>
        <r>
          <rPr>
            <sz val="10"/>
            <color indexed="81"/>
            <rFont val="Lucida Console"/>
            <family val="3"/>
          </rPr>
          <t>_x000D_
DM-Hidráulica</t>
        </r>
      </text>
    </comment>
    <comment ref="X630" authorId="0" shapeId="0" xr:uid="{4B3862A3-BD37-47FD-B8F0-2094A32D14DA}">
      <text>
        <r>
          <rPr>
            <sz val="10"/>
            <color indexed="81"/>
            <rFont val="Lucida Console"/>
            <family val="3"/>
          </rPr>
          <t>_x000D_
MATERIAL HIDRAULICO, CANOS, TUBOS, MANGUEIRAS, CONEXOES E ACESS.</t>
        </r>
      </text>
    </comment>
    <comment ref="Y630" authorId="0" shapeId="0" xr:uid="{30627B93-5ACC-4B15-AD17-D65989AFA553}">
      <text>
        <r>
          <rPr>
            <sz val="10"/>
            <color indexed="81"/>
            <rFont val="Lucida Console"/>
            <family val="3"/>
          </rPr>
          <t>_x000D_
ADAP. LUVAS.TES CURVAS COTOVELOS PLUGS FLANGES.....</t>
        </r>
      </text>
    </comment>
    <comment ref="AW630" authorId="0" shapeId="0" xr:uid="{6F0F4810-62EB-41E9-9197-35B2A7BD9B23}">
      <text>
        <r>
          <rPr>
            <sz val="10"/>
            <color indexed="81"/>
            <rFont val="Lucida Console"/>
            <family val="3"/>
          </rPr>
          <t>Tempo de Estoque (Meses)_x000D_
_x000D_
323,0</t>
        </r>
      </text>
    </comment>
    <comment ref="A631" authorId="0" shapeId="0" xr:uid="{175C3570-F693-4E66-B91B-38587308653E}">
      <text>
        <r>
          <rPr>
            <sz val="10"/>
            <color indexed="81"/>
            <rFont val="Lucida Console"/>
            <family val="3"/>
          </rPr>
          <t>_x000D_
135301</t>
        </r>
      </text>
    </comment>
    <comment ref="B631" authorId="0" shapeId="0" xr:uid="{11BAB356-026E-4ADC-9A54-61FDC320E03D}">
      <text>
        <r>
          <rPr>
            <sz val="10"/>
            <color indexed="81"/>
            <rFont val="Lucida Console"/>
            <family val="3"/>
          </rPr>
          <t>DESCRIÇÃO DETALHADA_x000D_
COTOVELO DE 45°, EM PVC BRANCO, PARA ESGOTO, DE 4" (100 MM), DE ACORDO COM A NORMA NBR 5688. TODAS AS INFORMACOES DEVERAO ESTAR LITOGRAFADAS NA PECA.</t>
        </r>
      </text>
    </comment>
    <comment ref="G631" authorId="0" shapeId="0" xr:uid="{B958748C-7DFE-4932-A131-2555A6FF8E4E}">
      <text>
        <r>
          <rPr>
            <sz val="10"/>
            <color indexed="81"/>
            <rFont val="Lucida Console"/>
            <family val="3"/>
          </rPr>
          <t>_x000D_
Últ estimativa : 400_x000D_
Enviada em     : 24.11.2020_x000D_
Ata - Venc     : 87/20 - 31.03.2021</t>
        </r>
      </text>
    </comment>
    <comment ref="O631" authorId="0" shapeId="0" xr:uid="{AB382D89-3672-4272-822E-F17C6C2222A0}">
      <text>
        <r>
          <rPr>
            <sz val="10"/>
            <color indexed="81"/>
            <rFont val="Lucida Console"/>
            <family val="3"/>
          </rPr>
          <t xml:space="preserve">_x000D_
Pertencia a ATA nº 87/20_x000D_
Estimativa de Renovação enviada em 24.11.2020 - Qtd 400_x000D_
PE 182/21 lote _x000D_
 = </t>
        </r>
      </text>
    </comment>
    <comment ref="W631" authorId="0" shapeId="0" xr:uid="{15B2841C-C992-466C-A06B-AC55D23A8811}">
      <text>
        <r>
          <rPr>
            <sz val="10"/>
            <color indexed="81"/>
            <rFont val="Lucida Console"/>
            <family val="3"/>
          </rPr>
          <t>_x000D_
DM-Hidráulica</t>
        </r>
      </text>
    </comment>
    <comment ref="X631" authorId="0" shapeId="0" xr:uid="{E7767352-4D76-421B-91D6-1DB770986625}">
      <text>
        <r>
          <rPr>
            <sz val="10"/>
            <color indexed="81"/>
            <rFont val="Lucida Console"/>
            <family val="3"/>
          </rPr>
          <t>_x000D_
MATERIAL HIDRAULICO, CANOS, TUBOS, MANGUEIRAS, CONEXOES E ACESS.</t>
        </r>
      </text>
    </comment>
    <comment ref="Y631" authorId="0" shapeId="0" xr:uid="{86DAC733-FC11-4F7F-B91E-999D063D901F}">
      <text>
        <r>
          <rPr>
            <sz val="10"/>
            <color indexed="81"/>
            <rFont val="Lucida Console"/>
            <family val="3"/>
          </rPr>
          <t>_x000D_
ADAP. LUVAS.TES CURVAS COTOVELOS PLUGS FLANGES.....</t>
        </r>
      </text>
    </comment>
    <comment ref="AW631" authorId="0" shapeId="0" xr:uid="{ED36827D-F0FA-41FA-A13B-F1350B8FA78B}">
      <text>
        <r>
          <rPr>
            <sz val="10"/>
            <color indexed="81"/>
            <rFont val="Lucida Console"/>
            <family val="3"/>
          </rPr>
          <t>Tempo de Estoque (Meses)_x000D_
_x000D_
345,0</t>
        </r>
      </text>
    </comment>
    <comment ref="A632" authorId="0" shapeId="0" xr:uid="{AC7C6DBA-C546-49CA-A34C-AF862E061FBF}">
      <text>
        <r>
          <rPr>
            <sz val="10"/>
            <color indexed="81"/>
            <rFont val="Lucida Console"/>
            <family val="3"/>
          </rPr>
          <t>_x000D_
135302</t>
        </r>
      </text>
    </comment>
    <comment ref="B632" authorId="0" shapeId="0" xr:uid="{77E83C01-8F2C-4B1B-A553-A3059B42EAFE}">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632" authorId="0" shapeId="0" xr:uid="{BC4C9CAA-9E56-4480-96A4-B6FD21C410D4}">
      <text>
        <r>
          <rPr>
            <sz val="10"/>
            <color indexed="81"/>
            <rFont val="Lucida Console"/>
            <family val="3"/>
          </rPr>
          <t>_x000D_
Últ estimativa : 0_x000D_
Enviada em     : 24.11.2020_x000D_
Ata - Venc     : 87/20 - 31.03.2021</t>
        </r>
      </text>
    </comment>
    <comment ref="O632" authorId="0" shapeId="0" xr:uid="{4E542575-72D1-4EB3-A6C0-E5B6DAB49BF3}">
      <text>
        <r>
          <rPr>
            <sz val="10"/>
            <color indexed="81"/>
            <rFont val="Lucida Console"/>
            <family val="3"/>
          </rPr>
          <t>_x000D_
Pertencia a ATA nº 87/20_x000D_
Estimativa de Renovação enviada em 24.11.2020 - Qtd _x000D_
PE  10/20 lote 79_x000D_
30.04.20 = Processo conferido, finalizado.</t>
        </r>
      </text>
    </comment>
    <comment ref="W632" authorId="0" shapeId="0" xr:uid="{2C5DA627-5FBD-4DD7-9911-4AA7CDFF2962}">
      <text>
        <r>
          <rPr>
            <sz val="10"/>
            <color indexed="81"/>
            <rFont val="Lucida Console"/>
            <family val="3"/>
          </rPr>
          <t>_x000D_
DM-Hidráulica</t>
        </r>
      </text>
    </comment>
    <comment ref="X632" authorId="0" shapeId="0" xr:uid="{8AB72575-A462-4704-B4C9-D246FD17BA32}">
      <text>
        <r>
          <rPr>
            <sz val="10"/>
            <color indexed="81"/>
            <rFont val="Lucida Console"/>
            <family val="3"/>
          </rPr>
          <t>_x000D_
MATERIAL HIDRAULICO, CANOS, TUBOS, MANGUEIRAS, CONEXOES E ACESS.</t>
        </r>
      </text>
    </comment>
    <comment ref="Y632" authorId="0" shapeId="0" xr:uid="{6BDF3B72-96BC-4B34-AC52-FA34D67831F2}">
      <text>
        <r>
          <rPr>
            <sz val="10"/>
            <color indexed="81"/>
            <rFont val="Lucida Console"/>
            <family val="3"/>
          </rPr>
          <t>_x000D_
ADAP. LUVAS.TES CURVAS COTOVELOS PLUGS FLANGES.....</t>
        </r>
      </text>
    </comment>
    <comment ref="AW632" authorId="0" shapeId="0" xr:uid="{E8B1F468-3910-470B-8B1E-7B562E3D6AF9}">
      <text>
        <r>
          <rPr>
            <sz val="10"/>
            <color indexed="81"/>
            <rFont val="Lucida Console"/>
            <family val="3"/>
          </rPr>
          <t>Tempo de Estoque (Meses)_x000D_
_x000D_
593,0</t>
        </r>
      </text>
    </comment>
    <comment ref="A633" authorId="0" shapeId="0" xr:uid="{658163E1-0E1B-41AB-AFF6-8A196BD1354D}">
      <text>
        <r>
          <rPr>
            <sz val="10"/>
            <color indexed="81"/>
            <rFont val="Lucida Console"/>
            <family val="3"/>
          </rPr>
          <t>_x000D_
13092</t>
        </r>
      </text>
    </comment>
    <comment ref="B633" authorId="0" shapeId="0" xr:uid="{37CF8634-2DCA-450D-9820-0401657B4429}">
      <text>
        <r>
          <rPr>
            <sz val="10"/>
            <color indexed="81"/>
            <rFont val="Lucida Console"/>
            <family val="3"/>
          </rPr>
          <t>DESCRIÇÃO DETALHADA_x000D_
CAIXA SIFONADA REDONDA EM PVC RIGIDO DE 100 X 100 X 50 MM - 4" X 4"X 2"</t>
        </r>
      </text>
    </comment>
    <comment ref="G633" authorId="0" shapeId="0" xr:uid="{BCE9163C-1638-4BFA-9A2F-92C58E675AF7}">
      <text>
        <r>
          <rPr>
            <sz val="10"/>
            <color indexed="81"/>
            <rFont val="Lucida Console"/>
            <family val="3"/>
          </rPr>
          <t>_x000D_
Últ estimativa : 250_x000D_
Enviada em     : 24.11.2020_x000D_
Ata - Venc     : 87/20 - 31.03.2021</t>
        </r>
      </text>
    </comment>
    <comment ref="O633" authorId="0" shapeId="0" xr:uid="{C92290C7-1D43-4D03-807B-80B48AEBCE19}">
      <text>
        <r>
          <rPr>
            <sz val="10"/>
            <color indexed="81"/>
            <rFont val="Lucida Console"/>
            <family val="3"/>
          </rPr>
          <t>_x000D_
Pertencia a ATA nº 87/20_x000D_
Estimativa de Renovação enviada em 24.11.2020 - Qtd 250_x000D_
PE  10/20 lote 7_x000D_
30.04.20 = Processo conferido, finalizado.</t>
        </r>
      </text>
    </comment>
    <comment ref="W633" authorId="0" shapeId="0" xr:uid="{C9D35DF7-E001-4E71-AFBC-4340E3827BFB}">
      <text>
        <r>
          <rPr>
            <sz val="10"/>
            <color indexed="81"/>
            <rFont val="Lucida Console"/>
            <family val="3"/>
          </rPr>
          <t>_x000D_
DM-Hidráulica</t>
        </r>
      </text>
    </comment>
    <comment ref="X633" authorId="0" shapeId="0" xr:uid="{99EBDB47-5544-4D39-89FC-F2CFE33C1052}">
      <text>
        <r>
          <rPr>
            <sz val="10"/>
            <color indexed="81"/>
            <rFont val="Lucida Console"/>
            <family val="3"/>
          </rPr>
          <t>_x000D_
MATERIAL HIDRAULICO, CANOS, TUBOS, MANGUEIRAS, CONEXOES E ACESS.</t>
        </r>
      </text>
    </comment>
    <comment ref="Y633" authorId="0" shapeId="0" xr:uid="{F74D9054-DB1A-43B7-AC21-17264FA528B6}">
      <text>
        <r>
          <rPr>
            <sz val="10"/>
            <color indexed="81"/>
            <rFont val="Lucida Console"/>
            <family val="3"/>
          </rPr>
          <t>_x000D_
RALOS SIFOES E CAIXAS</t>
        </r>
      </text>
    </comment>
    <comment ref="AW633" authorId="0" shapeId="0" xr:uid="{CDBA6590-58B4-43F4-952E-0E90E13DC4F1}">
      <text>
        <r>
          <rPr>
            <sz val="10"/>
            <color indexed="81"/>
            <rFont val="Lucida Console"/>
            <family val="3"/>
          </rPr>
          <t>Tempo de Estoque (Meses)_x000D_
_x000D_
180,0</t>
        </r>
      </text>
    </comment>
    <comment ref="A634" authorId="0" shapeId="0" xr:uid="{426A932A-8656-4B04-9E9E-01F969ED9A82}">
      <text>
        <r>
          <rPr>
            <sz val="10"/>
            <color indexed="81"/>
            <rFont val="Lucida Console"/>
            <family val="3"/>
          </rPr>
          <t>_x000D_
13117</t>
        </r>
      </text>
    </comment>
    <comment ref="B634" authorId="0" shapeId="0" xr:uid="{E4B0E977-D89D-42F6-BE8F-5C7EFCB1EFB5}">
      <text>
        <r>
          <rPr>
            <sz val="10"/>
            <color indexed="81"/>
            <rFont val="Lucida Console"/>
            <family val="3"/>
          </rPr>
          <t>DESCRIÇÃO DETALHADA_x000D_
REGISTRO DE PRESSAO 3/4" COM CANOPLA</t>
        </r>
      </text>
    </comment>
    <comment ref="G634" authorId="0" shapeId="0" xr:uid="{08386CD6-1EC3-4F8D-9B26-A8A20C41CE10}">
      <text>
        <r>
          <rPr>
            <sz val="10"/>
            <color indexed="81"/>
            <rFont val="Lucida Console"/>
            <family val="3"/>
          </rPr>
          <t>_x000D_
Últ estimativa : 50_x000D_
Enviada em     : 24.11.2020_x000D_
Ata - Venc     : 87/20 - 31.03.2021</t>
        </r>
      </text>
    </comment>
    <comment ref="O634" authorId="0" shapeId="0" xr:uid="{A75C82BE-8CC7-46D2-8FA4-86B88FE5ED3E}">
      <text>
        <r>
          <rPr>
            <sz val="10"/>
            <color indexed="81"/>
            <rFont val="Lucida Console"/>
            <family val="3"/>
          </rPr>
          <t>_x000D_
Pertencia a ATA nº 87/20_x000D_
Estimativa de Renovação enviada em 24.11.2020 - Qtd 50_x000D_
PE  10/20 lote _x000D_
30.04.20 = Processo conferido, finalizado.</t>
        </r>
      </text>
    </comment>
    <comment ref="W634" authorId="0" shapeId="0" xr:uid="{C02C5622-1DFD-4074-A644-3E92BA3C8342}">
      <text>
        <r>
          <rPr>
            <sz val="10"/>
            <color indexed="81"/>
            <rFont val="Lucida Console"/>
            <family val="3"/>
          </rPr>
          <t>_x000D_
DM-Hidráulica</t>
        </r>
      </text>
    </comment>
    <comment ref="X634" authorId="0" shapeId="0" xr:uid="{CBCDB762-4CA3-4AC2-A1AC-901AC3AA53A2}">
      <text>
        <r>
          <rPr>
            <sz val="10"/>
            <color indexed="81"/>
            <rFont val="Lucida Console"/>
            <family val="3"/>
          </rPr>
          <t>_x000D_
MATERIAL HIDRAULICO, CANOS, TUBOS, MANGUEIRAS, CONEXOES E ACESS.</t>
        </r>
      </text>
    </comment>
    <comment ref="Y634" authorId="0" shapeId="0" xr:uid="{84738169-BC33-4BCD-B5AA-CDA8E38F8B9B}">
      <text>
        <r>
          <rPr>
            <sz val="10"/>
            <color indexed="81"/>
            <rFont val="Lucida Console"/>
            <family val="3"/>
          </rPr>
          <t>_x000D_
REGISTROS VALVULAS E BOIAS</t>
        </r>
      </text>
    </comment>
    <comment ref="AW634" authorId="0" shapeId="0" xr:uid="{25DF24CF-0F04-4335-B901-D42473C63C6F}">
      <text>
        <r>
          <rPr>
            <sz val="10"/>
            <color indexed="81"/>
            <rFont val="Lucida Console"/>
            <family val="3"/>
          </rPr>
          <t>Tempo de Estoque (Meses)_x000D_
_x000D_
104,0</t>
        </r>
      </text>
    </comment>
    <comment ref="A635" authorId="0" shapeId="0" xr:uid="{59B0CB4B-5B7F-4092-967D-4BB81CD220AE}">
      <text>
        <r>
          <rPr>
            <sz val="10"/>
            <color indexed="81"/>
            <rFont val="Lucida Console"/>
            <family val="3"/>
          </rPr>
          <t>_x000D_
15066</t>
        </r>
      </text>
    </comment>
    <comment ref="B635" authorId="0" shapeId="0" xr:uid="{1E49E521-53B6-42C1-8E70-4099B9AFEF91}">
      <text>
        <r>
          <rPr>
            <sz val="10"/>
            <color indexed="81"/>
            <rFont val="Lucida Console"/>
            <family val="3"/>
          </rPr>
          <t>DESCRIÇÃO DETALHADA_x000D_
REPARO P/ VALVULA DE DESCARGA 1 1/2" (MARCA DOCOL)</t>
        </r>
      </text>
    </comment>
    <comment ref="G635" authorId="0" shapeId="0" xr:uid="{EF9013CC-5EB0-426D-88B6-BC790F23D44F}">
      <text>
        <r>
          <rPr>
            <sz val="10"/>
            <color indexed="81"/>
            <rFont val="Lucida Console"/>
            <family val="3"/>
          </rPr>
          <t>_x000D_
Últ estimativa : 150_x000D_
Enviada em     : 24.11.2020_x000D_
Ata - Venc     : 87/20 - 31.03.2021</t>
        </r>
      </text>
    </comment>
    <comment ref="O635" authorId="0" shapeId="0" xr:uid="{18236BF9-CD6A-4A2D-AF07-4F590A8C7FE1}">
      <text>
        <r>
          <rPr>
            <sz val="10"/>
            <color indexed="81"/>
            <rFont val="Lucida Console"/>
            <family val="3"/>
          </rPr>
          <t>_x000D_
Pertencia a ATA nº 87/20_x000D_
Estimativa de Renovação enviada em 24.11.2020 - Qtd 150_x000D_
PE  10/20 lote 10_x000D_
30.04.20 = Processo conferido, finalizado.</t>
        </r>
      </text>
    </comment>
    <comment ref="W635" authorId="0" shapeId="0" xr:uid="{97412E17-FAC7-4A4E-AFF6-757E64C00D53}">
      <text>
        <r>
          <rPr>
            <sz val="10"/>
            <color indexed="81"/>
            <rFont val="Lucida Console"/>
            <family val="3"/>
          </rPr>
          <t>_x000D_
DM-Hidráulica</t>
        </r>
      </text>
    </comment>
    <comment ref="X635" authorId="0" shapeId="0" xr:uid="{32746D06-D408-4BB8-80EE-0A7EFEE5E579}">
      <text>
        <r>
          <rPr>
            <sz val="10"/>
            <color indexed="81"/>
            <rFont val="Lucida Console"/>
            <family val="3"/>
          </rPr>
          <t>_x000D_
MATERIAL HIDRAULICO, CANOS, TUBOS, MANGUEIRAS, CONEXOES E ACESS.</t>
        </r>
      </text>
    </comment>
    <comment ref="Y635" authorId="0" shapeId="0" xr:uid="{B87B54D2-11B8-4BB6-AF20-02B23A87E34C}">
      <text>
        <r>
          <rPr>
            <sz val="10"/>
            <color indexed="81"/>
            <rFont val="Lucida Console"/>
            <family val="3"/>
          </rPr>
          <t>_x000D_
REGISTROS VALVULAS E BOIAS</t>
        </r>
      </text>
    </comment>
    <comment ref="AW635" authorId="0" shapeId="0" xr:uid="{C8F33846-0CFC-4C08-80E7-32A547EF638F}">
      <text>
        <r>
          <rPr>
            <sz val="10"/>
            <color indexed="81"/>
            <rFont val="Lucida Console"/>
            <family val="3"/>
          </rPr>
          <t>Tempo de Estoque (Meses)_x000D_
_x000D_
129,0</t>
        </r>
      </text>
    </comment>
    <comment ref="A636" authorId="0" shapeId="0" xr:uid="{4239CFC1-18E0-42B0-9659-5EA9FD4FB8E8}">
      <text>
        <r>
          <rPr>
            <sz val="10"/>
            <color indexed="81"/>
            <rFont val="Lucida Console"/>
            <family val="3"/>
          </rPr>
          <t>_x000D_
25630</t>
        </r>
      </text>
    </comment>
    <comment ref="B636" authorId="0" shapeId="0" xr:uid="{9044852C-9FF5-4A6B-9ABE-F1FBACCDEFC9}">
      <text>
        <r>
          <rPr>
            <sz val="10"/>
            <color indexed="81"/>
            <rFont val="Lucida Console"/>
            <family val="3"/>
          </rPr>
          <t>DESCRIÇÃO DETALHADA_x000D_
REGISTRO DE GAVETA EM LIGA DE COBRE DE 3/4" C/ CANOPLA</t>
        </r>
      </text>
    </comment>
    <comment ref="G636" authorId="0" shapeId="0" xr:uid="{62893B41-73C3-4171-9B5E-591DEEE2DDC0}">
      <text>
        <r>
          <rPr>
            <sz val="10"/>
            <color indexed="81"/>
            <rFont val="Lucida Console"/>
            <family val="3"/>
          </rPr>
          <t>_x000D_
Últ estimativa : 150_x000D_
Enviada em     : 24.11.2020_x000D_
Ata - Venc     : 87/20 - 31.03.2021</t>
        </r>
      </text>
    </comment>
    <comment ref="O636" authorId="0" shapeId="0" xr:uid="{66AD8E5F-744E-4FA1-A35A-56CB8886D0F0}">
      <text>
        <r>
          <rPr>
            <sz val="10"/>
            <color indexed="81"/>
            <rFont val="Lucida Console"/>
            <family val="3"/>
          </rPr>
          <t>_x000D_
Pertencia a ATA nº 87/20_x000D_
Estimativa de Renovação enviada em 24.11.2020 - Qtd 150_x000D_
PE  10/20 lote 16_x000D_
30.04.20 = Processo conferido, finalizado.</t>
        </r>
      </text>
    </comment>
    <comment ref="W636" authorId="0" shapeId="0" xr:uid="{193C5368-7624-4966-A1EF-C29BBDBD601B}">
      <text>
        <r>
          <rPr>
            <sz val="10"/>
            <color indexed="81"/>
            <rFont val="Lucida Console"/>
            <family val="3"/>
          </rPr>
          <t>_x000D_
DM-Hidráulica</t>
        </r>
      </text>
    </comment>
    <comment ref="X636" authorId="0" shapeId="0" xr:uid="{B0C4C283-7121-4C3C-9A1C-D5AAFDAA0A90}">
      <text>
        <r>
          <rPr>
            <sz val="10"/>
            <color indexed="81"/>
            <rFont val="Lucida Console"/>
            <family val="3"/>
          </rPr>
          <t>_x000D_
MATERIAL HIDRAULICO, CANOS, TUBOS, MANGUEIRAS, CONEXOES E ACESS.</t>
        </r>
      </text>
    </comment>
    <comment ref="Y636" authorId="0" shapeId="0" xr:uid="{C8B7346D-A793-43A7-BBBA-71F58613CEFA}">
      <text>
        <r>
          <rPr>
            <sz val="10"/>
            <color indexed="81"/>
            <rFont val="Lucida Console"/>
            <family val="3"/>
          </rPr>
          <t>_x000D_
REGISTROS VALVULAS E BOIAS</t>
        </r>
      </text>
    </comment>
    <comment ref="AW636" authorId="0" shapeId="0" xr:uid="{623CA21A-1AB9-4281-97A5-0D8682D11BD9}">
      <text>
        <r>
          <rPr>
            <sz val="10"/>
            <color indexed="81"/>
            <rFont val="Lucida Console"/>
            <family val="3"/>
          </rPr>
          <t>Tempo de Estoque (Meses)_x000D_
_x000D_
124,0</t>
        </r>
      </text>
    </comment>
    <comment ref="A637" authorId="0" shapeId="0" xr:uid="{B4C6DF3F-B286-4008-9A3D-50BA950C2A4A}">
      <text>
        <r>
          <rPr>
            <sz val="10"/>
            <color indexed="81"/>
            <rFont val="Lucida Console"/>
            <family val="3"/>
          </rPr>
          <t>_x000D_
80385</t>
        </r>
      </text>
    </comment>
    <comment ref="B637" authorId="0" shapeId="0" xr:uid="{EC04CE8C-9E1C-4263-B8EC-23D8B1A044F9}">
      <text>
        <r>
          <rPr>
            <sz val="10"/>
            <color indexed="81"/>
            <rFont val="Lucida Console"/>
            <family val="3"/>
          </rPr>
          <t>DESCRIÇÃO DETALHADA_x000D_
CONJUNTO DE CRUZETA, MOLA E PARAFUSO PARA VALVULA DE DESCARGA</t>
        </r>
      </text>
    </comment>
    <comment ref="G637" authorId="0" shapeId="0" xr:uid="{89CBA96D-50A9-4517-8386-65184DC813BE}">
      <text>
        <r>
          <rPr>
            <sz val="10"/>
            <color indexed="81"/>
            <rFont val="Lucida Console"/>
            <family val="3"/>
          </rPr>
          <t>_x000D_
Últ estimativa : 50_x000D_
Enviada em     : 24.11.2020_x000D_
Ata - Venc     : 87/20 - 31.03.2021</t>
        </r>
      </text>
    </comment>
    <comment ref="O637" authorId="0" shapeId="0" xr:uid="{609B303F-C3CE-4B18-A416-08B2EBEE5049}">
      <text>
        <r>
          <rPr>
            <sz val="10"/>
            <color indexed="81"/>
            <rFont val="Lucida Console"/>
            <family val="3"/>
          </rPr>
          <t>_x000D_
Pertencia a ATA nº 87/20_x000D_
Estimativa de Renovação enviada em 24.11.2020 - Qtd 50_x000D_
PE  10/20 lote 43_x000D_
30.04.20 = Processo conferido, finalizado.</t>
        </r>
      </text>
    </comment>
    <comment ref="W637" authorId="0" shapeId="0" xr:uid="{3D2D056D-8E5D-4BE8-92BF-859359DCFE59}">
      <text>
        <r>
          <rPr>
            <sz val="10"/>
            <color indexed="81"/>
            <rFont val="Lucida Console"/>
            <family val="3"/>
          </rPr>
          <t>_x000D_
DM-Hidráulica</t>
        </r>
      </text>
    </comment>
    <comment ref="X637" authorId="0" shapeId="0" xr:uid="{C98828C4-9268-455C-A104-47A7DA4F0AA1}">
      <text>
        <r>
          <rPr>
            <sz val="10"/>
            <color indexed="81"/>
            <rFont val="Lucida Console"/>
            <family val="3"/>
          </rPr>
          <t>_x000D_
MATERIAL HIDRAULICO, CANOS, TUBOS, MANGUEIRAS, CONEXOES E ACESS.</t>
        </r>
      </text>
    </comment>
    <comment ref="Y637" authorId="0" shapeId="0" xr:uid="{20C033A4-0FF8-4537-9219-80BC6040D4F8}">
      <text>
        <r>
          <rPr>
            <sz val="10"/>
            <color indexed="81"/>
            <rFont val="Lucida Console"/>
            <family val="3"/>
          </rPr>
          <t>_x000D_
REGISTROS VALVULAS E BOIAS</t>
        </r>
      </text>
    </comment>
    <comment ref="AW637" authorId="0" shapeId="0" xr:uid="{68066C0C-D4F7-4506-906A-478ECE9AD264}">
      <text>
        <r>
          <rPr>
            <sz val="10"/>
            <color indexed="81"/>
            <rFont val="Lucida Console"/>
            <family val="3"/>
          </rPr>
          <t>Tempo de Estoque (Meses)_x000D_
_x000D_
20,0</t>
        </r>
      </text>
    </comment>
    <comment ref="A638" authorId="0" shapeId="0" xr:uid="{0105419F-6E51-4921-854E-250B469215C8}">
      <text>
        <r>
          <rPr>
            <sz val="10"/>
            <color indexed="81"/>
            <rFont val="Lucida Console"/>
            <family val="3"/>
          </rPr>
          <t>_x000D_
80390</t>
        </r>
      </text>
    </comment>
    <comment ref="B638" authorId="0" shapeId="0" xr:uid="{9D61296F-AA0E-4884-B2DF-177AA4EEAEBE}">
      <text>
        <r>
          <rPr>
            <sz val="10"/>
            <color indexed="81"/>
            <rFont val="Lucida Console"/>
            <family val="3"/>
          </rPr>
          <t>DESCRIÇÃO DETALHADA_x000D_
VALVULA AMERICANA 3 1/2" X 1 1/2" EM INOX</t>
        </r>
      </text>
    </comment>
    <comment ref="G638" authorId="0" shapeId="0" xr:uid="{1AB180B6-76F9-48A8-B95D-0ABF9B3BA9D0}">
      <text>
        <r>
          <rPr>
            <sz val="10"/>
            <color indexed="81"/>
            <rFont val="Lucida Console"/>
            <family val="3"/>
          </rPr>
          <t>_x000D_
Últ estimativa : 150_x000D_
Enviada em     : 24.11.2020_x000D_
Ata - Venc     : 87/20 - 31.03.2021</t>
        </r>
      </text>
    </comment>
    <comment ref="O638" authorId="0" shapeId="0" xr:uid="{4DD258D2-3069-40EF-88B1-C234479A55EA}">
      <text>
        <r>
          <rPr>
            <sz val="10"/>
            <color indexed="81"/>
            <rFont val="Lucida Console"/>
            <family val="3"/>
          </rPr>
          <t xml:space="preserve">_x000D_
Pertencia a ATA nº 87/20_x000D_
Estimativa de Renovação enviada em 24.11.2020 - Qtd 150_x000D_
PE 182/21 lote _x000D_
 = </t>
        </r>
      </text>
    </comment>
    <comment ref="W638" authorId="0" shapeId="0" xr:uid="{E6F90A67-3433-4C80-BCE9-2F62E005DD75}">
      <text>
        <r>
          <rPr>
            <sz val="10"/>
            <color indexed="81"/>
            <rFont val="Lucida Console"/>
            <family val="3"/>
          </rPr>
          <t>_x000D_
DM-Hidráulica</t>
        </r>
      </text>
    </comment>
    <comment ref="X638" authorId="0" shapeId="0" xr:uid="{AE8B37D7-C76D-424E-B772-0061317A086A}">
      <text>
        <r>
          <rPr>
            <sz val="10"/>
            <color indexed="81"/>
            <rFont val="Lucida Console"/>
            <family val="3"/>
          </rPr>
          <t>_x000D_
MATERIAL HIDRAULICO, CANOS, TUBOS, MANGUEIRAS, CONEXOES E ACESS.</t>
        </r>
      </text>
    </comment>
    <comment ref="Y638" authorId="0" shapeId="0" xr:uid="{E23BD5B0-8FFE-42E9-BCF5-4B7444A618CA}">
      <text>
        <r>
          <rPr>
            <sz val="10"/>
            <color indexed="81"/>
            <rFont val="Lucida Console"/>
            <family val="3"/>
          </rPr>
          <t>_x000D_
REGISTROS VALVULAS E BOIAS</t>
        </r>
      </text>
    </comment>
    <comment ref="AW638" authorId="0" shapeId="0" xr:uid="{926DDACF-471B-4361-AD15-0A9EB05917DA}">
      <text>
        <r>
          <rPr>
            <sz val="10"/>
            <color indexed="81"/>
            <rFont val="Lucida Console"/>
            <family val="3"/>
          </rPr>
          <t>Tempo de Estoque (Meses)_x000D_
_x000D_
75,0</t>
        </r>
      </text>
    </comment>
    <comment ref="A639" authorId="0" shapeId="0" xr:uid="{9D2B39C4-8DFF-4545-B35A-1D5783643E74}">
      <text>
        <r>
          <rPr>
            <sz val="10"/>
            <color indexed="81"/>
            <rFont val="Lucida Console"/>
            <family val="3"/>
          </rPr>
          <t>_x000D_
81807</t>
        </r>
      </text>
    </comment>
    <comment ref="B639" authorId="0" shapeId="0" xr:uid="{55D01B90-A7F9-495B-A034-5C56949FF32A}">
      <text>
        <r>
          <rPr>
            <sz val="10"/>
            <color indexed="81"/>
            <rFont val="Lucida Console"/>
            <family val="3"/>
          </rPr>
          <t>DESCRIÇÃO DETALHADA_x000D_
REPARO PARA VALVULA HYDRA LUXO - REF. 4686924</t>
        </r>
      </text>
    </comment>
    <comment ref="G639" authorId="0" shapeId="0" xr:uid="{8E4C9957-285F-4862-92B4-5E62E5B14281}">
      <text>
        <r>
          <rPr>
            <sz val="10"/>
            <color indexed="81"/>
            <rFont val="Lucida Console"/>
            <family val="3"/>
          </rPr>
          <t>_x000D_
Últ estimativa : 50_x000D_
Enviada em     : 24.11.2020_x000D_
Ata - Venc     : 87/20 - 31.03.2021</t>
        </r>
      </text>
    </comment>
    <comment ref="O639" authorId="0" shapeId="0" xr:uid="{D742A1F4-5DE1-44F6-A0F7-9A2E2860D31A}">
      <text>
        <r>
          <rPr>
            <sz val="10"/>
            <color indexed="81"/>
            <rFont val="Lucida Console"/>
            <family val="3"/>
          </rPr>
          <t xml:space="preserve">_x000D_
Pertencia a ATA nº 87/20_x000D_
Estimativa de Renovação enviada em 24.11.2020 - Qtd 50_x000D_
PE 182/21 lote _x000D_
 = </t>
        </r>
      </text>
    </comment>
    <comment ref="W639" authorId="0" shapeId="0" xr:uid="{CDA25154-636D-472A-A2A1-4840AD70C3F4}">
      <text>
        <r>
          <rPr>
            <sz val="10"/>
            <color indexed="81"/>
            <rFont val="Lucida Console"/>
            <family val="3"/>
          </rPr>
          <t>_x000D_
DM-Hidráulica</t>
        </r>
      </text>
    </comment>
    <comment ref="X639" authorId="0" shapeId="0" xr:uid="{02BA69E2-D195-4277-80B1-6F0CDE5F327C}">
      <text>
        <r>
          <rPr>
            <sz val="10"/>
            <color indexed="81"/>
            <rFont val="Lucida Console"/>
            <family val="3"/>
          </rPr>
          <t>_x000D_
MATERIAL HIDRAULICO, CANOS, TUBOS, MANGUEIRAS, CONEXOES E ACESS.</t>
        </r>
      </text>
    </comment>
    <comment ref="Y639" authorId="0" shapeId="0" xr:uid="{622C4440-DAD7-4B67-A1D3-99C9134DFBC6}">
      <text>
        <r>
          <rPr>
            <sz val="10"/>
            <color indexed="81"/>
            <rFont val="Lucida Console"/>
            <family val="3"/>
          </rPr>
          <t>_x000D_
REGISTROS VALVULAS E BOIAS</t>
        </r>
      </text>
    </comment>
    <comment ref="AW639" authorId="0" shapeId="0" xr:uid="{08F5F6EE-78ED-4A1F-8FD5-081F480B7ABD}">
      <text>
        <r>
          <rPr>
            <sz val="10"/>
            <color indexed="81"/>
            <rFont val="Lucida Console"/>
            <family val="3"/>
          </rPr>
          <t>Tempo de Estoque (Meses)_x000D_
_x000D_
31,0</t>
        </r>
      </text>
    </comment>
    <comment ref="A640" authorId="0" shapeId="0" xr:uid="{C8E1F802-0F1A-4CA7-85F9-F2BE4BAF6B7F}">
      <text>
        <r>
          <rPr>
            <sz val="10"/>
            <color indexed="81"/>
            <rFont val="Lucida Console"/>
            <family val="3"/>
          </rPr>
          <t>_x000D_
81808</t>
        </r>
      </text>
    </comment>
    <comment ref="B640" authorId="0" shapeId="0" xr:uid="{B7EDF0B5-964B-4BBC-860B-6F436B5F2CE1}">
      <text>
        <r>
          <rPr>
            <sz val="10"/>
            <color indexed="81"/>
            <rFont val="Lucida Console"/>
            <family val="3"/>
          </rPr>
          <t>DESCRIÇÃO DETALHADA_x000D_
REPARO ACIONADOR PARA VALVULA DE DESCARGA HYDRA LUXO - REF. 4336004</t>
        </r>
      </text>
    </comment>
    <comment ref="G640" authorId="0" shapeId="0" xr:uid="{CBAFBB17-8524-47A2-B063-C52F2DEC7F30}">
      <text>
        <r>
          <rPr>
            <sz val="10"/>
            <color indexed="81"/>
            <rFont val="Lucida Console"/>
            <family val="3"/>
          </rPr>
          <t>_x000D_
Últ estimativa : 20_x000D_
Enviada em     : 24.11.2020_x000D_
Ata - Venc     : 87/20 - 31.03.2021</t>
        </r>
      </text>
    </comment>
    <comment ref="O640" authorId="0" shapeId="0" xr:uid="{66B1AD69-29B0-409D-BE57-D7548CC191D5}">
      <text>
        <r>
          <rPr>
            <sz val="10"/>
            <color indexed="81"/>
            <rFont val="Lucida Console"/>
            <family val="3"/>
          </rPr>
          <t>_x000D_
Pertencia a ATA nº 87/20_x000D_
Estimativa de Renovação enviada em 24.11.2020 - Qtd 20_x000D_
PE  10/20 lote _x000D_
30.04.20 = Processo conferido, finalizado.</t>
        </r>
      </text>
    </comment>
    <comment ref="W640" authorId="0" shapeId="0" xr:uid="{38F496E2-205F-474E-83DF-61F812BB686E}">
      <text>
        <r>
          <rPr>
            <sz val="10"/>
            <color indexed="81"/>
            <rFont val="Lucida Console"/>
            <family val="3"/>
          </rPr>
          <t>_x000D_
DM-Hidráulica</t>
        </r>
      </text>
    </comment>
    <comment ref="X640" authorId="0" shapeId="0" xr:uid="{10B3DF27-5D27-48C6-8373-01B0F55B4628}">
      <text>
        <r>
          <rPr>
            <sz val="10"/>
            <color indexed="81"/>
            <rFont val="Lucida Console"/>
            <family val="3"/>
          </rPr>
          <t>_x000D_
MATERIAL HIDRAULICO, CANOS, TUBOS, MANGUEIRAS, CONEXOES E ACESS.</t>
        </r>
      </text>
    </comment>
    <comment ref="Y640" authorId="0" shapeId="0" xr:uid="{FC5A079E-6C2C-4693-A89E-C94C6CF8ED43}">
      <text>
        <r>
          <rPr>
            <sz val="10"/>
            <color indexed="81"/>
            <rFont val="Lucida Console"/>
            <family val="3"/>
          </rPr>
          <t>_x000D_
REGISTROS VALVULAS E BOIAS</t>
        </r>
      </text>
    </comment>
    <comment ref="AW640" authorId="0" shapeId="0" xr:uid="{68F9B1D6-5E19-4697-9898-83C73CD3AD1B}">
      <text>
        <r>
          <rPr>
            <sz val="10"/>
            <color indexed="81"/>
            <rFont val="Lucida Console"/>
            <family val="3"/>
          </rPr>
          <t>Tempo de Estoque (Meses)_x000D_
_x000D_
36,0</t>
        </r>
      </text>
    </comment>
    <comment ref="A641" authorId="0" shapeId="0" xr:uid="{669F436E-2750-48C6-8220-459BAE67F52A}">
      <text>
        <r>
          <rPr>
            <sz val="10"/>
            <color indexed="81"/>
            <rFont val="Lucida Console"/>
            <family val="3"/>
          </rPr>
          <t>_x000D_
95209</t>
        </r>
      </text>
    </comment>
    <comment ref="B641" authorId="0" shapeId="0" xr:uid="{D65EA46F-6F4C-48AC-BE5E-8401779A55C6}">
      <text>
        <r>
          <rPr>
            <sz val="10"/>
            <color indexed="81"/>
            <rFont val="Lucida Console"/>
            <family val="3"/>
          </rPr>
          <t>DESCRIÇÃO DETALHADA_x000D_
VALVULA EM PVC PARA LAVATORIO 1" SEM LADRAO</t>
        </r>
      </text>
    </comment>
    <comment ref="G641" authorId="0" shapeId="0" xr:uid="{D240EA3B-77EE-4105-8269-D941438C045E}">
      <text>
        <r>
          <rPr>
            <sz val="10"/>
            <color indexed="81"/>
            <rFont val="Lucida Console"/>
            <family val="3"/>
          </rPr>
          <t>_x000D_
Últ estimativa : 150_x000D_
Enviada em     : 24.11.2020_x000D_
Ata - Venc     : 87/20 - 31.03.2021</t>
        </r>
      </text>
    </comment>
    <comment ref="O641" authorId="0" shapeId="0" xr:uid="{5AFD12DC-B9F4-4D41-A343-A799497B1B27}">
      <text>
        <r>
          <rPr>
            <sz val="10"/>
            <color indexed="81"/>
            <rFont val="Lucida Console"/>
            <family val="3"/>
          </rPr>
          <t>_x000D_
Pertencia a ATA nº 87/20_x000D_
Estimativa de Renovação enviada em 24.11.2020 - Qtd 150_x000D_
PE  10/20 lote 52_x000D_
30.04.20 = Processo conferido, finalizado.</t>
        </r>
      </text>
    </comment>
    <comment ref="W641" authorId="0" shapeId="0" xr:uid="{C101CDEB-9D78-400E-9915-D4622BC6234E}">
      <text>
        <r>
          <rPr>
            <sz val="10"/>
            <color indexed="81"/>
            <rFont val="Lucida Console"/>
            <family val="3"/>
          </rPr>
          <t>_x000D_
DM-Hidráulica</t>
        </r>
      </text>
    </comment>
    <comment ref="X641" authorId="0" shapeId="0" xr:uid="{6FAAD72B-FEB5-47C9-8169-F8CA4FCD23E5}">
      <text>
        <r>
          <rPr>
            <sz val="10"/>
            <color indexed="81"/>
            <rFont val="Lucida Console"/>
            <family val="3"/>
          </rPr>
          <t>_x000D_
MATERIAL HIDRAULICO, CANOS, TUBOS, MANGUEIRAS, CONEXOES E ACESS.</t>
        </r>
      </text>
    </comment>
    <comment ref="Y641" authorId="0" shapeId="0" xr:uid="{797F8AF8-87E1-4E4C-9981-DDC9B8AA4E36}">
      <text>
        <r>
          <rPr>
            <sz val="10"/>
            <color indexed="81"/>
            <rFont val="Lucida Console"/>
            <family val="3"/>
          </rPr>
          <t>_x000D_
REGISTROS VALVULAS E BOIAS</t>
        </r>
      </text>
    </comment>
    <comment ref="AW641" authorId="0" shapeId="0" xr:uid="{24FE0BEB-1549-4337-8013-BF1E112E234A}">
      <text>
        <r>
          <rPr>
            <sz val="10"/>
            <color indexed="81"/>
            <rFont val="Lucida Console"/>
            <family val="3"/>
          </rPr>
          <t>Tempo de Estoque (Meses)_x000D_
_x000D_
0,0</t>
        </r>
      </text>
    </comment>
    <comment ref="A642" authorId="0" shapeId="0" xr:uid="{C5711A45-CD69-40C8-9172-554F2ACF4A75}">
      <text>
        <r>
          <rPr>
            <sz val="10"/>
            <color indexed="81"/>
            <rFont val="Lucida Console"/>
            <family val="3"/>
          </rPr>
          <t>_x000D_
59069</t>
        </r>
      </text>
    </comment>
    <comment ref="B642" authorId="0" shapeId="0" xr:uid="{C22C6414-BC3A-401F-A2D2-F641430806BA}">
      <text>
        <r>
          <rPr>
            <sz val="10"/>
            <color indexed="81"/>
            <rFont val="Lucida Console"/>
            <family val="3"/>
          </rPr>
          <t>DESCRIÇÃO DETALHADA_x000D_
TE DE REDUCAO EM PVC SOLDAVEL, ROSCA, DE 25 MM - 1/2" - AZUL</t>
        </r>
      </text>
    </comment>
    <comment ref="G642" authorId="0" shapeId="0" xr:uid="{5B6CC713-B910-4CAD-BA76-3154F553DA29}">
      <text>
        <r>
          <rPr>
            <sz val="10"/>
            <color indexed="81"/>
            <rFont val="Lucida Console"/>
            <family val="3"/>
          </rPr>
          <t>_x000D_
Últ estimativa : 200_x000D_
Enviada em     : 24.11.2020_x000D_
Ata - Venc     : 87/20 - 31.03.2021</t>
        </r>
      </text>
    </comment>
    <comment ref="O642" authorId="0" shapeId="0" xr:uid="{73402375-C25A-47F0-98E9-868DDFE61982}">
      <text>
        <r>
          <rPr>
            <sz val="10"/>
            <color indexed="81"/>
            <rFont val="Lucida Console"/>
            <family val="3"/>
          </rPr>
          <t>_x000D_
Pertencia a ATA nº 87/20_x000D_
Estimativa de Renovação enviada em 24.11.2020 - Qtd 200_x000D_
PE  10/20 lote _x000D_
30.04.20 = Processo conferido, finalizado.</t>
        </r>
      </text>
    </comment>
    <comment ref="W642" authorId="0" shapeId="0" xr:uid="{D04E7C0A-70C5-42FA-9F1A-D8F0FF3E128C}">
      <text>
        <r>
          <rPr>
            <sz val="10"/>
            <color indexed="81"/>
            <rFont val="Lucida Console"/>
            <family val="3"/>
          </rPr>
          <t>_x000D_
DM-Hidráulica</t>
        </r>
      </text>
    </comment>
    <comment ref="X642" authorId="0" shapeId="0" xr:uid="{07A2A50F-98FD-4EBF-A1F9-9D48FA50B007}">
      <text>
        <r>
          <rPr>
            <sz val="10"/>
            <color indexed="81"/>
            <rFont val="Lucida Console"/>
            <family val="3"/>
          </rPr>
          <t>_x000D_
MATERIAL HIDRAULICO, CANOS, TUBOS, MANGUEIRAS, CONEXOES E ACESS.</t>
        </r>
      </text>
    </comment>
    <comment ref="Y642" authorId="0" shapeId="0" xr:uid="{99B0D128-9F11-4200-9841-8A3EB187F4C2}">
      <text>
        <r>
          <rPr>
            <sz val="10"/>
            <color indexed="81"/>
            <rFont val="Lucida Console"/>
            <family val="3"/>
          </rPr>
          <t>_x000D_
ADAP. LUVAS.TES CURVAS COTOVELOS PLUGS FLANGES.....</t>
        </r>
      </text>
    </comment>
    <comment ref="AW642" authorId="0" shapeId="0" xr:uid="{E42FE5E1-7075-4697-A48E-F8C7BADBD03C}">
      <text>
        <r>
          <rPr>
            <sz val="10"/>
            <color indexed="81"/>
            <rFont val="Lucida Console"/>
            <family val="3"/>
          </rPr>
          <t>Tempo de Estoque (Meses)_x000D_
_x000D_
117,0</t>
        </r>
      </text>
    </comment>
    <comment ref="A643" authorId="0" shapeId="0" xr:uid="{289C4405-0583-4211-B474-7F2B3D5CD883}">
      <text>
        <r>
          <rPr>
            <sz val="10"/>
            <color indexed="81"/>
            <rFont val="Lucida Console"/>
            <family val="3"/>
          </rPr>
          <t>_x000D_
102588</t>
        </r>
      </text>
    </comment>
    <comment ref="B643" authorId="0" shapeId="0" xr:uid="{6B09F7D3-7BF3-42FD-BFEA-843F865E21A2}">
      <text>
        <r>
          <rPr>
            <sz val="10"/>
            <color indexed="81"/>
            <rFont val="Lucida Console"/>
            <family val="3"/>
          </rPr>
          <t>DESCRIÇÃO DETALHADA_x000D_
GRELHA P/RALO EM INOX, 100MM (4"), COM DISPOSITIVO DE VEDACAO P/INSETOS</t>
        </r>
      </text>
    </comment>
    <comment ref="G643" authorId="0" shapeId="0" xr:uid="{14FFC962-0846-4DCB-8B62-E482D8598FD6}">
      <text>
        <r>
          <rPr>
            <sz val="10"/>
            <color indexed="81"/>
            <rFont val="Lucida Console"/>
            <family val="3"/>
          </rPr>
          <t>_x000D_
Últ estimativa : 0_x000D_
Enviada em     : 24.11.2020_x000D_
Ata - Venc     : 87/20 - 31.03.2021</t>
        </r>
      </text>
    </comment>
    <comment ref="O643" authorId="0" shapeId="0" xr:uid="{85E49B27-AC01-460A-BF8E-73843BB47DDE}">
      <text>
        <r>
          <rPr>
            <sz val="10"/>
            <color indexed="81"/>
            <rFont val="Lucida Console"/>
            <family val="3"/>
          </rPr>
          <t xml:space="preserve">_x000D_
Pertencia a ATA nº 87/20_x000D_
Estimativa de Renovação enviada em 24.11.2020 - Qtd _x000D_
PE 182/21 lote _x000D_
 = </t>
        </r>
      </text>
    </comment>
    <comment ref="W643" authorId="0" shapeId="0" xr:uid="{0E62EEA5-F4A7-4C4C-89CF-8E5FFEA38BEF}">
      <text>
        <r>
          <rPr>
            <sz val="10"/>
            <color indexed="81"/>
            <rFont val="Lucida Console"/>
            <family val="3"/>
          </rPr>
          <t>_x000D_
DM-Hidráulica</t>
        </r>
      </text>
    </comment>
    <comment ref="X643" authorId="0" shapeId="0" xr:uid="{954F39E3-F778-411D-934F-ABB06A9D7D27}">
      <text>
        <r>
          <rPr>
            <sz val="10"/>
            <color indexed="81"/>
            <rFont val="Lucida Console"/>
            <family val="3"/>
          </rPr>
          <t>_x000D_
MATERIAL HIDRAULICO, CANOS, TUBOS, MANGUEIRAS, CONEXOES E ACESS.</t>
        </r>
      </text>
    </comment>
    <comment ref="Y643" authorId="0" shapeId="0" xr:uid="{547A257F-DCEE-4165-900A-E73D645123DD}">
      <text>
        <r>
          <rPr>
            <sz val="10"/>
            <color indexed="81"/>
            <rFont val="Lucida Console"/>
            <family val="3"/>
          </rPr>
          <t>_x000D_
RALOS SIFOES E CAIXAS</t>
        </r>
      </text>
    </comment>
    <comment ref="AW643" authorId="0" shapeId="0" xr:uid="{9006EA17-2E77-469C-AB2E-E5C78E8FE02B}">
      <text>
        <r>
          <rPr>
            <sz val="10"/>
            <color indexed="81"/>
            <rFont val="Lucida Console"/>
            <family val="3"/>
          </rPr>
          <t>Tempo de Estoque (Meses)_x000D_
_x000D_
350,0</t>
        </r>
      </text>
    </comment>
    <comment ref="A644" authorId="0" shapeId="0" xr:uid="{DD911D5A-B1CB-44A8-80A7-186C0D9F4C30}">
      <text>
        <r>
          <rPr>
            <sz val="10"/>
            <color indexed="81"/>
            <rFont val="Lucida Console"/>
            <family val="3"/>
          </rPr>
          <t>_x000D_
13186</t>
        </r>
      </text>
    </comment>
    <comment ref="B644" authorId="0" shapeId="0" xr:uid="{7E3D8865-0DE2-45D6-BD76-EC90F34B2152}">
      <text>
        <r>
          <rPr>
            <sz val="10"/>
            <color indexed="81"/>
            <rFont val="Lucida Console"/>
            <family val="3"/>
          </rPr>
          <t>DESCRIÇÃO DETALHADA_x000D_
COLA P/ MADEIRA - 1 LITRO</t>
        </r>
      </text>
    </comment>
    <comment ref="G644" authorId="0" shapeId="0" xr:uid="{4E5F2648-17A4-43E8-B2A3-E741950D648E}">
      <text>
        <r>
          <rPr>
            <sz val="10"/>
            <color indexed="81"/>
            <rFont val="Lucida Console"/>
            <family val="3"/>
          </rPr>
          <t>_x000D_
Últ estimativa : 100_x000D_
Enviada em     : 17.12.2020_x000D_
Ata - Venc     : 88/20 - 01.04.2021</t>
        </r>
      </text>
    </comment>
    <comment ref="O644" authorId="0" shapeId="0" xr:uid="{924B2BFA-5320-43CC-B180-90F90F4524B3}">
      <text>
        <r>
          <rPr>
            <sz val="10"/>
            <color indexed="81"/>
            <rFont val="Lucida Console"/>
            <family val="3"/>
          </rPr>
          <t>_x000D_
Pertencia a ATA nº 88/20_x000D_
Estimativa de Renovação enviada em 17.12.2020 - Qtd 100_x000D_
PE   6/20 lote 5_x000D_
28.04.21 = Processo conferido, finalizado.</t>
        </r>
      </text>
    </comment>
    <comment ref="W644" authorId="0" shapeId="0" xr:uid="{43D7B9A9-8FDA-4220-B98C-8543CE27AA45}">
      <text>
        <r>
          <rPr>
            <sz val="10"/>
            <color indexed="81"/>
            <rFont val="Lucida Console"/>
            <family val="3"/>
          </rPr>
          <t>_x000D_
DM-Marcenaria</t>
        </r>
      </text>
    </comment>
    <comment ref="X644" authorId="0" shapeId="0" xr:uid="{E3D3E162-7686-4C34-B92E-1D9CB95F4C08}">
      <text>
        <r>
          <rPr>
            <sz val="10"/>
            <color indexed="81"/>
            <rFont val="Lucida Console"/>
            <family val="3"/>
          </rPr>
          <t>_x000D_
MADEIRAS,LAMINADOS,COMPENSADOS E AGLOMERADOS</t>
        </r>
      </text>
    </comment>
    <comment ref="Y644" authorId="0" shapeId="0" xr:uid="{BCA52BE1-6605-4087-95C4-6D0DE47926ED}">
      <text>
        <r>
          <rPr>
            <sz val="10"/>
            <color indexed="81"/>
            <rFont val="Lucida Console"/>
            <family val="3"/>
          </rPr>
          <t>_x000D_
ADESIVOS ESPECIFICOS PARA MADEIRA</t>
        </r>
      </text>
    </comment>
    <comment ref="AW644" authorId="0" shapeId="0" xr:uid="{C62FAD87-5A53-4D20-B9B5-B5085D50CCFB}">
      <text>
        <r>
          <rPr>
            <sz val="10"/>
            <color indexed="81"/>
            <rFont val="Lucida Console"/>
            <family val="3"/>
          </rPr>
          <t>Tempo de Estoque (Meses)_x000D_
_x000D_
66,0</t>
        </r>
      </text>
    </comment>
    <comment ref="A645" authorId="0" shapeId="0" xr:uid="{B480B00F-1798-4697-AEFD-4CEDEA00A3E2}">
      <text>
        <r>
          <rPr>
            <sz val="10"/>
            <color indexed="81"/>
            <rFont val="Lucida Console"/>
            <family val="3"/>
          </rPr>
          <t>_x000D_
12856</t>
        </r>
      </text>
    </comment>
    <comment ref="B645" authorId="0" shapeId="0" xr:uid="{2644F772-F57B-4DD9-88D5-C50F22AE8272}">
      <text>
        <r>
          <rPr>
            <sz val="10"/>
            <color indexed="81"/>
            <rFont val="Lucida Console"/>
            <family val="3"/>
          </rPr>
          <t>DESCRIÇÃO DETALHADA_x000D_
TRINCHA PARA PINTURA - 2", COM CERDAS 100% NATURAIS</t>
        </r>
      </text>
    </comment>
    <comment ref="G645" authorId="0" shapeId="0" xr:uid="{2AF69300-489D-4282-9BAF-ABA254AE138B}">
      <text>
        <r>
          <rPr>
            <sz val="10"/>
            <color indexed="81"/>
            <rFont val="Lucida Console"/>
            <family val="3"/>
          </rPr>
          <t>_x000D_
Últ estimativa : 4.500_x000D_
Enviada em     : 17.12.2020_x000D_
Ata - Venc     : 88/20 - 01.04.2021</t>
        </r>
      </text>
    </comment>
    <comment ref="O645" authorId="0" shapeId="0" xr:uid="{14A23252-9422-486F-A0A6-CD1FD09C933C}">
      <text>
        <r>
          <rPr>
            <sz val="10"/>
            <color indexed="81"/>
            <rFont val="Lucida Console"/>
            <family val="3"/>
          </rPr>
          <t>_x000D_
Pertencia a ATA nº 88/20_x000D_
Estimativa de Renovação enviada em 17.12.2020 - Qtd 4.500_x000D_
PE   6/20 lote 3_x000D_
28.04.21 = Processo conferido, finalizado.</t>
        </r>
      </text>
    </comment>
    <comment ref="W645" authorId="0" shapeId="0" xr:uid="{994F7324-E2B4-4F40-AA34-F347B82D8F50}">
      <text>
        <r>
          <rPr>
            <sz val="10"/>
            <color indexed="81"/>
            <rFont val="Lucida Console"/>
            <family val="3"/>
          </rPr>
          <t>_x000D_
DM-Pintura</t>
        </r>
      </text>
    </comment>
    <comment ref="X645" authorId="0" shapeId="0" xr:uid="{64DF3F8A-ECBD-4A8B-B3B9-664A9619C49F}">
      <text>
        <r>
          <rPr>
            <sz val="10"/>
            <color indexed="81"/>
            <rFont val="Lucida Console"/>
            <family val="3"/>
          </rPr>
          <t>_x000D_
EQUIP. E MATERIAIS P/PINTURAS E IMPERMEABILIZACAO</t>
        </r>
      </text>
    </comment>
    <comment ref="Y645" authorId="0" shapeId="0" xr:uid="{08B36794-2368-4AC6-91F4-141C33D2A038}">
      <text>
        <r>
          <rPr>
            <sz val="10"/>
            <color indexed="81"/>
            <rFont val="Lucida Console"/>
            <family val="3"/>
          </rPr>
          <t>_x000D_
MATERIAIS PARA PINTURA</t>
        </r>
      </text>
    </comment>
    <comment ref="AW645" authorId="0" shapeId="0" xr:uid="{36DEA1EB-0F93-46E1-A7CE-BF4FC4AD16D8}">
      <text>
        <r>
          <rPr>
            <sz val="10"/>
            <color indexed="81"/>
            <rFont val="Lucida Console"/>
            <family val="3"/>
          </rPr>
          <t>Tempo de Estoque (Meses)_x000D_
_x000D_
5.330,0</t>
        </r>
      </text>
    </comment>
    <comment ref="A646" authorId="0" shapeId="0" xr:uid="{F7C70B14-92EC-4A5C-A1F0-2BACFC732C52}">
      <text>
        <r>
          <rPr>
            <sz val="10"/>
            <color indexed="81"/>
            <rFont val="Lucida Console"/>
            <family val="3"/>
          </rPr>
          <t>_x000D_
17562</t>
        </r>
      </text>
    </comment>
    <comment ref="B646" authorId="0" shapeId="0" xr:uid="{9F3AE80E-6690-4527-B5AC-B89EA2F032EF}">
      <text>
        <r>
          <rPr>
            <sz val="10"/>
            <color indexed="81"/>
            <rFont val="Lucida Console"/>
            <family val="3"/>
          </rPr>
          <t>DESCRIÇÃO DETALHADA_x000D_
DISCO DE DESBASTE 7" X 1/4" X 7/8" - CONFORME NORMAS DA ABNT</t>
        </r>
      </text>
    </comment>
    <comment ref="G646" authorId="0" shapeId="0" xr:uid="{DCF4E522-FEF9-4E54-813B-5D0AA32628AA}">
      <text>
        <r>
          <rPr>
            <sz val="10"/>
            <color indexed="81"/>
            <rFont val="Lucida Console"/>
            <family val="3"/>
          </rPr>
          <t>_x000D_
Últ estimativa : 0_x000D_
Enviada em     : 17.12.2020_x000D_
Ata - Venc     : 88/20 - 01.04.2021</t>
        </r>
      </text>
    </comment>
    <comment ref="O646" authorId="0" shapeId="0" xr:uid="{98CE8B4C-B0F0-4036-8F1F-028BD61E6224}">
      <text>
        <r>
          <rPr>
            <sz val="10"/>
            <color indexed="81"/>
            <rFont val="Lucida Console"/>
            <family val="3"/>
          </rPr>
          <t>_x000D_
Pertencia a ATA nº 88/20_x000D_
Estimativa de Renovação enviada em 17.12.2020 - Qtd _x000D_
PE   6/20 lote 9_x000D_
28.04.21 = Processo conferido, finalizado.</t>
        </r>
      </text>
    </comment>
    <comment ref="W646" authorId="0" shapeId="0" xr:uid="{91FE33BE-5C5D-45BD-B267-D08A03DC263E}">
      <text>
        <r>
          <rPr>
            <sz val="10"/>
            <color indexed="81"/>
            <rFont val="Lucida Console"/>
            <family val="3"/>
          </rPr>
          <t>_x000D_
DM-Serralheria</t>
        </r>
      </text>
    </comment>
    <comment ref="X646" authorId="0" shapeId="0" xr:uid="{20688374-BCFE-466F-AC41-EB5336840284}">
      <text>
        <r>
          <rPr>
            <sz val="10"/>
            <color indexed="81"/>
            <rFont val="Lucida Console"/>
            <family val="3"/>
          </rPr>
          <t>_x000D_
ABRASIVOS</t>
        </r>
      </text>
    </comment>
    <comment ref="Y646" authorId="0" shapeId="0" xr:uid="{D3D0B4B5-ED2D-48B0-85B4-57B799B6E4CC}">
      <text>
        <r>
          <rPr>
            <sz val="10"/>
            <color indexed="81"/>
            <rFont val="Lucida Console"/>
            <family val="3"/>
          </rPr>
          <t>_x000D_
REBOLOS RESINOIDES</t>
        </r>
      </text>
    </comment>
    <comment ref="AW646" authorId="0" shapeId="0" xr:uid="{2377B0BA-78EF-41F4-85B5-B488F6E61683}">
      <text>
        <r>
          <rPr>
            <sz val="10"/>
            <color indexed="81"/>
            <rFont val="Lucida Console"/>
            <family val="3"/>
          </rPr>
          <t>Tempo de Estoque (Meses)_x000D_
_x000D_
443,0</t>
        </r>
      </text>
    </comment>
    <comment ref="A647" authorId="0" shapeId="0" xr:uid="{3EA32382-6F24-422B-8211-9A723B5E50DA}">
      <text>
        <r>
          <rPr>
            <sz val="10"/>
            <color indexed="81"/>
            <rFont val="Lucida Console"/>
            <family val="3"/>
          </rPr>
          <t>_x000D_
54144</t>
        </r>
      </text>
    </comment>
    <comment ref="B647" authorId="0" shapeId="0" xr:uid="{DEA03D94-1F70-4869-8AD2-AFD2A69F7A0F}">
      <text>
        <r>
          <rPr>
            <sz val="10"/>
            <color indexed="81"/>
            <rFont val="Lucida Console"/>
            <family val="3"/>
          </rPr>
          <t>DESCRIÇÃO DETALHADA_x000D_
JUNCAO INTERNA "I" - 38 X 38 MM</t>
        </r>
      </text>
    </comment>
    <comment ref="G647" authorId="0" shapeId="0" xr:uid="{7A7964BE-CDA3-4FF8-AF53-1B9CF6CFB967}">
      <text>
        <r>
          <rPr>
            <sz val="10"/>
            <color indexed="81"/>
            <rFont val="Lucida Console"/>
            <family val="3"/>
          </rPr>
          <t>_x000D_
Últ estimativa : 0_x000D_
Enviada em     : 23.09.2020_x000D_
Ata - Venc     : 9/20 - 14.01.2021</t>
        </r>
      </text>
    </comment>
    <comment ref="O647" authorId="0" shapeId="0" xr:uid="{2F4A0390-B676-44E3-9A09-F48429C67662}">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7" authorId="0" shapeId="0" xr:uid="{33734397-C427-42DF-8D32-C0946ED0F6A6}">
      <text>
        <r>
          <rPr>
            <sz val="10"/>
            <color indexed="81"/>
            <rFont val="Lucida Console"/>
            <family val="3"/>
          </rPr>
          <t>_x000D_
DM-Elétrica</t>
        </r>
      </text>
    </comment>
    <comment ref="X647" authorId="0" shapeId="0" xr:uid="{FFD50A2F-DAE9-4B66-BAD6-0CBC4699FAB8}">
      <text>
        <r>
          <rPr>
            <sz val="10"/>
            <color indexed="81"/>
            <rFont val="Lucida Console"/>
            <family val="3"/>
          </rPr>
          <t>_x000D_
EQUIP. MAT. P/ GERACAO, TRANSM. DISTR. RETIF...</t>
        </r>
      </text>
    </comment>
    <comment ref="Y647" authorId="0" shapeId="0" xr:uid="{F6A81CDF-9C28-485A-9E3D-BE28DB96ADAE}">
      <text>
        <r>
          <rPr>
            <sz val="10"/>
            <color indexed="81"/>
            <rFont val="Lucida Console"/>
            <family val="3"/>
          </rPr>
          <t>_x000D_
ELETRODUTOS E ACESSORIOS</t>
        </r>
      </text>
    </comment>
    <comment ref="AW647" authorId="0" shapeId="0" xr:uid="{E20CA37F-6AAD-4031-94C8-199CA337AA7B}">
      <text>
        <r>
          <rPr>
            <sz val="10"/>
            <color indexed="81"/>
            <rFont val="Lucida Console"/>
            <family val="3"/>
          </rPr>
          <t>Tempo de Estoque (Meses)_x000D_
_x000D_
326,0</t>
        </r>
      </text>
    </comment>
    <comment ref="A648" authorId="0" shapeId="0" xr:uid="{33462D57-1839-40AE-8A11-C52AEBA97401}">
      <text>
        <r>
          <rPr>
            <sz val="10"/>
            <color indexed="81"/>
            <rFont val="Lucida Console"/>
            <family val="3"/>
          </rPr>
          <t>_x000D_
120995</t>
        </r>
      </text>
    </comment>
    <comment ref="B648" authorId="0" shapeId="0" xr:uid="{1C371484-C113-46D0-98E9-9401007F93DB}">
      <text>
        <r>
          <rPr>
            <sz val="10"/>
            <color indexed="81"/>
            <rFont val="Lucida Console"/>
            <family val="3"/>
          </rPr>
          <t>DESCRIÇÃO DETALHADA_x000D_
ELETRODUTO CORRUGADO 1" - COR: AMARELA</t>
        </r>
      </text>
    </comment>
    <comment ref="G648" authorId="0" shapeId="0" xr:uid="{A3585DC6-AD85-42BA-BCA2-B709EB3811C1}">
      <text>
        <r>
          <rPr>
            <sz val="10"/>
            <color indexed="81"/>
            <rFont val="Lucida Console"/>
            <family val="3"/>
          </rPr>
          <t>_x000D_
Últ estimativa : 0_x000D_
Enviada em     : 23.09.2020_x000D_
Ata - Venc     : 9/20 - 14.01.2021</t>
        </r>
      </text>
    </comment>
    <comment ref="O648" authorId="0" shapeId="0" xr:uid="{32E41BF7-EAED-4EF5-B8EE-E68715468BBA}">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8" authorId="0" shapeId="0" xr:uid="{71EA456E-C548-4AC6-A99A-2CED37967E58}">
      <text>
        <r>
          <rPr>
            <sz val="10"/>
            <color indexed="81"/>
            <rFont val="Lucida Console"/>
            <family val="3"/>
          </rPr>
          <t>_x000D_
DM-Elétrica</t>
        </r>
      </text>
    </comment>
    <comment ref="X648" authorId="0" shapeId="0" xr:uid="{113E6C05-7E7F-4024-AE58-7F5D9A9B1127}">
      <text>
        <r>
          <rPr>
            <sz val="10"/>
            <color indexed="81"/>
            <rFont val="Lucida Console"/>
            <family val="3"/>
          </rPr>
          <t>_x000D_
EQUIP. MAT. P/ GERACAO, TRANSM. DISTR. RETIF...</t>
        </r>
      </text>
    </comment>
    <comment ref="Y648" authorId="0" shapeId="0" xr:uid="{1A620D60-B864-48F8-A556-F944A68E9BE6}">
      <text>
        <r>
          <rPr>
            <sz val="10"/>
            <color indexed="81"/>
            <rFont val="Lucida Console"/>
            <family val="3"/>
          </rPr>
          <t>_x000D_
ELETRODUTOS E ACESSORIOS</t>
        </r>
      </text>
    </comment>
    <comment ref="AW648" authorId="0" shapeId="0" xr:uid="{E5EE8653-7E65-40D5-8750-D3B65BB717D8}">
      <text>
        <r>
          <rPr>
            <sz val="10"/>
            <color indexed="81"/>
            <rFont val="Lucida Console"/>
            <family val="3"/>
          </rPr>
          <t>Tempo de Estoque (Meses)_x000D_
_x000D_
180,0</t>
        </r>
      </text>
    </comment>
    <comment ref="A649" authorId="0" shapeId="0" xr:uid="{ECE560F2-3F41-4ADD-B6BC-7741DB3BB070}">
      <text>
        <r>
          <rPr>
            <sz val="10"/>
            <color indexed="81"/>
            <rFont val="Lucida Console"/>
            <family val="3"/>
          </rPr>
          <t>_x000D_
15656</t>
        </r>
      </text>
    </comment>
    <comment ref="B649" authorId="0" shapeId="0" xr:uid="{91A1A433-BE0C-4DE4-8968-73CDB5159495}">
      <text>
        <r>
          <rPr>
            <sz val="10"/>
            <color indexed="81"/>
            <rFont val="Lucida Console"/>
            <family val="3"/>
          </rPr>
          <t>DESCRIÇÃO DETALHADA_x000D_
TERMINAL A PRESSAO REFORCADO P/ 1 CABO DE COBRE 95MM2 C/ 1FURO DE FIXACAO</t>
        </r>
      </text>
    </comment>
    <comment ref="G649" authorId="0" shapeId="0" xr:uid="{56425437-8498-4FA9-AF4B-06C7C1B93599}">
      <text>
        <r>
          <rPr>
            <sz val="10"/>
            <color indexed="81"/>
            <rFont val="Lucida Console"/>
            <family val="3"/>
          </rPr>
          <t>_x000D_
Últ estimativa : 0_x000D_
Enviada em     : 23.09.2020_x000D_
Ata - Venc     : 9/20 - 14.01.2021</t>
        </r>
      </text>
    </comment>
    <comment ref="O649" authorId="0" shapeId="0" xr:uid="{312C90CA-4037-4C17-934B-50DABDBDE5AC}">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49" authorId="0" shapeId="0" xr:uid="{CF8AE866-C39E-4C37-B001-C0269F645DAE}">
      <text>
        <r>
          <rPr>
            <sz val="10"/>
            <color indexed="81"/>
            <rFont val="Lucida Console"/>
            <family val="3"/>
          </rPr>
          <t>_x000D_
DM-Elétrica</t>
        </r>
      </text>
    </comment>
    <comment ref="X649" authorId="0" shapeId="0" xr:uid="{5F4694C3-C02A-456D-B4B5-9AC710D9173F}">
      <text>
        <r>
          <rPr>
            <sz val="10"/>
            <color indexed="81"/>
            <rFont val="Lucida Console"/>
            <family val="3"/>
          </rPr>
          <t>_x000D_
EQUIP. MAT. P/ GERACAO, TRANSM. DISTR. RETIF...</t>
        </r>
      </text>
    </comment>
    <comment ref="Y649" authorId="0" shapeId="0" xr:uid="{86A29280-E426-4AA4-99CE-310397A3CF3F}">
      <text>
        <r>
          <rPr>
            <sz val="10"/>
            <color indexed="81"/>
            <rFont val="Lucida Console"/>
            <family val="3"/>
          </rPr>
          <t>_x000D_
TERMINAIS</t>
        </r>
      </text>
    </comment>
    <comment ref="AW649" authorId="0" shapeId="0" xr:uid="{537A3C63-6894-4244-9465-F37D728676D2}">
      <text>
        <r>
          <rPr>
            <sz val="10"/>
            <color indexed="81"/>
            <rFont val="Lucida Console"/>
            <family val="3"/>
          </rPr>
          <t>Tempo de Estoque (Meses)_x000D_
_x000D_
136,0</t>
        </r>
      </text>
    </comment>
    <comment ref="A650" authorId="0" shapeId="0" xr:uid="{12FFE648-CB6B-4682-8A0B-DB83B54E3EAB}">
      <text>
        <r>
          <rPr>
            <sz val="10"/>
            <color indexed="81"/>
            <rFont val="Lucida Console"/>
            <family val="3"/>
          </rPr>
          <t>_x000D_
54019</t>
        </r>
      </text>
    </comment>
    <comment ref="B650" authorId="0" shapeId="0" xr:uid="{C62C677C-DC10-454C-AEAF-F92D8131A0E6}">
      <text>
        <r>
          <rPr>
            <sz val="10"/>
            <color indexed="81"/>
            <rFont val="Lucida Console"/>
            <family val="3"/>
          </rPr>
          <t>DESCRIÇÃO DETALHADA_x000D_
SAPATA INTERNA 38X38MM, COM CHAPA PARA FIXACAO NA PAREDE MEDINDO 100X100MM COM 04 FUROS DE 5/16 EM SUAS EXTREMIDADES E ESPESSURA MINIMA DE 2MM.</t>
        </r>
      </text>
    </comment>
    <comment ref="G650" authorId="0" shapeId="0" xr:uid="{BC2DDDFF-F5A8-4730-9BAF-D15BE85CF78F}">
      <text>
        <r>
          <rPr>
            <sz val="10"/>
            <color indexed="81"/>
            <rFont val="Lucida Console"/>
            <family val="3"/>
          </rPr>
          <t>_x000D_
Últ estimativa : 0_x000D_
Enviada em     : 23.09.2020_x000D_
Ata - Venc     : 9/20 - 14.01.2021</t>
        </r>
      </text>
    </comment>
    <comment ref="O650" authorId="0" shapeId="0" xr:uid="{43D82180-28CE-444F-B0AB-6116A347EAB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0" authorId="0" shapeId="0" xr:uid="{965A9AB5-563E-4C8E-833F-AC66845E1292}">
      <text>
        <r>
          <rPr>
            <sz val="10"/>
            <color indexed="81"/>
            <rFont val="Lucida Console"/>
            <family val="3"/>
          </rPr>
          <t>_x000D_
DM-Elétrica</t>
        </r>
      </text>
    </comment>
    <comment ref="X650" authorId="0" shapeId="0" xr:uid="{6F186C69-A2B4-4696-9D17-9D283BC19FA5}">
      <text>
        <r>
          <rPr>
            <sz val="10"/>
            <color indexed="81"/>
            <rFont val="Lucida Console"/>
            <family val="3"/>
          </rPr>
          <t>_x000D_
EQUIP. MAT. P/ GERACAO, TRANSM. DISTR. RETIF...</t>
        </r>
      </text>
    </comment>
    <comment ref="Y650" authorId="0" shapeId="0" xr:uid="{FC8AD8F7-C82E-4730-8859-B7E493944CE1}">
      <text>
        <r>
          <rPr>
            <sz val="10"/>
            <color indexed="81"/>
            <rFont val="Lucida Console"/>
            <family val="3"/>
          </rPr>
          <t>_x000D_
SUPORTES</t>
        </r>
      </text>
    </comment>
    <comment ref="AW650" authorId="0" shapeId="0" xr:uid="{E2090F1C-1184-4003-83F8-D25B6F27119E}">
      <text>
        <r>
          <rPr>
            <sz val="10"/>
            <color indexed="81"/>
            <rFont val="Lucida Console"/>
            <family val="3"/>
          </rPr>
          <t>Tempo de Estoque (Meses)_x000D_
_x000D_
555,0</t>
        </r>
      </text>
    </comment>
    <comment ref="A651" authorId="0" shapeId="0" xr:uid="{A12A6569-338E-41A0-B50E-4CBBF350D52D}">
      <text>
        <r>
          <rPr>
            <sz val="10"/>
            <color indexed="81"/>
            <rFont val="Lucida Console"/>
            <family val="3"/>
          </rPr>
          <t>_x000D_
95229</t>
        </r>
      </text>
    </comment>
    <comment ref="B651" authorId="0" shapeId="0" xr:uid="{457CAB1B-32A2-4862-A428-59D94F67E416}">
      <text>
        <r>
          <rPr>
            <sz val="10"/>
            <color indexed="81"/>
            <rFont val="Lucida Console"/>
            <family val="3"/>
          </rPr>
          <t>DESCRIÇÃO DETALHADA_x000D_
ABRACADEIRA DE NYLON COMPRIMENTO 300 MM</t>
        </r>
      </text>
    </comment>
    <comment ref="G651" authorId="0" shapeId="0" xr:uid="{EB05FCD6-D5A9-4C4B-A477-60852FB5B342}">
      <text>
        <r>
          <rPr>
            <sz val="10"/>
            <color indexed="81"/>
            <rFont val="Lucida Console"/>
            <family val="3"/>
          </rPr>
          <t>_x000D_
Últ estimativa : 0_x000D_
Enviada em     : 23.09.2021_x000D_
Ata - Venc     : 9/20 - 14.01.2021</t>
        </r>
      </text>
    </comment>
    <comment ref="O651" authorId="0" shapeId="0" xr:uid="{347F4367-9D37-4021-BEC3-FB3370209F87}">
      <text>
        <r>
          <rPr>
            <sz val="10"/>
            <color indexed="81"/>
            <rFont val="Lucida Console"/>
            <family val="3"/>
          </rPr>
          <t xml:space="preserve">_x000D_
Pertencia a ATA nº 9/20_x000D_
Estimativa de Renovação enviada em 23.09.2021 - Qtd _x000D_
</t>
        </r>
      </text>
    </comment>
    <comment ref="W651" authorId="0" shapeId="0" xr:uid="{070C1A29-789D-4FDC-ABBD-AAFB7ECF4A12}">
      <text>
        <r>
          <rPr>
            <sz val="10"/>
            <color indexed="81"/>
            <rFont val="Lucida Console"/>
            <family val="3"/>
          </rPr>
          <t>_x000D_
DM-Elétrica</t>
        </r>
      </text>
    </comment>
    <comment ref="X651" authorId="0" shapeId="0" xr:uid="{51710A7F-B9DF-48BE-B3E0-8CAB32EF1C53}">
      <text>
        <r>
          <rPr>
            <sz val="10"/>
            <color indexed="81"/>
            <rFont val="Lucida Console"/>
            <family val="3"/>
          </rPr>
          <t>_x000D_
EQUIP. MAT. P/ GERACAO, TRANSM. DISTR. RETIF...</t>
        </r>
      </text>
    </comment>
    <comment ref="Y651" authorId="0" shapeId="0" xr:uid="{729E3751-6732-40C0-A391-F3DF2C7CB7BF}">
      <text>
        <r>
          <rPr>
            <sz val="10"/>
            <color indexed="81"/>
            <rFont val="Lucida Console"/>
            <family val="3"/>
          </rPr>
          <t>_x000D_
BRACADEIRAS E CINTAS</t>
        </r>
      </text>
    </comment>
    <comment ref="AW651" authorId="0" shapeId="0" xr:uid="{D465EF41-4EC4-402A-9E31-D7BCA4E1656D}">
      <text>
        <r>
          <rPr>
            <sz val="10"/>
            <color indexed="81"/>
            <rFont val="Lucida Console"/>
            <family val="3"/>
          </rPr>
          <t>Tempo de Estoque (Meses)_x000D_
_x000D_
2.000,0</t>
        </r>
      </text>
    </comment>
    <comment ref="A652" authorId="0" shapeId="0" xr:uid="{8B91C89A-64E7-4183-91BF-134F9EF0B559}">
      <text>
        <r>
          <rPr>
            <sz val="10"/>
            <color indexed="81"/>
            <rFont val="Lucida Console"/>
            <family val="3"/>
          </rPr>
          <t>_x000D_
13179</t>
        </r>
      </text>
    </comment>
    <comment ref="B652" authorId="0" shapeId="0" xr:uid="{90323F6C-274D-48D5-ADCF-515E13E5CCA6}">
      <text>
        <r>
          <rPr>
            <sz val="10"/>
            <color indexed="81"/>
            <rFont val="Lucida Console"/>
            <family val="3"/>
          </rPr>
          <t>DESCRIÇÃO DETALHADA_x000D_
BUCHA DE FIXACAO N° 8 DE PLASTICO</t>
        </r>
      </text>
    </comment>
    <comment ref="G652" authorId="0" shapeId="0" xr:uid="{C657B11F-E1CD-4DFB-AB96-AA0054F7411B}">
      <text>
        <r>
          <rPr>
            <sz val="10"/>
            <color indexed="81"/>
            <rFont val="Lucida Console"/>
            <family val="3"/>
          </rPr>
          <t>_x000D_
Últ estimativa : 0_x000D_
Enviada em     : 23.09.2020_x000D_
Ata - Venc     : 9/20 - 14.01.2021</t>
        </r>
      </text>
    </comment>
    <comment ref="O652" authorId="0" shapeId="0" xr:uid="{8622912E-8D80-450C-A0AC-EEDEEBAB1108}">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2" authorId="0" shapeId="0" xr:uid="{0EE518A9-A3FC-48EF-BB45-B1413388988C}">
      <text>
        <r>
          <rPr>
            <sz val="10"/>
            <color indexed="81"/>
            <rFont val="Lucida Console"/>
            <family val="3"/>
          </rPr>
          <t>_x000D_
DM-Construção</t>
        </r>
      </text>
    </comment>
    <comment ref="X652" authorId="0" shapeId="0" xr:uid="{D91009A9-D698-4F2A-AF48-09E62EF266DF}">
      <text>
        <r>
          <rPr>
            <sz val="10"/>
            <color indexed="81"/>
            <rFont val="Lucida Console"/>
            <family val="3"/>
          </rPr>
          <t>_x000D_
PARAFUSOS ELEM. VEDACAO UNIAO CONEX . FIXACAO</t>
        </r>
      </text>
    </comment>
    <comment ref="Y652" authorId="0" shapeId="0" xr:uid="{BD9B6412-7159-4590-8BC8-0E681ED0D767}">
      <text>
        <r>
          <rPr>
            <sz val="10"/>
            <color indexed="81"/>
            <rFont val="Lucida Console"/>
            <family val="3"/>
          </rPr>
          <t>_x000D_
BUCHAS CHUMBADORES E GANCHOS</t>
        </r>
      </text>
    </comment>
    <comment ref="AW652" authorId="0" shapeId="0" xr:uid="{E6AC0244-5D00-4EFF-BED5-9E87B39DEE5C}">
      <text>
        <r>
          <rPr>
            <sz val="10"/>
            <color indexed="81"/>
            <rFont val="Lucida Console"/>
            <family val="3"/>
          </rPr>
          <t>Tempo de Estoque (Meses)_x000D_
_x000D_
9.557,0</t>
        </r>
      </text>
    </comment>
    <comment ref="A653" authorId="0" shapeId="0" xr:uid="{5DCF697B-26DE-43D5-8754-4758D2F42585}">
      <text>
        <r>
          <rPr>
            <sz val="10"/>
            <color indexed="81"/>
            <rFont val="Lucida Console"/>
            <family val="3"/>
          </rPr>
          <t>_x000D_
29293</t>
        </r>
      </text>
    </comment>
    <comment ref="B653" authorId="0" shapeId="0" xr:uid="{A9DD7595-661A-4ED7-8A54-9B40C97C9B58}">
      <text>
        <r>
          <rPr>
            <sz val="10"/>
            <color indexed="81"/>
            <rFont val="Lucida Console"/>
            <family val="3"/>
          </rPr>
          <t>DESCRIÇÃO DETALHADA_x000D_
BUCHA DE FIXACAO N° 10 - DE NYLON</t>
        </r>
      </text>
    </comment>
    <comment ref="G653" authorId="0" shapeId="0" xr:uid="{B4BCB59C-1CD3-43D5-9F31-28C634C20EB7}">
      <text>
        <r>
          <rPr>
            <sz val="10"/>
            <color indexed="81"/>
            <rFont val="Lucida Console"/>
            <family val="3"/>
          </rPr>
          <t>_x000D_
Últ estimativa : 0_x000D_
Enviada em     : 23.09.2020_x000D_
Ata - Venc     : 9/20 - 14.01.2021</t>
        </r>
      </text>
    </comment>
    <comment ref="O653" authorId="0" shapeId="0" xr:uid="{138DC20B-E210-4A2C-8843-6DE59175A316}">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3" authorId="0" shapeId="0" xr:uid="{A6B8B160-4B1D-4B99-B519-A4C72A1A5B46}">
      <text>
        <r>
          <rPr>
            <sz val="10"/>
            <color indexed="81"/>
            <rFont val="Lucida Console"/>
            <family val="3"/>
          </rPr>
          <t>_x000D_
DM-Construção</t>
        </r>
      </text>
    </comment>
    <comment ref="X653" authorId="0" shapeId="0" xr:uid="{74416DA7-0CFF-45D7-B4F3-14FB5B32CBDC}">
      <text>
        <r>
          <rPr>
            <sz val="10"/>
            <color indexed="81"/>
            <rFont val="Lucida Console"/>
            <family val="3"/>
          </rPr>
          <t>_x000D_
PARAFUSOS ELEM. VEDACAO UNIAO CONEX . FIXACAO</t>
        </r>
      </text>
    </comment>
    <comment ref="Y653" authorId="0" shapeId="0" xr:uid="{DEC10217-3EB7-4E02-97B6-07AD6BF3129B}">
      <text>
        <r>
          <rPr>
            <sz val="10"/>
            <color indexed="81"/>
            <rFont val="Lucida Console"/>
            <family val="3"/>
          </rPr>
          <t>_x000D_
BUCHAS CHUMBADORES E GANCHOS</t>
        </r>
      </text>
    </comment>
    <comment ref="AW653" authorId="0" shapeId="0" xr:uid="{C0FCA94B-6E2C-442B-A858-63B545088DC6}">
      <text>
        <r>
          <rPr>
            <sz val="10"/>
            <color indexed="81"/>
            <rFont val="Lucida Console"/>
            <family val="3"/>
          </rPr>
          <t>Tempo de Estoque (Meses)_x000D_
_x000D_
5.000,0</t>
        </r>
      </text>
    </comment>
    <comment ref="A654" authorId="0" shapeId="0" xr:uid="{E79900AB-AE78-40C1-9DFB-4FB01014513D}">
      <text>
        <r>
          <rPr>
            <sz val="10"/>
            <color indexed="81"/>
            <rFont val="Lucida Console"/>
            <family val="3"/>
          </rPr>
          <t>_x000D_
106546</t>
        </r>
      </text>
    </comment>
    <comment ref="B654" authorId="0" shapeId="0" xr:uid="{23E415CE-16C2-465E-9BDC-0D54D5D3FB73}">
      <text>
        <r>
          <rPr>
            <sz val="10"/>
            <color indexed="81"/>
            <rFont val="Lucida Console"/>
            <family val="3"/>
          </rPr>
          <t>DESCRIÇÃO DETALHADA_x000D_
CHUMBADOR GALVANIZADO CBA  5/16"  X  3.1/4"</t>
        </r>
      </text>
    </comment>
    <comment ref="G654" authorId="0" shapeId="0" xr:uid="{5877160E-3263-464F-995C-72D8E50F2D54}">
      <text>
        <r>
          <rPr>
            <sz val="10"/>
            <color indexed="81"/>
            <rFont val="Lucida Console"/>
            <family val="3"/>
          </rPr>
          <t>_x000D_
Últ estimativa : 0_x000D_
Enviada em     : 23.09.2020_x000D_
Ata - Venc     : 9/20 - 14.01.2021</t>
        </r>
      </text>
    </comment>
    <comment ref="O654" authorId="0" shapeId="0" xr:uid="{3BABFB86-237F-4F6E-AFE7-23A7FC4CD0C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4" authorId="0" shapeId="0" xr:uid="{ACB744D6-992D-4ED3-ACAF-175563545EB6}">
      <text>
        <r>
          <rPr>
            <sz val="10"/>
            <color indexed="81"/>
            <rFont val="Lucida Console"/>
            <family val="3"/>
          </rPr>
          <t>_x000D_
DM-Construção</t>
        </r>
      </text>
    </comment>
    <comment ref="X654" authorId="0" shapeId="0" xr:uid="{820E69D2-9343-4E13-A324-AF8F947811F8}">
      <text>
        <r>
          <rPr>
            <sz val="10"/>
            <color indexed="81"/>
            <rFont val="Lucida Console"/>
            <family val="3"/>
          </rPr>
          <t>_x000D_
PARAFUSOS ELEM. VEDACAO UNIAO CONEX . FIXACAO</t>
        </r>
      </text>
    </comment>
    <comment ref="Y654" authorId="0" shapeId="0" xr:uid="{B26F4A74-DBA0-450F-86D9-C7ECE42B9A60}">
      <text>
        <r>
          <rPr>
            <sz val="10"/>
            <color indexed="81"/>
            <rFont val="Lucida Console"/>
            <family val="3"/>
          </rPr>
          <t>_x000D_
BUCHAS CHUMBADORES E GANCHOS</t>
        </r>
      </text>
    </comment>
    <comment ref="AW654" authorId="0" shapeId="0" xr:uid="{C230D2D6-733D-416C-AFCF-C0FA4A6E2BCF}">
      <text>
        <r>
          <rPr>
            <sz val="10"/>
            <color indexed="81"/>
            <rFont val="Lucida Console"/>
            <family val="3"/>
          </rPr>
          <t>Tempo de Estoque (Meses)_x000D_
_x000D_
931,0</t>
        </r>
      </text>
    </comment>
    <comment ref="A655" authorId="0" shapeId="0" xr:uid="{98A6B013-CD2A-4E41-ADE7-35380E195C33}">
      <text>
        <r>
          <rPr>
            <sz val="10"/>
            <color indexed="81"/>
            <rFont val="Lucida Console"/>
            <family val="3"/>
          </rPr>
          <t>_x000D_
134567</t>
        </r>
      </text>
    </comment>
    <comment ref="B655" authorId="0" shapeId="0" xr:uid="{615FD0F6-88CC-4635-B9A9-297CDE72BA00}">
      <text>
        <r>
          <rPr>
            <sz val="10"/>
            <color indexed="81"/>
            <rFont val="Lucida Console"/>
            <family val="3"/>
          </rPr>
          <t xml:space="preserve">DESCRIÇÃO DETALHADA_x000D_
BUCHA DE FIXACAO UNIVERSAL Nº 8 DE NYLON PARA BASES OCAS E MACICAS </t>
        </r>
      </text>
    </comment>
    <comment ref="G655" authorId="0" shapeId="0" xr:uid="{6205E4F6-4F34-429B-BC35-8F238DF9FB24}">
      <text>
        <r>
          <rPr>
            <sz val="10"/>
            <color indexed="81"/>
            <rFont val="Lucida Console"/>
            <family val="3"/>
          </rPr>
          <t>_x000D_
Últ estimativa : 0_x000D_
Enviada em     : 23.09.2020_x000D_
Ata - Venc     : 9/20 - 14.01.2021</t>
        </r>
      </text>
    </comment>
    <comment ref="O655" authorId="0" shapeId="0" xr:uid="{F5FC63A9-1394-4FF7-B727-4B31F5634E6A}">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5" authorId="0" shapeId="0" xr:uid="{BC2D40C2-FF75-4AB0-A24B-6D184E4A7DD2}">
      <text>
        <r>
          <rPr>
            <sz val="10"/>
            <color indexed="81"/>
            <rFont val="Lucida Console"/>
            <family val="3"/>
          </rPr>
          <t>_x000D_
DM-Construção</t>
        </r>
      </text>
    </comment>
    <comment ref="X655" authorId="0" shapeId="0" xr:uid="{D13FB618-CB1B-4399-A615-E1DD9A54508A}">
      <text>
        <r>
          <rPr>
            <sz val="10"/>
            <color indexed="81"/>
            <rFont val="Lucida Console"/>
            <family val="3"/>
          </rPr>
          <t>_x000D_
PARAFUSOS ELEM. VEDACAO UNIAO CONEX . FIXACAO</t>
        </r>
      </text>
    </comment>
    <comment ref="Y655" authorId="0" shapeId="0" xr:uid="{7A2C5CEE-7A63-4256-9603-BE0DCAA74900}">
      <text>
        <r>
          <rPr>
            <sz val="10"/>
            <color indexed="81"/>
            <rFont val="Lucida Console"/>
            <family val="3"/>
          </rPr>
          <t>_x000D_
BUCHAS CHUMBADORES E GANCHOS</t>
        </r>
      </text>
    </comment>
    <comment ref="AW655" authorId="0" shapeId="0" xr:uid="{F04EC33D-3125-459B-808F-E615DA1E7E7C}">
      <text>
        <r>
          <rPr>
            <sz val="10"/>
            <color indexed="81"/>
            <rFont val="Lucida Console"/>
            <family val="3"/>
          </rPr>
          <t>Tempo de Estoque (Meses)_x000D_
_x000D_
14.107,0</t>
        </r>
      </text>
    </comment>
    <comment ref="A656" authorId="0" shapeId="0" xr:uid="{8C87E3FF-0685-40D0-B638-D7B67D32358A}">
      <text>
        <r>
          <rPr>
            <sz val="10"/>
            <color indexed="81"/>
            <rFont val="Lucida Console"/>
            <family val="3"/>
          </rPr>
          <t>_x000D_
134568</t>
        </r>
      </text>
    </comment>
    <comment ref="B656" authorId="0" shapeId="0" xr:uid="{9250A5AD-FE81-40AC-AA8F-DD2245D151B5}">
      <text>
        <r>
          <rPr>
            <sz val="10"/>
            <color indexed="81"/>
            <rFont val="Lucida Console"/>
            <family val="3"/>
          </rPr>
          <t xml:space="preserve">DESCRIÇÃO DETALHADA_x000D_
BUCHA DE FIXACAO UNIVERSAL Nº 10 DE NYLON PARA BASES OCAS E MACICAS </t>
        </r>
      </text>
    </comment>
    <comment ref="G656" authorId="0" shapeId="0" xr:uid="{82A72E0B-BCC0-4861-8BCF-6FD8B184AB78}">
      <text>
        <r>
          <rPr>
            <sz val="10"/>
            <color indexed="81"/>
            <rFont val="Lucida Console"/>
            <family val="3"/>
          </rPr>
          <t>_x000D_
Últ estimativa : 0_x000D_
Enviada em     : 23.09.2020_x000D_
Ata - Venc     : 9/20 - 14.01.2021</t>
        </r>
      </text>
    </comment>
    <comment ref="O656" authorId="0" shapeId="0" xr:uid="{BC0EC5BA-12FE-47C2-B471-FF15859FBDEB}">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56" authorId="0" shapeId="0" xr:uid="{EA4C6210-6E3A-458D-A8F2-2AB921CAAAFB}">
      <text>
        <r>
          <rPr>
            <sz val="10"/>
            <color indexed="81"/>
            <rFont val="Lucida Console"/>
            <family val="3"/>
          </rPr>
          <t>_x000D_
DM-Construção</t>
        </r>
      </text>
    </comment>
    <comment ref="X656" authorId="0" shapeId="0" xr:uid="{C6737EF3-C59B-4048-AAA4-3328558CC79F}">
      <text>
        <r>
          <rPr>
            <sz val="10"/>
            <color indexed="81"/>
            <rFont val="Lucida Console"/>
            <family val="3"/>
          </rPr>
          <t>_x000D_
PARAFUSOS ELEM. VEDACAO UNIAO CONEX . FIXACAO</t>
        </r>
      </text>
    </comment>
    <comment ref="Y656" authorId="0" shapeId="0" xr:uid="{C81A87C4-C0C1-481F-855F-B309470A4960}">
      <text>
        <r>
          <rPr>
            <sz val="10"/>
            <color indexed="81"/>
            <rFont val="Lucida Console"/>
            <family val="3"/>
          </rPr>
          <t>_x000D_
BUCHAS CHUMBADORES E GANCHOS</t>
        </r>
      </text>
    </comment>
    <comment ref="AW656" authorId="0" shapeId="0" xr:uid="{AA041FBF-33C2-4C59-B3D7-6A97B1EAF134}">
      <text>
        <r>
          <rPr>
            <sz val="10"/>
            <color indexed="81"/>
            <rFont val="Lucida Console"/>
            <family val="3"/>
          </rPr>
          <t>Tempo de Estoque (Meses)_x000D_
_x000D_
6.706,0</t>
        </r>
      </text>
    </comment>
    <comment ref="A657" authorId="0" shapeId="0" xr:uid="{5CD69345-512F-4869-AB7A-4D78F4A09040}">
      <text>
        <r>
          <rPr>
            <sz val="10"/>
            <color indexed="81"/>
            <rFont val="Lucida Console"/>
            <family val="3"/>
          </rPr>
          <t>_x000D_
17132</t>
        </r>
      </text>
    </comment>
    <comment ref="B657" authorId="0" shapeId="0" xr:uid="{282D0EB6-D54A-4373-AB3F-22D79A1A0FF0}">
      <text>
        <r>
          <rPr>
            <sz val="10"/>
            <color indexed="81"/>
            <rFont val="Lucida Console"/>
            <family val="3"/>
          </rPr>
          <t>DESCRIÇÃO DETALHADA_x000D_
ELASTICO - EMBALAGEM COM 100GR</t>
        </r>
      </text>
    </comment>
    <comment ref="G657" authorId="0" shapeId="0" xr:uid="{CC6AE223-EFEC-4A96-AC5B-C7830FE8D350}">
      <text>
        <r>
          <rPr>
            <sz val="10"/>
            <color indexed="81"/>
            <rFont val="Lucida Console"/>
            <family val="3"/>
          </rPr>
          <t>_x000D_
Últ estimativa : 1.000_x000D_
Enviada em     : 19.12.2019_x000D_
Ata - Venc     : 99/20 - 23.04.2021</t>
        </r>
      </text>
    </comment>
    <comment ref="O657" authorId="0" shapeId="0" xr:uid="{5A48C988-DF64-40DC-BE42-B122DAD08905}">
      <text>
        <r>
          <rPr>
            <sz val="10"/>
            <color indexed="81"/>
            <rFont val="Lucida Console"/>
            <family val="3"/>
          </rPr>
          <t>_x000D_
Pertencia a ATA nº 99/20_x000D_
Estimativa de Renovação enviada em 19.12.2019 - Qtd 1.000_x000D_
PE  61/21 lote 5 (Impróspero)_x000D_
30.04.21 = Finalizado. Ata 143/20</t>
        </r>
      </text>
    </comment>
    <comment ref="W657" authorId="0" shapeId="0" xr:uid="{9802EC43-5412-4836-B6E9-720A176307BF}">
      <text>
        <r>
          <rPr>
            <sz val="10"/>
            <color indexed="81"/>
            <rFont val="Lucida Console"/>
            <family val="3"/>
          </rPr>
          <t>_x000D_
Administrativo</t>
        </r>
      </text>
    </comment>
    <comment ref="X657" authorId="0" shapeId="0" xr:uid="{31408824-1A32-42D7-BD61-691611CE6A44}">
      <text>
        <r>
          <rPr>
            <sz val="10"/>
            <color indexed="81"/>
            <rFont val="Lucida Console"/>
            <family val="3"/>
          </rPr>
          <t>_x000D_
MAQ., EQUIP., COMP., ACES., MAT. PARA ESCRIT.E ESCOLAR</t>
        </r>
      </text>
    </comment>
    <comment ref="Y657" authorId="0" shapeId="0" xr:uid="{3C021329-12CA-47CC-8EAF-05C9D03D593D}">
      <text>
        <r>
          <rPr>
            <sz val="10"/>
            <color indexed="81"/>
            <rFont val="Lucida Console"/>
            <family val="3"/>
          </rPr>
          <t>_x000D_
FURAD.GRAMP.COLCHETE,GRAMPOS,CLIPS,ELAST.BARB.FIT.</t>
        </r>
      </text>
    </comment>
    <comment ref="AW657" authorId="0" shapeId="0" xr:uid="{7EDDA6D2-A4AF-4E40-899A-D4872ECA1F35}">
      <text>
        <r>
          <rPr>
            <sz val="10"/>
            <color indexed="81"/>
            <rFont val="Lucida Console"/>
            <family val="3"/>
          </rPr>
          <t>Tempo de Estoque (Meses)_x000D_
_x000D_
1.439,0</t>
        </r>
      </text>
    </comment>
    <comment ref="A658" authorId="0" shapeId="0" xr:uid="{03E441AF-9B0F-46CB-A157-CAE42203F946}">
      <text>
        <r>
          <rPr>
            <sz val="10"/>
            <color indexed="81"/>
            <rFont val="Lucida Console"/>
            <family val="3"/>
          </rPr>
          <t>_x000D_
63385</t>
        </r>
      </text>
    </comment>
    <comment ref="B658" authorId="0" shapeId="0" xr:uid="{06E90482-3F50-4151-BE3A-7A02FFD156A3}">
      <text>
        <r>
          <rPr>
            <sz val="10"/>
            <color indexed="81"/>
            <rFont val="Lucida Console"/>
            <family val="3"/>
          </rPr>
          <t>DESCRIÇÃO DETALHADA_x000D_
PAPEL SULFITE - 66 X 96 CM  120 G/M2 - BRANCO</t>
        </r>
      </text>
    </comment>
    <comment ref="G658" authorId="0" shapeId="0" xr:uid="{F48FC4BD-E521-45F3-8EF7-516B3044C41C}">
      <text>
        <r>
          <rPr>
            <sz val="10"/>
            <color indexed="81"/>
            <rFont val="Lucida Console"/>
            <family val="3"/>
          </rPr>
          <t>_x000D_
Últ estimativa : 60.000_x000D_
Enviada em     : 19.12.2019_x000D_
Ata - Venc     : 99/20 - 23.04.2021</t>
        </r>
      </text>
    </comment>
    <comment ref="O658" authorId="0" shapeId="0" xr:uid="{57BCF2BB-94AD-4A77-A765-94EFF8F47FC0}">
      <text>
        <r>
          <rPr>
            <sz val="10"/>
            <color indexed="81"/>
            <rFont val="Lucida Console"/>
            <family val="3"/>
          </rPr>
          <t>_x000D_
Pertencia a ATA nº 99/20_x000D_
Estimativa de Renovação enviada em 19.12.2019 - Qtd 60.000_x000D_
PE  61/21 lote 12 (Impróspero)_x000D_
30.04.21 = Finalizado. Ata 143/20</t>
        </r>
      </text>
    </comment>
    <comment ref="W658" authorId="0" shapeId="0" xr:uid="{E97BBD0C-F186-4FC0-BC48-FFD449F7E08D}">
      <text>
        <r>
          <rPr>
            <sz val="10"/>
            <color indexed="81"/>
            <rFont val="Lucida Console"/>
            <family val="3"/>
          </rPr>
          <t>_x000D_
Pedagógico</t>
        </r>
      </text>
    </comment>
    <comment ref="X658" authorId="0" shapeId="0" xr:uid="{29226971-12EB-45BC-977A-22F6722DE419}">
      <text>
        <r>
          <rPr>
            <sz val="10"/>
            <color indexed="81"/>
            <rFont val="Lucida Console"/>
            <family val="3"/>
          </rPr>
          <t>_x000D_
MAQ. E EQUIP. P/ IND. GRAFICA COMP. ACESS. E PAPEI</t>
        </r>
      </text>
    </comment>
    <comment ref="Y658" authorId="0" shapeId="0" xr:uid="{DC348CF3-8541-45A7-811B-7EF0A611ED00}">
      <text>
        <r>
          <rPr>
            <sz val="10"/>
            <color indexed="81"/>
            <rFont val="Lucida Console"/>
            <family val="3"/>
          </rPr>
          <t>_x000D_
PAPEIS PARA ESCRITORIO</t>
        </r>
      </text>
    </comment>
    <comment ref="AW658" authorId="0" shapeId="0" xr:uid="{571811C3-2EAA-4D86-95AE-3EBAF3EB5B71}">
      <text>
        <r>
          <rPr>
            <sz val="10"/>
            <color indexed="81"/>
            <rFont val="Lucida Console"/>
            <family val="3"/>
          </rPr>
          <t>Tempo de Estoque (Meses)_x000D_
_x000D_
18.800,0</t>
        </r>
      </text>
    </comment>
    <comment ref="A659" authorId="0" shapeId="0" xr:uid="{DC988F36-1852-44E4-9952-00D14D3A9A33}">
      <text>
        <r>
          <rPr>
            <sz val="10"/>
            <color indexed="81"/>
            <rFont val="Lucida Console"/>
            <family val="3"/>
          </rPr>
          <t>_x000D_
119318</t>
        </r>
      </text>
    </comment>
    <comment ref="B659" authorId="0" shapeId="0" xr:uid="{399D4CE2-6564-4480-A300-E1C620DE4AEF}">
      <text>
        <r>
          <rPr>
            <sz val="10"/>
            <color indexed="81"/>
            <rFont val="Lucida Console"/>
            <family val="3"/>
          </rPr>
          <t>DESCRIÇÃO DETALHADA_x000D_
TINTA A BASE DE AGUA PARA CARIMBO AUTO ENTINTADO  - FRASCO COM  30 ML - COR PRETA</t>
        </r>
      </text>
    </comment>
    <comment ref="W659" authorId="0" shapeId="0" xr:uid="{7C228383-D2A5-480D-84D3-0AB9CB77A568}">
      <text>
        <r>
          <rPr>
            <sz val="10"/>
            <color indexed="81"/>
            <rFont val="Lucida Console"/>
            <family val="3"/>
          </rPr>
          <t>_x000D_
Administrativo</t>
        </r>
      </text>
    </comment>
    <comment ref="X659" authorId="0" shapeId="0" xr:uid="{DAC358B7-FAE6-4F40-B792-6B863CF1E651}">
      <text>
        <r>
          <rPr>
            <sz val="10"/>
            <color indexed="81"/>
            <rFont val="Lucida Console"/>
            <family val="3"/>
          </rPr>
          <t>_x000D_
MAQ., EQUIP., COMP., ACES., MAT. PARA ESCRIT.E ESCOLAR</t>
        </r>
      </text>
    </comment>
    <comment ref="Y659" authorId="0" shapeId="0" xr:uid="{26D63F05-403F-4060-874F-ABE3B63B78FF}">
      <text>
        <r>
          <rPr>
            <sz val="10"/>
            <color indexed="81"/>
            <rFont val="Lucida Console"/>
            <family val="3"/>
          </rPr>
          <t>_x000D_
CARIMBOS, ALMOFADAS, TINTAS E SUPORTES</t>
        </r>
      </text>
    </comment>
    <comment ref="AW659" authorId="0" shapeId="0" xr:uid="{F3A00CBC-D4A2-4D7A-B36E-F76915E4FD49}">
      <text>
        <r>
          <rPr>
            <sz val="10"/>
            <color indexed="81"/>
            <rFont val="Lucida Console"/>
            <family val="3"/>
          </rPr>
          <t>Tempo de Estoque (Meses)_x000D_
_x000D_
50,0</t>
        </r>
      </text>
    </comment>
    <comment ref="A660" authorId="0" shapeId="0" xr:uid="{F1D03204-18CB-49DA-8E66-BCCDF1C4EA5D}">
      <text>
        <r>
          <rPr>
            <sz val="10"/>
            <color indexed="81"/>
            <rFont val="Lucida Console"/>
            <family val="3"/>
          </rPr>
          <t>_x000D_
131917</t>
        </r>
      </text>
    </comment>
    <comment ref="B660" authorId="0" shapeId="0" xr:uid="{D66D3021-6B6C-473A-AC68-32A3C2533C31}">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660" authorId="0" shapeId="0" xr:uid="{C3AD408E-19CC-43A3-A1F6-EA50DB44903A}">
      <text>
        <r>
          <rPr>
            <sz val="10"/>
            <color indexed="81"/>
            <rFont val="Lucida Console"/>
            <family val="3"/>
          </rPr>
          <t>_x000D_
Pedagógico</t>
        </r>
      </text>
    </comment>
    <comment ref="X660" authorId="0" shapeId="0" xr:uid="{31C55DF1-9220-4B47-9D2C-27C467A1088A}">
      <text>
        <r>
          <rPr>
            <sz val="10"/>
            <color indexed="81"/>
            <rFont val="Lucida Console"/>
            <family val="3"/>
          </rPr>
          <t>_x000D_
MAQ., EQUIP., COMP., ACES., MAT. PARA ESCRIT.E ESCOLAR</t>
        </r>
      </text>
    </comment>
    <comment ref="Y660" authorId="0" shapeId="0" xr:uid="{896C7DFC-1403-4C6C-A3CA-0E7CB457A489}">
      <text>
        <r>
          <rPr>
            <sz val="10"/>
            <color indexed="81"/>
            <rFont val="Lucida Console"/>
            <family val="3"/>
          </rPr>
          <t>_x000D_
LAPIS, BORRACHA, APONTADORES, REGUAS E CORRETIVOS P/ ESCRIT.</t>
        </r>
      </text>
    </comment>
    <comment ref="AW660" authorId="0" shapeId="0" xr:uid="{4671B2BF-1777-4589-AAB5-2A03D4AB1629}">
      <text>
        <r>
          <rPr>
            <sz val="10"/>
            <color indexed="81"/>
            <rFont val="Lucida Console"/>
            <family val="3"/>
          </rPr>
          <t>Tempo de Estoque (Meses)_x000D_
_x000D_
3.605,0</t>
        </r>
      </text>
    </comment>
    <comment ref="A661" authorId="0" shapeId="0" xr:uid="{B15F5FD2-1635-48EE-B289-3E34073B10F8}">
      <text>
        <r>
          <rPr>
            <sz val="10"/>
            <color indexed="81"/>
            <rFont val="Lucida Console"/>
            <family val="3"/>
          </rPr>
          <t>_x000D_
131926</t>
        </r>
      </text>
    </comment>
    <comment ref="B661" authorId="0" shapeId="0" xr:uid="{57B4DB7E-3F90-497D-AAB2-C82844A16760}">
      <text>
        <r>
          <rPr>
            <sz val="10"/>
            <color indexed="81"/>
            <rFont val="Lucida Console"/>
            <family val="3"/>
          </rPr>
          <t>DESCRIÇÃO DETALHADA_x000D_
LAPIS PRETO 6B, MEDINDO 175MM (VARIACAO DE +/-10MM) DE COMPRIMENTO.</t>
        </r>
      </text>
    </comment>
    <comment ref="W661" authorId="0" shapeId="0" xr:uid="{1CDD7148-16CC-4C61-804C-5DE489738048}">
      <text>
        <r>
          <rPr>
            <sz val="10"/>
            <color indexed="81"/>
            <rFont val="Lucida Console"/>
            <family val="3"/>
          </rPr>
          <t>_x000D_
Pedagógico</t>
        </r>
      </text>
    </comment>
    <comment ref="X661" authorId="0" shapeId="0" xr:uid="{7718D0F9-B19D-410B-BAA5-33AFDB6FAFEC}">
      <text>
        <r>
          <rPr>
            <sz val="10"/>
            <color indexed="81"/>
            <rFont val="Lucida Console"/>
            <family val="3"/>
          </rPr>
          <t>_x000D_
MAQ., EQUIP., COMP., ACES., MAT. PARA ESCRIT.E ESCOLAR</t>
        </r>
      </text>
    </comment>
    <comment ref="Y661" authorId="0" shapeId="0" xr:uid="{FB3CEE5B-9A18-4718-8E7D-5BCCF7C06F44}">
      <text>
        <r>
          <rPr>
            <sz val="10"/>
            <color indexed="81"/>
            <rFont val="Lucida Console"/>
            <family val="3"/>
          </rPr>
          <t>_x000D_
LAPIS, BORRACHA, APONTADORES, REGUAS E CORRETIVOS P/ ESCRIT.</t>
        </r>
      </text>
    </comment>
    <comment ref="AW661" authorId="0" shapeId="0" xr:uid="{C61DC723-701A-41B7-B29A-668DD67F3530}">
      <text>
        <r>
          <rPr>
            <sz val="10"/>
            <color indexed="81"/>
            <rFont val="Lucida Console"/>
            <family val="3"/>
          </rPr>
          <t>Tempo de Estoque (Meses)_x000D_
_x000D_
9.434,0</t>
        </r>
      </text>
    </comment>
    <comment ref="A662" authorId="0" shapeId="0" xr:uid="{C5177CF0-FE6C-4338-9667-66AB400066B8}">
      <text>
        <r>
          <rPr>
            <sz val="10"/>
            <color indexed="81"/>
            <rFont val="Lucida Console"/>
            <family val="3"/>
          </rPr>
          <t>_x000D_
131930</t>
        </r>
      </text>
    </comment>
    <comment ref="B662" authorId="0" shapeId="0" xr:uid="{09EFB0CD-472E-44D5-9741-E6E0717D7713}">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662" authorId="0" shapeId="0" xr:uid="{5AE14246-B862-47EB-BB3B-F7BCB107EAC2}">
      <text>
        <r>
          <rPr>
            <sz val="10"/>
            <color indexed="81"/>
            <rFont val="Lucida Console"/>
            <family val="3"/>
          </rPr>
          <t>_x000D_
Pedagógico</t>
        </r>
      </text>
    </comment>
    <comment ref="X662" authorId="0" shapeId="0" xr:uid="{E88C3156-3A45-4C7C-945F-E3B225F2B2BE}">
      <text>
        <r>
          <rPr>
            <sz val="10"/>
            <color indexed="81"/>
            <rFont val="Lucida Console"/>
            <family val="3"/>
          </rPr>
          <t>_x000D_
MAQ., EQUIP., COMP., ACES., MAT. PARA ESCRIT.E ESCOLAR</t>
        </r>
      </text>
    </comment>
    <comment ref="Y662" authorId="0" shapeId="0" xr:uid="{F7B1F736-1FAF-4CDD-AC25-0D366F45896B}">
      <text>
        <r>
          <rPr>
            <sz val="10"/>
            <color indexed="81"/>
            <rFont val="Lucida Console"/>
            <family val="3"/>
          </rPr>
          <t>_x000D_
LAPIS, BORRACHA, APONTADORES, REGUAS E CORRETIVOS P/ ESCRIT.</t>
        </r>
      </text>
    </comment>
    <comment ref="AW662" authorId="0" shapeId="0" xr:uid="{BD11E7C2-6034-4618-B5F8-6A45A986D8B4}">
      <text>
        <r>
          <rPr>
            <sz val="10"/>
            <color indexed="81"/>
            <rFont val="Lucida Console"/>
            <family val="3"/>
          </rPr>
          <t>Tempo de Estoque (Meses)_x000D_
_x000D_
8.272,0</t>
        </r>
      </text>
    </comment>
    <comment ref="A663" authorId="0" shapeId="0" xr:uid="{195CA60A-79D8-46F7-86F8-C94BD52B122E}">
      <text>
        <r>
          <rPr>
            <sz val="10"/>
            <color indexed="81"/>
            <rFont val="Lucida Console"/>
            <family val="3"/>
          </rPr>
          <t>_x000D_
131937</t>
        </r>
      </text>
    </comment>
    <comment ref="B663" authorId="0" shapeId="0" xr:uid="{6560B05E-6BBE-42AF-8BD1-AC9D67F8507C}">
      <text>
        <r>
          <rPr>
            <sz val="10"/>
            <color indexed="81"/>
            <rFont val="Lucida Console"/>
            <family val="3"/>
          </rPr>
          <t xml:space="preserve">DESCRIÇÃO DETALHADA_x000D_
PINCEL PARA PINTURA, CABO EM MADEIRA CURTO, FORMATO BROXA REDONDO, CERDA GRIS, TAMANHO 4. </t>
        </r>
      </text>
    </comment>
    <comment ref="W663" authorId="0" shapeId="0" xr:uid="{93CFD9AF-854A-461F-8C92-215E09FC4261}">
      <text>
        <r>
          <rPr>
            <sz val="10"/>
            <color indexed="81"/>
            <rFont val="Lucida Console"/>
            <family val="3"/>
          </rPr>
          <t>_x000D_
Pedagógico</t>
        </r>
      </text>
    </comment>
    <comment ref="X663" authorId="0" shapeId="0" xr:uid="{74E055DB-3075-440E-AA8F-F9D529CC7BCB}">
      <text>
        <r>
          <rPr>
            <sz val="10"/>
            <color indexed="81"/>
            <rFont val="Lucida Console"/>
            <family val="3"/>
          </rPr>
          <t>_x000D_
MAQ., EQUIP., COMP., ACES., MAT. PARA ESCRIT.E ESCOLAR</t>
        </r>
      </text>
    </comment>
    <comment ref="Y663" authorId="0" shapeId="0" xr:uid="{E1C99165-ED3D-46A2-8EED-9B964CB71F60}">
      <text>
        <r>
          <rPr>
            <sz val="10"/>
            <color indexed="81"/>
            <rFont val="Lucida Console"/>
            <family val="3"/>
          </rPr>
          <t>_x000D_
LAPIS, BORRACHA, APONTADORES, REGUAS E CORRETIVOS P/ ESCRIT.</t>
        </r>
      </text>
    </comment>
    <comment ref="AW663" authorId="0" shapeId="0" xr:uid="{4EF927A3-5ACA-4FDB-9746-0521108C1D58}">
      <text>
        <r>
          <rPr>
            <sz val="10"/>
            <color indexed="81"/>
            <rFont val="Lucida Console"/>
            <family val="3"/>
          </rPr>
          <t>Tempo de Estoque (Meses)_x000D_
_x000D_
1.313,0</t>
        </r>
      </text>
    </comment>
    <comment ref="A664" authorId="0" shapeId="0" xr:uid="{3DF923FF-F8A5-4337-A2C6-E3625B6E44C6}">
      <text>
        <r>
          <rPr>
            <sz val="10"/>
            <color indexed="81"/>
            <rFont val="Lucida Console"/>
            <family val="3"/>
          </rPr>
          <t>_x000D_
138450</t>
        </r>
      </text>
    </comment>
    <comment ref="B664" authorId="0" shapeId="0" xr:uid="{A35072E7-02D0-41A0-9D82-F5EEDC7FC538}">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664" authorId="0" shapeId="0" xr:uid="{258569FB-AE00-437A-8239-DE8C1AE5AD20}">
      <text>
        <r>
          <rPr>
            <sz val="10"/>
            <color indexed="81"/>
            <rFont val="Lucida Console"/>
            <family val="3"/>
          </rPr>
          <t>_x000D_
Pedagógico</t>
        </r>
      </text>
    </comment>
    <comment ref="X664" authorId="0" shapeId="0" xr:uid="{188C2ED7-E239-4235-9B28-E9DC4CA20C7B}">
      <text>
        <r>
          <rPr>
            <sz val="10"/>
            <color indexed="81"/>
            <rFont val="Lucida Console"/>
            <family val="3"/>
          </rPr>
          <t>_x000D_
MAQ., EQUIP., COMP., ACES., MAT. PARA ESCRIT.E ESCOLAR</t>
        </r>
      </text>
    </comment>
    <comment ref="Y664" authorId="0" shapeId="0" xr:uid="{997D2E3A-809F-4B16-BF30-1DB3B1C5C5B4}">
      <text>
        <r>
          <rPr>
            <sz val="10"/>
            <color indexed="81"/>
            <rFont val="Lucida Console"/>
            <family val="3"/>
          </rPr>
          <t>_x000D_
LAPIS, BORRACHA, APONTADORES, REGUAS E CORRETIVOS P/ ESCRIT.</t>
        </r>
      </text>
    </comment>
    <comment ref="AW664" authorId="0" shapeId="0" xr:uid="{95CE7C41-A650-4A8E-86E9-7057D61C998E}">
      <text>
        <r>
          <rPr>
            <sz val="10"/>
            <color indexed="81"/>
            <rFont val="Lucida Console"/>
            <family val="3"/>
          </rPr>
          <t>Tempo de Estoque (Meses)_x000D_
_x000D_
18.310,0</t>
        </r>
      </text>
    </comment>
    <comment ref="A665" authorId="0" shapeId="0" xr:uid="{335E293D-07C0-4AC1-81C8-EEAF3ED2DFC3}">
      <text>
        <r>
          <rPr>
            <sz val="10"/>
            <color indexed="81"/>
            <rFont val="Lucida Console"/>
            <family val="3"/>
          </rPr>
          <t>_x000D_
138451</t>
        </r>
      </text>
    </comment>
    <comment ref="B665" authorId="0" shapeId="0" xr:uid="{B9F93904-7F4C-4776-936F-D0F40B618680}">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665" authorId="0" shapeId="0" xr:uid="{8B75C3D5-8E7A-4079-A611-8B08173BDB4B}">
      <text>
        <r>
          <rPr>
            <sz val="10"/>
            <color indexed="81"/>
            <rFont val="Lucida Console"/>
            <family val="3"/>
          </rPr>
          <t>_x000D_
Pedagógico</t>
        </r>
      </text>
    </comment>
    <comment ref="X665" authorId="0" shapeId="0" xr:uid="{92205A93-EF80-4AF6-9CB0-9E6A2206FAF7}">
      <text>
        <r>
          <rPr>
            <sz val="10"/>
            <color indexed="81"/>
            <rFont val="Lucida Console"/>
            <family val="3"/>
          </rPr>
          <t>_x000D_
MAQ., EQUIP., COMP., ACES., MAT. PARA ESCRIT.E ESCOLAR</t>
        </r>
      </text>
    </comment>
    <comment ref="Y665" authorId="0" shapeId="0" xr:uid="{A6022F15-C4AF-4107-8A54-7F78E7BF6422}">
      <text>
        <r>
          <rPr>
            <sz val="10"/>
            <color indexed="81"/>
            <rFont val="Lucida Console"/>
            <family val="3"/>
          </rPr>
          <t>_x000D_
LAPIS, BORRACHA, APONTADORES, REGUAS E CORRETIVOS P/ ESCRIT.</t>
        </r>
      </text>
    </comment>
    <comment ref="AW665" authorId="0" shapeId="0" xr:uid="{4CF339B9-038D-4685-9CC0-9B302A0ECCC3}">
      <text>
        <r>
          <rPr>
            <sz val="10"/>
            <color indexed="81"/>
            <rFont val="Lucida Console"/>
            <family val="3"/>
          </rPr>
          <t>Tempo de Estoque (Meses)_x000D_
_x000D_
57.521,0</t>
        </r>
      </text>
    </comment>
    <comment ref="A666" authorId="0" shapeId="0" xr:uid="{F3220FDB-8993-4CB2-99AC-7780D17E97A4}">
      <text>
        <r>
          <rPr>
            <sz val="10"/>
            <color indexed="81"/>
            <rFont val="Lucida Console"/>
            <family val="3"/>
          </rPr>
          <t>_x000D_
138463</t>
        </r>
      </text>
    </comment>
    <comment ref="B666" authorId="0" shapeId="0" xr:uid="{7990F035-4C79-404C-86F6-0384E2B5BC41}">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666" authorId="0" shapeId="0" xr:uid="{E1B16122-9278-4DF4-BD7F-933C750DBF76}">
      <text>
        <r>
          <rPr>
            <sz val="10"/>
            <color indexed="81"/>
            <rFont val="Lucida Console"/>
            <family val="3"/>
          </rPr>
          <t>_x000D_
Pedagógico</t>
        </r>
      </text>
    </comment>
    <comment ref="X666" authorId="0" shapeId="0" xr:uid="{F138C843-FBEC-4311-A40D-A74EC2EDD23D}">
      <text>
        <r>
          <rPr>
            <sz val="10"/>
            <color indexed="81"/>
            <rFont val="Lucida Console"/>
            <family val="3"/>
          </rPr>
          <t>_x000D_
MAQ., EQUIP., COMP., ACES., MAT. PARA ESCRIT.E ESCOLAR</t>
        </r>
      </text>
    </comment>
    <comment ref="Y666" authorId="0" shapeId="0" xr:uid="{2C34CD46-ECB6-48FD-AC92-1C349C76592D}">
      <text>
        <r>
          <rPr>
            <sz val="10"/>
            <color indexed="81"/>
            <rFont val="Lucida Console"/>
            <family val="3"/>
          </rPr>
          <t>_x000D_
LAPIS, BORRACHA, APONTADORES, REGUAS E CORRETIVOS P/ ESCRIT.</t>
        </r>
      </text>
    </comment>
    <comment ref="AW666" authorId="0" shapeId="0" xr:uid="{B307CA41-20BF-4176-B225-2A3E10211D08}">
      <text>
        <r>
          <rPr>
            <sz val="10"/>
            <color indexed="81"/>
            <rFont val="Lucida Console"/>
            <family val="3"/>
          </rPr>
          <t>Tempo de Estoque (Meses)_x000D_
_x000D_
22.837,0</t>
        </r>
      </text>
    </comment>
    <comment ref="A667" authorId="0" shapeId="0" xr:uid="{C6E44594-6761-4F41-B456-4095C12B5B79}">
      <text>
        <r>
          <rPr>
            <sz val="10"/>
            <color indexed="81"/>
            <rFont val="Lucida Console"/>
            <family val="3"/>
          </rPr>
          <t>_x000D_
138464</t>
        </r>
      </text>
    </comment>
    <comment ref="B667" authorId="0" shapeId="0" xr:uid="{CE51F6CC-FABA-4F0A-A4E7-E12077F69FEE}">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667" authorId="0" shapeId="0" xr:uid="{DD201F50-5B7A-4622-8B25-F62FB1C0F32F}">
      <text>
        <r>
          <rPr>
            <sz val="10"/>
            <color indexed="81"/>
            <rFont val="Lucida Console"/>
            <family val="3"/>
          </rPr>
          <t>_x000D_
Pedagógico</t>
        </r>
      </text>
    </comment>
    <comment ref="X667" authorId="0" shapeId="0" xr:uid="{3BD2831F-04AA-40A5-BBC3-9EC6FE9F400D}">
      <text>
        <r>
          <rPr>
            <sz val="10"/>
            <color indexed="81"/>
            <rFont val="Lucida Console"/>
            <family val="3"/>
          </rPr>
          <t>_x000D_
MAQ., EQUIP., COMP., ACES., MAT. PARA ESCRIT.E ESCOLAR</t>
        </r>
      </text>
    </comment>
    <comment ref="Y667" authorId="0" shapeId="0" xr:uid="{0D683832-EB89-4A09-9481-69342CE550C3}">
      <text>
        <r>
          <rPr>
            <sz val="10"/>
            <color indexed="81"/>
            <rFont val="Lucida Console"/>
            <family val="3"/>
          </rPr>
          <t>_x000D_
LAPIS, BORRACHA, APONTADORES, REGUAS E CORRETIVOS P/ ESCRIT.</t>
        </r>
      </text>
    </comment>
    <comment ref="AW667" authorId="0" shapeId="0" xr:uid="{893ED5D4-7B42-4EDA-A176-A6F4CF5E52F0}">
      <text>
        <r>
          <rPr>
            <sz val="10"/>
            <color indexed="81"/>
            <rFont val="Lucida Console"/>
            <family val="3"/>
          </rPr>
          <t>Tempo de Estoque (Meses)_x000D_
_x000D_
60.181,0</t>
        </r>
      </text>
    </comment>
    <comment ref="A668" authorId="0" shapeId="0" xr:uid="{2DC4EECF-711A-47F1-8C1D-DC2BE8F25CE6}">
      <text>
        <r>
          <rPr>
            <sz val="10"/>
            <color indexed="81"/>
            <rFont val="Lucida Console"/>
            <family val="3"/>
          </rPr>
          <t>_x000D_
139144</t>
        </r>
      </text>
    </comment>
    <comment ref="B668" authorId="0" shapeId="0" xr:uid="{75E2D930-6044-4A6C-8F22-B0A1CF3AA4A8}">
      <text>
        <r>
          <rPr>
            <sz val="10"/>
            <color indexed="81"/>
            <rFont val="Lucida Console"/>
            <family val="3"/>
          </rPr>
          <t>DESCRIÇÃO DETALHADA_x000D_
PINCEL PARA PINTURA, CABO EM MADEIRA (CURTO OU LONGO), FORMATO CHATO, CERDA BRANCA, TAMANHO 24.</t>
        </r>
      </text>
    </comment>
    <comment ref="W668" authorId="0" shapeId="0" xr:uid="{0DC01147-B269-498C-82A9-A4181BCB6F50}">
      <text>
        <r>
          <rPr>
            <sz val="10"/>
            <color indexed="81"/>
            <rFont val="Lucida Console"/>
            <family val="3"/>
          </rPr>
          <t>_x000D_
Pedagógico</t>
        </r>
      </text>
    </comment>
    <comment ref="X668" authorId="0" shapeId="0" xr:uid="{1AA57003-9C0B-4FC9-89E9-97FECA381198}">
      <text>
        <r>
          <rPr>
            <sz val="10"/>
            <color indexed="81"/>
            <rFont val="Lucida Console"/>
            <family val="3"/>
          </rPr>
          <t>_x000D_
MAQ., EQUIP., COMP., ACES., MAT. PARA ESCRIT.E ESCOLAR</t>
        </r>
      </text>
    </comment>
    <comment ref="Y668" authorId="0" shapeId="0" xr:uid="{057F173F-7CBB-46C5-9D84-5B0FDD68D340}">
      <text>
        <r>
          <rPr>
            <sz val="10"/>
            <color indexed="81"/>
            <rFont val="Lucida Console"/>
            <family val="3"/>
          </rPr>
          <t>_x000D_
LAPIS, BORRACHA, APONTADORES, REGUAS E CORRETIVOS P/ ESCRIT.</t>
        </r>
      </text>
    </comment>
    <comment ref="AW668" authorId="0" shapeId="0" xr:uid="{9B7B7D59-331E-4F36-AAB9-05D56BE9E595}">
      <text>
        <r>
          <rPr>
            <sz val="10"/>
            <color indexed="81"/>
            <rFont val="Lucida Console"/>
            <family val="3"/>
          </rPr>
          <t>Tempo de Estoque (Meses)_x000D_
_x000D_
1.742,0</t>
        </r>
      </text>
    </comment>
    <comment ref="A669" authorId="0" shapeId="0" xr:uid="{4F4452F1-26D6-43F2-9CF9-E56A5891DBDE}">
      <text>
        <r>
          <rPr>
            <sz val="10"/>
            <color indexed="81"/>
            <rFont val="Lucida Console"/>
            <family val="3"/>
          </rPr>
          <t>_x000D_
11509</t>
        </r>
      </text>
    </comment>
    <comment ref="B669" authorId="0" shapeId="0" xr:uid="{66A5C20B-93D0-4BDA-9360-62269184D69D}">
      <text>
        <r>
          <rPr>
            <sz val="10"/>
            <color indexed="81"/>
            <rFont val="Lucida Console"/>
            <family val="3"/>
          </rPr>
          <t>DESCRIÇÃO DETALHADA_x000D_
CANETA P/ RETROPROJETOR - VERMELHA, PONTA 2 MM</t>
        </r>
      </text>
    </comment>
    <comment ref="W669" authorId="0" shapeId="0" xr:uid="{D0AE0394-2523-4BB4-BAE3-F2FD4C10D939}">
      <text>
        <r>
          <rPr>
            <sz val="10"/>
            <color indexed="81"/>
            <rFont val="Lucida Console"/>
            <family val="3"/>
          </rPr>
          <t>_x000D_
Pedagógico</t>
        </r>
      </text>
    </comment>
    <comment ref="X669" authorId="0" shapeId="0" xr:uid="{D2C8A7E2-750A-4415-965B-8B2F980458AD}">
      <text>
        <r>
          <rPr>
            <sz val="10"/>
            <color indexed="81"/>
            <rFont val="Lucida Console"/>
            <family val="3"/>
          </rPr>
          <t>_x000D_
MAQ., EQUIP., COMP., ACES., MAT. PARA ESCRIT.E ESCOLAR</t>
        </r>
      </text>
    </comment>
    <comment ref="Y669" authorId="0" shapeId="0" xr:uid="{5FB32D35-3077-44A6-9118-4D8448F11E4B}">
      <text>
        <r>
          <rPr>
            <sz val="10"/>
            <color indexed="81"/>
            <rFont val="Lucida Console"/>
            <family val="3"/>
          </rPr>
          <t>_x000D_
CANETAS</t>
        </r>
      </text>
    </comment>
    <comment ref="AW669" authorId="0" shapeId="0" xr:uid="{A7D139FB-21BE-4B1D-9451-5823C340F604}">
      <text>
        <r>
          <rPr>
            <sz val="10"/>
            <color indexed="81"/>
            <rFont val="Lucida Console"/>
            <family val="3"/>
          </rPr>
          <t>Tempo de Estoque (Meses)_x000D_
_x000D_
2.933,0</t>
        </r>
      </text>
    </comment>
    <comment ref="A670" authorId="0" shapeId="0" xr:uid="{56D4D3A8-9012-4E9A-82C4-4DC0EF511CA6}">
      <text>
        <r>
          <rPr>
            <sz val="10"/>
            <color indexed="81"/>
            <rFont val="Lucida Console"/>
            <family val="3"/>
          </rPr>
          <t>_x000D_
132646</t>
        </r>
      </text>
    </comment>
    <comment ref="B670" authorId="0" shapeId="0" xr:uid="{09CF0625-5921-420D-AFDE-D0D5C21E3EE7}">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670" authorId="0" shapeId="0" xr:uid="{1C6EEC69-5E9E-489F-8022-EBB00D522F3D}">
      <text>
        <r>
          <rPr>
            <sz val="10"/>
            <color indexed="81"/>
            <rFont val="Lucida Console"/>
            <family val="3"/>
          </rPr>
          <t>_x000D_
Pedagógico</t>
        </r>
      </text>
    </comment>
    <comment ref="X670" authorId="0" shapeId="0" xr:uid="{BF3518FA-101D-4B07-BEEE-600E3E7B4171}">
      <text>
        <r>
          <rPr>
            <sz val="10"/>
            <color indexed="81"/>
            <rFont val="Lucida Console"/>
            <family val="3"/>
          </rPr>
          <t>_x000D_
MAQ., EQUIP., COMP., ACES., MAT. PARA ESCRIT.E ESCOLAR</t>
        </r>
      </text>
    </comment>
    <comment ref="Y670" authorId="0" shapeId="0" xr:uid="{FBB544BA-71C0-45D1-BCF7-5108062F4E92}">
      <text>
        <r>
          <rPr>
            <sz val="10"/>
            <color indexed="81"/>
            <rFont val="Lucida Console"/>
            <family val="3"/>
          </rPr>
          <t>_x000D_
CANETAS</t>
        </r>
      </text>
    </comment>
    <comment ref="AW670" authorId="0" shapeId="0" xr:uid="{2FE24F20-12BA-41B3-B21C-50762087F157}">
      <text>
        <r>
          <rPr>
            <sz val="10"/>
            <color indexed="81"/>
            <rFont val="Lucida Console"/>
            <family val="3"/>
          </rPr>
          <t>Tempo de Estoque (Meses)_x000D_
_x000D_
5.672,0</t>
        </r>
      </text>
    </comment>
    <comment ref="A671" authorId="0" shapeId="0" xr:uid="{A03845EF-6FC4-4497-8EA3-3E7EA9EC3C37}">
      <text>
        <r>
          <rPr>
            <sz val="10"/>
            <color indexed="81"/>
            <rFont val="Lucida Console"/>
            <family val="3"/>
          </rPr>
          <t>_x000D_
132649</t>
        </r>
      </text>
    </comment>
    <comment ref="B671" authorId="0" shapeId="0" xr:uid="{2BECA7BB-7C6F-4734-8897-0D033AC51E39}">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671" authorId="0" shapeId="0" xr:uid="{525C8A47-1E00-4295-8A47-D0EF46E7CA63}">
      <text>
        <r>
          <rPr>
            <sz val="10"/>
            <color indexed="81"/>
            <rFont val="Lucida Console"/>
            <family val="3"/>
          </rPr>
          <t>_x000D_
Pedagógico</t>
        </r>
      </text>
    </comment>
    <comment ref="X671" authorId="0" shapeId="0" xr:uid="{DF3F4806-F2A9-47AF-9046-B6A18A31C30F}">
      <text>
        <r>
          <rPr>
            <sz val="10"/>
            <color indexed="81"/>
            <rFont val="Lucida Console"/>
            <family val="3"/>
          </rPr>
          <t>_x000D_
MAQ., EQUIP., COMP., ACES., MAT. PARA ESCRIT.E ESCOLAR</t>
        </r>
      </text>
    </comment>
    <comment ref="Y671" authorId="0" shapeId="0" xr:uid="{75C9B083-9135-49FC-8A7B-E60C518A8FFF}">
      <text>
        <r>
          <rPr>
            <sz val="10"/>
            <color indexed="81"/>
            <rFont val="Lucida Console"/>
            <family val="3"/>
          </rPr>
          <t>_x000D_
CANETAS</t>
        </r>
      </text>
    </comment>
    <comment ref="AW671" authorId="0" shapeId="0" xr:uid="{1B7450BC-19FA-4E6E-9350-BFE1FEF945D9}">
      <text>
        <r>
          <rPr>
            <sz val="10"/>
            <color indexed="81"/>
            <rFont val="Lucida Console"/>
            <family val="3"/>
          </rPr>
          <t>Tempo de Estoque (Meses)_x000D_
_x000D_
4.300,0</t>
        </r>
      </text>
    </comment>
    <comment ref="A672" authorId="0" shapeId="0" xr:uid="{1E910131-7CE5-4A96-B040-B6A65899E5F1}">
      <text>
        <r>
          <rPr>
            <sz val="10"/>
            <color indexed="81"/>
            <rFont val="Lucida Console"/>
            <family val="3"/>
          </rPr>
          <t>_x000D_
23581</t>
        </r>
      </text>
    </comment>
    <comment ref="B672" authorId="0" shapeId="0" xr:uid="{08A97AF9-E3EA-48D1-A59A-9653A75F0DDC}">
      <text>
        <r>
          <rPr>
            <sz val="10"/>
            <color indexed="81"/>
            <rFont val="Lucida Console"/>
            <family val="3"/>
          </rPr>
          <t>DESCRIÇÃO DETALHADA_x000D_
ENVELOPE BRANCO - OFICIO - 114 X 229 MM- GRAMATURA MINIMA 63 G/M²</t>
        </r>
      </text>
    </comment>
    <comment ref="W672" authorId="0" shapeId="0" xr:uid="{79FE1BB3-C899-4111-AA7C-1B3F132D9A91}">
      <text>
        <r>
          <rPr>
            <sz val="10"/>
            <color indexed="81"/>
            <rFont val="Lucida Console"/>
            <family val="3"/>
          </rPr>
          <t>_x000D_
Pedagógico</t>
        </r>
      </text>
    </comment>
    <comment ref="X672" authorId="0" shapeId="0" xr:uid="{91253FED-946A-4C96-95F9-4E37DC22DFAB}">
      <text>
        <r>
          <rPr>
            <sz val="10"/>
            <color indexed="81"/>
            <rFont val="Lucida Console"/>
            <family val="3"/>
          </rPr>
          <t>_x000D_
MAQ., EQUIP., COMP., ACES., MAT. PARA ESCRIT.E ESCOLAR</t>
        </r>
      </text>
    </comment>
    <comment ref="Y672" authorId="0" shapeId="0" xr:uid="{163B2641-E746-49BD-855E-041128555A3C}">
      <text>
        <r>
          <rPr>
            <sz val="10"/>
            <color indexed="81"/>
            <rFont val="Lucida Console"/>
            <family val="3"/>
          </rPr>
          <t>_x000D_
CAPAS, CLASSIF., PRANCHETAS, CADERNOS, ENVELOPES, PASTAS, FICHAS, LIVROS</t>
        </r>
      </text>
    </comment>
    <comment ref="AW672" authorId="0" shapeId="0" xr:uid="{CB1A6257-8353-4B7A-8173-9C5C851355A4}">
      <text>
        <r>
          <rPr>
            <sz val="10"/>
            <color indexed="81"/>
            <rFont val="Lucida Console"/>
            <family val="3"/>
          </rPr>
          <t>Tempo de Estoque (Meses)_x000D_
_x000D_
12.976,0</t>
        </r>
      </text>
    </comment>
    <comment ref="A673" authorId="0" shapeId="0" xr:uid="{DC58B0D1-A427-4BC7-81DB-6701DF998E70}">
      <text>
        <r>
          <rPr>
            <sz val="10"/>
            <color indexed="81"/>
            <rFont val="Lucida Console"/>
            <family val="3"/>
          </rPr>
          <t>_x000D_
59074</t>
        </r>
      </text>
    </comment>
    <comment ref="B673" authorId="0" shapeId="0" xr:uid="{AD0BB32D-4CED-41DB-A018-868C068CFE7A}">
      <text>
        <r>
          <rPr>
            <sz val="10"/>
            <color indexed="81"/>
            <rFont val="Lucida Console"/>
            <family val="3"/>
          </rPr>
          <t>DESCRIÇÃO DETALHADA_x000D_
BLOCO P/ RECADOS AUTO COLANTE - MED 76 X 102 MM - BLOCO COM 100 UNIDADES</t>
        </r>
      </text>
    </comment>
    <comment ref="W673" authorId="0" shapeId="0" xr:uid="{11F280BA-E592-4AAC-8D42-A1569269E73C}">
      <text>
        <r>
          <rPr>
            <sz val="10"/>
            <color indexed="81"/>
            <rFont val="Lucida Console"/>
            <family val="3"/>
          </rPr>
          <t>_x000D_
Pedagógico</t>
        </r>
      </text>
    </comment>
    <comment ref="X673" authorId="0" shapeId="0" xr:uid="{6D3350F1-EEF9-4C41-A5F7-A48C57E64DC6}">
      <text>
        <r>
          <rPr>
            <sz val="10"/>
            <color indexed="81"/>
            <rFont val="Lucida Console"/>
            <family val="3"/>
          </rPr>
          <t>_x000D_
MAQ., EQUIP., COMP., ACES., MAT. PARA ESCRIT.E ESCOLAR</t>
        </r>
      </text>
    </comment>
    <comment ref="Y673" authorId="0" shapeId="0" xr:uid="{77ECA4D4-B17D-4A42-A156-471E095FCCCC}">
      <text>
        <r>
          <rPr>
            <sz val="10"/>
            <color indexed="81"/>
            <rFont val="Lucida Console"/>
            <family val="3"/>
          </rPr>
          <t>_x000D_
CAPAS, CLASSIF., PRANCHETAS, CADERNOS, ENVELOPES, PASTAS, FICHAS, LIVROS</t>
        </r>
      </text>
    </comment>
    <comment ref="AW673" authorId="0" shapeId="0" xr:uid="{6B22A5AF-D164-4658-B50A-C475671501A4}">
      <text>
        <r>
          <rPr>
            <sz val="10"/>
            <color indexed="81"/>
            <rFont val="Lucida Console"/>
            <family val="3"/>
          </rPr>
          <t>Tempo de Estoque (Meses)_x000D_
_x000D_
1.000,0</t>
        </r>
      </text>
    </comment>
    <comment ref="A674" authorId="0" shapeId="0" xr:uid="{18AEB8E1-D653-4338-A098-CC8B05F52A78}">
      <text>
        <r>
          <rPr>
            <sz val="10"/>
            <color indexed="81"/>
            <rFont val="Lucida Console"/>
            <family val="3"/>
          </rPr>
          <t>_x000D_
69222</t>
        </r>
      </text>
    </comment>
    <comment ref="B674" authorId="0" shapeId="0" xr:uid="{875AB1D2-6C6C-4B75-BC1C-D32AED7E37AD}">
      <text>
        <r>
          <rPr>
            <sz val="10"/>
            <color indexed="81"/>
            <rFont val="Lucida Console"/>
            <family val="3"/>
          </rPr>
          <t>DESCRIÇÃO DETALHADA_x000D_
BLOCO P/ RECADOS AUTO COLANTE - MED. 38 X 51 MM - BLOCO COM 100 UNIDADES</t>
        </r>
      </text>
    </comment>
    <comment ref="W674" authorId="0" shapeId="0" xr:uid="{332D3D9C-DBE6-4940-8C6A-55A258419258}">
      <text>
        <r>
          <rPr>
            <sz val="10"/>
            <color indexed="81"/>
            <rFont val="Lucida Console"/>
            <family val="3"/>
          </rPr>
          <t>_x000D_
Pedagógico</t>
        </r>
      </text>
    </comment>
    <comment ref="X674" authorId="0" shapeId="0" xr:uid="{271BA59D-C4BB-428D-B166-29A777D28A85}">
      <text>
        <r>
          <rPr>
            <sz val="10"/>
            <color indexed="81"/>
            <rFont val="Lucida Console"/>
            <family val="3"/>
          </rPr>
          <t>_x000D_
MAQ., EQUIP., COMP., ACES., MAT. PARA ESCRIT.E ESCOLAR</t>
        </r>
      </text>
    </comment>
    <comment ref="Y674" authorId="0" shapeId="0" xr:uid="{18890119-509F-4D72-8781-5131E51EAFE8}">
      <text>
        <r>
          <rPr>
            <sz val="10"/>
            <color indexed="81"/>
            <rFont val="Lucida Console"/>
            <family val="3"/>
          </rPr>
          <t>_x000D_
CAPAS, CLASSIF., PRANCHETAS, CADERNOS, ENVELOPES, PASTAS, FICHAS, LIVROS</t>
        </r>
      </text>
    </comment>
    <comment ref="AW674" authorId="0" shapeId="0" xr:uid="{CF5C1938-F71A-4708-8601-41416E12C9A0}">
      <text>
        <r>
          <rPr>
            <sz val="10"/>
            <color indexed="81"/>
            <rFont val="Lucida Console"/>
            <family val="3"/>
          </rPr>
          <t>Tempo de Estoque (Meses)_x000D_
_x000D_
1.500,0</t>
        </r>
      </text>
    </comment>
    <comment ref="A675" authorId="0" shapeId="0" xr:uid="{4E3C1E9D-6DEA-47BE-B929-907F6C1CDF08}">
      <text>
        <r>
          <rPr>
            <sz val="10"/>
            <color indexed="81"/>
            <rFont val="Lucida Console"/>
            <family val="3"/>
          </rPr>
          <t>_x000D_
79687</t>
        </r>
      </text>
    </comment>
    <comment ref="B675" authorId="0" shapeId="0" xr:uid="{2B904486-835E-4C1B-8825-2131BC70937B}">
      <text>
        <r>
          <rPr>
            <sz val="10"/>
            <color indexed="81"/>
            <rFont val="Lucida Console"/>
            <family val="3"/>
          </rPr>
          <t>DESCRIÇÃO DETALHADA_x000D_
CAPA EM POLIPROPILENO, TAMANHO A4, 0,30 MM DE ESPESSURA, TRANSPARENTE</t>
        </r>
      </text>
    </comment>
    <comment ref="W675" authorId="0" shapeId="0" xr:uid="{57FE5CA5-6EEF-4E49-AE47-A2FD7F26B073}">
      <text>
        <r>
          <rPr>
            <sz val="10"/>
            <color indexed="81"/>
            <rFont val="Lucida Console"/>
            <family val="3"/>
          </rPr>
          <t>_x000D_
Pedagógico</t>
        </r>
      </text>
    </comment>
    <comment ref="X675" authorId="0" shapeId="0" xr:uid="{5F047696-39C4-48D0-87C5-21E169FB4DD3}">
      <text>
        <r>
          <rPr>
            <sz val="10"/>
            <color indexed="81"/>
            <rFont val="Lucida Console"/>
            <family val="3"/>
          </rPr>
          <t>_x000D_
MAQ., EQUIP., COMP., ACES., MAT. PARA ESCRIT.E ESCOLAR</t>
        </r>
      </text>
    </comment>
    <comment ref="Y675" authorId="0" shapeId="0" xr:uid="{EBA679AC-EDCE-40C1-B5AA-529EF9FABAD8}">
      <text>
        <r>
          <rPr>
            <sz val="10"/>
            <color indexed="81"/>
            <rFont val="Lucida Console"/>
            <family val="3"/>
          </rPr>
          <t>_x000D_
CAPAS, CLASSIF., PRANCHETAS, CADERNOS, ENVELOPES, PASTAS, FICHAS, LIVROS</t>
        </r>
      </text>
    </comment>
    <comment ref="AW675" authorId="0" shapeId="0" xr:uid="{597FC3E2-1C62-44FB-AA7B-EAE5759572E7}">
      <text>
        <r>
          <rPr>
            <sz val="10"/>
            <color indexed="81"/>
            <rFont val="Lucida Console"/>
            <family val="3"/>
          </rPr>
          <t>Tempo de Estoque (Meses)_x000D_
_x000D_
11.982,0</t>
        </r>
      </text>
    </comment>
    <comment ref="A676" authorId="0" shapeId="0" xr:uid="{ED56BBEB-011C-4AD7-85D2-7EE2E7AEF84A}">
      <text>
        <r>
          <rPr>
            <sz val="10"/>
            <color indexed="81"/>
            <rFont val="Lucida Console"/>
            <family val="3"/>
          </rPr>
          <t>_x000D_
79688</t>
        </r>
      </text>
    </comment>
    <comment ref="B676" authorId="0" shapeId="0" xr:uid="{FAB209DC-EEF3-4F9A-B78A-5D7FE615459A}">
      <text>
        <r>
          <rPr>
            <sz val="10"/>
            <color indexed="81"/>
            <rFont val="Lucida Console"/>
            <family val="3"/>
          </rPr>
          <t>DESCRIÇÃO DETALHADA_x000D_
CAPA EM POLIPROPILENO, TAMANHO A4, 0,30 MM DE ESPESSURA, PRETO</t>
        </r>
      </text>
    </comment>
    <comment ref="W676" authorId="0" shapeId="0" xr:uid="{F75782DF-30E3-490A-8771-36A952025994}">
      <text>
        <r>
          <rPr>
            <sz val="10"/>
            <color indexed="81"/>
            <rFont val="Lucida Console"/>
            <family val="3"/>
          </rPr>
          <t>_x000D_
Pedagógico</t>
        </r>
      </text>
    </comment>
    <comment ref="X676" authorId="0" shapeId="0" xr:uid="{71109818-90DF-495E-86A8-E8055A3E85B4}">
      <text>
        <r>
          <rPr>
            <sz val="10"/>
            <color indexed="81"/>
            <rFont val="Lucida Console"/>
            <family val="3"/>
          </rPr>
          <t>_x000D_
MAQ., EQUIP., COMP., ACES., MAT. PARA ESCRIT.E ESCOLAR</t>
        </r>
      </text>
    </comment>
    <comment ref="Y676" authorId="0" shapeId="0" xr:uid="{3D43D286-0E29-4ECA-93F5-C6AA76CB8F70}">
      <text>
        <r>
          <rPr>
            <sz val="10"/>
            <color indexed="81"/>
            <rFont val="Lucida Console"/>
            <family val="3"/>
          </rPr>
          <t>_x000D_
CAPAS, CLASSIF., PRANCHETAS, CADERNOS, ENVELOPES, PASTAS, FICHAS, LIVROS</t>
        </r>
      </text>
    </comment>
    <comment ref="AW676" authorId="0" shapeId="0" xr:uid="{F352D6D2-A5B3-4721-8BEC-DB93DCC83ADA}">
      <text>
        <r>
          <rPr>
            <sz val="10"/>
            <color indexed="81"/>
            <rFont val="Lucida Console"/>
            <family val="3"/>
          </rPr>
          <t>Tempo de Estoque (Meses)_x000D_
_x000D_
17.737,0</t>
        </r>
      </text>
    </comment>
    <comment ref="A677" authorId="0" shapeId="0" xr:uid="{6FCD1E9B-45CA-4D2D-BEF4-CE27D7B83E86}">
      <text>
        <r>
          <rPr>
            <sz val="10"/>
            <color indexed="81"/>
            <rFont val="Lucida Console"/>
            <family val="3"/>
          </rPr>
          <t>_x000D_
83627</t>
        </r>
      </text>
    </comment>
    <comment ref="B677" authorId="0" shapeId="0" xr:uid="{6F2AA216-6EDC-4B58-B671-012BFD75EB22}">
      <text>
        <r>
          <rPr>
            <sz val="10"/>
            <color indexed="81"/>
            <rFont val="Lucida Console"/>
            <family val="3"/>
          </rPr>
          <t>DESCRIÇÃO DETALHADA_x000D_
SACO PLASTICO - GROSSO - 4 FUROS - TAMANHO OFICIO</t>
        </r>
      </text>
    </comment>
    <comment ref="W677" authorId="0" shapeId="0" xr:uid="{C25752ED-19DD-43A9-9152-6B7982C72351}">
      <text>
        <r>
          <rPr>
            <sz val="10"/>
            <color indexed="81"/>
            <rFont val="Lucida Console"/>
            <family val="3"/>
          </rPr>
          <t>_x000D_
Pedagógico</t>
        </r>
      </text>
    </comment>
    <comment ref="X677" authorId="0" shapeId="0" xr:uid="{EBC97BC4-DBFB-4C67-9712-397E02189650}">
      <text>
        <r>
          <rPr>
            <sz val="10"/>
            <color indexed="81"/>
            <rFont val="Lucida Console"/>
            <family val="3"/>
          </rPr>
          <t>_x000D_
MAQ., EQUIP., COMP., ACES., MAT. PARA ESCRIT.E ESCOLAR</t>
        </r>
      </text>
    </comment>
    <comment ref="Y677" authorId="0" shapeId="0" xr:uid="{30FDD885-0131-419D-8991-2236C6A09D72}">
      <text>
        <r>
          <rPr>
            <sz val="10"/>
            <color indexed="81"/>
            <rFont val="Lucida Console"/>
            <family val="3"/>
          </rPr>
          <t>_x000D_
CAPAS, CLASSIF., PRANCHETAS, CADERNOS, ENVELOPES, PASTAS, FICHAS, LIVROS</t>
        </r>
      </text>
    </comment>
    <comment ref="AW677" authorId="0" shapeId="0" xr:uid="{302FE3F6-CA7E-4E96-BA9F-DC7333649A3A}">
      <text>
        <r>
          <rPr>
            <sz val="10"/>
            <color indexed="81"/>
            <rFont val="Lucida Console"/>
            <family val="3"/>
          </rPr>
          <t>Tempo de Estoque (Meses)_x000D_
_x000D_
39.672,0</t>
        </r>
      </text>
    </comment>
    <comment ref="A678" authorId="0" shapeId="0" xr:uid="{5234119C-B365-4FE9-BE6B-1359AA92A110}">
      <text>
        <r>
          <rPr>
            <sz val="10"/>
            <color indexed="81"/>
            <rFont val="Lucida Console"/>
            <family val="3"/>
          </rPr>
          <t>_x000D_
84878</t>
        </r>
      </text>
    </comment>
    <comment ref="B678" authorId="0" shapeId="0" xr:uid="{CA6267B8-E0A4-4598-8E5C-BF4F9B7BB3ED}">
      <text>
        <r>
          <rPr>
            <sz val="10"/>
            <color indexed="81"/>
            <rFont val="Lucida Console"/>
            <family val="3"/>
          </rPr>
          <t>DESCRIÇÃO DETALHADA_x000D_
ENVELOPE OURO TIPO SACO 80 X 115 MM- GRAMATURA MINIMA 80 G/M²</t>
        </r>
      </text>
    </comment>
    <comment ref="W678" authorId="0" shapeId="0" xr:uid="{12793C06-ACE8-4BC8-91B7-CFA4BDD4C068}">
      <text>
        <r>
          <rPr>
            <sz val="10"/>
            <color indexed="81"/>
            <rFont val="Lucida Console"/>
            <family val="3"/>
          </rPr>
          <t>_x000D_
Pedagógico</t>
        </r>
      </text>
    </comment>
    <comment ref="X678" authorId="0" shapeId="0" xr:uid="{225BC81A-51F4-40A0-A9A9-5C7226468DAE}">
      <text>
        <r>
          <rPr>
            <sz val="10"/>
            <color indexed="81"/>
            <rFont val="Lucida Console"/>
            <family val="3"/>
          </rPr>
          <t>_x000D_
MAQ., EQUIP., COMP., ACES., MAT. PARA ESCRIT.E ESCOLAR</t>
        </r>
      </text>
    </comment>
    <comment ref="Y678" authorId="0" shapeId="0" xr:uid="{6D419AAD-586B-4352-B153-C81375FAED9F}">
      <text>
        <r>
          <rPr>
            <sz val="10"/>
            <color indexed="81"/>
            <rFont val="Lucida Console"/>
            <family val="3"/>
          </rPr>
          <t>_x000D_
CAPAS, CLASSIF., PRANCHETAS, CADERNOS, ENVELOPES, PASTAS, FICHAS, LIVROS</t>
        </r>
      </text>
    </comment>
    <comment ref="AW678" authorId="0" shapeId="0" xr:uid="{D098F3C6-7E8C-400C-BBB7-03FE45D0CEF9}">
      <text>
        <r>
          <rPr>
            <sz val="10"/>
            <color indexed="81"/>
            <rFont val="Lucida Console"/>
            <family val="3"/>
          </rPr>
          <t>Tempo de Estoque (Meses)_x000D_
_x000D_
50.966,0</t>
        </r>
      </text>
    </comment>
    <comment ref="A679" authorId="0" shapeId="0" xr:uid="{A2D520A4-8506-4175-8BF0-433B4FC00B20}">
      <text>
        <r>
          <rPr>
            <sz val="10"/>
            <color indexed="81"/>
            <rFont val="Lucida Console"/>
            <family val="3"/>
          </rPr>
          <t>_x000D_
133450</t>
        </r>
      </text>
    </comment>
    <comment ref="B679" authorId="0" shapeId="0" xr:uid="{ACD98E26-DC58-4E32-AF14-E85F79AD123F}">
      <text>
        <r>
          <rPr>
            <sz val="10"/>
            <color indexed="81"/>
            <rFont val="Lucida Console"/>
            <family val="3"/>
          </rPr>
          <t>DESCRIÇÃO DETALHADA_x000D_
LIVRO DE ATA, CAPA DURA, COM 50 FOLHAS - MEDIDA: 206 X 300 MM (VARIACAO +/- 6 MM)</t>
        </r>
      </text>
    </comment>
    <comment ref="W679" authorId="0" shapeId="0" xr:uid="{822471A2-306F-4613-AC43-E73E92BC4510}">
      <text>
        <r>
          <rPr>
            <sz val="10"/>
            <color indexed="81"/>
            <rFont val="Lucida Console"/>
            <family val="3"/>
          </rPr>
          <t>_x000D_
Pedagógico</t>
        </r>
      </text>
    </comment>
    <comment ref="X679" authorId="0" shapeId="0" xr:uid="{D8877C13-57F4-4DC9-94B2-25CBD1FB52F6}">
      <text>
        <r>
          <rPr>
            <sz val="10"/>
            <color indexed="81"/>
            <rFont val="Lucida Console"/>
            <family val="3"/>
          </rPr>
          <t>_x000D_
MAQ., EQUIP., COMP., ACES., MAT. PARA ESCRIT.E ESCOLAR</t>
        </r>
      </text>
    </comment>
    <comment ref="Y679" authorId="0" shapeId="0" xr:uid="{08B12A1F-D6EC-4623-8D13-52BD7BCD0261}">
      <text>
        <r>
          <rPr>
            <sz val="10"/>
            <color indexed="81"/>
            <rFont val="Lucida Console"/>
            <family val="3"/>
          </rPr>
          <t>_x000D_
CAPAS, CLASSIF., PRANCHETAS, CADERNOS, ENVELOPES, PASTAS, FICHAS, LIVROS</t>
        </r>
      </text>
    </comment>
    <comment ref="AW679" authorId="0" shapeId="0" xr:uid="{662654CB-C662-4D16-89F6-538EEFE5A15E}">
      <text>
        <r>
          <rPr>
            <sz val="10"/>
            <color indexed="81"/>
            <rFont val="Lucida Console"/>
            <family val="3"/>
          </rPr>
          <t>Tempo de Estoque (Meses)_x000D_
_x000D_
3.073,0</t>
        </r>
      </text>
    </comment>
    <comment ref="A680" authorId="0" shapeId="0" xr:uid="{2DB6A0C6-4A4D-4443-BFA5-1FC0DE58290C}">
      <text>
        <r>
          <rPr>
            <sz val="10"/>
            <color indexed="81"/>
            <rFont val="Lucida Console"/>
            <family val="3"/>
          </rPr>
          <t>_x000D_
138453</t>
        </r>
      </text>
    </comment>
    <comment ref="B680" authorId="0" shapeId="0" xr:uid="{27BB7C93-3C54-4478-A572-4AB634ED4B93}">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680" authorId="0" shapeId="0" xr:uid="{C5E92083-F8D7-44C6-83B8-3CBEDD2DF242}">
      <text>
        <r>
          <rPr>
            <sz val="10"/>
            <color indexed="81"/>
            <rFont val="Lucida Console"/>
            <family val="3"/>
          </rPr>
          <t>_x000D_
Pedagógico</t>
        </r>
      </text>
    </comment>
    <comment ref="X680" authorId="0" shapeId="0" xr:uid="{41D6B32F-F46F-425D-80D6-AF83429885E3}">
      <text>
        <r>
          <rPr>
            <sz val="10"/>
            <color indexed="81"/>
            <rFont val="Lucida Console"/>
            <family val="3"/>
          </rPr>
          <t>_x000D_
MAQ., EQUIP., COMP., ACES., MAT. PARA ESCRIT.E ESCOLAR</t>
        </r>
      </text>
    </comment>
    <comment ref="Y680" authorId="0" shapeId="0" xr:uid="{80E1E193-87D4-4810-A6F3-9809EAF5DFAB}">
      <text>
        <r>
          <rPr>
            <sz val="10"/>
            <color indexed="81"/>
            <rFont val="Lucida Console"/>
            <family val="3"/>
          </rPr>
          <t>_x000D_
CAPAS, CLASSIF., PRANCHETAS, CADERNOS, ENVELOPES, PASTAS, FICHAS, LIVROS</t>
        </r>
      </text>
    </comment>
    <comment ref="AW680" authorId="0" shapeId="0" xr:uid="{902DDD4F-560C-4B57-AC1C-D9471ADFEC84}">
      <text>
        <r>
          <rPr>
            <sz val="10"/>
            <color indexed="81"/>
            <rFont val="Lucida Console"/>
            <family val="3"/>
          </rPr>
          <t>Tempo de Estoque (Meses)_x000D_
_x000D_
32.475,0</t>
        </r>
      </text>
    </comment>
    <comment ref="A681" authorId="0" shapeId="0" xr:uid="{DD85B5A6-09FE-4FAA-A893-ED419AAA091E}">
      <text>
        <r>
          <rPr>
            <sz val="10"/>
            <color indexed="81"/>
            <rFont val="Lucida Console"/>
            <family val="3"/>
          </rPr>
          <t>_x000D_
138457</t>
        </r>
      </text>
    </comment>
    <comment ref="B681" authorId="0" shapeId="0" xr:uid="{2FA3E6E2-CB9E-4DE2-AFC6-5FB1E84EC161}">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681" authorId="0" shapeId="0" xr:uid="{28F4BB8E-CCCE-4EF4-9894-4C3CEFA13DCB}">
      <text>
        <r>
          <rPr>
            <sz val="10"/>
            <color indexed="81"/>
            <rFont val="Lucida Console"/>
            <family val="3"/>
          </rPr>
          <t>_x000D_
Pedagógico</t>
        </r>
      </text>
    </comment>
    <comment ref="X681" authorId="0" shapeId="0" xr:uid="{CEC37369-520E-4926-8F44-E15FFDB8AC0C}">
      <text>
        <r>
          <rPr>
            <sz val="10"/>
            <color indexed="81"/>
            <rFont val="Lucida Console"/>
            <family val="3"/>
          </rPr>
          <t>_x000D_
MAQ., EQUIP., COMP., ACES., MAT. PARA ESCRIT.E ESCOLAR</t>
        </r>
      </text>
    </comment>
    <comment ref="Y681" authorId="0" shapeId="0" xr:uid="{5741961A-F965-47EF-901E-68F1C38C6923}">
      <text>
        <r>
          <rPr>
            <sz val="10"/>
            <color indexed="81"/>
            <rFont val="Lucida Console"/>
            <family val="3"/>
          </rPr>
          <t>_x000D_
CAPAS, CLASSIF., PRANCHETAS, CADERNOS, ENVELOPES, PASTAS, FICHAS, LIVROS</t>
        </r>
      </text>
    </comment>
    <comment ref="AW681" authorId="0" shapeId="0" xr:uid="{8EFD40E0-7D55-471D-B913-E9E4C446B019}">
      <text>
        <r>
          <rPr>
            <sz val="10"/>
            <color indexed="81"/>
            <rFont val="Lucida Console"/>
            <family val="3"/>
          </rPr>
          <t>Tempo de Estoque (Meses)_x000D_
_x000D_
1.488,0</t>
        </r>
      </text>
    </comment>
    <comment ref="A682" authorId="0" shapeId="0" xr:uid="{7E66B514-005E-4C1B-99F7-6087D7C3685F}">
      <text>
        <r>
          <rPr>
            <sz val="10"/>
            <color indexed="81"/>
            <rFont val="Lucida Console"/>
            <family val="3"/>
          </rPr>
          <t>_x000D_
138458</t>
        </r>
      </text>
    </comment>
    <comment ref="B682" authorId="0" shapeId="0" xr:uid="{BB94987B-BAC1-46C3-BD72-E51DD488E7E8}">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682" authorId="0" shapeId="0" xr:uid="{1C03C608-587E-42B1-AF9F-34987713F933}">
      <text>
        <r>
          <rPr>
            <sz val="10"/>
            <color indexed="81"/>
            <rFont val="Lucida Console"/>
            <family val="3"/>
          </rPr>
          <t>_x000D_
Pedagógico</t>
        </r>
      </text>
    </comment>
    <comment ref="X682" authorId="0" shapeId="0" xr:uid="{FBEFFB45-03B3-4628-981F-B0F13BF0BD1E}">
      <text>
        <r>
          <rPr>
            <sz val="10"/>
            <color indexed="81"/>
            <rFont val="Lucida Console"/>
            <family val="3"/>
          </rPr>
          <t>_x000D_
MAQ., EQUIP., COMP., ACES., MAT. PARA ESCRIT.E ESCOLAR</t>
        </r>
      </text>
    </comment>
    <comment ref="Y682" authorId="0" shapeId="0" xr:uid="{31368A09-C2EE-4EFC-936E-E658F6CD923C}">
      <text>
        <r>
          <rPr>
            <sz val="10"/>
            <color indexed="81"/>
            <rFont val="Lucida Console"/>
            <family val="3"/>
          </rPr>
          <t>_x000D_
CAPAS, CLASSIF., PRANCHETAS, CADERNOS, ENVELOPES, PASTAS, FICHAS, LIVROS</t>
        </r>
      </text>
    </comment>
    <comment ref="AW682" authorId="0" shapeId="0" xr:uid="{DF95949A-58A2-4C21-8E2C-9DE7406E103A}">
      <text>
        <r>
          <rPr>
            <sz val="10"/>
            <color indexed="81"/>
            <rFont val="Lucida Console"/>
            <family val="3"/>
          </rPr>
          <t>Tempo de Estoque (Meses)_x000D_
_x000D_
7.093,0</t>
        </r>
      </text>
    </comment>
    <comment ref="A683" authorId="0" shapeId="0" xr:uid="{D5BAEFF9-2E92-4050-B37C-15666C35054F}">
      <text>
        <r>
          <rPr>
            <sz val="10"/>
            <color indexed="81"/>
            <rFont val="Lucida Console"/>
            <family val="3"/>
          </rPr>
          <t>_x000D_
54682</t>
        </r>
      </text>
    </comment>
    <comment ref="B683" authorId="0" shapeId="0" xr:uid="{55A724B2-A58E-4C18-8635-F358E1B992CD}">
      <text>
        <r>
          <rPr>
            <sz val="10"/>
            <color indexed="81"/>
            <rFont val="Lucida Console"/>
            <family val="3"/>
          </rPr>
          <t>DESCRIÇÃO DETALHADA_x000D_
BARBANTE DE ALGODAO 4 FIOS - ROLO COM 250 GR</t>
        </r>
      </text>
    </comment>
    <comment ref="W683" authorId="0" shapeId="0" xr:uid="{29A84CF6-C6DA-4B58-8E1C-48B25E4DFF38}">
      <text>
        <r>
          <rPr>
            <sz val="10"/>
            <color indexed="81"/>
            <rFont val="Lucida Console"/>
            <family val="3"/>
          </rPr>
          <t>_x000D_
Administrativo</t>
        </r>
      </text>
    </comment>
    <comment ref="X683" authorId="0" shapeId="0" xr:uid="{D7A587AD-3FC3-4C7E-804F-2BC6703FEE20}">
      <text>
        <r>
          <rPr>
            <sz val="10"/>
            <color indexed="81"/>
            <rFont val="Lucida Console"/>
            <family val="3"/>
          </rPr>
          <t>_x000D_
MAQ., EQUIP., COMP., ACES., MAT. PARA ESCRIT.E ESCOLAR</t>
        </r>
      </text>
    </comment>
    <comment ref="Y683" authorId="0" shapeId="0" xr:uid="{C8D2C8EE-1623-4023-931F-E459CBAB6747}">
      <text>
        <r>
          <rPr>
            <sz val="10"/>
            <color indexed="81"/>
            <rFont val="Lucida Console"/>
            <family val="3"/>
          </rPr>
          <t>_x000D_
FURAD.GRAMP.COLCHETE,GRAMPOS,CLIPS,ELAST.BARB.FIT.</t>
        </r>
      </text>
    </comment>
    <comment ref="AW683" authorId="0" shapeId="0" xr:uid="{730B3E3E-A1B8-4405-8C1F-CD3BCF7AA4F2}">
      <text>
        <r>
          <rPr>
            <sz val="10"/>
            <color indexed="81"/>
            <rFont val="Lucida Console"/>
            <family val="3"/>
          </rPr>
          <t>Tempo de Estoque (Meses)_x000D_
_x000D_
1.836,0</t>
        </r>
      </text>
    </comment>
    <comment ref="A684" authorId="0" shapeId="0" xr:uid="{78B19691-7168-4C37-88F5-EF901EBEBF81}">
      <text>
        <r>
          <rPr>
            <sz val="10"/>
            <color indexed="81"/>
            <rFont val="Lucida Console"/>
            <family val="3"/>
          </rPr>
          <t>_x000D_
138471</t>
        </r>
      </text>
    </comment>
    <comment ref="B684" authorId="0" shapeId="0" xr:uid="{CF017434-E13B-4F7E-BA00-B63F54858897}">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684" authorId="0" shapeId="0" xr:uid="{1A60E247-CE81-4054-B168-2C6CA53F3AE7}">
      <text>
        <r>
          <rPr>
            <sz val="10"/>
            <color indexed="81"/>
            <rFont val="Lucida Console"/>
            <family val="3"/>
          </rPr>
          <t>_x000D_
Administrativo</t>
        </r>
      </text>
    </comment>
    <comment ref="X684" authorId="0" shapeId="0" xr:uid="{16995DF1-7039-44FE-B719-EB6F7FDB0800}">
      <text>
        <r>
          <rPr>
            <sz val="10"/>
            <color indexed="81"/>
            <rFont val="Lucida Console"/>
            <family val="3"/>
          </rPr>
          <t>_x000D_
MAQ., EQUIP., COMP., ACES., MAT. PARA ESCRIT.E ESCOLAR</t>
        </r>
      </text>
    </comment>
    <comment ref="Y684" authorId="0" shapeId="0" xr:uid="{6A62A74B-6137-4730-9374-2DA9E203997A}">
      <text>
        <r>
          <rPr>
            <sz val="10"/>
            <color indexed="81"/>
            <rFont val="Lucida Console"/>
            <family val="3"/>
          </rPr>
          <t>_x000D_
FURAD.GRAMP.COLCHETE,GRAMPOS,CLIPS,ELAST.BARB.FIT.</t>
        </r>
      </text>
    </comment>
    <comment ref="AW684" authorId="0" shapeId="0" xr:uid="{F422E4BE-1FC5-4B70-8FC1-89718613D54A}">
      <text>
        <r>
          <rPr>
            <sz val="10"/>
            <color indexed="81"/>
            <rFont val="Lucida Console"/>
            <family val="3"/>
          </rPr>
          <t>Tempo de Estoque (Meses)_x000D_
_x000D_
7.548,0</t>
        </r>
      </text>
    </comment>
    <comment ref="A685" authorId="0" shapeId="0" xr:uid="{61BAB644-C3C8-4E3D-9C3C-F269DBEA9EA7}">
      <text>
        <r>
          <rPr>
            <sz val="10"/>
            <color indexed="81"/>
            <rFont val="Lucida Console"/>
            <family val="3"/>
          </rPr>
          <t>_x000D_
15530</t>
        </r>
      </text>
    </comment>
    <comment ref="B685" authorId="0" shapeId="0" xr:uid="{5BCDC38C-A7D4-45BF-85A1-9F7BAF463960}">
      <text>
        <r>
          <rPr>
            <sz val="10"/>
            <color indexed="81"/>
            <rFont val="Lucida Console"/>
            <family val="3"/>
          </rPr>
          <t>DESCRIÇÃO DETALHADA_x000D_
PAPEL ALMACO C/ PAUTA</t>
        </r>
      </text>
    </comment>
    <comment ref="W685" authorId="0" shapeId="0" xr:uid="{8E9CF9E3-E01F-460C-BAEC-B19A963EFB4B}">
      <text>
        <r>
          <rPr>
            <sz val="10"/>
            <color indexed="81"/>
            <rFont val="Lucida Console"/>
            <family val="3"/>
          </rPr>
          <t>_x000D_
Administrativo</t>
        </r>
      </text>
    </comment>
    <comment ref="X685" authorId="0" shapeId="0" xr:uid="{F52C81DA-4C1F-43D7-863C-611DA6F95965}">
      <text>
        <r>
          <rPr>
            <sz val="10"/>
            <color indexed="81"/>
            <rFont val="Lucida Console"/>
            <family val="3"/>
          </rPr>
          <t>_x000D_
MAQ., EQUIP., COMP., ACES., MAT. PARA ESCRIT.E ESCOLAR</t>
        </r>
      </text>
    </comment>
    <comment ref="Y685" authorId="0" shapeId="0" xr:uid="{6256B48E-3048-4D28-A1A8-2199CF630C7F}">
      <text>
        <r>
          <rPr>
            <sz val="10"/>
            <color indexed="81"/>
            <rFont val="Lucida Console"/>
            <family val="3"/>
          </rPr>
          <t>_x000D_
PAPEIS PADRONIZADOS E TIMBRADOS</t>
        </r>
      </text>
    </comment>
    <comment ref="AW685" authorId="0" shapeId="0" xr:uid="{9D5EA7B0-8379-4F5C-9E1A-21292257FE84}">
      <text>
        <r>
          <rPr>
            <sz val="10"/>
            <color indexed="81"/>
            <rFont val="Lucida Console"/>
            <family val="3"/>
          </rPr>
          <t>Tempo de Estoque (Meses)_x000D_
_x000D_
22.838,0</t>
        </r>
      </text>
    </comment>
    <comment ref="A686" authorId="0" shapeId="0" xr:uid="{154C405B-6825-488E-BAF7-F4A1FE4245B1}">
      <text>
        <r>
          <rPr>
            <sz val="10"/>
            <color indexed="81"/>
            <rFont val="Lucida Console"/>
            <family val="3"/>
          </rPr>
          <t>_x000D_
132290</t>
        </r>
      </text>
    </comment>
    <comment ref="B686" authorId="0" shapeId="0" xr:uid="{A7189006-1DD5-4A01-8154-3AFBA8E10139}">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686" authorId="0" shapeId="0" xr:uid="{3C03BBA4-121A-48CF-AE65-2BDC3FE16036}">
      <text>
        <r>
          <rPr>
            <sz val="10"/>
            <color indexed="81"/>
            <rFont val="Lucida Console"/>
            <family val="3"/>
          </rPr>
          <t>_x000D_
Pedagógico</t>
        </r>
      </text>
    </comment>
    <comment ref="X686" authorId="0" shapeId="0" xr:uid="{C69EADB5-0453-4A47-93D7-CD77CA164950}">
      <text>
        <r>
          <rPr>
            <sz val="10"/>
            <color indexed="81"/>
            <rFont val="Lucida Console"/>
            <family val="3"/>
          </rPr>
          <t>_x000D_
MAQ., EQUIP., COMP., ACES., MAT. PARA ESCRIT.E ESCOLAR</t>
        </r>
      </text>
    </comment>
    <comment ref="Y686" authorId="0" shapeId="0" xr:uid="{DFF67CC5-F33D-41B6-A7B8-40002BF891E3}">
      <text>
        <r>
          <rPr>
            <sz val="10"/>
            <color indexed="81"/>
            <rFont val="Lucida Console"/>
            <family val="3"/>
          </rPr>
          <t>_x000D_
ETIQUETA COLAS E FITAS ADESIVAS</t>
        </r>
      </text>
    </comment>
    <comment ref="AW686" authorId="0" shapeId="0" xr:uid="{9B38D901-203C-42B4-BE4E-D350AF1E75C0}">
      <text>
        <r>
          <rPr>
            <sz val="10"/>
            <color indexed="81"/>
            <rFont val="Lucida Console"/>
            <family val="3"/>
          </rPr>
          <t>Tempo de Estoque (Meses)_x000D_
_x000D_
2.474,0</t>
        </r>
      </text>
    </comment>
    <comment ref="A687" authorId="0" shapeId="0" xr:uid="{A1843350-4DF9-4ABA-85D4-B04AC5BFC7D3}">
      <text>
        <r>
          <rPr>
            <sz val="10"/>
            <color indexed="81"/>
            <rFont val="Lucida Console"/>
            <family val="3"/>
          </rPr>
          <t>_x000D_
132394</t>
        </r>
      </text>
    </comment>
    <comment ref="B687" authorId="0" shapeId="0" xr:uid="{C84395A8-2802-46C5-9D59-47977663F116}">
      <text>
        <r>
          <rPr>
            <sz val="10"/>
            <color indexed="81"/>
            <rFont val="Lucida Console"/>
            <family val="3"/>
          </rPr>
          <t>DESCRIÇÃO DETALHADA_x000D_
FITA ADESIVA COLORIDA, MEDINDO APROXIMADAMENTE 12MM X 10M. COR: AMARELA. COMPOSICAO: FILME POLIPROPILENO COM ADESIVO ACRILICO A BASE D´AGUA.</t>
        </r>
      </text>
    </comment>
    <comment ref="W687" authorId="0" shapeId="0" xr:uid="{B9541F83-A914-4A78-B153-3AA1A9E48C4D}">
      <text>
        <r>
          <rPr>
            <sz val="10"/>
            <color indexed="81"/>
            <rFont val="Lucida Console"/>
            <family val="3"/>
          </rPr>
          <t>_x000D_
Pedagógico</t>
        </r>
      </text>
    </comment>
    <comment ref="X687" authorId="0" shapeId="0" xr:uid="{E4F21346-698E-4B22-8788-B8429FB2E307}">
      <text>
        <r>
          <rPr>
            <sz val="10"/>
            <color indexed="81"/>
            <rFont val="Lucida Console"/>
            <family val="3"/>
          </rPr>
          <t>_x000D_
MAQ., EQUIP., COMP., ACES., MAT. PARA ESCRIT.E ESCOLAR</t>
        </r>
      </text>
    </comment>
    <comment ref="Y687" authorId="0" shapeId="0" xr:uid="{515715F8-5777-4200-A4D4-142AD3330CA0}">
      <text>
        <r>
          <rPr>
            <sz val="10"/>
            <color indexed="81"/>
            <rFont val="Lucida Console"/>
            <family val="3"/>
          </rPr>
          <t>_x000D_
ETIQUETA COLAS E FITAS ADESIVAS</t>
        </r>
      </text>
    </comment>
    <comment ref="AW687" authorId="0" shapeId="0" xr:uid="{EC06FD94-E551-4F9D-A7B8-CE90CE7CE2A6}">
      <text>
        <r>
          <rPr>
            <sz val="10"/>
            <color indexed="81"/>
            <rFont val="Lucida Console"/>
            <family val="3"/>
          </rPr>
          <t>Tempo de Estoque (Meses)_x000D_
_x000D_
2.790,0</t>
        </r>
      </text>
    </comment>
    <comment ref="A688" authorId="0" shapeId="0" xr:uid="{A090D4A7-2E4E-4451-B679-C9EA19FA5083}">
      <text>
        <r>
          <rPr>
            <sz val="10"/>
            <color indexed="81"/>
            <rFont val="Lucida Console"/>
            <family val="3"/>
          </rPr>
          <t>_x000D_
132395</t>
        </r>
      </text>
    </comment>
    <comment ref="B688" authorId="0" shapeId="0" xr:uid="{EF8F93E9-AD8F-405E-8BE6-A15D2C4F5507}">
      <text>
        <r>
          <rPr>
            <sz val="10"/>
            <color indexed="81"/>
            <rFont val="Lucida Console"/>
            <family val="3"/>
          </rPr>
          <t>DESCRIÇÃO DETALHADA_x000D_
FITA ADESIVA COLORIDA, MEDINDO APROXIMADAMENTE 12MM X 10M. COR: AZUL ESCURA. COMPOSICAO: FILME POLIPROPILENO COM ADESIVO ACRILICO A BASE D´AGUA.</t>
        </r>
      </text>
    </comment>
    <comment ref="W688" authorId="0" shapeId="0" xr:uid="{5E8D146F-AABF-4CD0-978B-964E83021A6F}">
      <text>
        <r>
          <rPr>
            <sz val="10"/>
            <color indexed="81"/>
            <rFont val="Lucida Console"/>
            <family val="3"/>
          </rPr>
          <t>_x000D_
Pedagógico</t>
        </r>
      </text>
    </comment>
    <comment ref="X688" authorId="0" shapeId="0" xr:uid="{D7E6A054-180D-4152-AED8-22E47B5F760D}">
      <text>
        <r>
          <rPr>
            <sz val="10"/>
            <color indexed="81"/>
            <rFont val="Lucida Console"/>
            <family val="3"/>
          </rPr>
          <t>_x000D_
MAQ., EQUIP., COMP., ACES., MAT. PARA ESCRIT.E ESCOLAR</t>
        </r>
      </text>
    </comment>
    <comment ref="Y688" authorId="0" shapeId="0" xr:uid="{FA4CC2C8-E0C9-451A-B278-C421496EFA5A}">
      <text>
        <r>
          <rPr>
            <sz val="10"/>
            <color indexed="81"/>
            <rFont val="Lucida Console"/>
            <family val="3"/>
          </rPr>
          <t>_x000D_
ETIQUETA COLAS E FITAS ADESIVAS</t>
        </r>
      </text>
    </comment>
    <comment ref="AW688" authorId="0" shapeId="0" xr:uid="{20F0F6FA-CCC4-4AF7-8A4F-EC177B199E08}">
      <text>
        <r>
          <rPr>
            <sz val="10"/>
            <color indexed="81"/>
            <rFont val="Lucida Console"/>
            <family val="3"/>
          </rPr>
          <t>Tempo de Estoque (Meses)_x000D_
_x000D_
2.592,0</t>
        </r>
      </text>
    </comment>
    <comment ref="A689" authorId="0" shapeId="0" xr:uid="{FCE13D35-C37D-48FD-A41D-E68FFE40C646}">
      <text>
        <r>
          <rPr>
            <sz val="10"/>
            <color indexed="81"/>
            <rFont val="Lucida Console"/>
            <family val="3"/>
          </rPr>
          <t>_x000D_
132299</t>
        </r>
      </text>
    </comment>
    <comment ref="B689" authorId="0" shapeId="0" xr:uid="{76749E83-0084-474E-8FFA-5979EC5CE97D}">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689" authorId="0" shapeId="0" xr:uid="{0DADDA53-5213-4E7B-A8EE-CCB78604E4E1}">
      <text>
        <r>
          <rPr>
            <sz val="10"/>
            <color indexed="81"/>
            <rFont val="Lucida Console"/>
            <family val="3"/>
          </rPr>
          <t>_x000D_
Pedagógico</t>
        </r>
      </text>
    </comment>
    <comment ref="X689" authorId="0" shapeId="0" xr:uid="{EF524C2B-0AE0-461E-8F1F-214D5E095AA1}">
      <text>
        <r>
          <rPr>
            <sz val="10"/>
            <color indexed="81"/>
            <rFont val="Lucida Console"/>
            <family val="3"/>
          </rPr>
          <t>_x000D_
MAQ., EQUIP., COMP., ACES., MAT. PARA ESCRIT.E ESCOLAR</t>
        </r>
      </text>
    </comment>
    <comment ref="Y689" authorId="0" shapeId="0" xr:uid="{FF3BA183-3A69-4104-8AD5-A520E5B3C318}">
      <text>
        <r>
          <rPr>
            <sz val="10"/>
            <color indexed="81"/>
            <rFont val="Lucida Console"/>
            <family val="3"/>
          </rPr>
          <t>_x000D_
MATERIAIS DE DESENHO TECNICO</t>
        </r>
      </text>
    </comment>
    <comment ref="AW689" authorId="0" shapeId="0" xr:uid="{C113AB5E-F414-45BD-8769-D54B9D6C0068}">
      <text>
        <r>
          <rPr>
            <sz val="10"/>
            <color indexed="81"/>
            <rFont val="Lucida Console"/>
            <family val="3"/>
          </rPr>
          <t>Tempo de Estoque (Meses)_x000D_
_x000D_
2.283,0</t>
        </r>
      </text>
    </comment>
    <comment ref="A690" authorId="0" shapeId="0" xr:uid="{A44973E4-0D0A-4E5F-AE0B-10022821F7B1}">
      <text>
        <r>
          <rPr>
            <sz val="10"/>
            <color indexed="81"/>
            <rFont val="Lucida Console"/>
            <family val="3"/>
          </rPr>
          <t>_x000D_
132300</t>
        </r>
      </text>
    </comment>
    <comment ref="B690" authorId="0" shapeId="0" xr:uid="{993FAE23-34F8-4156-B5F8-19517FFB58BB}">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690" authorId="0" shapeId="0" xr:uid="{8CC47D8C-5863-48F5-ABF3-01F4E228F34F}">
      <text>
        <r>
          <rPr>
            <sz val="10"/>
            <color indexed="81"/>
            <rFont val="Lucida Console"/>
            <family val="3"/>
          </rPr>
          <t>_x000D_
Pedagógico</t>
        </r>
      </text>
    </comment>
    <comment ref="X690" authorId="0" shapeId="0" xr:uid="{015071D9-EED0-4E41-89BB-F1E54C07CD45}">
      <text>
        <r>
          <rPr>
            <sz val="10"/>
            <color indexed="81"/>
            <rFont val="Lucida Console"/>
            <family val="3"/>
          </rPr>
          <t>_x000D_
MAQ., EQUIP., COMP., ACES., MAT. PARA ESCRIT.E ESCOLAR</t>
        </r>
      </text>
    </comment>
    <comment ref="Y690" authorId="0" shapeId="0" xr:uid="{E991A488-AB45-4F36-8259-6F163D6D6117}">
      <text>
        <r>
          <rPr>
            <sz val="10"/>
            <color indexed="81"/>
            <rFont val="Lucida Console"/>
            <family val="3"/>
          </rPr>
          <t>_x000D_
MATERIAIS DE DESENHO TECNICO</t>
        </r>
      </text>
    </comment>
    <comment ref="AW690" authorId="0" shapeId="0" xr:uid="{13C580AD-E0D5-4BE5-BF49-E073C254B70B}">
      <text>
        <r>
          <rPr>
            <sz val="10"/>
            <color indexed="81"/>
            <rFont val="Lucida Console"/>
            <family val="3"/>
          </rPr>
          <t>Tempo de Estoque (Meses)_x000D_
_x000D_
4.287,0</t>
        </r>
      </text>
    </comment>
    <comment ref="A691" authorId="0" shapeId="0" xr:uid="{6B11DE9F-2AA6-4584-82BB-B8BF6133538C}">
      <text>
        <r>
          <rPr>
            <sz val="10"/>
            <color indexed="81"/>
            <rFont val="Lucida Console"/>
            <family val="3"/>
          </rPr>
          <t>_x000D_
133788</t>
        </r>
      </text>
    </comment>
    <comment ref="B691" authorId="0" shapeId="0" xr:uid="{4184B170-A1FB-4A0A-B6A2-5A0CE266D697}">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1" authorId="0" shapeId="0" xr:uid="{2B4C30E8-4C63-47C8-84F6-72DCA321BB3D}">
      <text>
        <r>
          <rPr>
            <sz val="10"/>
            <color indexed="81"/>
            <rFont val="Lucida Console"/>
            <family val="3"/>
          </rPr>
          <t>_x000D_
Pedagógico</t>
        </r>
      </text>
    </comment>
    <comment ref="X691" authorId="0" shapeId="0" xr:uid="{C5C79F5F-F73C-4EE9-B876-41FFF515C949}">
      <text>
        <r>
          <rPr>
            <sz val="10"/>
            <color indexed="81"/>
            <rFont val="Lucida Console"/>
            <family val="3"/>
          </rPr>
          <t>_x000D_
MAQ., EQUIP., COMP., ACES., MAT. PARA ESCRIT.E ESCOLAR</t>
        </r>
      </text>
    </comment>
    <comment ref="Y691" authorId="0" shapeId="0" xr:uid="{644027E3-B967-4291-8D2F-57931D81997C}">
      <text>
        <r>
          <rPr>
            <sz val="10"/>
            <color indexed="81"/>
            <rFont val="Lucida Console"/>
            <family val="3"/>
          </rPr>
          <t>_x000D_
MATERIAIS DE DESENHO TECNICO</t>
        </r>
      </text>
    </comment>
    <comment ref="AW691" authorId="0" shapeId="0" xr:uid="{79DBDB89-A356-47FB-AEE8-E824E597C4C3}">
      <text>
        <r>
          <rPr>
            <sz val="10"/>
            <color indexed="81"/>
            <rFont val="Lucida Console"/>
            <family val="3"/>
          </rPr>
          <t>Tempo de Estoque (Meses)_x000D_
_x000D_
18.095,0</t>
        </r>
      </text>
    </comment>
    <comment ref="A692" authorId="0" shapeId="0" xr:uid="{49419CF2-1FAC-4873-83FB-8D28655F64B8}">
      <text>
        <r>
          <rPr>
            <sz val="10"/>
            <color indexed="81"/>
            <rFont val="Lucida Console"/>
            <family val="3"/>
          </rPr>
          <t>_x000D_
133790</t>
        </r>
      </text>
    </comment>
    <comment ref="B692" authorId="0" shapeId="0" xr:uid="{FAC4FE76-D5CE-4C3D-9E67-E6E9ACC7A110}">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692" authorId="0" shapeId="0" xr:uid="{BFEA521F-5697-4527-B872-782D8BD92FA8}">
      <text>
        <r>
          <rPr>
            <sz val="10"/>
            <color indexed="81"/>
            <rFont val="Lucida Console"/>
            <family val="3"/>
          </rPr>
          <t>_x000D_
Pedagógico</t>
        </r>
      </text>
    </comment>
    <comment ref="X692" authorId="0" shapeId="0" xr:uid="{88AF752A-C7F8-4057-9A3C-79D86AC88339}">
      <text>
        <r>
          <rPr>
            <sz val="10"/>
            <color indexed="81"/>
            <rFont val="Lucida Console"/>
            <family val="3"/>
          </rPr>
          <t>_x000D_
MAQ., EQUIP., COMP., ACES., MAT. PARA ESCRIT.E ESCOLAR</t>
        </r>
      </text>
    </comment>
    <comment ref="Y692" authorId="0" shapeId="0" xr:uid="{FB650A54-F3BE-43CE-A6D1-093CDEA2F734}">
      <text>
        <r>
          <rPr>
            <sz val="10"/>
            <color indexed="81"/>
            <rFont val="Lucida Console"/>
            <family val="3"/>
          </rPr>
          <t>_x000D_
MATERIAIS DE DESENHO TECNICO</t>
        </r>
      </text>
    </comment>
    <comment ref="AW692" authorId="0" shapeId="0" xr:uid="{779B5198-C97D-48F0-838F-910B7C2056E7}">
      <text>
        <r>
          <rPr>
            <sz val="10"/>
            <color indexed="81"/>
            <rFont val="Lucida Console"/>
            <family val="3"/>
          </rPr>
          <t>Tempo de Estoque (Meses)_x000D_
_x000D_
17.902,0</t>
        </r>
      </text>
    </comment>
    <comment ref="A693" authorId="0" shapeId="0" xr:uid="{6C83BD1C-0867-4FCE-9F0A-3E4A982D8421}">
      <text>
        <r>
          <rPr>
            <sz val="10"/>
            <color indexed="81"/>
            <rFont val="Lucida Console"/>
            <family val="3"/>
          </rPr>
          <t>_x000D_
133791</t>
        </r>
      </text>
    </comment>
    <comment ref="B693" authorId="0" shapeId="0" xr:uid="{629634FA-F459-41D3-A6D2-FDC7C1AFA3E3}">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693" authorId="0" shapeId="0" xr:uid="{878190BC-37D1-4602-8E45-5CBB4EBFA7CA}">
      <text>
        <r>
          <rPr>
            <sz val="10"/>
            <color indexed="81"/>
            <rFont val="Lucida Console"/>
            <family val="3"/>
          </rPr>
          <t>_x000D_
Pedagógico</t>
        </r>
      </text>
    </comment>
    <comment ref="X693" authorId="0" shapeId="0" xr:uid="{9F30E439-A772-4750-BFA7-F3BA2AC904A2}">
      <text>
        <r>
          <rPr>
            <sz val="10"/>
            <color indexed="81"/>
            <rFont val="Lucida Console"/>
            <family val="3"/>
          </rPr>
          <t>_x000D_
MAQ., EQUIP., COMP., ACES., MAT. PARA ESCRIT.E ESCOLAR</t>
        </r>
      </text>
    </comment>
    <comment ref="Y693" authorId="0" shapeId="0" xr:uid="{3F93BC7D-82FD-495C-AEE9-683D14A2F305}">
      <text>
        <r>
          <rPr>
            <sz val="10"/>
            <color indexed="81"/>
            <rFont val="Lucida Console"/>
            <family val="3"/>
          </rPr>
          <t>_x000D_
MATERIAIS DE DESENHO TECNICO</t>
        </r>
      </text>
    </comment>
    <comment ref="AW693" authorId="0" shapeId="0" xr:uid="{EC7C7842-E4DF-4100-991E-C2F00273A895}">
      <text>
        <r>
          <rPr>
            <sz val="10"/>
            <color indexed="81"/>
            <rFont val="Lucida Console"/>
            <family val="3"/>
          </rPr>
          <t>Tempo de Estoque (Meses)_x000D_
_x000D_
24.415,0</t>
        </r>
      </text>
    </comment>
    <comment ref="A694" authorId="0" shapeId="0" xr:uid="{3EECABC0-1113-4A3A-B1A6-AA77F93154E3}">
      <text>
        <r>
          <rPr>
            <sz val="10"/>
            <color indexed="81"/>
            <rFont val="Lucida Console"/>
            <family val="3"/>
          </rPr>
          <t>_x000D_
140933</t>
        </r>
      </text>
    </comment>
    <comment ref="B694" authorId="0" shapeId="0" xr:uid="{7D85EC1B-D75E-41E3-BB95-E02642D03BD1}">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694" authorId="0" shapeId="0" xr:uid="{9BAC1E80-6955-4D3B-ABD1-D74404DCCA38}">
      <text>
        <r>
          <rPr>
            <sz val="10"/>
            <color indexed="81"/>
            <rFont val="Lucida Console"/>
            <family val="3"/>
          </rPr>
          <t>_x000D_
Pedagógico</t>
        </r>
      </text>
    </comment>
    <comment ref="X694" authorId="0" shapeId="0" xr:uid="{9869E65F-92BF-4589-AE4D-34F6EA64C4E2}">
      <text>
        <r>
          <rPr>
            <sz val="10"/>
            <color indexed="81"/>
            <rFont val="Lucida Console"/>
            <family val="3"/>
          </rPr>
          <t>_x000D_
MAQ., EQUIP., COMP., ACES., MAT. PARA ESCRIT.E ESCOLAR</t>
        </r>
      </text>
    </comment>
    <comment ref="Y694" authorId="0" shapeId="0" xr:uid="{F7487B25-4CA5-473B-80EA-8A968A0F4A75}">
      <text>
        <r>
          <rPr>
            <sz val="10"/>
            <color indexed="81"/>
            <rFont val="Lucida Console"/>
            <family val="3"/>
          </rPr>
          <t>_x000D_
MATERIAIS DE DESENHO TECNICO</t>
        </r>
      </text>
    </comment>
    <comment ref="AW694" authorId="0" shapeId="0" xr:uid="{EBD9D220-1385-4B6A-8291-B5E6406D6E3D}">
      <text>
        <r>
          <rPr>
            <sz val="10"/>
            <color indexed="81"/>
            <rFont val="Lucida Console"/>
            <family val="3"/>
          </rPr>
          <t>Tempo de Estoque (Meses)_x000D_
_x000D_
567,0</t>
        </r>
      </text>
    </comment>
    <comment ref="A695" authorId="0" shapeId="0" xr:uid="{2506610A-4AA9-4EC1-AFC5-715464E1DC7D}">
      <text>
        <r>
          <rPr>
            <sz val="10"/>
            <color indexed="81"/>
            <rFont val="Lucida Console"/>
            <family val="3"/>
          </rPr>
          <t>_x000D_
16512</t>
        </r>
      </text>
    </comment>
    <comment ref="B695" authorId="0" shapeId="0" xr:uid="{252AE861-FDB2-486F-ADE0-9E703979CD30}">
      <text>
        <r>
          <rPr>
            <sz val="10"/>
            <color indexed="81"/>
            <rFont val="Lucida Console"/>
            <family val="3"/>
          </rPr>
          <t>DESCRIÇÃO DETALHADA_x000D_
GIZ DE CORES DIVERSAS, ANTIALERGICO, CAIXA COM 50 UNIDADES</t>
        </r>
      </text>
    </comment>
    <comment ref="W695" authorId="0" shapeId="0" xr:uid="{3BB0071E-B47A-4BE1-AFDF-4888758E02B7}">
      <text>
        <r>
          <rPr>
            <sz val="10"/>
            <color indexed="81"/>
            <rFont val="Lucida Console"/>
            <family val="3"/>
          </rPr>
          <t>_x000D_
Pedagógico</t>
        </r>
      </text>
    </comment>
    <comment ref="X695" authorId="0" shapeId="0" xr:uid="{A8B8ABDA-BB31-4C90-9912-63596BE352F9}">
      <text>
        <r>
          <rPr>
            <sz val="10"/>
            <color indexed="81"/>
            <rFont val="Lucida Console"/>
            <family val="3"/>
          </rPr>
          <t>_x000D_
MAQ., EQUIP., COMP., ACES., MAT. PARA ESCRIT.E ESCOLAR</t>
        </r>
      </text>
    </comment>
    <comment ref="Y695" authorId="0" shapeId="0" xr:uid="{0405BC28-69BC-4EBC-ADEA-5F6E5853B3B0}">
      <text>
        <r>
          <rPr>
            <sz val="10"/>
            <color indexed="81"/>
            <rFont val="Lucida Console"/>
            <family val="3"/>
          </rPr>
          <t>_x000D_
MATERIAIS ESCOLARES E DIDATICOS</t>
        </r>
      </text>
    </comment>
    <comment ref="AW695" authorId="0" shapeId="0" xr:uid="{1B9DD629-4278-4997-9B28-912C785A6773}">
      <text>
        <r>
          <rPr>
            <sz val="10"/>
            <color indexed="81"/>
            <rFont val="Lucida Console"/>
            <family val="3"/>
          </rPr>
          <t>Tempo de Estoque (Meses)_x000D_
_x000D_
1.100,0</t>
        </r>
      </text>
    </comment>
    <comment ref="A696" authorId="0" shapeId="0" xr:uid="{D01D33B5-2E35-42DD-B472-5F77A319DCAF}">
      <text>
        <r>
          <rPr>
            <sz val="10"/>
            <color indexed="81"/>
            <rFont val="Lucida Console"/>
            <family val="3"/>
          </rPr>
          <t>_x000D_
91250</t>
        </r>
      </text>
    </comment>
    <comment ref="B696" authorId="0" shapeId="0" xr:uid="{F9547B7E-37E6-4E6F-BAA2-E7F5C30D8DAD}">
      <text>
        <r>
          <rPr>
            <sz val="10"/>
            <color indexed="81"/>
            <rFont val="Lucida Console"/>
            <family val="3"/>
          </rPr>
          <t>DESCRIÇÃO DETALHADA_x000D_
PLASTICO BOLHA - MEDIDA 1,20 M LARGURA</t>
        </r>
      </text>
    </comment>
    <comment ref="W696" authorId="0" shapeId="0" xr:uid="{FA36A325-D3B5-45F4-8780-C6C3BE7A87B6}">
      <text>
        <r>
          <rPr>
            <sz val="10"/>
            <color indexed="81"/>
            <rFont val="Lucida Console"/>
            <family val="3"/>
          </rPr>
          <t>_x000D_
Pedagógico</t>
        </r>
      </text>
    </comment>
    <comment ref="X696" authorId="0" shapeId="0" xr:uid="{82B4D391-9A06-46C2-B405-CA71C11F19CF}">
      <text>
        <r>
          <rPr>
            <sz val="10"/>
            <color indexed="81"/>
            <rFont val="Lucida Console"/>
            <family val="3"/>
          </rPr>
          <t>_x000D_
MAQ., EQUIP., COMP., ACES., MAT. PARA ESCRIT.E ESCOLAR</t>
        </r>
      </text>
    </comment>
    <comment ref="Y696" authorId="0" shapeId="0" xr:uid="{BAE95BD7-A146-4A6D-98C8-8B6713F37515}">
      <text>
        <r>
          <rPr>
            <sz val="10"/>
            <color indexed="81"/>
            <rFont val="Lucida Console"/>
            <family val="3"/>
          </rPr>
          <t>_x000D_
MATERIAIS ESCOLARES E DIDATICOS</t>
        </r>
      </text>
    </comment>
    <comment ref="AW696" authorId="0" shapeId="0" xr:uid="{382338BD-1815-4569-9459-2E2C2B4E9E45}">
      <text>
        <r>
          <rPr>
            <sz val="10"/>
            <color indexed="81"/>
            <rFont val="Lucida Console"/>
            <family val="3"/>
          </rPr>
          <t>Tempo de Estoque (Meses)_x000D_
_x000D_
665,0</t>
        </r>
      </text>
    </comment>
    <comment ref="A697" authorId="0" shapeId="0" xr:uid="{FB3C1201-A3B5-4D44-8C60-F3490AF62FA7}">
      <text>
        <r>
          <rPr>
            <sz val="10"/>
            <color indexed="81"/>
            <rFont val="Lucida Console"/>
            <family val="3"/>
          </rPr>
          <t>_x000D_
80872</t>
        </r>
      </text>
    </comment>
    <comment ref="B697" authorId="0" shapeId="0" xr:uid="{73CC1591-77C7-446C-AF14-16159D426A67}">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697" authorId="0" shapeId="0" xr:uid="{09DEAC0B-783F-4ED0-81CA-16FA0ED619AA}">
      <text>
        <r>
          <rPr>
            <sz val="10"/>
            <color indexed="81"/>
            <rFont val="Lucida Console"/>
            <family val="3"/>
          </rPr>
          <t>_x000D_
Pedagógico</t>
        </r>
      </text>
    </comment>
    <comment ref="X697" authorId="0" shapeId="0" xr:uid="{7D26BB3F-6E73-45E1-9DD2-1FF791483D04}">
      <text>
        <r>
          <rPr>
            <sz val="10"/>
            <color indexed="81"/>
            <rFont val="Lucida Console"/>
            <family val="3"/>
          </rPr>
          <t>_x000D_
MAQ., EQUIP., COMP., ACES., MAT. PARA ESCRIT.E ESCOLAR</t>
        </r>
      </text>
    </comment>
    <comment ref="Y697" authorId="0" shapeId="0" xr:uid="{1FAF9146-BC39-4519-84A8-CDF9D247BA96}">
      <text>
        <r>
          <rPr>
            <sz val="10"/>
            <color indexed="81"/>
            <rFont val="Lucida Console"/>
            <family val="3"/>
          </rPr>
          <t>_x000D_
TINTAS  E PINCEIS ESCOLARES</t>
        </r>
      </text>
    </comment>
    <comment ref="AW697" authorId="0" shapeId="0" xr:uid="{5D783A60-B4F9-457F-909B-E45A01523908}">
      <text>
        <r>
          <rPr>
            <sz val="10"/>
            <color indexed="81"/>
            <rFont val="Lucida Console"/>
            <family val="3"/>
          </rPr>
          <t>Tempo de Estoque (Meses)_x000D_
_x000D_
2.300,0</t>
        </r>
      </text>
    </comment>
    <comment ref="A698" authorId="0" shapeId="0" xr:uid="{3FFB7ADE-8992-40C8-95AB-617D399D406D}">
      <text>
        <r>
          <rPr>
            <sz val="10"/>
            <color indexed="81"/>
            <rFont val="Lucida Console"/>
            <family val="3"/>
          </rPr>
          <t>_x000D_
135701</t>
        </r>
      </text>
    </comment>
    <comment ref="B698" authorId="0" shapeId="0" xr:uid="{EC8D93E1-B77E-4FE7-A3D2-3B3932F0BA95}">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698" authorId="0" shapeId="0" xr:uid="{4C34499C-424E-47BC-8CF1-02F05723EFD8}">
      <text>
        <r>
          <rPr>
            <sz val="10"/>
            <color indexed="81"/>
            <rFont val="Lucida Console"/>
            <family val="3"/>
          </rPr>
          <t xml:space="preserve">_x000D_
</t>
        </r>
      </text>
    </comment>
    <comment ref="X698" authorId="0" shapeId="0" xr:uid="{1A0B58CF-C81C-447F-AB2F-AC005904F95C}">
      <text>
        <r>
          <rPr>
            <sz val="10"/>
            <color indexed="81"/>
            <rFont val="Lucida Console"/>
            <family val="3"/>
          </rPr>
          <t>_x000D_
LIVROS, JORNAIS, REVISTAS, PERIODICOS, MAPAS E PUBLICA</t>
        </r>
      </text>
    </comment>
    <comment ref="Y698" authorId="0" shapeId="0" xr:uid="{D09D3E4A-7F21-46E1-95FB-F7259D44A68A}">
      <text>
        <r>
          <rPr>
            <sz val="10"/>
            <color indexed="81"/>
            <rFont val="Lucida Console"/>
            <family val="3"/>
          </rPr>
          <t>_x000D_
LIVROS</t>
        </r>
      </text>
    </comment>
    <comment ref="AW698" authorId="0" shapeId="0" xr:uid="{93C0ADD9-FC81-49DF-BEC0-A12D6B91C253}">
      <text>
        <r>
          <rPr>
            <sz val="10"/>
            <color indexed="81"/>
            <rFont val="Lucida Console"/>
            <family val="3"/>
          </rPr>
          <t>Tempo de Estoque (Meses)_x000D_
_x000D_
2.006,0</t>
        </r>
      </text>
    </comment>
    <comment ref="A699" authorId="0" shapeId="0" xr:uid="{E0746A40-E948-4C38-AF31-34D48BB5668E}">
      <text>
        <r>
          <rPr>
            <sz val="10"/>
            <color indexed="81"/>
            <rFont val="Lucida Console"/>
            <family val="3"/>
          </rPr>
          <t>_x000D_
135303</t>
        </r>
      </text>
    </comment>
    <comment ref="B699" authorId="0" shapeId="0" xr:uid="{01421B02-BAAE-462D-9CE2-EB0DA64267CB}">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699" authorId="0" shapeId="0" xr:uid="{96ABE9EF-2360-4A30-8894-DCA31B706280}">
      <text>
        <r>
          <rPr>
            <sz val="10"/>
            <color indexed="81"/>
            <rFont val="Lucida Console"/>
            <family val="3"/>
          </rPr>
          <t>_x000D_
Administrativo</t>
        </r>
      </text>
    </comment>
    <comment ref="X699" authorId="0" shapeId="0" xr:uid="{A563A6A6-49AB-491F-A0DD-1A32F02D9009}">
      <text>
        <r>
          <rPr>
            <sz val="10"/>
            <color indexed="81"/>
            <rFont val="Lucida Console"/>
            <family val="3"/>
          </rPr>
          <t>_x000D_
EQUIP. P/REFR. PURIF. ADUCAO DE AGUA E TRAT. DE ESGOTO</t>
        </r>
      </text>
    </comment>
    <comment ref="Y699" authorId="0" shapeId="0" xr:uid="{F278F64A-A300-432A-9C27-D2091AC859E7}">
      <text>
        <r>
          <rPr>
            <sz val="10"/>
            <color indexed="81"/>
            <rFont val="Lucida Console"/>
            <family val="3"/>
          </rPr>
          <t>_x000D_
FILTROS, TALHAS E ELEMENTOS P/...</t>
        </r>
      </text>
    </comment>
    <comment ref="AW699" authorId="0" shapeId="0" xr:uid="{70BE806C-9CA5-4998-9818-C861488D6D65}">
      <text>
        <r>
          <rPr>
            <sz val="10"/>
            <color indexed="81"/>
            <rFont val="Lucida Console"/>
            <family val="3"/>
          </rPr>
          <t>Tempo de Estoque (Meses)_x000D_
_x000D_
106,0</t>
        </r>
      </text>
    </comment>
    <comment ref="A700" authorId="0" shapeId="0" xr:uid="{2D6EAEED-4D00-459D-8F04-CCB250464739}">
      <text>
        <r>
          <rPr>
            <sz val="10"/>
            <color indexed="81"/>
            <rFont val="Lucida Console"/>
            <family val="3"/>
          </rPr>
          <t>_x000D_
106129</t>
        </r>
      </text>
    </comment>
    <comment ref="B700" authorId="0" shapeId="0" xr:uid="{26AEF4EE-0711-4778-8643-07C5C9844B0B}">
      <text>
        <r>
          <rPr>
            <sz val="10"/>
            <color indexed="81"/>
            <rFont val="Lucida Console"/>
            <family val="3"/>
          </rPr>
          <t>DESCRIÇÃO DETALHADA_x000D_
RELE TERMICO 5.5 A 8A LRD12 ( SCH )</t>
        </r>
      </text>
    </comment>
    <comment ref="W700" authorId="0" shapeId="0" xr:uid="{C09D9D89-F8D0-4DBD-89C0-AFA0CDDAEDA8}">
      <text>
        <r>
          <rPr>
            <sz val="10"/>
            <color indexed="81"/>
            <rFont val="Lucida Console"/>
            <family val="3"/>
          </rPr>
          <t>_x000D_
DM-Elétrica</t>
        </r>
      </text>
    </comment>
    <comment ref="X700" authorId="0" shapeId="0" xr:uid="{E856E45E-2D8D-4A77-838D-2527E3740200}">
      <text>
        <r>
          <rPr>
            <sz val="10"/>
            <color indexed="81"/>
            <rFont val="Lucida Console"/>
            <family val="3"/>
          </rPr>
          <t>_x000D_
EQUIP. P/ COND. VENT. PURIF. DE AR, COMPONENTES E ACES.</t>
        </r>
      </text>
    </comment>
    <comment ref="Y700" authorId="0" shapeId="0" xr:uid="{A3984261-BF50-40F2-8EA7-56DC78D9A62D}">
      <text>
        <r>
          <rPr>
            <sz val="10"/>
            <color indexed="81"/>
            <rFont val="Lucida Console"/>
            <family val="3"/>
          </rPr>
          <t>_x000D_
EQUIP. E ACES. DE AQUEC. REFRIG. PRESSUR. E COND. DE AR</t>
        </r>
      </text>
    </comment>
    <comment ref="AW700" authorId="0" shapeId="0" xr:uid="{6EDFE4A9-BF82-48FD-B62E-B15084AA5361}">
      <text>
        <r>
          <rPr>
            <sz val="10"/>
            <color indexed="81"/>
            <rFont val="Lucida Console"/>
            <family val="3"/>
          </rPr>
          <t>Tempo de Estoque (Meses)_x000D_
_x000D_
6,0</t>
        </r>
      </text>
    </comment>
    <comment ref="A701" authorId="0" shapeId="0" xr:uid="{509852CF-EB75-4DAE-9AEB-ED8DFC08C660}">
      <text>
        <r>
          <rPr>
            <sz val="10"/>
            <color indexed="81"/>
            <rFont val="Lucida Console"/>
            <family val="3"/>
          </rPr>
          <t>_x000D_
106130</t>
        </r>
      </text>
    </comment>
    <comment ref="B701" authorId="0" shapeId="0" xr:uid="{D4BDED18-E6DB-4F01-A93C-ACE2050B2163}">
      <text>
        <r>
          <rPr>
            <sz val="10"/>
            <color indexed="81"/>
            <rFont val="Lucida Console"/>
            <family val="3"/>
          </rPr>
          <t>DESCRIÇÃO DETALHADA_x000D_
RELE TERMICO 7 A 10A LRD14 ( SCH )</t>
        </r>
      </text>
    </comment>
    <comment ref="W701" authorId="0" shapeId="0" xr:uid="{FF6E94BF-CE11-4C83-9104-3A39B033E20A}">
      <text>
        <r>
          <rPr>
            <sz val="10"/>
            <color indexed="81"/>
            <rFont val="Lucida Console"/>
            <family val="3"/>
          </rPr>
          <t>_x000D_
DM-Elétrica</t>
        </r>
      </text>
    </comment>
    <comment ref="X701" authorId="0" shapeId="0" xr:uid="{F9237469-6233-4BDE-9ACA-1CEC6916E338}">
      <text>
        <r>
          <rPr>
            <sz val="10"/>
            <color indexed="81"/>
            <rFont val="Lucida Console"/>
            <family val="3"/>
          </rPr>
          <t>_x000D_
EQUIP. P/ COND. VENT. PURIF. DE AR, COMPONENTES E ACES.</t>
        </r>
      </text>
    </comment>
    <comment ref="Y701" authorId="0" shapeId="0" xr:uid="{2906A8B6-4147-487F-893A-F8F51514D07F}">
      <text>
        <r>
          <rPr>
            <sz val="10"/>
            <color indexed="81"/>
            <rFont val="Lucida Console"/>
            <family val="3"/>
          </rPr>
          <t>_x000D_
EQUIP. E ACES. DE AQUEC. REFRIG. PRESSUR. E COND. DE AR</t>
        </r>
      </text>
    </comment>
    <comment ref="AW701" authorId="0" shapeId="0" xr:uid="{02B96F49-8196-40A1-9342-18774457729E}">
      <text>
        <r>
          <rPr>
            <sz val="10"/>
            <color indexed="81"/>
            <rFont val="Lucida Console"/>
            <family val="3"/>
          </rPr>
          <t>Tempo de Estoque (Meses)_x000D_
_x000D_
8,0</t>
        </r>
      </text>
    </comment>
    <comment ref="A702" authorId="0" shapeId="0" xr:uid="{20760683-6E72-48D6-8CAA-D89C65CF88AA}">
      <text>
        <r>
          <rPr>
            <sz val="10"/>
            <color indexed="81"/>
            <rFont val="Lucida Console"/>
            <family val="3"/>
          </rPr>
          <t>_x000D_
106131</t>
        </r>
      </text>
    </comment>
    <comment ref="B702" authorId="0" shapeId="0" xr:uid="{1AF65704-BAB9-4B72-AFD8-FA1ECD2BFCE6}">
      <text>
        <r>
          <rPr>
            <sz val="10"/>
            <color indexed="81"/>
            <rFont val="Lucida Console"/>
            <family val="3"/>
          </rPr>
          <t>DESCRIÇÃO DETALHADA_x000D_
RELE TERMICO 12 A 18A LRD21 ( SCH )</t>
        </r>
      </text>
    </comment>
    <comment ref="W702" authorId="0" shapeId="0" xr:uid="{26DFCF30-DEF0-4136-8416-50F3133759DB}">
      <text>
        <r>
          <rPr>
            <sz val="10"/>
            <color indexed="81"/>
            <rFont val="Lucida Console"/>
            <family val="3"/>
          </rPr>
          <t>_x000D_
DM-Elétrica</t>
        </r>
      </text>
    </comment>
    <comment ref="X702" authorId="0" shapeId="0" xr:uid="{9E9BA6FC-E676-4A5A-9691-365B1BC83F58}">
      <text>
        <r>
          <rPr>
            <sz val="10"/>
            <color indexed="81"/>
            <rFont val="Lucida Console"/>
            <family val="3"/>
          </rPr>
          <t>_x000D_
EQUIP. P/ COND. VENT. PURIF. DE AR, COMPONENTES E ACES.</t>
        </r>
      </text>
    </comment>
    <comment ref="Y702" authorId="0" shapeId="0" xr:uid="{51B7FDF5-D12E-4F5C-9B36-92170B6175E0}">
      <text>
        <r>
          <rPr>
            <sz val="10"/>
            <color indexed="81"/>
            <rFont val="Lucida Console"/>
            <family val="3"/>
          </rPr>
          <t>_x000D_
EQUIP. E ACES. DE AQUEC. REFRIG. PRESSUR. E COND. DE AR</t>
        </r>
      </text>
    </comment>
    <comment ref="AW702" authorId="0" shapeId="0" xr:uid="{C71D8805-2F3A-4240-9DFC-583EEBC4BA34}">
      <text>
        <r>
          <rPr>
            <sz val="10"/>
            <color indexed="81"/>
            <rFont val="Lucida Console"/>
            <family val="3"/>
          </rPr>
          <t>Tempo de Estoque (Meses)_x000D_
_x000D_
11,0</t>
        </r>
      </text>
    </comment>
    <comment ref="A703" authorId="0" shapeId="0" xr:uid="{3024277A-6244-4C1A-AAAC-6EA6874D569A}">
      <text>
        <r>
          <rPr>
            <sz val="10"/>
            <color indexed="81"/>
            <rFont val="Lucida Console"/>
            <family val="3"/>
          </rPr>
          <t>_x000D_
107790</t>
        </r>
      </text>
    </comment>
    <comment ref="B703" authorId="0" shapeId="0" xr:uid="{C29B711C-1E91-4C7D-85DD-1A83DFBCC221}">
      <text>
        <r>
          <rPr>
            <sz val="10"/>
            <color indexed="81"/>
            <rFont val="Lucida Console"/>
            <family val="3"/>
          </rPr>
          <t>DESCRIÇÃO DETALHADA_x000D_
CONTROLADOR ROTATIVO DE VELOCIDADE COM CHAVE PARA VENTILADORES COM PLACA 4 X 2 . COR BRANCA.</t>
        </r>
      </text>
    </comment>
    <comment ref="W703" authorId="0" shapeId="0" xr:uid="{4D3A375F-543F-40CB-863A-3B0CCC4E3C21}">
      <text>
        <r>
          <rPr>
            <sz val="10"/>
            <color indexed="81"/>
            <rFont val="Lucida Console"/>
            <family val="3"/>
          </rPr>
          <t>_x000D_
DM-Elétrica</t>
        </r>
      </text>
    </comment>
    <comment ref="X703" authorId="0" shapeId="0" xr:uid="{DF9E4DE4-47C8-4733-8446-9B5243A93F82}">
      <text>
        <r>
          <rPr>
            <sz val="10"/>
            <color indexed="81"/>
            <rFont val="Lucida Console"/>
            <family val="3"/>
          </rPr>
          <t>_x000D_
EQUIP. P/ COND. VENT. PURIF. DE AR, COMPONENTES E ACES.</t>
        </r>
      </text>
    </comment>
    <comment ref="Y703" authorId="0" shapeId="0" xr:uid="{279FD2B1-6011-426A-A5D0-84BB50A1468A}">
      <text>
        <r>
          <rPr>
            <sz val="10"/>
            <color indexed="81"/>
            <rFont val="Lucida Console"/>
            <family val="3"/>
          </rPr>
          <t>_x000D_
EQUIP. E ACES.P/ VENTILACAO E CIRCULACAO DE AR</t>
        </r>
      </text>
    </comment>
    <comment ref="AW703" authorId="0" shapeId="0" xr:uid="{D4B590F4-26C4-43D5-A906-ABA94A4BE771}">
      <text>
        <r>
          <rPr>
            <sz val="10"/>
            <color indexed="81"/>
            <rFont val="Lucida Console"/>
            <family val="3"/>
          </rPr>
          <t>Tempo de Estoque (Meses)_x000D_
_x000D_
241,0</t>
        </r>
      </text>
    </comment>
    <comment ref="A704" authorId="0" shapeId="0" xr:uid="{6085166B-8525-4170-B3EF-4986A0AF1A9F}">
      <text>
        <r>
          <rPr>
            <sz val="10"/>
            <color indexed="81"/>
            <rFont val="Lucida Console"/>
            <family val="3"/>
          </rPr>
          <t>_x000D_
23016</t>
        </r>
      </text>
    </comment>
    <comment ref="B704" authorId="0" shapeId="0" xr:uid="{3A5DE466-CAC6-4DF7-93F2-E3B6049D323A}">
      <text>
        <r>
          <rPr>
            <sz val="10"/>
            <color indexed="81"/>
            <rFont val="Lucida Console"/>
            <family val="3"/>
          </rPr>
          <t>DESCRIÇÃO DETALHADA_x000D_
MASSA CORRIDA ACRILICA - LT COM 18 L</t>
        </r>
      </text>
    </comment>
    <comment ref="W704" authorId="0" shapeId="0" xr:uid="{14F794F2-4E57-4785-9B19-6053B5BAA350}">
      <text>
        <r>
          <rPr>
            <sz val="10"/>
            <color indexed="81"/>
            <rFont val="Lucida Console"/>
            <family val="3"/>
          </rPr>
          <t>_x000D_
DM-Construção</t>
        </r>
      </text>
    </comment>
    <comment ref="X704" authorId="0" shapeId="0" xr:uid="{75ED3619-A0FF-40FB-8F26-19C0699A1BFB}">
      <text>
        <r>
          <rPr>
            <sz val="10"/>
            <color indexed="81"/>
            <rFont val="Lucida Console"/>
            <family val="3"/>
          </rPr>
          <t>_x000D_
MAT.E EQUIP. P/ CONSTR.CIVIL E CONSERV. DE VIAS PUBL.</t>
        </r>
      </text>
    </comment>
    <comment ref="Y704" authorId="0" shapeId="0" xr:uid="{9DBA2CC7-1D42-4450-9A91-EC56BBC9C3FD}">
      <text>
        <r>
          <rPr>
            <sz val="10"/>
            <color indexed="81"/>
            <rFont val="Lucida Console"/>
            <family val="3"/>
          </rPr>
          <t>_x000D_
CIMENTO, CAL E GESSO</t>
        </r>
      </text>
    </comment>
    <comment ref="AC704" authorId="0" shapeId="0" xr:uid="{FD034D9A-56A0-4072-99B1-60BBC9FCDEBC}">
      <text>
        <r>
          <rPr>
            <sz val="10"/>
            <color indexed="81"/>
            <rFont val="Lucida Console"/>
            <family val="3"/>
          </rPr>
          <t>_x000D_
AF 11.594/23 | Vc 18.10.2023 | Saldo    100 | CHRISPIN PINTOR TINTAS COMERCIO E SERVICOS LTDA ( 119818 )</t>
        </r>
      </text>
    </comment>
    <comment ref="AG704" authorId="0" shapeId="0" xr:uid="{07291FF5-2505-4175-BFA0-254A425D4ACC}">
      <text>
        <r>
          <rPr>
            <sz val="10"/>
            <color indexed="81"/>
            <rFont val="Lucida Console"/>
            <family val="3"/>
          </rPr>
          <t>_x000D_
AF 11.594/23 | Vc 18.10.2023 | Saldo    100 | CHRISPIN PINTOR TINTAS COMERCIO E SERVICOS LTDA ( 119818 )</t>
        </r>
      </text>
    </comment>
    <comment ref="AW704" authorId="0" shapeId="0" xr:uid="{7E933375-3A6C-4EE9-B387-3351A68FDEFB}">
      <text>
        <r>
          <rPr>
            <sz val="10"/>
            <color indexed="81"/>
            <rFont val="Lucida Console"/>
            <family val="3"/>
          </rPr>
          <t>Tempo de Estoque (Meses)_x000D_
_x000D_
100,0</t>
        </r>
      </text>
    </comment>
    <comment ref="A705" authorId="0" shapeId="0" xr:uid="{254FDD96-EA98-424C-884A-9ED35F4C2987}">
      <text>
        <r>
          <rPr>
            <sz val="10"/>
            <color indexed="81"/>
            <rFont val="Lucida Console"/>
            <family val="3"/>
          </rPr>
          <t>_x000D_
13197</t>
        </r>
      </text>
    </comment>
    <comment ref="B705" authorId="0" shapeId="0" xr:uid="{08BE9EE4-0AE8-4AA4-B91B-E848674466A4}">
      <text>
        <r>
          <rPr>
            <sz val="10"/>
            <color indexed="81"/>
            <rFont val="Lucida Console"/>
            <family val="3"/>
          </rPr>
          <t>DESCRIÇÃO DETALHADA_x000D_
DOBRADICA DE FERRO POLIDO 1.1/2"</t>
        </r>
      </text>
    </comment>
    <comment ref="W705" authorId="0" shapeId="0" xr:uid="{A8E517DB-BA93-420E-B35C-75F188836065}">
      <text>
        <r>
          <rPr>
            <sz val="10"/>
            <color indexed="81"/>
            <rFont val="Lucida Console"/>
            <family val="3"/>
          </rPr>
          <t>_x000D_
DM-Construção</t>
        </r>
      </text>
    </comment>
    <comment ref="X705" authorId="0" shapeId="0" xr:uid="{14E078A8-0D79-41D9-B37F-9D118265EE8A}">
      <text>
        <r>
          <rPr>
            <sz val="10"/>
            <color indexed="81"/>
            <rFont val="Lucida Console"/>
            <family val="3"/>
          </rPr>
          <t>_x000D_
MAT.E EQUIP. P/ CONSTR.CIVIL E CONSERV. DE VIAS PUBL.</t>
        </r>
      </text>
    </comment>
    <comment ref="Y705" authorId="0" shapeId="0" xr:uid="{E17F017A-FB2A-4420-99F2-36A593C85D99}">
      <text>
        <r>
          <rPr>
            <sz val="10"/>
            <color indexed="81"/>
            <rFont val="Lucida Console"/>
            <family val="3"/>
          </rPr>
          <t>_x000D_
FECHADURAS, DOBRADICAS E MACANETAS</t>
        </r>
      </text>
    </comment>
    <comment ref="AW705" authorId="0" shapeId="0" xr:uid="{118063AE-9F77-4C6F-A815-4C9283F31D2D}">
      <text>
        <r>
          <rPr>
            <sz val="10"/>
            <color indexed="81"/>
            <rFont val="Lucida Console"/>
            <family val="3"/>
          </rPr>
          <t>Tempo de Estoque (Meses)_x000D_
_x000D_
269,0</t>
        </r>
      </text>
    </comment>
    <comment ref="A706" authorId="0" shapeId="0" xr:uid="{FDF48139-0E38-4527-B413-149047F9AC52}">
      <text>
        <r>
          <rPr>
            <sz val="10"/>
            <color indexed="81"/>
            <rFont val="Lucida Console"/>
            <family val="3"/>
          </rPr>
          <t>_x000D_
23607</t>
        </r>
      </text>
    </comment>
    <comment ref="B706" authorId="0" shapeId="0" xr:uid="{BB77E76C-F361-49F9-A30C-3166CF119592}">
      <text>
        <r>
          <rPr>
            <sz val="10"/>
            <color indexed="81"/>
            <rFont val="Lucida Console"/>
            <family val="3"/>
          </rPr>
          <t>DESCRIÇÃO DETALHADA_x000D_
TARJETA CROMADA 2"</t>
        </r>
      </text>
    </comment>
    <comment ref="W706" authorId="0" shapeId="0" xr:uid="{18D37AC3-9593-467D-B63C-F939DF28D45A}">
      <text>
        <r>
          <rPr>
            <sz val="10"/>
            <color indexed="81"/>
            <rFont val="Lucida Console"/>
            <family val="3"/>
          </rPr>
          <t>_x000D_
DM-Marcenaria</t>
        </r>
      </text>
    </comment>
    <comment ref="X706" authorId="0" shapeId="0" xr:uid="{1660E4E5-4DB4-4D08-ABE7-940B39238A67}">
      <text>
        <r>
          <rPr>
            <sz val="10"/>
            <color indexed="81"/>
            <rFont val="Lucida Console"/>
            <family val="3"/>
          </rPr>
          <t>_x000D_
MAT.E EQUIP. P/ CONSTR.CIVIL E CONSERV. DE VIAS PUBL.</t>
        </r>
      </text>
    </comment>
    <comment ref="Y706" authorId="0" shapeId="0" xr:uid="{180B3143-B68C-447B-8B7A-5EF462C5BA79}">
      <text>
        <r>
          <rPr>
            <sz val="10"/>
            <color indexed="81"/>
            <rFont val="Lucida Console"/>
            <family val="3"/>
          </rPr>
          <t>_x000D_
MACANETAS, TRINCOS, TRAMELAS E TRANQUETAS</t>
        </r>
      </text>
    </comment>
    <comment ref="AW706" authorId="0" shapeId="0" xr:uid="{4326A0CA-083A-49B7-9A2C-5BA4804228C7}">
      <text>
        <r>
          <rPr>
            <sz val="10"/>
            <color indexed="81"/>
            <rFont val="Lucida Console"/>
            <family val="3"/>
          </rPr>
          <t>Tempo de Estoque (Meses)_x000D_
_x000D_
575,0</t>
        </r>
      </text>
    </comment>
    <comment ref="A707" authorId="0" shapeId="0" xr:uid="{7BEACDBF-A429-4E2D-80A1-BB0B30E443A1}">
      <text>
        <r>
          <rPr>
            <sz val="10"/>
            <color indexed="81"/>
            <rFont val="Lucida Console"/>
            <family val="3"/>
          </rPr>
          <t>_x000D_
14056</t>
        </r>
      </text>
    </comment>
    <comment ref="B707" authorId="0" shapeId="0" xr:uid="{C2B12AFD-FD23-4549-BA81-86BAD6798CBE}">
      <text>
        <r>
          <rPr>
            <sz val="10"/>
            <color indexed="81"/>
            <rFont val="Lucida Console"/>
            <family val="3"/>
          </rPr>
          <t>DESCRIÇÃO DETALHADA_x000D_
PORTA CADEADO DE FERRO ZINCADO DE 3 1/2"</t>
        </r>
      </text>
    </comment>
    <comment ref="W707" authorId="0" shapeId="0" xr:uid="{74B1FDF7-76DA-418A-B846-9486E2119EBA}">
      <text>
        <r>
          <rPr>
            <sz val="10"/>
            <color indexed="81"/>
            <rFont val="Lucida Console"/>
            <family val="3"/>
          </rPr>
          <t>_x000D_
Administrativo</t>
        </r>
      </text>
    </comment>
    <comment ref="X707" authorId="0" shapeId="0" xr:uid="{6FDC0068-BAAC-4962-8A3F-4C0763AB14EB}">
      <text>
        <r>
          <rPr>
            <sz val="10"/>
            <color indexed="81"/>
            <rFont val="Lucida Console"/>
            <family val="3"/>
          </rPr>
          <t>_x000D_
MAT.E EQUIP. P/ CONSTR.CIVIL E CONSERV. DE VIAS PUBL.</t>
        </r>
      </text>
    </comment>
    <comment ref="Y707" authorId="0" shapeId="0" xr:uid="{461A1CEF-4CA6-4235-8654-60DFC1AA956F}">
      <text>
        <r>
          <rPr>
            <sz val="10"/>
            <color indexed="81"/>
            <rFont val="Lucida Console"/>
            <family val="3"/>
          </rPr>
          <t>_x000D_
CADEADOS</t>
        </r>
      </text>
    </comment>
    <comment ref="AW707" authorId="0" shapeId="0" xr:uid="{0BF0ACD3-19FF-4CF6-86FB-6349E6EEC467}">
      <text>
        <r>
          <rPr>
            <sz val="10"/>
            <color indexed="81"/>
            <rFont val="Lucida Console"/>
            <family val="3"/>
          </rPr>
          <t>Tempo de Estoque (Meses)_x000D_
_x000D_
72,0</t>
        </r>
      </text>
    </comment>
    <comment ref="A708" authorId="0" shapeId="0" xr:uid="{57084C97-B2B3-4CD7-A409-C86A4A268BB0}">
      <text>
        <r>
          <rPr>
            <sz val="10"/>
            <color indexed="81"/>
            <rFont val="Lucida Console"/>
            <family val="3"/>
          </rPr>
          <t>_x000D_
87247</t>
        </r>
      </text>
    </comment>
    <comment ref="B708" authorId="0" shapeId="0" xr:uid="{38D4F3BB-E3E7-4E56-96D7-38E5EFED338A}">
      <text>
        <r>
          <rPr>
            <sz val="10"/>
            <color indexed="81"/>
            <rFont val="Lucida Console"/>
            <family val="3"/>
          </rPr>
          <t>DESCRIÇÃO DETALHADA_x000D_
PORTA CADEADO DE FERRO ZINCADO 2"</t>
        </r>
      </text>
    </comment>
    <comment ref="W708" authorId="0" shapeId="0" xr:uid="{5F3D3AF1-EB44-4315-AFE1-AAB45DBD7BC6}">
      <text>
        <r>
          <rPr>
            <sz val="10"/>
            <color indexed="81"/>
            <rFont val="Lucida Console"/>
            <family val="3"/>
          </rPr>
          <t>_x000D_
Administrativo</t>
        </r>
      </text>
    </comment>
    <comment ref="X708" authorId="0" shapeId="0" xr:uid="{09EE8B6E-3643-4F49-B941-D89142B9833D}">
      <text>
        <r>
          <rPr>
            <sz val="10"/>
            <color indexed="81"/>
            <rFont val="Lucida Console"/>
            <family val="3"/>
          </rPr>
          <t>_x000D_
MAT.E EQUIP. P/ CONSTR.CIVIL E CONSERV. DE VIAS PUBL.</t>
        </r>
      </text>
    </comment>
    <comment ref="Y708" authorId="0" shapeId="0" xr:uid="{3D487345-B668-4B28-B9A7-3C62B7E5EE1A}">
      <text>
        <r>
          <rPr>
            <sz val="10"/>
            <color indexed="81"/>
            <rFont val="Lucida Console"/>
            <family val="3"/>
          </rPr>
          <t>_x000D_
CADEADOS</t>
        </r>
      </text>
    </comment>
    <comment ref="AW708" authorId="0" shapeId="0" xr:uid="{CC941CF1-A873-4F24-AA55-B236BE8FD539}">
      <text>
        <r>
          <rPr>
            <sz val="10"/>
            <color indexed="81"/>
            <rFont val="Lucida Console"/>
            <family val="3"/>
          </rPr>
          <t>Tempo de Estoque (Meses)_x000D_
_x000D_
347,0</t>
        </r>
      </text>
    </comment>
    <comment ref="A709" authorId="0" shapeId="0" xr:uid="{EB7438EC-3B39-4A29-92D1-23F5C969EC6A}">
      <text>
        <r>
          <rPr>
            <sz val="10"/>
            <color indexed="81"/>
            <rFont val="Lucida Console"/>
            <family val="3"/>
          </rPr>
          <t>_x000D_
88876</t>
        </r>
      </text>
    </comment>
    <comment ref="B709" authorId="0" shapeId="0" xr:uid="{8B913F78-B066-4D66-ABA8-0ED395FF2FB2}">
      <text>
        <r>
          <rPr>
            <sz val="10"/>
            <color indexed="81"/>
            <rFont val="Lucida Console"/>
            <family val="3"/>
          </rPr>
          <t>DESCRIÇÃO DETALHADA_x000D_
ALAVANCA EM FERRO  PARA VITRO, TAMANHO PADRAO</t>
        </r>
      </text>
    </comment>
    <comment ref="W709" authorId="0" shapeId="0" xr:uid="{5FFF2C20-3432-4FCC-BA6A-032929EACABF}">
      <text>
        <r>
          <rPr>
            <sz val="10"/>
            <color indexed="81"/>
            <rFont val="Lucida Console"/>
            <family val="3"/>
          </rPr>
          <t>_x000D_
DM-Construção</t>
        </r>
      </text>
    </comment>
    <comment ref="X709" authorId="0" shapeId="0" xr:uid="{66EFF0BB-EC56-4B51-97B0-287077341742}">
      <text>
        <r>
          <rPr>
            <sz val="10"/>
            <color indexed="81"/>
            <rFont val="Lucida Console"/>
            <family val="3"/>
          </rPr>
          <t>_x000D_
MAT.E EQUIP. P/ CONSTR.CIVIL E CONSERV. DE VIAS PUBL.</t>
        </r>
      </text>
    </comment>
    <comment ref="Y709" authorId="0" shapeId="0" xr:uid="{0135B653-94E4-4106-ADBC-729B2D98AE7B}">
      <text>
        <r>
          <rPr>
            <sz val="10"/>
            <color indexed="81"/>
            <rFont val="Lucida Console"/>
            <family val="3"/>
          </rPr>
          <t>_x000D_
CAIXILHOS, JANELAS E VITROS</t>
        </r>
      </text>
    </comment>
    <comment ref="AW709" authorId="0" shapeId="0" xr:uid="{11EEAB2D-64DC-41B0-949C-54C4C7C850D0}">
      <text>
        <r>
          <rPr>
            <sz val="10"/>
            <color indexed="81"/>
            <rFont val="Lucida Console"/>
            <family val="3"/>
          </rPr>
          <t>Tempo de Estoque (Meses)_x000D_
_x000D_
692,0</t>
        </r>
      </text>
    </comment>
    <comment ref="A710" authorId="0" shapeId="0" xr:uid="{248BC8C2-418D-4243-9AD3-B0B0062BA2D6}">
      <text>
        <r>
          <rPr>
            <sz val="10"/>
            <color indexed="81"/>
            <rFont val="Lucida Console"/>
            <family val="3"/>
          </rPr>
          <t>_x000D_
78303</t>
        </r>
      </text>
    </comment>
    <comment ref="B710" authorId="0" shapeId="0" xr:uid="{81CF9405-FC6B-4EF7-9778-09B35D4B0117}">
      <text>
        <r>
          <rPr>
            <sz val="10"/>
            <color indexed="81"/>
            <rFont val="Lucida Console"/>
            <family val="3"/>
          </rPr>
          <t>DESCRIÇÃO DETALHADA_x000D_
PIA DE ACO INOX COM 01 CUBA, MEDINDO 1,50 M DE COMP. E LARGURA MINIMA DE 53 CM</t>
        </r>
      </text>
    </comment>
    <comment ref="W710" authorId="0" shapeId="0" xr:uid="{14C22356-BA72-4079-BD4B-89EC92DECDFA}">
      <text>
        <r>
          <rPr>
            <sz val="10"/>
            <color indexed="81"/>
            <rFont val="Lucida Console"/>
            <family val="3"/>
          </rPr>
          <t>_x000D_
DM-Construção</t>
        </r>
      </text>
    </comment>
    <comment ref="X710" authorId="0" shapeId="0" xr:uid="{7A0BB24E-B2B7-43E8-8B99-7BC11BAB737E}">
      <text>
        <r>
          <rPr>
            <sz val="10"/>
            <color indexed="81"/>
            <rFont val="Lucida Console"/>
            <family val="3"/>
          </rPr>
          <t>_x000D_
MAT.E EQUIP. P/ CONSTR.CIVIL E CONSERV. DE VIAS PUBL.</t>
        </r>
      </text>
    </comment>
    <comment ref="Y710" authorId="0" shapeId="0" xr:uid="{AFA0DB4A-8389-41AA-9C6F-43F1371108E8}">
      <text>
        <r>
          <rPr>
            <sz val="10"/>
            <color indexed="81"/>
            <rFont val="Lucida Console"/>
            <family val="3"/>
          </rPr>
          <t>_x000D_
TANQUES, LAVATORIOS E PIAS</t>
        </r>
      </text>
    </comment>
    <comment ref="AW710" authorId="0" shapeId="0" xr:uid="{8F8153B3-25D5-422E-9068-6EF19180612E}">
      <text>
        <r>
          <rPr>
            <sz val="10"/>
            <color indexed="81"/>
            <rFont val="Lucida Console"/>
            <family val="3"/>
          </rPr>
          <t>Tempo de Estoque (Meses)_x000D_
_x000D_
17,0</t>
        </r>
      </text>
    </comment>
    <comment ref="A711" authorId="0" shapeId="0" xr:uid="{1588DE11-E302-40B4-86F8-195F396DCB3A}">
      <text>
        <r>
          <rPr>
            <sz val="10"/>
            <color indexed="81"/>
            <rFont val="Lucida Console"/>
            <family val="3"/>
          </rPr>
          <t>_x000D_
144153</t>
        </r>
      </text>
    </comment>
    <comment ref="B711" authorId="0" shapeId="0" xr:uid="{80FBBF61-E10C-42EC-8949-22B68A34F36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711" authorId="0" shapeId="0" xr:uid="{1ADD31DF-DD07-4CE3-A1DF-8F59E4849086}">
      <text>
        <r>
          <rPr>
            <sz val="10"/>
            <color indexed="81"/>
            <rFont val="Lucida Console"/>
            <family val="3"/>
          </rPr>
          <t>_x000D_
DM-Construção</t>
        </r>
      </text>
    </comment>
    <comment ref="X711" authorId="0" shapeId="0" xr:uid="{116A71BF-6E83-43DA-8CB3-06A59D85EC53}">
      <text>
        <r>
          <rPr>
            <sz val="10"/>
            <color indexed="81"/>
            <rFont val="Lucida Console"/>
            <family val="3"/>
          </rPr>
          <t>_x000D_
MAT.E EQUIP. P/ CONSTR.CIVIL E CONSERV. DE VIAS PUBL.</t>
        </r>
      </text>
    </comment>
    <comment ref="Y711" authorId="0" shapeId="0" xr:uid="{3C64A34F-760B-4957-99EA-31CF70099C97}">
      <text>
        <r>
          <rPr>
            <sz val="10"/>
            <color indexed="81"/>
            <rFont val="Lucida Console"/>
            <family val="3"/>
          </rPr>
          <t>_x000D_
TANQUES, LAVATORIOS E PIAS</t>
        </r>
      </text>
    </comment>
    <comment ref="AW711" authorId="0" shapeId="0" xr:uid="{0C3AE117-C1AD-4F9C-A59C-AB8397E30414}">
      <text>
        <r>
          <rPr>
            <sz val="10"/>
            <color indexed="81"/>
            <rFont val="Lucida Console"/>
            <family val="3"/>
          </rPr>
          <t>Tempo de Estoque (Meses)_x000D_
_x000D_
373,0</t>
        </r>
      </text>
    </comment>
    <comment ref="A712" authorId="0" shapeId="0" xr:uid="{E688E752-8D1A-4F82-AAAD-CBD11562F255}">
      <text>
        <r>
          <rPr>
            <sz val="10"/>
            <color indexed="81"/>
            <rFont val="Lucida Console"/>
            <family val="3"/>
          </rPr>
          <t>_x000D_
105294</t>
        </r>
      </text>
    </comment>
    <comment ref="B712" authorId="0" shapeId="0" xr:uid="{22112081-DD09-4851-A53A-7744DB44547E}">
      <text>
        <r>
          <rPr>
            <sz val="10"/>
            <color indexed="81"/>
            <rFont val="Lucida Console"/>
            <family val="3"/>
          </rPr>
          <t>DESCRIÇÃO DETALHADA_x000D_
GRELHA REDONDA PARA RALO EM INOX, 6" COM DISPOSITIVO DE VEDACAO PARA INSETO</t>
        </r>
      </text>
    </comment>
    <comment ref="W712" authorId="0" shapeId="0" xr:uid="{7674FA03-660E-40AB-B97F-F27E3C999573}">
      <text>
        <r>
          <rPr>
            <sz val="10"/>
            <color indexed="81"/>
            <rFont val="Lucida Console"/>
            <family val="3"/>
          </rPr>
          <t>_x000D_
DM-Construção</t>
        </r>
      </text>
    </comment>
    <comment ref="X712" authorId="0" shapeId="0" xr:uid="{8A976F0A-8179-4A4C-85ED-18D48C385EB0}">
      <text>
        <r>
          <rPr>
            <sz val="10"/>
            <color indexed="81"/>
            <rFont val="Lucida Console"/>
            <family val="3"/>
          </rPr>
          <t>_x000D_
MAT.E EQUIP. P/ CONSTR.CIVIL E CONSERV. DE VIAS PUBL.</t>
        </r>
      </text>
    </comment>
    <comment ref="Y712" authorId="0" shapeId="0" xr:uid="{ADEAE99D-6709-4EFC-9CBC-6A7BA665CB66}">
      <text>
        <r>
          <rPr>
            <sz val="10"/>
            <color indexed="81"/>
            <rFont val="Lucida Console"/>
            <family val="3"/>
          </rPr>
          <t>_x000D_
TAMPOS/GRELHAS P/ USO EM VIAS PUBLICAS</t>
        </r>
      </text>
    </comment>
    <comment ref="AW712" authorId="0" shapeId="0" xr:uid="{ACFBB8AF-FC67-4DC9-9614-BD42DB6F1828}">
      <text>
        <r>
          <rPr>
            <sz val="10"/>
            <color indexed="81"/>
            <rFont val="Lucida Console"/>
            <family val="3"/>
          </rPr>
          <t>Tempo de Estoque (Meses)_x000D_
_x000D_
75,0</t>
        </r>
      </text>
    </comment>
    <comment ref="A713" authorId="0" shapeId="0" xr:uid="{0C62E676-75BF-4784-9AA0-BF1E8AE50729}">
      <text>
        <r>
          <rPr>
            <sz val="10"/>
            <color indexed="81"/>
            <rFont val="Lucida Console"/>
            <family val="3"/>
          </rPr>
          <t>_x000D_
106909</t>
        </r>
      </text>
    </comment>
    <comment ref="B713" authorId="0" shapeId="0" xr:uid="{26F0C298-343D-442F-956C-2067A7D888D1}">
      <text>
        <r>
          <rPr>
            <sz val="10"/>
            <color indexed="81"/>
            <rFont val="Lucida Console"/>
            <family val="3"/>
          </rPr>
          <t>DESCRIÇÃO DETALHADA_x000D_
CAMISA DE BRIM, N° 2, CONFECCIONADA EM TECIDO 100% ALGODAO, COM ACABAMENTO ESPECIAL PARA PROTECAO AO ARCO ELETRICO E EXPOSICAO A CHAMAS,  NA COR CINZA.</t>
        </r>
      </text>
    </comment>
    <comment ref="W713" authorId="0" shapeId="0" xr:uid="{E181D1BB-92AD-404A-8BF3-0611D2A599C6}">
      <text>
        <r>
          <rPr>
            <sz val="10"/>
            <color indexed="81"/>
            <rFont val="Lucida Console"/>
            <family val="3"/>
          </rPr>
          <t>_x000D_
SegMedTra</t>
        </r>
      </text>
    </comment>
    <comment ref="X713" authorId="0" shapeId="0" xr:uid="{2E72CA4A-5478-4864-8799-E78D9B8F0A04}">
      <text>
        <r>
          <rPr>
            <sz val="10"/>
            <color indexed="81"/>
            <rFont val="Lucida Console"/>
            <family val="3"/>
          </rPr>
          <t>_x000D_
EQUIP PROT IND, INST MAT P/ SINAL, CONTR, COMB ...</t>
        </r>
      </text>
    </comment>
    <comment ref="Y713" authorId="0" shapeId="0" xr:uid="{A8CDB284-1E97-43F1-8353-35967B76C6B1}">
      <text>
        <r>
          <rPr>
            <sz val="10"/>
            <color indexed="81"/>
            <rFont val="Lucida Console"/>
            <family val="3"/>
          </rPr>
          <t>_x000D_
CALCADOS, LUVAS, OCULOS, MASCARAS, CAPACETES, CASSETETE</t>
        </r>
      </text>
    </comment>
    <comment ref="AW713" authorId="0" shapeId="0" xr:uid="{A0F053B6-23D6-4A8E-9117-9087E4810A40}">
      <text>
        <r>
          <rPr>
            <sz val="10"/>
            <color indexed="81"/>
            <rFont val="Lucida Console"/>
            <family val="3"/>
          </rPr>
          <t>Tempo de Estoque (Meses)_x000D_
_x000D_
3,0</t>
        </r>
      </text>
    </comment>
    <comment ref="A714" authorId="0" shapeId="0" xr:uid="{4AB58888-8E3D-42AC-BB48-135136842A7E}">
      <text>
        <r>
          <rPr>
            <sz val="10"/>
            <color indexed="81"/>
            <rFont val="Lucida Console"/>
            <family val="3"/>
          </rPr>
          <t>_x000D_
106910</t>
        </r>
      </text>
    </comment>
    <comment ref="B714" authorId="0" shapeId="0" xr:uid="{C7C0B502-FA6C-421E-B1A0-3FDB15E6A3B2}">
      <text>
        <r>
          <rPr>
            <sz val="10"/>
            <color indexed="81"/>
            <rFont val="Lucida Console"/>
            <family val="3"/>
          </rPr>
          <t>DESCRIÇÃO DETALHADA_x000D_
CAMISA DE BRIM, N° 3, CONFECCIONADA EM TECIDO 100% ALGODAO, COM ACABAMENTO ESPECIAL PARA PROTECAO AO ARCO ELETRICO E EXPOSICAO A CHAMAS,  NA COR CINZA.</t>
        </r>
      </text>
    </comment>
    <comment ref="W714" authorId="0" shapeId="0" xr:uid="{97658286-EE89-41EF-AE4D-B119235497EA}">
      <text>
        <r>
          <rPr>
            <sz val="10"/>
            <color indexed="81"/>
            <rFont val="Lucida Console"/>
            <family val="3"/>
          </rPr>
          <t>_x000D_
SegMedTra</t>
        </r>
      </text>
    </comment>
    <comment ref="X714" authorId="0" shapeId="0" xr:uid="{B8CC493A-C213-494F-9FD3-F2E83E830AB4}">
      <text>
        <r>
          <rPr>
            <sz val="10"/>
            <color indexed="81"/>
            <rFont val="Lucida Console"/>
            <family val="3"/>
          </rPr>
          <t>_x000D_
EQUIP PROT IND, INST MAT P/ SINAL, CONTR, COMB ...</t>
        </r>
      </text>
    </comment>
    <comment ref="Y714" authorId="0" shapeId="0" xr:uid="{BDEE5EFC-6944-4BD5-8C41-EEC4EBE6356F}">
      <text>
        <r>
          <rPr>
            <sz val="10"/>
            <color indexed="81"/>
            <rFont val="Lucida Console"/>
            <family val="3"/>
          </rPr>
          <t>_x000D_
CALCADOS, LUVAS, OCULOS, MASCARAS, CAPACETES, CASSETETE</t>
        </r>
      </text>
    </comment>
    <comment ref="AW714" authorId="0" shapeId="0" xr:uid="{4D90CCC3-0EEC-45F0-B29F-4EFE20F51463}">
      <text>
        <r>
          <rPr>
            <sz val="10"/>
            <color indexed="81"/>
            <rFont val="Lucida Console"/>
            <family val="3"/>
          </rPr>
          <t>Tempo de Estoque (Meses)_x000D_
_x000D_
7,0</t>
        </r>
      </text>
    </comment>
    <comment ref="A715" authorId="0" shapeId="0" xr:uid="{F4B4C916-F93D-4DBA-881A-27F55453B1BD}">
      <text>
        <r>
          <rPr>
            <sz val="10"/>
            <color indexed="81"/>
            <rFont val="Lucida Console"/>
            <family val="3"/>
          </rPr>
          <t>_x000D_
106911</t>
        </r>
      </text>
    </comment>
    <comment ref="B715" authorId="0" shapeId="0" xr:uid="{37B9456E-9C26-4DF1-A092-BE36C7C90021}">
      <text>
        <r>
          <rPr>
            <sz val="10"/>
            <color indexed="81"/>
            <rFont val="Lucida Console"/>
            <family val="3"/>
          </rPr>
          <t>DESCRIÇÃO DETALHADA_x000D_
CAMISA DE BRIM, N° 4, CONFECCIONADA EM TECIDO 100% ALGODAO, COM ACABAMENTO ESPECIAL PARA PROTECAO AO ARCO ELETRICO E EXPOSICAO A CHAMAS,  NA COR CINZA.</t>
        </r>
      </text>
    </comment>
    <comment ref="W715" authorId="0" shapeId="0" xr:uid="{54E5BC69-125A-4F89-99E0-07FEFAF38D22}">
      <text>
        <r>
          <rPr>
            <sz val="10"/>
            <color indexed="81"/>
            <rFont val="Lucida Console"/>
            <family val="3"/>
          </rPr>
          <t>_x000D_
SegMedTra</t>
        </r>
      </text>
    </comment>
    <comment ref="X715" authorId="0" shapeId="0" xr:uid="{5556976B-0280-4E07-A07E-7F4C1638E504}">
      <text>
        <r>
          <rPr>
            <sz val="10"/>
            <color indexed="81"/>
            <rFont val="Lucida Console"/>
            <family val="3"/>
          </rPr>
          <t>_x000D_
EQUIP PROT IND, INST MAT P/ SINAL, CONTR, COMB ...</t>
        </r>
      </text>
    </comment>
    <comment ref="Y715" authorId="0" shapeId="0" xr:uid="{A894DAB8-51D8-45AD-B1D6-D1CBE1C11FBC}">
      <text>
        <r>
          <rPr>
            <sz val="10"/>
            <color indexed="81"/>
            <rFont val="Lucida Console"/>
            <family val="3"/>
          </rPr>
          <t>_x000D_
CALCADOS, LUVAS, OCULOS, MASCARAS, CAPACETES, CASSETETE</t>
        </r>
      </text>
    </comment>
    <comment ref="AW715" authorId="0" shapeId="0" xr:uid="{ADAC1CE0-BD80-47E8-AD40-BA413373CE10}">
      <text>
        <r>
          <rPr>
            <sz val="10"/>
            <color indexed="81"/>
            <rFont val="Lucida Console"/>
            <family val="3"/>
          </rPr>
          <t>Tempo de Estoque (Meses)_x000D_
_x000D_
6,0</t>
        </r>
      </text>
    </comment>
    <comment ref="A716" authorId="0" shapeId="0" xr:uid="{C8A5B2BE-FB14-4D90-9D10-B84E7AFD014F}">
      <text>
        <r>
          <rPr>
            <sz val="10"/>
            <color indexed="81"/>
            <rFont val="Lucida Console"/>
            <family val="3"/>
          </rPr>
          <t>_x000D_
106913</t>
        </r>
      </text>
    </comment>
    <comment ref="B716" authorId="0" shapeId="0" xr:uid="{6DF14318-90DE-44D3-A29B-8FCABE6B49D0}">
      <text>
        <r>
          <rPr>
            <sz val="10"/>
            <color indexed="81"/>
            <rFont val="Lucida Console"/>
            <family val="3"/>
          </rPr>
          <t>DESCRIÇÃO DETALHADA_x000D_
CAMISA DE BRIM, N° 6, CONFECCIONADA EM TECIDO 100% ALGODAO, COM ACABAMENTO ESPECIAL PARA PROTECAO AO ARCO ELETRICO E EXPOSICAO A CHAMAS,  NA COR CINZA.</t>
        </r>
      </text>
    </comment>
    <comment ref="W716" authorId="0" shapeId="0" xr:uid="{6D11A885-DFA9-4B8F-BD5D-E02C1BF578B1}">
      <text>
        <r>
          <rPr>
            <sz val="10"/>
            <color indexed="81"/>
            <rFont val="Lucida Console"/>
            <family val="3"/>
          </rPr>
          <t>_x000D_
SegMedTra</t>
        </r>
      </text>
    </comment>
    <comment ref="X716" authorId="0" shapeId="0" xr:uid="{1E1EDE78-D8A4-453F-8C56-090ACC9E3D1C}">
      <text>
        <r>
          <rPr>
            <sz val="10"/>
            <color indexed="81"/>
            <rFont val="Lucida Console"/>
            <family val="3"/>
          </rPr>
          <t>_x000D_
EQUIP PROT IND, INST MAT P/ SINAL, CONTR, COMB ...</t>
        </r>
      </text>
    </comment>
    <comment ref="Y716" authorId="0" shapeId="0" xr:uid="{97AA83F6-48C7-4A7B-9ED1-F59CA11B42A4}">
      <text>
        <r>
          <rPr>
            <sz val="10"/>
            <color indexed="81"/>
            <rFont val="Lucida Console"/>
            <family val="3"/>
          </rPr>
          <t>_x000D_
CALCADOS, LUVAS, OCULOS, MASCARAS, CAPACETES, CASSETETE</t>
        </r>
      </text>
    </comment>
    <comment ref="AW716" authorId="0" shapeId="0" xr:uid="{56296F20-58E7-408D-A8EF-EA1BF884DA98}">
      <text>
        <r>
          <rPr>
            <sz val="10"/>
            <color indexed="81"/>
            <rFont val="Lucida Console"/>
            <family val="3"/>
          </rPr>
          <t>Tempo de Estoque (Meses)_x000D_
_x000D_
2,0</t>
        </r>
      </text>
    </comment>
    <comment ref="A717" authorId="0" shapeId="0" xr:uid="{6070096B-4FB2-4660-8EE4-1A5CA62D12FE}">
      <text>
        <r>
          <rPr>
            <sz val="10"/>
            <color indexed="81"/>
            <rFont val="Lucida Console"/>
            <family val="3"/>
          </rPr>
          <t>_x000D_
132799</t>
        </r>
      </text>
    </comment>
    <comment ref="B717" authorId="0" shapeId="0" xr:uid="{6C3A9B25-62AB-42DD-B951-E9FB1A47F163}">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17" authorId="0" shapeId="0" xr:uid="{D1580BB2-1ADD-456D-91CF-A166784A4CB1}">
      <text>
        <r>
          <rPr>
            <sz val="10"/>
            <color indexed="81"/>
            <rFont val="Lucida Console"/>
            <family val="3"/>
          </rPr>
          <t>_x000D_
SegMedTra</t>
        </r>
      </text>
    </comment>
    <comment ref="X717" authorId="0" shapeId="0" xr:uid="{AA1C3188-AA9B-4501-98F5-80A1A85AEB2D}">
      <text>
        <r>
          <rPr>
            <sz val="10"/>
            <color indexed="81"/>
            <rFont val="Lucida Console"/>
            <family val="3"/>
          </rPr>
          <t>_x000D_
EQUIP PROT IND, INST MAT P/ SINAL, CONTR, COMB ...</t>
        </r>
      </text>
    </comment>
    <comment ref="Y717" authorId="0" shapeId="0" xr:uid="{1E3A26B3-B8DC-4650-8B0A-8E16DA919ABB}">
      <text>
        <r>
          <rPr>
            <sz val="10"/>
            <color indexed="81"/>
            <rFont val="Lucida Console"/>
            <family val="3"/>
          </rPr>
          <t>_x000D_
CALCADOS, LUVAS, OCULOS, MASCARAS, CAPACETES, CASSETETE</t>
        </r>
      </text>
    </comment>
    <comment ref="AW717" authorId="0" shapeId="0" xr:uid="{B033EB67-0463-41C4-99AA-1A7C2D1A9CDB}">
      <text>
        <r>
          <rPr>
            <sz val="10"/>
            <color indexed="81"/>
            <rFont val="Lucida Console"/>
            <family val="3"/>
          </rPr>
          <t>Tempo de Estoque (Meses)_x000D_
_x000D_
10,0</t>
        </r>
      </text>
    </comment>
    <comment ref="A718" authorId="0" shapeId="0" xr:uid="{999CA25F-6607-4B58-80AC-7E41EEFFA33C}">
      <text>
        <r>
          <rPr>
            <sz val="10"/>
            <color indexed="81"/>
            <rFont val="Lucida Console"/>
            <family val="3"/>
          </rPr>
          <t>_x000D_
136818</t>
        </r>
      </text>
    </comment>
    <comment ref="B718" authorId="0" shapeId="0" xr:uid="{9947C5E3-B3FC-407E-890C-C42A38E0E599}">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718" authorId="0" shapeId="0" xr:uid="{842C9C21-3DF9-48C1-8DD6-81E396B608AB}">
      <text>
        <r>
          <rPr>
            <sz val="10"/>
            <color indexed="81"/>
            <rFont val="Lucida Console"/>
            <family val="3"/>
          </rPr>
          <t>_x000D_
SegMedTra</t>
        </r>
      </text>
    </comment>
    <comment ref="X718" authorId="0" shapeId="0" xr:uid="{C25064C4-8991-4C03-80C1-B005BA6B7CC4}">
      <text>
        <r>
          <rPr>
            <sz val="10"/>
            <color indexed="81"/>
            <rFont val="Lucida Console"/>
            <family val="3"/>
          </rPr>
          <t>_x000D_
EQUIP PROT IND, INST MAT P/ SINAL, CONTR, COMB ...</t>
        </r>
      </text>
    </comment>
    <comment ref="Y718" authorId="0" shapeId="0" xr:uid="{8B190D27-D7B5-445C-8757-C4A30D75C991}">
      <text>
        <r>
          <rPr>
            <sz val="10"/>
            <color indexed="81"/>
            <rFont val="Lucida Console"/>
            <family val="3"/>
          </rPr>
          <t>_x000D_
CALCADOS, LUVAS, OCULOS, MASCARAS, CAPACETES, CASSETETE</t>
        </r>
      </text>
    </comment>
    <comment ref="AW718" authorId="0" shapeId="0" xr:uid="{9C35E4B1-31DF-4C3F-B824-92DA5B68B886}">
      <text>
        <r>
          <rPr>
            <sz val="10"/>
            <color indexed="81"/>
            <rFont val="Lucida Console"/>
            <family val="3"/>
          </rPr>
          <t>Tempo de Estoque (Meses)_x000D_
_x000D_
1.161,0</t>
        </r>
      </text>
    </comment>
    <comment ref="A719" authorId="0" shapeId="0" xr:uid="{C846BC1F-F1F2-4FF7-B2D0-FA394D3958F5}">
      <text>
        <r>
          <rPr>
            <sz val="10"/>
            <color indexed="81"/>
            <rFont val="Lucida Console"/>
            <family val="3"/>
          </rPr>
          <t>_x000D_
136819</t>
        </r>
      </text>
    </comment>
    <comment ref="B719" authorId="0" shapeId="0" xr:uid="{E21472C4-0BAF-4926-AAA2-C0F9353FA985}">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719" authorId="0" shapeId="0" xr:uid="{96155D1E-3050-47BF-B279-2D4B1F2B651D}">
      <text>
        <r>
          <rPr>
            <sz val="10"/>
            <color indexed="81"/>
            <rFont val="Lucida Console"/>
            <family val="3"/>
          </rPr>
          <t>_x000D_
SegMedTra</t>
        </r>
      </text>
    </comment>
    <comment ref="X719" authorId="0" shapeId="0" xr:uid="{971060DB-622A-471B-B867-B3A3B9E2A585}">
      <text>
        <r>
          <rPr>
            <sz val="10"/>
            <color indexed="81"/>
            <rFont val="Lucida Console"/>
            <family val="3"/>
          </rPr>
          <t>_x000D_
EQUIP PROT IND, INST MAT P/ SINAL, CONTR, COMB ...</t>
        </r>
      </text>
    </comment>
    <comment ref="Y719" authorId="0" shapeId="0" xr:uid="{378AA909-4B59-4355-B1A0-5FD90D1A634A}">
      <text>
        <r>
          <rPr>
            <sz val="10"/>
            <color indexed="81"/>
            <rFont val="Lucida Console"/>
            <family val="3"/>
          </rPr>
          <t>_x000D_
CALCADOS, LUVAS, OCULOS, MASCARAS, CAPACETES, CASSETETE</t>
        </r>
      </text>
    </comment>
    <comment ref="AW719" authorId="0" shapeId="0" xr:uid="{F951CA3E-EF14-4615-BCCC-AF2EECAE4D7E}">
      <text>
        <r>
          <rPr>
            <sz val="10"/>
            <color indexed="81"/>
            <rFont val="Lucida Console"/>
            <family val="3"/>
          </rPr>
          <t>Tempo de Estoque (Meses)_x000D_
_x000D_
239,0</t>
        </r>
      </text>
    </comment>
    <comment ref="A720" authorId="0" shapeId="0" xr:uid="{37925B76-5021-459B-B58D-57BA71B0A34F}">
      <text>
        <r>
          <rPr>
            <sz val="10"/>
            <color indexed="81"/>
            <rFont val="Lucida Console"/>
            <family val="3"/>
          </rPr>
          <t>_x000D_
136823</t>
        </r>
      </text>
    </comment>
    <comment ref="B720" authorId="0" shapeId="0" xr:uid="{1E3FE065-F44E-4D3E-9CEC-3FF992F76D3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720" authorId="0" shapeId="0" xr:uid="{63CC421D-21A8-43AC-B01C-599D9F4649D1}">
      <text>
        <r>
          <rPr>
            <sz val="10"/>
            <color indexed="81"/>
            <rFont val="Lucida Console"/>
            <family val="3"/>
          </rPr>
          <t>_x000D_
SegMedTra</t>
        </r>
      </text>
    </comment>
    <comment ref="X720" authorId="0" shapeId="0" xr:uid="{5655E49B-2006-4142-9830-26DEB3B3223D}">
      <text>
        <r>
          <rPr>
            <sz val="10"/>
            <color indexed="81"/>
            <rFont val="Lucida Console"/>
            <family val="3"/>
          </rPr>
          <t>_x000D_
EQUIP PROT IND, INST MAT P/ SINAL, CONTR, COMB ...</t>
        </r>
      </text>
    </comment>
    <comment ref="Y720" authorId="0" shapeId="0" xr:uid="{C864DCFD-FE47-4D5B-9CEF-76196369DB7D}">
      <text>
        <r>
          <rPr>
            <sz val="10"/>
            <color indexed="81"/>
            <rFont val="Lucida Console"/>
            <family val="3"/>
          </rPr>
          <t>_x000D_
CALCADOS, LUVAS, OCULOS, MASCARAS, CAPACETES, CASSETETE</t>
        </r>
      </text>
    </comment>
    <comment ref="AW720" authorId="0" shapeId="0" xr:uid="{06FBACA3-DE30-43DC-A596-4783D180B115}">
      <text>
        <r>
          <rPr>
            <sz val="10"/>
            <color indexed="81"/>
            <rFont val="Lucida Console"/>
            <family val="3"/>
          </rPr>
          <t>Tempo de Estoque (Meses)_x000D_
_x000D_
51,0</t>
        </r>
      </text>
    </comment>
    <comment ref="A721" authorId="0" shapeId="0" xr:uid="{CF2E628B-1446-4D3B-8AAF-8723FA0ACD27}">
      <text>
        <r>
          <rPr>
            <sz val="10"/>
            <color indexed="81"/>
            <rFont val="Lucida Console"/>
            <family val="3"/>
          </rPr>
          <t>_x000D_
136824</t>
        </r>
      </text>
    </comment>
    <comment ref="B721" authorId="0" shapeId="0" xr:uid="{B4D00AE8-D129-4AE6-8F55-CDED3E995DC8}">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721" authorId="0" shapeId="0" xr:uid="{A7B4A5E5-A274-402B-8BA6-6D8CFE8FA991}">
      <text>
        <r>
          <rPr>
            <sz val="10"/>
            <color indexed="81"/>
            <rFont val="Lucida Console"/>
            <family val="3"/>
          </rPr>
          <t>_x000D_
SegMedTra</t>
        </r>
      </text>
    </comment>
    <comment ref="X721" authorId="0" shapeId="0" xr:uid="{8D20E750-E962-44B4-96FE-F1FC1944B2C0}">
      <text>
        <r>
          <rPr>
            <sz val="10"/>
            <color indexed="81"/>
            <rFont val="Lucida Console"/>
            <family val="3"/>
          </rPr>
          <t>_x000D_
EQUIP PROT IND, INST MAT P/ SINAL, CONTR, COMB ...</t>
        </r>
      </text>
    </comment>
    <comment ref="Y721" authorId="0" shapeId="0" xr:uid="{8DDFB173-A5A8-4262-B142-569CC0C4D771}">
      <text>
        <r>
          <rPr>
            <sz val="10"/>
            <color indexed="81"/>
            <rFont val="Lucida Console"/>
            <family val="3"/>
          </rPr>
          <t>_x000D_
CALCADOS, LUVAS, OCULOS, MASCARAS, CAPACETES, CASSETETE</t>
        </r>
      </text>
    </comment>
    <comment ref="AW721" authorId="0" shapeId="0" xr:uid="{20AEC01E-660D-4484-A2B4-DD7B4E2F1C4F}">
      <text>
        <r>
          <rPr>
            <sz val="10"/>
            <color indexed="81"/>
            <rFont val="Lucida Console"/>
            <family val="3"/>
          </rPr>
          <t>Tempo de Estoque (Meses)_x000D_
_x000D_
11,0</t>
        </r>
      </text>
    </comment>
    <comment ref="A722" authorId="0" shapeId="0" xr:uid="{2FE43FE9-5F8D-472D-B816-ACB4BF6BE89F}">
      <text>
        <r>
          <rPr>
            <sz val="10"/>
            <color indexed="81"/>
            <rFont val="Lucida Console"/>
            <family val="3"/>
          </rPr>
          <t>_x000D_
136825</t>
        </r>
      </text>
    </comment>
    <comment ref="B722" authorId="0" shapeId="0" xr:uid="{5696AC6E-9AA1-4A22-93B7-611D0690006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722" authorId="0" shapeId="0" xr:uid="{787FF800-B53B-4A22-9321-80143C8F8251}">
      <text>
        <r>
          <rPr>
            <sz val="10"/>
            <color indexed="81"/>
            <rFont val="Lucida Console"/>
            <family val="3"/>
          </rPr>
          <t>_x000D_
SegMedTra</t>
        </r>
      </text>
    </comment>
    <comment ref="X722" authorId="0" shapeId="0" xr:uid="{D5CE8206-79CB-4A69-A360-2FDAB1DA2A43}">
      <text>
        <r>
          <rPr>
            <sz val="10"/>
            <color indexed="81"/>
            <rFont val="Lucida Console"/>
            <family val="3"/>
          </rPr>
          <t>_x000D_
EQUIP PROT IND, INST MAT P/ SINAL, CONTR, COMB ...</t>
        </r>
      </text>
    </comment>
    <comment ref="Y722" authorId="0" shapeId="0" xr:uid="{4B10741B-B355-4480-86E6-2140B85DFAEC}">
      <text>
        <r>
          <rPr>
            <sz val="10"/>
            <color indexed="81"/>
            <rFont val="Lucida Console"/>
            <family val="3"/>
          </rPr>
          <t>_x000D_
CALCADOS, LUVAS, OCULOS, MASCARAS, CAPACETES, CASSETETE</t>
        </r>
      </text>
    </comment>
    <comment ref="AW722" authorId="0" shapeId="0" xr:uid="{11FAF04B-6C72-401E-9C39-37CD6A9C3DED}">
      <text>
        <r>
          <rPr>
            <sz val="10"/>
            <color indexed="81"/>
            <rFont val="Lucida Console"/>
            <family val="3"/>
          </rPr>
          <t>Tempo de Estoque (Meses)_x000D_
_x000D_
2,0</t>
        </r>
      </text>
    </comment>
    <comment ref="A723" authorId="0" shapeId="0" xr:uid="{319B89EC-375E-4F85-B251-C6C39C4B80DB}">
      <text>
        <r>
          <rPr>
            <sz val="10"/>
            <color indexed="81"/>
            <rFont val="Lucida Console"/>
            <family val="3"/>
          </rPr>
          <t>_x000D_
136826</t>
        </r>
      </text>
    </comment>
    <comment ref="B723" authorId="0" shapeId="0" xr:uid="{788777A5-DBE3-486D-9F5D-1315485FAB25}">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723" authorId="0" shapeId="0" xr:uid="{BB0A8D8B-227E-4887-B39E-9D38CA0FB292}">
      <text>
        <r>
          <rPr>
            <sz val="10"/>
            <color indexed="81"/>
            <rFont val="Lucida Console"/>
            <family val="3"/>
          </rPr>
          <t>_x000D_
SegMedTra</t>
        </r>
      </text>
    </comment>
    <comment ref="X723" authorId="0" shapeId="0" xr:uid="{984C3F5A-CD6D-402A-AF58-D1E2382C31C2}">
      <text>
        <r>
          <rPr>
            <sz val="10"/>
            <color indexed="81"/>
            <rFont val="Lucida Console"/>
            <family val="3"/>
          </rPr>
          <t>_x000D_
EQUIP PROT IND, INST MAT P/ SINAL, CONTR, COMB ...</t>
        </r>
      </text>
    </comment>
    <comment ref="Y723" authorId="0" shapeId="0" xr:uid="{98E10183-69DB-43ED-92B7-9C6DA347BECA}">
      <text>
        <r>
          <rPr>
            <sz val="10"/>
            <color indexed="81"/>
            <rFont val="Lucida Console"/>
            <family val="3"/>
          </rPr>
          <t>_x000D_
CALCADOS, LUVAS, OCULOS, MASCARAS, CAPACETES, CASSETETE</t>
        </r>
      </text>
    </comment>
    <comment ref="AW723" authorId="0" shapeId="0" xr:uid="{58521D4E-6B28-45D4-BDF5-FED03598486C}">
      <text>
        <r>
          <rPr>
            <sz val="10"/>
            <color indexed="81"/>
            <rFont val="Lucida Console"/>
            <family val="3"/>
          </rPr>
          <t>Tempo de Estoque (Meses)_x000D_
_x000D_
15,0</t>
        </r>
      </text>
    </comment>
    <comment ref="A724" authorId="0" shapeId="0" xr:uid="{79A909DF-5898-458C-B3FC-B5B6E9127980}">
      <text>
        <r>
          <rPr>
            <sz val="10"/>
            <color indexed="81"/>
            <rFont val="Lucida Console"/>
            <family val="3"/>
          </rPr>
          <t>_x000D_
136829</t>
        </r>
      </text>
    </comment>
    <comment ref="B724" authorId="0" shapeId="0" xr:uid="{468A8F41-BCEE-431E-BE88-F0D052C0815E}">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724" authorId="0" shapeId="0" xr:uid="{C64811AC-66A2-46C9-AA6C-197496A6EFE6}">
      <text>
        <r>
          <rPr>
            <sz val="10"/>
            <color indexed="81"/>
            <rFont val="Lucida Console"/>
            <family val="3"/>
          </rPr>
          <t>_x000D_
SegMedTra</t>
        </r>
      </text>
    </comment>
    <comment ref="X724" authorId="0" shapeId="0" xr:uid="{548A7A15-5B1E-43E4-BE74-CAD9B1A91FA9}">
      <text>
        <r>
          <rPr>
            <sz val="10"/>
            <color indexed="81"/>
            <rFont val="Lucida Console"/>
            <family val="3"/>
          </rPr>
          <t>_x000D_
EQUIP PROT IND, INST MAT P/ SINAL, CONTR, COMB ...</t>
        </r>
      </text>
    </comment>
    <comment ref="Y724" authorId="0" shapeId="0" xr:uid="{38950DD7-6F52-4AE3-9515-ADDDBA18F468}">
      <text>
        <r>
          <rPr>
            <sz val="10"/>
            <color indexed="81"/>
            <rFont val="Lucida Console"/>
            <family val="3"/>
          </rPr>
          <t>_x000D_
CALCADOS, LUVAS, OCULOS, MASCARAS, CAPACETES, CASSETETE</t>
        </r>
      </text>
    </comment>
    <comment ref="AW724" authorId="0" shapeId="0" xr:uid="{5A76A576-DA9F-438E-800D-7AA9049BEDDB}">
      <text>
        <r>
          <rPr>
            <sz val="10"/>
            <color indexed="81"/>
            <rFont val="Lucida Console"/>
            <family val="3"/>
          </rPr>
          <t>Tempo de Estoque (Meses)_x000D_
_x000D_
5,0</t>
        </r>
      </text>
    </comment>
    <comment ref="A725" authorId="0" shapeId="0" xr:uid="{1A507DB5-8F5A-43A4-8C37-12AB32544C38}">
      <text>
        <r>
          <rPr>
            <sz val="10"/>
            <color indexed="81"/>
            <rFont val="Lucida Console"/>
            <family val="3"/>
          </rPr>
          <t>_x000D_
136853</t>
        </r>
      </text>
    </comment>
    <comment ref="B725" authorId="0" shapeId="0" xr:uid="{3B6CC8CC-27ED-4116-81AB-72A30EB77F32}">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725" authorId="0" shapeId="0" xr:uid="{6C802E0B-D995-4111-AEF9-DD5EA1AC3451}">
      <text>
        <r>
          <rPr>
            <sz val="10"/>
            <color indexed="81"/>
            <rFont val="Lucida Console"/>
            <family val="3"/>
          </rPr>
          <t>_x000D_
SegMedTra</t>
        </r>
      </text>
    </comment>
    <comment ref="X725" authorId="0" shapeId="0" xr:uid="{7096EA66-082C-44C0-AEE6-7DF6AA5EEDF1}">
      <text>
        <r>
          <rPr>
            <sz val="10"/>
            <color indexed="81"/>
            <rFont val="Lucida Console"/>
            <family val="3"/>
          </rPr>
          <t>_x000D_
EQUIP PROT IND, INST MAT P/ SINAL, CONTR, COMB ...</t>
        </r>
      </text>
    </comment>
    <comment ref="Y725" authorId="0" shapeId="0" xr:uid="{9D6241C9-2383-4E4E-9E27-1F942CB5C248}">
      <text>
        <r>
          <rPr>
            <sz val="10"/>
            <color indexed="81"/>
            <rFont val="Lucida Console"/>
            <family val="3"/>
          </rPr>
          <t>_x000D_
CALCADOS, LUVAS, OCULOS, MASCARAS, CAPACETES, CASSETETE</t>
        </r>
      </text>
    </comment>
    <comment ref="AW725" authorId="0" shapeId="0" xr:uid="{94F5A056-C7D4-4764-B6F1-BD70A0A30915}">
      <text>
        <r>
          <rPr>
            <sz val="10"/>
            <color indexed="81"/>
            <rFont val="Lucida Console"/>
            <family val="3"/>
          </rPr>
          <t>Tempo de Estoque (Meses)_x000D_
_x000D_
55,0</t>
        </r>
      </text>
    </comment>
    <comment ref="A726" authorId="0" shapeId="0" xr:uid="{A4AC50F9-2AAD-48F0-BB9E-435F5B1C6AFB}">
      <text>
        <r>
          <rPr>
            <sz val="10"/>
            <color indexed="81"/>
            <rFont val="Lucida Console"/>
            <family val="3"/>
          </rPr>
          <t>_x000D_
136854</t>
        </r>
      </text>
    </comment>
    <comment ref="B726" authorId="0" shapeId="0" xr:uid="{552F8BF9-6188-433A-A438-2CE93A31CCA1}">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726" authorId="0" shapeId="0" xr:uid="{CDBC9C27-B15D-41A7-A92B-9654E38AECF4}">
      <text>
        <r>
          <rPr>
            <sz val="10"/>
            <color indexed="81"/>
            <rFont val="Lucida Console"/>
            <family val="3"/>
          </rPr>
          <t>_x000D_
SegMedTra</t>
        </r>
      </text>
    </comment>
    <comment ref="X726" authorId="0" shapeId="0" xr:uid="{F4F996FC-B3A7-45E0-BEC6-36F19DCA9799}">
      <text>
        <r>
          <rPr>
            <sz val="10"/>
            <color indexed="81"/>
            <rFont val="Lucida Console"/>
            <family val="3"/>
          </rPr>
          <t>_x000D_
EQUIP PROT IND, INST MAT P/ SINAL, CONTR, COMB ...</t>
        </r>
      </text>
    </comment>
    <comment ref="Y726" authorId="0" shapeId="0" xr:uid="{5C255D65-5ED0-408A-B62B-248A056D40C0}">
      <text>
        <r>
          <rPr>
            <sz val="10"/>
            <color indexed="81"/>
            <rFont val="Lucida Console"/>
            <family val="3"/>
          </rPr>
          <t>_x000D_
CALCADOS, LUVAS, OCULOS, MASCARAS, CAPACETES, CASSETETE</t>
        </r>
      </text>
    </comment>
    <comment ref="AW726" authorId="0" shapeId="0" xr:uid="{4B2EFABF-BC36-4398-8337-82B3F1E2F131}">
      <text>
        <r>
          <rPr>
            <sz val="10"/>
            <color indexed="81"/>
            <rFont val="Lucida Console"/>
            <family val="3"/>
          </rPr>
          <t>Tempo de Estoque (Meses)_x000D_
_x000D_
66,0</t>
        </r>
      </text>
    </comment>
    <comment ref="A727" authorId="0" shapeId="0" xr:uid="{51DB101F-D87C-40AD-927F-74FF0502702F}">
      <text>
        <r>
          <rPr>
            <sz val="10"/>
            <color indexed="81"/>
            <rFont val="Lucida Console"/>
            <family val="3"/>
          </rPr>
          <t>_x000D_
136855</t>
        </r>
      </text>
    </comment>
    <comment ref="B727" authorId="0" shapeId="0" xr:uid="{2927BB4E-2652-4EEB-96E1-59FD1419A6D9}">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727" authorId="0" shapeId="0" xr:uid="{D3AA06B3-CB01-4642-B6F7-7B211A2A4264}">
      <text>
        <r>
          <rPr>
            <sz val="10"/>
            <color indexed="81"/>
            <rFont val="Lucida Console"/>
            <family val="3"/>
          </rPr>
          <t>_x000D_
SegMedTra</t>
        </r>
      </text>
    </comment>
    <comment ref="X727" authorId="0" shapeId="0" xr:uid="{E0B89E75-E50D-4B3C-ABB4-FD3BD5FF8464}">
      <text>
        <r>
          <rPr>
            <sz val="10"/>
            <color indexed="81"/>
            <rFont val="Lucida Console"/>
            <family val="3"/>
          </rPr>
          <t>_x000D_
EQUIP PROT IND, INST MAT P/ SINAL, CONTR, COMB ...</t>
        </r>
      </text>
    </comment>
    <comment ref="Y727" authorId="0" shapeId="0" xr:uid="{A3FBD6FC-CA6A-4982-B82B-531E7051C51C}">
      <text>
        <r>
          <rPr>
            <sz val="10"/>
            <color indexed="81"/>
            <rFont val="Lucida Console"/>
            <family val="3"/>
          </rPr>
          <t>_x000D_
CALCADOS, LUVAS, OCULOS, MASCARAS, CAPACETES, CASSETETE</t>
        </r>
      </text>
    </comment>
    <comment ref="AW727" authorId="0" shapeId="0" xr:uid="{362E6109-3E17-4158-B85A-E9DF489BB032}">
      <text>
        <r>
          <rPr>
            <sz val="10"/>
            <color indexed="81"/>
            <rFont val="Lucida Console"/>
            <family val="3"/>
          </rPr>
          <t>Tempo de Estoque (Meses)_x000D_
_x000D_
80,0</t>
        </r>
      </text>
    </comment>
    <comment ref="A728" authorId="0" shapeId="0" xr:uid="{280EBAAB-5D41-41A6-88D4-F56C913BB171}">
      <text>
        <r>
          <rPr>
            <sz val="10"/>
            <color indexed="81"/>
            <rFont val="Lucida Console"/>
            <family val="3"/>
          </rPr>
          <t>_x000D_
136858</t>
        </r>
      </text>
    </comment>
    <comment ref="B728" authorId="0" shapeId="0" xr:uid="{24623897-E950-4234-AC7E-3378BF347FD0}">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728" authorId="0" shapeId="0" xr:uid="{B2F3E016-E68A-45AD-B9D4-7782A8FA8A4D}">
      <text>
        <r>
          <rPr>
            <sz val="10"/>
            <color indexed="81"/>
            <rFont val="Lucida Console"/>
            <family val="3"/>
          </rPr>
          <t>_x000D_
SegMedTra</t>
        </r>
      </text>
    </comment>
    <comment ref="X728" authorId="0" shapeId="0" xr:uid="{F2AB0A73-8F19-4150-BB37-BC86233E1BFD}">
      <text>
        <r>
          <rPr>
            <sz val="10"/>
            <color indexed="81"/>
            <rFont val="Lucida Console"/>
            <family val="3"/>
          </rPr>
          <t>_x000D_
EQUIP PROT IND, INST MAT P/ SINAL, CONTR, COMB ...</t>
        </r>
      </text>
    </comment>
    <comment ref="Y728" authorId="0" shapeId="0" xr:uid="{CDAADDD5-8B02-4AA3-8EF0-FE3722013C36}">
      <text>
        <r>
          <rPr>
            <sz val="10"/>
            <color indexed="81"/>
            <rFont val="Lucida Console"/>
            <family val="3"/>
          </rPr>
          <t>_x000D_
CALCADOS, LUVAS, OCULOS, MASCARAS, CAPACETES, CASSETETE</t>
        </r>
      </text>
    </comment>
    <comment ref="AW728" authorId="0" shapeId="0" xr:uid="{B024B42E-4490-402D-8DA5-3CB459090C4F}">
      <text>
        <r>
          <rPr>
            <sz val="10"/>
            <color indexed="81"/>
            <rFont val="Lucida Console"/>
            <family val="3"/>
          </rPr>
          <t>Tempo de Estoque (Meses)_x000D_
_x000D_
28,0</t>
        </r>
      </text>
    </comment>
    <comment ref="A729" authorId="0" shapeId="0" xr:uid="{99785FE2-C287-4377-AB8C-015E439A697A}">
      <text>
        <r>
          <rPr>
            <sz val="10"/>
            <color indexed="81"/>
            <rFont val="Lucida Console"/>
            <family val="3"/>
          </rPr>
          <t>_x000D_
136859</t>
        </r>
      </text>
    </comment>
    <comment ref="B729" authorId="0" shapeId="0" xr:uid="{177D96FD-1BF0-4C19-9DD1-7421CFCB42A1}">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729" authorId="0" shapeId="0" xr:uid="{866E3B08-C633-4737-B824-69A367062F3C}">
      <text>
        <r>
          <rPr>
            <sz val="10"/>
            <color indexed="81"/>
            <rFont val="Lucida Console"/>
            <family val="3"/>
          </rPr>
          <t>_x000D_
SegMedTra</t>
        </r>
      </text>
    </comment>
    <comment ref="X729" authorId="0" shapeId="0" xr:uid="{89CC1F57-2C3A-44D3-9AFB-94854405689C}">
      <text>
        <r>
          <rPr>
            <sz val="10"/>
            <color indexed="81"/>
            <rFont val="Lucida Console"/>
            <family val="3"/>
          </rPr>
          <t>_x000D_
EQUIP PROT IND, INST MAT P/ SINAL, CONTR, COMB ...</t>
        </r>
      </text>
    </comment>
    <comment ref="Y729" authorId="0" shapeId="0" xr:uid="{DC766F42-B212-442B-953B-EF4EBB687E0C}">
      <text>
        <r>
          <rPr>
            <sz val="10"/>
            <color indexed="81"/>
            <rFont val="Lucida Console"/>
            <family val="3"/>
          </rPr>
          <t>_x000D_
CALCADOS, LUVAS, OCULOS, MASCARAS, CAPACETES, CASSETETE</t>
        </r>
      </text>
    </comment>
    <comment ref="AW729" authorId="0" shapeId="0" xr:uid="{4B7A7054-1B5C-4A78-AD89-96BB4A935FF5}">
      <text>
        <r>
          <rPr>
            <sz val="10"/>
            <color indexed="81"/>
            <rFont val="Lucida Console"/>
            <family val="3"/>
          </rPr>
          <t>Tempo de Estoque (Meses)_x000D_
_x000D_
44,0</t>
        </r>
      </text>
    </comment>
    <comment ref="A730" authorId="0" shapeId="0" xr:uid="{9B8B2FA9-D650-4CA8-AC19-5C9F50EBB497}">
      <text>
        <r>
          <rPr>
            <sz val="10"/>
            <color indexed="81"/>
            <rFont val="Lucida Console"/>
            <family val="3"/>
          </rPr>
          <t>_x000D_
136860</t>
        </r>
      </text>
    </comment>
    <comment ref="B730" authorId="0" shapeId="0" xr:uid="{FCE6DF85-509A-4247-BED8-32091127312E}">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730" authorId="0" shapeId="0" xr:uid="{1DF5D106-95A7-4D47-B03A-10E9337124F7}">
      <text>
        <r>
          <rPr>
            <sz val="10"/>
            <color indexed="81"/>
            <rFont val="Lucida Console"/>
            <family val="3"/>
          </rPr>
          <t>_x000D_
SegMedTra</t>
        </r>
      </text>
    </comment>
    <comment ref="X730" authorId="0" shapeId="0" xr:uid="{2D8B654D-CC28-416C-B3C7-47ACAA7C663C}">
      <text>
        <r>
          <rPr>
            <sz val="10"/>
            <color indexed="81"/>
            <rFont val="Lucida Console"/>
            <family val="3"/>
          </rPr>
          <t>_x000D_
EQUIP PROT IND, INST MAT P/ SINAL, CONTR, COMB ...</t>
        </r>
      </text>
    </comment>
    <comment ref="Y730" authorId="0" shapeId="0" xr:uid="{DB9417A2-70D3-4FF7-A811-4CA936AEFA0D}">
      <text>
        <r>
          <rPr>
            <sz val="10"/>
            <color indexed="81"/>
            <rFont val="Lucida Console"/>
            <family val="3"/>
          </rPr>
          <t>_x000D_
CALCADOS, LUVAS, OCULOS, MASCARAS, CAPACETES, CASSETETE</t>
        </r>
      </text>
    </comment>
    <comment ref="AW730" authorId="0" shapeId="0" xr:uid="{ACB3F214-E8DA-457B-BD38-63146DE46704}">
      <text>
        <r>
          <rPr>
            <sz val="10"/>
            <color indexed="81"/>
            <rFont val="Lucida Console"/>
            <family val="3"/>
          </rPr>
          <t>Tempo de Estoque (Meses)_x000D_
_x000D_
9,0</t>
        </r>
      </text>
    </comment>
    <comment ref="A731" authorId="0" shapeId="0" xr:uid="{2AF50439-CDD9-496A-9AF7-64A163B784D9}">
      <text>
        <r>
          <rPr>
            <sz val="10"/>
            <color indexed="81"/>
            <rFont val="Lucida Console"/>
            <family val="3"/>
          </rPr>
          <t>_x000D_
136876</t>
        </r>
      </text>
    </comment>
    <comment ref="B731" authorId="0" shapeId="0" xr:uid="{E1CCDE0D-4112-4414-9C5F-121F0455CD89}">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731" authorId="0" shapeId="0" xr:uid="{4095049B-2B24-4105-A9E0-2DC0467F7736}">
      <text>
        <r>
          <rPr>
            <sz val="10"/>
            <color indexed="81"/>
            <rFont val="Lucida Console"/>
            <family val="3"/>
          </rPr>
          <t>_x000D_
SegMedTra</t>
        </r>
      </text>
    </comment>
    <comment ref="X731" authorId="0" shapeId="0" xr:uid="{68745527-C984-4410-B5B9-170B6A619DD3}">
      <text>
        <r>
          <rPr>
            <sz val="10"/>
            <color indexed="81"/>
            <rFont val="Lucida Console"/>
            <family val="3"/>
          </rPr>
          <t>_x000D_
EQUIP PROT IND, INST MAT P/ SINAL, CONTR, COMB ...</t>
        </r>
      </text>
    </comment>
    <comment ref="Y731" authorId="0" shapeId="0" xr:uid="{7D3C7D1E-AD4E-4A96-B252-0AE2E3A0A090}">
      <text>
        <r>
          <rPr>
            <sz val="10"/>
            <color indexed="81"/>
            <rFont val="Lucida Console"/>
            <family val="3"/>
          </rPr>
          <t>_x000D_
CALCADOS, LUVAS, OCULOS, MASCARAS, CAPACETES, CASSETETE</t>
        </r>
      </text>
    </comment>
    <comment ref="AW731" authorId="0" shapeId="0" xr:uid="{98F2963F-D214-474D-A6D8-AA15CBF6B662}">
      <text>
        <r>
          <rPr>
            <sz val="10"/>
            <color indexed="81"/>
            <rFont val="Lucida Console"/>
            <family val="3"/>
          </rPr>
          <t>Tempo de Estoque (Meses)_x000D_
_x000D_
6,0</t>
        </r>
      </text>
    </comment>
    <comment ref="A732" authorId="0" shapeId="0" xr:uid="{115C10BD-9163-4E3B-B9A7-54864E4ED8DE}">
      <text>
        <r>
          <rPr>
            <sz val="10"/>
            <color indexed="81"/>
            <rFont val="Lucida Console"/>
            <family val="3"/>
          </rPr>
          <t>_x000D_
136877</t>
        </r>
      </text>
    </comment>
    <comment ref="B732" authorId="0" shapeId="0" xr:uid="{5893F4D3-98AF-4E67-9D7E-5367B70FEF1E}">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732" authorId="0" shapeId="0" xr:uid="{03873D15-41F6-436F-851D-0C50BD862CB1}">
      <text>
        <r>
          <rPr>
            <sz val="10"/>
            <color indexed="81"/>
            <rFont val="Lucida Console"/>
            <family val="3"/>
          </rPr>
          <t>_x000D_
SegMedTra</t>
        </r>
      </text>
    </comment>
    <comment ref="X732" authorId="0" shapeId="0" xr:uid="{88A081E0-E45C-4CAA-81B3-BB822738CE88}">
      <text>
        <r>
          <rPr>
            <sz val="10"/>
            <color indexed="81"/>
            <rFont val="Lucida Console"/>
            <family val="3"/>
          </rPr>
          <t>_x000D_
EQUIP PROT IND, INST MAT P/ SINAL, CONTR, COMB ...</t>
        </r>
      </text>
    </comment>
    <comment ref="Y732" authorId="0" shapeId="0" xr:uid="{DDD492C1-7BF9-4D6B-B4C4-65864FA7E895}">
      <text>
        <r>
          <rPr>
            <sz val="10"/>
            <color indexed="81"/>
            <rFont val="Lucida Console"/>
            <family val="3"/>
          </rPr>
          <t>_x000D_
CALCADOS, LUVAS, OCULOS, MASCARAS, CAPACETES, CASSETETE</t>
        </r>
      </text>
    </comment>
    <comment ref="AW732" authorId="0" shapeId="0" xr:uid="{BA123221-B4F9-46DA-B4DB-4BDAE69F0734}">
      <text>
        <r>
          <rPr>
            <sz val="10"/>
            <color indexed="81"/>
            <rFont val="Lucida Console"/>
            <family val="3"/>
          </rPr>
          <t>Tempo de Estoque (Meses)_x000D_
_x000D_
13,0</t>
        </r>
      </text>
    </comment>
    <comment ref="A733" authorId="0" shapeId="0" xr:uid="{CE1EDF52-1DB0-4287-A399-9AE466F8CB1D}">
      <text>
        <r>
          <rPr>
            <sz val="10"/>
            <color indexed="81"/>
            <rFont val="Lucida Console"/>
            <family val="3"/>
          </rPr>
          <t>_x000D_
136880</t>
        </r>
      </text>
    </comment>
    <comment ref="B733" authorId="0" shapeId="0" xr:uid="{79ED1075-D6EF-4F94-A36F-BC27F30E09DD}">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733" authorId="0" shapeId="0" xr:uid="{6A04C264-EAE0-4E50-A7D4-D75A46DD0DC7}">
      <text>
        <r>
          <rPr>
            <sz val="10"/>
            <color indexed="81"/>
            <rFont val="Lucida Console"/>
            <family val="3"/>
          </rPr>
          <t>_x000D_
SegMedTra</t>
        </r>
      </text>
    </comment>
    <comment ref="X733" authorId="0" shapeId="0" xr:uid="{802EEDB3-4D46-4ACB-B6A6-62571F72A092}">
      <text>
        <r>
          <rPr>
            <sz val="10"/>
            <color indexed="81"/>
            <rFont val="Lucida Console"/>
            <family val="3"/>
          </rPr>
          <t>_x000D_
EQUIP PROT IND, INST MAT P/ SINAL, CONTR, COMB ...</t>
        </r>
      </text>
    </comment>
    <comment ref="Y733" authorId="0" shapeId="0" xr:uid="{C27FF4B0-8753-4C32-9B5A-BA07D3123CBE}">
      <text>
        <r>
          <rPr>
            <sz val="10"/>
            <color indexed="81"/>
            <rFont val="Lucida Console"/>
            <family val="3"/>
          </rPr>
          <t>_x000D_
CALCADOS, LUVAS, OCULOS, MASCARAS, CAPACETES, CASSETETE</t>
        </r>
      </text>
    </comment>
    <comment ref="AW733" authorId="0" shapeId="0" xr:uid="{8358FC80-E9C2-4DD9-BF60-ADCD321739CF}">
      <text>
        <r>
          <rPr>
            <sz val="10"/>
            <color indexed="81"/>
            <rFont val="Lucida Console"/>
            <family val="3"/>
          </rPr>
          <t>Tempo de Estoque (Meses)_x000D_
_x000D_
30,0</t>
        </r>
      </text>
    </comment>
    <comment ref="A734" authorId="0" shapeId="0" xr:uid="{2E4E956A-1130-45FF-BCA3-0114A3A0B45F}">
      <text>
        <r>
          <rPr>
            <sz val="10"/>
            <color indexed="81"/>
            <rFont val="Lucida Console"/>
            <family val="3"/>
          </rPr>
          <t>_x000D_
137019</t>
        </r>
      </text>
    </comment>
    <comment ref="B734" authorId="0" shapeId="0" xr:uid="{0A4032D3-6B33-4130-A341-01729B362785}">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734" authorId="0" shapeId="0" xr:uid="{CA9140C0-AC7A-4957-9714-A07C7888DCF1}">
      <text>
        <r>
          <rPr>
            <sz val="10"/>
            <color indexed="81"/>
            <rFont val="Lucida Console"/>
            <family val="3"/>
          </rPr>
          <t>_x000D_
SegMedTra</t>
        </r>
      </text>
    </comment>
    <comment ref="X734" authorId="0" shapeId="0" xr:uid="{0F0D4196-8ADD-4818-969D-72CED8B2E54D}">
      <text>
        <r>
          <rPr>
            <sz val="10"/>
            <color indexed="81"/>
            <rFont val="Lucida Console"/>
            <family val="3"/>
          </rPr>
          <t>_x000D_
EQUIP PROT IND, INST MAT P/ SINAL, CONTR, COMB ...</t>
        </r>
      </text>
    </comment>
    <comment ref="Y734" authorId="0" shapeId="0" xr:uid="{7E9431AF-8A74-487E-ABC9-9FED9383CEFB}">
      <text>
        <r>
          <rPr>
            <sz val="10"/>
            <color indexed="81"/>
            <rFont val="Lucida Console"/>
            <family val="3"/>
          </rPr>
          <t>_x000D_
CALCADOS, LUVAS, OCULOS, MASCARAS, CAPACETES, CASSETETE</t>
        </r>
      </text>
    </comment>
    <comment ref="AW734" authorId="0" shapeId="0" xr:uid="{410FE575-1A53-4CA8-8B7E-E701306AD846}">
      <text>
        <r>
          <rPr>
            <sz val="10"/>
            <color indexed="81"/>
            <rFont val="Lucida Console"/>
            <family val="3"/>
          </rPr>
          <t>Tempo de Estoque (Meses)_x000D_
_x000D_
472,0</t>
        </r>
      </text>
    </comment>
    <comment ref="A735" authorId="0" shapeId="0" xr:uid="{0FD01382-2755-40C5-A38D-1042BAD6C087}">
      <text>
        <r>
          <rPr>
            <sz val="10"/>
            <color indexed="81"/>
            <rFont val="Lucida Console"/>
            <family val="3"/>
          </rPr>
          <t>_x000D_
137053</t>
        </r>
      </text>
    </comment>
    <comment ref="B735" authorId="0" shapeId="0" xr:uid="{878F3B26-843A-4222-BC96-5D218851EE4A}">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735" authorId="0" shapeId="0" xr:uid="{006F4954-2ABF-433B-8B7B-BCDE117238CA}">
      <text>
        <r>
          <rPr>
            <sz val="10"/>
            <color indexed="81"/>
            <rFont val="Lucida Console"/>
            <family val="3"/>
          </rPr>
          <t>_x000D_
SegMedTra</t>
        </r>
      </text>
    </comment>
    <comment ref="X735" authorId="0" shapeId="0" xr:uid="{1B962D8B-FEFE-496A-A30A-8312C0568352}">
      <text>
        <r>
          <rPr>
            <sz val="10"/>
            <color indexed="81"/>
            <rFont val="Lucida Console"/>
            <family val="3"/>
          </rPr>
          <t>_x000D_
EQUIP PROT IND, INST MAT P/ SINAL, CONTR, COMB ...</t>
        </r>
      </text>
    </comment>
    <comment ref="Y735" authorId="0" shapeId="0" xr:uid="{C6586CDA-60CE-47B6-83DB-F263BA4E3D92}">
      <text>
        <r>
          <rPr>
            <sz val="10"/>
            <color indexed="81"/>
            <rFont val="Lucida Console"/>
            <family val="3"/>
          </rPr>
          <t>_x000D_
CALCADOS, LUVAS, OCULOS, MASCARAS, CAPACETES, CASSETETE</t>
        </r>
      </text>
    </comment>
    <comment ref="AW735" authorId="0" shapeId="0" xr:uid="{92917C8B-A16B-4FC9-B078-23AB17F17399}">
      <text>
        <r>
          <rPr>
            <sz val="10"/>
            <color indexed="81"/>
            <rFont val="Lucida Console"/>
            <family val="3"/>
          </rPr>
          <t>Tempo de Estoque (Meses)_x000D_
_x000D_
16,0</t>
        </r>
      </text>
    </comment>
    <comment ref="A736" authorId="0" shapeId="0" xr:uid="{6DA5A91A-0B83-437C-8EAD-2A78E2A8BA60}">
      <text>
        <r>
          <rPr>
            <sz val="10"/>
            <color indexed="81"/>
            <rFont val="Lucida Console"/>
            <family val="3"/>
          </rPr>
          <t>_x000D_
137798</t>
        </r>
      </text>
    </comment>
    <comment ref="B736" authorId="0" shapeId="0" xr:uid="{6781F7EA-8C98-4BA4-8DE5-0B050CD9B79A}">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736" authorId="0" shapeId="0" xr:uid="{ACD826ED-61B9-41C8-9A46-66F6B0DD05BC}">
      <text>
        <r>
          <rPr>
            <sz val="10"/>
            <color indexed="81"/>
            <rFont val="Lucida Console"/>
            <family val="3"/>
          </rPr>
          <t>_x000D_
SegMedTra</t>
        </r>
      </text>
    </comment>
    <comment ref="X736" authorId="0" shapeId="0" xr:uid="{0341ACFF-DEE8-4217-A04E-F1285C0E7D02}">
      <text>
        <r>
          <rPr>
            <sz val="10"/>
            <color indexed="81"/>
            <rFont val="Lucida Console"/>
            <family val="3"/>
          </rPr>
          <t>_x000D_
EQUIP PROT IND, INST MAT P/ SINAL, CONTR, COMB ...</t>
        </r>
      </text>
    </comment>
    <comment ref="Y736" authorId="0" shapeId="0" xr:uid="{B8D35E48-52CE-46C5-947A-0F0360E9F133}">
      <text>
        <r>
          <rPr>
            <sz val="10"/>
            <color indexed="81"/>
            <rFont val="Lucida Console"/>
            <family val="3"/>
          </rPr>
          <t>_x000D_
CALCADOS, LUVAS, OCULOS, MASCARAS, CAPACETES, CASSETETE</t>
        </r>
      </text>
    </comment>
    <comment ref="AW736" authorId="0" shapeId="0" xr:uid="{D8163431-EA23-4BF4-86D0-6072105E7F99}">
      <text>
        <r>
          <rPr>
            <sz val="10"/>
            <color indexed="81"/>
            <rFont val="Lucida Console"/>
            <family val="3"/>
          </rPr>
          <t>Tempo de Estoque (Meses)_x000D_
_x000D_
18,0</t>
        </r>
      </text>
    </comment>
    <comment ref="A737" authorId="0" shapeId="0" xr:uid="{9CE3F723-BE0D-465D-9A73-276BE5195E5A}">
      <text>
        <r>
          <rPr>
            <sz val="10"/>
            <color indexed="81"/>
            <rFont val="Lucida Console"/>
            <family val="3"/>
          </rPr>
          <t>_x000D_
137799</t>
        </r>
      </text>
    </comment>
    <comment ref="B737" authorId="0" shapeId="0" xr:uid="{141A1B1E-35BE-4430-BF90-94D9EAC8D039}">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737" authorId="0" shapeId="0" xr:uid="{21F9A779-2DC0-4D58-84A8-FC8A23BA0FCC}">
      <text>
        <r>
          <rPr>
            <sz val="10"/>
            <color indexed="81"/>
            <rFont val="Lucida Console"/>
            <family val="3"/>
          </rPr>
          <t>_x000D_
SegMedTra</t>
        </r>
      </text>
    </comment>
    <comment ref="X737" authorId="0" shapeId="0" xr:uid="{DC595944-FF2D-40F6-B22D-056AE86A988F}">
      <text>
        <r>
          <rPr>
            <sz val="10"/>
            <color indexed="81"/>
            <rFont val="Lucida Console"/>
            <family val="3"/>
          </rPr>
          <t>_x000D_
EQUIP PROT IND, INST MAT P/ SINAL, CONTR, COMB ...</t>
        </r>
      </text>
    </comment>
    <comment ref="Y737" authorId="0" shapeId="0" xr:uid="{E205136A-0919-4892-85BE-397D21183061}">
      <text>
        <r>
          <rPr>
            <sz val="10"/>
            <color indexed="81"/>
            <rFont val="Lucida Console"/>
            <family val="3"/>
          </rPr>
          <t>_x000D_
CALCADOS, LUVAS, OCULOS, MASCARAS, CAPACETES, CASSETETE</t>
        </r>
      </text>
    </comment>
    <comment ref="AW737" authorId="0" shapeId="0" xr:uid="{FA6C9D11-ECD9-4A8E-89E7-81D045C4BDD4}">
      <text>
        <r>
          <rPr>
            <sz val="10"/>
            <color indexed="81"/>
            <rFont val="Lucida Console"/>
            <family val="3"/>
          </rPr>
          <t>Tempo de Estoque (Meses)_x000D_
_x000D_
77,0</t>
        </r>
      </text>
    </comment>
    <comment ref="A738" authorId="0" shapeId="0" xr:uid="{4943C523-6712-4FCC-AB4E-FF468CBECF1B}">
      <text>
        <r>
          <rPr>
            <sz val="10"/>
            <color indexed="81"/>
            <rFont val="Lucida Console"/>
            <family val="3"/>
          </rPr>
          <t>_x000D_
137800</t>
        </r>
      </text>
    </comment>
    <comment ref="B738" authorId="0" shapeId="0" xr:uid="{2E71F537-0839-44FE-92A9-5928BFB7AE61}">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738" authorId="0" shapeId="0" xr:uid="{86FC0E0A-E651-47A1-B474-77964BA9D93D}">
      <text>
        <r>
          <rPr>
            <sz val="10"/>
            <color indexed="81"/>
            <rFont val="Lucida Console"/>
            <family val="3"/>
          </rPr>
          <t>_x000D_
SegMedTra</t>
        </r>
      </text>
    </comment>
    <comment ref="X738" authorId="0" shapeId="0" xr:uid="{FE47430F-9953-45E6-B369-1E5FD6386742}">
      <text>
        <r>
          <rPr>
            <sz val="10"/>
            <color indexed="81"/>
            <rFont val="Lucida Console"/>
            <family val="3"/>
          </rPr>
          <t>_x000D_
EQUIP PROT IND, INST MAT P/ SINAL, CONTR, COMB ...</t>
        </r>
      </text>
    </comment>
    <comment ref="Y738" authorId="0" shapeId="0" xr:uid="{D3B6EB5D-897A-4E98-BBBC-A20500A6D08C}">
      <text>
        <r>
          <rPr>
            <sz val="10"/>
            <color indexed="81"/>
            <rFont val="Lucida Console"/>
            <family val="3"/>
          </rPr>
          <t>_x000D_
CALCADOS, LUVAS, OCULOS, MASCARAS, CAPACETES, CASSETETE</t>
        </r>
      </text>
    </comment>
    <comment ref="AW738" authorId="0" shapeId="0" xr:uid="{35824C61-1D46-4CAE-A63B-578A3711A9DA}">
      <text>
        <r>
          <rPr>
            <sz val="10"/>
            <color indexed="81"/>
            <rFont val="Lucida Console"/>
            <family val="3"/>
          </rPr>
          <t>Tempo de Estoque (Meses)_x000D_
_x000D_
59,0</t>
        </r>
      </text>
    </comment>
    <comment ref="A739" authorId="0" shapeId="0" xr:uid="{FADF6ABC-EB4F-4128-B3B0-A06F6F0686F6}">
      <text>
        <r>
          <rPr>
            <sz val="10"/>
            <color indexed="81"/>
            <rFont val="Lucida Console"/>
            <family val="3"/>
          </rPr>
          <t>_x000D_
143099</t>
        </r>
      </text>
    </comment>
    <comment ref="B739" authorId="0" shapeId="0" xr:uid="{B4C5A8A1-DF64-4515-A65F-3FD18A0C9CB1}">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739" authorId="0" shapeId="0" xr:uid="{5DB30451-C789-4629-B3D8-44C9F824A1FE}">
      <text>
        <r>
          <rPr>
            <sz val="10"/>
            <color indexed="81"/>
            <rFont val="Lucida Console"/>
            <family val="3"/>
          </rPr>
          <t>_x000D_
SegMedTra</t>
        </r>
      </text>
    </comment>
    <comment ref="X739" authorId="0" shapeId="0" xr:uid="{56C23D09-7E1F-4C1E-8704-CF633A624493}">
      <text>
        <r>
          <rPr>
            <sz val="10"/>
            <color indexed="81"/>
            <rFont val="Lucida Console"/>
            <family val="3"/>
          </rPr>
          <t>_x000D_
EQUIP PROT IND, INST MAT P/ SINAL, CONTR, COMB ...</t>
        </r>
      </text>
    </comment>
    <comment ref="Y739" authorId="0" shapeId="0" xr:uid="{4A4287D2-23BA-415D-8F32-3A5089CF0105}">
      <text>
        <r>
          <rPr>
            <sz val="10"/>
            <color indexed="81"/>
            <rFont val="Lucida Console"/>
            <family val="3"/>
          </rPr>
          <t>_x000D_
CALCADOS, LUVAS, OCULOS, MASCARAS, CAPACETES, CASSETETE</t>
        </r>
      </text>
    </comment>
    <comment ref="AW739" authorId="0" shapeId="0" xr:uid="{9D7295DB-62DE-4E05-9D1B-BCCC4FAD2B05}">
      <text>
        <r>
          <rPr>
            <sz val="10"/>
            <color indexed="81"/>
            <rFont val="Lucida Console"/>
            <family val="3"/>
          </rPr>
          <t>Tempo de Estoque (Meses)_x000D_
_x000D_
1.495,0</t>
        </r>
      </text>
    </comment>
    <comment ref="A740" authorId="0" shapeId="0" xr:uid="{4A6CA2FD-F1B4-480C-A664-6761F2F5CE3F}">
      <text>
        <r>
          <rPr>
            <sz val="10"/>
            <color indexed="81"/>
            <rFont val="Lucida Console"/>
            <family val="3"/>
          </rPr>
          <t>_x000D_
105113</t>
        </r>
      </text>
    </comment>
    <comment ref="B740" authorId="0" shapeId="0" xr:uid="{76B9BDD5-7B47-4CBE-BE06-2EB9D53753B3}">
      <text>
        <r>
          <rPr>
            <sz val="10"/>
            <color indexed="81"/>
            <rFont val="Lucida Console"/>
            <family val="3"/>
          </rPr>
          <t>DESCRIÇÃO DETALHADA_x000D_
CAMISA DE BRIM, N° 1, CONFECCIONADA EM TECIDO 100% ALGODAO, NA COR AZUL MARINHO.</t>
        </r>
      </text>
    </comment>
    <comment ref="W740" authorId="0" shapeId="0" xr:uid="{7ED2E07A-2D6B-4EB9-A3CF-05D396723F8B}">
      <text>
        <r>
          <rPr>
            <sz val="10"/>
            <color indexed="81"/>
            <rFont val="Lucida Console"/>
            <family val="3"/>
          </rPr>
          <t>_x000D_
SegMedTra</t>
        </r>
      </text>
    </comment>
    <comment ref="X740" authorId="0" shapeId="0" xr:uid="{C36F8291-EFE5-44BA-9E6E-86D9A44EB92C}">
      <text>
        <r>
          <rPr>
            <sz val="10"/>
            <color indexed="81"/>
            <rFont val="Lucida Console"/>
            <family val="3"/>
          </rPr>
          <t>_x000D_
EQUIP PROT IND, INST MAT P/ SINAL, CONTR, COMB ...</t>
        </r>
      </text>
    </comment>
    <comment ref="Y740" authorId="0" shapeId="0" xr:uid="{08F9DE3E-F938-4425-8385-3D037B1EA882}">
      <text>
        <r>
          <rPr>
            <sz val="10"/>
            <color indexed="81"/>
            <rFont val="Lucida Console"/>
            <family val="3"/>
          </rPr>
          <t>_x000D_
ATA DE REGISTRO DE PRECOS</t>
        </r>
      </text>
    </comment>
    <comment ref="AW740" authorId="0" shapeId="0" xr:uid="{433C6C2E-3A9F-4FC9-8A99-75AE5973320E}">
      <text>
        <r>
          <rPr>
            <sz val="10"/>
            <color indexed="81"/>
            <rFont val="Lucida Console"/>
            <family val="3"/>
          </rPr>
          <t>Tempo de Estoque (Meses)_x000D_
_x000D_
5,0</t>
        </r>
      </text>
    </comment>
    <comment ref="A741" authorId="0" shapeId="0" xr:uid="{1EC8208C-2A9E-4625-8DE4-D1356189B041}">
      <text>
        <r>
          <rPr>
            <sz val="10"/>
            <color indexed="81"/>
            <rFont val="Lucida Console"/>
            <family val="3"/>
          </rPr>
          <t>_x000D_
142982</t>
        </r>
      </text>
    </comment>
    <comment ref="B741" authorId="0" shapeId="0" xr:uid="{25C91725-2995-476C-82C0-29BFC4C04CA7}">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741" authorId="0" shapeId="0" xr:uid="{5D6BD6D6-281B-4351-AEE7-D57F6E15B030}">
      <text>
        <r>
          <rPr>
            <sz val="10"/>
            <color indexed="81"/>
            <rFont val="Lucida Console"/>
            <family val="3"/>
          </rPr>
          <t xml:space="preserve">_x000D_
</t>
        </r>
      </text>
    </comment>
    <comment ref="X741" authorId="0" shapeId="0" xr:uid="{89701EEE-EB73-42D9-BF8A-6D687F488B99}">
      <text>
        <r>
          <rPr>
            <sz val="10"/>
            <color indexed="81"/>
            <rFont val="Lucida Console"/>
            <family val="3"/>
          </rPr>
          <t>_x000D_
EQUIP. MAT. P/ GERACAO, TRANSM. DISTR. RETIF...</t>
        </r>
      </text>
    </comment>
    <comment ref="Y741" authorId="0" shapeId="0" xr:uid="{65DAE8DC-AB1E-4CC3-B571-5C32B019A394}">
      <text>
        <r>
          <rPr>
            <sz val="10"/>
            <color indexed="81"/>
            <rFont val="Lucida Console"/>
            <family val="3"/>
          </rPr>
          <t>_x000D_
CONTADORES</t>
        </r>
      </text>
    </comment>
    <comment ref="AW741" authorId="0" shapeId="0" xr:uid="{754358EE-3715-4081-B010-CD4BA7122830}">
      <text>
        <r>
          <rPr>
            <sz val="10"/>
            <color indexed="81"/>
            <rFont val="Lucida Console"/>
            <family val="3"/>
          </rPr>
          <t>Tempo de Estoque (Meses)_x000D_
_x000D_
100,0</t>
        </r>
      </text>
    </comment>
    <comment ref="A742" authorId="0" shapeId="0" xr:uid="{7793860F-0CBF-4F2C-AB93-EF11A72285A8}">
      <text>
        <r>
          <rPr>
            <sz val="10"/>
            <color indexed="81"/>
            <rFont val="Lucida Console"/>
            <family val="3"/>
          </rPr>
          <t>_x000D_
45637</t>
        </r>
      </text>
    </comment>
    <comment ref="B742" authorId="0" shapeId="0" xr:uid="{FCBA1EF1-1CD6-4EB0-963B-B276E0C3F8B3}">
      <text>
        <r>
          <rPr>
            <sz val="10"/>
            <color indexed="81"/>
            <rFont val="Lucida Console"/>
            <family val="3"/>
          </rPr>
          <t>DESCRIÇÃO DETALHADA_x000D_
CHAVE BOIA INFERIOR 15 A (CONTROLE DE NIVEL AUTOMATICO)</t>
        </r>
      </text>
    </comment>
    <comment ref="W742" authorId="0" shapeId="0" xr:uid="{BB81D803-E0E8-4D5E-86E1-F5B9838EEA37}">
      <text>
        <r>
          <rPr>
            <sz val="10"/>
            <color indexed="81"/>
            <rFont val="Lucida Console"/>
            <family val="3"/>
          </rPr>
          <t>_x000D_
DM-Elétrica</t>
        </r>
      </text>
    </comment>
    <comment ref="X742" authorId="0" shapeId="0" xr:uid="{CDCF4F3A-04EF-4998-848A-25846AFB2212}">
      <text>
        <r>
          <rPr>
            <sz val="10"/>
            <color indexed="81"/>
            <rFont val="Lucida Console"/>
            <family val="3"/>
          </rPr>
          <t>_x000D_
EQUIP. MAT. P/ GERACAO, TRANSM. DISTR. RETIF...</t>
        </r>
      </text>
    </comment>
    <comment ref="Y742" authorId="0" shapeId="0" xr:uid="{244C960F-7E47-4E1E-8A6A-5988E94A1183}">
      <text>
        <r>
          <rPr>
            <sz val="10"/>
            <color indexed="81"/>
            <rFont val="Lucida Console"/>
            <family val="3"/>
          </rPr>
          <t>_x000D_
CHAVES BOIA</t>
        </r>
      </text>
    </comment>
    <comment ref="AW742" authorId="0" shapeId="0" xr:uid="{6D006B5A-684A-48AE-92CA-A663B21B6406}">
      <text>
        <r>
          <rPr>
            <sz val="10"/>
            <color indexed="81"/>
            <rFont val="Lucida Console"/>
            <family val="3"/>
          </rPr>
          <t>Tempo de Estoque (Meses)_x000D_
_x000D_
787,0</t>
        </r>
      </text>
    </comment>
    <comment ref="A743" authorId="0" shapeId="0" xr:uid="{D66F19DC-78C5-477A-84B6-0FDF253B156E}">
      <text>
        <r>
          <rPr>
            <sz val="10"/>
            <color indexed="81"/>
            <rFont val="Lucida Console"/>
            <family val="3"/>
          </rPr>
          <t>_x000D_
72184</t>
        </r>
      </text>
    </comment>
    <comment ref="B743" authorId="0" shapeId="0" xr:uid="{4E470212-DA2A-4414-8D1F-79F76BBED51E}">
      <text>
        <r>
          <rPr>
            <sz val="10"/>
            <color indexed="81"/>
            <rFont val="Lucida Console"/>
            <family val="3"/>
          </rPr>
          <t>DESCRIÇÃO DETALHADA_x000D_
PILHA PALITO AAA - ALCALINA</t>
        </r>
      </text>
    </comment>
    <comment ref="W743" authorId="0" shapeId="0" xr:uid="{66354E7A-04A3-4199-A2C2-C48664681D48}">
      <text>
        <r>
          <rPr>
            <sz val="10"/>
            <color indexed="81"/>
            <rFont val="Lucida Console"/>
            <family val="3"/>
          </rPr>
          <t>_x000D_
Administrativo</t>
        </r>
      </text>
    </comment>
    <comment ref="X743" authorId="0" shapeId="0" xr:uid="{C276D659-3075-454A-BD41-79000FA07985}">
      <text>
        <r>
          <rPr>
            <sz val="10"/>
            <color indexed="81"/>
            <rFont val="Lucida Console"/>
            <family val="3"/>
          </rPr>
          <t>_x000D_
EQUIP. MAT. P/ GERACAO, TRANSM. DISTR. RETIF...</t>
        </r>
      </text>
    </comment>
    <comment ref="Y743" authorId="0" shapeId="0" xr:uid="{280EC4AB-D590-4B0A-8825-B5D03E325EA4}">
      <text>
        <r>
          <rPr>
            <sz val="10"/>
            <color indexed="81"/>
            <rFont val="Lucida Console"/>
            <family val="3"/>
          </rPr>
          <t>_x000D_
PILHAS E BATERIAS PORTATEIS</t>
        </r>
      </text>
    </comment>
    <comment ref="AW743" authorId="0" shapeId="0" xr:uid="{8BE3EF0D-1895-4D4C-A1B5-5877FDD6136A}">
      <text>
        <r>
          <rPr>
            <sz val="10"/>
            <color indexed="81"/>
            <rFont val="Lucida Console"/>
            <family val="3"/>
          </rPr>
          <t>Tempo de Estoque (Meses)_x000D_
_x000D_
5.812,0</t>
        </r>
      </text>
    </comment>
    <comment ref="A744" authorId="0" shapeId="0" xr:uid="{93378EA2-E034-4279-A32E-C77C69303E46}">
      <text>
        <r>
          <rPr>
            <sz val="10"/>
            <color indexed="81"/>
            <rFont val="Lucida Console"/>
            <family val="3"/>
          </rPr>
          <t>_x000D_
110889</t>
        </r>
      </text>
    </comment>
    <comment ref="B744" authorId="0" shapeId="0" xr:uid="{E4A998E9-DA70-426C-A060-ED6B6D0F2E2B}">
      <text>
        <r>
          <rPr>
            <sz val="10"/>
            <color indexed="81"/>
            <rFont val="Lucida Console"/>
            <family val="3"/>
          </rPr>
          <t>DESCRIÇÃO DETALHADA_x000D_
CABO DE COBRE FLEXIVEL BITOLA 150 MM²,  0,6/1 KV ISOLACAO DE PVC 70° C, COR PRETA - ANTI-CHAMA</t>
        </r>
      </text>
    </comment>
    <comment ref="W744" authorId="0" shapeId="0" xr:uid="{954A5857-52CC-4B6A-B2E5-C3EE1F5165C6}">
      <text>
        <r>
          <rPr>
            <sz val="10"/>
            <color indexed="81"/>
            <rFont val="Lucida Console"/>
            <family val="3"/>
          </rPr>
          <t>_x000D_
DM-Elétrica</t>
        </r>
      </text>
    </comment>
    <comment ref="X744" authorId="0" shapeId="0" xr:uid="{AC52DF8F-642A-4367-812B-902A09D62C78}">
      <text>
        <r>
          <rPr>
            <sz val="10"/>
            <color indexed="81"/>
            <rFont val="Lucida Console"/>
            <family val="3"/>
          </rPr>
          <t>_x000D_
EQUIP. MAT. P/ GERACAO, TRANSM. DISTR. RETIF...</t>
        </r>
      </text>
    </comment>
    <comment ref="Y744" authorId="0" shapeId="0" xr:uid="{9A3F6756-E9FC-4F2D-9411-30168AE368C9}">
      <text>
        <r>
          <rPr>
            <sz val="10"/>
            <color indexed="81"/>
            <rFont val="Lucida Console"/>
            <family val="3"/>
          </rPr>
          <t>_x000D_
FIOS E CABOS ELETRICOS</t>
        </r>
      </text>
    </comment>
    <comment ref="Z744" authorId="0" shapeId="0" xr:uid="{C83FE140-D4E3-4CD4-BA20-43E23DC3B040}">
      <text>
        <r>
          <rPr>
            <sz val="10"/>
            <color indexed="81"/>
            <rFont val="Lucida Console"/>
            <family val="3"/>
          </rPr>
          <t>_x000D_
RC  1.929 / 23  Qtde: 200_x000D_
RC  2.956 / 23  Qtde: 100</t>
        </r>
      </text>
    </comment>
    <comment ref="AW744" authorId="0" shapeId="0" xr:uid="{AD5EDB14-AAE1-4226-A4DF-9FBF6CE6811A}">
      <text>
        <r>
          <rPr>
            <sz val="10"/>
            <color indexed="81"/>
            <rFont val="Lucida Console"/>
            <family val="3"/>
          </rPr>
          <t>Tempo de Estoque (Meses)_x000D_
_x000D_
380,0</t>
        </r>
      </text>
    </comment>
    <comment ref="A745" authorId="0" shapeId="0" xr:uid="{8CCDA4C1-48FB-4F33-93EB-D29EAEEAADCB}">
      <text>
        <r>
          <rPr>
            <sz val="10"/>
            <color indexed="81"/>
            <rFont val="Lucida Console"/>
            <family val="3"/>
          </rPr>
          <t>_x000D_
123370</t>
        </r>
      </text>
    </comment>
    <comment ref="B745" authorId="0" shapeId="0" xr:uid="{762A9FDC-4BFF-461F-B96D-9B6668358750}">
      <text>
        <r>
          <rPr>
            <sz val="10"/>
            <color indexed="81"/>
            <rFont val="Lucida Console"/>
            <family val="3"/>
          </rPr>
          <t xml:space="preserve">DESCRIÇÃO DETALHADA_x000D_
CABO DE COBRE FLEXIVEL BITOLA 185 MM2 , ISOLACAO 0,6/1 KV, COR PRETA - ANTICHAMA </t>
        </r>
      </text>
    </comment>
    <comment ref="W745" authorId="0" shapeId="0" xr:uid="{E7133F17-D33A-47B0-92E5-0BAE029440BA}">
      <text>
        <r>
          <rPr>
            <sz val="10"/>
            <color indexed="81"/>
            <rFont val="Lucida Console"/>
            <family val="3"/>
          </rPr>
          <t>_x000D_
DM-Elétrica</t>
        </r>
      </text>
    </comment>
    <comment ref="X745" authorId="0" shapeId="0" xr:uid="{4934CC5D-2BB0-45E4-8A47-ACC60C096289}">
      <text>
        <r>
          <rPr>
            <sz val="10"/>
            <color indexed="81"/>
            <rFont val="Lucida Console"/>
            <family val="3"/>
          </rPr>
          <t>_x000D_
EQUIP. MAT. P/ GERACAO, TRANSM. DISTR. RETIF...</t>
        </r>
      </text>
    </comment>
    <comment ref="Y745" authorId="0" shapeId="0" xr:uid="{CCA82AEF-6702-424C-82E8-88B898640A9B}">
      <text>
        <r>
          <rPr>
            <sz val="10"/>
            <color indexed="81"/>
            <rFont val="Lucida Console"/>
            <family val="3"/>
          </rPr>
          <t>_x000D_
FIOS E CABOS ELETRICOS</t>
        </r>
      </text>
    </comment>
    <comment ref="AW745" authorId="0" shapeId="0" xr:uid="{E66659FB-4560-4F8A-B4C1-6EA038948115}">
      <text>
        <r>
          <rPr>
            <sz val="10"/>
            <color indexed="81"/>
            <rFont val="Lucida Console"/>
            <family val="3"/>
          </rPr>
          <t>Tempo de Estoque (Meses)_x000D_
_x000D_
49,0</t>
        </r>
      </text>
    </comment>
    <comment ref="A746" authorId="0" shapeId="0" xr:uid="{11BAAF7A-5360-4DEC-B1E9-D87983C6148E}">
      <text>
        <r>
          <rPr>
            <sz val="10"/>
            <color indexed="81"/>
            <rFont val="Lucida Console"/>
            <family val="3"/>
          </rPr>
          <t>_x000D_
132229</t>
        </r>
      </text>
    </comment>
    <comment ref="B746" authorId="0" shapeId="0" xr:uid="{2C0C9F0E-A01D-4280-AB3F-8F740E4F973E}">
      <text>
        <r>
          <rPr>
            <sz val="10"/>
            <color indexed="81"/>
            <rFont val="Lucida Console"/>
            <family val="3"/>
          </rPr>
          <t>DESCRIÇÃO DETALHADA_x000D_
CABO DE COBRE FLEXIVEL, BITOLA 50MM2, 0,6/1 KV, ISOLACAO DE PVC 70° C, COR AZUL CLARO - ANTI-CHAMA</t>
        </r>
      </text>
    </comment>
    <comment ref="W746" authorId="0" shapeId="0" xr:uid="{F9011C45-DD06-4D6C-960B-F588327CA8B7}">
      <text>
        <r>
          <rPr>
            <sz val="10"/>
            <color indexed="81"/>
            <rFont val="Lucida Console"/>
            <family val="3"/>
          </rPr>
          <t>_x000D_
DM-Elétrica</t>
        </r>
      </text>
    </comment>
    <comment ref="X746" authorId="0" shapeId="0" xr:uid="{9C63752B-966B-4C87-8948-8E9E5C0DFB76}">
      <text>
        <r>
          <rPr>
            <sz val="10"/>
            <color indexed="81"/>
            <rFont val="Lucida Console"/>
            <family val="3"/>
          </rPr>
          <t>_x000D_
EQUIP. MAT. P/ GERACAO, TRANSM. DISTR. RETIF...</t>
        </r>
      </text>
    </comment>
    <comment ref="Y746" authorId="0" shapeId="0" xr:uid="{1CBD99D1-A88A-46AD-AB2A-4956F5EAE226}">
      <text>
        <r>
          <rPr>
            <sz val="10"/>
            <color indexed="81"/>
            <rFont val="Lucida Console"/>
            <family val="3"/>
          </rPr>
          <t>_x000D_
FIOS E CABOS ELETRICOS</t>
        </r>
      </text>
    </comment>
    <comment ref="AW746" authorId="0" shapeId="0" xr:uid="{970BB863-DFA5-4743-B2CB-17860BE77980}">
      <text>
        <r>
          <rPr>
            <sz val="10"/>
            <color indexed="81"/>
            <rFont val="Lucida Console"/>
            <family val="3"/>
          </rPr>
          <t>Tempo de Estoque (Meses)_x000D_
_x000D_
960,5</t>
        </r>
      </text>
    </comment>
    <comment ref="A747" authorId="0" shapeId="0" xr:uid="{7D65EB4C-11C9-4CDC-A0A8-783B93CA93EE}">
      <text>
        <r>
          <rPr>
            <sz val="10"/>
            <color indexed="81"/>
            <rFont val="Lucida Console"/>
            <family val="3"/>
          </rPr>
          <t>_x000D_
140125</t>
        </r>
      </text>
    </comment>
    <comment ref="B747" authorId="0" shapeId="0" xr:uid="{B41E4B19-0432-4FBF-8DA6-17F7B569094A}">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747" authorId="0" shapeId="0" xr:uid="{A97FB450-E9E5-4323-AB0B-DA626B44F286}">
      <text>
        <r>
          <rPr>
            <sz val="10"/>
            <color indexed="81"/>
            <rFont val="Lucida Console"/>
            <family val="3"/>
          </rPr>
          <t>_x000D_
DM-Elétrica</t>
        </r>
      </text>
    </comment>
    <comment ref="X747" authorId="0" shapeId="0" xr:uid="{C7B316F9-5FF2-4411-9F7D-99823B888CD7}">
      <text>
        <r>
          <rPr>
            <sz val="10"/>
            <color indexed="81"/>
            <rFont val="Lucida Console"/>
            <family val="3"/>
          </rPr>
          <t>_x000D_
EQUIP. MAT. P/ GERACAO, TRANSM. DISTR. RETIF...</t>
        </r>
      </text>
    </comment>
    <comment ref="Y747" authorId="0" shapeId="0" xr:uid="{CEBF87D6-7EFB-472A-81D7-BB6E13CD3480}">
      <text>
        <r>
          <rPr>
            <sz val="10"/>
            <color indexed="81"/>
            <rFont val="Lucida Console"/>
            <family val="3"/>
          </rPr>
          <t>_x000D_
FIOS E CABOS ELETRICOS</t>
        </r>
      </text>
    </comment>
    <comment ref="AW747" authorId="0" shapeId="0" xr:uid="{862E4976-C866-469A-AFD1-3F1A0B0E7729}">
      <text>
        <r>
          <rPr>
            <sz val="10"/>
            <color indexed="81"/>
            <rFont val="Lucida Console"/>
            <family val="3"/>
          </rPr>
          <t>Tempo de Estoque (Meses)_x000D_
_x000D_
550,0</t>
        </r>
      </text>
    </comment>
    <comment ref="A748" authorId="0" shapeId="0" xr:uid="{D69EB3B4-67F0-4BFA-8C82-3A70C1D5C313}">
      <text>
        <r>
          <rPr>
            <sz val="10"/>
            <color indexed="81"/>
            <rFont val="Lucida Console"/>
            <family val="3"/>
          </rPr>
          <t>_x000D_
140126</t>
        </r>
      </text>
    </comment>
    <comment ref="B748" authorId="0" shapeId="0" xr:uid="{E2A49E9B-6377-47E5-904A-D23D868CF0EB}">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748" authorId="0" shapeId="0" xr:uid="{35EA897D-C826-424F-BFE7-CDBD0BD3778A}">
      <text>
        <r>
          <rPr>
            <sz val="10"/>
            <color indexed="81"/>
            <rFont val="Lucida Console"/>
            <family val="3"/>
          </rPr>
          <t>_x000D_
DM-Elétrica</t>
        </r>
      </text>
    </comment>
    <comment ref="X748" authorId="0" shapeId="0" xr:uid="{D210B267-1756-4050-9EDF-DDF9082DEE16}">
      <text>
        <r>
          <rPr>
            <sz val="10"/>
            <color indexed="81"/>
            <rFont val="Lucida Console"/>
            <family val="3"/>
          </rPr>
          <t>_x000D_
EQUIP. MAT. P/ GERACAO, TRANSM. DISTR. RETIF...</t>
        </r>
      </text>
    </comment>
    <comment ref="Y748" authorId="0" shapeId="0" xr:uid="{1FFB6D32-E7F3-412F-8391-A82CCEAC690E}">
      <text>
        <r>
          <rPr>
            <sz val="10"/>
            <color indexed="81"/>
            <rFont val="Lucida Console"/>
            <family val="3"/>
          </rPr>
          <t>_x000D_
FIOS E CABOS ELETRICOS</t>
        </r>
      </text>
    </comment>
    <comment ref="AW748" authorId="0" shapeId="0" xr:uid="{044CE99C-6CBC-4D1B-90F2-80DCA949C085}">
      <text>
        <r>
          <rPr>
            <sz val="10"/>
            <color indexed="81"/>
            <rFont val="Lucida Console"/>
            <family val="3"/>
          </rPr>
          <t>Tempo de Estoque (Meses)_x000D_
_x000D_
891,0</t>
        </r>
      </text>
    </comment>
    <comment ref="A749" authorId="0" shapeId="0" xr:uid="{DF0DB062-8CC6-43B1-927B-30057E70D998}">
      <text>
        <r>
          <rPr>
            <sz val="10"/>
            <color indexed="81"/>
            <rFont val="Lucida Console"/>
            <family val="3"/>
          </rPr>
          <t>_x000D_
88731</t>
        </r>
      </text>
    </comment>
    <comment ref="B749" authorId="0" shapeId="0" xr:uid="{6F3ED72A-E3AE-4A6A-9614-05FFEC4443F6}">
      <text>
        <r>
          <rPr>
            <sz val="10"/>
            <color indexed="81"/>
            <rFont val="Lucida Console"/>
            <family val="3"/>
          </rPr>
          <t>DESCRIÇÃO DETALHADA_x000D_
DISJUNTOR NORMA DIN CURVA C PADRAO, TRIPOLAR, 10 AMPERES</t>
        </r>
      </text>
    </comment>
    <comment ref="W749" authorId="0" shapeId="0" xr:uid="{C4772A20-2F38-4498-8B82-962B1398435F}">
      <text>
        <r>
          <rPr>
            <sz val="10"/>
            <color indexed="81"/>
            <rFont val="Lucida Console"/>
            <family val="3"/>
          </rPr>
          <t>_x000D_
DM-Elétrica</t>
        </r>
      </text>
    </comment>
    <comment ref="X749" authorId="0" shapeId="0" xr:uid="{C203F95F-9884-4985-8D90-5689F0419916}">
      <text>
        <r>
          <rPr>
            <sz val="10"/>
            <color indexed="81"/>
            <rFont val="Lucida Console"/>
            <family val="3"/>
          </rPr>
          <t>_x000D_
EQUIP. MAT. P/ GERACAO, TRANSM. DISTR. RETIF...</t>
        </r>
      </text>
    </comment>
    <comment ref="Y749" authorId="0" shapeId="0" xr:uid="{5873EA71-7707-44A8-9F5A-32501DF28D2C}">
      <text>
        <r>
          <rPr>
            <sz val="10"/>
            <color indexed="81"/>
            <rFont val="Lucida Console"/>
            <family val="3"/>
          </rPr>
          <t>_x000D_
DISJUNTORES</t>
        </r>
      </text>
    </comment>
    <comment ref="AW749" authorId="0" shapeId="0" xr:uid="{80E2812E-10E6-477C-AC55-A83BE7ADE376}">
      <text>
        <r>
          <rPr>
            <sz val="10"/>
            <color indexed="81"/>
            <rFont val="Lucida Console"/>
            <family val="3"/>
          </rPr>
          <t>Tempo de Estoque (Meses)_x000D_
_x000D_
40,0</t>
        </r>
      </text>
    </comment>
    <comment ref="A750" authorId="0" shapeId="0" xr:uid="{014C3FC3-E417-448A-88CB-6815BBABD029}">
      <text>
        <r>
          <rPr>
            <sz val="10"/>
            <color indexed="81"/>
            <rFont val="Lucida Console"/>
            <family val="3"/>
          </rPr>
          <t>_x000D_
93486</t>
        </r>
      </text>
    </comment>
    <comment ref="B750" authorId="0" shapeId="0" xr:uid="{64451129-8C73-4323-BC3E-84BC89E778EA}">
      <text>
        <r>
          <rPr>
            <sz val="10"/>
            <color indexed="81"/>
            <rFont val="Lucida Console"/>
            <family val="3"/>
          </rPr>
          <t>DESCRIÇÃO DETALHADA_x000D_
INTERRUPTOR DIFERENCIAL RESIDUAL TETRAPOLAR ELETROMECANICO NORMA IEC 61008 TENSAO MINIMA 240V CORRENTE NOMINAL 40 AMPERES SENSIBILIDADE 30 MA</t>
        </r>
      </text>
    </comment>
    <comment ref="W750" authorId="0" shapeId="0" xr:uid="{7091DA99-D682-46E4-9D94-9F74275E037F}">
      <text>
        <r>
          <rPr>
            <sz val="10"/>
            <color indexed="81"/>
            <rFont val="Lucida Console"/>
            <family val="3"/>
          </rPr>
          <t>_x000D_
DM-Elétrica</t>
        </r>
      </text>
    </comment>
    <comment ref="X750" authorId="0" shapeId="0" xr:uid="{E5B09945-0B45-4877-8E50-204856F62264}">
      <text>
        <r>
          <rPr>
            <sz val="10"/>
            <color indexed="81"/>
            <rFont val="Lucida Console"/>
            <family val="3"/>
          </rPr>
          <t>_x000D_
EQUIP. MAT. P/ GERACAO, TRANSM. DISTR. RETIF...</t>
        </r>
      </text>
    </comment>
    <comment ref="Y750" authorId="0" shapeId="0" xr:uid="{5A713C5C-E63C-41A9-9AA3-2508B13BC45E}">
      <text>
        <r>
          <rPr>
            <sz val="10"/>
            <color indexed="81"/>
            <rFont val="Lucida Console"/>
            <family val="3"/>
          </rPr>
          <t>_x000D_
DISJUNTORES</t>
        </r>
      </text>
    </comment>
    <comment ref="AW750" authorId="0" shapeId="0" xr:uid="{C04EA36C-5F27-4EC7-81C1-0EFFB76A1287}">
      <text>
        <r>
          <rPr>
            <sz val="10"/>
            <color indexed="81"/>
            <rFont val="Lucida Console"/>
            <family val="3"/>
          </rPr>
          <t>Tempo de Estoque (Meses)_x000D_
_x000D_
87,0</t>
        </r>
      </text>
    </comment>
    <comment ref="A751" authorId="0" shapeId="0" xr:uid="{46545CA2-6310-467F-9776-B44EC5F59973}">
      <text>
        <r>
          <rPr>
            <sz val="10"/>
            <color indexed="81"/>
            <rFont val="Lucida Console"/>
            <family val="3"/>
          </rPr>
          <t>_x000D_
93487</t>
        </r>
      </text>
    </comment>
    <comment ref="B751" authorId="0" shapeId="0" xr:uid="{2EFA4DF7-B8F7-4C6E-B26F-A7DA957BA3C0}">
      <text>
        <r>
          <rPr>
            <sz val="10"/>
            <color indexed="81"/>
            <rFont val="Lucida Console"/>
            <family val="3"/>
          </rPr>
          <t>DESCRIÇÃO DETALHADA_x000D_
INTERRUPTOR DIFERENCIAL RESIDUAL TETRAPOLAR ELETROMECANICO NORMA IEC 61008 TENSAO MINIMA 240V CORRENTE NOMINAL 63 AMPERES SENSIBILIDADE 30 MA</t>
        </r>
      </text>
    </comment>
    <comment ref="W751" authorId="0" shapeId="0" xr:uid="{08694325-4B7B-4EB8-ACC7-179614779AAB}">
      <text>
        <r>
          <rPr>
            <sz val="10"/>
            <color indexed="81"/>
            <rFont val="Lucida Console"/>
            <family val="3"/>
          </rPr>
          <t>_x000D_
DM-Elétrica</t>
        </r>
      </text>
    </comment>
    <comment ref="X751" authorId="0" shapeId="0" xr:uid="{BFA1164E-8766-43BB-B6F1-B21A04E1A622}">
      <text>
        <r>
          <rPr>
            <sz val="10"/>
            <color indexed="81"/>
            <rFont val="Lucida Console"/>
            <family val="3"/>
          </rPr>
          <t>_x000D_
EQUIP. MAT. P/ GERACAO, TRANSM. DISTR. RETIF...</t>
        </r>
      </text>
    </comment>
    <comment ref="Y751" authorId="0" shapeId="0" xr:uid="{9468D4D1-6590-4509-A721-1B9BDE85FF4B}">
      <text>
        <r>
          <rPr>
            <sz val="10"/>
            <color indexed="81"/>
            <rFont val="Lucida Console"/>
            <family val="3"/>
          </rPr>
          <t>_x000D_
DISJUNTORES</t>
        </r>
      </text>
    </comment>
    <comment ref="AW751" authorId="0" shapeId="0" xr:uid="{6563742F-A81C-428B-961A-50E641DFD7A8}">
      <text>
        <r>
          <rPr>
            <sz val="10"/>
            <color indexed="81"/>
            <rFont val="Lucida Console"/>
            <family val="3"/>
          </rPr>
          <t>Tempo de Estoque (Meses)_x000D_
_x000D_
7,0</t>
        </r>
      </text>
    </comment>
    <comment ref="A752" authorId="0" shapeId="0" xr:uid="{AC25D25D-4D84-4D4B-B40B-FF21C7DD2D29}">
      <text>
        <r>
          <rPr>
            <sz val="10"/>
            <color indexed="81"/>
            <rFont val="Lucida Console"/>
            <family val="3"/>
          </rPr>
          <t>_x000D_
93488</t>
        </r>
      </text>
    </comment>
    <comment ref="B752" authorId="0" shapeId="0" xr:uid="{AAAB3E49-EE72-44C1-9ED0-DB6B47313A52}">
      <text>
        <r>
          <rPr>
            <sz val="10"/>
            <color indexed="81"/>
            <rFont val="Lucida Console"/>
            <family val="3"/>
          </rPr>
          <t>DESCRIÇÃO DETALHADA_x000D_
INTERRUPTOR DIFERENCIAL RESIDUAL TETRAPOLAR ELETROMECANICO NORMA IEC 61008 TENSAO MINIMA 240V CORRENTE NOMINAL 80 AMPERES SENSIBILIDADE 30 MA</t>
        </r>
      </text>
    </comment>
    <comment ref="W752" authorId="0" shapeId="0" xr:uid="{BCBD970B-272F-4178-8555-A576383E59DA}">
      <text>
        <r>
          <rPr>
            <sz val="10"/>
            <color indexed="81"/>
            <rFont val="Lucida Console"/>
            <family val="3"/>
          </rPr>
          <t>_x000D_
DM-Elétrica</t>
        </r>
      </text>
    </comment>
    <comment ref="X752" authorId="0" shapeId="0" xr:uid="{A149B78F-A0FF-4A72-A72C-629E9BAE0854}">
      <text>
        <r>
          <rPr>
            <sz val="10"/>
            <color indexed="81"/>
            <rFont val="Lucida Console"/>
            <family val="3"/>
          </rPr>
          <t>_x000D_
EQUIP. MAT. P/ GERACAO, TRANSM. DISTR. RETIF...</t>
        </r>
      </text>
    </comment>
    <comment ref="Y752" authorId="0" shapeId="0" xr:uid="{C77F7D4F-1439-4CAF-B24A-AE3F0D711F38}">
      <text>
        <r>
          <rPr>
            <sz val="10"/>
            <color indexed="81"/>
            <rFont val="Lucida Console"/>
            <family val="3"/>
          </rPr>
          <t>_x000D_
DISJUNTORES</t>
        </r>
      </text>
    </comment>
    <comment ref="AW752" authorId="0" shapeId="0" xr:uid="{4D8C8206-988F-4828-AEA3-618CC8AFFBCF}">
      <text>
        <r>
          <rPr>
            <sz val="10"/>
            <color indexed="81"/>
            <rFont val="Lucida Console"/>
            <family val="3"/>
          </rPr>
          <t>Tempo de Estoque (Meses)_x000D_
_x000D_
17,0</t>
        </r>
      </text>
    </comment>
    <comment ref="A753" authorId="0" shapeId="0" xr:uid="{2082D8A8-139F-43A2-B640-B1274C988F81}">
      <text>
        <r>
          <rPr>
            <sz val="10"/>
            <color indexed="81"/>
            <rFont val="Lucida Console"/>
            <family val="3"/>
          </rPr>
          <t>_x000D_
102822</t>
        </r>
      </text>
    </comment>
    <comment ref="B753" authorId="0" shapeId="0" xr:uid="{5926A9CB-0224-455B-963B-994AB06655DF}">
      <text>
        <r>
          <rPr>
            <sz val="10"/>
            <color indexed="81"/>
            <rFont val="Lucida Console"/>
            <family val="3"/>
          </rPr>
          <t>DESCRIÇÃO DETALHADA_x000D_
TRILHO PARA DISJUNTOR TIPO DIN</t>
        </r>
      </text>
    </comment>
    <comment ref="W753" authorId="0" shapeId="0" xr:uid="{528F715B-405B-412D-AC63-69EFD9CB450E}">
      <text>
        <r>
          <rPr>
            <sz val="10"/>
            <color indexed="81"/>
            <rFont val="Lucida Console"/>
            <family val="3"/>
          </rPr>
          <t>_x000D_
DM-Elétrica</t>
        </r>
      </text>
    </comment>
    <comment ref="X753" authorId="0" shapeId="0" xr:uid="{E0061123-F41C-4F00-A5FA-04F2378C7CB4}">
      <text>
        <r>
          <rPr>
            <sz val="10"/>
            <color indexed="81"/>
            <rFont val="Lucida Console"/>
            <family val="3"/>
          </rPr>
          <t>_x000D_
EQUIP. MAT. P/ GERACAO, TRANSM. DISTR. RETIF...</t>
        </r>
      </text>
    </comment>
    <comment ref="Y753" authorId="0" shapeId="0" xr:uid="{C86A006E-BAA9-4ADB-B609-3D24BFBC63C2}">
      <text>
        <r>
          <rPr>
            <sz val="10"/>
            <color indexed="81"/>
            <rFont val="Lucida Console"/>
            <family val="3"/>
          </rPr>
          <t>_x000D_
DISJUNTORES</t>
        </r>
      </text>
    </comment>
    <comment ref="AW753" authorId="0" shapeId="0" xr:uid="{63F3B02E-B1DA-4EA2-8146-59E414BB7877}">
      <text>
        <r>
          <rPr>
            <sz val="10"/>
            <color indexed="81"/>
            <rFont val="Lucida Console"/>
            <family val="3"/>
          </rPr>
          <t>Tempo de Estoque (Meses)_x000D_
_x000D_
60,0</t>
        </r>
      </text>
    </comment>
    <comment ref="A754" authorId="0" shapeId="0" xr:uid="{CE705A41-4B54-49FF-8F18-D830FEBD21FF}">
      <text>
        <r>
          <rPr>
            <sz val="10"/>
            <color indexed="81"/>
            <rFont val="Lucida Console"/>
            <family val="3"/>
          </rPr>
          <t>_x000D_
37518</t>
        </r>
      </text>
    </comment>
    <comment ref="B754" authorId="0" shapeId="0" xr:uid="{00D1D0CB-8DF4-4E98-AD43-309CBA3AA7E0}">
      <text>
        <r>
          <rPr>
            <sz val="10"/>
            <color indexed="81"/>
            <rFont val="Lucida Console"/>
            <family val="3"/>
          </rPr>
          <t>DESCRIÇÃO DETALHADA_x000D_
ROLDANA PLASTICA P/ FIXACAO DE FIOS ELETRICOS - 30 X 30 - C/ PREGO P / FIXACAO</t>
        </r>
      </text>
    </comment>
    <comment ref="W754" authorId="0" shapeId="0" xr:uid="{8965AB8F-5530-44AC-8E33-EBAD555842B2}">
      <text>
        <r>
          <rPr>
            <sz val="10"/>
            <color indexed="81"/>
            <rFont val="Lucida Console"/>
            <family val="3"/>
          </rPr>
          <t>_x000D_
DM-Elétrica</t>
        </r>
      </text>
    </comment>
    <comment ref="X754" authorId="0" shapeId="0" xr:uid="{8FB2B748-5EC1-439A-966B-E74C29515B9D}">
      <text>
        <r>
          <rPr>
            <sz val="10"/>
            <color indexed="81"/>
            <rFont val="Lucida Console"/>
            <family val="3"/>
          </rPr>
          <t>_x000D_
EQUIP. MAT. P/ GERACAO, TRANSM. DISTR. RETIF...</t>
        </r>
      </text>
    </comment>
    <comment ref="Y754" authorId="0" shapeId="0" xr:uid="{C482DD27-221A-476A-AA66-497FB90B5575}">
      <text>
        <r>
          <rPr>
            <sz val="10"/>
            <color indexed="81"/>
            <rFont val="Lucida Console"/>
            <family val="3"/>
          </rPr>
          <t>_x000D_
ACESSORIOS</t>
        </r>
      </text>
    </comment>
    <comment ref="AW754" authorId="0" shapeId="0" xr:uid="{2DF196C2-F364-41B3-BF43-D891F45404F6}">
      <text>
        <r>
          <rPr>
            <sz val="10"/>
            <color indexed="81"/>
            <rFont val="Lucida Console"/>
            <family val="3"/>
          </rPr>
          <t>Tempo de Estoque (Meses)_x000D_
_x000D_
350,0</t>
        </r>
      </text>
    </comment>
    <comment ref="A755" authorId="0" shapeId="0" xr:uid="{0E5ACCAF-5C97-4895-B08D-8F0C808B75F3}">
      <text>
        <r>
          <rPr>
            <sz val="10"/>
            <color indexed="81"/>
            <rFont val="Lucida Console"/>
            <family val="3"/>
          </rPr>
          <t>_x000D_
37519</t>
        </r>
      </text>
    </comment>
    <comment ref="B755" authorId="0" shapeId="0" xr:uid="{44252CB0-62FC-4903-84E5-ECDE12E8EA59}">
      <text>
        <r>
          <rPr>
            <sz val="10"/>
            <color indexed="81"/>
            <rFont val="Lucida Console"/>
            <family val="3"/>
          </rPr>
          <t>DESCRIÇÃO DETALHADA_x000D_
ROLDANA PLASTICA P/ FIXACAO DE FIOS ELETRICOS - 24 X 24 - C/ PREGO P/ FIXACAO</t>
        </r>
      </text>
    </comment>
    <comment ref="W755" authorId="0" shapeId="0" xr:uid="{1B9D637F-7958-48C6-AE74-62EC7D7AD4B5}">
      <text>
        <r>
          <rPr>
            <sz val="10"/>
            <color indexed="81"/>
            <rFont val="Lucida Console"/>
            <family val="3"/>
          </rPr>
          <t>_x000D_
DM-Elétrica</t>
        </r>
      </text>
    </comment>
    <comment ref="X755" authorId="0" shapeId="0" xr:uid="{9882B0C6-5527-46D2-8734-9D7554E9F664}">
      <text>
        <r>
          <rPr>
            <sz val="10"/>
            <color indexed="81"/>
            <rFont val="Lucida Console"/>
            <family val="3"/>
          </rPr>
          <t>_x000D_
EQUIP. MAT. P/ GERACAO, TRANSM. DISTR. RETIF...</t>
        </r>
      </text>
    </comment>
    <comment ref="Y755" authorId="0" shapeId="0" xr:uid="{0C08B4D5-5AF6-48A6-842A-40B4B8BCE1F5}">
      <text>
        <r>
          <rPr>
            <sz val="10"/>
            <color indexed="81"/>
            <rFont val="Lucida Console"/>
            <family val="3"/>
          </rPr>
          <t>_x000D_
ACESSORIOS</t>
        </r>
      </text>
    </comment>
    <comment ref="AW755" authorId="0" shapeId="0" xr:uid="{0198FAAD-588D-4A21-96F7-11D588360D51}">
      <text>
        <r>
          <rPr>
            <sz val="10"/>
            <color indexed="81"/>
            <rFont val="Lucida Console"/>
            <family val="3"/>
          </rPr>
          <t>Tempo de Estoque (Meses)_x000D_
_x000D_
2.345,0</t>
        </r>
      </text>
    </comment>
    <comment ref="A756" authorId="0" shapeId="0" xr:uid="{9FE08B95-8993-4AD3-BBAB-6574CC858D44}">
      <text>
        <r>
          <rPr>
            <sz val="10"/>
            <color indexed="81"/>
            <rFont val="Lucida Console"/>
            <family val="3"/>
          </rPr>
          <t>_x000D_
104665</t>
        </r>
      </text>
    </comment>
    <comment ref="B756" authorId="0" shapeId="0" xr:uid="{C447E86E-46A0-43D5-9B05-88FED154B5B8}">
      <text>
        <r>
          <rPr>
            <sz val="10"/>
            <color indexed="81"/>
            <rFont val="Lucida Console"/>
            <family val="3"/>
          </rPr>
          <t>DESCRIÇÃO DETALHADA_x000D_
KIT BARRAMENTO CONTENDO: BARRAMENTO TRIFASICO DE COBRE CHATO ELETROLITICO 150 A  PARA 44 DISJUNTORES TIPO DIN BARRAS DE TERRA E NEUTRO.</t>
        </r>
      </text>
    </comment>
    <comment ref="W756" authorId="0" shapeId="0" xr:uid="{57076633-7910-4C22-B8FE-E3B839C0D909}">
      <text>
        <r>
          <rPr>
            <sz val="10"/>
            <color indexed="81"/>
            <rFont val="Lucida Console"/>
            <family val="3"/>
          </rPr>
          <t>_x000D_
DM-Elétrica</t>
        </r>
      </text>
    </comment>
    <comment ref="X756" authorId="0" shapeId="0" xr:uid="{C9D08534-C7BC-4B13-A68B-ED0719E9F94C}">
      <text>
        <r>
          <rPr>
            <sz val="10"/>
            <color indexed="81"/>
            <rFont val="Lucida Console"/>
            <family val="3"/>
          </rPr>
          <t>_x000D_
EQUIP. MAT. P/ GERACAO, TRANSM. DISTR. RETIF...</t>
        </r>
      </text>
    </comment>
    <comment ref="Y756" authorId="0" shapeId="0" xr:uid="{8007C420-2D3E-4504-9C2E-3DDC2F35C03A}">
      <text>
        <r>
          <rPr>
            <sz val="10"/>
            <color indexed="81"/>
            <rFont val="Lucida Console"/>
            <family val="3"/>
          </rPr>
          <t>_x000D_
ACESSORIOS</t>
        </r>
      </text>
    </comment>
    <comment ref="AW756" authorId="0" shapeId="0" xr:uid="{7EDCC79B-25A0-4531-B802-5D4C208E1294}">
      <text>
        <r>
          <rPr>
            <sz val="10"/>
            <color indexed="81"/>
            <rFont val="Lucida Console"/>
            <family val="3"/>
          </rPr>
          <t>Tempo de Estoque (Meses)_x000D_
_x000D_
108,0</t>
        </r>
      </text>
    </comment>
    <comment ref="A757" authorId="0" shapeId="0" xr:uid="{05479C8A-EE64-441D-AB66-FE5C5DFB12C8}">
      <text>
        <r>
          <rPr>
            <sz val="10"/>
            <color indexed="81"/>
            <rFont val="Lucida Console"/>
            <family val="3"/>
          </rPr>
          <t>_x000D_
113238</t>
        </r>
      </text>
    </comment>
    <comment ref="B757" authorId="0" shapeId="0" xr:uid="{007DFD9A-1E8A-41AF-8E5A-6745A33601A6}">
      <text>
        <r>
          <rPr>
            <sz val="10"/>
            <color indexed="81"/>
            <rFont val="Lucida Console"/>
            <family val="3"/>
          </rPr>
          <t>DESCRIÇÃO DETALHADA_x000D_
KIT BARRAMENTO CONTENDO: BARRAMENTO TRIFASICO DE COBRE CHATO ELETROLITICO 225 A  PARA 70 DISJUNTORES TIPO DIN BARRAS DE TERRA E NEUTRO</t>
        </r>
      </text>
    </comment>
    <comment ref="W757" authorId="0" shapeId="0" xr:uid="{79EC4E7D-6AFB-4791-88D3-1D65B29A0466}">
      <text>
        <r>
          <rPr>
            <sz val="10"/>
            <color indexed="81"/>
            <rFont val="Lucida Console"/>
            <family val="3"/>
          </rPr>
          <t>_x000D_
DM-Elétrica</t>
        </r>
      </text>
    </comment>
    <comment ref="X757" authorId="0" shapeId="0" xr:uid="{5CCFDBC9-9CB1-4CDE-BA1C-DA85580FBDA5}">
      <text>
        <r>
          <rPr>
            <sz val="10"/>
            <color indexed="81"/>
            <rFont val="Lucida Console"/>
            <family val="3"/>
          </rPr>
          <t>_x000D_
EQUIP. MAT. P/ GERACAO, TRANSM. DISTR. RETIF...</t>
        </r>
      </text>
    </comment>
    <comment ref="Y757" authorId="0" shapeId="0" xr:uid="{205CE31A-D5C9-41DB-A929-651DC1E03A4B}">
      <text>
        <r>
          <rPr>
            <sz val="10"/>
            <color indexed="81"/>
            <rFont val="Lucida Console"/>
            <family val="3"/>
          </rPr>
          <t>_x000D_
ACESSORIOS</t>
        </r>
      </text>
    </comment>
    <comment ref="AW757" authorId="0" shapeId="0" xr:uid="{EE5DA758-ECC4-487B-8D26-5B40CCA20F5C}">
      <text>
        <r>
          <rPr>
            <sz val="10"/>
            <color indexed="81"/>
            <rFont val="Lucida Console"/>
            <family val="3"/>
          </rPr>
          <t>Tempo de Estoque (Meses)_x000D_
_x000D_
48,0</t>
        </r>
      </text>
    </comment>
    <comment ref="A758" authorId="0" shapeId="0" xr:uid="{B1C7F727-0B07-47A9-80F1-F97CD2BC9813}">
      <text>
        <r>
          <rPr>
            <sz val="10"/>
            <color indexed="81"/>
            <rFont val="Lucida Console"/>
            <family val="3"/>
          </rPr>
          <t>_x000D_
108398</t>
        </r>
      </text>
    </comment>
    <comment ref="B758" authorId="0" shapeId="0" xr:uid="{5E67E476-68BA-4511-B67A-9167BEA53A89}">
      <text>
        <r>
          <rPr>
            <sz val="10"/>
            <color indexed="81"/>
            <rFont val="Lucida Console"/>
            <family val="3"/>
          </rPr>
          <t>DESCRIÇÃO DETALHADA_x000D_
QUADRO DE DISTRIBUICAO DE EMBUTIR PARA 56 DISJUNTORES TIPO DIN COM  KIT BARRAMENTO TRIFASICO 225 A BARRA DE TERRA E NEUTRO.</t>
        </r>
      </text>
    </comment>
    <comment ref="W758" authorId="0" shapeId="0" xr:uid="{2589E134-E640-4FCA-B7F8-9718AA16D1E1}">
      <text>
        <r>
          <rPr>
            <sz val="10"/>
            <color indexed="81"/>
            <rFont val="Lucida Console"/>
            <family val="3"/>
          </rPr>
          <t>_x000D_
DM-Elétrica</t>
        </r>
      </text>
    </comment>
    <comment ref="X758" authorId="0" shapeId="0" xr:uid="{13C8B15C-7FC6-4F25-873D-78C8CB45E747}">
      <text>
        <r>
          <rPr>
            <sz val="10"/>
            <color indexed="81"/>
            <rFont val="Lucida Console"/>
            <family val="3"/>
          </rPr>
          <t>_x000D_
EQUIP. MAT. P/ GERACAO, TRANSM. DISTR. RETIF...</t>
        </r>
      </text>
    </comment>
    <comment ref="Y758" authorId="0" shapeId="0" xr:uid="{7D4FB3B2-B724-4E58-9DE8-EC8D9D1E8825}">
      <text>
        <r>
          <rPr>
            <sz val="10"/>
            <color indexed="81"/>
            <rFont val="Lucida Console"/>
            <family val="3"/>
          </rPr>
          <t>_x000D_
QUADROS</t>
        </r>
      </text>
    </comment>
    <comment ref="AW758" authorId="0" shapeId="0" xr:uid="{57505CE8-5F48-4872-814D-AA9C48BF25C7}">
      <text>
        <r>
          <rPr>
            <sz val="10"/>
            <color indexed="81"/>
            <rFont val="Lucida Console"/>
            <family val="3"/>
          </rPr>
          <t>Tempo de Estoque (Meses)_x000D_
_x000D_
25,0</t>
        </r>
      </text>
    </comment>
    <comment ref="A759" authorId="0" shapeId="0" xr:uid="{1B0F306E-DC6D-40E5-9625-2355E1B0FD96}">
      <text>
        <r>
          <rPr>
            <sz val="10"/>
            <color indexed="81"/>
            <rFont val="Lucida Console"/>
            <family val="3"/>
          </rPr>
          <t>_x000D_
111841</t>
        </r>
      </text>
    </comment>
    <comment ref="B759" authorId="0" shapeId="0" xr:uid="{A504B4BD-648E-4D01-93F9-AB3CA8B98189}">
      <text>
        <r>
          <rPr>
            <sz val="10"/>
            <color indexed="81"/>
            <rFont val="Lucida Console"/>
            <family val="3"/>
          </rPr>
          <t>DESCRIÇÃO DETALHADA_x000D_
QUADRO DE DISTRIBUICAO DE SOBREPOR TRIFASICO 225 AMPERES PARA 70 DISJUNTORES TIPO DIN</t>
        </r>
      </text>
    </comment>
    <comment ref="W759" authorId="0" shapeId="0" xr:uid="{3B427F3A-F884-45A4-A346-57A20ECBAA0C}">
      <text>
        <r>
          <rPr>
            <sz val="10"/>
            <color indexed="81"/>
            <rFont val="Lucida Console"/>
            <family val="3"/>
          </rPr>
          <t>_x000D_
DM-Elétrica</t>
        </r>
      </text>
    </comment>
    <comment ref="X759" authorId="0" shapeId="0" xr:uid="{29876FE2-C6DB-4AF7-A86D-97CDC598159B}">
      <text>
        <r>
          <rPr>
            <sz val="10"/>
            <color indexed="81"/>
            <rFont val="Lucida Console"/>
            <family val="3"/>
          </rPr>
          <t>_x000D_
EQUIP. MAT. P/ GERACAO, TRANSM. DISTR. RETIF...</t>
        </r>
      </text>
    </comment>
    <comment ref="Y759" authorId="0" shapeId="0" xr:uid="{65FCE640-7035-41CA-BA02-A3E4A7B5353B}">
      <text>
        <r>
          <rPr>
            <sz val="10"/>
            <color indexed="81"/>
            <rFont val="Lucida Console"/>
            <family val="3"/>
          </rPr>
          <t>_x000D_
QUADROS</t>
        </r>
      </text>
    </comment>
    <comment ref="AW759" authorId="0" shapeId="0" xr:uid="{AADBBC75-8B24-4499-8D7A-68A538C5229A}">
      <text>
        <r>
          <rPr>
            <sz val="10"/>
            <color indexed="81"/>
            <rFont val="Lucida Console"/>
            <family val="3"/>
          </rPr>
          <t>Tempo de Estoque (Meses)_x000D_
_x000D_
21,0</t>
        </r>
      </text>
    </comment>
    <comment ref="A760" authorId="0" shapeId="0" xr:uid="{B4D7CB30-6921-434C-B895-826384EC1BD2}">
      <text>
        <r>
          <rPr>
            <sz val="10"/>
            <color indexed="81"/>
            <rFont val="Lucida Console"/>
            <family val="3"/>
          </rPr>
          <t>_x000D_
114773</t>
        </r>
      </text>
    </comment>
    <comment ref="B760" authorId="0" shapeId="0" xr:uid="{3B075448-D784-4E60-8C70-58D7689582E9}">
      <text>
        <r>
          <rPr>
            <sz val="10"/>
            <color indexed="81"/>
            <rFont val="Lucida Console"/>
            <family val="3"/>
          </rPr>
          <t>DESCRIÇÃO DETALHADA_x000D_
QUADRO DE DISTRIBUICAO PARA 36 DISJUNTORES TIPO DIN DE PVC, DE EMBUTIR</t>
        </r>
      </text>
    </comment>
    <comment ref="W760" authorId="0" shapeId="0" xr:uid="{418A83BE-3CB3-4EA0-8D2C-CBFAA98C2B7D}">
      <text>
        <r>
          <rPr>
            <sz val="10"/>
            <color indexed="81"/>
            <rFont val="Lucida Console"/>
            <family val="3"/>
          </rPr>
          <t>_x000D_
DM-Elétrica</t>
        </r>
      </text>
    </comment>
    <comment ref="X760" authorId="0" shapeId="0" xr:uid="{E60BB65F-24DF-4B00-8526-2F534524F275}">
      <text>
        <r>
          <rPr>
            <sz val="10"/>
            <color indexed="81"/>
            <rFont val="Lucida Console"/>
            <family val="3"/>
          </rPr>
          <t>_x000D_
EQUIP. MAT. P/ GERACAO, TRANSM. DISTR. RETIF...</t>
        </r>
      </text>
    </comment>
    <comment ref="Y760" authorId="0" shapeId="0" xr:uid="{A46B400D-ABAB-469E-8825-167842B989BB}">
      <text>
        <r>
          <rPr>
            <sz val="10"/>
            <color indexed="81"/>
            <rFont val="Lucida Console"/>
            <family val="3"/>
          </rPr>
          <t>_x000D_
QUADROS</t>
        </r>
      </text>
    </comment>
    <comment ref="AW760" authorId="0" shapeId="0" xr:uid="{CFC2C549-CBA1-4735-8A6B-433D45017937}">
      <text>
        <r>
          <rPr>
            <sz val="10"/>
            <color indexed="81"/>
            <rFont val="Lucida Console"/>
            <family val="3"/>
          </rPr>
          <t>Tempo de Estoque (Meses)_x000D_
_x000D_
16,0</t>
        </r>
      </text>
    </comment>
    <comment ref="A761" authorId="0" shapeId="0" xr:uid="{8C9C3C01-9CEE-4853-9213-0F6E92587F77}">
      <text>
        <r>
          <rPr>
            <sz val="10"/>
            <color indexed="81"/>
            <rFont val="Lucida Console"/>
            <family val="3"/>
          </rPr>
          <t>_x000D_
114771</t>
        </r>
      </text>
    </comment>
    <comment ref="B761" authorId="0" shapeId="0" xr:uid="{41B739A5-F4DE-48E9-A80E-B3F82B80B7D0}">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761" authorId="0" shapeId="0" xr:uid="{DF506D15-4635-468A-B509-A34B8A44ACDA}">
      <text>
        <r>
          <rPr>
            <sz val="10"/>
            <color indexed="81"/>
            <rFont val="Lucida Console"/>
            <family val="3"/>
          </rPr>
          <t>_x000D_
DM-Elétrica</t>
        </r>
      </text>
    </comment>
    <comment ref="X761" authorId="0" shapeId="0" xr:uid="{A0B68313-931C-43FC-8CD2-97B0740D6FED}">
      <text>
        <r>
          <rPr>
            <sz val="10"/>
            <color indexed="81"/>
            <rFont val="Lucida Console"/>
            <family val="3"/>
          </rPr>
          <t>_x000D_
EQUIP. MAT. P/ GERACAO, TRANSM. DISTR. RETIF...</t>
        </r>
      </text>
    </comment>
    <comment ref="Y761" authorId="0" shapeId="0" xr:uid="{56ACE21C-4F3F-49F0-A5E5-B46ECC6E17AE}">
      <text>
        <r>
          <rPr>
            <sz val="10"/>
            <color indexed="81"/>
            <rFont val="Lucida Console"/>
            <family val="3"/>
          </rPr>
          <t>_x000D_
CAIXAS</t>
        </r>
      </text>
    </comment>
    <comment ref="AW761" authorId="0" shapeId="0" xr:uid="{1F943348-68B7-4C98-A507-4D863B1AB28A}">
      <text>
        <r>
          <rPr>
            <sz val="10"/>
            <color indexed="81"/>
            <rFont val="Lucida Console"/>
            <family val="3"/>
          </rPr>
          <t>Tempo de Estoque (Meses)_x000D_
_x000D_
105,0</t>
        </r>
      </text>
    </comment>
    <comment ref="A762" authorId="0" shapeId="0" xr:uid="{EFFCD91D-2265-4700-B6EB-7D62CF174DCF}">
      <text>
        <r>
          <rPr>
            <sz val="10"/>
            <color indexed="81"/>
            <rFont val="Lucida Console"/>
            <family val="3"/>
          </rPr>
          <t>_x000D_
117734</t>
        </r>
      </text>
    </comment>
    <comment ref="B762" authorId="0" shapeId="0" xr:uid="{4EE6BF89-6A95-4C63-AF8E-849DB5A26B41}">
      <text>
        <r>
          <rPr>
            <sz val="10"/>
            <color indexed="81"/>
            <rFont val="Lucida Console"/>
            <family val="3"/>
          </rPr>
          <t>DESCRIÇÃO DETALHADA_x000D_
CAIXA PLASTICA DE SOBREPOR COM TAMPA - MEDIDAS: 23 X 17 X 9 CM</t>
        </r>
      </text>
    </comment>
    <comment ref="W762" authorId="0" shapeId="0" xr:uid="{71A2DCFB-6C12-4521-BF62-B67FF68BC1C7}">
      <text>
        <r>
          <rPr>
            <sz val="10"/>
            <color indexed="81"/>
            <rFont val="Lucida Console"/>
            <family val="3"/>
          </rPr>
          <t>_x000D_
DM-Elétrica</t>
        </r>
      </text>
    </comment>
    <comment ref="X762" authorId="0" shapeId="0" xr:uid="{F55B44D6-050F-4F15-B13D-6F43190071FF}">
      <text>
        <r>
          <rPr>
            <sz val="10"/>
            <color indexed="81"/>
            <rFont val="Lucida Console"/>
            <family val="3"/>
          </rPr>
          <t>_x000D_
EQUIP. MAT. P/ GERACAO, TRANSM. DISTR. RETIF...</t>
        </r>
      </text>
    </comment>
    <comment ref="Y762" authorId="0" shapeId="0" xr:uid="{2D4AA07B-F9C1-4D26-998B-169D1A1BE9FA}">
      <text>
        <r>
          <rPr>
            <sz val="10"/>
            <color indexed="81"/>
            <rFont val="Lucida Console"/>
            <family val="3"/>
          </rPr>
          <t>_x000D_
CAIXAS</t>
        </r>
      </text>
    </comment>
    <comment ref="AW762" authorId="0" shapeId="0" xr:uid="{F93AFB34-9565-4E89-81AF-E179C4553405}">
      <text>
        <r>
          <rPr>
            <sz val="10"/>
            <color indexed="81"/>
            <rFont val="Lucida Console"/>
            <family val="3"/>
          </rPr>
          <t>Tempo de Estoque (Meses)_x000D_
_x000D_
114,0</t>
        </r>
      </text>
    </comment>
    <comment ref="A763" authorId="0" shapeId="0" xr:uid="{97D2A6C2-48D5-4604-88DC-6F3E442663AC}">
      <text>
        <r>
          <rPr>
            <sz val="10"/>
            <color indexed="81"/>
            <rFont val="Lucida Console"/>
            <family val="3"/>
          </rPr>
          <t>_x000D_
13009</t>
        </r>
      </text>
    </comment>
    <comment ref="B763" authorId="0" shapeId="0" xr:uid="{910D921B-9FB8-4D24-BDDA-F45DCDA574DF}">
      <text>
        <r>
          <rPr>
            <sz val="10"/>
            <color indexed="81"/>
            <rFont val="Lucida Console"/>
            <family val="3"/>
          </rPr>
          <t>DESCRIÇÃO DETALHADA_x000D_
ELETRODUTO FLEXIVEL CORRUGADO DE 3/4" - COR AMARELA</t>
        </r>
      </text>
    </comment>
    <comment ref="W763" authorId="0" shapeId="0" xr:uid="{5C68C822-5154-4EC9-BDF6-ECA5AE5DDCE9}">
      <text>
        <r>
          <rPr>
            <sz val="10"/>
            <color indexed="81"/>
            <rFont val="Lucida Console"/>
            <family val="3"/>
          </rPr>
          <t>_x000D_
DM-Elétrica</t>
        </r>
      </text>
    </comment>
    <comment ref="X763" authorId="0" shapeId="0" xr:uid="{89950689-37A6-440E-86F0-A3F26E33B7E0}">
      <text>
        <r>
          <rPr>
            <sz val="10"/>
            <color indexed="81"/>
            <rFont val="Lucida Console"/>
            <family val="3"/>
          </rPr>
          <t>_x000D_
EQUIP. MAT. P/ GERACAO, TRANSM. DISTR. RETIF...</t>
        </r>
      </text>
    </comment>
    <comment ref="Y763" authorId="0" shapeId="0" xr:uid="{EC877C93-5E99-480C-8EB8-1EA61E51DC0F}">
      <text>
        <r>
          <rPr>
            <sz val="10"/>
            <color indexed="81"/>
            <rFont val="Lucida Console"/>
            <family val="3"/>
          </rPr>
          <t>_x000D_
ELETRODUTOS E ACESSORIOS</t>
        </r>
      </text>
    </comment>
    <comment ref="AW763" authorId="0" shapeId="0" xr:uid="{C76A0AEB-2B3F-4A94-85D1-66CD047DFE0C}">
      <text>
        <r>
          <rPr>
            <sz val="10"/>
            <color indexed="81"/>
            <rFont val="Lucida Console"/>
            <family val="3"/>
          </rPr>
          <t>Tempo de Estoque (Meses)_x000D_
_x000D_
456,0</t>
        </r>
      </text>
    </comment>
    <comment ref="A764" authorId="0" shapeId="0" xr:uid="{7BC52CCE-94A9-49A1-9EAA-4D58D3AE9067}">
      <text>
        <r>
          <rPr>
            <sz val="10"/>
            <color indexed="81"/>
            <rFont val="Lucida Console"/>
            <family val="3"/>
          </rPr>
          <t>_x000D_
31580</t>
        </r>
      </text>
    </comment>
    <comment ref="B764" authorId="0" shapeId="0" xr:uid="{267C2831-9C8B-4B46-8132-29859195104C}">
      <text>
        <r>
          <rPr>
            <sz val="10"/>
            <color indexed="81"/>
            <rFont val="Lucida Console"/>
            <family val="3"/>
          </rPr>
          <t>DESCRIÇÃO DETALHADA_x000D_
LUVA EM ACO CARBONO GALVANIZADO P/ ELETRODUTO 2" - ROSQUEAVEL</t>
        </r>
      </text>
    </comment>
    <comment ref="W764" authorId="0" shapeId="0" xr:uid="{D71DD543-DD59-4634-B580-BE770F729BC7}">
      <text>
        <r>
          <rPr>
            <sz val="10"/>
            <color indexed="81"/>
            <rFont val="Lucida Console"/>
            <family val="3"/>
          </rPr>
          <t>_x000D_
DM-Elétrica</t>
        </r>
      </text>
    </comment>
    <comment ref="X764" authorId="0" shapeId="0" xr:uid="{BE554164-D064-4FBA-914E-EFC27C55F40B}">
      <text>
        <r>
          <rPr>
            <sz val="10"/>
            <color indexed="81"/>
            <rFont val="Lucida Console"/>
            <family val="3"/>
          </rPr>
          <t>_x000D_
EQUIP. MAT. P/ GERACAO, TRANSM. DISTR. RETIF...</t>
        </r>
      </text>
    </comment>
    <comment ref="Y764" authorId="0" shapeId="0" xr:uid="{70F050F8-0AB6-4B63-8452-C8EFF6B2C2F9}">
      <text>
        <r>
          <rPr>
            <sz val="10"/>
            <color indexed="81"/>
            <rFont val="Lucida Console"/>
            <family val="3"/>
          </rPr>
          <t>_x000D_
ELETRODUTOS E ACESSORIOS</t>
        </r>
      </text>
    </comment>
    <comment ref="AW764" authorId="0" shapeId="0" xr:uid="{94B73265-1246-4A9C-914A-C42719D7476D}">
      <text>
        <r>
          <rPr>
            <sz val="10"/>
            <color indexed="81"/>
            <rFont val="Lucida Console"/>
            <family val="3"/>
          </rPr>
          <t>Tempo de Estoque (Meses)_x000D_
_x000D_
88,0</t>
        </r>
      </text>
    </comment>
    <comment ref="A765" authorId="0" shapeId="0" xr:uid="{CA9F39D1-B219-4457-85D6-8EE8569EA3B1}">
      <text>
        <r>
          <rPr>
            <sz val="10"/>
            <color indexed="81"/>
            <rFont val="Lucida Console"/>
            <family val="3"/>
          </rPr>
          <t>_x000D_
54017</t>
        </r>
      </text>
    </comment>
    <comment ref="B765" authorId="0" shapeId="0" xr:uid="{65495F8B-A02D-4080-B22C-B25A4E189DE0}">
      <text>
        <r>
          <rPr>
            <sz val="10"/>
            <color indexed="81"/>
            <rFont val="Lucida Console"/>
            <family val="3"/>
          </rPr>
          <t>DESCRIÇÃO DETALHADA_x000D_
JUNCAO INTERNA "T" 38 X 38 MM</t>
        </r>
      </text>
    </comment>
    <comment ref="W765" authorId="0" shapeId="0" xr:uid="{124DA9E3-336B-4370-AAAB-9D8BECA0B1C0}">
      <text>
        <r>
          <rPr>
            <sz val="10"/>
            <color indexed="81"/>
            <rFont val="Lucida Console"/>
            <family val="3"/>
          </rPr>
          <t>_x000D_
DM-Elétrica</t>
        </r>
      </text>
    </comment>
    <comment ref="X765" authorId="0" shapeId="0" xr:uid="{4B4F0B10-B52B-4F40-8695-CBA2ACBD1CCD}">
      <text>
        <r>
          <rPr>
            <sz val="10"/>
            <color indexed="81"/>
            <rFont val="Lucida Console"/>
            <family val="3"/>
          </rPr>
          <t>_x000D_
EQUIP. MAT. P/ GERACAO, TRANSM. DISTR. RETIF...</t>
        </r>
      </text>
    </comment>
    <comment ref="Y765" authorId="0" shapeId="0" xr:uid="{02239A34-29FD-431D-B40A-C16A198AFE80}">
      <text>
        <r>
          <rPr>
            <sz val="10"/>
            <color indexed="81"/>
            <rFont val="Lucida Console"/>
            <family val="3"/>
          </rPr>
          <t>_x000D_
ELETRODUTOS E ACESSORIOS</t>
        </r>
      </text>
    </comment>
    <comment ref="AW765" authorId="0" shapeId="0" xr:uid="{88DBA420-FC52-41C8-973D-C2356D2D493F}">
      <text>
        <r>
          <rPr>
            <sz val="10"/>
            <color indexed="81"/>
            <rFont val="Lucida Console"/>
            <family val="3"/>
          </rPr>
          <t>Tempo de Estoque (Meses)_x000D_
_x000D_
60,0</t>
        </r>
      </text>
    </comment>
    <comment ref="A766" authorId="0" shapeId="0" xr:uid="{93CF2DF9-E3ED-4118-BAE4-993E4AAB8A42}">
      <text>
        <r>
          <rPr>
            <sz val="10"/>
            <color indexed="81"/>
            <rFont val="Lucida Console"/>
            <family val="3"/>
          </rPr>
          <t>_x000D_
54018</t>
        </r>
      </text>
    </comment>
    <comment ref="B766" authorId="0" shapeId="0" xr:uid="{C8389FBE-7765-4233-8558-01C4960940BB}">
      <text>
        <r>
          <rPr>
            <sz val="10"/>
            <color indexed="81"/>
            <rFont val="Lucida Console"/>
            <family val="3"/>
          </rPr>
          <t>DESCRIÇÃO DETALHADA_x000D_
JUNCAO INTERNA "L"  38 X 38 MM</t>
        </r>
      </text>
    </comment>
    <comment ref="W766" authorId="0" shapeId="0" xr:uid="{E969F168-14DF-4BEE-809E-F6F2AEBA2BC5}">
      <text>
        <r>
          <rPr>
            <sz val="10"/>
            <color indexed="81"/>
            <rFont val="Lucida Console"/>
            <family val="3"/>
          </rPr>
          <t>_x000D_
DM-Elétrica</t>
        </r>
      </text>
    </comment>
    <comment ref="X766" authorId="0" shapeId="0" xr:uid="{90FBC3B3-8D2D-4C24-9A6C-68B7A568EF9E}">
      <text>
        <r>
          <rPr>
            <sz val="10"/>
            <color indexed="81"/>
            <rFont val="Lucida Console"/>
            <family val="3"/>
          </rPr>
          <t>_x000D_
EQUIP. MAT. P/ GERACAO, TRANSM. DISTR. RETIF...</t>
        </r>
      </text>
    </comment>
    <comment ref="Y766" authorId="0" shapeId="0" xr:uid="{C088963C-6005-4479-A692-EB20196FB304}">
      <text>
        <r>
          <rPr>
            <sz val="10"/>
            <color indexed="81"/>
            <rFont val="Lucida Console"/>
            <family val="3"/>
          </rPr>
          <t>_x000D_
ELETRODUTOS E ACESSORIOS</t>
        </r>
      </text>
    </comment>
    <comment ref="AW766" authorId="0" shapeId="0" xr:uid="{3EE95161-EE7F-412A-BB32-F1F392D3FC50}">
      <text>
        <r>
          <rPr>
            <sz val="10"/>
            <color indexed="81"/>
            <rFont val="Lucida Console"/>
            <family val="3"/>
          </rPr>
          <t>Tempo de Estoque (Meses)_x000D_
_x000D_
480,0</t>
        </r>
      </text>
    </comment>
    <comment ref="A767" authorId="0" shapeId="0" xr:uid="{B46E97D5-DDFD-46E7-A9BD-5FB664E390B5}">
      <text>
        <r>
          <rPr>
            <sz val="10"/>
            <color indexed="81"/>
            <rFont val="Lucida Console"/>
            <family val="3"/>
          </rPr>
          <t>_x000D_
54026</t>
        </r>
      </text>
    </comment>
    <comment ref="B767" authorId="0" shapeId="0" xr:uid="{AD0CAC92-47E9-4B4B-A7FA-FD697D743C16}">
      <text>
        <r>
          <rPr>
            <sz val="10"/>
            <color indexed="81"/>
            <rFont val="Lucida Console"/>
            <family val="3"/>
          </rPr>
          <t>DESCRIÇÃO DETALHADA_x000D_
VERGALHAO ROSQUEADO DE 1/4" X 3 METROS</t>
        </r>
      </text>
    </comment>
    <comment ref="W767" authorId="0" shapeId="0" xr:uid="{D1AC0C06-C440-463C-9893-D51FAB84A93B}">
      <text>
        <r>
          <rPr>
            <sz val="10"/>
            <color indexed="81"/>
            <rFont val="Lucida Console"/>
            <family val="3"/>
          </rPr>
          <t>_x000D_
DM-Elétrica</t>
        </r>
      </text>
    </comment>
    <comment ref="X767" authorId="0" shapeId="0" xr:uid="{0F5DD022-506B-405B-897D-8F87AF74DD70}">
      <text>
        <r>
          <rPr>
            <sz val="10"/>
            <color indexed="81"/>
            <rFont val="Lucida Console"/>
            <family val="3"/>
          </rPr>
          <t>_x000D_
EQUIP. MAT. P/ GERACAO, TRANSM. DISTR. RETIF...</t>
        </r>
      </text>
    </comment>
    <comment ref="Y767" authorId="0" shapeId="0" xr:uid="{6AC3C659-C705-44A4-9187-299C2FD63FDF}">
      <text>
        <r>
          <rPr>
            <sz val="10"/>
            <color indexed="81"/>
            <rFont val="Lucida Console"/>
            <family val="3"/>
          </rPr>
          <t>_x000D_
ELETRODUTOS E ACESSORIOS</t>
        </r>
      </text>
    </comment>
    <comment ref="AW767" authorId="0" shapeId="0" xr:uid="{121C160C-13E6-48ED-96C4-D05585DDD3D3}">
      <text>
        <r>
          <rPr>
            <sz val="10"/>
            <color indexed="81"/>
            <rFont val="Lucida Console"/>
            <family val="3"/>
          </rPr>
          <t>Tempo de Estoque (Meses)_x000D_
_x000D_
125,0</t>
        </r>
      </text>
    </comment>
    <comment ref="A768" authorId="0" shapeId="0" xr:uid="{28A5C937-042C-4F39-97F7-863236D3FC51}">
      <text>
        <r>
          <rPr>
            <sz val="10"/>
            <color indexed="81"/>
            <rFont val="Lucida Console"/>
            <family val="3"/>
          </rPr>
          <t>_x000D_
99788</t>
        </r>
      </text>
    </comment>
    <comment ref="B768" authorId="0" shapeId="0" xr:uid="{84220CDA-65B8-437A-82EB-DE2536542CDE}">
      <text>
        <r>
          <rPr>
            <sz val="10"/>
            <color indexed="81"/>
            <rFont val="Lucida Console"/>
            <family val="3"/>
          </rPr>
          <t>DESCRIÇÃO DETALHADA_x000D_
BUCHA C/ARRUELA EM ZAMAK P/ELETRODUTO - DIAMETRO 1 1/2"</t>
        </r>
      </text>
    </comment>
    <comment ref="W768" authorId="0" shapeId="0" xr:uid="{0CEF0361-7EA8-49A4-842E-E56627DCA3A2}">
      <text>
        <r>
          <rPr>
            <sz val="10"/>
            <color indexed="81"/>
            <rFont val="Lucida Console"/>
            <family val="3"/>
          </rPr>
          <t>_x000D_
DM-Elétrica</t>
        </r>
      </text>
    </comment>
    <comment ref="X768" authorId="0" shapeId="0" xr:uid="{0E5C552D-5383-4DA6-8BA5-41292C1D5445}">
      <text>
        <r>
          <rPr>
            <sz val="10"/>
            <color indexed="81"/>
            <rFont val="Lucida Console"/>
            <family val="3"/>
          </rPr>
          <t>_x000D_
EQUIP. MAT. P/ GERACAO, TRANSM. DISTR. RETIF...</t>
        </r>
      </text>
    </comment>
    <comment ref="Y768" authorId="0" shapeId="0" xr:uid="{58157B05-48D6-4C80-A0EE-1E1DAFC0B6BC}">
      <text>
        <r>
          <rPr>
            <sz val="10"/>
            <color indexed="81"/>
            <rFont val="Lucida Console"/>
            <family val="3"/>
          </rPr>
          <t>_x000D_
ELETRODUTOS E ACESSORIOS</t>
        </r>
      </text>
    </comment>
    <comment ref="AW768" authorId="0" shapeId="0" xr:uid="{0F1074FB-1C5D-49BD-A9FB-F143842855CA}">
      <text>
        <r>
          <rPr>
            <sz val="10"/>
            <color indexed="81"/>
            <rFont val="Lucida Console"/>
            <family val="3"/>
          </rPr>
          <t>Tempo de Estoque (Meses)_x000D_
_x000D_
150,0</t>
        </r>
      </text>
    </comment>
    <comment ref="A769" authorId="0" shapeId="0" xr:uid="{E5A97105-E279-4756-8C01-8EC23E75273E}">
      <text>
        <r>
          <rPr>
            <sz val="10"/>
            <color indexed="81"/>
            <rFont val="Lucida Console"/>
            <family val="3"/>
          </rPr>
          <t>_x000D_
102776</t>
        </r>
      </text>
    </comment>
    <comment ref="B769" authorId="0" shapeId="0" xr:uid="{2F0B70AF-E07E-4098-B69D-65DBF512D2AA}">
      <text>
        <r>
          <rPr>
            <sz val="10"/>
            <color indexed="81"/>
            <rFont val="Lucida Console"/>
            <family val="3"/>
          </rPr>
          <t>DESCRIÇÃO DETALHADA_x000D_
CURVA LONGA DE ACO P/ELETRODUTO GALVANIZADO A FOGO, 90º - DIAMETRO 2"</t>
        </r>
      </text>
    </comment>
    <comment ref="W769" authorId="0" shapeId="0" xr:uid="{738D2BE0-C46C-4EB5-9F09-C9FEB829839C}">
      <text>
        <r>
          <rPr>
            <sz val="10"/>
            <color indexed="81"/>
            <rFont val="Lucida Console"/>
            <family val="3"/>
          </rPr>
          <t>_x000D_
DM-Elétrica</t>
        </r>
      </text>
    </comment>
    <comment ref="X769" authorId="0" shapeId="0" xr:uid="{4DC2771C-DD2C-41F3-AC88-B092758F7BA2}">
      <text>
        <r>
          <rPr>
            <sz val="10"/>
            <color indexed="81"/>
            <rFont val="Lucida Console"/>
            <family val="3"/>
          </rPr>
          <t>_x000D_
EQUIP. MAT. P/ GERACAO, TRANSM. DISTR. RETIF...</t>
        </r>
      </text>
    </comment>
    <comment ref="Y769" authorId="0" shapeId="0" xr:uid="{4C163E0C-6250-4745-AA1B-EC5AECE4B57D}">
      <text>
        <r>
          <rPr>
            <sz val="10"/>
            <color indexed="81"/>
            <rFont val="Lucida Console"/>
            <family val="3"/>
          </rPr>
          <t>_x000D_
ELETRODUTOS E ACESSORIOS</t>
        </r>
      </text>
    </comment>
    <comment ref="AW769" authorId="0" shapeId="0" xr:uid="{64B98427-BE27-4D93-A960-FDB483CD0AD5}">
      <text>
        <r>
          <rPr>
            <sz val="10"/>
            <color indexed="81"/>
            <rFont val="Lucida Console"/>
            <family val="3"/>
          </rPr>
          <t>Tempo de Estoque (Meses)_x000D_
_x000D_
40,0</t>
        </r>
      </text>
    </comment>
    <comment ref="A770" authorId="0" shapeId="0" xr:uid="{B3911EAD-EC88-4859-B188-ECC19FB07DF7}">
      <text>
        <r>
          <rPr>
            <sz val="10"/>
            <color indexed="81"/>
            <rFont val="Lucida Console"/>
            <family val="3"/>
          </rPr>
          <t>_x000D_
106408</t>
        </r>
      </text>
    </comment>
    <comment ref="B770" authorId="0" shapeId="0" xr:uid="{78A22F53-FE26-4760-81A1-636A7633B163}">
      <text>
        <r>
          <rPr>
            <sz val="10"/>
            <color indexed="81"/>
            <rFont val="Lucida Console"/>
            <family val="3"/>
          </rPr>
          <t>DESCRIÇÃO DETALHADA_x000D_
CONDULETE EM LIGA DE ALUMINIO FUNDIDO TIPO "MULTIPLO" - Ø 1 1/2" - S/VEDACAO</t>
        </r>
      </text>
    </comment>
    <comment ref="W770" authorId="0" shapeId="0" xr:uid="{CF73EC53-23FD-4944-8995-A8A113700C74}">
      <text>
        <r>
          <rPr>
            <sz val="10"/>
            <color indexed="81"/>
            <rFont val="Lucida Console"/>
            <family val="3"/>
          </rPr>
          <t>_x000D_
DM-Elétrica</t>
        </r>
      </text>
    </comment>
    <comment ref="X770" authorId="0" shapeId="0" xr:uid="{73962DE7-D1E7-45BA-ACE2-7D49DD26C3F1}">
      <text>
        <r>
          <rPr>
            <sz val="10"/>
            <color indexed="81"/>
            <rFont val="Lucida Console"/>
            <family val="3"/>
          </rPr>
          <t>_x000D_
EQUIP. MAT. P/ GERACAO, TRANSM. DISTR. RETIF...</t>
        </r>
      </text>
    </comment>
    <comment ref="Y770" authorId="0" shapeId="0" xr:uid="{154B771E-18A8-44AC-BB78-8C7BF88CC6B0}">
      <text>
        <r>
          <rPr>
            <sz val="10"/>
            <color indexed="81"/>
            <rFont val="Lucida Console"/>
            <family val="3"/>
          </rPr>
          <t>_x000D_
ELETRODUTOS E ACESSORIOS</t>
        </r>
      </text>
    </comment>
    <comment ref="AW770" authorId="0" shapeId="0" xr:uid="{E8571460-DCD2-4077-9A0B-19200465D0B3}">
      <text>
        <r>
          <rPr>
            <sz val="10"/>
            <color indexed="81"/>
            <rFont val="Lucida Console"/>
            <family val="3"/>
          </rPr>
          <t>Tempo de Estoque (Meses)_x000D_
_x000D_
104,0</t>
        </r>
      </text>
    </comment>
    <comment ref="A771" authorId="0" shapeId="0" xr:uid="{006167D9-4848-4E6A-AE11-5B9184AB6B24}">
      <text>
        <r>
          <rPr>
            <sz val="10"/>
            <color indexed="81"/>
            <rFont val="Lucida Console"/>
            <family val="3"/>
          </rPr>
          <t>_x000D_
110702</t>
        </r>
      </text>
    </comment>
    <comment ref="B771" authorId="0" shapeId="0" xr:uid="{CF3F49BF-BA0C-40A2-9DF1-6A3020A49111}">
      <text>
        <r>
          <rPr>
            <sz val="10"/>
            <color indexed="81"/>
            <rFont val="Lucida Console"/>
            <family val="3"/>
          </rPr>
          <t>DESCRIÇÃO DETALHADA_x000D_
ELETRODUTO GALVANIZADO A FOGO - LEVE  1"  -  ESPESSURA PAREDE:0,70 MM. DIAMETRO EXTERNO: 31,75 MM.</t>
        </r>
      </text>
    </comment>
    <comment ref="W771" authorId="0" shapeId="0" xr:uid="{DA3B34A3-D44A-4F20-A840-46E21888427F}">
      <text>
        <r>
          <rPr>
            <sz val="10"/>
            <color indexed="81"/>
            <rFont val="Lucida Console"/>
            <family val="3"/>
          </rPr>
          <t>_x000D_
DM-Elétrica</t>
        </r>
      </text>
    </comment>
    <comment ref="X771" authorId="0" shapeId="0" xr:uid="{90B426A6-62AA-4D1B-9C09-D05BA1399D02}">
      <text>
        <r>
          <rPr>
            <sz val="10"/>
            <color indexed="81"/>
            <rFont val="Lucida Console"/>
            <family val="3"/>
          </rPr>
          <t>_x000D_
EQUIP. MAT. P/ GERACAO, TRANSM. DISTR. RETIF...</t>
        </r>
      </text>
    </comment>
    <comment ref="Y771" authorId="0" shapeId="0" xr:uid="{E5894AB2-421D-43A8-89F2-D54BABBF3721}">
      <text>
        <r>
          <rPr>
            <sz val="10"/>
            <color indexed="81"/>
            <rFont val="Lucida Console"/>
            <family val="3"/>
          </rPr>
          <t>_x000D_
ELETRODUTOS E ACESSORIOS</t>
        </r>
      </text>
    </comment>
    <comment ref="AW771" authorId="0" shapeId="0" xr:uid="{CFF0A6E3-535C-48A4-924B-A5CFE08ADB4D}">
      <text>
        <r>
          <rPr>
            <sz val="10"/>
            <color indexed="81"/>
            <rFont val="Lucida Console"/>
            <family val="3"/>
          </rPr>
          <t>Tempo de Estoque (Meses)_x000D_
_x000D_
186,0</t>
        </r>
      </text>
    </comment>
    <comment ref="A772" authorId="0" shapeId="0" xr:uid="{6E6F27AD-9631-4FCE-ADD7-75E3C2DE7232}">
      <text>
        <r>
          <rPr>
            <sz val="10"/>
            <color indexed="81"/>
            <rFont val="Lucida Console"/>
            <family val="3"/>
          </rPr>
          <t>_x000D_
15272</t>
        </r>
      </text>
    </comment>
    <comment ref="B772" authorId="0" shapeId="0" xr:uid="{A9A516A5-1759-47AE-AFDC-CEA46F0103B3}">
      <text>
        <r>
          <rPr>
            <sz val="10"/>
            <color indexed="81"/>
            <rFont val="Lucida Console"/>
            <family val="3"/>
          </rPr>
          <t>DESCRIÇÃO DETALHADA_x000D_
CONECTOR TIPO SPLIT BOLT-SIMPLES/SIMPLES P/ 2 CABOS DE COBRE DE 16MM2</t>
        </r>
      </text>
    </comment>
    <comment ref="W772" authorId="0" shapeId="0" xr:uid="{109F656B-B733-4B25-B0A2-2A4F8383347C}">
      <text>
        <r>
          <rPr>
            <sz val="10"/>
            <color indexed="81"/>
            <rFont val="Lucida Console"/>
            <family val="3"/>
          </rPr>
          <t>_x000D_
DM-Elétrica</t>
        </r>
      </text>
    </comment>
    <comment ref="X772" authorId="0" shapeId="0" xr:uid="{68D93D6E-22F5-4956-BF20-D12623344C59}">
      <text>
        <r>
          <rPr>
            <sz val="10"/>
            <color indexed="81"/>
            <rFont val="Lucida Console"/>
            <family val="3"/>
          </rPr>
          <t>_x000D_
EQUIP. MAT. P/ GERACAO, TRANSM. DISTR. RETIF...</t>
        </r>
      </text>
    </comment>
    <comment ref="Y772" authorId="0" shapeId="0" xr:uid="{41D0AB60-45CF-4EB7-8091-79BE4B284DF4}">
      <text>
        <r>
          <rPr>
            <sz val="10"/>
            <color indexed="81"/>
            <rFont val="Lucida Console"/>
            <family val="3"/>
          </rPr>
          <t>_x000D_
CONECTORES</t>
        </r>
      </text>
    </comment>
    <comment ref="AW772" authorId="0" shapeId="0" xr:uid="{00CC0B92-8BC1-4990-84FB-353262744D2C}">
      <text>
        <r>
          <rPr>
            <sz val="10"/>
            <color indexed="81"/>
            <rFont val="Lucida Console"/>
            <family val="3"/>
          </rPr>
          <t>Tempo de Estoque (Meses)_x000D_
_x000D_
100,0</t>
        </r>
      </text>
    </comment>
    <comment ref="A773" authorId="0" shapeId="0" xr:uid="{3856108E-502B-413D-9449-C973F112CB96}">
      <text>
        <r>
          <rPr>
            <sz val="10"/>
            <color indexed="81"/>
            <rFont val="Lucida Console"/>
            <family val="3"/>
          </rPr>
          <t>_x000D_
15469</t>
        </r>
      </text>
    </comment>
    <comment ref="B773" authorId="0" shapeId="0" xr:uid="{C6B67760-2412-4887-AEBB-E3B8377EC45F}">
      <text>
        <r>
          <rPr>
            <sz val="10"/>
            <color indexed="81"/>
            <rFont val="Lucida Console"/>
            <family val="3"/>
          </rPr>
          <t>DESCRIÇÃO DETALHADA_x000D_
CONECTOR TIPO SPLIT BOLT-SIMPLES/SIMPLES P/ 2 CABOS DE COBRE DE 50MM2</t>
        </r>
      </text>
    </comment>
    <comment ref="W773" authorId="0" shapeId="0" xr:uid="{1EFC45F7-4C8F-42BC-A17D-0F353409E9CF}">
      <text>
        <r>
          <rPr>
            <sz val="10"/>
            <color indexed="81"/>
            <rFont val="Lucida Console"/>
            <family val="3"/>
          </rPr>
          <t>_x000D_
DM-Elétrica</t>
        </r>
      </text>
    </comment>
    <comment ref="X773" authorId="0" shapeId="0" xr:uid="{1076782B-BAFE-44A5-B767-26DDA0ABB7B4}">
      <text>
        <r>
          <rPr>
            <sz val="10"/>
            <color indexed="81"/>
            <rFont val="Lucida Console"/>
            <family val="3"/>
          </rPr>
          <t>_x000D_
EQUIP. MAT. P/ GERACAO, TRANSM. DISTR. RETIF...</t>
        </r>
      </text>
    </comment>
    <comment ref="Y773" authorId="0" shapeId="0" xr:uid="{3A2BCDBA-D441-4358-8E90-B9FE27F6E45C}">
      <text>
        <r>
          <rPr>
            <sz val="10"/>
            <color indexed="81"/>
            <rFont val="Lucida Console"/>
            <family val="3"/>
          </rPr>
          <t>_x000D_
CONECTORES</t>
        </r>
      </text>
    </comment>
    <comment ref="AW773" authorId="0" shapeId="0" xr:uid="{FE6E4D83-F0D5-41F0-8422-255B1E4D6DAA}">
      <text>
        <r>
          <rPr>
            <sz val="10"/>
            <color indexed="81"/>
            <rFont val="Lucida Console"/>
            <family val="3"/>
          </rPr>
          <t>Tempo de Estoque (Meses)_x000D_
_x000D_
75,0</t>
        </r>
      </text>
    </comment>
    <comment ref="A774" authorId="0" shapeId="0" xr:uid="{7D9DDB7B-69E5-4889-AB17-6FBEBD61A2CC}">
      <text>
        <r>
          <rPr>
            <sz val="10"/>
            <color indexed="81"/>
            <rFont val="Lucida Console"/>
            <family val="3"/>
          </rPr>
          <t>_x000D_
15648</t>
        </r>
      </text>
    </comment>
    <comment ref="B774" authorId="0" shapeId="0" xr:uid="{92513A3A-FE06-4B48-BFC3-4B4114279977}">
      <text>
        <r>
          <rPr>
            <sz val="10"/>
            <color indexed="81"/>
            <rFont val="Lucida Console"/>
            <family val="3"/>
          </rPr>
          <t>DESCRIÇÃO DETALHADA_x000D_
TERMINAL A PRESSAO REFORCADO P/ 1 CABO DE COBRE 50MM2 C/ 1 FURO DE FIXACAO</t>
        </r>
      </text>
    </comment>
    <comment ref="W774" authorId="0" shapeId="0" xr:uid="{8F4C0C97-55EC-4143-8E31-5EB0CF694F90}">
      <text>
        <r>
          <rPr>
            <sz val="10"/>
            <color indexed="81"/>
            <rFont val="Lucida Console"/>
            <family val="3"/>
          </rPr>
          <t>_x000D_
DM-Elétrica</t>
        </r>
      </text>
    </comment>
    <comment ref="X774" authorId="0" shapeId="0" xr:uid="{BE7F10F6-D7BB-4341-8836-04FCE672D2EF}">
      <text>
        <r>
          <rPr>
            <sz val="10"/>
            <color indexed="81"/>
            <rFont val="Lucida Console"/>
            <family val="3"/>
          </rPr>
          <t>_x000D_
EQUIP. MAT. P/ GERACAO, TRANSM. DISTR. RETIF...</t>
        </r>
      </text>
    </comment>
    <comment ref="Y774" authorId="0" shapeId="0" xr:uid="{5C4745E6-D85C-4DC3-B86A-A6F0DDB4A6B3}">
      <text>
        <r>
          <rPr>
            <sz val="10"/>
            <color indexed="81"/>
            <rFont val="Lucida Console"/>
            <family val="3"/>
          </rPr>
          <t>_x000D_
TERMINAIS</t>
        </r>
      </text>
    </comment>
    <comment ref="AW774" authorId="0" shapeId="0" xr:uid="{D9100A8D-B7BC-4D41-855C-BB6FA4BA821E}">
      <text>
        <r>
          <rPr>
            <sz val="10"/>
            <color indexed="81"/>
            <rFont val="Lucida Console"/>
            <family val="3"/>
          </rPr>
          <t>Tempo de Estoque (Meses)_x000D_
_x000D_
46,0</t>
        </r>
      </text>
    </comment>
    <comment ref="A775" authorId="0" shapeId="0" xr:uid="{9F9C47E3-7521-484F-9FE7-44F342C1ED88}">
      <text>
        <r>
          <rPr>
            <sz val="10"/>
            <color indexed="81"/>
            <rFont val="Lucida Console"/>
            <family val="3"/>
          </rPr>
          <t>_x000D_
110892</t>
        </r>
      </text>
    </comment>
    <comment ref="B775" authorId="0" shapeId="0" xr:uid="{D8CC2192-60B4-456B-83E3-2613ED771F31}">
      <text>
        <r>
          <rPr>
            <sz val="10"/>
            <color indexed="81"/>
            <rFont val="Lucida Console"/>
            <family val="3"/>
          </rPr>
          <t>DESCRIÇÃO DETALHADA_x000D_
TERMINAL A COMPRESSAO REFORCADO P/ 1 CABO DE COBRE 150MM2 C/ 1 FURO DE FIXACAO</t>
        </r>
      </text>
    </comment>
    <comment ref="W775" authorId="0" shapeId="0" xr:uid="{46449D30-09FA-47BC-93FB-E93384547658}">
      <text>
        <r>
          <rPr>
            <sz val="10"/>
            <color indexed="81"/>
            <rFont val="Lucida Console"/>
            <family val="3"/>
          </rPr>
          <t>_x000D_
DM-Elétrica</t>
        </r>
      </text>
    </comment>
    <comment ref="X775" authorId="0" shapeId="0" xr:uid="{2D0CBED2-431A-46D3-9AF6-31E75901AD17}">
      <text>
        <r>
          <rPr>
            <sz val="10"/>
            <color indexed="81"/>
            <rFont val="Lucida Console"/>
            <family val="3"/>
          </rPr>
          <t>_x000D_
EQUIP. MAT. P/ GERACAO, TRANSM. DISTR. RETIF...</t>
        </r>
      </text>
    </comment>
    <comment ref="Y775" authorId="0" shapeId="0" xr:uid="{420724D1-0EAF-4B77-83C1-04E88CD1F52A}">
      <text>
        <r>
          <rPr>
            <sz val="10"/>
            <color indexed="81"/>
            <rFont val="Lucida Console"/>
            <family val="3"/>
          </rPr>
          <t>_x000D_
TERMINAIS</t>
        </r>
      </text>
    </comment>
    <comment ref="AW775" authorId="0" shapeId="0" xr:uid="{9A9DDAAA-3305-40C5-8296-FFF2D0EA3170}">
      <text>
        <r>
          <rPr>
            <sz val="10"/>
            <color indexed="81"/>
            <rFont val="Lucida Console"/>
            <family val="3"/>
          </rPr>
          <t>Tempo de Estoque (Meses)_x000D_
_x000D_
154,0</t>
        </r>
      </text>
    </comment>
    <comment ref="A776" authorId="0" shapeId="0" xr:uid="{406902A5-1161-4E81-A1BF-E3F36C5B795F}">
      <text>
        <r>
          <rPr>
            <sz val="10"/>
            <color indexed="81"/>
            <rFont val="Lucida Console"/>
            <family val="3"/>
          </rPr>
          <t>_x000D_
110893</t>
        </r>
      </text>
    </comment>
    <comment ref="B776" authorId="0" shapeId="0" xr:uid="{4EC1E2C2-DEE2-4275-817E-28D3F336EF46}">
      <text>
        <r>
          <rPr>
            <sz val="10"/>
            <color indexed="81"/>
            <rFont val="Lucida Console"/>
            <family val="3"/>
          </rPr>
          <t>DESCRIÇÃO DETALHADA_x000D_
TERMINAL A COMPRESSAO REFORCADO P/ 1 CABO DE COBRE 95 MM2 C/ 1 FURO DE FIXACAO</t>
        </r>
      </text>
    </comment>
    <comment ref="W776" authorId="0" shapeId="0" xr:uid="{6F81D98C-AA97-4230-B5FA-4C5CE6F9B1B0}">
      <text>
        <r>
          <rPr>
            <sz val="10"/>
            <color indexed="81"/>
            <rFont val="Lucida Console"/>
            <family val="3"/>
          </rPr>
          <t>_x000D_
DM-Elétrica</t>
        </r>
      </text>
    </comment>
    <comment ref="X776" authorId="0" shapeId="0" xr:uid="{0AE12044-E5C7-4CC0-A0DA-C90B859EEB64}">
      <text>
        <r>
          <rPr>
            <sz val="10"/>
            <color indexed="81"/>
            <rFont val="Lucida Console"/>
            <family val="3"/>
          </rPr>
          <t>_x000D_
EQUIP. MAT. P/ GERACAO, TRANSM. DISTR. RETIF...</t>
        </r>
      </text>
    </comment>
    <comment ref="Y776" authorId="0" shapeId="0" xr:uid="{38AC398B-B86F-480F-B928-303E06602EF5}">
      <text>
        <r>
          <rPr>
            <sz val="10"/>
            <color indexed="81"/>
            <rFont val="Lucida Console"/>
            <family val="3"/>
          </rPr>
          <t>_x000D_
TERMINAIS</t>
        </r>
      </text>
    </comment>
    <comment ref="AW776" authorId="0" shapeId="0" xr:uid="{C3433231-232F-4A89-9A74-C9BD359E1447}">
      <text>
        <r>
          <rPr>
            <sz val="10"/>
            <color indexed="81"/>
            <rFont val="Lucida Console"/>
            <family val="3"/>
          </rPr>
          <t>Tempo de Estoque (Meses)_x000D_
_x000D_
159,0</t>
        </r>
      </text>
    </comment>
    <comment ref="A777" authorId="0" shapeId="0" xr:uid="{C735FBE7-4B5E-4BB0-83B6-77960E9A6B4F}">
      <text>
        <r>
          <rPr>
            <sz val="10"/>
            <color indexed="81"/>
            <rFont val="Lucida Console"/>
            <family val="3"/>
          </rPr>
          <t>_x000D_
112494</t>
        </r>
      </text>
    </comment>
    <comment ref="B777" authorId="0" shapeId="0" xr:uid="{1F95BD33-42D2-451B-9DE7-6A9DEBB191B2}">
      <text>
        <r>
          <rPr>
            <sz val="10"/>
            <color indexed="81"/>
            <rFont val="Lucida Console"/>
            <family val="3"/>
          </rPr>
          <t>DESCRIÇÃO DETALHADA_x000D_
TERMINAL A COMPRESSAO PARA 1 CABO DE COBRE 25 MM2 COM 1 FURO DE FIXACAO</t>
        </r>
      </text>
    </comment>
    <comment ref="W777" authorId="0" shapeId="0" xr:uid="{C36D18B1-0817-4F7F-B5F6-8FC6146F7A23}">
      <text>
        <r>
          <rPr>
            <sz val="10"/>
            <color indexed="81"/>
            <rFont val="Lucida Console"/>
            <family val="3"/>
          </rPr>
          <t>_x000D_
DM-Elétrica</t>
        </r>
      </text>
    </comment>
    <comment ref="X777" authorId="0" shapeId="0" xr:uid="{DCCA2008-BDA3-43A3-B33F-417D5082AE92}">
      <text>
        <r>
          <rPr>
            <sz val="10"/>
            <color indexed="81"/>
            <rFont val="Lucida Console"/>
            <family val="3"/>
          </rPr>
          <t>_x000D_
EQUIP. MAT. P/ GERACAO, TRANSM. DISTR. RETIF...</t>
        </r>
      </text>
    </comment>
    <comment ref="Y777" authorId="0" shapeId="0" xr:uid="{A92E6F44-91BC-4686-9E16-EB54039C8DF8}">
      <text>
        <r>
          <rPr>
            <sz val="10"/>
            <color indexed="81"/>
            <rFont val="Lucida Console"/>
            <family val="3"/>
          </rPr>
          <t>_x000D_
TERMINAIS</t>
        </r>
      </text>
    </comment>
    <comment ref="AW777" authorId="0" shapeId="0" xr:uid="{0A3391D8-AEF3-4CD4-981E-56C5BF982319}">
      <text>
        <r>
          <rPr>
            <sz val="10"/>
            <color indexed="81"/>
            <rFont val="Lucida Console"/>
            <family val="3"/>
          </rPr>
          <t>Tempo de Estoque (Meses)_x000D_
_x000D_
376,0</t>
        </r>
      </text>
    </comment>
    <comment ref="A778" authorId="0" shapeId="0" xr:uid="{65ED9DBB-552C-4A72-8D08-BFD07A51C10A}">
      <text>
        <r>
          <rPr>
            <sz val="10"/>
            <color indexed="81"/>
            <rFont val="Lucida Console"/>
            <family val="3"/>
          </rPr>
          <t>_x000D_
113242</t>
        </r>
      </text>
    </comment>
    <comment ref="B778" authorId="0" shapeId="0" xr:uid="{ED1DCA10-B948-49AB-9A63-2621838B027C}">
      <text>
        <r>
          <rPr>
            <sz val="10"/>
            <color indexed="81"/>
            <rFont val="Lucida Console"/>
            <family val="3"/>
          </rPr>
          <t>DESCRIÇÃO DETALHADA_x000D_
TERMINAL A COMPRESSAO PARA 1 CABO DE COBRE 50 MM2 TIPO ANEL</t>
        </r>
      </text>
    </comment>
    <comment ref="W778" authorId="0" shapeId="0" xr:uid="{B657DAC8-03FB-4569-9204-11A91F7E9399}">
      <text>
        <r>
          <rPr>
            <sz val="10"/>
            <color indexed="81"/>
            <rFont val="Lucida Console"/>
            <family val="3"/>
          </rPr>
          <t>_x000D_
DM-Elétrica</t>
        </r>
      </text>
    </comment>
    <comment ref="X778" authorId="0" shapeId="0" xr:uid="{CAB100B6-A23E-480F-A054-7375DEDE479B}">
      <text>
        <r>
          <rPr>
            <sz val="10"/>
            <color indexed="81"/>
            <rFont val="Lucida Console"/>
            <family val="3"/>
          </rPr>
          <t>_x000D_
EQUIP. MAT. P/ GERACAO, TRANSM. DISTR. RETIF...</t>
        </r>
      </text>
    </comment>
    <comment ref="Y778" authorId="0" shapeId="0" xr:uid="{DEE536FC-9A7D-42B4-8FC9-95EFCA13596B}">
      <text>
        <r>
          <rPr>
            <sz val="10"/>
            <color indexed="81"/>
            <rFont val="Lucida Console"/>
            <family val="3"/>
          </rPr>
          <t>_x000D_
TERMINAIS</t>
        </r>
      </text>
    </comment>
    <comment ref="AW778" authorId="0" shapeId="0" xr:uid="{38169F86-B32A-42FD-AD86-85A4EBFAF0B0}">
      <text>
        <r>
          <rPr>
            <sz val="10"/>
            <color indexed="81"/>
            <rFont val="Lucida Console"/>
            <family val="3"/>
          </rPr>
          <t>Tempo de Estoque (Meses)_x000D_
_x000D_
150,0</t>
        </r>
      </text>
    </comment>
    <comment ref="A779" authorId="0" shapeId="0" xr:uid="{449B8AE9-9BDD-46B8-87CB-E83FAD216DF3}">
      <text>
        <r>
          <rPr>
            <sz val="10"/>
            <color indexed="81"/>
            <rFont val="Lucida Console"/>
            <family val="3"/>
          </rPr>
          <t>_x000D_
31555</t>
        </r>
      </text>
    </comment>
    <comment ref="B779" authorId="0" shapeId="0" xr:uid="{854916EA-81BB-4748-96AE-8EEC056A2F41}">
      <text>
        <r>
          <rPr>
            <sz val="10"/>
            <color indexed="81"/>
            <rFont val="Lucida Console"/>
            <family val="3"/>
          </rPr>
          <t>DESCRIÇÃO DETALHADA_x000D_
HASTE DE ATERRAMENTO DE COBRE - 5/8" X 3,00 METROS</t>
        </r>
      </text>
    </comment>
    <comment ref="W779" authorId="0" shapeId="0" xr:uid="{A8063009-520A-404C-BF12-701FA68A918D}">
      <text>
        <r>
          <rPr>
            <sz val="10"/>
            <color indexed="81"/>
            <rFont val="Lucida Console"/>
            <family val="3"/>
          </rPr>
          <t>_x000D_
DM-Elétrica</t>
        </r>
      </text>
    </comment>
    <comment ref="X779" authorId="0" shapeId="0" xr:uid="{D6BDE39B-128C-427E-8508-F42DFE01EB01}">
      <text>
        <r>
          <rPr>
            <sz val="10"/>
            <color indexed="81"/>
            <rFont val="Lucida Console"/>
            <family val="3"/>
          </rPr>
          <t>_x000D_
EQUIP. MAT. P/ GERACAO, TRANSM. DISTR. RETIF...</t>
        </r>
      </text>
    </comment>
    <comment ref="Y779" authorId="0" shapeId="0" xr:uid="{7E6738CC-46B8-4696-83EB-A346F52028AC}">
      <text>
        <r>
          <rPr>
            <sz val="10"/>
            <color indexed="81"/>
            <rFont val="Lucida Console"/>
            <family val="3"/>
          </rPr>
          <t>_x000D_
ISOLADORES ELETRICOS E MATERIAIS PARA...</t>
        </r>
      </text>
    </comment>
    <comment ref="AW779" authorId="0" shapeId="0" xr:uid="{A72B3713-E6CF-4230-BE26-2E07EEF7598D}">
      <text>
        <r>
          <rPr>
            <sz val="10"/>
            <color indexed="81"/>
            <rFont val="Lucida Console"/>
            <family val="3"/>
          </rPr>
          <t>Tempo de Estoque (Meses)_x000D_
_x000D_
74,0</t>
        </r>
      </text>
    </comment>
    <comment ref="A780" authorId="0" shapeId="0" xr:uid="{5A010C9C-BE0C-47C5-9419-6467ADA86289}">
      <text>
        <r>
          <rPr>
            <sz val="10"/>
            <color indexed="81"/>
            <rFont val="Lucida Console"/>
            <family val="3"/>
          </rPr>
          <t>_x000D_
132751</t>
        </r>
      </text>
    </comment>
    <comment ref="B780" authorId="0" shapeId="0" xr:uid="{AC019CDF-D42B-4F58-9530-C275285FB488}">
      <text>
        <r>
          <rPr>
            <sz val="10"/>
            <color indexed="81"/>
            <rFont val="Lucida Console"/>
            <family val="3"/>
          </rPr>
          <t>DESCRIÇÃO DETALHADA_x000D_
FITA PET VIRGEM (ALTA RESISTENCIA) 16MM X 0,80MM, UTILIZADA EM SELADOR ELETRICO, ROLO COM 20KG  - APROXIMADO. 1180 MTS</t>
        </r>
      </text>
    </comment>
    <comment ref="W780" authorId="0" shapeId="0" xr:uid="{5CF81A22-B057-4643-9890-6C7AD02131F0}">
      <text>
        <r>
          <rPr>
            <sz val="10"/>
            <color indexed="81"/>
            <rFont val="Lucida Console"/>
            <family val="3"/>
          </rPr>
          <t>_x000D_
DM-Elétrica</t>
        </r>
      </text>
    </comment>
    <comment ref="X780" authorId="0" shapeId="0" xr:uid="{BF3F5F61-BACB-4116-B5E1-C630F5A5184C}">
      <text>
        <r>
          <rPr>
            <sz val="10"/>
            <color indexed="81"/>
            <rFont val="Lucida Console"/>
            <family val="3"/>
          </rPr>
          <t>_x000D_
EQUIP. MAT. P/ GERACAO, TRANSM. DISTR. RETIF...</t>
        </r>
      </text>
    </comment>
    <comment ref="Y780" authorId="0" shapeId="0" xr:uid="{3B5C18A5-1FDB-4C0F-ADD9-844B36F92F59}">
      <text>
        <r>
          <rPr>
            <sz val="10"/>
            <color indexed="81"/>
            <rFont val="Lucida Console"/>
            <family val="3"/>
          </rPr>
          <t>_x000D_
ISOLADORES ELETRICOS E MATERIAIS PARA...</t>
        </r>
      </text>
    </comment>
    <comment ref="AW780" authorId="0" shapeId="0" xr:uid="{540F9332-5A8F-4641-AC8D-09388B342C80}">
      <text>
        <r>
          <rPr>
            <sz val="10"/>
            <color indexed="81"/>
            <rFont val="Lucida Console"/>
            <family val="3"/>
          </rPr>
          <t>Tempo de Estoque (Meses)_x000D_
_x000D_
3,0</t>
        </r>
      </text>
    </comment>
    <comment ref="A781" authorId="0" shapeId="0" xr:uid="{1C81A20D-6C51-4055-B70E-6C4DCB05F3DC}">
      <text>
        <r>
          <rPr>
            <sz val="10"/>
            <color indexed="81"/>
            <rFont val="Lucida Console"/>
            <family val="3"/>
          </rPr>
          <t>_x000D_
14012</t>
        </r>
      </text>
    </comment>
    <comment ref="B781" authorId="0" shapeId="0" xr:uid="{3C3998B5-F2F5-49CE-9EAB-4302543EB3E5}">
      <text>
        <r>
          <rPr>
            <sz val="10"/>
            <color indexed="81"/>
            <rFont val="Lucida Console"/>
            <family val="3"/>
          </rPr>
          <t>DESCRIÇÃO DETALHADA_x000D_
ABRACADEIRA GALVANIZADA TIPO U DE 3/4"</t>
        </r>
      </text>
    </comment>
    <comment ref="W781" authorId="0" shapeId="0" xr:uid="{F2C4D735-A233-4697-9262-1F51BD0EBFD6}">
      <text>
        <r>
          <rPr>
            <sz val="10"/>
            <color indexed="81"/>
            <rFont val="Lucida Console"/>
            <family val="3"/>
          </rPr>
          <t>_x000D_
DM-Elétrica</t>
        </r>
      </text>
    </comment>
    <comment ref="X781" authorId="0" shapeId="0" xr:uid="{17D15D65-E5CD-4F83-A47C-159257D1A9C5}">
      <text>
        <r>
          <rPr>
            <sz val="10"/>
            <color indexed="81"/>
            <rFont val="Lucida Console"/>
            <family val="3"/>
          </rPr>
          <t>_x000D_
EQUIP. MAT. P/ GERACAO, TRANSM. DISTR. RETIF...</t>
        </r>
      </text>
    </comment>
    <comment ref="Y781" authorId="0" shapeId="0" xr:uid="{6C3544E6-7DFC-4724-93F7-4AF83E650D89}">
      <text>
        <r>
          <rPr>
            <sz val="10"/>
            <color indexed="81"/>
            <rFont val="Lucida Console"/>
            <family val="3"/>
          </rPr>
          <t>_x000D_
BRACADEIRAS E CINTAS</t>
        </r>
      </text>
    </comment>
    <comment ref="AW781" authorId="0" shapeId="0" xr:uid="{08FEF8AB-4989-431F-A3C0-6F517EB72522}">
      <text>
        <r>
          <rPr>
            <sz val="10"/>
            <color indexed="81"/>
            <rFont val="Lucida Console"/>
            <family val="3"/>
          </rPr>
          <t>Tempo de Estoque (Meses)_x000D_
_x000D_
3.316,0</t>
        </r>
      </text>
    </comment>
    <comment ref="A782" authorId="0" shapeId="0" xr:uid="{198200A1-C2C8-4192-B98A-E2343E518852}">
      <text>
        <r>
          <rPr>
            <sz val="10"/>
            <color indexed="81"/>
            <rFont val="Lucida Console"/>
            <family val="3"/>
          </rPr>
          <t>_x000D_
95228</t>
        </r>
      </text>
    </comment>
    <comment ref="B782" authorId="0" shapeId="0" xr:uid="{2D3B563B-99F8-4E36-997B-C1B093407E59}">
      <text>
        <r>
          <rPr>
            <sz val="10"/>
            <color indexed="81"/>
            <rFont val="Lucida Console"/>
            <family val="3"/>
          </rPr>
          <t xml:space="preserve">DESCRIÇÃO DETALHADA_x000D_
ABRACADEIRA DE NYLON COMPRIMENTO 200 MM </t>
        </r>
      </text>
    </comment>
    <comment ref="W782" authorId="0" shapeId="0" xr:uid="{83C48425-9DF8-4B45-AEDB-04B3CCE91AEE}">
      <text>
        <r>
          <rPr>
            <sz val="10"/>
            <color indexed="81"/>
            <rFont val="Lucida Console"/>
            <family val="3"/>
          </rPr>
          <t>_x000D_
DM-Elétrica</t>
        </r>
      </text>
    </comment>
    <comment ref="X782" authorId="0" shapeId="0" xr:uid="{BC48297B-EA6D-4391-96CC-003A61CAC434}">
      <text>
        <r>
          <rPr>
            <sz val="10"/>
            <color indexed="81"/>
            <rFont val="Lucida Console"/>
            <family val="3"/>
          </rPr>
          <t>_x000D_
EQUIP. MAT. P/ GERACAO, TRANSM. DISTR. RETIF...</t>
        </r>
      </text>
    </comment>
    <comment ref="Y782" authorId="0" shapeId="0" xr:uid="{014E1961-6C9F-427F-B397-ABA0B9A4AE6C}">
      <text>
        <r>
          <rPr>
            <sz val="10"/>
            <color indexed="81"/>
            <rFont val="Lucida Console"/>
            <family val="3"/>
          </rPr>
          <t>_x000D_
BRACADEIRAS E CINTAS</t>
        </r>
      </text>
    </comment>
    <comment ref="AW782" authorId="0" shapeId="0" xr:uid="{AE9D044B-F4DC-403B-88EF-D8ABD4FB1D37}">
      <text>
        <r>
          <rPr>
            <sz val="10"/>
            <color indexed="81"/>
            <rFont val="Lucida Console"/>
            <family val="3"/>
          </rPr>
          <t>Tempo de Estoque (Meses)_x000D_
_x000D_
1.000,0</t>
        </r>
      </text>
    </comment>
    <comment ref="A783" authorId="0" shapeId="0" xr:uid="{1F199455-C434-4760-8070-F27CA2F33683}">
      <text>
        <r>
          <rPr>
            <sz val="10"/>
            <color indexed="81"/>
            <rFont val="Lucida Console"/>
            <family val="3"/>
          </rPr>
          <t>_x000D_
108697</t>
        </r>
      </text>
    </comment>
    <comment ref="B783" authorId="0" shapeId="0" xr:uid="{DB60FEBC-A5D0-4FBE-8B38-AA7293A9643E}">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783" authorId="0" shapeId="0" xr:uid="{4011AD7E-BA79-4884-AA45-8489D088C379}">
      <text>
        <r>
          <rPr>
            <sz val="10"/>
            <color indexed="81"/>
            <rFont val="Lucida Console"/>
            <family val="3"/>
          </rPr>
          <t>_x000D_
DM-Elétrica</t>
        </r>
      </text>
    </comment>
    <comment ref="X783" authorId="0" shapeId="0" xr:uid="{DB8751A6-4D4F-491A-BA14-5B73013FFAFE}">
      <text>
        <r>
          <rPr>
            <sz val="10"/>
            <color indexed="81"/>
            <rFont val="Lucida Console"/>
            <family val="3"/>
          </rPr>
          <t>_x000D_
EQUIP. MAT. P/ GERACAO, TRANSM. DISTR. RETIF...</t>
        </r>
      </text>
    </comment>
    <comment ref="Y783" authorId="0" shapeId="0" xr:uid="{4991CE8D-E544-4273-844E-D017AC7BEF15}">
      <text>
        <r>
          <rPr>
            <sz val="10"/>
            <color indexed="81"/>
            <rFont val="Lucida Console"/>
            <family val="3"/>
          </rPr>
          <t>_x000D_
MATERIAIS ORNAMENTAIS</t>
        </r>
      </text>
    </comment>
    <comment ref="AW783" authorId="0" shapeId="0" xr:uid="{39E49404-2F6F-4860-9431-D7F3619C23B7}">
      <text>
        <r>
          <rPr>
            <sz val="10"/>
            <color indexed="81"/>
            <rFont val="Lucida Console"/>
            <family val="3"/>
          </rPr>
          <t>Tempo de Estoque (Meses)_x000D_
_x000D_
37,0</t>
        </r>
      </text>
    </comment>
    <comment ref="A784" authorId="0" shapeId="0" xr:uid="{D8D76919-8309-4CE3-9853-8114111814C1}">
      <text>
        <r>
          <rPr>
            <sz val="10"/>
            <color indexed="81"/>
            <rFont val="Lucida Console"/>
            <family val="3"/>
          </rPr>
          <t>_x000D_
51222</t>
        </r>
      </text>
    </comment>
    <comment ref="B784" authorId="0" shapeId="0" xr:uid="{940BABB8-A853-4E94-96B6-010C8287B9F4}">
      <text>
        <r>
          <rPr>
            <sz val="10"/>
            <color indexed="81"/>
            <rFont val="Lucida Console"/>
            <family val="3"/>
          </rPr>
          <t>DESCRIÇÃO DETALHADA_x000D_
LUMINARIA FECHADA TIPO CALHA - P/ LAMPADA FLUORESCENTE - 2 X 20 W, CALHA COM SOQUETE DE PRESSAO E SUPORTE PARA FIXACAO TIPO PE DE GALINHA</t>
        </r>
      </text>
    </comment>
    <comment ref="W784" authorId="0" shapeId="0" xr:uid="{7C684F2A-DDB8-4EE0-B4BB-B9B1D7D7D3D0}">
      <text>
        <r>
          <rPr>
            <sz val="10"/>
            <color indexed="81"/>
            <rFont val="Lucida Console"/>
            <family val="3"/>
          </rPr>
          <t>_x000D_
DM-Elétrica</t>
        </r>
      </text>
    </comment>
    <comment ref="X784" authorId="0" shapeId="0" xr:uid="{7F705981-6C94-4D9A-B4F0-DA64A9476141}">
      <text>
        <r>
          <rPr>
            <sz val="10"/>
            <color indexed="81"/>
            <rFont val="Lucida Console"/>
            <family val="3"/>
          </rPr>
          <t>_x000D_
EQUIP. MAT. P/ GERACAO, TRANSM. DISTR. RETIF...</t>
        </r>
      </text>
    </comment>
    <comment ref="Y784" authorId="0" shapeId="0" xr:uid="{BEBAC99C-72E2-4225-8CA5-3667ED3A9057}">
      <text>
        <r>
          <rPr>
            <sz val="10"/>
            <color indexed="81"/>
            <rFont val="Lucida Console"/>
            <family val="3"/>
          </rPr>
          <t>_x000D_
LUMINARIAS E PROJETORES COM EQUIPAMENTO</t>
        </r>
      </text>
    </comment>
    <comment ref="AW784" authorId="0" shapeId="0" xr:uid="{8B486585-A72E-4022-A3A8-6AC0D67A9AAD}">
      <text>
        <r>
          <rPr>
            <sz val="10"/>
            <color indexed="81"/>
            <rFont val="Lucida Console"/>
            <family val="3"/>
          </rPr>
          <t>Tempo de Estoque (Meses)_x000D_
_x000D_
61,0</t>
        </r>
      </text>
    </comment>
    <comment ref="A785" authorId="0" shapeId="0" xr:uid="{7459CD82-EA6D-4B07-BC13-A3EFE80D11CA}">
      <text>
        <r>
          <rPr>
            <sz val="10"/>
            <color indexed="81"/>
            <rFont val="Lucida Console"/>
            <family val="3"/>
          </rPr>
          <t>_x000D_
72222</t>
        </r>
      </text>
    </comment>
    <comment ref="B785" authorId="0" shapeId="0" xr:uid="{255CC4CD-7945-4655-9012-D90FE2223536}">
      <text>
        <r>
          <rPr>
            <sz val="10"/>
            <color indexed="81"/>
            <rFont val="Lucida Console"/>
            <family val="3"/>
          </rPr>
          <t>DESCRIÇÃO DETALHADA_x000D_
ESPIRAL N. 12 (12 MM) DE PVC - PACOTE COM 100 UNIDADES</t>
        </r>
      </text>
    </comment>
    <comment ref="W785" authorId="0" shapeId="0" xr:uid="{9C254F84-311A-460A-9B6C-2C18D41FA2A1}">
      <text>
        <r>
          <rPr>
            <sz val="10"/>
            <color indexed="81"/>
            <rFont val="Lucida Console"/>
            <family val="3"/>
          </rPr>
          <t>_x000D_
Pedagógico</t>
        </r>
      </text>
    </comment>
    <comment ref="X785" authorId="0" shapeId="0" xr:uid="{9CF5FA2B-0F5D-4ACF-94E8-49875BBBE174}">
      <text>
        <r>
          <rPr>
            <sz val="10"/>
            <color indexed="81"/>
            <rFont val="Lucida Console"/>
            <family val="3"/>
          </rPr>
          <t>_x000D_
MAQ. E EQUIP. P/ IND. GRAFICA COMP. ACESS. E PAPEI</t>
        </r>
      </text>
    </comment>
    <comment ref="Y785" authorId="0" shapeId="0" xr:uid="{AEF85791-7099-4790-BA10-6F25AB9E1B28}">
      <text>
        <r>
          <rPr>
            <sz val="10"/>
            <color indexed="81"/>
            <rFont val="Lucida Console"/>
            <family val="3"/>
          </rPr>
          <t>_x000D_
MATERIAIS E ACESSORIOS P/ ENCADERNACAO</t>
        </r>
      </text>
    </comment>
    <comment ref="AW785" authorId="0" shapeId="0" xr:uid="{AC3A333A-9D88-4D15-8231-E0345B0FF7A4}">
      <text>
        <r>
          <rPr>
            <sz val="10"/>
            <color indexed="81"/>
            <rFont val="Lucida Console"/>
            <family val="3"/>
          </rPr>
          <t>Tempo de Estoque (Meses)_x000D_
_x000D_
1.582,0</t>
        </r>
      </text>
    </comment>
    <comment ref="A786" authorId="0" shapeId="0" xr:uid="{BE9A10E0-5F9F-4573-A430-D4C3599DDD8D}">
      <text>
        <r>
          <rPr>
            <sz val="10"/>
            <color indexed="81"/>
            <rFont val="Lucida Console"/>
            <family val="3"/>
          </rPr>
          <t>_x000D_
132405</t>
        </r>
      </text>
    </comment>
    <comment ref="B786" authorId="0" shapeId="0" xr:uid="{DC3B335C-64AB-48F1-9D2A-60EBC3C2533C}">
      <text>
        <r>
          <rPr>
            <sz val="10"/>
            <color indexed="81"/>
            <rFont val="Lucida Console"/>
            <family val="3"/>
          </rPr>
          <t>DESCRIÇÃO DETALHADA_x000D_
ESPIRAL 9 MM DE PVC - PACOTE COM 100 UNIDADES.</t>
        </r>
      </text>
    </comment>
    <comment ref="W786" authorId="0" shapeId="0" xr:uid="{03D9804C-A94B-48CA-AC77-98158CA698C7}">
      <text>
        <r>
          <rPr>
            <sz val="10"/>
            <color indexed="81"/>
            <rFont val="Lucida Console"/>
            <family val="3"/>
          </rPr>
          <t>_x000D_
Pedagógico</t>
        </r>
      </text>
    </comment>
    <comment ref="X786" authorId="0" shapeId="0" xr:uid="{01A62909-9979-41A8-AFBA-03038BE3210E}">
      <text>
        <r>
          <rPr>
            <sz val="10"/>
            <color indexed="81"/>
            <rFont val="Lucida Console"/>
            <family val="3"/>
          </rPr>
          <t>_x000D_
MAQ. E EQUIP. P/ IND. GRAFICA COMP. ACESS. E PAPEI</t>
        </r>
      </text>
    </comment>
    <comment ref="Y786" authorId="0" shapeId="0" xr:uid="{4DCCDC07-4966-40AC-A88D-28A1B00AD15B}">
      <text>
        <r>
          <rPr>
            <sz val="10"/>
            <color indexed="81"/>
            <rFont val="Lucida Console"/>
            <family val="3"/>
          </rPr>
          <t>_x000D_
MATERIAIS E ACESSORIOS P/ ENCADERNACAO</t>
        </r>
      </text>
    </comment>
    <comment ref="AW786" authorId="0" shapeId="0" xr:uid="{03A4B9B2-B182-4AF2-BFFE-036E668F2F2B}">
      <text>
        <r>
          <rPr>
            <sz val="10"/>
            <color indexed="81"/>
            <rFont val="Lucida Console"/>
            <family val="3"/>
          </rPr>
          <t>Tempo de Estoque (Meses)_x000D_
_x000D_
2.248,0</t>
        </r>
      </text>
    </comment>
    <comment ref="A787" authorId="0" shapeId="0" xr:uid="{F9540160-C6E9-429A-A2C7-84D8FD82E203}">
      <text>
        <r>
          <rPr>
            <sz val="10"/>
            <color indexed="81"/>
            <rFont val="Lucida Console"/>
            <family val="3"/>
          </rPr>
          <t>_x000D_
132407</t>
        </r>
      </text>
    </comment>
    <comment ref="B787" authorId="0" shapeId="0" xr:uid="{745BBA6E-5602-4946-A106-138A505A2E11}">
      <text>
        <r>
          <rPr>
            <sz val="10"/>
            <color indexed="81"/>
            <rFont val="Lucida Console"/>
            <family val="3"/>
          </rPr>
          <t>DESCRIÇÃO DETALHADA_x000D_
ESPIRAL 25 MM DE PVC - PACOTE COM NO MINIMO 45 UNIDADES.</t>
        </r>
      </text>
    </comment>
    <comment ref="W787" authorId="0" shapeId="0" xr:uid="{3E654792-D6A9-4327-A186-F8DAE8FEF9B2}">
      <text>
        <r>
          <rPr>
            <sz val="10"/>
            <color indexed="81"/>
            <rFont val="Lucida Console"/>
            <family val="3"/>
          </rPr>
          <t>_x000D_
Pedagógico</t>
        </r>
      </text>
    </comment>
    <comment ref="X787" authorId="0" shapeId="0" xr:uid="{6F196AFF-73D3-4CFB-9F0B-A6BDC436AEB6}">
      <text>
        <r>
          <rPr>
            <sz val="10"/>
            <color indexed="81"/>
            <rFont val="Lucida Console"/>
            <family val="3"/>
          </rPr>
          <t>_x000D_
MAQ. E EQUIP. P/ IND. GRAFICA COMP. ACESS. E PAPEI</t>
        </r>
      </text>
    </comment>
    <comment ref="Y787" authorId="0" shapeId="0" xr:uid="{402EA202-D3ED-4381-9850-BE4DA2C84691}">
      <text>
        <r>
          <rPr>
            <sz val="10"/>
            <color indexed="81"/>
            <rFont val="Lucida Console"/>
            <family val="3"/>
          </rPr>
          <t>_x000D_
MATERIAIS E ACESSORIOS P/ ENCADERNACAO</t>
        </r>
      </text>
    </comment>
    <comment ref="AW787" authorId="0" shapeId="0" xr:uid="{B28A1C4A-85BF-48C2-99D5-BF057CD1A962}">
      <text>
        <r>
          <rPr>
            <sz val="10"/>
            <color indexed="81"/>
            <rFont val="Lucida Console"/>
            <family val="3"/>
          </rPr>
          <t>Tempo de Estoque (Meses)_x000D_
_x000D_
2.247,0</t>
        </r>
      </text>
    </comment>
    <comment ref="A788" authorId="0" shapeId="0" xr:uid="{65B1BC72-B690-424C-96F1-71C324E0B7E2}">
      <text>
        <r>
          <rPr>
            <sz val="10"/>
            <color indexed="81"/>
            <rFont val="Lucida Console"/>
            <family val="3"/>
          </rPr>
          <t>_x000D_
63991</t>
        </r>
      </text>
    </comment>
    <comment ref="B788" authorId="0" shapeId="0" xr:uid="{AEAE58A4-60FA-445C-B611-DCBC20A55F13}">
      <text>
        <r>
          <rPr>
            <sz val="10"/>
            <color indexed="81"/>
            <rFont val="Lucida Console"/>
            <family val="3"/>
          </rPr>
          <t>DESCRIÇÃO DETALHADA_x000D_
BALDINHO DE PRAIA EM PLASTICO - COLORIDO, ATOXICO, COM ACESSORIOS (PAZINHA, RASTELO, ETC)</t>
        </r>
      </text>
    </comment>
    <comment ref="W788" authorId="0" shapeId="0" xr:uid="{657C15C7-CE35-4324-A522-BC661063F63E}">
      <text>
        <r>
          <rPr>
            <sz val="10"/>
            <color indexed="81"/>
            <rFont val="Lucida Console"/>
            <family val="3"/>
          </rPr>
          <t>_x000D_
Pedagógico</t>
        </r>
      </text>
    </comment>
    <comment ref="X788" authorId="0" shapeId="0" xr:uid="{6DCACF18-1C5F-43A8-BB31-D9BB2B93D6DC}">
      <text>
        <r>
          <rPr>
            <sz val="10"/>
            <color indexed="81"/>
            <rFont val="Lucida Console"/>
            <family val="3"/>
          </rPr>
          <t>_x000D_
EQUIP. E MAT. P/ RECREACAO, ATLETISMO, DESPORTO...</t>
        </r>
      </text>
    </comment>
    <comment ref="Y788" authorId="0" shapeId="0" xr:uid="{C76F28E9-9EFD-4642-8CE8-FE6F94100B21}">
      <text>
        <r>
          <rPr>
            <sz val="10"/>
            <color indexed="81"/>
            <rFont val="Lucida Console"/>
            <family val="3"/>
          </rPr>
          <t>_x000D_
BRINQUEDOS, JOGOS E ARTIGOS P/ BEBE</t>
        </r>
      </text>
    </comment>
    <comment ref="AW788" authorId="0" shapeId="0" xr:uid="{9E87E23D-961F-48FB-8319-645C322B9823}">
      <text>
        <r>
          <rPr>
            <sz val="10"/>
            <color indexed="81"/>
            <rFont val="Lucida Console"/>
            <family val="3"/>
          </rPr>
          <t>Tempo de Estoque (Meses)_x000D_
_x000D_
3.648,0</t>
        </r>
      </text>
    </comment>
    <comment ref="A789" authorId="0" shapeId="0" xr:uid="{C236DDBB-2960-4462-8834-B58595467F02}">
      <text>
        <r>
          <rPr>
            <sz val="10"/>
            <color indexed="81"/>
            <rFont val="Lucida Console"/>
            <family val="3"/>
          </rPr>
          <t>_x000D_
98732</t>
        </r>
      </text>
    </comment>
    <comment ref="B789" authorId="0" shapeId="0" xr:uid="{5D336B8A-60B0-4187-B6F4-FBDE67544BC1}">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789" authorId="0" shapeId="0" xr:uid="{89201753-6EF9-4E1D-83B1-0E43FBEF33DF}">
      <text>
        <r>
          <rPr>
            <sz val="10"/>
            <color indexed="81"/>
            <rFont val="Lucida Console"/>
            <family val="3"/>
          </rPr>
          <t>_x000D_
Eventos</t>
        </r>
      </text>
    </comment>
    <comment ref="X789" authorId="0" shapeId="0" xr:uid="{C1BCCF43-8FBB-48B9-BFF4-FA8B6C7CE523}">
      <text>
        <r>
          <rPr>
            <sz val="10"/>
            <color indexed="81"/>
            <rFont val="Lucida Console"/>
            <family val="3"/>
          </rPr>
          <t>_x000D_
EQUIP. E MAT. P/ RECREACAO, ATLETISMO, DESPORTO...</t>
        </r>
      </text>
    </comment>
    <comment ref="Y789" authorId="0" shapeId="0" xr:uid="{5FB468D1-8FEF-4DCA-90C5-250C4E76057F}">
      <text>
        <r>
          <rPr>
            <sz val="10"/>
            <color indexed="81"/>
            <rFont val="Lucida Console"/>
            <family val="3"/>
          </rPr>
          <t>_x000D_
BANDEIRAS, STANDARTES, FAIXAS, FLAMULAS E BALOES INFLAVEIS PROMOCIONAIS</t>
        </r>
      </text>
    </comment>
    <comment ref="AW789" authorId="0" shapeId="0" xr:uid="{D8BF9795-7C92-4902-BBEE-0E0A0B9C9217}">
      <text>
        <r>
          <rPr>
            <sz val="10"/>
            <color indexed="81"/>
            <rFont val="Lucida Console"/>
            <family val="3"/>
          </rPr>
          <t>Tempo de Estoque (Meses)_x000D_
_x000D_
55,0</t>
        </r>
      </text>
    </comment>
    <comment ref="A790" authorId="0" shapeId="0" xr:uid="{93404EE1-071F-49AF-B1F3-DBDC02462CA7}">
      <text>
        <r>
          <rPr>
            <sz val="10"/>
            <color indexed="81"/>
            <rFont val="Lucida Console"/>
            <family val="3"/>
          </rPr>
          <t>_x000D_
98733</t>
        </r>
      </text>
    </comment>
    <comment ref="B790" authorId="0" shapeId="0" xr:uid="{3D1F26A7-87E5-4A5D-9BF7-9177DB45B71A}">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790" authorId="0" shapeId="0" xr:uid="{453B0378-BCBE-4DAA-B882-89159BD2B972}">
      <text>
        <r>
          <rPr>
            <sz val="10"/>
            <color indexed="81"/>
            <rFont val="Lucida Console"/>
            <family val="3"/>
          </rPr>
          <t>_x000D_
Eventos</t>
        </r>
      </text>
    </comment>
    <comment ref="X790" authorId="0" shapeId="0" xr:uid="{5245ED0B-403C-43B9-AAAF-F17209AB5170}">
      <text>
        <r>
          <rPr>
            <sz val="10"/>
            <color indexed="81"/>
            <rFont val="Lucida Console"/>
            <family val="3"/>
          </rPr>
          <t>_x000D_
EQUIP. E MAT. P/ RECREACAO, ATLETISMO, DESPORTO...</t>
        </r>
      </text>
    </comment>
    <comment ref="Y790" authorId="0" shapeId="0" xr:uid="{6782E8BA-A91A-4786-816D-09502B59A534}">
      <text>
        <r>
          <rPr>
            <sz val="10"/>
            <color indexed="81"/>
            <rFont val="Lucida Console"/>
            <family val="3"/>
          </rPr>
          <t>_x000D_
BANDEIRAS, STANDARTES, FAIXAS, FLAMULAS E BALOES INFLAVEIS PROMOCIONAIS</t>
        </r>
      </text>
    </comment>
    <comment ref="AW790" authorId="0" shapeId="0" xr:uid="{63F80CE7-3794-496A-B73D-738A822B2226}">
      <text>
        <r>
          <rPr>
            <sz val="10"/>
            <color indexed="81"/>
            <rFont val="Lucida Console"/>
            <family val="3"/>
          </rPr>
          <t>Tempo de Estoque (Meses)_x000D_
_x000D_
41,0</t>
        </r>
      </text>
    </comment>
    <comment ref="A791" authorId="0" shapeId="0" xr:uid="{0234BBA1-B289-46F5-AE3F-BFB351A6032A}">
      <text>
        <r>
          <rPr>
            <sz val="10"/>
            <color indexed="81"/>
            <rFont val="Lucida Console"/>
            <family val="3"/>
          </rPr>
          <t>_x000D_
98734</t>
        </r>
      </text>
    </comment>
    <comment ref="B791" authorId="0" shapeId="0" xr:uid="{E39C6C28-FE8E-4F4F-9F6F-C469A1E53FE5}">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791" authorId="0" shapeId="0" xr:uid="{428CE8CA-AAB8-44C3-B33D-767C3C3C60FB}">
      <text>
        <r>
          <rPr>
            <sz val="10"/>
            <color indexed="81"/>
            <rFont val="Lucida Console"/>
            <family val="3"/>
          </rPr>
          <t>_x000D_
Eventos</t>
        </r>
      </text>
    </comment>
    <comment ref="X791" authorId="0" shapeId="0" xr:uid="{9E2E8DA9-4615-4C8B-83D3-EE104621A3CA}">
      <text>
        <r>
          <rPr>
            <sz val="10"/>
            <color indexed="81"/>
            <rFont val="Lucida Console"/>
            <family val="3"/>
          </rPr>
          <t>_x000D_
EQUIP. E MAT. P/ RECREACAO, ATLETISMO, DESPORTO...</t>
        </r>
      </text>
    </comment>
    <comment ref="Y791" authorId="0" shapeId="0" xr:uid="{4B834C96-6F5B-46D4-8AFF-639A9819158F}">
      <text>
        <r>
          <rPr>
            <sz val="10"/>
            <color indexed="81"/>
            <rFont val="Lucida Console"/>
            <family val="3"/>
          </rPr>
          <t>_x000D_
BANDEIRAS, STANDARTES, FAIXAS, FLAMULAS E BALOES INFLAVEIS PROMOCIONAIS</t>
        </r>
      </text>
    </comment>
    <comment ref="AW791" authorId="0" shapeId="0" xr:uid="{B069664E-E25D-4A56-875A-B35A0F413037}">
      <text>
        <r>
          <rPr>
            <sz val="10"/>
            <color indexed="81"/>
            <rFont val="Lucida Console"/>
            <family val="3"/>
          </rPr>
          <t>Tempo de Estoque (Meses)_x000D_
_x000D_
36,0</t>
        </r>
      </text>
    </comment>
    <comment ref="A792" authorId="0" shapeId="0" xr:uid="{2A6340A4-9880-4028-AECE-770BE14A97D8}">
      <text>
        <r>
          <rPr>
            <sz val="10"/>
            <color indexed="81"/>
            <rFont val="Lucida Console"/>
            <family val="3"/>
          </rPr>
          <t>_x000D_
106038</t>
        </r>
      </text>
    </comment>
    <comment ref="B792" authorId="0" shapeId="0" xr:uid="{72481BFD-EF8F-443A-9641-41564C253E19}">
      <text>
        <r>
          <rPr>
            <sz val="10"/>
            <color indexed="81"/>
            <rFont val="Lucida Console"/>
            <family val="3"/>
          </rPr>
          <t>DESCRIÇÃO DETALHADA_x000D_
CONECTOR RJ-45 FEMEA, PARA CABO UTP CATEGORIA 6</t>
        </r>
      </text>
    </comment>
    <comment ref="W792" authorId="0" shapeId="0" xr:uid="{59B3A680-1494-4C70-965E-5DF8AF11E827}">
      <text>
        <r>
          <rPr>
            <sz val="10"/>
            <color indexed="81"/>
            <rFont val="Lucida Console"/>
            <family val="3"/>
          </rPr>
          <t>_x000D_
Informática</t>
        </r>
      </text>
    </comment>
    <comment ref="X792" authorId="0" shapeId="0" xr:uid="{48308FC4-2EDC-4109-B859-1F510CD8E487}">
      <text>
        <r>
          <rPr>
            <sz val="10"/>
            <color indexed="81"/>
            <rFont val="Lucida Console"/>
            <family val="3"/>
          </rPr>
          <t>_x000D_
COMPUT.SOFT. PROCES. EQUIP. SUPRI. COMP. ACESS. INFORMAT</t>
        </r>
      </text>
    </comment>
    <comment ref="Y792" authorId="0" shapeId="0" xr:uid="{0F7C0B2B-9049-4A2D-B472-A289B0D826DF}">
      <text>
        <r>
          <rPr>
            <sz val="10"/>
            <color indexed="81"/>
            <rFont val="Lucida Console"/>
            <family val="3"/>
          </rPr>
          <t>_x000D_
CABEAMENTO, CONECTORES E TOMADAS</t>
        </r>
      </text>
    </comment>
    <comment ref="AW792" authorId="0" shapeId="0" xr:uid="{35D9907F-139A-4783-A096-2B49F242A389}">
      <text>
        <r>
          <rPr>
            <sz val="10"/>
            <color indexed="81"/>
            <rFont val="Lucida Console"/>
            <family val="3"/>
          </rPr>
          <t>Tempo de Estoque (Meses)_x000D_
_x000D_
700,0</t>
        </r>
      </text>
    </comment>
    <comment ref="A793" authorId="0" shapeId="0" xr:uid="{535D3A05-AC38-4BB3-A90E-15188AFC5F48}">
      <text>
        <r>
          <rPr>
            <sz val="10"/>
            <color indexed="81"/>
            <rFont val="Lucida Console"/>
            <family val="3"/>
          </rPr>
          <t>_x000D_
136564</t>
        </r>
      </text>
    </comment>
    <comment ref="B793" authorId="0" shapeId="0" xr:uid="{78FF32E9-C605-4CDD-BD21-9C835C479022}">
      <text>
        <r>
          <rPr>
            <sz val="10"/>
            <color indexed="81"/>
            <rFont val="Lucida Console"/>
            <family val="3"/>
          </rPr>
          <t>DESCRIÇÃO DETALHADA_x000D_
CABO UTP 23 AWG X 4 PARES CATEGORIA 6,CM</t>
        </r>
      </text>
    </comment>
    <comment ref="W793" authorId="0" shapeId="0" xr:uid="{E41A17EE-6565-49CA-9BCD-2B672846D96E}">
      <text>
        <r>
          <rPr>
            <sz val="10"/>
            <color indexed="81"/>
            <rFont val="Lucida Console"/>
            <family val="3"/>
          </rPr>
          <t>_x000D_
Informática</t>
        </r>
      </text>
    </comment>
    <comment ref="X793" authorId="0" shapeId="0" xr:uid="{E5B8E721-A520-4C4D-BD64-8304AAA72811}">
      <text>
        <r>
          <rPr>
            <sz val="10"/>
            <color indexed="81"/>
            <rFont val="Lucida Console"/>
            <family val="3"/>
          </rPr>
          <t>_x000D_
COMPUT.SOFT. PROCES. EQUIP. SUPRI. COMP. ACESS. INFORMAT</t>
        </r>
      </text>
    </comment>
    <comment ref="Y793" authorId="0" shapeId="0" xr:uid="{E350A6CC-8EE3-4905-9400-2BF269CDFDE3}">
      <text>
        <r>
          <rPr>
            <sz val="10"/>
            <color indexed="81"/>
            <rFont val="Lucida Console"/>
            <family val="3"/>
          </rPr>
          <t>_x000D_
CABEAMENTO, CONECTORES E TOMADAS</t>
        </r>
      </text>
    </comment>
    <comment ref="AW793" authorId="0" shapeId="0" xr:uid="{276D9365-09C6-4966-AA0A-851CEA5AF634}">
      <text>
        <r>
          <rPr>
            <sz val="10"/>
            <color indexed="81"/>
            <rFont val="Lucida Console"/>
            <family val="3"/>
          </rPr>
          <t>Tempo de Estoque (Meses)_x000D_
_x000D_
14.335,0</t>
        </r>
      </text>
    </comment>
    <comment ref="A794" authorId="0" shapeId="0" xr:uid="{3639D15E-9C2F-4DA7-864B-201ABB4DB0C6}">
      <text>
        <r>
          <rPr>
            <sz val="10"/>
            <color indexed="81"/>
            <rFont val="Lucida Console"/>
            <family val="3"/>
          </rPr>
          <t>_x000D_
27761</t>
        </r>
      </text>
    </comment>
    <comment ref="B794" authorId="0" shapeId="0" xr:uid="{C00424FD-FA71-4016-BE44-F729BD73BA60}">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794" authorId="0" shapeId="0" xr:uid="{47A4E622-DE06-40D7-805C-21BCD99A52FC}">
      <text>
        <r>
          <rPr>
            <sz val="10"/>
            <color indexed="81"/>
            <rFont val="Lucida Console"/>
            <family val="3"/>
          </rPr>
          <t>_x000D_
DM-Hidráulica</t>
        </r>
      </text>
    </comment>
    <comment ref="X794" authorId="0" shapeId="0" xr:uid="{F4BEC5F1-BD57-4EFF-8238-EB23E8B8FA60}">
      <text>
        <r>
          <rPr>
            <sz val="10"/>
            <color indexed="81"/>
            <rFont val="Lucida Console"/>
            <family val="3"/>
          </rPr>
          <t>_x000D_
MATERIAL HIDRAULICO, CANOS, TUBOS, MANGUEIRAS, CONEXOES E ACESS.</t>
        </r>
      </text>
    </comment>
    <comment ref="Y794" authorId="0" shapeId="0" xr:uid="{CC166009-A54B-4634-81F6-0B98DAC1D420}">
      <text>
        <r>
          <rPr>
            <sz val="10"/>
            <color indexed="81"/>
            <rFont val="Lucida Console"/>
            <family val="3"/>
          </rPr>
          <t>_x000D_
CANOS E TUBOS PLASTICOS</t>
        </r>
      </text>
    </comment>
    <comment ref="AW794" authorId="0" shapeId="0" xr:uid="{1FE3D026-6CE8-4414-BF1F-B641C5DE5070}">
      <text>
        <r>
          <rPr>
            <sz val="10"/>
            <color indexed="81"/>
            <rFont val="Lucida Console"/>
            <family val="3"/>
          </rPr>
          <t>Tempo de Estoque (Meses)_x000D_
_x000D_
52,0</t>
        </r>
      </text>
    </comment>
    <comment ref="A795" authorId="0" shapeId="0" xr:uid="{4370E9A2-232D-4032-85B6-56EC8491F42C}">
      <text>
        <r>
          <rPr>
            <sz val="10"/>
            <color indexed="81"/>
            <rFont val="Lucida Console"/>
            <family val="3"/>
          </rPr>
          <t>_x000D_
27764</t>
        </r>
      </text>
    </comment>
    <comment ref="B795" authorId="0" shapeId="0" xr:uid="{30C6142A-CC3C-4602-992F-34C665EB3DC6}">
      <text>
        <r>
          <rPr>
            <sz val="10"/>
            <color indexed="81"/>
            <rFont val="Lucida Console"/>
            <family val="3"/>
          </rPr>
          <t>DESCRIÇÃO DETALHADA_x000D_
TUBO DE POLIETILENO DE 1" - (PONTA VERMELHA)</t>
        </r>
      </text>
    </comment>
    <comment ref="W795" authorId="0" shapeId="0" xr:uid="{74E8F599-73ED-4C64-A6F6-D88E38630941}">
      <text>
        <r>
          <rPr>
            <sz val="10"/>
            <color indexed="81"/>
            <rFont val="Lucida Console"/>
            <family val="3"/>
          </rPr>
          <t>_x000D_
DM-Hidráulica</t>
        </r>
      </text>
    </comment>
    <comment ref="X795" authorId="0" shapeId="0" xr:uid="{3BAE7A80-3227-4E08-81F8-CD15D14C95C7}">
      <text>
        <r>
          <rPr>
            <sz val="10"/>
            <color indexed="81"/>
            <rFont val="Lucida Console"/>
            <family val="3"/>
          </rPr>
          <t>_x000D_
MATERIAL HIDRAULICO, CANOS, TUBOS, MANGUEIRAS, CONEXOES E ACESS.</t>
        </r>
      </text>
    </comment>
    <comment ref="Y795" authorId="0" shapeId="0" xr:uid="{F7BB55BD-6226-4946-9A57-BD99319B80E8}">
      <text>
        <r>
          <rPr>
            <sz val="10"/>
            <color indexed="81"/>
            <rFont val="Lucida Console"/>
            <family val="3"/>
          </rPr>
          <t>_x000D_
CANOS E TUBOS PLASTICOS</t>
        </r>
      </text>
    </comment>
    <comment ref="AW795" authorId="0" shapeId="0" xr:uid="{3D3AC2ED-917E-457D-A61B-D7F98ECE4CEF}">
      <text>
        <r>
          <rPr>
            <sz val="10"/>
            <color indexed="81"/>
            <rFont val="Lucida Console"/>
            <family val="3"/>
          </rPr>
          <t>Tempo de Estoque (Meses)_x000D_
_x000D_
560,0</t>
        </r>
      </text>
    </comment>
    <comment ref="A796" authorId="0" shapeId="0" xr:uid="{C4E8DBEF-A990-4F21-9D45-476BD2596447}">
      <text>
        <r>
          <rPr>
            <sz val="10"/>
            <color indexed="81"/>
            <rFont val="Lucida Console"/>
            <family val="3"/>
          </rPr>
          <t>_x000D_
28512</t>
        </r>
      </text>
    </comment>
    <comment ref="B796" authorId="0" shapeId="0" xr:uid="{DDE9C593-CD25-4334-9615-EEAF7456EB55}">
      <text>
        <r>
          <rPr>
            <sz val="10"/>
            <color indexed="81"/>
            <rFont val="Lucida Console"/>
            <family val="3"/>
          </rPr>
          <t>DESCRIÇÃO DETALHADA_x000D_
TUBO DE POLIETILENO DE 3/4" -  (PONTA VERMELHA)</t>
        </r>
      </text>
    </comment>
    <comment ref="W796" authorId="0" shapeId="0" xr:uid="{50E44B7C-0326-47AE-994B-191E1ED47053}">
      <text>
        <r>
          <rPr>
            <sz val="10"/>
            <color indexed="81"/>
            <rFont val="Lucida Console"/>
            <family val="3"/>
          </rPr>
          <t>_x000D_
DM-Hidráulica</t>
        </r>
      </text>
    </comment>
    <comment ref="X796" authorId="0" shapeId="0" xr:uid="{ED46D5E7-BA36-4594-8AF5-C6977981C991}">
      <text>
        <r>
          <rPr>
            <sz val="10"/>
            <color indexed="81"/>
            <rFont val="Lucida Console"/>
            <family val="3"/>
          </rPr>
          <t>_x000D_
MATERIAL HIDRAULICO, CANOS, TUBOS, MANGUEIRAS, CONEXOES E ACESS.</t>
        </r>
      </text>
    </comment>
    <comment ref="Y796" authorId="0" shapeId="0" xr:uid="{E37E3966-EB9A-4BC2-AEEB-D98BA4E9813C}">
      <text>
        <r>
          <rPr>
            <sz val="10"/>
            <color indexed="81"/>
            <rFont val="Lucida Console"/>
            <family val="3"/>
          </rPr>
          <t>_x000D_
CANOS E TUBOS PLASTICOS</t>
        </r>
      </text>
    </comment>
    <comment ref="AW796" authorId="0" shapeId="0" xr:uid="{44D1FE57-A939-45D9-AC9E-4E93405F5304}">
      <text>
        <r>
          <rPr>
            <sz val="10"/>
            <color indexed="81"/>
            <rFont val="Lucida Console"/>
            <family val="3"/>
          </rPr>
          <t>Tempo de Estoque (Meses)_x000D_
_x000D_
404,0</t>
        </r>
      </text>
    </comment>
    <comment ref="A797" authorId="0" shapeId="0" xr:uid="{9AE3641F-FE77-4106-BBD3-92458576CDF6}">
      <text>
        <r>
          <rPr>
            <sz val="10"/>
            <color indexed="81"/>
            <rFont val="Lucida Console"/>
            <family val="3"/>
          </rPr>
          <t>_x000D_
123710</t>
        </r>
      </text>
    </comment>
    <comment ref="B797" authorId="0" shapeId="0" xr:uid="{F5A8ADCD-3B39-4139-B5C9-B7AD635D726A}">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797" authorId="0" shapeId="0" xr:uid="{0549C772-98BA-412C-87B2-76A0F069162A}">
      <text>
        <r>
          <rPr>
            <sz val="10"/>
            <color indexed="81"/>
            <rFont val="Lucida Console"/>
            <family val="3"/>
          </rPr>
          <t>_x000D_
DM-Construção</t>
        </r>
      </text>
    </comment>
    <comment ref="X797" authorId="0" shapeId="0" xr:uid="{AE82D6CB-E65C-4D35-BDC4-1B9CA8591E27}">
      <text>
        <r>
          <rPr>
            <sz val="10"/>
            <color indexed="81"/>
            <rFont val="Lucida Console"/>
            <family val="3"/>
          </rPr>
          <t>_x000D_
MATERIAL HIDRAULICO, CANOS, TUBOS, MANGUEIRAS, CONEXOES E ACESS.</t>
        </r>
      </text>
    </comment>
    <comment ref="Y797" authorId="0" shapeId="0" xr:uid="{D7E30F0C-4FE2-419A-86B7-2D5D3F2C6E1A}">
      <text>
        <r>
          <rPr>
            <sz val="10"/>
            <color indexed="81"/>
            <rFont val="Lucida Console"/>
            <family val="3"/>
          </rPr>
          <t>_x000D_
MANGUEIRAS PLASTICAS E METALICAS</t>
        </r>
      </text>
    </comment>
    <comment ref="AW797" authorId="0" shapeId="0" xr:uid="{5F291C40-44AF-42CA-AFB2-B1CF4458B951}">
      <text>
        <r>
          <rPr>
            <sz val="10"/>
            <color indexed="81"/>
            <rFont val="Lucida Console"/>
            <family val="3"/>
          </rPr>
          <t>Tempo de Estoque (Meses)_x000D_
_x000D_
73,0</t>
        </r>
      </text>
    </comment>
    <comment ref="A798" authorId="0" shapeId="0" xr:uid="{93B48452-CBC6-40CD-81D0-D6C49EF5F412}">
      <text>
        <r>
          <rPr>
            <sz val="10"/>
            <color indexed="81"/>
            <rFont val="Lucida Console"/>
            <family val="3"/>
          </rPr>
          <t>_x000D_
13068</t>
        </r>
      </text>
    </comment>
    <comment ref="B798" authorId="0" shapeId="0" xr:uid="{E3CF89DE-E48E-47E2-999E-85E6EFBBA9F7}">
      <text>
        <r>
          <rPr>
            <sz val="10"/>
            <color indexed="81"/>
            <rFont val="Lucida Console"/>
            <family val="3"/>
          </rPr>
          <t>DESCRIÇÃO DETALHADA_x000D_
TE DE REDUCAO PVC RIGIDO SOLDAVEL MARROM 1.1/2 X 3/4". A MARCA DEVERA VIR LITOGRAFADA NA PECA.</t>
        </r>
      </text>
    </comment>
    <comment ref="W798" authorId="0" shapeId="0" xr:uid="{E34F6287-FAC4-4408-9C49-11B2821F5BF7}">
      <text>
        <r>
          <rPr>
            <sz val="10"/>
            <color indexed="81"/>
            <rFont val="Lucida Console"/>
            <family val="3"/>
          </rPr>
          <t>_x000D_
DM-Hidráulica</t>
        </r>
      </text>
    </comment>
    <comment ref="X798" authorId="0" shapeId="0" xr:uid="{1AD30156-C780-4CD0-B602-89B8ABA78A22}">
      <text>
        <r>
          <rPr>
            <sz val="10"/>
            <color indexed="81"/>
            <rFont val="Lucida Console"/>
            <family val="3"/>
          </rPr>
          <t>_x000D_
MATERIAL HIDRAULICO, CANOS, TUBOS, MANGUEIRAS, CONEXOES E ACESS.</t>
        </r>
      </text>
    </comment>
    <comment ref="Y798" authorId="0" shapeId="0" xr:uid="{6CAA9C72-ECFE-4C3C-B424-BEB0629397E2}">
      <text>
        <r>
          <rPr>
            <sz val="10"/>
            <color indexed="81"/>
            <rFont val="Lucida Console"/>
            <family val="3"/>
          </rPr>
          <t>_x000D_
ADAP. LUVAS.TES CURVAS COTOVELOS PLUGS FLANGES.....</t>
        </r>
      </text>
    </comment>
    <comment ref="AW798" authorId="0" shapeId="0" xr:uid="{E5B6E26B-E62F-450E-8B44-2CCBDA2C1599}">
      <text>
        <r>
          <rPr>
            <sz val="10"/>
            <color indexed="81"/>
            <rFont val="Lucida Console"/>
            <family val="3"/>
          </rPr>
          <t>Tempo de Estoque (Meses)_x000D_
_x000D_
163,0</t>
        </r>
      </text>
    </comment>
    <comment ref="A799" authorId="0" shapeId="0" xr:uid="{1BF9E9CE-5DFF-4E7A-9A21-E0B36F1C7C7C}">
      <text>
        <r>
          <rPr>
            <sz val="10"/>
            <color indexed="81"/>
            <rFont val="Lucida Console"/>
            <family val="3"/>
          </rPr>
          <t>_x000D_
13102</t>
        </r>
      </text>
    </comment>
    <comment ref="B799" authorId="0" shapeId="0" xr:uid="{2DEAC21E-56C4-4A3F-A64C-8FF2480E5558}">
      <text>
        <r>
          <rPr>
            <sz val="10"/>
            <color indexed="81"/>
            <rFont val="Lucida Console"/>
            <family val="3"/>
          </rPr>
          <t>DESCRIÇÃO DETALHADA_x000D_
TE DE REDUCAO EM PVC RIGIDO SOLDAVEL MARROM 1" X 3/4". A MARCA DEVERA VIR LITOGRAFADA NA PECA.</t>
        </r>
      </text>
    </comment>
    <comment ref="W799" authorId="0" shapeId="0" xr:uid="{9FDD1F23-E2A1-4338-AB96-FC073BC0EC19}">
      <text>
        <r>
          <rPr>
            <sz val="10"/>
            <color indexed="81"/>
            <rFont val="Lucida Console"/>
            <family val="3"/>
          </rPr>
          <t>_x000D_
DM-Hidráulica</t>
        </r>
      </text>
    </comment>
    <comment ref="X799" authorId="0" shapeId="0" xr:uid="{4BE04617-B6C6-4257-8036-10F60AFC410B}">
      <text>
        <r>
          <rPr>
            <sz val="10"/>
            <color indexed="81"/>
            <rFont val="Lucida Console"/>
            <family val="3"/>
          </rPr>
          <t>_x000D_
MATERIAL HIDRAULICO, CANOS, TUBOS, MANGUEIRAS, CONEXOES E ACESS.</t>
        </r>
      </text>
    </comment>
    <comment ref="Y799" authorId="0" shapeId="0" xr:uid="{DE15DD31-ECF5-4A7C-8F95-F6162EE87EA8}">
      <text>
        <r>
          <rPr>
            <sz val="10"/>
            <color indexed="81"/>
            <rFont val="Lucida Console"/>
            <family val="3"/>
          </rPr>
          <t>_x000D_
ADAP. LUVAS.TES CURVAS COTOVELOS PLUGS FLANGES.....</t>
        </r>
      </text>
    </comment>
    <comment ref="AW799" authorId="0" shapeId="0" xr:uid="{8B258CB0-0E2E-4888-A85F-243989DB587D}">
      <text>
        <r>
          <rPr>
            <sz val="10"/>
            <color indexed="81"/>
            <rFont val="Lucida Console"/>
            <family val="3"/>
          </rPr>
          <t>Tempo de Estoque (Meses)_x000D_
_x000D_
24,0</t>
        </r>
      </text>
    </comment>
    <comment ref="A800" authorId="0" shapeId="0" xr:uid="{646600DC-9731-4452-9C54-667C5C3433F6}">
      <text>
        <r>
          <rPr>
            <sz val="10"/>
            <color indexed="81"/>
            <rFont val="Lucida Console"/>
            <family val="3"/>
          </rPr>
          <t>_x000D_
38534</t>
        </r>
      </text>
    </comment>
    <comment ref="B800" authorId="0" shapeId="0" xr:uid="{0E7472BF-F32F-42C5-A7BF-71A2F5CE4DFF}">
      <text>
        <r>
          <rPr>
            <sz val="10"/>
            <color indexed="81"/>
            <rFont val="Lucida Console"/>
            <family val="3"/>
          </rPr>
          <t>DESCRIÇÃO DETALHADA_x000D_
COTOVELO 90 GRAUS EM PVC RIGIDO SOLDAVEL MARROM  - 2". A MARCA DEVERA VIR LITOGRAFADA NA PECA.</t>
        </r>
      </text>
    </comment>
    <comment ref="W800" authorId="0" shapeId="0" xr:uid="{874F3284-E8F1-4111-9DEC-2D5ABE9443D3}">
      <text>
        <r>
          <rPr>
            <sz val="10"/>
            <color indexed="81"/>
            <rFont val="Lucida Console"/>
            <family val="3"/>
          </rPr>
          <t>_x000D_
DM-Hidráulica</t>
        </r>
      </text>
    </comment>
    <comment ref="X800" authorId="0" shapeId="0" xr:uid="{A92D41E0-9CE3-4C44-93F3-F382EAD4B1E7}">
      <text>
        <r>
          <rPr>
            <sz val="10"/>
            <color indexed="81"/>
            <rFont val="Lucida Console"/>
            <family val="3"/>
          </rPr>
          <t>_x000D_
MATERIAL HIDRAULICO, CANOS, TUBOS, MANGUEIRAS, CONEXOES E ACESS.</t>
        </r>
      </text>
    </comment>
    <comment ref="Y800" authorId="0" shapeId="0" xr:uid="{74768C8C-6897-480C-A34F-101E0E436C6C}">
      <text>
        <r>
          <rPr>
            <sz val="10"/>
            <color indexed="81"/>
            <rFont val="Lucida Console"/>
            <family val="3"/>
          </rPr>
          <t>_x000D_
ADAP. LUVAS.TES CURVAS COTOVELOS PLUGS FLANGES.....</t>
        </r>
      </text>
    </comment>
    <comment ref="AW800" authorId="0" shapeId="0" xr:uid="{B5B808A1-060C-44C7-AF93-905F7686B1B4}">
      <text>
        <r>
          <rPr>
            <sz val="10"/>
            <color indexed="81"/>
            <rFont val="Lucida Console"/>
            <family val="3"/>
          </rPr>
          <t>Tempo de Estoque (Meses)_x000D_
_x000D_
102,0</t>
        </r>
      </text>
    </comment>
    <comment ref="A801" authorId="0" shapeId="0" xr:uid="{526CA96D-1E5A-4E5C-83BD-C9BA2770F6D8}">
      <text>
        <r>
          <rPr>
            <sz val="10"/>
            <color indexed="81"/>
            <rFont val="Lucida Console"/>
            <family val="3"/>
          </rPr>
          <t>_x000D_
40772</t>
        </r>
      </text>
    </comment>
    <comment ref="B801" authorId="0" shapeId="0" xr:uid="{1F11DFA4-A976-467A-9F1E-B4BEBED7D2BC}">
      <text>
        <r>
          <rPr>
            <sz val="10"/>
            <color indexed="81"/>
            <rFont val="Lucida Console"/>
            <family val="3"/>
          </rPr>
          <t xml:space="preserve">DESCRIÇÃO DETALHADA_x000D_
LUVA DE PVC RIGIDO SOLDAVEL MARROM DE 1.1/4", DE ACORDO COM A NBR 5648 E A MARCA, MEDIDA E NBR DEVERAO VIR LITOGRAFADA NA PECA </t>
        </r>
      </text>
    </comment>
    <comment ref="W801" authorId="0" shapeId="0" xr:uid="{68955CA8-25AC-4F77-A4AD-393EA8BE9CF7}">
      <text>
        <r>
          <rPr>
            <sz val="10"/>
            <color indexed="81"/>
            <rFont val="Lucida Console"/>
            <family val="3"/>
          </rPr>
          <t>_x000D_
DM-Hidráulica</t>
        </r>
      </text>
    </comment>
    <comment ref="X801" authorId="0" shapeId="0" xr:uid="{206381EE-FAD7-4696-8E28-F3D2411510A1}">
      <text>
        <r>
          <rPr>
            <sz val="10"/>
            <color indexed="81"/>
            <rFont val="Lucida Console"/>
            <family val="3"/>
          </rPr>
          <t>_x000D_
MATERIAL HIDRAULICO, CANOS, TUBOS, MANGUEIRAS, CONEXOES E ACESS.</t>
        </r>
      </text>
    </comment>
    <comment ref="Y801" authorId="0" shapeId="0" xr:uid="{1AED1B27-45EE-45F1-9748-0CF173740C9F}">
      <text>
        <r>
          <rPr>
            <sz val="10"/>
            <color indexed="81"/>
            <rFont val="Lucida Console"/>
            <family val="3"/>
          </rPr>
          <t>_x000D_
ADAP. LUVAS.TES CURVAS COTOVELOS PLUGS FLANGES.....</t>
        </r>
      </text>
    </comment>
    <comment ref="AW801" authorId="0" shapeId="0" xr:uid="{D6F1A1B2-DF09-4D9D-B284-1DB82356FEC3}">
      <text>
        <r>
          <rPr>
            <sz val="10"/>
            <color indexed="81"/>
            <rFont val="Lucida Console"/>
            <family val="3"/>
          </rPr>
          <t>Tempo de Estoque (Meses)_x000D_
_x000D_
163,0</t>
        </r>
      </text>
    </comment>
    <comment ref="A802" authorId="0" shapeId="0" xr:uid="{23C2114E-47ED-48F3-86FB-20DE74316AAF}">
      <text>
        <r>
          <rPr>
            <sz val="10"/>
            <color indexed="81"/>
            <rFont val="Lucida Console"/>
            <family val="3"/>
          </rPr>
          <t>_x000D_
44789</t>
        </r>
      </text>
    </comment>
    <comment ref="B802" authorId="0" shapeId="0" xr:uid="{0E3E1B67-01B1-4027-AFCD-5AA6350E29C7}">
      <text>
        <r>
          <rPr>
            <sz val="10"/>
            <color indexed="81"/>
            <rFont val="Lucida Console"/>
            <family val="3"/>
          </rPr>
          <t>DESCRIÇÃO DETALHADA_x000D_
LUVA DE REDUCAO EM PVC RIGIDO SOLDAVEL MARROM DE 2" X 1 1/2". A MARCA DEVERA VIR LITOGRAFADA NA PECA.</t>
        </r>
      </text>
    </comment>
    <comment ref="W802" authorId="0" shapeId="0" xr:uid="{C0BE3C76-1048-4B13-9B3F-13176DF74ADA}">
      <text>
        <r>
          <rPr>
            <sz val="10"/>
            <color indexed="81"/>
            <rFont val="Lucida Console"/>
            <family val="3"/>
          </rPr>
          <t>_x000D_
DM-Hidráulica</t>
        </r>
      </text>
    </comment>
    <comment ref="X802" authorId="0" shapeId="0" xr:uid="{8FC4813F-C796-440D-97D3-F1A22EB7D13E}">
      <text>
        <r>
          <rPr>
            <sz val="10"/>
            <color indexed="81"/>
            <rFont val="Lucida Console"/>
            <family val="3"/>
          </rPr>
          <t>_x000D_
MATERIAL HIDRAULICO, CANOS, TUBOS, MANGUEIRAS, CONEXOES E ACESS.</t>
        </r>
      </text>
    </comment>
    <comment ref="Y802" authorId="0" shapeId="0" xr:uid="{37882D0D-186B-43B7-9A87-1B07F1EA84A9}">
      <text>
        <r>
          <rPr>
            <sz val="10"/>
            <color indexed="81"/>
            <rFont val="Lucida Console"/>
            <family val="3"/>
          </rPr>
          <t>_x000D_
ADAP. LUVAS.TES CURVAS COTOVELOS PLUGS FLANGES.....</t>
        </r>
      </text>
    </comment>
    <comment ref="AW802" authorId="0" shapeId="0" xr:uid="{8162C7C7-4D14-4D89-9E2F-70FE3C494497}">
      <text>
        <r>
          <rPr>
            <sz val="10"/>
            <color indexed="81"/>
            <rFont val="Lucida Console"/>
            <family val="3"/>
          </rPr>
          <t>Tempo de Estoque (Meses)_x000D_
_x000D_
123,0</t>
        </r>
      </text>
    </comment>
    <comment ref="A803" authorId="0" shapeId="0" xr:uid="{1F2D5CE0-CDB6-4E06-BB9C-76F420A19F03}">
      <text>
        <r>
          <rPr>
            <sz val="10"/>
            <color indexed="81"/>
            <rFont val="Lucida Console"/>
            <family val="3"/>
          </rPr>
          <t>_x000D_
64635</t>
        </r>
      </text>
    </comment>
    <comment ref="B803" authorId="0" shapeId="0" xr:uid="{B5442783-C8C5-4B93-9744-E614F3338E0C}">
      <text>
        <r>
          <rPr>
            <sz val="10"/>
            <color indexed="81"/>
            <rFont val="Lucida Console"/>
            <family val="3"/>
          </rPr>
          <t>DESCRIÇÃO DETALHADA_x000D_
LUVA DE REDUCAO EM PVC RIGIDO - BRANCA - 150 X 100 MM - 6"X 4" - PARA ESGOTO</t>
        </r>
      </text>
    </comment>
    <comment ref="W803" authorId="0" shapeId="0" xr:uid="{A114521F-CF99-4FCE-874C-6495D98A603C}">
      <text>
        <r>
          <rPr>
            <sz val="10"/>
            <color indexed="81"/>
            <rFont val="Lucida Console"/>
            <family val="3"/>
          </rPr>
          <t>_x000D_
DM-Hidráulica</t>
        </r>
      </text>
    </comment>
    <comment ref="X803" authorId="0" shapeId="0" xr:uid="{5D3C41E3-BD59-4F52-86E3-21BF8F947A20}">
      <text>
        <r>
          <rPr>
            <sz val="10"/>
            <color indexed="81"/>
            <rFont val="Lucida Console"/>
            <family val="3"/>
          </rPr>
          <t>_x000D_
MATERIAL HIDRAULICO, CANOS, TUBOS, MANGUEIRAS, CONEXOES E ACESS.</t>
        </r>
      </text>
    </comment>
    <comment ref="Y803" authorId="0" shapeId="0" xr:uid="{736C7697-A86C-494C-80B0-C652B4AAF7E5}">
      <text>
        <r>
          <rPr>
            <sz val="10"/>
            <color indexed="81"/>
            <rFont val="Lucida Console"/>
            <family val="3"/>
          </rPr>
          <t>_x000D_
ADAP. LUVAS.TES CURVAS COTOVELOS PLUGS FLANGES.....</t>
        </r>
      </text>
    </comment>
    <comment ref="AW803" authorId="0" shapeId="0" xr:uid="{1AB1E88D-07A9-47ED-AEC5-B935D664AFB5}">
      <text>
        <r>
          <rPr>
            <sz val="10"/>
            <color indexed="81"/>
            <rFont val="Lucida Console"/>
            <family val="3"/>
          </rPr>
          <t>Tempo de Estoque (Meses)_x000D_
_x000D_
70,0</t>
        </r>
      </text>
    </comment>
    <comment ref="A804" authorId="0" shapeId="0" xr:uid="{B421D3A5-EC9D-450E-99F6-4029AB921807}">
      <text>
        <r>
          <rPr>
            <sz val="10"/>
            <color indexed="81"/>
            <rFont val="Lucida Console"/>
            <family val="3"/>
          </rPr>
          <t>_x000D_
64648</t>
        </r>
      </text>
    </comment>
    <comment ref="B804" authorId="0" shapeId="0" xr:uid="{00FDE085-A7A6-4ACD-889A-C7AF888936FF}">
      <text>
        <r>
          <rPr>
            <sz val="10"/>
            <color indexed="81"/>
            <rFont val="Lucida Console"/>
            <family val="3"/>
          </rPr>
          <t>DESCRIÇÃO DETALHADA_x000D_
TE EM PVC RIGIDO - SOLDAVEL - 90 GRAUS - 150 MM - 6" - PARAESGOTO</t>
        </r>
      </text>
    </comment>
    <comment ref="W804" authorId="0" shapeId="0" xr:uid="{8380CB65-0C4B-46AD-829B-BF730514F799}">
      <text>
        <r>
          <rPr>
            <sz val="10"/>
            <color indexed="81"/>
            <rFont val="Lucida Console"/>
            <family val="3"/>
          </rPr>
          <t>_x000D_
DM-Hidráulica</t>
        </r>
      </text>
    </comment>
    <comment ref="X804" authorId="0" shapeId="0" xr:uid="{2B48D422-9D42-412E-9A2D-A42A5C9EFCAA}">
      <text>
        <r>
          <rPr>
            <sz val="10"/>
            <color indexed="81"/>
            <rFont val="Lucida Console"/>
            <family val="3"/>
          </rPr>
          <t>_x000D_
MATERIAL HIDRAULICO, CANOS, TUBOS, MANGUEIRAS, CONEXOES E ACESS.</t>
        </r>
      </text>
    </comment>
    <comment ref="Y804" authorId="0" shapeId="0" xr:uid="{B3825A21-3C5A-4EFE-B180-18F866918C31}">
      <text>
        <r>
          <rPr>
            <sz val="10"/>
            <color indexed="81"/>
            <rFont val="Lucida Console"/>
            <family val="3"/>
          </rPr>
          <t>_x000D_
ADAP. LUVAS.TES CURVAS COTOVELOS PLUGS FLANGES.....</t>
        </r>
      </text>
    </comment>
    <comment ref="AW804" authorId="0" shapeId="0" xr:uid="{42C00A33-7EE5-4F08-B7E6-10419555A0EC}">
      <text>
        <r>
          <rPr>
            <sz val="10"/>
            <color indexed="81"/>
            <rFont val="Lucida Console"/>
            <family val="3"/>
          </rPr>
          <t>Tempo de Estoque (Meses)_x000D_
_x000D_
24,0</t>
        </r>
      </text>
    </comment>
    <comment ref="A805" authorId="0" shapeId="0" xr:uid="{B29845FC-07BC-46F8-B338-EE73E8D145C0}">
      <text>
        <r>
          <rPr>
            <sz val="10"/>
            <color indexed="81"/>
            <rFont val="Lucida Console"/>
            <family val="3"/>
          </rPr>
          <t>_x000D_
128229</t>
        </r>
      </text>
    </comment>
    <comment ref="B805" authorId="0" shapeId="0" xr:uid="{607EA574-C8AA-42C3-85B5-7325DB1E4CF2}">
      <text>
        <r>
          <rPr>
            <sz val="10"/>
            <color indexed="81"/>
            <rFont val="Lucida Console"/>
            <family val="3"/>
          </rPr>
          <t>DESCRIÇÃO DETALHADA_x000D_
CAP DE PVC MARROM PARA AGUA DE 50 MM  X  1 1/2" - DE ACORDO COM NBR 5648 E A MARCA, MEDIDA E NBR DEVERAO VIR LITOGRAFADA NA PECA</t>
        </r>
      </text>
    </comment>
    <comment ref="W805" authorId="0" shapeId="0" xr:uid="{AAF46E3C-7625-49B2-BCE8-D0E3ED7CBB34}">
      <text>
        <r>
          <rPr>
            <sz val="10"/>
            <color indexed="81"/>
            <rFont val="Lucida Console"/>
            <family val="3"/>
          </rPr>
          <t>_x000D_
DM-Hidráulica</t>
        </r>
      </text>
    </comment>
    <comment ref="X805" authorId="0" shapeId="0" xr:uid="{4A466825-6A00-4B7E-95D4-FB6E7DDA789B}">
      <text>
        <r>
          <rPr>
            <sz val="10"/>
            <color indexed="81"/>
            <rFont val="Lucida Console"/>
            <family val="3"/>
          </rPr>
          <t>_x000D_
MATERIAL HIDRAULICO, CANOS, TUBOS, MANGUEIRAS, CONEXOES E ACESS.</t>
        </r>
      </text>
    </comment>
    <comment ref="Y805" authorId="0" shapeId="0" xr:uid="{87DE02F1-BE59-4BC7-A55E-B2ED59EBDBE8}">
      <text>
        <r>
          <rPr>
            <sz val="10"/>
            <color indexed="81"/>
            <rFont val="Lucida Console"/>
            <family val="3"/>
          </rPr>
          <t>_x000D_
ADAP. LUVAS.TES CURVAS COTOVELOS PLUGS FLANGES.....</t>
        </r>
      </text>
    </comment>
    <comment ref="AW805" authorId="0" shapeId="0" xr:uid="{80CE9325-66BF-4C3B-91EA-8501D7127DAB}">
      <text>
        <r>
          <rPr>
            <sz val="10"/>
            <color indexed="81"/>
            <rFont val="Lucida Console"/>
            <family val="3"/>
          </rPr>
          <t>Tempo de Estoque (Meses)_x000D_
_x000D_
108,0</t>
        </r>
      </text>
    </comment>
    <comment ref="A806" authorId="0" shapeId="0" xr:uid="{6ADD6CD6-DAC5-4892-8B1F-D879FB612694}">
      <text>
        <r>
          <rPr>
            <sz val="10"/>
            <color indexed="81"/>
            <rFont val="Lucida Console"/>
            <family val="3"/>
          </rPr>
          <t>_x000D_
105114</t>
        </r>
      </text>
    </comment>
    <comment ref="B806" authorId="0" shapeId="0" xr:uid="{AFCF8485-477E-4872-8810-E8E175B0DC4A}">
      <text>
        <r>
          <rPr>
            <sz val="10"/>
            <color indexed="81"/>
            <rFont val="Lucida Console"/>
            <family val="3"/>
          </rPr>
          <t>DESCRIÇÃO DETALHADA_x000D_
CAMISA DE BRIM, N° 2, CONFECCIONADA EM TECIDO 100% ALGODAO, NA COR AZUL MARINHO</t>
        </r>
      </text>
    </comment>
    <comment ref="W806" authorId="0" shapeId="0" xr:uid="{8AFF6608-CEF6-424A-9C6D-2156B97FA629}">
      <text>
        <r>
          <rPr>
            <sz val="10"/>
            <color indexed="81"/>
            <rFont val="Lucida Console"/>
            <family val="3"/>
          </rPr>
          <t>_x000D_
SegMedTra</t>
        </r>
      </text>
    </comment>
    <comment ref="X806" authorId="0" shapeId="0" xr:uid="{0F66D30E-7201-4A48-895E-BBB1E0DD2CD4}">
      <text>
        <r>
          <rPr>
            <sz val="10"/>
            <color indexed="81"/>
            <rFont val="Lucida Console"/>
            <family val="3"/>
          </rPr>
          <t>_x000D_
VEST., ART.P/ TOUC.E HIG. PES. MAQ., EQUIP., MAT.E ACES.</t>
        </r>
      </text>
    </comment>
    <comment ref="Y806" authorId="0" shapeId="0" xr:uid="{046B209C-7500-4D15-A9C6-2E1744D18FAF}">
      <text>
        <r>
          <rPr>
            <sz val="10"/>
            <color indexed="81"/>
            <rFont val="Lucida Console"/>
            <family val="3"/>
          </rPr>
          <t>_x000D_
CAMISA E CAMISETA</t>
        </r>
      </text>
    </comment>
    <comment ref="AW806" authorId="0" shapeId="0" xr:uid="{F78DD17F-C1D1-4869-A59A-B1FAAE87FDCA}">
      <text>
        <r>
          <rPr>
            <sz val="10"/>
            <color indexed="81"/>
            <rFont val="Lucida Console"/>
            <family val="3"/>
          </rPr>
          <t>Tempo de Estoque (Meses)_x000D_
_x000D_
39,0</t>
        </r>
      </text>
    </comment>
    <comment ref="A807" authorId="0" shapeId="0" xr:uid="{B3154EA1-8186-48B4-BBF4-897742927F85}">
      <text>
        <r>
          <rPr>
            <sz val="10"/>
            <color indexed="81"/>
            <rFont val="Lucida Console"/>
            <family val="3"/>
          </rPr>
          <t>_x000D_
105115</t>
        </r>
      </text>
    </comment>
    <comment ref="B807" authorId="0" shapeId="0" xr:uid="{014848BC-ADD0-467C-8068-98811D8A2D91}">
      <text>
        <r>
          <rPr>
            <sz val="10"/>
            <color indexed="81"/>
            <rFont val="Lucida Console"/>
            <family val="3"/>
          </rPr>
          <t>DESCRIÇÃO DETALHADA_x000D_
CAMISA DE BRIM, N° 3, CONFECCIONADA EM TECIDO 100% ALGODAO, NA COR AZUL MARINHO</t>
        </r>
      </text>
    </comment>
    <comment ref="W807" authorId="0" shapeId="0" xr:uid="{16075C96-77D2-4C86-A5DE-227AE15E9773}">
      <text>
        <r>
          <rPr>
            <sz val="10"/>
            <color indexed="81"/>
            <rFont val="Lucida Console"/>
            <family val="3"/>
          </rPr>
          <t>_x000D_
SegMedTra</t>
        </r>
      </text>
    </comment>
    <comment ref="X807" authorId="0" shapeId="0" xr:uid="{F36B8301-CBF6-44BD-A535-DE4C7B4238D6}">
      <text>
        <r>
          <rPr>
            <sz val="10"/>
            <color indexed="81"/>
            <rFont val="Lucida Console"/>
            <family val="3"/>
          </rPr>
          <t>_x000D_
VEST., ART.P/ TOUC.E HIG. PES. MAQ., EQUIP., MAT.E ACES.</t>
        </r>
      </text>
    </comment>
    <comment ref="Y807" authorId="0" shapeId="0" xr:uid="{D70E55DA-3154-4E02-BB1D-4A705E1696DD}">
      <text>
        <r>
          <rPr>
            <sz val="10"/>
            <color indexed="81"/>
            <rFont val="Lucida Console"/>
            <family val="3"/>
          </rPr>
          <t>_x000D_
CAMISA E CAMISETA</t>
        </r>
      </text>
    </comment>
    <comment ref="AW807" authorId="0" shapeId="0" xr:uid="{B777B403-4868-453A-A16C-DDC8FB7BD51C}">
      <text>
        <r>
          <rPr>
            <sz val="10"/>
            <color indexed="81"/>
            <rFont val="Lucida Console"/>
            <family val="3"/>
          </rPr>
          <t>Tempo de Estoque (Meses)_x000D_
_x000D_
24,0</t>
        </r>
      </text>
    </comment>
    <comment ref="A808" authorId="0" shapeId="0" xr:uid="{76C111BC-0100-46EA-A08A-1721DB1F6A31}">
      <text>
        <r>
          <rPr>
            <sz val="10"/>
            <color indexed="81"/>
            <rFont val="Lucida Console"/>
            <family val="3"/>
          </rPr>
          <t>_x000D_
105118</t>
        </r>
      </text>
    </comment>
    <comment ref="B808" authorId="0" shapeId="0" xr:uid="{04A88452-B05E-4361-A260-1EA8DD15FF8F}">
      <text>
        <r>
          <rPr>
            <sz val="10"/>
            <color indexed="81"/>
            <rFont val="Lucida Console"/>
            <family val="3"/>
          </rPr>
          <t>DESCRIÇÃO DETALHADA_x000D_
CAMISA DE BRIM, N° 6, CONFECCIONADA EM TECIDO 100% ALGODAO, NA COR AZUL MARINHO</t>
        </r>
      </text>
    </comment>
    <comment ref="W808" authorId="0" shapeId="0" xr:uid="{A3B7FD46-D96E-49A2-A88A-B2A8BFF0655B}">
      <text>
        <r>
          <rPr>
            <sz val="10"/>
            <color indexed="81"/>
            <rFont val="Lucida Console"/>
            <family val="3"/>
          </rPr>
          <t>_x000D_
SegMedTra</t>
        </r>
      </text>
    </comment>
    <comment ref="X808" authorId="0" shapeId="0" xr:uid="{42571258-06B5-420D-976F-99E668E201DF}">
      <text>
        <r>
          <rPr>
            <sz val="10"/>
            <color indexed="81"/>
            <rFont val="Lucida Console"/>
            <family val="3"/>
          </rPr>
          <t>_x000D_
VEST., ART.P/ TOUC.E HIG. PES. MAQ., EQUIP., MAT.E ACES.</t>
        </r>
      </text>
    </comment>
    <comment ref="Y808" authorId="0" shapeId="0" xr:uid="{3DCEA003-A1D3-4E3B-ABB4-D961183E5D88}">
      <text>
        <r>
          <rPr>
            <sz val="10"/>
            <color indexed="81"/>
            <rFont val="Lucida Console"/>
            <family val="3"/>
          </rPr>
          <t>_x000D_
CAMISA E CAMISETA</t>
        </r>
      </text>
    </comment>
    <comment ref="AW808" authorId="0" shapeId="0" xr:uid="{B41CB603-9082-487A-AAE7-29C41BD21E99}">
      <text>
        <r>
          <rPr>
            <sz val="10"/>
            <color indexed="81"/>
            <rFont val="Lucida Console"/>
            <family val="3"/>
          </rPr>
          <t>Tempo de Estoque (Meses)_x000D_
_x000D_
2,0</t>
        </r>
      </text>
    </comment>
    <comment ref="A809" authorId="0" shapeId="0" xr:uid="{D13FA969-E037-4787-BADE-0D527DC00927}">
      <text>
        <r>
          <rPr>
            <sz val="10"/>
            <color indexed="81"/>
            <rFont val="Lucida Console"/>
            <family val="3"/>
          </rPr>
          <t>_x000D_
136674</t>
        </r>
      </text>
    </comment>
    <comment ref="B809" authorId="0" shapeId="0" xr:uid="{98577F21-51AF-4010-A90C-3678431A932D}">
      <text>
        <r>
          <rPr>
            <sz val="10"/>
            <color indexed="81"/>
            <rFont val="Lucida Console"/>
            <family val="3"/>
          </rPr>
          <t>DESCRIÇÃO DETALHADA_x000D_
CAMISA DE BRIM N° 2, CONFECCIONADA EM TECIDO 100% ALGODAO, NA COR AZUL MARINHO, MANGAS LONGAS.</t>
        </r>
      </text>
    </comment>
    <comment ref="W809" authorId="0" shapeId="0" xr:uid="{1F970C01-21E3-4FDC-B9F5-3663CF04310E}">
      <text>
        <r>
          <rPr>
            <sz val="10"/>
            <color indexed="81"/>
            <rFont val="Lucida Console"/>
            <family val="3"/>
          </rPr>
          <t>_x000D_
SegMedTra</t>
        </r>
      </text>
    </comment>
    <comment ref="X809" authorId="0" shapeId="0" xr:uid="{09BFF5B4-D9F2-4079-9434-D3D19C342593}">
      <text>
        <r>
          <rPr>
            <sz val="10"/>
            <color indexed="81"/>
            <rFont val="Lucida Console"/>
            <family val="3"/>
          </rPr>
          <t>_x000D_
VEST., ART.P/ TOUC.E HIG. PES. MAQ., EQUIP., MAT.E ACES.</t>
        </r>
      </text>
    </comment>
    <comment ref="Y809" authorId="0" shapeId="0" xr:uid="{D1729DB6-5237-41FD-8CFF-BAE6BB979AFE}">
      <text>
        <r>
          <rPr>
            <sz val="10"/>
            <color indexed="81"/>
            <rFont val="Lucida Console"/>
            <family val="3"/>
          </rPr>
          <t>_x000D_
CAMISA E CAMISETA</t>
        </r>
      </text>
    </comment>
    <comment ref="AW809" authorId="0" shapeId="0" xr:uid="{9E7FC893-9341-4A5F-95E1-71A9B7BD8918}">
      <text>
        <r>
          <rPr>
            <sz val="10"/>
            <color indexed="81"/>
            <rFont val="Lucida Console"/>
            <family val="3"/>
          </rPr>
          <t>Tempo de Estoque (Meses)_x000D_
_x000D_
6,0</t>
        </r>
      </text>
    </comment>
    <comment ref="A810" authorId="0" shapeId="0" xr:uid="{9DA2E4BB-9F08-457A-A5E0-7398D19DA514}">
      <text>
        <r>
          <rPr>
            <sz val="10"/>
            <color indexed="81"/>
            <rFont val="Lucida Console"/>
            <family val="3"/>
          </rPr>
          <t>_x000D_
136675</t>
        </r>
      </text>
    </comment>
    <comment ref="B810" authorId="0" shapeId="0" xr:uid="{EE85D0B6-8FFA-45B0-896E-932AE6035BED}">
      <text>
        <r>
          <rPr>
            <sz val="10"/>
            <color indexed="81"/>
            <rFont val="Lucida Console"/>
            <family val="3"/>
          </rPr>
          <t>DESCRIÇÃO DETALHADA_x000D_
CAMISA DE BRIM N° 3, CONFECCIONADA EM TECIDO 100% ALGODAO, NA COR AZUL MARINHO, MANGAS LONGAS.</t>
        </r>
      </text>
    </comment>
    <comment ref="W810" authorId="0" shapeId="0" xr:uid="{2F716A0F-26CB-4038-B75E-F9DFDFFA0005}">
      <text>
        <r>
          <rPr>
            <sz val="10"/>
            <color indexed="81"/>
            <rFont val="Lucida Console"/>
            <family val="3"/>
          </rPr>
          <t>_x000D_
SegMedTra</t>
        </r>
      </text>
    </comment>
    <comment ref="X810" authorId="0" shapeId="0" xr:uid="{C2EFCD84-BA5A-4F2F-9B38-3A2BC833EBF2}">
      <text>
        <r>
          <rPr>
            <sz val="10"/>
            <color indexed="81"/>
            <rFont val="Lucida Console"/>
            <family val="3"/>
          </rPr>
          <t>_x000D_
VEST., ART.P/ TOUC.E HIG. PES. MAQ., EQUIP., MAT.E ACES.</t>
        </r>
      </text>
    </comment>
    <comment ref="Y810" authorId="0" shapeId="0" xr:uid="{16CA44CF-A66F-4D4C-B334-8254E2BFAAF6}">
      <text>
        <r>
          <rPr>
            <sz val="10"/>
            <color indexed="81"/>
            <rFont val="Lucida Console"/>
            <family val="3"/>
          </rPr>
          <t>_x000D_
CAMISA E CAMISETA</t>
        </r>
      </text>
    </comment>
    <comment ref="AW810" authorId="0" shapeId="0" xr:uid="{1B025FA4-23C8-48BC-B692-1954A7EB0214}">
      <text>
        <r>
          <rPr>
            <sz val="10"/>
            <color indexed="81"/>
            <rFont val="Lucida Console"/>
            <family val="3"/>
          </rPr>
          <t>Tempo de Estoque (Meses)_x000D_
_x000D_
2,0</t>
        </r>
      </text>
    </comment>
    <comment ref="A811" authorId="0" shapeId="0" xr:uid="{DD41DD69-D7C5-4E24-A03C-35819B6CE387}">
      <text>
        <r>
          <rPr>
            <sz val="10"/>
            <color indexed="81"/>
            <rFont val="Lucida Console"/>
            <family val="3"/>
          </rPr>
          <t>_x000D_
105106</t>
        </r>
      </text>
    </comment>
    <comment ref="B811" authorId="0" shapeId="0" xr:uid="{EAC5E750-0C9B-482D-ABE8-FA04EE13F0EB}">
      <text>
        <r>
          <rPr>
            <sz val="10"/>
            <color indexed="81"/>
            <rFont val="Lucida Console"/>
            <family val="3"/>
          </rPr>
          <t>DESCRIÇÃO DETALHADA_x000D_
CALCA DE BRIM N° 40, CONFECCIONADA EM TECIDO MISTO 67% ALGODAO NA COR AZUL MARINHO</t>
        </r>
      </text>
    </comment>
    <comment ref="W811" authorId="0" shapeId="0" xr:uid="{27BDA154-C7AC-459C-A6B2-CDDAFAEF9245}">
      <text>
        <r>
          <rPr>
            <sz val="10"/>
            <color indexed="81"/>
            <rFont val="Lucida Console"/>
            <family val="3"/>
          </rPr>
          <t>_x000D_
SegMedTra</t>
        </r>
      </text>
    </comment>
    <comment ref="X811" authorId="0" shapeId="0" xr:uid="{DE0C3911-350D-499D-BAD0-061D41B05E9F}">
      <text>
        <r>
          <rPr>
            <sz val="10"/>
            <color indexed="81"/>
            <rFont val="Lucida Console"/>
            <family val="3"/>
          </rPr>
          <t>_x000D_
VEST., ART.P/ TOUC.E HIG. PES. MAQ., EQUIP., MAT.E ACES.</t>
        </r>
      </text>
    </comment>
    <comment ref="Y811" authorId="0" shapeId="0" xr:uid="{5C1C3529-1A1C-4A99-9B8B-9C2892EBFE85}">
      <text>
        <r>
          <rPr>
            <sz val="10"/>
            <color indexed="81"/>
            <rFont val="Lucida Console"/>
            <family val="3"/>
          </rPr>
          <t>_x000D_
UNIFORME P/ USO CIVIL - VESTIMENTA</t>
        </r>
      </text>
    </comment>
    <comment ref="AW811" authorId="0" shapeId="0" xr:uid="{47AA0586-B36D-4EED-9743-BF01556D0BB3}">
      <text>
        <r>
          <rPr>
            <sz val="10"/>
            <color indexed="81"/>
            <rFont val="Lucida Console"/>
            <family val="3"/>
          </rPr>
          <t>Tempo de Estoque (Meses)_x000D_
_x000D_
13,0</t>
        </r>
      </text>
    </comment>
    <comment ref="A812" authorId="0" shapeId="0" xr:uid="{96CC4715-9884-41E2-B2F9-D061F898788E}">
      <text>
        <r>
          <rPr>
            <sz val="10"/>
            <color indexed="81"/>
            <rFont val="Lucida Console"/>
            <family val="3"/>
          </rPr>
          <t>_x000D_
105107</t>
        </r>
      </text>
    </comment>
    <comment ref="B812" authorId="0" shapeId="0" xr:uid="{F2703772-05FB-4BB0-99EF-02959211A795}">
      <text>
        <r>
          <rPr>
            <sz val="10"/>
            <color indexed="81"/>
            <rFont val="Lucida Console"/>
            <family val="3"/>
          </rPr>
          <t>DESCRIÇÃO DETALHADA_x000D_
CALCA DE BRIM N° 42, CONFECCIONADA EM TECIDO MISTO 67% ALGODAO NA COR AZUL MARINHO</t>
        </r>
      </text>
    </comment>
    <comment ref="W812" authorId="0" shapeId="0" xr:uid="{27104315-04EE-4959-A498-1ED6422107C4}">
      <text>
        <r>
          <rPr>
            <sz val="10"/>
            <color indexed="81"/>
            <rFont val="Lucida Console"/>
            <family val="3"/>
          </rPr>
          <t>_x000D_
SegMedTra</t>
        </r>
      </text>
    </comment>
    <comment ref="X812" authorId="0" shapeId="0" xr:uid="{0F1BFBEC-EB1A-4F82-87C0-1B0FFE5F83DD}">
      <text>
        <r>
          <rPr>
            <sz val="10"/>
            <color indexed="81"/>
            <rFont val="Lucida Console"/>
            <family val="3"/>
          </rPr>
          <t>_x000D_
VEST., ART.P/ TOUC.E HIG. PES. MAQ., EQUIP., MAT.E ACES.</t>
        </r>
      </text>
    </comment>
    <comment ref="Y812" authorId="0" shapeId="0" xr:uid="{EA9C0C7D-649E-4EFC-A6ED-F85965ADCA84}">
      <text>
        <r>
          <rPr>
            <sz val="10"/>
            <color indexed="81"/>
            <rFont val="Lucida Console"/>
            <family val="3"/>
          </rPr>
          <t>_x000D_
UNIFORME P/ USO CIVIL - VESTIMENTA</t>
        </r>
      </text>
    </comment>
    <comment ref="AW812" authorId="0" shapeId="0" xr:uid="{3607E1C2-0B01-4D42-BD42-08C523DAD4C4}">
      <text>
        <r>
          <rPr>
            <sz val="10"/>
            <color indexed="81"/>
            <rFont val="Lucida Console"/>
            <family val="3"/>
          </rPr>
          <t>Tempo de Estoque (Meses)_x000D_
_x000D_
8,0</t>
        </r>
      </text>
    </comment>
    <comment ref="A813" authorId="0" shapeId="0" xr:uid="{B9191B98-3679-42A5-A6C2-0B66AF9AC648}">
      <text>
        <r>
          <rPr>
            <sz val="10"/>
            <color indexed="81"/>
            <rFont val="Lucida Console"/>
            <family val="3"/>
          </rPr>
          <t>_x000D_
105108</t>
        </r>
      </text>
    </comment>
    <comment ref="B813" authorId="0" shapeId="0" xr:uid="{BDCB8EA6-0467-4B95-9983-B95BFD167BE0}">
      <text>
        <r>
          <rPr>
            <sz val="10"/>
            <color indexed="81"/>
            <rFont val="Lucida Console"/>
            <family val="3"/>
          </rPr>
          <t>DESCRIÇÃO DETALHADA_x000D_
CALCA DE BRIM N° 44, CONFECCIONADA EM TECIDO MISTO 67% ALGODAO NA COR AZUL MARINHO</t>
        </r>
      </text>
    </comment>
    <comment ref="W813" authorId="0" shapeId="0" xr:uid="{374DC8CB-0EC1-428C-A155-9D523F31FDAE}">
      <text>
        <r>
          <rPr>
            <sz val="10"/>
            <color indexed="81"/>
            <rFont val="Lucida Console"/>
            <family val="3"/>
          </rPr>
          <t>_x000D_
SegMedTra</t>
        </r>
      </text>
    </comment>
    <comment ref="X813" authorId="0" shapeId="0" xr:uid="{8E0CEAC4-7BA7-4AF0-A253-A32578E4C638}">
      <text>
        <r>
          <rPr>
            <sz val="10"/>
            <color indexed="81"/>
            <rFont val="Lucida Console"/>
            <family val="3"/>
          </rPr>
          <t>_x000D_
VEST., ART.P/ TOUC.E HIG. PES. MAQ., EQUIP., MAT.E ACES.</t>
        </r>
      </text>
    </comment>
    <comment ref="Y813" authorId="0" shapeId="0" xr:uid="{8DB77342-ACA1-4CF3-A713-0F839B3ECDE4}">
      <text>
        <r>
          <rPr>
            <sz val="10"/>
            <color indexed="81"/>
            <rFont val="Lucida Console"/>
            <family val="3"/>
          </rPr>
          <t>_x000D_
UNIFORME P/ USO CIVIL - VESTIMENTA</t>
        </r>
      </text>
    </comment>
    <comment ref="AW813" authorId="0" shapeId="0" xr:uid="{E7F763D4-1F38-46AA-B1C4-7F04D1C8596D}">
      <text>
        <r>
          <rPr>
            <sz val="10"/>
            <color indexed="81"/>
            <rFont val="Lucida Console"/>
            <family val="3"/>
          </rPr>
          <t>Tempo de Estoque (Meses)_x000D_
_x000D_
23,0</t>
        </r>
      </text>
    </comment>
    <comment ref="A814" authorId="0" shapeId="0" xr:uid="{B3DE9A80-C039-4C3B-9DC5-30372A71FD18}">
      <text>
        <r>
          <rPr>
            <sz val="10"/>
            <color indexed="81"/>
            <rFont val="Lucida Console"/>
            <family val="3"/>
          </rPr>
          <t>_x000D_
105110</t>
        </r>
      </text>
    </comment>
    <comment ref="B814" authorId="0" shapeId="0" xr:uid="{7F558355-191F-419C-9B37-BA84DB9C870C}">
      <text>
        <r>
          <rPr>
            <sz val="10"/>
            <color indexed="81"/>
            <rFont val="Lucida Console"/>
            <family val="3"/>
          </rPr>
          <t>DESCRIÇÃO DETALHADA_x000D_
CALCA DE BRIM N° 48, CONFECCIONADA EM TECIDO MISTO 67% ALGODAO NA COR AZUL MARINHO</t>
        </r>
      </text>
    </comment>
    <comment ref="W814" authorId="0" shapeId="0" xr:uid="{523F7B7E-6224-488F-9847-F7F35B6E827A}">
      <text>
        <r>
          <rPr>
            <sz val="10"/>
            <color indexed="81"/>
            <rFont val="Lucida Console"/>
            <family val="3"/>
          </rPr>
          <t>_x000D_
SegMedTra</t>
        </r>
      </text>
    </comment>
    <comment ref="X814" authorId="0" shapeId="0" xr:uid="{88806FF5-07C7-4ACA-9BAA-33BDFE7A3901}">
      <text>
        <r>
          <rPr>
            <sz val="10"/>
            <color indexed="81"/>
            <rFont val="Lucida Console"/>
            <family val="3"/>
          </rPr>
          <t>_x000D_
VEST., ART.P/ TOUC.E HIG. PES. MAQ., EQUIP., MAT.E ACES.</t>
        </r>
      </text>
    </comment>
    <comment ref="Y814" authorId="0" shapeId="0" xr:uid="{966827BF-9273-4F12-AEB1-3B228C05F65F}">
      <text>
        <r>
          <rPr>
            <sz val="10"/>
            <color indexed="81"/>
            <rFont val="Lucida Console"/>
            <family val="3"/>
          </rPr>
          <t>_x000D_
UNIFORME P/ USO CIVIL - VESTIMENTA</t>
        </r>
      </text>
    </comment>
    <comment ref="AW814" authorId="0" shapeId="0" xr:uid="{E89D3589-05CF-4E8F-91E6-5C3D18C03BEB}">
      <text>
        <r>
          <rPr>
            <sz val="10"/>
            <color indexed="81"/>
            <rFont val="Lucida Console"/>
            <family val="3"/>
          </rPr>
          <t>Tempo de Estoque (Meses)_x000D_
_x000D_
12,0</t>
        </r>
      </text>
    </comment>
    <comment ref="A815" authorId="0" shapeId="0" xr:uid="{20F27E25-F235-4AFA-A7BE-F60470B5A2DE}">
      <text>
        <r>
          <rPr>
            <sz val="10"/>
            <color indexed="81"/>
            <rFont val="Lucida Console"/>
            <family val="3"/>
          </rPr>
          <t>_x000D_
105112</t>
        </r>
      </text>
    </comment>
    <comment ref="B815" authorId="0" shapeId="0" xr:uid="{BA7ABB57-FC1B-4D7C-B5FF-ED91FAADE2AB}">
      <text>
        <r>
          <rPr>
            <sz val="10"/>
            <color indexed="81"/>
            <rFont val="Lucida Console"/>
            <family val="3"/>
          </rPr>
          <t>DESCRIÇÃO DETALHADA_x000D_
CALCA DE BRIM N° 52, CONFECCIONADA EM TECIDO MISTO 67% ALGODAO NA COR AZUL MARINHO</t>
        </r>
      </text>
    </comment>
    <comment ref="W815" authorId="0" shapeId="0" xr:uid="{C2906800-A57E-4D95-9693-0A37256EBB78}">
      <text>
        <r>
          <rPr>
            <sz val="10"/>
            <color indexed="81"/>
            <rFont val="Lucida Console"/>
            <family val="3"/>
          </rPr>
          <t>_x000D_
SegMedTra</t>
        </r>
      </text>
    </comment>
    <comment ref="X815" authorId="0" shapeId="0" xr:uid="{9A427363-58F3-4B06-B018-902FCDA010B5}">
      <text>
        <r>
          <rPr>
            <sz val="10"/>
            <color indexed="81"/>
            <rFont val="Lucida Console"/>
            <family val="3"/>
          </rPr>
          <t>_x000D_
VEST., ART.P/ TOUC.E HIG. PES. MAQ., EQUIP., MAT.E ACES.</t>
        </r>
      </text>
    </comment>
    <comment ref="Y815" authorId="0" shapeId="0" xr:uid="{83B8C346-BEFB-40C5-BF14-D43A8D1AE942}">
      <text>
        <r>
          <rPr>
            <sz val="10"/>
            <color indexed="81"/>
            <rFont val="Lucida Console"/>
            <family val="3"/>
          </rPr>
          <t>_x000D_
UNIFORME P/ USO CIVIL - VESTIMENTA</t>
        </r>
      </text>
    </comment>
    <comment ref="AW815" authorId="0" shapeId="0" xr:uid="{4AA72284-030F-41B1-93AA-D0A4DB4B2070}">
      <text>
        <r>
          <rPr>
            <sz val="10"/>
            <color indexed="81"/>
            <rFont val="Lucida Console"/>
            <family val="3"/>
          </rPr>
          <t>Tempo de Estoque (Meses)_x000D_
_x000D_
4,0</t>
        </r>
      </text>
    </comment>
    <comment ref="A816" authorId="0" shapeId="0" xr:uid="{9CE0EF19-3C23-4B41-875A-AD0966B248B2}">
      <text>
        <r>
          <rPr>
            <sz val="10"/>
            <color indexed="81"/>
            <rFont val="Lucida Console"/>
            <family val="3"/>
          </rPr>
          <t>_x000D_
105704</t>
        </r>
      </text>
    </comment>
    <comment ref="B816" authorId="0" shapeId="0" xr:uid="{103A11E4-3EDD-46A3-96F1-55A9EAC61F20}">
      <text>
        <r>
          <rPr>
            <sz val="10"/>
            <color indexed="81"/>
            <rFont val="Lucida Console"/>
            <family val="3"/>
          </rPr>
          <t>DESCRIÇÃO DETALHADA_x000D_
CALCA DE BRIM N° 56, CONFECCIONADA EM TECIDO MISTO 67% ALGODAO NA COR AZUL MARINHO</t>
        </r>
      </text>
    </comment>
    <comment ref="W816" authorId="0" shapeId="0" xr:uid="{03921DEF-6C14-405E-B8ED-1A2CC881A229}">
      <text>
        <r>
          <rPr>
            <sz val="10"/>
            <color indexed="81"/>
            <rFont val="Lucida Console"/>
            <family val="3"/>
          </rPr>
          <t>_x000D_
SegMedTra</t>
        </r>
      </text>
    </comment>
    <comment ref="X816" authorId="0" shapeId="0" xr:uid="{151EC0BA-2315-4CF1-94A3-66B4E02BBF26}">
      <text>
        <r>
          <rPr>
            <sz val="10"/>
            <color indexed="81"/>
            <rFont val="Lucida Console"/>
            <family val="3"/>
          </rPr>
          <t>_x000D_
VEST., ART.P/ TOUC.E HIG. PES. MAQ., EQUIP., MAT.E ACES.</t>
        </r>
      </text>
    </comment>
    <comment ref="Y816" authorId="0" shapeId="0" xr:uid="{F143DC3A-C886-448E-9D37-3A1A2E7EA5BD}">
      <text>
        <r>
          <rPr>
            <sz val="10"/>
            <color indexed="81"/>
            <rFont val="Lucida Console"/>
            <family val="3"/>
          </rPr>
          <t>_x000D_
UNIFORME P/ USO CIVIL - VESTIMENTA</t>
        </r>
      </text>
    </comment>
    <comment ref="AW816" authorId="0" shapeId="0" xr:uid="{78F6C2D3-B1EF-4AE3-9A9B-30A88B3B4A92}">
      <text>
        <r>
          <rPr>
            <sz val="10"/>
            <color indexed="81"/>
            <rFont val="Lucida Console"/>
            <family val="3"/>
          </rPr>
          <t>Tempo de Estoque (Meses)_x000D_
_x000D_
20,0</t>
        </r>
      </text>
    </comment>
    <comment ref="A817" authorId="0" shapeId="0" xr:uid="{18A08993-6C1F-4A80-945F-63B28299B3F8}">
      <text>
        <r>
          <rPr>
            <sz val="10"/>
            <color indexed="81"/>
            <rFont val="Lucida Console"/>
            <family val="3"/>
          </rPr>
          <t>_x000D_
127105</t>
        </r>
      </text>
    </comment>
    <comment ref="B817" authorId="0" shapeId="0" xr:uid="{A12FC57C-97B7-4A59-9CE0-5AC6E887D074}">
      <text>
        <r>
          <rPr>
            <sz val="10"/>
            <color indexed="81"/>
            <rFont val="Lucida Console"/>
            <family val="3"/>
          </rPr>
          <t xml:space="preserve">DESCRIÇÃO DETALHADA_x000D_
CALCA DE BRIM N° 38, CONFECCIONADA EM TECIDO MISTO 67% ALGODAO NA COR AZUL MARINHO.   </t>
        </r>
      </text>
    </comment>
    <comment ref="W817" authorId="0" shapeId="0" xr:uid="{32720F29-045C-401E-AE35-E7EFD57003EA}">
      <text>
        <r>
          <rPr>
            <sz val="10"/>
            <color indexed="81"/>
            <rFont val="Lucida Console"/>
            <family val="3"/>
          </rPr>
          <t>_x000D_
SegMedTra</t>
        </r>
      </text>
    </comment>
    <comment ref="X817" authorId="0" shapeId="0" xr:uid="{341A600E-7337-4E7A-852E-15010B7AA318}">
      <text>
        <r>
          <rPr>
            <sz val="10"/>
            <color indexed="81"/>
            <rFont val="Lucida Console"/>
            <family val="3"/>
          </rPr>
          <t>_x000D_
VEST., ART.P/ TOUC.E HIG. PES. MAQ., EQUIP., MAT.E ACES.</t>
        </r>
      </text>
    </comment>
    <comment ref="Y817" authorId="0" shapeId="0" xr:uid="{F22524CD-3FDB-45C1-B6D5-CE8AFFAE7EC8}">
      <text>
        <r>
          <rPr>
            <sz val="10"/>
            <color indexed="81"/>
            <rFont val="Lucida Console"/>
            <family val="3"/>
          </rPr>
          <t>_x000D_
UNIFORME P/ USO CIVIL - VESTIMENTA</t>
        </r>
      </text>
    </comment>
    <comment ref="AW817" authorId="0" shapeId="0" xr:uid="{11023EEF-9FC5-468C-8945-3A9E21311917}">
      <text>
        <r>
          <rPr>
            <sz val="10"/>
            <color indexed="81"/>
            <rFont val="Lucida Console"/>
            <family val="3"/>
          </rPr>
          <t>Tempo de Estoque (Meses)_x000D_
_x000D_
10,0</t>
        </r>
      </text>
    </comment>
    <comment ref="A818" authorId="0" shapeId="0" xr:uid="{B778DDF3-1AFD-452E-8856-E0812AFD02EB}">
      <text>
        <r>
          <rPr>
            <sz val="10"/>
            <color indexed="81"/>
            <rFont val="Lucida Console"/>
            <family val="3"/>
          </rPr>
          <t>_x000D_
127106</t>
        </r>
      </text>
    </comment>
    <comment ref="B818" authorId="0" shapeId="0" xr:uid="{C4B7AF97-DA02-45E3-B2E4-0E38293B1FAE}">
      <text>
        <r>
          <rPr>
            <sz val="10"/>
            <color indexed="81"/>
            <rFont val="Lucida Console"/>
            <family val="3"/>
          </rPr>
          <t xml:space="preserve">DESCRIÇÃO DETALHADA_x000D_
CALCA DE BRIM N° 36, CONFECCIONADA EM TECIDO MISTO 67% ALGODAO NA COR AZUL MARINHO.   </t>
        </r>
      </text>
    </comment>
    <comment ref="W818" authorId="0" shapeId="0" xr:uid="{D8D3734F-5194-4162-8A20-AAFBF238F16D}">
      <text>
        <r>
          <rPr>
            <sz val="10"/>
            <color indexed="81"/>
            <rFont val="Lucida Console"/>
            <family val="3"/>
          </rPr>
          <t>_x000D_
SegMedTra</t>
        </r>
      </text>
    </comment>
    <comment ref="X818" authorId="0" shapeId="0" xr:uid="{83F6ED56-6998-4D82-95F0-C9C85B24B766}">
      <text>
        <r>
          <rPr>
            <sz val="10"/>
            <color indexed="81"/>
            <rFont val="Lucida Console"/>
            <family val="3"/>
          </rPr>
          <t>_x000D_
VEST., ART.P/ TOUC.E HIG. PES. MAQ., EQUIP., MAT.E ACES.</t>
        </r>
      </text>
    </comment>
    <comment ref="Y818" authorId="0" shapeId="0" xr:uid="{7C50096B-646B-4C56-A45E-3B63DD36A007}">
      <text>
        <r>
          <rPr>
            <sz val="10"/>
            <color indexed="81"/>
            <rFont val="Lucida Console"/>
            <family val="3"/>
          </rPr>
          <t>_x000D_
UNIFORME P/ USO CIVIL - VESTIMENTA</t>
        </r>
      </text>
    </comment>
    <comment ref="AW818" authorId="0" shapeId="0" xr:uid="{9A9C343B-3EA5-4CA5-BD1B-3AC77072D220}">
      <text>
        <r>
          <rPr>
            <sz val="10"/>
            <color indexed="81"/>
            <rFont val="Lucida Console"/>
            <family val="3"/>
          </rPr>
          <t>Tempo de Estoque (Meses)_x000D_
_x000D_
10,0</t>
        </r>
      </text>
    </comment>
    <comment ref="A819" authorId="0" shapeId="0" xr:uid="{372BCDBA-240E-4A55-9EB8-DBA14488DD8B}">
      <text>
        <r>
          <rPr>
            <sz val="10"/>
            <color indexed="81"/>
            <rFont val="Lucida Console"/>
            <family val="3"/>
          </rPr>
          <t>_x000D_
127107</t>
        </r>
      </text>
    </comment>
    <comment ref="B819" authorId="0" shapeId="0" xr:uid="{687C5B9D-CA0D-49D4-B9B5-D42C115947E5}">
      <text>
        <r>
          <rPr>
            <sz val="10"/>
            <color indexed="81"/>
            <rFont val="Lucida Console"/>
            <family val="3"/>
          </rPr>
          <t xml:space="preserve">DESCRIÇÃO DETALHADA_x000D_
CALCA DE BRIM N° 50, CONFECCIONADA EM TECIDO MISTO 67% ALGODAO NA COR AZUL MARINHO.   </t>
        </r>
      </text>
    </comment>
    <comment ref="W819" authorId="0" shapeId="0" xr:uid="{D4B744C2-B1F0-4A94-AA5B-68ADB324C4A4}">
      <text>
        <r>
          <rPr>
            <sz val="10"/>
            <color indexed="81"/>
            <rFont val="Lucida Console"/>
            <family val="3"/>
          </rPr>
          <t>_x000D_
SegMedTra</t>
        </r>
      </text>
    </comment>
    <comment ref="X819" authorId="0" shapeId="0" xr:uid="{279D13C3-8C5C-4915-8871-DB79000F453E}">
      <text>
        <r>
          <rPr>
            <sz val="10"/>
            <color indexed="81"/>
            <rFont val="Lucida Console"/>
            <family val="3"/>
          </rPr>
          <t>_x000D_
VEST., ART.P/ TOUC.E HIG. PES. MAQ., EQUIP., MAT.E ACES.</t>
        </r>
      </text>
    </comment>
    <comment ref="Y819" authorId="0" shapeId="0" xr:uid="{C512B8B8-0A45-4EE1-A383-AEF609C91022}">
      <text>
        <r>
          <rPr>
            <sz val="10"/>
            <color indexed="81"/>
            <rFont val="Lucida Console"/>
            <family val="3"/>
          </rPr>
          <t>_x000D_
UNIFORME P/ USO CIVIL - VESTIMENTA</t>
        </r>
      </text>
    </comment>
    <comment ref="AW819" authorId="0" shapeId="0" xr:uid="{53453F6C-AA58-44FF-B5EA-3C7FBBC20977}">
      <text>
        <r>
          <rPr>
            <sz val="10"/>
            <color indexed="81"/>
            <rFont val="Lucida Console"/>
            <family val="3"/>
          </rPr>
          <t>Tempo de Estoque (Meses)_x000D_
_x000D_
14,0</t>
        </r>
      </text>
    </comment>
    <comment ref="A820" authorId="0" shapeId="0" xr:uid="{96769E01-BF25-44D5-A8A1-59FD451900B5}">
      <text>
        <r>
          <rPr>
            <sz val="10"/>
            <color indexed="81"/>
            <rFont val="Lucida Console"/>
            <family val="3"/>
          </rPr>
          <t>_x000D_
126838</t>
        </r>
      </text>
    </comment>
    <comment ref="B820" authorId="0" shapeId="0" xr:uid="{9504325A-DFBC-4A7E-B686-7079E98DC8F6}">
      <text>
        <r>
          <rPr>
            <sz val="10"/>
            <color indexed="81"/>
            <rFont val="Lucida Console"/>
            <family val="3"/>
          </rPr>
          <t>DESCRIÇÃO DETALHADA_x000D_
PARAFUSO MAQUINA CABECA REDONDA 3/8" X 3/4"</t>
        </r>
      </text>
    </comment>
    <comment ref="W820" authorId="0" shapeId="0" xr:uid="{66246F11-F425-4334-8105-381578671278}">
      <text>
        <r>
          <rPr>
            <sz val="10"/>
            <color indexed="81"/>
            <rFont val="Lucida Console"/>
            <family val="3"/>
          </rPr>
          <t>_x000D_
DM-Serralheria</t>
        </r>
      </text>
    </comment>
    <comment ref="X820" authorId="0" shapeId="0" xr:uid="{EC956C02-6413-4424-B975-EB6321A6B106}">
      <text>
        <r>
          <rPr>
            <sz val="10"/>
            <color indexed="81"/>
            <rFont val="Lucida Console"/>
            <family val="3"/>
          </rPr>
          <t>_x000D_
PARAFUSOS ELEM. VEDACAO UNIAO CONEX . FIXACAO</t>
        </r>
      </text>
    </comment>
    <comment ref="Y820" authorId="0" shapeId="0" xr:uid="{6BFD0AAA-81A9-420C-8BB8-6D19B41471DD}">
      <text>
        <r>
          <rPr>
            <sz val="10"/>
            <color indexed="81"/>
            <rFont val="Lucida Console"/>
            <family val="3"/>
          </rPr>
          <t>_x000D_
PARAFUSO P/ MAQUINA</t>
        </r>
      </text>
    </comment>
    <comment ref="AW820" authorId="0" shapeId="0" xr:uid="{1C782BCF-CCB9-4F62-8297-111216A80033}">
      <text>
        <r>
          <rPr>
            <sz val="10"/>
            <color indexed="81"/>
            <rFont val="Lucida Console"/>
            <family val="3"/>
          </rPr>
          <t>Tempo de Estoque (Meses)_x000D_
_x000D_
2.421,0</t>
        </r>
      </text>
    </comment>
    <comment ref="A821" authorId="0" shapeId="0" xr:uid="{1E3E9F2E-9BD9-4D49-BF77-3C7B5EE55517}">
      <text>
        <r>
          <rPr>
            <sz val="10"/>
            <color indexed="81"/>
            <rFont val="Lucida Console"/>
            <family val="3"/>
          </rPr>
          <t>_x000D_
89863</t>
        </r>
      </text>
    </comment>
    <comment ref="B821" authorId="0" shapeId="0" xr:uid="{76F2F5F3-F589-48B2-935A-801873E98F55}">
      <text>
        <r>
          <rPr>
            <sz val="10"/>
            <color indexed="81"/>
            <rFont val="Lucida Console"/>
            <family val="3"/>
          </rPr>
          <t>DESCRIÇÃO DETALHADA_x000D_
PARAFUSO ZINCO AMARELO, CABECA CHATA PH 4,0 X 25 - CAIXA COM 500 UNIDADES</t>
        </r>
      </text>
    </comment>
    <comment ref="W821" authorId="0" shapeId="0" xr:uid="{E1F1D0A1-1C82-41B4-9B7C-A3527625F71E}">
      <text>
        <r>
          <rPr>
            <sz val="10"/>
            <color indexed="81"/>
            <rFont val="Lucida Console"/>
            <family val="3"/>
          </rPr>
          <t>_x000D_
DM-Marcenaria</t>
        </r>
      </text>
    </comment>
    <comment ref="X821" authorId="0" shapeId="0" xr:uid="{3754FDB4-900F-41F1-99F2-FD4D5B0941DF}">
      <text>
        <r>
          <rPr>
            <sz val="10"/>
            <color indexed="81"/>
            <rFont val="Lucida Console"/>
            <family val="3"/>
          </rPr>
          <t>_x000D_
PARAFUSOS ELEM. VEDACAO UNIAO CONEX . FIXACAO</t>
        </r>
      </text>
    </comment>
    <comment ref="Y821" authorId="0" shapeId="0" xr:uid="{62BF7A5B-B5F1-410C-BED2-C27FEB189CF0}">
      <text>
        <r>
          <rPr>
            <sz val="10"/>
            <color indexed="81"/>
            <rFont val="Lucida Console"/>
            <family val="3"/>
          </rPr>
          <t>_x000D_
PARAFUSO P/ MOVEIS</t>
        </r>
      </text>
    </comment>
    <comment ref="AW821" authorId="0" shapeId="0" xr:uid="{2A1D8EFD-A1E5-4390-AF53-D2F19D33A278}">
      <text>
        <r>
          <rPr>
            <sz val="10"/>
            <color indexed="81"/>
            <rFont val="Lucida Console"/>
            <family val="3"/>
          </rPr>
          <t>Tempo de Estoque (Meses)_x000D_
_x000D_
357,0</t>
        </r>
      </text>
    </comment>
    <comment ref="A822" authorId="0" shapeId="0" xr:uid="{B628F825-4506-4A3B-ABAD-687ACBFC455A}">
      <text>
        <r>
          <rPr>
            <sz val="10"/>
            <color indexed="81"/>
            <rFont val="Lucida Console"/>
            <family val="3"/>
          </rPr>
          <t>_x000D_
89864</t>
        </r>
      </text>
    </comment>
    <comment ref="B822" authorId="0" shapeId="0" xr:uid="{EC8C9ECB-D3E0-48B5-8551-88DDF364E493}">
      <text>
        <r>
          <rPr>
            <sz val="10"/>
            <color indexed="81"/>
            <rFont val="Lucida Console"/>
            <family val="3"/>
          </rPr>
          <t>DESCRIÇÃO DETALHADA_x000D_
PARAFUSO ZINCO AMARELO, CABECA CHATA PH 4,0 X 30 - CAIXA COM 500 UNIDADES</t>
        </r>
      </text>
    </comment>
    <comment ref="W822" authorId="0" shapeId="0" xr:uid="{4B826244-A083-4E9C-8C4C-6B92A322852C}">
      <text>
        <r>
          <rPr>
            <sz val="10"/>
            <color indexed="81"/>
            <rFont val="Lucida Console"/>
            <family val="3"/>
          </rPr>
          <t>_x000D_
DM-Marcenaria</t>
        </r>
      </text>
    </comment>
    <comment ref="X822" authorId="0" shapeId="0" xr:uid="{3B06E28C-0AAD-4BF0-8EF4-6BCE71DB0D08}">
      <text>
        <r>
          <rPr>
            <sz val="10"/>
            <color indexed="81"/>
            <rFont val="Lucida Console"/>
            <family val="3"/>
          </rPr>
          <t>_x000D_
PARAFUSOS ELEM. VEDACAO UNIAO CONEX . FIXACAO</t>
        </r>
      </text>
    </comment>
    <comment ref="Y822" authorId="0" shapeId="0" xr:uid="{37FA1BA5-778A-48C8-A5FD-4F2D545B2D85}">
      <text>
        <r>
          <rPr>
            <sz val="10"/>
            <color indexed="81"/>
            <rFont val="Lucida Console"/>
            <family val="3"/>
          </rPr>
          <t>_x000D_
PARAFUSO P/ MOVEIS</t>
        </r>
      </text>
    </comment>
    <comment ref="AW822" authorId="0" shapeId="0" xr:uid="{B110B446-10F2-4FE4-AE52-7630DFE81E4F}">
      <text>
        <r>
          <rPr>
            <sz val="10"/>
            <color indexed="81"/>
            <rFont val="Lucida Console"/>
            <family val="3"/>
          </rPr>
          <t>Tempo de Estoque (Meses)_x000D_
_x000D_
774,0</t>
        </r>
      </text>
    </comment>
    <comment ref="A823" authorId="0" shapeId="0" xr:uid="{147E0729-EA70-4CA1-BBBE-D29AD266F867}">
      <text>
        <r>
          <rPr>
            <sz val="10"/>
            <color indexed="81"/>
            <rFont val="Lucida Console"/>
            <family val="3"/>
          </rPr>
          <t>_x000D_
89865</t>
        </r>
      </text>
    </comment>
    <comment ref="B823" authorId="0" shapeId="0" xr:uid="{81C8628B-0BF2-416A-9043-1E0E946057CB}">
      <text>
        <r>
          <rPr>
            <sz val="10"/>
            <color indexed="81"/>
            <rFont val="Lucida Console"/>
            <family val="3"/>
          </rPr>
          <t>DESCRIÇÃO DETALHADA_x000D_
PARAFUSO  ZINCO AMARELO, CABECA CHATA - PH 4,0 X 50 - CAIXA COM 500 UNIDADES</t>
        </r>
      </text>
    </comment>
    <comment ref="W823" authorId="0" shapeId="0" xr:uid="{FDB3A38F-FE67-4623-9B33-BA2C5BAB0A4A}">
      <text>
        <r>
          <rPr>
            <sz val="10"/>
            <color indexed="81"/>
            <rFont val="Lucida Console"/>
            <family val="3"/>
          </rPr>
          <t>_x000D_
DM-Marcenaria</t>
        </r>
      </text>
    </comment>
    <comment ref="X823" authorId="0" shapeId="0" xr:uid="{1ADEF8B8-2FAD-40C2-B04B-007F0488C6F6}">
      <text>
        <r>
          <rPr>
            <sz val="10"/>
            <color indexed="81"/>
            <rFont val="Lucida Console"/>
            <family val="3"/>
          </rPr>
          <t>_x000D_
PARAFUSOS ELEM. VEDACAO UNIAO CONEX . FIXACAO</t>
        </r>
      </text>
    </comment>
    <comment ref="Y823" authorId="0" shapeId="0" xr:uid="{AEEA7418-B6E0-4832-8062-CD2427B1C524}">
      <text>
        <r>
          <rPr>
            <sz val="10"/>
            <color indexed="81"/>
            <rFont val="Lucida Console"/>
            <family val="3"/>
          </rPr>
          <t>_x000D_
PARAFUSO P/ MOVEIS</t>
        </r>
      </text>
    </comment>
    <comment ref="AW823" authorId="0" shapeId="0" xr:uid="{05D15744-EF56-4627-BB98-937368FD983A}">
      <text>
        <r>
          <rPr>
            <sz val="10"/>
            <color indexed="81"/>
            <rFont val="Lucida Console"/>
            <family val="3"/>
          </rPr>
          <t>Tempo de Estoque (Meses)_x000D_
_x000D_
138,0</t>
        </r>
      </text>
    </comment>
    <comment ref="A824" authorId="0" shapeId="0" xr:uid="{AAA92AA2-0769-4BD4-A0D3-1D4C131AB9DF}">
      <text>
        <r>
          <rPr>
            <sz val="10"/>
            <color indexed="81"/>
            <rFont val="Lucida Console"/>
            <family val="3"/>
          </rPr>
          <t>_x000D_
124963</t>
        </r>
      </text>
    </comment>
    <comment ref="B824" authorId="0" shapeId="0" xr:uid="{F3DAFE48-BE34-42FA-A7EB-89D692DAB017}">
      <text>
        <r>
          <rPr>
            <sz val="10"/>
            <color indexed="81"/>
            <rFont val="Lucida Console"/>
            <family val="3"/>
          </rPr>
          <t>DESCRIÇÃO DETALHADA_x000D_
PARAFUSO ZINCO AMARELO, CABECA CHATA PH  6,0 X 70 - CAIXA COM  100 UNIDADES</t>
        </r>
      </text>
    </comment>
    <comment ref="W824" authorId="0" shapeId="0" xr:uid="{6BCA180E-CDC1-4333-8CA9-1AFF9B002882}">
      <text>
        <r>
          <rPr>
            <sz val="10"/>
            <color indexed="81"/>
            <rFont val="Lucida Console"/>
            <family val="3"/>
          </rPr>
          <t>_x000D_
DM-Marcenaria</t>
        </r>
      </text>
    </comment>
    <comment ref="X824" authorId="0" shapeId="0" xr:uid="{5FE7D049-FA99-43F6-9389-113C1B4721F4}">
      <text>
        <r>
          <rPr>
            <sz val="10"/>
            <color indexed="81"/>
            <rFont val="Lucida Console"/>
            <family val="3"/>
          </rPr>
          <t>_x000D_
PARAFUSOS ELEM. VEDACAO UNIAO CONEX . FIXACAO</t>
        </r>
      </text>
    </comment>
    <comment ref="Y824" authorId="0" shapeId="0" xr:uid="{FF3D1E39-C37E-4F1F-8E88-0D3583F76F94}">
      <text>
        <r>
          <rPr>
            <sz val="10"/>
            <color indexed="81"/>
            <rFont val="Lucida Console"/>
            <family val="3"/>
          </rPr>
          <t>_x000D_
PARAFUSO P/ MOVEIS</t>
        </r>
      </text>
    </comment>
    <comment ref="AW824" authorId="0" shapeId="0" xr:uid="{24A95FEC-9A94-40A6-B40A-6D705C9EF24D}">
      <text>
        <r>
          <rPr>
            <sz val="10"/>
            <color indexed="81"/>
            <rFont val="Lucida Console"/>
            <family val="3"/>
          </rPr>
          <t>Tempo de Estoque (Meses)_x000D_
_x000D_
156,0</t>
        </r>
      </text>
    </comment>
    <comment ref="A825" authorId="0" shapeId="0" xr:uid="{647ED890-9786-435A-9DAE-F870F3BB05BF}">
      <text>
        <r>
          <rPr>
            <sz val="10"/>
            <color indexed="81"/>
            <rFont val="Lucida Console"/>
            <family val="3"/>
          </rPr>
          <t>_x000D_
125201</t>
        </r>
      </text>
    </comment>
    <comment ref="B825" authorId="0" shapeId="0" xr:uid="{FAB918B9-4B77-444C-BE94-04293413EDA9}">
      <text>
        <r>
          <rPr>
            <sz val="10"/>
            <color indexed="81"/>
            <rFont val="Lucida Console"/>
            <family val="3"/>
          </rPr>
          <t>DESCRIÇÃO DETALHADA_x000D_
PARAFUSO ZINCO AMARELO, CABECA CHATA PH 4,5 X 40 - CAIXA COM 500 UNIDADES</t>
        </r>
      </text>
    </comment>
    <comment ref="W825" authorId="0" shapeId="0" xr:uid="{3EB6E604-955B-44B5-BE05-400237E9931F}">
      <text>
        <r>
          <rPr>
            <sz val="10"/>
            <color indexed="81"/>
            <rFont val="Lucida Console"/>
            <family val="3"/>
          </rPr>
          <t>_x000D_
DM-Marcenaria</t>
        </r>
      </text>
    </comment>
    <comment ref="X825" authorId="0" shapeId="0" xr:uid="{93867B2F-65FE-420B-8832-3E4598FD717F}">
      <text>
        <r>
          <rPr>
            <sz val="10"/>
            <color indexed="81"/>
            <rFont val="Lucida Console"/>
            <family val="3"/>
          </rPr>
          <t>_x000D_
PARAFUSOS ELEM. VEDACAO UNIAO CONEX . FIXACAO</t>
        </r>
      </text>
    </comment>
    <comment ref="Y825" authorId="0" shapeId="0" xr:uid="{5470C1D3-E75C-4227-BF6D-702F65EAE12C}">
      <text>
        <r>
          <rPr>
            <sz val="10"/>
            <color indexed="81"/>
            <rFont val="Lucida Console"/>
            <family val="3"/>
          </rPr>
          <t>_x000D_
PARAFUSO P/ MOVEIS</t>
        </r>
      </text>
    </comment>
    <comment ref="AW825" authorId="0" shapeId="0" xr:uid="{5CE185CB-FB03-48EB-9BCC-D5D5708003B2}">
      <text>
        <r>
          <rPr>
            <sz val="10"/>
            <color indexed="81"/>
            <rFont val="Lucida Console"/>
            <family val="3"/>
          </rPr>
          <t>Tempo de Estoque (Meses)_x000D_
_x000D_
668,0</t>
        </r>
      </text>
    </comment>
    <comment ref="A826" authorId="0" shapeId="0" xr:uid="{BA67F563-CECA-42ED-8FA6-D1BB3D1FB2D4}">
      <text>
        <r>
          <rPr>
            <sz val="10"/>
            <color indexed="81"/>
            <rFont val="Lucida Console"/>
            <family val="3"/>
          </rPr>
          <t>_x000D_
134561</t>
        </r>
      </text>
    </comment>
    <comment ref="B826" authorId="0" shapeId="0" xr:uid="{E454A321-5799-4511-99AC-452603FF8DF7}">
      <text>
        <r>
          <rPr>
            <sz val="10"/>
            <color indexed="81"/>
            <rFont val="Lucida Console"/>
            <family val="3"/>
          </rPr>
          <t>DESCRIÇÃO DETALHADA_x000D_
PARAFUSO EM ACO BICROMATIZADO, CABECA CHATA PH , 3,5 X 25 MM - CAIXA COM 500 UNIDADES</t>
        </r>
      </text>
    </comment>
    <comment ref="W826" authorId="0" shapeId="0" xr:uid="{35AFE54E-0433-45F5-B7F0-8104196971AC}">
      <text>
        <r>
          <rPr>
            <sz val="10"/>
            <color indexed="81"/>
            <rFont val="Lucida Console"/>
            <family val="3"/>
          </rPr>
          <t>_x000D_
DM-Marcenaria</t>
        </r>
      </text>
    </comment>
    <comment ref="X826" authorId="0" shapeId="0" xr:uid="{12C2A6A7-9405-4D3C-B62A-5C899329E329}">
      <text>
        <r>
          <rPr>
            <sz val="10"/>
            <color indexed="81"/>
            <rFont val="Lucida Console"/>
            <family val="3"/>
          </rPr>
          <t>_x000D_
PARAFUSOS ELEM. VEDACAO UNIAO CONEX . FIXACAO</t>
        </r>
      </text>
    </comment>
    <comment ref="Y826" authorId="0" shapeId="0" xr:uid="{795B7440-6E8E-4E70-93C5-F2CAA9B9FA49}">
      <text>
        <r>
          <rPr>
            <sz val="10"/>
            <color indexed="81"/>
            <rFont val="Lucida Console"/>
            <family val="3"/>
          </rPr>
          <t>_x000D_
PARAFUSO P/ MOVEIS</t>
        </r>
      </text>
    </comment>
    <comment ref="AW826" authorId="0" shapeId="0" xr:uid="{6ECF71C1-0611-4654-A214-C28546FB6B2A}">
      <text>
        <r>
          <rPr>
            <sz val="10"/>
            <color indexed="81"/>
            <rFont val="Lucida Console"/>
            <family val="3"/>
          </rPr>
          <t>Tempo de Estoque (Meses)_x000D_
_x000D_
390,0</t>
        </r>
      </text>
    </comment>
    <comment ref="A827" authorId="0" shapeId="0" xr:uid="{D94FB251-47E2-430A-BEA3-C95E7BF45B74}">
      <text>
        <r>
          <rPr>
            <sz val="10"/>
            <color indexed="81"/>
            <rFont val="Lucida Console"/>
            <family val="3"/>
          </rPr>
          <t>_x000D_
134562</t>
        </r>
      </text>
    </comment>
    <comment ref="B827" authorId="0" shapeId="0" xr:uid="{70415479-997F-4571-93EC-E12D47162064}">
      <text>
        <r>
          <rPr>
            <sz val="10"/>
            <color indexed="81"/>
            <rFont val="Lucida Console"/>
            <family val="3"/>
          </rPr>
          <t>DESCRIÇÃO DETALHADA_x000D_
PARAFUSO EM ACO BICROMATIZADO, CABECA CHATA PH 3,5 X 40 - CAIXA COM 500 UNIDADES</t>
        </r>
      </text>
    </comment>
    <comment ref="W827" authorId="0" shapeId="0" xr:uid="{7816A2E1-ADFE-4EB7-A8F0-C74DAF69BD13}">
      <text>
        <r>
          <rPr>
            <sz val="10"/>
            <color indexed="81"/>
            <rFont val="Lucida Console"/>
            <family val="3"/>
          </rPr>
          <t>_x000D_
DM-Marcenaria</t>
        </r>
      </text>
    </comment>
    <comment ref="X827" authorId="0" shapeId="0" xr:uid="{20A1F5A6-9F0A-4FE0-96B8-566F8DAFA42E}">
      <text>
        <r>
          <rPr>
            <sz val="10"/>
            <color indexed="81"/>
            <rFont val="Lucida Console"/>
            <family val="3"/>
          </rPr>
          <t>_x000D_
PARAFUSOS ELEM. VEDACAO UNIAO CONEX . FIXACAO</t>
        </r>
      </text>
    </comment>
    <comment ref="Y827" authorId="0" shapeId="0" xr:uid="{5F18E06B-B1B2-4432-BD7F-DC155655A245}">
      <text>
        <r>
          <rPr>
            <sz val="10"/>
            <color indexed="81"/>
            <rFont val="Lucida Console"/>
            <family val="3"/>
          </rPr>
          <t>_x000D_
PARAFUSO P/ MOVEIS</t>
        </r>
      </text>
    </comment>
    <comment ref="AW827" authorId="0" shapeId="0" xr:uid="{2D377880-551D-4A9D-8DBB-1D0DD722CACA}">
      <text>
        <r>
          <rPr>
            <sz val="10"/>
            <color indexed="81"/>
            <rFont val="Lucida Console"/>
            <family val="3"/>
          </rPr>
          <t>Tempo de Estoque (Meses)_x000D_
_x000D_
396,0</t>
        </r>
      </text>
    </comment>
    <comment ref="A828" authorId="0" shapeId="0" xr:uid="{F6BCD721-4CC9-40A9-ADB6-F00FC809A7F7}">
      <text>
        <r>
          <rPr>
            <sz val="10"/>
            <color indexed="81"/>
            <rFont val="Lucida Console"/>
            <family val="3"/>
          </rPr>
          <t>_x000D_
134563</t>
        </r>
      </text>
    </comment>
    <comment ref="B828" authorId="0" shapeId="0" xr:uid="{22BECD61-104A-42E6-91D6-5EDF8C629866}">
      <text>
        <r>
          <rPr>
            <sz val="10"/>
            <color indexed="81"/>
            <rFont val="Lucida Console"/>
            <family val="3"/>
          </rPr>
          <t>DESCRIÇÃO DETALHADA_x000D_
PARAFUSO EM ACO BICROMATIZADO, CABECA CHATA PH 4,0 X 16 - CAIXA COM 500 UNIDADES</t>
        </r>
      </text>
    </comment>
    <comment ref="W828" authorId="0" shapeId="0" xr:uid="{A656CDC3-450C-4AC4-BD4D-26D7BB3EA6EE}">
      <text>
        <r>
          <rPr>
            <sz val="10"/>
            <color indexed="81"/>
            <rFont val="Lucida Console"/>
            <family val="3"/>
          </rPr>
          <t>_x000D_
DM-Marcenaria</t>
        </r>
      </text>
    </comment>
    <comment ref="X828" authorId="0" shapeId="0" xr:uid="{EF5C062B-1A3D-4E87-8008-B84552EA9684}">
      <text>
        <r>
          <rPr>
            <sz val="10"/>
            <color indexed="81"/>
            <rFont val="Lucida Console"/>
            <family val="3"/>
          </rPr>
          <t>_x000D_
PARAFUSOS ELEM. VEDACAO UNIAO CONEX . FIXACAO</t>
        </r>
      </text>
    </comment>
    <comment ref="Y828" authorId="0" shapeId="0" xr:uid="{2C300787-DC34-45B6-A8A5-D6957E4613F5}">
      <text>
        <r>
          <rPr>
            <sz val="10"/>
            <color indexed="81"/>
            <rFont val="Lucida Console"/>
            <family val="3"/>
          </rPr>
          <t>_x000D_
PARAFUSO P/ MOVEIS</t>
        </r>
      </text>
    </comment>
    <comment ref="AW828" authorId="0" shapeId="0" xr:uid="{53CF82C8-4955-498F-A456-7141685D36AB}">
      <text>
        <r>
          <rPr>
            <sz val="10"/>
            <color indexed="81"/>
            <rFont val="Lucida Console"/>
            <family val="3"/>
          </rPr>
          <t>Tempo de Estoque (Meses)_x000D_
_x000D_
364,0</t>
        </r>
      </text>
    </comment>
    <comment ref="A829" authorId="0" shapeId="0" xr:uid="{DAC679F7-7813-4E09-A20B-5AC41A9DD228}">
      <text>
        <r>
          <rPr>
            <sz val="10"/>
            <color indexed="81"/>
            <rFont val="Lucida Console"/>
            <family val="3"/>
          </rPr>
          <t>_x000D_
134564</t>
        </r>
      </text>
    </comment>
    <comment ref="B829" authorId="0" shapeId="0" xr:uid="{6F68F1DF-CE95-4663-87AD-A94518EAD0F0}">
      <text>
        <r>
          <rPr>
            <sz val="10"/>
            <color indexed="81"/>
            <rFont val="Lucida Console"/>
            <family val="3"/>
          </rPr>
          <t>DESCRIÇÃO DETALHADA_x000D_
PARAFUSO EM ACO BICROMATIZADO, CABECA CHATA PH 4,0 X 35 - CAIXA COM 500 UNIDADES</t>
        </r>
      </text>
    </comment>
    <comment ref="W829" authorId="0" shapeId="0" xr:uid="{7C4950FC-AC8C-4DAD-989E-15062F20A9A8}">
      <text>
        <r>
          <rPr>
            <sz val="10"/>
            <color indexed="81"/>
            <rFont val="Lucida Console"/>
            <family val="3"/>
          </rPr>
          <t>_x000D_
DM-Marcenaria</t>
        </r>
      </text>
    </comment>
    <comment ref="X829" authorId="0" shapeId="0" xr:uid="{D9062AEC-6FB3-4229-84F8-2C39641E8234}">
      <text>
        <r>
          <rPr>
            <sz val="10"/>
            <color indexed="81"/>
            <rFont val="Lucida Console"/>
            <family val="3"/>
          </rPr>
          <t>_x000D_
PARAFUSOS ELEM. VEDACAO UNIAO CONEX . FIXACAO</t>
        </r>
      </text>
    </comment>
    <comment ref="Y829" authorId="0" shapeId="0" xr:uid="{B0196564-7792-4818-BF19-E363F31F8EDD}">
      <text>
        <r>
          <rPr>
            <sz val="10"/>
            <color indexed="81"/>
            <rFont val="Lucida Console"/>
            <family val="3"/>
          </rPr>
          <t>_x000D_
PARAFUSO P/ MOVEIS</t>
        </r>
      </text>
    </comment>
    <comment ref="AW829" authorId="0" shapeId="0" xr:uid="{20B08C95-A4C8-43FB-AF06-A64E617079B7}">
      <text>
        <r>
          <rPr>
            <sz val="10"/>
            <color indexed="81"/>
            <rFont val="Lucida Console"/>
            <family val="3"/>
          </rPr>
          <t>Tempo de Estoque (Meses)_x000D_
_x000D_
258,0</t>
        </r>
      </text>
    </comment>
    <comment ref="A830" authorId="0" shapeId="0" xr:uid="{FD79E5F2-2FC3-4680-B8B1-846373CB6D53}">
      <text>
        <r>
          <rPr>
            <sz val="10"/>
            <color indexed="81"/>
            <rFont val="Lucida Console"/>
            <family val="3"/>
          </rPr>
          <t>_x000D_
134565</t>
        </r>
      </text>
    </comment>
    <comment ref="B830" authorId="0" shapeId="0" xr:uid="{A311FFF3-A1F7-4718-A1C2-6F808ABDD51F}">
      <text>
        <r>
          <rPr>
            <sz val="10"/>
            <color indexed="81"/>
            <rFont val="Lucida Console"/>
            <family val="3"/>
          </rPr>
          <t>DESCRIÇÃO DETALHADA_x000D_
PARAFUSO EM ACO BICROMATIZADO, CABECA CHATA PH 4,5 X 60 - CAIXA COM 500 UNIDADES</t>
        </r>
      </text>
    </comment>
    <comment ref="W830" authorId="0" shapeId="0" xr:uid="{0A59D824-E941-4876-80F0-E76AAEB82B28}">
      <text>
        <r>
          <rPr>
            <sz val="10"/>
            <color indexed="81"/>
            <rFont val="Lucida Console"/>
            <family val="3"/>
          </rPr>
          <t>_x000D_
DM-Marcenaria</t>
        </r>
      </text>
    </comment>
    <comment ref="X830" authorId="0" shapeId="0" xr:uid="{DE232591-AFD0-4391-8CDC-549CB46952DB}">
      <text>
        <r>
          <rPr>
            <sz val="10"/>
            <color indexed="81"/>
            <rFont val="Lucida Console"/>
            <family val="3"/>
          </rPr>
          <t>_x000D_
PARAFUSOS ELEM. VEDACAO UNIAO CONEX . FIXACAO</t>
        </r>
      </text>
    </comment>
    <comment ref="Y830" authorId="0" shapeId="0" xr:uid="{D650084E-63F5-4899-A9C1-EFC7632B05CE}">
      <text>
        <r>
          <rPr>
            <sz val="10"/>
            <color indexed="81"/>
            <rFont val="Lucida Console"/>
            <family val="3"/>
          </rPr>
          <t>_x000D_
PARAFUSO P/ MOVEIS</t>
        </r>
      </text>
    </comment>
    <comment ref="AW830" authorId="0" shapeId="0" xr:uid="{A8E28F59-8B3A-4958-AEAD-96D8B593DCCA}">
      <text>
        <r>
          <rPr>
            <sz val="10"/>
            <color indexed="81"/>
            <rFont val="Lucida Console"/>
            <family val="3"/>
          </rPr>
          <t>Tempo de Estoque (Meses)_x000D_
_x000D_
229,0</t>
        </r>
      </text>
    </comment>
    <comment ref="A831" authorId="0" shapeId="0" xr:uid="{6C86D4A6-8C9D-4349-B895-61F63DC88189}">
      <text>
        <r>
          <rPr>
            <sz val="10"/>
            <color indexed="81"/>
            <rFont val="Lucida Console"/>
            <family val="3"/>
          </rPr>
          <t>_x000D_
64462</t>
        </r>
      </text>
    </comment>
    <comment ref="B831" authorId="0" shapeId="0" xr:uid="{B94E2261-1BFB-4B5D-90B6-67BDAE6B4F23}">
      <text>
        <r>
          <rPr>
            <sz val="10"/>
            <color indexed="81"/>
            <rFont val="Lucida Console"/>
            <family val="3"/>
          </rPr>
          <t>DESCRIÇÃO DETALHADA_x000D_
PORCA SEXTAVADA DE ACO DE 1/4"</t>
        </r>
      </text>
    </comment>
    <comment ref="W831" authorId="0" shapeId="0" xr:uid="{B55DEF48-33F4-4603-B4DF-FB42BAE3C57A}">
      <text>
        <r>
          <rPr>
            <sz val="10"/>
            <color indexed="81"/>
            <rFont val="Lucida Console"/>
            <family val="3"/>
          </rPr>
          <t>_x000D_
DM-Serralheria</t>
        </r>
      </text>
    </comment>
    <comment ref="X831" authorId="0" shapeId="0" xr:uid="{2860BC16-C7D7-454E-8452-50E5FADF1287}">
      <text>
        <r>
          <rPr>
            <sz val="10"/>
            <color indexed="81"/>
            <rFont val="Lucida Console"/>
            <family val="3"/>
          </rPr>
          <t>_x000D_
PARAFUSOS ELEM. VEDACAO UNIAO CONEX . FIXACAO</t>
        </r>
      </text>
    </comment>
    <comment ref="Y831" authorId="0" shapeId="0" xr:uid="{A51AE431-E81B-4EBF-8239-3E153245627A}">
      <text>
        <r>
          <rPr>
            <sz val="10"/>
            <color indexed="81"/>
            <rFont val="Lucida Console"/>
            <family val="3"/>
          </rPr>
          <t>_x000D_
PORCAS</t>
        </r>
      </text>
    </comment>
    <comment ref="AW831" authorId="0" shapeId="0" xr:uid="{E330BD40-B769-487E-903B-0E9F5800B7D1}">
      <text>
        <r>
          <rPr>
            <sz val="10"/>
            <color indexed="81"/>
            <rFont val="Lucida Console"/>
            <family val="3"/>
          </rPr>
          <t>Tempo de Estoque (Meses)_x000D_
_x000D_
8.061,0</t>
        </r>
      </text>
    </comment>
    <comment ref="A832" authorId="0" shapeId="0" xr:uid="{520E5C98-D220-4E56-937C-BBBAB335842D}">
      <text>
        <r>
          <rPr>
            <sz val="10"/>
            <color indexed="81"/>
            <rFont val="Lucida Console"/>
            <family val="3"/>
          </rPr>
          <t>_x000D_
23676</t>
        </r>
      </text>
    </comment>
    <comment ref="B832" authorId="0" shapeId="0" xr:uid="{F391AF23-C943-4992-906B-E859743FED97}">
      <text>
        <r>
          <rPr>
            <sz val="10"/>
            <color indexed="81"/>
            <rFont val="Lucida Console"/>
            <family val="3"/>
          </rPr>
          <t>DESCRIÇÃO DETALHADA_x000D_
CONJUNTO DE VEDACAO PLASTICA P/ TELHA 6 MM</t>
        </r>
      </text>
    </comment>
    <comment ref="W832" authorId="0" shapeId="0" xr:uid="{5B386E2C-C3A2-4C0C-A886-DACD6C6B2370}">
      <text>
        <r>
          <rPr>
            <sz val="10"/>
            <color indexed="81"/>
            <rFont val="Lucida Console"/>
            <family val="3"/>
          </rPr>
          <t>_x000D_
DM-Serralheria</t>
        </r>
      </text>
    </comment>
    <comment ref="X832" authorId="0" shapeId="0" xr:uid="{1AEB9488-F8AF-4A25-88F7-DB1EB4E4121D}">
      <text>
        <r>
          <rPr>
            <sz val="10"/>
            <color indexed="81"/>
            <rFont val="Lucida Console"/>
            <family val="3"/>
          </rPr>
          <t>_x000D_
PARAFUSOS ELEM. VEDACAO UNIAO CONEX . FIXACAO</t>
        </r>
      </text>
    </comment>
    <comment ref="Y832" authorId="0" shapeId="0" xr:uid="{4D6C6417-BDBE-4843-BD44-357F30DE537F}">
      <text>
        <r>
          <rPr>
            <sz val="10"/>
            <color indexed="81"/>
            <rFont val="Lucida Console"/>
            <family val="3"/>
          </rPr>
          <t>_x000D_
ARRUELAS</t>
        </r>
      </text>
    </comment>
    <comment ref="AW832" authorId="0" shapeId="0" xr:uid="{8ADE7E06-357E-4F03-8474-35EF1F101DEE}">
      <text>
        <r>
          <rPr>
            <sz val="10"/>
            <color indexed="81"/>
            <rFont val="Lucida Console"/>
            <family val="3"/>
          </rPr>
          <t>Tempo de Estoque (Meses)_x000D_
_x000D_
1.931,0</t>
        </r>
      </text>
    </comment>
    <comment ref="A833" authorId="0" shapeId="0" xr:uid="{1AE6A607-FA0D-432F-AD01-B7979843EC77}">
      <text>
        <r>
          <rPr>
            <sz val="10"/>
            <color indexed="81"/>
            <rFont val="Lucida Console"/>
            <family val="3"/>
          </rPr>
          <t>_x000D_
54029</t>
        </r>
      </text>
    </comment>
    <comment ref="B833" authorId="0" shapeId="0" xr:uid="{14E6AD40-C8D2-4ECC-9AB7-C6F650F30B8F}">
      <text>
        <r>
          <rPr>
            <sz val="10"/>
            <color indexed="81"/>
            <rFont val="Lucida Console"/>
            <family val="3"/>
          </rPr>
          <t>DESCRIÇÃO DETALHADA_x000D_
ARRUELA LISA 5/16</t>
        </r>
      </text>
    </comment>
    <comment ref="W833" authorId="0" shapeId="0" xr:uid="{D522F77A-3563-4847-8D29-A795B0A16366}">
      <text>
        <r>
          <rPr>
            <sz val="10"/>
            <color indexed="81"/>
            <rFont val="Lucida Console"/>
            <family val="3"/>
          </rPr>
          <t>_x000D_
DM-Serralheria</t>
        </r>
      </text>
    </comment>
    <comment ref="X833" authorId="0" shapeId="0" xr:uid="{11E01C4E-559E-463A-9ECD-E5479D5E0163}">
      <text>
        <r>
          <rPr>
            <sz val="10"/>
            <color indexed="81"/>
            <rFont val="Lucida Console"/>
            <family val="3"/>
          </rPr>
          <t>_x000D_
PARAFUSOS ELEM. VEDACAO UNIAO CONEX . FIXACAO</t>
        </r>
      </text>
    </comment>
    <comment ref="Y833" authorId="0" shapeId="0" xr:uid="{C278B365-18FA-4DBA-8080-049DD6F1DB5F}">
      <text>
        <r>
          <rPr>
            <sz val="10"/>
            <color indexed="81"/>
            <rFont val="Lucida Console"/>
            <family val="3"/>
          </rPr>
          <t>_x000D_
ARRUELAS</t>
        </r>
      </text>
    </comment>
    <comment ref="AW833" authorId="0" shapeId="0" xr:uid="{C544AAC3-ADC0-4B93-8A45-13E1039F926A}">
      <text>
        <r>
          <rPr>
            <sz val="10"/>
            <color indexed="81"/>
            <rFont val="Lucida Console"/>
            <family val="3"/>
          </rPr>
          <t>Tempo de Estoque (Meses)_x000D_
_x000D_
2.115,0</t>
        </r>
      </text>
    </comment>
    <comment ref="A834" authorId="0" shapeId="0" xr:uid="{49E24B8B-A97C-419D-B2D6-03756D823B6A}">
      <text>
        <r>
          <rPr>
            <sz val="10"/>
            <color indexed="81"/>
            <rFont val="Lucida Console"/>
            <family val="3"/>
          </rPr>
          <t>_x000D_
54032</t>
        </r>
      </text>
    </comment>
    <comment ref="B834" authorId="0" shapeId="0" xr:uid="{E2490C1A-3C36-42AF-B815-64D36BA833D8}">
      <text>
        <r>
          <rPr>
            <sz val="10"/>
            <color indexed="81"/>
            <rFont val="Lucida Console"/>
            <family val="3"/>
          </rPr>
          <t>DESCRIÇÃO DETALHADA_x000D_
ARRUELA LISA 1/4"</t>
        </r>
      </text>
    </comment>
    <comment ref="W834" authorId="0" shapeId="0" xr:uid="{4C3A514A-9FBB-4662-BC61-50447FAEE3AF}">
      <text>
        <r>
          <rPr>
            <sz val="10"/>
            <color indexed="81"/>
            <rFont val="Lucida Console"/>
            <family val="3"/>
          </rPr>
          <t>_x000D_
DM-Serralheria</t>
        </r>
      </text>
    </comment>
    <comment ref="X834" authorId="0" shapeId="0" xr:uid="{7F323B5A-6883-4673-851D-B5E13AAE551B}">
      <text>
        <r>
          <rPr>
            <sz val="10"/>
            <color indexed="81"/>
            <rFont val="Lucida Console"/>
            <family val="3"/>
          </rPr>
          <t>_x000D_
PARAFUSOS ELEM. VEDACAO UNIAO CONEX . FIXACAO</t>
        </r>
      </text>
    </comment>
    <comment ref="Y834" authorId="0" shapeId="0" xr:uid="{ECE7DD5A-179F-4D11-8C39-6E7F24AD8FE8}">
      <text>
        <r>
          <rPr>
            <sz val="10"/>
            <color indexed="81"/>
            <rFont val="Lucida Console"/>
            <family val="3"/>
          </rPr>
          <t>_x000D_
ARRUELAS</t>
        </r>
      </text>
    </comment>
    <comment ref="AW834" authorId="0" shapeId="0" xr:uid="{87F68F57-C386-4AA0-B9F5-5CB56F2BEBE9}">
      <text>
        <r>
          <rPr>
            <sz val="10"/>
            <color indexed="81"/>
            <rFont val="Lucida Console"/>
            <family val="3"/>
          </rPr>
          <t>Tempo de Estoque (Meses)_x000D_
_x000D_
22.466,0</t>
        </r>
      </text>
    </comment>
    <comment ref="A835" authorId="0" shapeId="0" xr:uid="{81924EC1-090F-4535-97A8-4EDCD174B4C1}">
      <text>
        <r>
          <rPr>
            <sz val="10"/>
            <color indexed="81"/>
            <rFont val="Lucida Console"/>
            <family val="3"/>
          </rPr>
          <t>_x000D_
64466</t>
        </r>
      </text>
    </comment>
    <comment ref="B835" authorId="0" shapeId="0" xr:uid="{BF874CAC-7B79-4244-AE3E-4B3405F621F6}">
      <text>
        <r>
          <rPr>
            <sz val="10"/>
            <color indexed="81"/>
            <rFont val="Lucida Console"/>
            <family val="3"/>
          </rPr>
          <t>DESCRIÇÃO DETALHADA_x000D_
ARRUELA LISA DE ACO DE 3/8"</t>
        </r>
      </text>
    </comment>
    <comment ref="W835" authorId="0" shapeId="0" xr:uid="{2B5B72C2-8FBD-4CE5-8934-66E0BCC9DC4E}">
      <text>
        <r>
          <rPr>
            <sz val="10"/>
            <color indexed="81"/>
            <rFont val="Lucida Console"/>
            <family val="3"/>
          </rPr>
          <t>_x000D_
DM-Serralheria</t>
        </r>
      </text>
    </comment>
    <comment ref="X835" authorId="0" shapeId="0" xr:uid="{C4CDAC41-437A-42C2-9491-411E24CF7AF6}">
      <text>
        <r>
          <rPr>
            <sz val="10"/>
            <color indexed="81"/>
            <rFont val="Lucida Console"/>
            <family val="3"/>
          </rPr>
          <t>_x000D_
PARAFUSOS ELEM. VEDACAO UNIAO CONEX . FIXACAO</t>
        </r>
      </text>
    </comment>
    <comment ref="Y835" authorId="0" shapeId="0" xr:uid="{2BCAE408-102C-490E-B438-F6467F3574CF}">
      <text>
        <r>
          <rPr>
            <sz val="10"/>
            <color indexed="81"/>
            <rFont val="Lucida Console"/>
            <family val="3"/>
          </rPr>
          <t>_x000D_
ARRUELAS</t>
        </r>
      </text>
    </comment>
    <comment ref="AW835" authorId="0" shapeId="0" xr:uid="{7B8CDDD0-B7DE-4C6B-AAA5-EA93B20B1815}">
      <text>
        <r>
          <rPr>
            <sz val="10"/>
            <color indexed="81"/>
            <rFont val="Lucida Console"/>
            <family val="3"/>
          </rPr>
          <t>Tempo de Estoque (Meses)_x000D_
_x000D_
5.067,0</t>
        </r>
      </text>
    </comment>
    <comment ref="A836" authorId="0" shapeId="0" xr:uid="{7EB386E4-3CAB-4FFF-A418-F2B160D25D20}">
      <text>
        <r>
          <rPr>
            <sz val="10"/>
            <color indexed="81"/>
            <rFont val="Lucida Console"/>
            <family val="3"/>
          </rPr>
          <t>_x000D_
88849</t>
        </r>
      </text>
    </comment>
    <comment ref="B836" authorId="0" shapeId="0" xr:uid="{AC7DB291-661C-4758-80CE-417730940518}">
      <text>
        <r>
          <rPr>
            <sz val="10"/>
            <color indexed="81"/>
            <rFont val="Lucida Console"/>
            <family val="3"/>
          </rPr>
          <t>DESCRIÇÃO DETALHADA_x000D_
ARRUELA LISA DE ACO DE 3/16"</t>
        </r>
      </text>
    </comment>
    <comment ref="W836" authorId="0" shapeId="0" xr:uid="{E247553C-B575-465A-A69F-7F3E694A2AB5}">
      <text>
        <r>
          <rPr>
            <sz val="10"/>
            <color indexed="81"/>
            <rFont val="Lucida Console"/>
            <family val="3"/>
          </rPr>
          <t>_x000D_
DM-Serralheria</t>
        </r>
      </text>
    </comment>
    <comment ref="X836" authorId="0" shapeId="0" xr:uid="{602F55B5-205C-42E0-B8BD-332617933986}">
      <text>
        <r>
          <rPr>
            <sz val="10"/>
            <color indexed="81"/>
            <rFont val="Lucida Console"/>
            <family val="3"/>
          </rPr>
          <t>_x000D_
PARAFUSOS ELEM. VEDACAO UNIAO CONEX . FIXACAO</t>
        </r>
      </text>
    </comment>
    <comment ref="Y836" authorId="0" shapeId="0" xr:uid="{459924DF-F0AD-48FB-A445-9B517ABEF189}">
      <text>
        <r>
          <rPr>
            <sz val="10"/>
            <color indexed="81"/>
            <rFont val="Lucida Console"/>
            <family val="3"/>
          </rPr>
          <t>_x000D_
ARRUELAS</t>
        </r>
      </text>
    </comment>
    <comment ref="AW836" authorId="0" shapeId="0" xr:uid="{04060D16-CD1D-4D2E-B934-026EBD0BA2E4}">
      <text>
        <r>
          <rPr>
            <sz val="10"/>
            <color indexed="81"/>
            <rFont val="Lucida Console"/>
            <family val="3"/>
          </rPr>
          <t>Tempo de Estoque (Meses)_x000D_
_x000D_
1.563,0</t>
        </r>
      </text>
    </comment>
    <comment ref="A837" authorId="0" shapeId="0" xr:uid="{E20F9F9D-ED87-46B5-AB51-705182877DD6}">
      <text>
        <r>
          <rPr>
            <sz val="10"/>
            <color indexed="81"/>
            <rFont val="Lucida Console"/>
            <family val="3"/>
          </rPr>
          <t>_x000D_
14055</t>
        </r>
      </text>
    </comment>
    <comment ref="B837" authorId="0" shapeId="0" xr:uid="{B2EB32B4-8CD9-429B-95EF-6A02CEF342D5}">
      <text>
        <r>
          <rPr>
            <sz val="10"/>
            <color indexed="81"/>
            <rFont val="Lucida Console"/>
            <family val="3"/>
          </rPr>
          <t>DESCRIÇÃO DETALHADA_x000D_
PREGO COMUM DE CABECA CHATA - 19 X 36</t>
        </r>
      </text>
    </comment>
    <comment ref="W837" authorId="0" shapeId="0" xr:uid="{00B0CB4B-FCF2-4E1C-A14B-6878128E1711}">
      <text>
        <r>
          <rPr>
            <sz val="10"/>
            <color indexed="81"/>
            <rFont val="Lucida Console"/>
            <family val="3"/>
          </rPr>
          <t>_x000D_
DM-Construção</t>
        </r>
      </text>
    </comment>
    <comment ref="X837" authorId="0" shapeId="0" xr:uid="{E4BA4E25-2D55-4CA9-BB67-12A7AD3D2053}">
      <text>
        <r>
          <rPr>
            <sz val="10"/>
            <color indexed="81"/>
            <rFont val="Lucida Console"/>
            <family val="3"/>
          </rPr>
          <t>_x000D_
PARAFUSOS ELEM. VEDACAO UNIAO CONEX . FIXACAO</t>
        </r>
      </text>
    </comment>
    <comment ref="Y837" authorId="0" shapeId="0" xr:uid="{D005B060-58D9-4FC1-A970-E54B919165BF}">
      <text>
        <r>
          <rPr>
            <sz val="10"/>
            <color indexed="81"/>
            <rFont val="Lucida Console"/>
            <family val="3"/>
          </rPr>
          <t>_x000D_
PREGOS E GRAMPOS</t>
        </r>
      </text>
    </comment>
    <comment ref="AW837" authorId="0" shapeId="0" xr:uid="{42323A12-2326-45C4-BC8C-248E1C3FA84B}">
      <text>
        <r>
          <rPr>
            <sz val="10"/>
            <color indexed="81"/>
            <rFont val="Lucida Console"/>
            <family val="3"/>
          </rPr>
          <t>Tempo de Estoque (Meses)_x000D_
_x000D_
482,0</t>
        </r>
      </text>
    </comment>
    <comment ref="A838" authorId="0" shapeId="0" xr:uid="{D8CEA1DF-9ECD-4FB8-914D-CDCEE414B804}">
      <text>
        <r>
          <rPr>
            <sz val="10"/>
            <color indexed="81"/>
            <rFont val="Lucida Console"/>
            <family val="3"/>
          </rPr>
          <t>_x000D_
18337</t>
        </r>
      </text>
    </comment>
    <comment ref="B838" authorId="0" shapeId="0" xr:uid="{9E7600B1-6AEE-412C-B43F-B81F70AF0B29}">
      <text>
        <r>
          <rPr>
            <sz val="10"/>
            <color indexed="81"/>
            <rFont val="Lucida Console"/>
            <family val="3"/>
          </rPr>
          <t>DESCRIÇÃO DETALHADA_x000D_
PREGO COMUM DE CABECA CHATA - 12 X 12</t>
        </r>
      </text>
    </comment>
    <comment ref="W838" authorId="0" shapeId="0" xr:uid="{75EBCBF1-9323-49DE-9112-F09A6D097EA3}">
      <text>
        <r>
          <rPr>
            <sz val="10"/>
            <color indexed="81"/>
            <rFont val="Lucida Console"/>
            <family val="3"/>
          </rPr>
          <t>_x000D_
DM-Construção</t>
        </r>
      </text>
    </comment>
    <comment ref="X838" authorId="0" shapeId="0" xr:uid="{DB8AAED6-9184-4446-BBC0-ADE0E1579D7F}">
      <text>
        <r>
          <rPr>
            <sz val="10"/>
            <color indexed="81"/>
            <rFont val="Lucida Console"/>
            <family val="3"/>
          </rPr>
          <t>_x000D_
PARAFUSOS ELEM. VEDACAO UNIAO CONEX . FIXACAO</t>
        </r>
      </text>
    </comment>
    <comment ref="Y838" authorId="0" shapeId="0" xr:uid="{3786CE41-44CA-4DEA-8361-1BA0852DCCAC}">
      <text>
        <r>
          <rPr>
            <sz val="10"/>
            <color indexed="81"/>
            <rFont val="Lucida Console"/>
            <family val="3"/>
          </rPr>
          <t>_x000D_
PREGOS E GRAMPOS</t>
        </r>
      </text>
    </comment>
    <comment ref="AW838" authorId="0" shapeId="0" xr:uid="{93912539-7702-420B-9CDA-F2E52313F84D}">
      <text>
        <r>
          <rPr>
            <sz val="10"/>
            <color indexed="81"/>
            <rFont val="Lucida Console"/>
            <family val="3"/>
          </rPr>
          <t>Tempo de Estoque (Meses)_x000D_
_x000D_
22,0</t>
        </r>
      </text>
    </comment>
    <comment ref="A839" authorId="0" shapeId="0" xr:uid="{6E27ADFC-F879-4C72-BF51-DBF483277D78}">
      <text>
        <r>
          <rPr>
            <sz val="10"/>
            <color indexed="81"/>
            <rFont val="Lucida Console"/>
            <family val="3"/>
          </rPr>
          <t>_x000D_
18346</t>
        </r>
      </text>
    </comment>
    <comment ref="B839" authorId="0" shapeId="0" xr:uid="{925C7160-D294-4FAC-99E9-00557F497763}">
      <text>
        <r>
          <rPr>
            <sz val="10"/>
            <color indexed="81"/>
            <rFont val="Lucida Console"/>
            <family val="3"/>
          </rPr>
          <t>DESCRIÇÃO DETALHADA_x000D_
PREGO COMUM DE CABECA CHATA - 15 X 15</t>
        </r>
      </text>
    </comment>
    <comment ref="W839" authorId="0" shapeId="0" xr:uid="{978A2113-B23F-459E-87EB-BAEDC782498B}">
      <text>
        <r>
          <rPr>
            <sz val="10"/>
            <color indexed="81"/>
            <rFont val="Lucida Console"/>
            <family val="3"/>
          </rPr>
          <t>_x000D_
DM-Construção</t>
        </r>
      </text>
    </comment>
    <comment ref="X839" authorId="0" shapeId="0" xr:uid="{BB18D6FB-9E7A-4350-B2AD-76C282A8B153}">
      <text>
        <r>
          <rPr>
            <sz val="10"/>
            <color indexed="81"/>
            <rFont val="Lucida Console"/>
            <family val="3"/>
          </rPr>
          <t>_x000D_
PARAFUSOS ELEM. VEDACAO UNIAO CONEX . FIXACAO</t>
        </r>
      </text>
    </comment>
    <comment ref="Y839" authorId="0" shapeId="0" xr:uid="{1D20B9D7-9369-4A43-B1BF-09C4D4E8DEA8}">
      <text>
        <r>
          <rPr>
            <sz val="10"/>
            <color indexed="81"/>
            <rFont val="Lucida Console"/>
            <family val="3"/>
          </rPr>
          <t>_x000D_
PREGOS E GRAMPOS</t>
        </r>
      </text>
    </comment>
    <comment ref="AW839" authorId="0" shapeId="0" xr:uid="{DBAF47E7-F008-4B49-AB97-B2093E1E41E4}">
      <text>
        <r>
          <rPr>
            <sz val="10"/>
            <color indexed="81"/>
            <rFont val="Lucida Console"/>
            <family val="3"/>
          </rPr>
          <t>Tempo de Estoque (Meses)_x000D_
_x000D_
250,0</t>
        </r>
      </text>
    </comment>
    <comment ref="A840" authorId="0" shapeId="0" xr:uid="{31E3E38D-CCE9-4793-8AA4-55DEA3C078AD}">
      <text>
        <r>
          <rPr>
            <sz val="10"/>
            <color indexed="81"/>
            <rFont val="Lucida Console"/>
            <family val="3"/>
          </rPr>
          <t>_x000D_
18353</t>
        </r>
      </text>
    </comment>
    <comment ref="B840" authorId="0" shapeId="0" xr:uid="{9E553339-6BFC-471A-BC3C-534E35BB8235}">
      <text>
        <r>
          <rPr>
            <sz val="10"/>
            <color indexed="81"/>
            <rFont val="Lucida Console"/>
            <family val="3"/>
          </rPr>
          <t>DESCRIÇÃO DETALHADA_x000D_
PREGO COMUM DE CABECA CHATA - 17 X 21</t>
        </r>
      </text>
    </comment>
    <comment ref="W840" authorId="0" shapeId="0" xr:uid="{BB57523D-7EFE-49CA-B281-D67EB6BF0940}">
      <text>
        <r>
          <rPr>
            <sz val="10"/>
            <color indexed="81"/>
            <rFont val="Lucida Console"/>
            <family val="3"/>
          </rPr>
          <t>_x000D_
DM-Construção</t>
        </r>
      </text>
    </comment>
    <comment ref="X840" authorId="0" shapeId="0" xr:uid="{3E20557D-5598-47CC-8018-9B374D4EE3C1}">
      <text>
        <r>
          <rPr>
            <sz val="10"/>
            <color indexed="81"/>
            <rFont val="Lucida Console"/>
            <family val="3"/>
          </rPr>
          <t>_x000D_
PARAFUSOS ELEM. VEDACAO UNIAO CONEX . FIXACAO</t>
        </r>
      </text>
    </comment>
    <comment ref="Y840" authorId="0" shapeId="0" xr:uid="{440FC4C2-7C7F-4C37-A99B-DF9EDA2052CE}">
      <text>
        <r>
          <rPr>
            <sz val="10"/>
            <color indexed="81"/>
            <rFont val="Lucida Console"/>
            <family val="3"/>
          </rPr>
          <t>_x000D_
PREGOS E GRAMPOS</t>
        </r>
      </text>
    </comment>
    <comment ref="AW840" authorId="0" shapeId="0" xr:uid="{756BDB00-ADB5-4360-A2EF-EE5D8879F3EF}">
      <text>
        <r>
          <rPr>
            <sz val="10"/>
            <color indexed="81"/>
            <rFont val="Lucida Console"/>
            <family val="3"/>
          </rPr>
          <t>Tempo de Estoque (Meses)_x000D_
_x000D_
999,0</t>
        </r>
      </text>
    </comment>
    <comment ref="A841" authorId="0" shapeId="0" xr:uid="{4FD3D06D-9940-45B7-B4A7-15C0E0AEE14B}">
      <text>
        <r>
          <rPr>
            <sz val="10"/>
            <color indexed="81"/>
            <rFont val="Lucida Console"/>
            <family val="3"/>
          </rPr>
          <t>_x000D_
18357</t>
        </r>
      </text>
    </comment>
    <comment ref="B841" authorId="0" shapeId="0" xr:uid="{6C6198C9-B81E-41AA-821C-B85E72CA0F96}">
      <text>
        <r>
          <rPr>
            <sz val="10"/>
            <color indexed="81"/>
            <rFont val="Lucida Console"/>
            <family val="3"/>
          </rPr>
          <t>DESCRIÇÃO DETALHADA_x000D_
PREGO COMUM DE CABECA CHATA - 18 X 27</t>
        </r>
      </text>
    </comment>
    <comment ref="W841" authorId="0" shapeId="0" xr:uid="{18EC8695-B169-4526-9AB2-3BE981544A1C}">
      <text>
        <r>
          <rPr>
            <sz val="10"/>
            <color indexed="81"/>
            <rFont val="Lucida Console"/>
            <family val="3"/>
          </rPr>
          <t>_x000D_
DM-Construção</t>
        </r>
      </text>
    </comment>
    <comment ref="X841" authorId="0" shapeId="0" xr:uid="{8365F34A-F00B-4A1C-A869-175089239648}">
      <text>
        <r>
          <rPr>
            <sz val="10"/>
            <color indexed="81"/>
            <rFont val="Lucida Console"/>
            <family val="3"/>
          </rPr>
          <t>_x000D_
PARAFUSOS ELEM. VEDACAO UNIAO CONEX . FIXACAO</t>
        </r>
      </text>
    </comment>
    <comment ref="Y841" authorId="0" shapeId="0" xr:uid="{FF67E190-F382-47F5-B1EC-CD7C630FEB92}">
      <text>
        <r>
          <rPr>
            <sz val="10"/>
            <color indexed="81"/>
            <rFont val="Lucida Console"/>
            <family val="3"/>
          </rPr>
          <t>_x000D_
PREGOS E GRAMPOS</t>
        </r>
      </text>
    </comment>
    <comment ref="AW841" authorId="0" shapeId="0" xr:uid="{59D3AD39-336C-473C-B945-AD09DDD1F034}">
      <text>
        <r>
          <rPr>
            <sz val="10"/>
            <color indexed="81"/>
            <rFont val="Lucida Console"/>
            <family val="3"/>
          </rPr>
          <t>Tempo de Estoque (Meses)_x000D_
_x000D_
1.098,0</t>
        </r>
      </text>
    </comment>
    <comment ref="A842" authorId="0" shapeId="0" xr:uid="{3985AA87-D76E-41C2-A316-2C1C10507539}">
      <text>
        <r>
          <rPr>
            <sz val="10"/>
            <color indexed="81"/>
            <rFont val="Lucida Console"/>
            <family val="3"/>
          </rPr>
          <t>_x000D_
18358</t>
        </r>
      </text>
    </comment>
    <comment ref="B842" authorId="0" shapeId="0" xr:uid="{37C66597-5CC4-4DAB-887E-3140A94C7881}">
      <text>
        <r>
          <rPr>
            <sz val="10"/>
            <color indexed="81"/>
            <rFont val="Lucida Console"/>
            <family val="3"/>
          </rPr>
          <t>DESCRIÇÃO DETALHADA_x000D_
PREGO COMUM DE CABECA CHATA - 18 X 30</t>
        </r>
      </text>
    </comment>
    <comment ref="W842" authorId="0" shapeId="0" xr:uid="{FE7D06B4-349B-4A5F-8EE4-8874BBEA1AFF}">
      <text>
        <r>
          <rPr>
            <sz val="10"/>
            <color indexed="81"/>
            <rFont val="Lucida Console"/>
            <family val="3"/>
          </rPr>
          <t>_x000D_
DM-Construção</t>
        </r>
      </text>
    </comment>
    <comment ref="X842" authorId="0" shapeId="0" xr:uid="{8AF342B5-940D-40F7-BEE0-D8E1F15A1E8E}">
      <text>
        <r>
          <rPr>
            <sz val="10"/>
            <color indexed="81"/>
            <rFont val="Lucida Console"/>
            <family val="3"/>
          </rPr>
          <t>_x000D_
PARAFUSOS ELEM. VEDACAO UNIAO CONEX . FIXACAO</t>
        </r>
      </text>
    </comment>
    <comment ref="Y842" authorId="0" shapeId="0" xr:uid="{AE8A9FBB-92FD-4D8C-9429-84781FC406D6}">
      <text>
        <r>
          <rPr>
            <sz val="10"/>
            <color indexed="81"/>
            <rFont val="Lucida Console"/>
            <family val="3"/>
          </rPr>
          <t>_x000D_
PREGOS E GRAMPOS</t>
        </r>
      </text>
    </comment>
    <comment ref="AW842" authorId="0" shapeId="0" xr:uid="{BFDD50DA-21B4-4730-8F1B-2552A5539BCC}">
      <text>
        <r>
          <rPr>
            <sz val="10"/>
            <color indexed="81"/>
            <rFont val="Lucida Console"/>
            <family val="3"/>
          </rPr>
          <t>Tempo de Estoque (Meses)_x000D_
_x000D_
189,0</t>
        </r>
      </text>
    </comment>
    <comment ref="A843" authorId="0" shapeId="0" xr:uid="{276B073C-1FA5-4E87-942A-684D9896E609}">
      <text>
        <r>
          <rPr>
            <sz val="10"/>
            <color indexed="81"/>
            <rFont val="Lucida Console"/>
            <family val="3"/>
          </rPr>
          <t>_x000D_
20537</t>
        </r>
      </text>
    </comment>
    <comment ref="B843" authorId="0" shapeId="0" xr:uid="{557663B3-01F6-42A6-A428-7D8C2D5D1EF8}">
      <text>
        <r>
          <rPr>
            <sz val="10"/>
            <color indexed="81"/>
            <rFont val="Lucida Console"/>
            <family val="3"/>
          </rPr>
          <t>DESCRIÇÃO DETALHADA_x000D_
PREGO COMUM DE CABECA CHATA - 22 X 48</t>
        </r>
      </text>
    </comment>
    <comment ref="W843" authorId="0" shapeId="0" xr:uid="{5980BD65-6F16-460E-9F21-8E38029CB1ED}">
      <text>
        <r>
          <rPr>
            <sz val="10"/>
            <color indexed="81"/>
            <rFont val="Lucida Console"/>
            <family val="3"/>
          </rPr>
          <t>_x000D_
DM-Construção</t>
        </r>
      </text>
    </comment>
    <comment ref="X843" authorId="0" shapeId="0" xr:uid="{5ECAA974-47A9-459F-AA23-D9F596BDF64D}">
      <text>
        <r>
          <rPr>
            <sz val="10"/>
            <color indexed="81"/>
            <rFont val="Lucida Console"/>
            <family val="3"/>
          </rPr>
          <t>_x000D_
PARAFUSOS ELEM. VEDACAO UNIAO CONEX . FIXACAO</t>
        </r>
      </text>
    </comment>
    <comment ref="Y843" authorId="0" shapeId="0" xr:uid="{55EDE228-7C69-4350-BF5C-DD2C68BB2BD1}">
      <text>
        <r>
          <rPr>
            <sz val="10"/>
            <color indexed="81"/>
            <rFont val="Lucida Console"/>
            <family val="3"/>
          </rPr>
          <t>_x000D_
PREGOS E GRAMPOS</t>
        </r>
      </text>
    </comment>
    <comment ref="AW843" authorId="0" shapeId="0" xr:uid="{39BB48CE-A223-42BB-8E3F-DEDBD2636C91}">
      <text>
        <r>
          <rPr>
            <sz val="10"/>
            <color indexed="81"/>
            <rFont val="Lucida Console"/>
            <family val="3"/>
          </rPr>
          <t>Tempo de Estoque (Meses)_x000D_
_x000D_
137,0</t>
        </r>
      </text>
    </comment>
    <comment ref="A844" authorId="0" shapeId="0" xr:uid="{582731C8-2DBD-4F08-90F3-D3318B5496B3}">
      <text>
        <r>
          <rPr>
            <sz val="10"/>
            <color indexed="81"/>
            <rFont val="Lucida Console"/>
            <family val="3"/>
          </rPr>
          <t>_x000D_
24888</t>
        </r>
      </text>
    </comment>
    <comment ref="B844" authorId="0" shapeId="0" xr:uid="{D932A0CD-2733-402F-AB91-BF96A55D0D2D}">
      <text>
        <r>
          <rPr>
            <sz val="10"/>
            <color indexed="81"/>
            <rFont val="Lucida Console"/>
            <family val="3"/>
          </rPr>
          <t>DESCRIÇÃO DETALHADA_x000D_
PREGO COMUM DE CABECA CHATA - 10 X 10</t>
        </r>
      </text>
    </comment>
    <comment ref="W844" authorId="0" shapeId="0" xr:uid="{75D834C8-F5A6-4315-BF44-6C0F4D69BA9B}">
      <text>
        <r>
          <rPr>
            <sz val="10"/>
            <color indexed="81"/>
            <rFont val="Lucida Console"/>
            <family val="3"/>
          </rPr>
          <t>_x000D_
DM-Construção</t>
        </r>
      </text>
    </comment>
    <comment ref="X844" authorId="0" shapeId="0" xr:uid="{FD0DFE1C-F55E-483F-8D52-B507A850CEAD}">
      <text>
        <r>
          <rPr>
            <sz val="10"/>
            <color indexed="81"/>
            <rFont val="Lucida Console"/>
            <family val="3"/>
          </rPr>
          <t>_x000D_
PARAFUSOS ELEM. VEDACAO UNIAO CONEX . FIXACAO</t>
        </r>
      </text>
    </comment>
    <comment ref="Y844" authorId="0" shapeId="0" xr:uid="{BD5284CE-0B74-4333-B753-C3324D45418F}">
      <text>
        <r>
          <rPr>
            <sz val="10"/>
            <color indexed="81"/>
            <rFont val="Lucida Console"/>
            <family val="3"/>
          </rPr>
          <t>_x000D_
PREGOS E GRAMPOS</t>
        </r>
      </text>
    </comment>
    <comment ref="AW844" authorId="0" shapeId="0" xr:uid="{B9B6E579-2011-4173-A20A-A60CAB9DB7E9}">
      <text>
        <r>
          <rPr>
            <sz val="10"/>
            <color indexed="81"/>
            <rFont val="Lucida Console"/>
            <family val="3"/>
          </rPr>
          <t>Tempo de Estoque (Meses)_x000D_
_x000D_
96,0</t>
        </r>
      </text>
    </comment>
    <comment ref="A845" authorId="0" shapeId="0" xr:uid="{DE69397D-FF4A-4632-ABFC-E48EC42D06A0}">
      <text>
        <r>
          <rPr>
            <sz val="10"/>
            <color indexed="81"/>
            <rFont val="Lucida Console"/>
            <family val="3"/>
          </rPr>
          <t>_x000D_
36031</t>
        </r>
      </text>
    </comment>
    <comment ref="B845" authorId="0" shapeId="0" xr:uid="{C7DDE729-EABA-468C-A0DD-68C642101C9A}">
      <text>
        <r>
          <rPr>
            <sz val="10"/>
            <color indexed="81"/>
            <rFont val="Lucida Console"/>
            <family val="3"/>
          </rPr>
          <t>DESCRIÇÃO DETALHADA_x000D_
PREGO DE ACO C/ CABECA - 15 X 15</t>
        </r>
      </text>
    </comment>
    <comment ref="W845" authorId="0" shapeId="0" xr:uid="{5EA36D28-E6B4-48DF-8FC7-7EF2628DBAE0}">
      <text>
        <r>
          <rPr>
            <sz val="10"/>
            <color indexed="81"/>
            <rFont val="Lucida Console"/>
            <family val="3"/>
          </rPr>
          <t>_x000D_
DM-Construção</t>
        </r>
      </text>
    </comment>
    <comment ref="X845" authorId="0" shapeId="0" xr:uid="{C2A0B68C-53D5-452B-9AD6-AFAE2339AD46}">
      <text>
        <r>
          <rPr>
            <sz val="10"/>
            <color indexed="81"/>
            <rFont val="Lucida Console"/>
            <family val="3"/>
          </rPr>
          <t>_x000D_
PARAFUSOS ELEM. VEDACAO UNIAO CONEX . FIXACAO</t>
        </r>
      </text>
    </comment>
    <comment ref="Y845" authorId="0" shapeId="0" xr:uid="{01436639-008C-474A-B958-AC59FEA81787}">
      <text>
        <r>
          <rPr>
            <sz val="10"/>
            <color indexed="81"/>
            <rFont val="Lucida Console"/>
            <family val="3"/>
          </rPr>
          <t>_x000D_
PREGOS E GRAMPOS</t>
        </r>
      </text>
    </comment>
    <comment ref="AW845" authorId="0" shapeId="0" xr:uid="{EFE54718-C744-43E9-A99B-55B3E1E4DC20}">
      <text>
        <r>
          <rPr>
            <sz val="10"/>
            <color indexed="81"/>
            <rFont val="Lucida Console"/>
            <family val="3"/>
          </rPr>
          <t>Tempo de Estoque (Meses)_x000D_
_x000D_
2.616,0</t>
        </r>
      </text>
    </comment>
    <comment ref="A846" authorId="0" shapeId="0" xr:uid="{760BC575-1B05-4D74-9DFA-FE558AC73950}">
      <text>
        <r>
          <rPr>
            <sz val="10"/>
            <color indexed="81"/>
            <rFont val="Lucida Console"/>
            <family val="3"/>
          </rPr>
          <t>_x000D_
49858</t>
        </r>
      </text>
    </comment>
    <comment ref="B846" authorId="0" shapeId="0" xr:uid="{1F8509E5-51C6-40E9-9AE1-F73F8D1F5C0B}">
      <text>
        <r>
          <rPr>
            <sz val="10"/>
            <color indexed="81"/>
            <rFont val="Lucida Console"/>
            <family val="3"/>
          </rPr>
          <t>DESCRIÇÃO DETALHADA_x000D_
PREGO DE ACO C/ CABECA - 12 X 12</t>
        </r>
      </text>
    </comment>
    <comment ref="W846" authorId="0" shapeId="0" xr:uid="{4137894D-A1B7-4A9F-905A-C3740FB1A6EA}">
      <text>
        <r>
          <rPr>
            <sz val="10"/>
            <color indexed="81"/>
            <rFont val="Lucida Console"/>
            <family val="3"/>
          </rPr>
          <t>_x000D_
DM-Construção</t>
        </r>
      </text>
    </comment>
    <comment ref="X846" authorId="0" shapeId="0" xr:uid="{C8BE1E4B-C0CE-4DA3-A8C1-FCD653E1C40A}">
      <text>
        <r>
          <rPr>
            <sz val="10"/>
            <color indexed="81"/>
            <rFont val="Lucida Console"/>
            <family val="3"/>
          </rPr>
          <t>_x000D_
PARAFUSOS ELEM. VEDACAO UNIAO CONEX . FIXACAO</t>
        </r>
      </text>
    </comment>
    <comment ref="Y846" authorId="0" shapeId="0" xr:uid="{E6BB4D36-BC0E-4D66-BE06-5EC6C7D0D127}">
      <text>
        <r>
          <rPr>
            <sz val="10"/>
            <color indexed="81"/>
            <rFont val="Lucida Console"/>
            <family val="3"/>
          </rPr>
          <t>_x000D_
PREGOS E GRAMPOS</t>
        </r>
      </text>
    </comment>
    <comment ref="AW846" authorId="0" shapeId="0" xr:uid="{5E0F7A73-525E-4971-BB7A-9CE5B1862D8F}">
      <text>
        <r>
          <rPr>
            <sz val="10"/>
            <color indexed="81"/>
            <rFont val="Lucida Console"/>
            <family val="3"/>
          </rPr>
          <t>Tempo de Estoque (Meses)_x000D_
_x000D_
185,0</t>
        </r>
      </text>
    </comment>
    <comment ref="A847" authorId="0" shapeId="0" xr:uid="{A503CD88-2E1A-4724-8B2F-E997B48F6ED6}">
      <text>
        <r>
          <rPr>
            <sz val="10"/>
            <color indexed="81"/>
            <rFont val="Lucida Console"/>
            <family val="3"/>
          </rPr>
          <t>_x000D_
20554</t>
        </r>
      </text>
    </comment>
    <comment ref="B847" authorId="0" shapeId="0" xr:uid="{CF4A42E7-AE17-44F4-A330-2F0DC7BD1983}">
      <text>
        <r>
          <rPr>
            <sz val="10"/>
            <color indexed="81"/>
            <rFont val="Lucida Console"/>
            <family val="3"/>
          </rPr>
          <t>DESCRIÇÃO DETALHADA_x000D_
REBITE DE REPUCHO EM ALUMINIO C/ MANDRIL DE ACO 4 X 12 MM</t>
        </r>
      </text>
    </comment>
    <comment ref="W847" authorId="0" shapeId="0" xr:uid="{483BFE04-A9DF-40C5-8042-5E03890567E1}">
      <text>
        <r>
          <rPr>
            <sz val="10"/>
            <color indexed="81"/>
            <rFont val="Lucida Console"/>
            <family val="3"/>
          </rPr>
          <t>_x000D_
DM-Serralheria</t>
        </r>
      </text>
    </comment>
    <comment ref="X847" authorId="0" shapeId="0" xr:uid="{683D9D8B-4ABE-481E-9EEC-4262B7D6623B}">
      <text>
        <r>
          <rPr>
            <sz val="10"/>
            <color indexed="81"/>
            <rFont val="Lucida Console"/>
            <family val="3"/>
          </rPr>
          <t>_x000D_
PARAFUSOS ELEM. VEDACAO UNIAO CONEX . FIXACAO</t>
        </r>
      </text>
    </comment>
    <comment ref="Y847" authorId="0" shapeId="0" xr:uid="{2F3B0FE0-455F-45B1-B3F3-408C01C59D25}">
      <text>
        <r>
          <rPr>
            <sz val="10"/>
            <color indexed="81"/>
            <rFont val="Lucida Console"/>
            <family val="3"/>
          </rPr>
          <t>_x000D_
REBITES ILHOTES PINOS E CHAVETAS</t>
        </r>
      </text>
    </comment>
    <comment ref="AW847" authorId="0" shapeId="0" xr:uid="{A7EEDB5C-390A-475A-96D6-C11FAC162DB6}">
      <text>
        <r>
          <rPr>
            <sz val="10"/>
            <color indexed="81"/>
            <rFont val="Lucida Console"/>
            <family val="3"/>
          </rPr>
          <t>Tempo de Estoque (Meses)_x000D_
_x000D_
12.260,0</t>
        </r>
      </text>
    </comment>
    <comment ref="A848" authorId="0" shapeId="0" xr:uid="{8428F5FF-F65C-415F-89F8-CF5A0FB67BCD}">
      <text>
        <r>
          <rPr>
            <sz val="10"/>
            <color indexed="81"/>
            <rFont val="Lucida Console"/>
            <family val="3"/>
          </rPr>
          <t>_x000D_
20558</t>
        </r>
      </text>
    </comment>
    <comment ref="B848" authorId="0" shapeId="0" xr:uid="{0AA3548B-133C-48B5-9E6B-A8A8A268E317}">
      <text>
        <r>
          <rPr>
            <sz val="10"/>
            <color indexed="81"/>
            <rFont val="Lucida Console"/>
            <family val="3"/>
          </rPr>
          <t>DESCRIÇÃO DETALHADA_x000D_
REBITE DE REPUCHO EM ALUMINIO C/ MANDRIL DE ACO 4 X 16 MM</t>
        </r>
      </text>
    </comment>
    <comment ref="W848" authorId="0" shapeId="0" xr:uid="{97B477CB-FB01-4C2D-B4A2-5EF6DACC16F5}">
      <text>
        <r>
          <rPr>
            <sz val="10"/>
            <color indexed="81"/>
            <rFont val="Lucida Console"/>
            <family val="3"/>
          </rPr>
          <t>_x000D_
DM-Serralheria</t>
        </r>
      </text>
    </comment>
    <comment ref="X848" authorId="0" shapeId="0" xr:uid="{DD3BA89C-A421-49C5-8622-CEBEB942DA37}">
      <text>
        <r>
          <rPr>
            <sz val="10"/>
            <color indexed="81"/>
            <rFont val="Lucida Console"/>
            <family val="3"/>
          </rPr>
          <t>_x000D_
PARAFUSOS ELEM. VEDACAO UNIAO CONEX . FIXACAO</t>
        </r>
      </text>
    </comment>
    <comment ref="Y848" authorId="0" shapeId="0" xr:uid="{E5D9A14D-5E41-4B42-9497-E2276D3E34F0}">
      <text>
        <r>
          <rPr>
            <sz val="10"/>
            <color indexed="81"/>
            <rFont val="Lucida Console"/>
            <family val="3"/>
          </rPr>
          <t>_x000D_
REBITES ILHOTES PINOS E CHAVETAS</t>
        </r>
      </text>
    </comment>
    <comment ref="AW848" authorId="0" shapeId="0" xr:uid="{F6D17123-F3CF-4098-8BC8-EDA72F40916F}">
      <text>
        <r>
          <rPr>
            <sz val="10"/>
            <color indexed="81"/>
            <rFont val="Lucida Console"/>
            <family val="3"/>
          </rPr>
          <t>Tempo de Estoque (Meses)_x000D_
_x000D_
9.000,0</t>
        </r>
      </text>
    </comment>
    <comment ref="A849" authorId="0" shapeId="0" xr:uid="{BF24D092-369D-4EB6-A76F-655F2F5DA0A5}">
      <text>
        <r>
          <rPr>
            <sz val="10"/>
            <color indexed="81"/>
            <rFont val="Lucida Console"/>
            <family val="3"/>
          </rPr>
          <t>_x000D_
20576</t>
        </r>
      </text>
    </comment>
    <comment ref="B849" authorId="0" shapeId="0" xr:uid="{3485BB93-5877-46EB-8BC1-08574F6815CE}">
      <text>
        <r>
          <rPr>
            <sz val="10"/>
            <color indexed="81"/>
            <rFont val="Lucida Console"/>
            <family val="3"/>
          </rPr>
          <t>DESCRIÇÃO DETALHADA_x000D_
REBITE DE REPUCHO EM ALUMINIO C/ MANDRIL DE ACO 4,76 X 25MM</t>
        </r>
      </text>
    </comment>
    <comment ref="W849" authorId="0" shapeId="0" xr:uid="{9B8CC6DA-F1A0-4D85-8498-779160DB331A}">
      <text>
        <r>
          <rPr>
            <sz val="10"/>
            <color indexed="81"/>
            <rFont val="Lucida Console"/>
            <family val="3"/>
          </rPr>
          <t>_x000D_
DM-Serralheria</t>
        </r>
      </text>
    </comment>
    <comment ref="X849" authorId="0" shapeId="0" xr:uid="{C0624565-6257-4AB2-85BC-877CF1BA1CA2}">
      <text>
        <r>
          <rPr>
            <sz val="10"/>
            <color indexed="81"/>
            <rFont val="Lucida Console"/>
            <family val="3"/>
          </rPr>
          <t>_x000D_
PARAFUSOS ELEM. VEDACAO UNIAO CONEX . FIXACAO</t>
        </r>
      </text>
    </comment>
    <comment ref="Y849" authorId="0" shapeId="0" xr:uid="{147733F0-F5CC-4768-A754-F444B2443034}">
      <text>
        <r>
          <rPr>
            <sz val="10"/>
            <color indexed="81"/>
            <rFont val="Lucida Console"/>
            <family val="3"/>
          </rPr>
          <t>_x000D_
REBITES ILHOTES PINOS E CHAVETAS</t>
        </r>
      </text>
    </comment>
    <comment ref="AW849" authorId="0" shapeId="0" xr:uid="{E5B68CB4-0A24-4951-95AF-2CAAE2999AC6}">
      <text>
        <r>
          <rPr>
            <sz val="10"/>
            <color indexed="81"/>
            <rFont val="Lucida Console"/>
            <family val="3"/>
          </rPr>
          <t>Tempo de Estoque (Meses)_x000D_
_x000D_
7.415,0</t>
        </r>
      </text>
    </comment>
    <comment ref="A850" authorId="0" shapeId="0" xr:uid="{B13F1091-9395-4841-B2B7-A73446EF1785}">
      <text>
        <r>
          <rPr>
            <sz val="10"/>
            <color indexed="81"/>
            <rFont val="Lucida Console"/>
            <family val="3"/>
          </rPr>
          <t>_x000D_
20583</t>
        </r>
      </text>
    </comment>
    <comment ref="B850" authorId="0" shapeId="0" xr:uid="{996E2239-2743-4C5A-852C-E44BE7A91192}">
      <text>
        <r>
          <rPr>
            <sz val="10"/>
            <color indexed="81"/>
            <rFont val="Lucida Console"/>
            <family val="3"/>
          </rPr>
          <t>DESCRIÇÃO DETALHADA_x000D_
REBITE DE REPUCHO EM ALUMINIO C/ MANDRIL DE ACO 6 X 25 MM</t>
        </r>
      </text>
    </comment>
    <comment ref="W850" authorId="0" shapeId="0" xr:uid="{F402B66C-C306-4551-8A18-E1F15852A3FA}">
      <text>
        <r>
          <rPr>
            <sz val="10"/>
            <color indexed="81"/>
            <rFont val="Lucida Console"/>
            <family val="3"/>
          </rPr>
          <t>_x000D_
DM-Serralheria</t>
        </r>
      </text>
    </comment>
    <comment ref="X850" authorId="0" shapeId="0" xr:uid="{F7992170-32A4-47B6-92AB-3AE4BB517EAB}">
      <text>
        <r>
          <rPr>
            <sz val="10"/>
            <color indexed="81"/>
            <rFont val="Lucida Console"/>
            <family val="3"/>
          </rPr>
          <t>_x000D_
PARAFUSOS ELEM. VEDACAO UNIAO CONEX . FIXACAO</t>
        </r>
      </text>
    </comment>
    <comment ref="Y850" authorId="0" shapeId="0" xr:uid="{2DFADF76-BF4D-448C-87D8-35B5686C0348}">
      <text>
        <r>
          <rPr>
            <sz val="10"/>
            <color indexed="81"/>
            <rFont val="Lucida Console"/>
            <family val="3"/>
          </rPr>
          <t>_x000D_
REBITES ILHOTES PINOS E CHAVETAS</t>
        </r>
      </text>
    </comment>
    <comment ref="AW850" authorId="0" shapeId="0" xr:uid="{EEB03539-A87C-41F6-8EAA-C858C95BA53C}">
      <text>
        <r>
          <rPr>
            <sz val="10"/>
            <color indexed="81"/>
            <rFont val="Lucida Console"/>
            <family val="3"/>
          </rPr>
          <t>Tempo de Estoque (Meses)_x000D_
_x000D_
13.063,0</t>
        </r>
      </text>
    </comment>
    <comment ref="A851" authorId="0" shapeId="0" xr:uid="{5A043987-8C5B-4AE9-AC58-4F9A4FF35FA9}">
      <text>
        <r>
          <rPr>
            <sz val="10"/>
            <color indexed="81"/>
            <rFont val="Lucida Console"/>
            <family val="3"/>
          </rPr>
          <t>_x000D_
20584</t>
        </r>
      </text>
    </comment>
    <comment ref="B851" authorId="0" shapeId="0" xr:uid="{F8EEEE64-642E-4BB3-AE46-C87AF30F5E78}">
      <text>
        <r>
          <rPr>
            <sz val="10"/>
            <color indexed="81"/>
            <rFont val="Lucida Console"/>
            <family val="3"/>
          </rPr>
          <t>DESCRIÇÃO DETALHADA_x000D_
REBITE DE REPUCHO EM ALUMINIO C/ MANDRIL DE ACO 6 X 30 MM</t>
        </r>
      </text>
    </comment>
    <comment ref="W851" authorId="0" shapeId="0" xr:uid="{61715DEA-C75A-4A7D-BF18-0F34F2AE806F}">
      <text>
        <r>
          <rPr>
            <sz val="10"/>
            <color indexed="81"/>
            <rFont val="Lucida Console"/>
            <family val="3"/>
          </rPr>
          <t>_x000D_
DM-Serralheria</t>
        </r>
      </text>
    </comment>
    <comment ref="X851" authorId="0" shapeId="0" xr:uid="{EEDAB395-BBEA-482D-A96E-A31A5F8269F4}">
      <text>
        <r>
          <rPr>
            <sz val="10"/>
            <color indexed="81"/>
            <rFont val="Lucida Console"/>
            <family val="3"/>
          </rPr>
          <t>_x000D_
PARAFUSOS ELEM. VEDACAO UNIAO CONEX . FIXACAO</t>
        </r>
      </text>
    </comment>
    <comment ref="Y851" authorId="0" shapeId="0" xr:uid="{F1735DFE-B78C-42D7-B778-5805501270A1}">
      <text>
        <r>
          <rPr>
            <sz val="10"/>
            <color indexed="81"/>
            <rFont val="Lucida Console"/>
            <family val="3"/>
          </rPr>
          <t>_x000D_
REBITES ILHOTES PINOS E CHAVETAS</t>
        </r>
      </text>
    </comment>
    <comment ref="AW851" authorId="0" shapeId="0" xr:uid="{B7631CD5-B307-4A7A-BE6C-766D93A90C0F}">
      <text>
        <r>
          <rPr>
            <sz val="10"/>
            <color indexed="81"/>
            <rFont val="Lucida Console"/>
            <family val="3"/>
          </rPr>
          <t>Tempo de Estoque (Meses)_x000D_
_x000D_
24.460,0</t>
        </r>
      </text>
    </comment>
    <comment ref="A852" authorId="0" shapeId="0" xr:uid="{498D6EC5-F7CF-4801-B4AB-C70BB63F21D5}">
      <text>
        <r>
          <rPr>
            <sz val="10"/>
            <color indexed="81"/>
            <rFont val="Lucida Console"/>
            <family val="3"/>
          </rPr>
          <t>_x000D_
123349</t>
        </r>
      </text>
    </comment>
    <comment ref="B852" authorId="0" shapeId="0" xr:uid="{83387E67-ABB7-4A65-8C48-7076988805E3}">
      <text>
        <r>
          <rPr>
            <sz val="10"/>
            <color indexed="81"/>
            <rFont val="Lucida Console"/>
            <family val="3"/>
          </rPr>
          <t>DESCRIÇÃO DETALHADA_x000D_
PINO F25 - CAIXA COM 5.000 PINOS</t>
        </r>
      </text>
    </comment>
    <comment ref="W852" authorId="0" shapeId="0" xr:uid="{C92D5A29-49D3-4352-A741-571E89138613}">
      <text>
        <r>
          <rPr>
            <sz val="10"/>
            <color indexed="81"/>
            <rFont val="Lucida Console"/>
            <family val="3"/>
          </rPr>
          <t>_x000D_
DM-Serralheria</t>
        </r>
      </text>
    </comment>
    <comment ref="X852" authorId="0" shapeId="0" xr:uid="{1953F50E-0865-4438-A97E-2EDCEC2BE26C}">
      <text>
        <r>
          <rPr>
            <sz val="10"/>
            <color indexed="81"/>
            <rFont val="Lucida Console"/>
            <family val="3"/>
          </rPr>
          <t>_x000D_
PARAFUSOS ELEM. VEDACAO UNIAO CONEX . FIXACAO</t>
        </r>
      </text>
    </comment>
    <comment ref="Y852" authorId="0" shapeId="0" xr:uid="{78B95E3A-C32D-41FD-AAD3-E12509D675DE}">
      <text>
        <r>
          <rPr>
            <sz val="10"/>
            <color indexed="81"/>
            <rFont val="Lucida Console"/>
            <family val="3"/>
          </rPr>
          <t>_x000D_
REBITES ILHOTES PINOS E CHAVETAS</t>
        </r>
      </text>
    </comment>
    <comment ref="AW852" authorId="0" shapeId="0" xr:uid="{F804326C-3EB1-46AA-910C-568B26508369}">
      <text>
        <r>
          <rPr>
            <sz val="10"/>
            <color indexed="81"/>
            <rFont val="Lucida Console"/>
            <family val="3"/>
          </rPr>
          <t>Tempo de Estoque (Meses)_x000D_
_x000D_
164,0</t>
        </r>
      </text>
    </comment>
    <comment ref="A853" authorId="0" shapeId="0" xr:uid="{5E556E0C-079F-46A7-AB79-7E077F9F4DBA}">
      <text>
        <r>
          <rPr>
            <sz val="10"/>
            <color indexed="81"/>
            <rFont val="Lucida Console"/>
            <family val="3"/>
          </rPr>
          <t>_x000D_
123350</t>
        </r>
      </text>
    </comment>
    <comment ref="B853" authorId="0" shapeId="0" xr:uid="{B4BFAD02-F169-48E6-9A6E-038E168D8090}">
      <text>
        <r>
          <rPr>
            <sz val="10"/>
            <color indexed="81"/>
            <rFont val="Lucida Console"/>
            <family val="3"/>
          </rPr>
          <t>DESCRIÇÃO DETALHADA_x000D_
PINO F30 - CAIXA COM 5.000 PINOS</t>
        </r>
      </text>
    </comment>
    <comment ref="W853" authorId="0" shapeId="0" xr:uid="{CC4E1F6E-376B-4825-8E66-14B03EC4F812}">
      <text>
        <r>
          <rPr>
            <sz val="10"/>
            <color indexed="81"/>
            <rFont val="Lucida Console"/>
            <family val="3"/>
          </rPr>
          <t>_x000D_
DM-Serralheria</t>
        </r>
      </text>
    </comment>
    <comment ref="X853" authorId="0" shapeId="0" xr:uid="{00C635B6-C15F-44B1-A0A9-86C8837CF6A1}">
      <text>
        <r>
          <rPr>
            <sz val="10"/>
            <color indexed="81"/>
            <rFont val="Lucida Console"/>
            <family val="3"/>
          </rPr>
          <t>_x000D_
PARAFUSOS ELEM. VEDACAO UNIAO CONEX . FIXACAO</t>
        </r>
      </text>
    </comment>
    <comment ref="Y853" authorId="0" shapeId="0" xr:uid="{881289AE-2342-4A7F-85B5-84BFE6E62950}">
      <text>
        <r>
          <rPr>
            <sz val="10"/>
            <color indexed="81"/>
            <rFont val="Lucida Console"/>
            <family val="3"/>
          </rPr>
          <t>_x000D_
REBITES ILHOTES PINOS E CHAVETAS</t>
        </r>
      </text>
    </comment>
    <comment ref="AW853" authorId="0" shapeId="0" xr:uid="{9E645DC7-F08E-4F98-990D-A7829B023F33}">
      <text>
        <r>
          <rPr>
            <sz val="10"/>
            <color indexed="81"/>
            <rFont val="Lucida Console"/>
            <family val="3"/>
          </rPr>
          <t>Tempo de Estoque (Meses)_x000D_
_x000D_
91,0</t>
        </r>
      </text>
    </comment>
    <comment ref="A854" authorId="0" shapeId="0" xr:uid="{2F722BC1-829A-4AFC-B5E3-986B843890BD}">
      <text>
        <r>
          <rPr>
            <sz val="10"/>
            <color indexed="81"/>
            <rFont val="Lucida Console"/>
            <family val="3"/>
          </rPr>
          <t>_x000D_
133366</t>
        </r>
      </text>
    </comment>
    <comment ref="B854" authorId="0" shapeId="0" xr:uid="{D3D817BA-95EA-44FD-A9DA-734EF5EF2C55}">
      <text>
        <r>
          <rPr>
            <sz val="10"/>
            <color indexed="81"/>
            <rFont val="Lucida Console"/>
            <family val="3"/>
          </rPr>
          <t>DESCRIÇÃO DETALHADA_x000D_
BUCHA PARA GESSO ACARTONADO (DRYWALL), ESPESSURA DE 15 MM A 23 MM</t>
        </r>
      </text>
    </comment>
    <comment ref="W854" authorId="0" shapeId="0" xr:uid="{B2736212-2C52-4901-9C9A-0A4AFBD9E113}">
      <text>
        <r>
          <rPr>
            <sz val="10"/>
            <color indexed="81"/>
            <rFont val="Lucida Console"/>
            <family val="3"/>
          </rPr>
          <t>_x000D_
DM-Construção</t>
        </r>
      </text>
    </comment>
    <comment ref="X854" authorId="0" shapeId="0" xr:uid="{8228558F-04F8-4443-BE2D-6D0203511177}">
      <text>
        <r>
          <rPr>
            <sz val="10"/>
            <color indexed="81"/>
            <rFont val="Lucida Console"/>
            <family val="3"/>
          </rPr>
          <t>_x000D_
PARAFUSOS ELEM. VEDACAO UNIAO CONEX . FIXACAO</t>
        </r>
      </text>
    </comment>
    <comment ref="Y854" authorId="0" shapeId="0" xr:uid="{7F63AA4F-222D-42E8-AC51-625364A980E7}">
      <text>
        <r>
          <rPr>
            <sz val="10"/>
            <color indexed="81"/>
            <rFont val="Lucida Console"/>
            <family val="3"/>
          </rPr>
          <t>_x000D_
BUCHAS CHUMBADORES E GANCHOS</t>
        </r>
      </text>
    </comment>
    <comment ref="AW854" authorId="0" shapeId="0" xr:uid="{DC6E840E-7E59-4EDB-8441-416BD9AB47E8}">
      <text>
        <r>
          <rPr>
            <sz val="10"/>
            <color indexed="81"/>
            <rFont val="Lucida Console"/>
            <family val="3"/>
          </rPr>
          <t>Tempo de Estoque (Meses)_x000D_
_x000D_
28.282,0</t>
        </r>
      </text>
    </comment>
    <comment ref="A855" authorId="0" shapeId="0" xr:uid="{B21946C7-57CC-48C7-BB73-2FDDAE23885E}">
      <text>
        <r>
          <rPr>
            <sz val="10"/>
            <color indexed="81"/>
            <rFont val="Lucida Console"/>
            <family val="3"/>
          </rPr>
          <t>_x000D_
77788</t>
        </r>
      </text>
    </comment>
    <comment ref="B855" authorId="0" shapeId="0" xr:uid="{F1EBBCC1-7A77-4AB7-9CDD-7C9F8EDB13E5}">
      <text>
        <r>
          <rPr>
            <sz val="10"/>
            <color indexed="81"/>
            <rFont val="Lucida Console"/>
            <family val="3"/>
          </rPr>
          <t>DESCRIÇÃO DETALHADA_x000D_
RODIZIO GIRATORIO DE 2" - P/CARRINHO COM PLACA</t>
        </r>
      </text>
    </comment>
    <comment ref="W855" authorId="0" shapeId="0" xr:uid="{214C51F7-A406-4E2B-985B-C7B6EB2D7109}">
      <text>
        <r>
          <rPr>
            <sz val="10"/>
            <color indexed="81"/>
            <rFont val="Lucida Console"/>
            <family val="3"/>
          </rPr>
          <t>_x000D_
Administrativo</t>
        </r>
      </text>
    </comment>
    <comment ref="X855" authorId="0" shapeId="0" xr:uid="{05D80056-6060-4E29-96B3-543A799B4C2F}">
      <text>
        <r>
          <rPr>
            <sz val="10"/>
            <color indexed="81"/>
            <rFont val="Lucida Console"/>
            <family val="3"/>
          </rPr>
          <t>_x000D_
PARAFUSOS ELEM. VEDACAO UNIAO CONEX . FIXACAO</t>
        </r>
      </text>
    </comment>
    <comment ref="Y855" authorId="0" shapeId="0" xr:uid="{9392A647-F6A1-424A-A20B-72E6D6F767C0}">
      <text>
        <r>
          <rPr>
            <sz val="10"/>
            <color indexed="81"/>
            <rFont val="Lucida Console"/>
            <family val="3"/>
          </rPr>
          <t>_x000D_
PECAS METALICAS VARIADAS</t>
        </r>
      </text>
    </comment>
    <comment ref="AW855" authorId="0" shapeId="0" xr:uid="{7345D752-1697-431F-B864-351A523B3AB1}">
      <text>
        <r>
          <rPr>
            <sz val="10"/>
            <color indexed="81"/>
            <rFont val="Lucida Console"/>
            <family val="3"/>
          </rPr>
          <t>Tempo de Estoque (Meses)_x000D_
_x000D_
776,0</t>
        </r>
      </text>
    </comment>
    <comment ref="A856" authorId="0" shapeId="0" xr:uid="{4E081A65-596B-4DD7-8E8B-4C26AA0A9BB1}">
      <text>
        <r>
          <rPr>
            <sz val="10"/>
            <color indexed="81"/>
            <rFont val="Lucida Console"/>
            <family val="3"/>
          </rPr>
          <t>_x000D_
33609</t>
        </r>
      </text>
    </comment>
    <comment ref="B856" authorId="0" shapeId="0" xr:uid="{F5E9610D-A2D2-4F3A-9A78-84326FDF7A18}">
      <text>
        <r>
          <rPr>
            <sz val="10"/>
            <color indexed="81"/>
            <rFont val="Lucida Console"/>
            <family val="3"/>
          </rPr>
          <t>DESCRIÇÃO DETALHADA_x000D_
ARAME DE ACO CARBONO GALVANIZADO - BWG N° 10 (3,40 MM), ROLO COM 50 KG</t>
        </r>
      </text>
    </comment>
    <comment ref="W856" authorId="0" shapeId="0" xr:uid="{E34A8F32-1FA8-42E8-808F-FA4B955B37F4}">
      <text>
        <r>
          <rPr>
            <sz val="10"/>
            <color indexed="81"/>
            <rFont val="Lucida Console"/>
            <family val="3"/>
          </rPr>
          <t>_x000D_
DM-Construção</t>
        </r>
      </text>
    </comment>
    <comment ref="X856" authorId="0" shapeId="0" xr:uid="{90E93D6B-E931-4E69-BDBD-0FD2E838F4F4}">
      <text>
        <r>
          <rPr>
            <sz val="10"/>
            <color indexed="81"/>
            <rFont val="Lucida Console"/>
            <family val="3"/>
          </rPr>
          <t>_x000D_
PARAFUSOS ELEM. VEDACAO UNIAO CONEX . FIXACAO</t>
        </r>
      </text>
    </comment>
    <comment ref="Y856" authorId="0" shapeId="0" xr:uid="{37B6A484-C7D3-450A-86C4-EE6DF7A82E8B}">
      <text>
        <r>
          <rPr>
            <sz val="10"/>
            <color indexed="81"/>
            <rFont val="Lucida Console"/>
            <family val="3"/>
          </rPr>
          <t>_x000D_
ARAMES E ACESSORIOS P/ CERCA...</t>
        </r>
      </text>
    </comment>
    <comment ref="AW856" authorId="0" shapeId="0" xr:uid="{78C4F84C-1B69-4FD5-A270-D8B30F87730F}">
      <text>
        <r>
          <rPr>
            <sz val="10"/>
            <color indexed="81"/>
            <rFont val="Lucida Console"/>
            <family val="3"/>
          </rPr>
          <t>Tempo de Estoque (Meses)_x000D_
_x000D_
145,0</t>
        </r>
      </text>
    </comment>
    <comment ref="A857" authorId="0" shapeId="0" xr:uid="{17C262A3-8A22-47FB-83DE-51ACE1F20343}">
      <text>
        <r>
          <rPr>
            <sz val="10"/>
            <color indexed="81"/>
            <rFont val="Lucida Console"/>
            <family val="3"/>
          </rPr>
          <t>_x000D_
33612</t>
        </r>
      </text>
    </comment>
    <comment ref="B857" authorId="0" shapeId="0" xr:uid="{7FF8C9EF-C1FF-42EC-B534-9B1ABD20C76F}">
      <text>
        <r>
          <rPr>
            <sz val="10"/>
            <color indexed="81"/>
            <rFont val="Lucida Console"/>
            <family val="3"/>
          </rPr>
          <t>DESCRIÇÃO DETALHADA_x000D_
ARAME DE ACO CARBONO GALVANIZADO - BWG N° 16 (1,65 MM) - ROLO C/ 01 KG</t>
        </r>
      </text>
    </comment>
    <comment ref="W857" authorId="0" shapeId="0" xr:uid="{57C1FFCE-2ADD-463E-990A-96797042368A}">
      <text>
        <r>
          <rPr>
            <sz val="10"/>
            <color indexed="81"/>
            <rFont val="Lucida Console"/>
            <family val="3"/>
          </rPr>
          <t>_x000D_
DM-Construção</t>
        </r>
      </text>
    </comment>
    <comment ref="X857" authorId="0" shapeId="0" xr:uid="{B0785971-BEA1-4FD7-A9FB-32994379E56E}">
      <text>
        <r>
          <rPr>
            <sz val="10"/>
            <color indexed="81"/>
            <rFont val="Lucida Console"/>
            <family val="3"/>
          </rPr>
          <t>_x000D_
PARAFUSOS ELEM. VEDACAO UNIAO CONEX . FIXACAO</t>
        </r>
      </text>
    </comment>
    <comment ref="Y857" authorId="0" shapeId="0" xr:uid="{549121A7-C919-415B-950C-44874B61221E}">
      <text>
        <r>
          <rPr>
            <sz val="10"/>
            <color indexed="81"/>
            <rFont val="Lucida Console"/>
            <family val="3"/>
          </rPr>
          <t>_x000D_
ARAMES E ACESSORIOS P/ CERCA...</t>
        </r>
      </text>
    </comment>
    <comment ref="AW857" authorId="0" shapeId="0" xr:uid="{FD2D0054-F12F-4351-8961-DCC7AB61D6A3}">
      <text>
        <r>
          <rPr>
            <sz val="10"/>
            <color indexed="81"/>
            <rFont val="Lucida Console"/>
            <family val="3"/>
          </rPr>
          <t>Tempo de Estoque (Meses)_x000D_
_x000D_
325,0</t>
        </r>
      </text>
    </comment>
    <comment ref="A858" authorId="0" shapeId="0" xr:uid="{25D52D02-A8CB-4D98-AF4F-3D3093C4378F}">
      <text>
        <r>
          <rPr>
            <sz val="10"/>
            <color indexed="81"/>
            <rFont val="Lucida Console"/>
            <family val="3"/>
          </rPr>
          <t>_x000D_
33623</t>
        </r>
      </text>
    </comment>
    <comment ref="B858" authorId="0" shapeId="0" xr:uid="{7BE1B3FA-434F-4B76-B5FA-C41F5B7E46AC}">
      <text>
        <r>
          <rPr>
            <sz val="10"/>
            <color indexed="81"/>
            <rFont val="Lucida Console"/>
            <family val="3"/>
          </rPr>
          <t>DESCRIÇÃO DETALHADA_x000D_
ARAME DE ACO CARBONO RECOZIDO (LISO) - BWG N° 18 (1,24 MM) - ROLO COM 1 KG</t>
        </r>
      </text>
    </comment>
    <comment ref="W858" authorId="0" shapeId="0" xr:uid="{A48462D2-5CEC-4B82-B186-C058058EEF10}">
      <text>
        <r>
          <rPr>
            <sz val="10"/>
            <color indexed="81"/>
            <rFont val="Lucida Console"/>
            <family val="3"/>
          </rPr>
          <t>_x000D_
DM-Construção</t>
        </r>
      </text>
    </comment>
    <comment ref="X858" authorId="0" shapeId="0" xr:uid="{599EF00A-A19E-4CC8-931B-71928480AE55}">
      <text>
        <r>
          <rPr>
            <sz val="10"/>
            <color indexed="81"/>
            <rFont val="Lucida Console"/>
            <family val="3"/>
          </rPr>
          <t>_x000D_
PARAFUSOS ELEM. VEDACAO UNIAO CONEX . FIXACAO</t>
        </r>
      </text>
    </comment>
    <comment ref="Y858" authorId="0" shapeId="0" xr:uid="{2FB8C816-6010-457A-9345-5D5843405C28}">
      <text>
        <r>
          <rPr>
            <sz val="10"/>
            <color indexed="81"/>
            <rFont val="Lucida Console"/>
            <family val="3"/>
          </rPr>
          <t>_x000D_
ARAMES E ACESSORIOS P/ CERCA...</t>
        </r>
      </text>
    </comment>
    <comment ref="AW858" authorId="0" shapeId="0" xr:uid="{B541D253-2AA7-404C-A4CF-85FF37BFA1BA}">
      <text>
        <r>
          <rPr>
            <sz val="10"/>
            <color indexed="81"/>
            <rFont val="Lucida Console"/>
            <family val="3"/>
          </rPr>
          <t>Tempo de Estoque (Meses)_x000D_
_x000D_
408,0</t>
        </r>
      </text>
    </comment>
    <comment ref="A859" authorId="0" shapeId="0" xr:uid="{AC531983-6107-4E6B-8C6B-988EB9777955}">
      <text>
        <r>
          <rPr>
            <sz val="10"/>
            <color indexed="81"/>
            <rFont val="Lucida Console"/>
            <family val="3"/>
          </rPr>
          <t>_x000D_
81514</t>
        </r>
      </text>
    </comment>
    <comment ref="B859" authorId="0" shapeId="0" xr:uid="{A853C70C-AFC8-4A6E-97CF-F476C8383CFD}">
      <text>
        <r>
          <rPr>
            <sz val="10"/>
            <color indexed="81"/>
            <rFont val="Lucida Console"/>
            <family val="3"/>
          </rPr>
          <t>DESCRIÇÃO DETALHADA_x000D_
PARAFUSO EM ACO BICROMATIZADO, CABECA CHATA - 3,5 X 16 MM - CABECA COM ENCAIXE PARA CHAVE PHILLIPS</t>
        </r>
      </text>
    </comment>
    <comment ref="W859" authorId="0" shapeId="0" xr:uid="{1ED5A4D5-C198-4659-B1C0-8FAD57FF9A95}">
      <text>
        <r>
          <rPr>
            <sz val="10"/>
            <color indexed="81"/>
            <rFont val="Lucida Console"/>
            <family val="3"/>
          </rPr>
          <t>_x000D_
DM-Marcenaria</t>
        </r>
      </text>
    </comment>
    <comment ref="X859" authorId="0" shapeId="0" xr:uid="{69B82829-B401-47D8-8293-EA8AA8E15953}">
      <text>
        <r>
          <rPr>
            <sz val="10"/>
            <color indexed="81"/>
            <rFont val="Lucida Console"/>
            <family val="3"/>
          </rPr>
          <t>_x000D_
PARAFUSOS ELEM. VEDACAO UNIAO CONEX . FIXACAO</t>
        </r>
      </text>
    </comment>
    <comment ref="Y859" authorId="0" shapeId="0" xr:uid="{07DC9E4B-02E2-488E-8BF2-A2C9DB4ED2B3}">
      <text>
        <r>
          <rPr>
            <sz val="10"/>
            <color indexed="81"/>
            <rFont val="Lucida Console"/>
            <family val="3"/>
          </rPr>
          <t>_x000D_
PARAFUSO P/ MADEIRA</t>
        </r>
      </text>
    </comment>
    <comment ref="AW859" authorId="0" shapeId="0" xr:uid="{E6DCC164-EA97-4FBC-B58B-AAFA10CA4B75}">
      <text>
        <r>
          <rPr>
            <sz val="10"/>
            <color indexed="81"/>
            <rFont val="Lucida Console"/>
            <family val="3"/>
          </rPr>
          <t>Tempo de Estoque (Meses)_x000D_
_x000D_
131.012,0</t>
        </r>
      </text>
    </comment>
    <comment ref="A860" authorId="0" shapeId="0" xr:uid="{01C155DA-C79E-4A9B-A727-F8207F88BC44}">
      <text>
        <r>
          <rPr>
            <sz val="10"/>
            <color indexed="81"/>
            <rFont val="Lucida Console"/>
            <family val="3"/>
          </rPr>
          <t>_x000D_
78418</t>
        </r>
      </text>
    </comment>
    <comment ref="B860" authorId="0" shapeId="0" xr:uid="{39F4BD5F-47B6-4729-B646-55D2689CA5EA}">
      <text>
        <r>
          <rPr>
            <sz val="10"/>
            <color indexed="81"/>
            <rFont val="Lucida Console"/>
            <family val="3"/>
          </rPr>
          <t>DESCRIÇÃO DETALHADA_x000D_
PARAFUSO SEXTAVADO - 1/2" X 3.1/2" - COM PORCA</t>
        </r>
      </text>
    </comment>
    <comment ref="W860" authorId="0" shapeId="0" xr:uid="{DD637F32-1791-4636-8331-4096D4659EA9}">
      <text>
        <r>
          <rPr>
            <sz val="10"/>
            <color indexed="81"/>
            <rFont val="Lucida Console"/>
            <family val="3"/>
          </rPr>
          <t>_x000D_
DM-Serralheria</t>
        </r>
      </text>
    </comment>
    <comment ref="X860" authorId="0" shapeId="0" xr:uid="{54378114-7994-4DCF-A3AC-0F11DF0774EE}">
      <text>
        <r>
          <rPr>
            <sz val="10"/>
            <color indexed="81"/>
            <rFont val="Lucida Console"/>
            <family val="3"/>
          </rPr>
          <t>_x000D_
PARAFUSOS ELEM. VEDACAO UNIAO CONEX . FIXACAO</t>
        </r>
      </text>
    </comment>
    <comment ref="Y860" authorId="0" shapeId="0" xr:uid="{49EE6892-FE8B-47F2-AC6A-A24A458909BF}">
      <text>
        <r>
          <rPr>
            <sz val="10"/>
            <color indexed="81"/>
            <rFont val="Lucida Console"/>
            <family val="3"/>
          </rPr>
          <t>_x000D_
PARAFUSO SEXTAVADO</t>
        </r>
      </text>
    </comment>
    <comment ref="AW860" authorId="0" shapeId="0" xr:uid="{64A70E43-AE34-45EC-8A61-6F04568D4F72}">
      <text>
        <r>
          <rPr>
            <sz val="10"/>
            <color indexed="81"/>
            <rFont val="Lucida Console"/>
            <family val="3"/>
          </rPr>
          <t>Tempo de Estoque (Meses)_x000D_
_x000D_
255,0</t>
        </r>
      </text>
    </comment>
    <comment ref="A861" authorId="0" shapeId="0" xr:uid="{8348DFA4-393C-48D7-9344-A389F5F01911}">
      <text>
        <r>
          <rPr>
            <sz val="10"/>
            <color indexed="81"/>
            <rFont val="Lucida Console"/>
            <family val="3"/>
          </rPr>
          <t>_x000D_
104655</t>
        </r>
      </text>
    </comment>
    <comment ref="B861" authorId="0" shapeId="0" xr:uid="{7607D7A2-7F31-4784-B212-2DCB23FC9693}">
      <text>
        <r>
          <rPr>
            <sz val="10"/>
            <color indexed="81"/>
            <rFont val="Lucida Console"/>
            <family val="3"/>
          </rPr>
          <t>DESCRIÇÃO DETALHADA_x000D_
PARAFUSO (FIXER) BICROMATIZADO, CABECA CHATA PHILIPS, ROSCA SOBERBA, MEDINDO 6 X 100 MM.</t>
        </r>
      </text>
    </comment>
    <comment ref="W861" authorId="0" shapeId="0" xr:uid="{942E3C06-6DF1-4C7F-8D19-B522BAFA3C99}">
      <text>
        <r>
          <rPr>
            <sz val="10"/>
            <color indexed="81"/>
            <rFont val="Lucida Console"/>
            <family val="3"/>
          </rPr>
          <t>_x000D_
DM-Serralheria</t>
        </r>
      </text>
    </comment>
    <comment ref="X861" authorId="0" shapeId="0" xr:uid="{323F060B-97F9-4865-B46D-D941FC6F3E09}">
      <text>
        <r>
          <rPr>
            <sz val="10"/>
            <color indexed="81"/>
            <rFont val="Lucida Console"/>
            <family val="3"/>
          </rPr>
          <t>_x000D_
PARAFUSOS ELEM. VEDACAO UNIAO CONEX . FIXACAO</t>
        </r>
      </text>
    </comment>
    <comment ref="Y861" authorId="0" shapeId="0" xr:uid="{EFA7E8AD-213D-46AC-AE59-B6439D207068}">
      <text>
        <r>
          <rPr>
            <sz val="10"/>
            <color indexed="81"/>
            <rFont val="Lucida Console"/>
            <family val="3"/>
          </rPr>
          <t>_x000D_
PARAFUSO AUTO-ATARRACHANTE</t>
        </r>
      </text>
    </comment>
    <comment ref="AW861" authorId="0" shapeId="0" xr:uid="{A4B09891-0D12-47F7-8DF3-AF989B876684}">
      <text>
        <r>
          <rPr>
            <sz val="10"/>
            <color indexed="81"/>
            <rFont val="Lucida Console"/>
            <family val="3"/>
          </rPr>
          <t>Tempo de Estoque (Meses)_x000D_
_x000D_
12.374,0</t>
        </r>
      </text>
    </comment>
    <comment ref="A862" authorId="0" shapeId="0" xr:uid="{EDE94EEB-F0B5-4145-855B-A8E047C20DDD}">
      <text>
        <r>
          <rPr>
            <sz val="10"/>
            <color indexed="81"/>
            <rFont val="Lucida Console"/>
            <family val="3"/>
          </rPr>
          <t>_x000D_
78416</t>
        </r>
      </text>
    </comment>
    <comment ref="B862" authorId="0" shapeId="0" xr:uid="{659A317B-F7DF-47F9-AF82-AE17FAEEF783}">
      <text>
        <r>
          <rPr>
            <sz val="10"/>
            <color indexed="81"/>
            <rFont val="Lucida Console"/>
            <family val="3"/>
          </rPr>
          <t>DESCRIÇÃO DETALHADA_x000D_
PARAFUSO FRANCES - 1/2" X 8" - COM PORCA E ARRUELA</t>
        </r>
      </text>
    </comment>
    <comment ref="W862" authorId="0" shapeId="0" xr:uid="{41230776-32C1-4028-892E-0BCF1E2B1517}">
      <text>
        <r>
          <rPr>
            <sz val="10"/>
            <color indexed="81"/>
            <rFont val="Lucida Console"/>
            <family val="3"/>
          </rPr>
          <t>_x000D_
DM-Marcenaria</t>
        </r>
      </text>
    </comment>
    <comment ref="X862" authorId="0" shapeId="0" xr:uid="{3D9C91B2-3576-4874-AD80-D7F6C2736A49}">
      <text>
        <r>
          <rPr>
            <sz val="10"/>
            <color indexed="81"/>
            <rFont val="Lucida Console"/>
            <family val="3"/>
          </rPr>
          <t>_x000D_
PARAFUSOS ELEM. VEDACAO UNIAO CONEX . FIXACAO</t>
        </r>
      </text>
    </comment>
    <comment ref="Y862" authorId="0" shapeId="0" xr:uid="{F6232864-F697-41DB-A0DF-D4300837C3F1}">
      <text>
        <r>
          <rPr>
            <sz val="10"/>
            <color indexed="81"/>
            <rFont val="Lucida Console"/>
            <family val="3"/>
          </rPr>
          <t>_x000D_
PARAFUSO FRANCES</t>
        </r>
      </text>
    </comment>
    <comment ref="AW862" authorId="0" shapeId="0" xr:uid="{923196E7-2C5B-48B7-A3A6-9E889A9F339F}">
      <text>
        <r>
          <rPr>
            <sz val="10"/>
            <color indexed="81"/>
            <rFont val="Lucida Console"/>
            <family val="3"/>
          </rPr>
          <t>Tempo de Estoque (Meses)_x000D_
_x000D_
1.019,0</t>
        </r>
      </text>
    </comment>
    <comment ref="A863" authorId="0" shapeId="0" xr:uid="{CF945B83-36BB-46AC-B422-F0C921DE0C6B}">
      <text>
        <r>
          <rPr>
            <sz val="10"/>
            <color indexed="81"/>
            <rFont val="Lucida Console"/>
            <family val="3"/>
          </rPr>
          <t>_x000D_
114923</t>
        </r>
      </text>
    </comment>
    <comment ref="B863" authorId="0" shapeId="0" xr:uid="{B3F103E2-B89C-41EE-95B2-0870D117794E}">
      <text>
        <r>
          <rPr>
            <sz val="10"/>
            <color indexed="81"/>
            <rFont val="Lucida Console"/>
            <family val="3"/>
          </rPr>
          <t>DESCRIÇÃO DETALHADA_x000D_
PARAFUSO CABECA FRANCESA 3/16 X 2" COM ARRUELA E PORCA</t>
        </r>
      </text>
    </comment>
    <comment ref="W863" authorId="0" shapeId="0" xr:uid="{1F8F15C8-55E6-4E98-A711-9CFD3290CA99}">
      <text>
        <r>
          <rPr>
            <sz val="10"/>
            <color indexed="81"/>
            <rFont val="Lucida Console"/>
            <family val="3"/>
          </rPr>
          <t>_x000D_
DM-Marcenaria</t>
        </r>
      </text>
    </comment>
    <comment ref="X863" authorId="0" shapeId="0" xr:uid="{CDD1E83E-2236-4C0C-8B0A-4F9FEC69D0C8}">
      <text>
        <r>
          <rPr>
            <sz val="10"/>
            <color indexed="81"/>
            <rFont val="Lucida Console"/>
            <family val="3"/>
          </rPr>
          <t>_x000D_
PARAFUSOS ELEM. VEDACAO UNIAO CONEX . FIXACAO</t>
        </r>
      </text>
    </comment>
    <comment ref="Y863" authorId="0" shapeId="0" xr:uid="{9A9247C6-78E7-4807-BA51-FFF87BB32050}">
      <text>
        <r>
          <rPr>
            <sz val="10"/>
            <color indexed="81"/>
            <rFont val="Lucida Console"/>
            <family val="3"/>
          </rPr>
          <t>_x000D_
PARAFUSO FRANCES</t>
        </r>
      </text>
    </comment>
    <comment ref="AW863" authorId="0" shapeId="0" xr:uid="{5DC94601-97A1-4D27-80F0-03ED25976AAC}">
      <text>
        <r>
          <rPr>
            <sz val="10"/>
            <color indexed="81"/>
            <rFont val="Lucida Console"/>
            <family val="3"/>
          </rPr>
          <t>Tempo de Estoque (Meses)_x000D_
_x000D_
5.742,0</t>
        </r>
      </text>
    </comment>
    <comment ref="A864" authorId="0" shapeId="0" xr:uid="{354BACCA-D03D-4619-98AC-811F4EDA7F91}">
      <text>
        <r>
          <rPr>
            <sz val="10"/>
            <color indexed="81"/>
            <rFont val="Lucida Console"/>
            <family val="3"/>
          </rPr>
          <t>_x000D_
126059</t>
        </r>
      </text>
    </comment>
    <comment ref="B864" authorId="0" shapeId="0" xr:uid="{9CF43015-F447-4EC9-A728-9D17E70C02D9}">
      <text>
        <r>
          <rPr>
            <sz val="10"/>
            <color indexed="81"/>
            <rFont val="Lucida Console"/>
            <family val="3"/>
          </rPr>
          <t>DESCRIÇÃO DETALHADA_x000D_
PARAFUSO DE ZINCO AMARELO, CABECA CHATA PH 6,0 X 40 - CAIXA COM 100 UNIDADES</t>
        </r>
      </text>
    </comment>
    <comment ref="W864" authorId="0" shapeId="0" xr:uid="{2C27B77F-C28E-4473-8F33-7A8224C4D930}">
      <text>
        <r>
          <rPr>
            <sz val="10"/>
            <color indexed="81"/>
            <rFont val="Lucida Console"/>
            <family val="3"/>
          </rPr>
          <t>_x000D_
DM-Marcenaria</t>
        </r>
      </text>
    </comment>
    <comment ref="X864" authorId="0" shapeId="0" xr:uid="{D0C232E5-D983-4702-B4FD-ACA126CFF34A}">
      <text>
        <r>
          <rPr>
            <sz val="10"/>
            <color indexed="81"/>
            <rFont val="Lucida Console"/>
            <family val="3"/>
          </rPr>
          <t>_x000D_
PARAFUSOS ELEM. VEDACAO UNIAO CONEX . FIXACAO</t>
        </r>
      </text>
    </comment>
    <comment ref="Y864" authorId="0" shapeId="0" xr:uid="{35025D7C-D80A-4BAE-9572-6DB07B46A01C}">
      <text>
        <r>
          <rPr>
            <sz val="10"/>
            <color indexed="81"/>
            <rFont val="Lucida Console"/>
            <family val="3"/>
          </rPr>
          <t>_x000D_
PARAFUSO FRANCES</t>
        </r>
      </text>
    </comment>
    <comment ref="AC864" authorId="0" shapeId="0" xr:uid="{308BD7BF-901F-411E-980E-2065C47F2A80}">
      <text>
        <r>
          <rPr>
            <sz val="10"/>
            <color indexed="81"/>
            <rFont val="Lucida Console"/>
            <family val="3"/>
          </rPr>
          <t>_x000D_
AF 11.883/23 | Vc 10.10.2023 | Saldo    100 | NOG. COM VARIEDADES LTDA ( 148457 )</t>
        </r>
      </text>
    </comment>
    <comment ref="AG864" authorId="0" shapeId="0" xr:uid="{CD34B8A9-76EB-486F-9AC5-3C169C7A9D13}">
      <text>
        <r>
          <rPr>
            <sz val="10"/>
            <color indexed="81"/>
            <rFont val="Lucida Console"/>
            <family val="3"/>
          </rPr>
          <t>_x000D_
AF 11.883/23 | Vc 10.10.2023 | Saldo    100 | NOG. COM VARIEDADES LTDA ( 148457 )</t>
        </r>
      </text>
    </comment>
    <comment ref="AW864" authorId="0" shapeId="0" xr:uid="{1FA844B9-39FF-4BF1-9F63-3C5ACB48723B}">
      <text>
        <r>
          <rPr>
            <sz val="10"/>
            <color indexed="81"/>
            <rFont val="Lucida Console"/>
            <family val="3"/>
          </rPr>
          <t>Tempo de Estoque (Meses)_x000D_
_x000D_
100,0</t>
        </r>
      </text>
    </comment>
    <comment ref="A865" authorId="0" shapeId="0" xr:uid="{E82930C8-8B24-4DEC-A85A-56C43421301C}">
      <text>
        <r>
          <rPr>
            <sz val="10"/>
            <color indexed="81"/>
            <rFont val="Lucida Console"/>
            <family val="3"/>
          </rPr>
          <t>_x000D_
126060</t>
        </r>
      </text>
    </comment>
    <comment ref="B865" authorId="0" shapeId="0" xr:uid="{91684657-2589-4D50-A488-7420B4C402DF}">
      <text>
        <r>
          <rPr>
            <sz val="10"/>
            <color indexed="81"/>
            <rFont val="Lucida Console"/>
            <family val="3"/>
          </rPr>
          <t>DESCRIÇÃO DETALHADA_x000D_
PARAFUSO DE ZINCO AMARELO, CABECA CHATA PH 6,0 X 50 - CAIXA COM 100 UNIDADES</t>
        </r>
      </text>
    </comment>
    <comment ref="W865" authorId="0" shapeId="0" xr:uid="{90B1C0CA-CB19-4DBC-8F40-D4E67592581C}">
      <text>
        <r>
          <rPr>
            <sz val="10"/>
            <color indexed="81"/>
            <rFont val="Lucida Console"/>
            <family val="3"/>
          </rPr>
          <t>_x000D_
DM-Marcenaria</t>
        </r>
      </text>
    </comment>
    <comment ref="X865" authorId="0" shapeId="0" xr:uid="{0248259E-7467-4429-AB27-958B7150047C}">
      <text>
        <r>
          <rPr>
            <sz val="10"/>
            <color indexed="81"/>
            <rFont val="Lucida Console"/>
            <family val="3"/>
          </rPr>
          <t>_x000D_
PARAFUSOS ELEM. VEDACAO UNIAO CONEX . FIXACAO</t>
        </r>
      </text>
    </comment>
    <comment ref="Y865" authorId="0" shapeId="0" xr:uid="{AC661430-02C5-44B3-91E9-557F4877E0DC}">
      <text>
        <r>
          <rPr>
            <sz val="10"/>
            <color indexed="81"/>
            <rFont val="Lucida Console"/>
            <family val="3"/>
          </rPr>
          <t>_x000D_
PARAFUSO FRANCES</t>
        </r>
      </text>
    </comment>
    <comment ref="AC865" authorId="0" shapeId="0" xr:uid="{FFE0C11C-0EB0-4C85-9700-98DB939428E5}">
      <text>
        <r>
          <rPr>
            <sz val="10"/>
            <color indexed="81"/>
            <rFont val="Lucida Console"/>
            <family val="3"/>
          </rPr>
          <t>_x000D_
AF 11.884/23 | Vc 10.10.2023 | Saldo    150 | NOG. COM VARIEDADES LTDA ( 148457 )</t>
        </r>
      </text>
    </comment>
    <comment ref="AG865" authorId="0" shapeId="0" xr:uid="{1D60E813-C9A3-475C-A041-0789AE046135}">
      <text>
        <r>
          <rPr>
            <sz val="10"/>
            <color indexed="81"/>
            <rFont val="Lucida Console"/>
            <family val="3"/>
          </rPr>
          <t>_x000D_
AF 11.884/23 | Vc 10.10.2023 | Saldo    150 | NOG. COM VARIEDADES LTDA ( 148457 )</t>
        </r>
      </text>
    </comment>
    <comment ref="AW865" authorId="0" shapeId="0" xr:uid="{39BBB395-2E21-4283-ABE4-991635F27235}">
      <text>
        <r>
          <rPr>
            <sz val="10"/>
            <color indexed="81"/>
            <rFont val="Lucida Console"/>
            <family val="3"/>
          </rPr>
          <t>Tempo de Estoque (Meses)_x000D_
_x000D_
257,0</t>
        </r>
      </text>
    </comment>
    <comment ref="A866" authorId="0" shapeId="0" xr:uid="{D046A0D7-D72B-47E5-A956-AC4C9E221C77}">
      <text>
        <r>
          <rPr>
            <sz val="10"/>
            <color indexed="81"/>
            <rFont val="Lucida Console"/>
            <family val="3"/>
          </rPr>
          <t>_x000D_
134566</t>
        </r>
      </text>
    </comment>
    <comment ref="B866" authorId="0" shapeId="0" xr:uid="{7B21DD1C-D919-41BB-BEDE-5AC9A7C9AF04}">
      <text>
        <r>
          <rPr>
            <sz val="10"/>
            <color indexed="81"/>
            <rFont val="Lucida Console"/>
            <family val="3"/>
          </rPr>
          <t>DESCRIÇÃO DETALHADA_x000D_
PARAFUSO FRANCES - 1.1/2" X 1/4" - COM PORCA E ARRUELA</t>
        </r>
      </text>
    </comment>
    <comment ref="W866" authorId="0" shapeId="0" xr:uid="{B7D8F5EB-7597-4685-89A5-7DAF290982CF}">
      <text>
        <r>
          <rPr>
            <sz val="10"/>
            <color indexed="81"/>
            <rFont val="Lucida Console"/>
            <family val="3"/>
          </rPr>
          <t>_x000D_
DM-Marcenaria</t>
        </r>
      </text>
    </comment>
    <comment ref="X866" authorId="0" shapeId="0" xr:uid="{96026735-7206-4EEC-AD55-F8BE809066D7}">
      <text>
        <r>
          <rPr>
            <sz val="10"/>
            <color indexed="81"/>
            <rFont val="Lucida Console"/>
            <family val="3"/>
          </rPr>
          <t>_x000D_
PARAFUSOS ELEM. VEDACAO UNIAO CONEX . FIXACAO</t>
        </r>
      </text>
    </comment>
    <comment ref="Y866" authorId="0" shapeId="0" xr:uid="{51298F81-31C4-47BC-B296-F604489A330B}">
      <text>
        <r>
          <rPr>
            <sz val="10"/>
            <color indexed="81"/>
            <rFont val="Lucida Console"/>
            <family val="3"/>
          </rPr>
          <t>_x000D_
PARAFUSO FRANCES</t>
        </r>
      </text>
    </comment>
    <comment ref="AW866" authorId="0" shapeId="0" xr:uid="{BB6512F7-5C23-4BEE-B159-9121C99F532B}">
      <text>
        <r>
          <rPr>
            <sz val="10"/>
            <color indexed="81"/>
            <rFont val="Lucida Console"/>
            <family val="3"/>
          </rPr>
          <t>Tempo de Estoque (Meses)_x000D_
_x000D_
19.783,0</t>
        </r>
      </text>
    </comment>
    <comment ref="A867" authorId="0" shapeId="0" xr:uid="{4A132445-7D90-4AD9-A139-0A427CA0AA34}">
      <text>
        <r>
          <rPr>
            <sz val="10"/>
            <color indexed="81"/>
            <rFont val="Lucida Console"/>
            <family val="3"/>
          </rPr>
          <t>_x000D_
102690</t>
        </r>
      </text>
    </comment>
    <comment ref="B867" authorId="0" shapeId="0" xr:uid="{B0A963D2-9F4A-464D-93B4-2692DA3D8780}">
      <text>
        <r>
          <rPr>
            <sz val="10"/>
            <color indexed="81"/>
            <rFont val="Lucida Console"/>
            <family val="3"/>
          </rPr>
          <t>DESCRIÇÃO DETALHADA_x000D_
ELETROCALHA PERFURADA C/TAMPA C/FECHAMENTO POR PRESSAO, GALVANIZADA - LARGURA 200 X 50MM</t>
        </r>
      </text>
    </comment>
    <comment ref="W867" authorId="0" shapeId="0" xr:uid="{7401C0F6-1A3A-433C-A1DB-506F2E6BADAC}">
      <text>
        <r>
          <rPr>
            <sz val="10"/>
            <color indexed="81"/>
            <rFont val="Lucida Console"/>
            <family val="3"/>
          </rPr>
          <t>_x000D_
DM-Elétrica</t>
        </r>
      </text>
    </comment>
    <comment ref="X867" authorId="0" shapeId="0" xr:uid="{71A4017C-57B6-4441-A73E-7D741191DAB4}">
      <text>
        <r>
          <rPr>
            <sz val="10"/>
            <color indexed="81"/>
            <rFont val="Lucida Console"/>
            <family val="3"/>
          </rPr>
          <t>_x000D_
METAIS,LAMINAD.,PERFILADOS E ARTEFATOS METALICOS</t>
        </r>
      </text>
    </comment>
    <comment ref="Y867" authorId="0" shapeId="0" xr:uid="{E554FA7C-F8BD-460A-B6C4-F741D65675BC}">
      <text>
        <r>
          <rPr>
            <sz val="10"/>
            <color indexed="81"/>
            <rFont val="Lucida Console"/>
            <family val="3"/>
          </rPr>
          <t>_x000D_
VIGAS E ACESSORIOS</t>
        </r>
      </text>
    </comment>
    <comment ref="AW867" authorId="0" shapeId="0" xr:uid="{7700A455-98FF-44CA-9A95-C6C11F8AAAEC}">
      <text>
        <r>
          <rPr>
            <sz val="10"/>
            <color indexed="81"/>
            <rFont val="Lucida Console"/>
            <family val="3"/>
          </rPr>
          <t>Tempo de Estoque (Meses)_x000D_
_x000D_
412,0</t>
        </r>
      </text>
    </comment>
    <comment ref="A868" authorId="0" shapeId="0" xr:uid="{227F43A9-0B6C-43EB-A873-CDCA0C6DB1E6}">
      <text>
        <r>
          <rPr>
            <sz val="10"/>
            <color indexed="81"/>
            <rFont val="Lucida Console"/>
            <family val="3"/>
          </rPr>
          <t>_x000D_
102694</t>
        </r>
      </text>
    </comment>
    <comment ref="B868" authorId="0" shapeId="0" xr:uid="{59726BD1-2F19-4601-AD34-6F9C231A74A9}">
      <text>
        <r>
          <rPr>
            <sz val="10"/>
            <color indexed="81"/>
            <rFont val="Lucida Console"/>
            <family val="3"/>
          </rPr>
          <t>DESCRIÇÃO DETALHADA_x000D_
EMENDA INTERNA PERFURA, GALVANIZADA, P/ELETROCALHA - 200 X 50MM</t>
        </r>
      </text>
    </comment>
    <comment ref="W868" authorId="0" shapeId="0" xr:uid="{69394C5B-4BC2-4611-94A5-C9B514E334DD}">
      <text>
        <r>
          <rPr>
            <sz val="10"/>
            <color indexed="81"/>
            <rFont val="Lucida Console"/>
            <family val="3"/>
          </rPr>
          <t>_x000D_
DM-Elétrica</t>
        </r>
      </text>
    </comment>
    <comment ref="X868" authorId="0" shapeId="0" xr:uid="{016E4352-F327-41AC-A354-F1AC17EC47FD}">
      <text>
        <r>
          <rPr>
            <sz val="10"/>
            <color indexed="81"/>
            <rFont val="Lucida Console"/>
            <family val="3"/>
          </rPr>
          <t>_x000D_
METAIS,LAMINAD.,PERFILADOS E ARTEFATOS METALICOS</t>
        </r>
      </text>
    </comment>
    <comment ref="Y868" authorId="0" shapeId="0" xr:uid="{D9794F50-22EA-48FA-9CFB-CFD16F0E842F}">
      <text>
        <r>
          <rPr>
            <sz val="10"/>
            <color indexed="81"/>
            <rFont val="Lucida Console"/>
            <family val="3"/>
          </rPr>
          <t>_x000D_
VIGAS E ACESSORIOS</t>
        </r>
      </text>
    </comment>
    <comment ref="Z868" authorId="0" shapeId="0" xr:uid="{FC1D3C7D-F339-4474-8E21-CB9EACE85616}">
      <text>
        <r>
          <rPr>
            <sz val="10"/>
            <color indexed="81"/>
            <rFont val="Lucida Console"/>
            <family val="3"/>
          </rPr>
          <t>_x000D_
RC  2.221 / 23  Qtde: 50_x000D_
RC  2.803 / 23  Qtde: 60</t>
        </r>
      </text>
    </comment>
    <comment ref="AW868" authorId="0" shapeId="0" xr:uid="{4BB980A8-8F50-46BF-A632-FBE1CCB42F91}">
      <text>
        <r>
          <rPr>
            <sz val="10"/>
            <color indexed="81"/>
            <rFont val="Lucida Console"/>
            <family val="3"/>
          </rPr>
          <t>Tempo de Estoque (Meses)_x000D_
_x000D_
325,0</t>
        </r>
      </text>
    </comment>
    <comment ref="A869" authorId="0" shapeId="0" xr:uid="{78D07CD8-2FAA-46C3-8CC8-F425B2DB6DA1}">
      <text>
        <r>
          <rPr>
            <sz val="10"/>
            <color indexed="81"/>
            <rFont val="Lucida Console"/>
            <family val="3"/>
          </rPr>
          <t>_x000D_
102723</t>
        </r>
      </text>
    </comment>
    <comment ref="B869" authorId="0" shapeId="0" xr:uid="{22295F61-0745-4DB2-8AA3-AD905F417C5E}">
      <text>
        <r>
          <rPr>
            <sz val="10"/>
            <color indexed="81"/>
            <rFont val="Lucida Console"/>
            <family val="3"/>
          </rPr>
          <t>DESCRIÇÃO DETALHADA_x000D_
ELETROCALHA LISA C/TAMPA C/FECHAMENTO POR PARAFUSO, GALVANIZADA, P/ELETROCALHA -  100 X 50MM</t>
        </r>
      </text>
    </comment>
    <comment ref="W869" authorId="0" shapeId="0" xr:uid="{60AB820D-623D-4E59-B3E3-B54C88E5FB45}">
      <text>
        <r>
          <rPr>
            <sz val="10"/>
            <color indexed="81"/>
            <rFont val="Lucida Console"/>
            <family val="3"/>
          </rPr>
          <t>_x000D_
DM-Elétrica</t>
        </r>
      </text>
    </comment>
    <comment ref="X869" authorId="0" shapeId="0" xr:uid="{0010C98D-D42A-4DE7-AF40-E616DEE2234C}">
      <text>
        <r>
          <rPr>
            <sz val="10"/>
            <color indexed="81"/>
            <rFont val="Lucida Console"/>
            <family val="3"/>
          </rPr>
          <t>_x000D_
METAIS,LAMINAD.,PERFILADOS E ARTEFATOS METALICOS</t>
        </r>
      </text>
    </comment>
    <comment ref="Y869" authorId="0" shapeId="0" xr:uid="{FB3D2082-6E95-4E5A-B627-CB4820E58686}">
      <text>
        <r>
          <rPr>
            <sz val="10"/>
            <color indexed="81"/>
            <rFont val="Lucida Console"/>
            <family val="3"/>
          </rPr>
          <t>_x000D_
VIGAS E ACESSORIOS</t>
        </r>
      </text>
    </comment>
    <comment ref="AW869" authorId="0" shapeId="0" xr:uid="{D046C9F5-905C-4CEA-89B4-91CFC6C3DB51}">
      <text>
        <r>
          <rPr>
            <sz val="10"/>
            <color indexed="81"/>
            <rFont val="Lucida Console"/>
            <family val="3"/>
          </rPr>
          <t>Tempo de Estoque (Meses)_x000D_
_x000D_
345,0</t>
        </r>
      </text>
    </comment>
    <comment ref="A870" authorId="0" shapeId="0" xr:uid="{740C9358-BB7B-438F-8D12-F71AA02B5E51}">
      <text>
        <r>
          <rPr>
            <sz val="10"/>
            <color indexed="81"/>
            <rFont val="Lucida Console"/>
            <family val="3"/>
          </rPr>
          <t>_x000D_
102728</t>
        </r>
      </text>
    </comment>
    <comment ref="B870" authorId="0" shapeId="0" xr:uid="{C8C06E06-47DF-4CCB-A2D9-D8EC0FAE065C}">
      <text>
        <r>
          <rPr>
            <sz val="10"/>
            <color indexed="81"/>
            <rFont val="Lucida Console"/>
            <family val="3"/>
          </rPr>
          <t>DESCRIÇÃO DETALHADA_x000D_
GANCHO CURTO PARA PERFILADO</t>
        </r>
      </text>
    </comment>
    <comment ref="W870" authorId="0" shapeId="0" xr:uid="{1455C977-D18E-40F8-83CF-4E97B74503EA}">
      <text>
        <r>
          <rPr>
            <sz val="10"/>
            <color indexed="81"/>
            <rFont val="Lucida Console"/>
            <family val="3"/>
          </rPr>
          <t>_x000D_
DM-Construção</t>
        </r>
      </text>
    </comment>
    <comment ref="X870" authorId="0" shapeId="0" xr:uid="{AF33B0A4-281C-46C6-BB22-D15EEF743582}">
      <text>
        <r>
          <rPr>
            <sz val="10"/>
            <color indexed="81"/>
            <rFont val="Lucida Console"/>
            <family val="3"/>
          </rPr>
          <t>_x000D_
METAIS,LAMINAD.,PERFILADOS E ARTEFATOS METALICOS</t>
        </r>
      </text>
    </comment>
    <comment ref="Y870" authorId="0" shapeId="0" xr:uid="{E86194AD-B93B-4546-B6B0-B6EE45C588B5}">
      <text>
        <r>
          <rPr>
            <sz val="10"/>
            <color indexed="81"/>
            <rFont val="Lucida Console"/>
            <family val="3"/>
          </rPr>
          <t>_x000D_
FERROS E ACOS AVULSOS</t>
        </r>
      </text>
    </comment>
    <comment ref="AW870" authorId="0" shapeId="0" xr:uid="{27B66DFB-A3B7-4A24-8103-592CEA398DD5}">
      <text>
        <r>
          <rPr>
            <sz val="10"/>
            <color indexed="81"/>
            <rFont val="Lucida Console"/>
            <family val="3"/>
          </rPr>
          <t>Tempo de Estoque (Meses)_x000D_
_x000D_
274,0</t>
        </r>
      </text>
    </comment>
    <comment ref="A871" authorId="0" shapeId="0" xr:uid="{5017F3BF-7AC6-422C-96FE-895A943F8859}">
      <text>
        <r>
          <rPr>
            <sz val="10"/>
            <color indexed="81"/>
            <rFont val="Lucida Console"/>
            <family val="3"/>
          </rPr>
          <t>_x000D_
134558</t>
        </r>
      </text>
    </comment>
    <comment ref="B871" authorId="0" shapeId="0" xr:uid="{0A97BB9D-282B-4269-B71E-992E9797EF6B}">
      <text>
        <r>
          <rPr>
            <sz val="10"/>
            <color indexed="81"/>
            <rFont val="Lucida Console"/>
            <family val="3"/>
          </rPr>
          <t>DESCRIÇÃO DETALHADA_x000D_
PONTEIRA PLASTICA INTERNA NA COR PRETA PARA TUBO QUADRADO DE 1"</t>
        </r>
      </text>
    </comment>
    <comment ref="W871" authorId="0" shapeId="0" xr:uid="{D9DDD7BE-4653-45ED-A6DC-624594A37FFE}">
      <text>
        <r>
          <rPr>
            <sz val="10"/>
            <color indexed="81"/>
            <rFont val="Lucida Console"/>
            <family val="3"/>
          </rPr>
          <t>_x000D_
DM-Serralheria</t>
        </r>
      </text>
    </comment>
    <comment ref="X871" authorId="0" shapeId="0" xr:uid="{7CC69C3C-1B87-471E-A4B3-A025EDF66F0D}">
      <text>
        <r>
          <rPr>
            <sz val="10"/>
            <color indexed="81"/>
            <rFont val="Lucida Console"/>
            <family val="3"/>
          </rPr>
          <t>_x000D_
FERRAMENTAS MAQ.FERRAMENTAS,ELETR.PECAS E ACESSORI</t>
        </r>
      </text>
    </comment>
    <comment ref="Y871" authorId="0" shapeId="0" xr:uid="{8C2F6205-9030-4BA1-AC96-5365A2EB40B7}">
      <text>
        <r>
          <rPr>
            <sz val="10"/>
            <color indexed="81"/>
            <rFont val="Lucida Console"/>
            <family val="3"/>
          </rPr>
          <t>_x000D_
PECAS E COMPONENTES</t>
        </r>
      </text>
    </comment>
    <comment ref="AW871" authorId="0" shapeId="0" xr:uid="{F0B17A79-9BF1-4C54-B9C6-A05F062873A1}">
      <text>
        <r>
          <rPr>
            <sz val="10"/>
            <color indexed="81"/>
            <rFont val="Lucida Console"/>
            <family val="3"/>
          </rPr>
          <t>Tempo de Estoque (Meses)_x000D_
_x000D_
17.660,0</t>
        </r>
      </text>
    </comment>
    <comment ref="A872" authorId="0" shapeId="0" xr:uid="{48FC7B89-9927-45F7-8C26-5E8004FB417B}">
      <text>
        <r>
          <rPr>
            <sz val="10"/>
            <color indexed="81"/>
            <rFont val="Lucida Console"/>
            <family val="3"/>
          </rPr>
          <t>_x000D_
134559</t>
        </r>
      </text>
    </comment>
    <comment ref="B872" authorId="0" shapeId="0" xr:uid="{CE8CC413-47A5-4B76-9443-0DFA8757BD77}">
      <text>
        <r>
          <rPr>
            <sz val="10"/>
            <color indexed="81"/>
            <rFont val="Lucida Console"/>
            <family val="3"/>
          </rPr>
          <t>DESCRIÇÃO DETALHADA_x000D_
PONTEIRA PLASTICA NA COR PRETA PARA TUBO RETANGULAR 20 MM X 40 MM</t>
        </r>
      </text>
    </comment>
    <comment ref="W872" authorId="0" shapeId="0" xr:uid="{E52005EB-A2D1-4404-88DA-84F54D56C271}">
      <text>
        <r>
          <rPr>
            <sz val="10"/>
            <color indexed="81"/>
            <rFont val="Lucida Console"/>
            <family val="3"/>
          </rPr>
          <t>_x000D_
DM-Serralheria</t>
        </r>
      </text>
    </comment>
    <comment ref="X872" authorId="0" shapeId="0" xr:uid="{C98A1E93-9E51-458B-B14B-33A2FA41EF70}">
      <text>
        <r>
          <rPr>
            <sz val="10"/>
            <color indexed="81"/>
            <rFont val="Lucida Console"/>
            <family val="3"/>
          </rPr>
          <t>_x000D_
FERRAMENTAS MAQ.FERRAMENTAS,ELETR.PECAS E ACESSORI</t>
        </r>
      </text>
    </comment>
    <comment ref="Y872" authorId="0" shapeId="0" xr:uid="{18570F47-89C1-4AFC-9E47-0F6FAAA7927C}">
      <text>
        <r>
          <rPr>
            <sz val="10"/>
            <color indexed="81"/>
            <rFont val="Lucida Console"/>
            <family val="3"/>
          </rPr>
          <t>_x000D_
PECAS E COMPONENTES</t>
        </r>
      </text>
    </comment>
    <comment ref="AW872" authorId="0" shapeId="0" xr:uid="{5FF420A9-22F1-4378-A295-07488FA3BA80}">
      <text>
        <r>
          <rPr>
            <sz val="10"/>
            <color indexed="81"/>
            <rFont val="Lucida Console"/>
            <family val="3"/>
          </rPr>
          <t>Tempo de Estoque (Meses)_x000D_
_x000D_
14.800,0</t>
        </r>
      </text>
    </comment>
    <comment ref="A873" authorId="0" shapeId="0" xr:uid="{965E3A31-648E-4C00-8993-FA9965C5E876}">
      <text>
        <r>
          <rPr>
            <sz val="10"/>
            <color indexed="81"/>
            <rFont val="Lucida Console"/>
            <family val="3"/>
          </rPr>
          <t>_x000D_
17946</t>
        </r>
      </text>
    </comment>
    <comment ref="B873" authorId="0" shapeId="0" xr:uid="{3C5AB8FD-F077-4175-AC3E-DB29B36EDEE5}">
      <text>
        <r>
          <rPr>
            <sz val="10"/>
            <color indexed="81"/>
            <rFont val="Lucida Console"/>
            <family val="3"/>
          </rPr>
          <t>DESCRIÇÃO DETALHADA_x000D_
WIDIA PARA CORTAR PISOS E AZULEJOS (80 X 10 MM)</t>
        </r>
      </text>
    </comment>
    <comment ref="W873" authorId="0" shapeId="0" xr:uid="{650CD803-DD3F-4C74-A595-2C2E2878A2AD}">
      <text>
        <r>
          <rPr>
            <sz val="10"/>
            <color indexed="81"/>
            <rFont val="Lucida Console"/>
            <family val="3"/>
          </rPr>
          <t>_x000D_
DM-Construção</t>
        </r>
      </text>
    </comment>
    <comment ref="X873" authorId="0" shapeId="0" xr:uid="{5D872272-F235-49FD-A587-138CE81C36A5}">
      <text>
        <r>
          <rPr>
            <sz val="10"/>
            <color indexed="81"/>
            <rFont val="Lucida Console"/>
            <family val="3"/>
          </rPr>
          <t>_x000D_
FERRAMENTAS MAQ.FERRAMENTAS,ELETR.PECAS E ACESSORI</t>
        </r>
      </text>
    </comment>
    <comment ref="Y873" authorId="0" shapeId="0" xr:uid="{41E6AAA4-96B5-4CB7-8477-BBD45D2F1590}">
      <text>
        <r>
          <rPr>
            <sz val="10"/>
            <color indexed="81"/>
            <rFont val="Lucida Console"/>
            <family val="3"/>
          </rPr>
          <t>_x000D_
FERRAMENTAS E UTENSILIOS PARA PEDREIRO</t>
        </r>
      </text>
    </comment>
    <comment ref="AW873" authorId="0" shapeId="0" xr:uid="{FC6CF0BE-6862-447B-9CE3-E5817F8A6074}">
      <text>
        <r>
          <rPr>
            <sz val="10"/>
            <color indexed="81"/>
            <rFont val="Lucida Console"/>
            <family val="3"/>
          </rPr>
          <t>Tempo de Estoque (Meses)_x000D_
_x000D_
2.316,0</t>
        </r>
      </text>
    </comment>
    <comment ref="A874" authorId="0" shapeId="0" xr:uid="{6C8CB1CC-4150-46C2-9F7A-55E14E629A73}">
      <text>
        <r>
          <rPr>
            <sz val="10"/>
            <color indexed="81"/>
            <rFont val="Lucida Console"/>
            <family val="3"/>
          </rPr>
          <t>_x000D_
19882</t>
        </r>
      </text>
    </comment>
    <comment ref="B874" authorId="0" shapeId="0" xr:uid="{106ED5C8-D6E7-4789-9A22-21A07E43F95A}">
      <text>
        <r>
          <rPr>
            <sz val="10"/>
            <color indexed="81"/>
            <rFont val="Lucida Console"/>
            <family val="3"/>
          </rPr>
          <t>DESCRIÇÃO DETALHADA_x000D_
BROCA DE WIDIA 3/8"</t>
        </r>
      </text>
    </comment>
    <comment ref="W874" authorId="0" shapeId="0" xr:uid="{0F139AC8-EB62-4985-A365-CD1CF330DB46}">
      <text>
        <r>
          <rPr>
            <sz val="10"/>
            <color indexed="81"/>
            <rFont val="Lucida Console"/>
            <family val="3"/>
          </rPr>
          <t>_x000D_
DM-Serralheria</t>
        </r>
      </text>
    </comment>
    <comment ref="X874" authorId="0" shapeId="0" xr:uid="{E6029EE3-D16A-4A9B-B299-DF3725A93E42}">
      <text>
        <r>
          <rPr>
            <sz val="10"/>
            <color indexed="81"/>
            <rFont val="Lucida Console"/>
            <family val="3"/>
          </rPr>
          <t>_x000D_
FERRAMENTAS MAQ.FERRAMENTAS,ELETR.PECAS E ACESSORI</t>
        </r>
      </text>
    </comment>
    <comment ref="Y874" authorId="0" shapeId="0" xr:uid="{589A3EA0-6525-4A34-B1BA-E4BBAC859CB7}">
      <text>
        <r>
          <rPr>
            <sz val="10"/>
            <color indexed="81"/>
            <rFont val="Lucida Console"/>
            <family val="3"/>
          </rPr>
          <t>_x000D_
BROCAS</t>
        </r>
      </text>
    </comment>
    <comment ref="AW874" authorId="0" shapeId="0" xr:uid="{99F297A6-A87D-4E9B-B4A8-8A49FDF0D312}">
      <text>
        <r>
          <rPr>
            <sz val="10"/>
            <color indexed="81"/>
            <rFont val="Lucida Console"/>
            <family val="3"/>
          </rPr>
          <t>Tempo de Estoque (Meses)_x000D_
_x000D_
224,0</t>
        </r>
      </text>
    </comment>
    <comment ref="A875" authorId="0" shapeId="0" xr:uid="{95B28893-47A0-4D23-9C69-1441DD84CFCE}">
      <text>
        <r>
          <rPr>
            <sz val="10"/>
            <color indexed="81"/>
            <rFont val="Lucida Console"/>
            <family val="3"/>
          </rPr>
          <t>_x000D_
19883</t>
        </r>
      </text>
    </comment>
    <comment ref="B875" authorId="0" shapeId="0" xr:uid="{B5594E65-6EA1-4141-87F2-73352D2C2995}">
      <text>
        <r>
          <rPr>
            <sz val="10"/>
            <color indexed="81"/>
            <rFont val="Lucida Console"/>
            <family val="3"/>
          </rPr>
          <t>DESCRIÇÃO DETALHADA_x000D_
BROCA DE WIDIA 5/16"</t>
        </r>
      </text>
    </comment>
    <comment ref="W875" authorId="0" shapeId="0" xr:uid="{A838241A-92E6-4E54-8B32-8004983A0251}">
      <text>
        <r>
          <rPr>
            <sz val="10"/>
            <color indexed="81"/>
            <rFont val="Lucida Console"/>
            <family val="3"/>
          </rPr>
          <t>_x000D_
DM-Serralheria</t>
        </r>
      </text>
    </comment>
    <comment ref="X875" authorId="0" shapeId="0" xr:uid="{ED20CDC6-F245-465E-908F-14B420D81B21}">
      <text>
        <r>
          <rPr>
            <sz val="10"/>
            <color indexed="81"/>
            <rFont val="Lucida Console"/>
            <family val="3"/>
          </rPr>
          <t>_x000D_
FERRAMENTAS MAQ.FERRAMENTAS,ELETR.PECAS E ACESSORI</t>
        </r>
      </text>
    </comment>
    <comment ref="Y875" authorId="0" shapeId="0" xr:uid="{C2E2753E-5DC8-4B84-9936-1FEA38C434FB}">
      <text>
        <r>
          <rPr>
            <sz val="10"/>
            <color indexed="81"/>
            <rFont val="Lucida Console"/>
            <family val="3"/>
          </rPr>
          <t>_x000D_
BROCAS</t>
        </r>
      </text>
    </comment>
    <comment ref="AW875" authorId="0" shapeId="0" xr:uid="{61C75BA3-3B2B-4242-8544-17B1884B6D65}">
      <text>
        <r>
          <rPr>
            <sz val="10"/>
            <color indexed="81"/>
            <rFont val="Lucida Console"/>
            <family val="3"/>
          </rPr>
          <t>Tempo de Estoque (Meses)_x000D_
_x000D_
547,0</t>
        </r>
      </text>
    </comment>
    <comment ref="A876" authorId="0" shapeId="0" xr:uid="{251E7F0E-9E3C-4E92-B248-93CABF72BD82}">
      <text>
        <r>
          <rPr>
            <sz val="10"/>
            <color indexed="81"/>
            <rFont val="Lucida Console"/>
            <family val="3"/>
          </rPr>
          <t>_x000D_
104911</t>
        </r>
      </text>
    </comment>
    <comment ref="B876" authorId="0" shapeId="0" xr:uid="{939C557D-44F6-42A8-87B0-766D63F3E78B}">
      <text>
        <r>
          <rPr>
            <sz val="10"/>
            <color indexed="81"/>
            <rFont val="Lucida Console"/>
            <family val="3"/>
          </rPr>
          <t>DESCRIÇÃO DETALHADA_x000D_
ARAME PARA SOLDA MIG/MAG COM DIAMETRO DE 0,8 MM, CONTENDO 15 KG. - ACOMPANHA CARRETEL PLASTICO.</t>
        </r>
      </text>
    </comment>
    <comment ref="W876" authorId="0" shapeId="0" xr:uid="{1EBAA144-D99D-4208-B733-E92DEA289881}">
      <text>
        <r>
          <rPr>
            <sz val="10"/>
            <color indexed="81"/>
            <rFont val="Lucida Console"/>
            <family val="3"/>
          </rPr>
          <t>_x000D_
DM-Serralheria</t>
        </r>
      </text>
    </comment>
    <comment ref="X876" authorId="0" shapeId="0" xr:uid="{DA5DC46A-EEF9-4435-98BF-980E775E582A}">
      <text>
        <r>
          <rPr>
            <sz val="10"/>
            <color indexed="81"/>
            <rFont val="Lucida Console"/>
            <family val="3"/>
          </rPr>
          <t>_x000D_
FERRAMENTAS MAQ.FERRAMENTAS,ELETR.PECAS E ACESSORI</t>
        </r>
      </text>
    </comment>
    <comment ref="Y876" authorId="0" shapeId="0" xr:uid="{524C2DAE-00B4-4545-A56C-9A2F1DE9121F}">
      <text>
        <r>
          <rPr>
            <sz val="10"/>
            <color indexed="81"/>
            <rFont val="Lucida Console"/>
            <family val="3"/>
          </rPr>
          <t>_x000D_
MATERIAIS DIVERSOS P/ SOLDA</t>
        </r>
      </text>
    </comment>
    <comment ref="AW876" authorId="0" shapeId="0" xr:uid="{43B1C68B-D75A-42B9-A53D-FC110AB8494D}">
      <text>
        <r>
          <rPr>
            <sz val="10"/>
            <color indexed="81"/>
            <rFont val="Lucida Console"/>
            <family val="3"/>
          </rPr>
          <t>Tempo de Estoque (Meses)_x000D_
_x000D_
95,0</t>
        </r>
      </text>
    </comment>
    <comment ref="A877" authorId="0" shapeId="0" xr:uid="{A061DCB4-C46B-401B-B6F0-3F1EE5616E9D}">
      <text>
        <r>
          <rPr>
            <sz val="10"/>
            <color indexed="81"/>
            <rFont val="Lucida Console"/>
            <family val="3"/>
          </rPr>
          <t>_x000D_
81370</t>
        </r>
      </text>
    </comment>
    <comment ref="B877" authorId="0" shapeId="0" xr:uid="{BFA174C2-BB4B-4A99-BC1F-E02BA4A5B6B4}">
      <text>
        <r>
          <rPr>
            <sz val="10"/>
            <color indexed="81"/>
            <rFont val="Lucida Console"/>
            <family val="3"/>
          </rPr>
          <t>DESCRIÇÃO DETALHADA_x000D_
CORANTE LIQUIDO PARA FINS ALIMENTICIOS - COR VERMELHA - FRASCO COM 10ML</t>
        </r>
      </text>
    </comment>
    <comment ref="W877" authorId="0" shapeId="0" xr:uid="{346A2EBF-8DB9-4911-B1C8-A0B4260FA57D}">
      <text>
        <r>
          <rPr>
            <sz val="10"/>
            <color indexed="81"/>
            <rFont val="Lucida Console"/>
            <family val="3"/>
          </rPr>
          <t>_x000D_
Pedagógico</t>
        </r>
      </text>
    </comment>
    <comment ref="X877" authorId="0" shapeId="0" xr:uid="{089E8359-58B8-420D-9F7A-5A3FBC770EDA}">
      <text>
        <r>
          <rPr>
            <sz val="10"/>
            <color indexed="81"/>
            <rFont val="Lucida Console"/>
            <family val="3"/>
          </rPr>
          <t>_x000D_
GENEROS ALIMENTICIOS E BEBIDAS</t>
        </r>
      </text>
    </comment>
    <comment ref="Y877" authorId="0" shapeId="0" xr:uid="{8E5738B9-48B8-4593-B657-82481018E191}">
      <text>
        <r>
          <rPr>
            <sz val="10"/>
            <color indexed="81"/>
            <rFont val="Lucida Console"/>
            <family val="3"/>
          </rPr>
          <t>_x000D_
ESPECIARIAS E CONDIMENTOS</t>
        </r>
      </text>
    </comment>
    <comment ref="AW877" authorId="0" shapeId="0" xr:uid="{4056207A-61B5-40D7-A34C-8E7D6FC9AC30}">
      <text>
        <r>
          <rPr>
            <sz val="10"/>
            <color indexed="81"/>
            <rFont val="Lucida Console"/>
            <family val="3"/>
          </rPr>
          <t>Tempo de Estoque (Meses)_x000D_
_x000D_
1.700,0</t>
        </r>
      </text>
    </comment>
    <comment ref="A878" authorId="0" shapeId="0" xr:uid="{9FBC5743-CCF7-473F-BFC1-F4CCBBB95FC4}">
      <text>
        <r>
          <rPr>
            <sz val="10"/>
            <color indexed="81"/>
            <rFont val="Lucida Console"/>
            <family val="3"/>
          </rPr>
          <t>_x000D_
81371</t>
        </r>
      </text>
    </comment>
    <comment ref="B878" authorId="0" shapeId="0" xr:uid="{946D039D-D280-4D10-B21D-839DB236EC92}">
      <text>
        <r>
          <rPr>
            <sz val="10"/>
            <color indexed="81"/>
            <rFont val="Lucida Console"/>
            <family val="3"/>
          </rPr>
          <t>DESCRIÇÃO DETALHADA_x000D_
CORANTE LIQUIDO PARA FINS ALIMENTICIOS - COR AMARELA - FRASCO COM 10ML</t>
        </r>
      </text>
    </comment>
    <comment ref="W878" authorId="0" shapeId="0" xr:uid="{4E344436-88A9-47ED-A4B6-81E9F41AC60A}">
      <text>
        <r>
          <rPr>
            <sz val="10"/>
            <color indexed="81"/>
            <rFont val="Lucida Console"/>
            <family val="3"/>
          </rPr>
          <t>_x000D_
Pedagógico</t>
        </r>
      </text>
    </comment>
    <comment ref="X878" authorId="0" shapeId="0" xr:uid="{F4C1CCC3-4DEA-42C9-B345-FE7D00EB2935}">
      <text>
        <r>
          <rPr>
            <sz val="10"/>
            <color indexed="81"/>
            <rFont val="Lucida Console"/>
            <family val="3"/>
          </rPr>
          <t>_x000D_
GENEROS ALIMENTICIOS E BEBIDAS</t>
        </r>
      </text>
    </comment>
    <comment ref="Y878" authorId="0" shapeId="0" xr:uid="{EA5D24C5-0A35-473C-82B0-76ACCAEF6F7A}">
      <text>
        <r>
          <rPr>
            <sz val="10"/>
            <color indexed="81"/>
            <rFont val="Lucida Console"/>
            <family val="3"/>
          </rPr>
          <t>_x000D_
ESPECIARIAS E CONDIMENTOS</t>
        </r>
      </text>
    </comment>
    <comment ref="AW878" authorId="0" shapeId="0" xr:uid="{806F6798-7159-4471-BC02-D2DFE0D2D3A4}">
      <text>
        <r>
          <rPr>
            <sz val="10"/>
            <color indexed="81"/>
            <rFont val="Lucida Console"/>
            <family val="3"/>
          </rPr>
          <t>Tempo de Estoque (Meses)_x000D_
_x000D_
1.700,0</t>
        </r>
      </text>
    </comment>
    <comment ref="A879" authorId="0" shapeId="0" xr:uid="{4CDFD16D-A30B-470E-97A8-74BC99136CB8}">
      <text>
        <r>
          <rPr>
            <sz val="10"/>
            <color indexed="81"/>
            <rFont val="Lucida Console"/>
            <family val="3"/>
          </rPr>
          <t>_x000D_
132400</t>
        </r>
      </text>
    </comment>
    <comment ref="B879" authorId="0" shapeId="0" xr:uid="{123809CF-8953-4EF7-AB8B-BD038F551186}">
      <text>
        <r>
          <rPr>
            <sz val="10"/>
            <color indexed="81"/>
            <rFont val="Lucida Console"/>
            <family val="3"/>
          </rPr>
          <t>DESCRIÇÃO DETALHADA_x000D_
CORANTE LIQUIDO PARA FINS ALIMENTICIOS - COR AZUL - FRASCO COM 10ML.</t>
        </r>
      </text>
    </comment>
    <comment ref="W879" authorId="0" shapeId="0" xr:uid="{BAD3CE22-7D6C-450C-9C63-3CB88647DE10}">
      <text>
        <r>
          <rPr>
            <sz val="10"/>
            <color indexed="81"/>
            <rFont val="Lucida Console"/>
            <family val="3"/>
          </rPr>
          <t>_x000D_
Pedagógico</t>
        </r>
      </text>
    </comment>
    <comment ref="X879" authorId="0" shapeId="0" xr:uid="{1D1D892C-F1C1-4C14-83EB-D239778959C9}">
      <text>
        <r>
          <rPr>
            <sz val="10"/>
            <color indexed="81"/>
            <rFont val="Lucida Console"/>
            <family val="3"/>
          </rPr>
          <t>_x000D_
GENEROS ALIMENTICIOS E BEBIDAS</t>
        </r>
      </text>
    </comment>
    <comment ref="Y879" authorId="0" shapeId="0" xr:uid="{4128423C-A949-4077-AAEF-1C548055F6B5}">
      <text>
        <r>
          <rPr>
            <sz val="10"/>
            <color indexed="81"/>
            <rFont val="Lucida Console"/>
            <family val="3"/>
          </rPr>
          <t>_x000D_
ESPECIARIAS E CONDIMENTOS</t>
        </r>
      </text>
    </comment>
    <comment ref="AW879" authorId="0" shapeId="0" xr:uid="{8B7E46DA-E159-45E3-B243-8A7E699B2C5E}">
      <text>
        <r>
          <rPr>
            <sz val="10"/>
            <color indexed="81"/>
            <rFont val="Lucida Console"/>
            <family val="3"/>
          </rPr>
          <t>Tempo de Estoque (Meses)_x000D_
_x000D_
1.700,0</t>
        </r>
      </text>
    </comment>
    <comment ref="A880" authorId="0" shapeId="0" xr:uid="{A04E8AD9-50E4-457A-BC70-B4C576943855}">
      <text>
        <r>
          <rPr>
            <sz val="10"/>
            <color indexed="81"/>
            <rFont val="Lucida Console"/>
            <family val="3"/>
          </rPr>
          <t>_x000D_
133191</t>
        </r>
      </text>
    </comment>
    <comment ref="B880" authorId="0" shapeId="0" xr:uid="{D2664FD4-A093-442F-8F64-AF03F5DBECC2}">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880" authorId="0" shapeId="0" xr:uid="{1A1F3D66-94CA-4BEC-B2A0-0C24C5DC9F18}">
      <text>
        <r>
          <rPr>
            <sz val="10"/>
            <color indexed="81"/>
            <rFont val="Lucida Console"/>
            <family val="3"/>
          </rPr>
          <t>_x000D_
Administrativo</t>
        </r>
      </text>
    </comment>
    <comment ref="X880" authorId="0" shapeId="0" xr:uid="{AF726E15-FD31-400A-A07F-9873B8D64448}">
      <text>
        <r>
          <rPr>
            <sz val="10"/>
            <color indexed="81"/>
            <rFont val="Lucida Console"/>
            <family val="3"/>
          </rPr>
          <t>_x000D_
MAQ.EQUIP.E MATERIAIS P/ HIGIEN.LIMP.POLIM.E LUBR.</t>
        </r>
      </text>
    </comment>
    <comment ref="Y880" authorId="0" shapeId="0" xr:uid="{E507E7A3-84DC-4A0A-990E-13F844EAFC85}">
      <text>
        <r>
          <rPr>
            <sz val="10"/>
            <color indexed="81"/>
            <rFont val="Lucida Console"/>
            <family val="3"/>
          </rPr>
          <t>_x000D_
ESPONJAS,BALDES,SACOS E CESTOS DE LIXO, ETC</t>
        </r>
      </text>
    </comment>
    <comment ref="AW880" authorId="0" shapeId="0" xr:uid="{C747DC20-F9CA-4302-ABB1-7135183FD6C2}">
      <text>
        <r>
          <rPr>
            <sz val="10"/>
            <color indexed="81"/>
            <rFont val="Lucida Console"/>
            <family val="3"/>
          </rPr>
          <t>Tempo de Estoque (Meses)_x000D_
_x000D_
178.050,0</t>
        </r>
      </text>
    </comment>
    <comment ref="A881" authorId="0" shapeId="0" xr:uid="{943E8644-BD00-4DE9-BAE9-D302E74E4C14}">
      <text>
        <r>
          <rPr>
            <sz val="10"/>
            <color indexed="81"/>
            <rFont val="Lucida Console"/>
            <family val="3"/>
          </rPr>
          <t>_x000D_
49254</t>
        </r>
      </text>
    </comment>
    <comment ref="B881" authorId="0" shapeId="0" xr:uid="{1D107C0E-B622-40B8-8E03-8557FF326417}">
      <text>
        <r>
          <rPr>
            <sz val="10"/>
            <color indexed="81"/>
            <rFont val="Lucida Console"/>
            <family val="3"/>
          </rPr>
          <t>DESCRIÇÃO DETALHADA_x000D_
PLASTICO OLEADO, TIPO FLANELADO - NAS CORES AZUL CLARO E BRANCO - MEDINDO: 1,40 M DE LARGURA</t>
        </r>
      </text>
    </comment>
    <comment ref="W881" authorId="0" shapeId="0" xr:uid="{1EDE4118-567F-4349-968A-ADDCD54B704D}">
      <text>
        <r>
          <rPr>
            <sz val="10"/>
            <color indexed="81"/>
            <rFont val="Lucida Console"/>
            <family val="3"/>
          </rPr>
          <t>_x000D_
Administrativo</t>
        </r>
      </text>
    </comment>
    <comment ref="X881" authorId="0" shapeId="0" xr:uid="{7FBE8F38-828A-4801-AF14-4937521DF2ED}">
      <text>
        <r>
          <rPr>
            <sz val="10"/>
            <color indexed="81"/>
            <rFont val="Lucida Console"/>
            <family val="3"/>
          </rPr>
          <t>_x000D_
MAQ.EQUIP.E MATERIAIS P/ HIGIEN.LIMP.POLIM.E LUBR.</t>
        </r>
      </text>
    </comment>
    <comment ref="Y881" authorId="0" shapeId="0" xr:uid="{CB0AFA91-F524-4BD4-9E3E-FE2321A270FC}">
      <text>
        <r>
          <rPr>
            <sz val="10"/>
            <color indexed="81"/>
            <rFont val="Lucida Console"/>
            <family val="3"/>
          </rPr>
          <t>_x000D_
PANO PARA CHAO, COPA E FLANELA</t>
        </r>
      </text>
    </comment>
    <comment ref="AW881" authorId="0" shapeId="0" xr:uid="{2CB7B59A-6C48-430E-840C-0AAAB155E589}">
      <text>
        <r>
          <rPr>
            <sz val="10"/>
            <color indexed="81"/>
            <rFont val="Lucida Console"/>
            <family val="3"/>
          </rPr>
          <t>Tempo de Estoque (Meses)_x000D_
_x000D_
600,0</t>
        </r>
      </text>
    </comment>
    <comment ref="A882" authorId="0" shapeId="0" xr:uid="{8733CD7B-F4A3-43D4-91DE-2541535CF69E}">
      <text>
        <r>
          <rPr>
            <sz val="10"/>
            <color indexed="81"/>
            <rFont val="Lucida Console"/>
            <family val="3"/>
          </rPr>
          <t>_x000D_
81152</t>
        </r>
      </text>
    </comment>
    <comment ref="B882" authorId="0" shapeId="0" xr:uid="{8829AC5F-D1F0-496B-8785-1F15DABEAC94}">
      <text>
        <r>
          <rPr>
            <sz val="10"/>
            <color indexed="81"/>
            <rFont val="Lucida Console"/>
            <family val="3"/>
          </rPr>
          <t>DESCRIÇÃO DETALHADA_x000D_
SACO PLASTICO TRANSPARENTE, MEDINDO 15 X 30 CM - PACOTE COM 05 KG - AS MEDIDAS PODERAO VARIAR +/- 2 CM</t>
        </r>
      </text>
    </comment>
    <comment ref="W882" authorId="0" shapeId="0" xr:uid="{99FAA915-7C28-4287-8511-4D43A2D92911}">
      <text>
        <r>
          <rPr>
            <sz val="10"/>
            <color indexed="81"/>
            <rFont val="Lucida Console"/>
            <family val="3"/>
          </rPr>
          <t>_x000D_
Administrativo</t>
        </r>
      </text>
    </comment>
    <comment ref="X882" authorId="0" shapeId="0" xr:uid="{CC6BB2DC-F8F7-4B02-8ACF-CB3611D60C54}">
      <text>
        <r>
          <rPr>
            <sz val="10"/>
            <color indexed="81"/>
            <rFont val="Lucida Console"/>
            <family val="3"/>
          </rPr>
          <t>_x000D_
EMBALAG., RECIP., ACESSOR., EQUIP., MATER. P/ACONDICIO</t>
        </r>
      </text>
    </comment>
    <comment ref="Y882" authorId="0" shapeId="0" xr:uid="{5F8C593F-D32A-4EC3-AD84-3C0B1E8AC588}">
      <text>
        <r>
          <rPr>
            <sz val="10"/>
            <color indexed="81"/>
            <rFont val="Lucida Console"/>
            <family val="3"/>
          </rPr>
          <t>_x000D_
SACOLAS E SACOS</t>
        </r>
      </text>
    </comment>
    <comment ref="AW882" authorId="0" shapeId="0" xr:uid="{6EA537BB-8259-40EF-A2D8-019DDB2D84AD}">
      <text>
        <r>
          <rPr>
            <sz val="10"/>
            <color indexed="81"/>
            <rFont val="Lucida Console"/>
            <family val="3"/>
          </rPr>
          <t>Tempo de Estoque (Meses)_x000D_
_x000D_
609,0</t>
        </r>
      </text>
    </comment>
    <comment ref="A883" authorId="0" shapeId="0" xr:uid="{49A5E523-BD63-4234-827F-A1F67AC2BD68}">
      <text>
        <r>
          <rPr>
            <sz val="10"/>
            <color indexed="81"/>
            <rFont val="Lucida Console"/>
            <family val="3"/>
          </rPr>
          <t>_x000D_
100907</t>
        </r>
      </text>
    </comment>
    <comment ref="B883" authorId="0" shapeId="0" xr:uid="{AB33A200-26C3-488C-A096-B204A7B48C7A}">
      <text>
        <r>
          <rPr>
            <sz val="10"/>
            <color indexed="81"/>
            <rFont val="Lucida Console"/>
            <family val="3"/>
          </rPr>
          <t>DESCRIÇÃO DETALHADA_x000D_
SACOLA PLASTICA P/ EMBALAGEM  - LEITOSA - 40 X 50 CM - ALÇA CAMISETA</t>
        </r>
      </text>
    </comment>
    <comment ref="W883" authorId="0" shapeId="0" xr:uid="{CBDC90B8-D7C6-41FF-841C-5EBE365E03C0}">
      <text>
        <r>
          <rPr>
            <sz val="10"/>
            <color indexed="81"/>
            <rFont val="Lucida Console"/>
            <family val="3"/>
          </rPr>
          <t>_x000D_
Administrativo</t>
        </r>
      </text>
    </comment>
    <comment ref="X883" authorId="0" shapeId="0" xr:uid="{20D00E4E-E2E9-4888-AB8E-9459445E82A5}">
      <text>
        <r>
          <rPr>
            <sz val="10"/>
            <color indexed="81"/>
            <rFont val="Lucida Console"/>
            <family val="3"/>
          </rPr>
          <t>_x000D_
EMBALAG., RECIP., ACESSOR., EQUIP., MATER. P/ACONDICIO</t>
        </r>
      </text>
    </comment>
    <comment ref="Y883" authorId="0" shapeId="0" xr:uid="{74F8AE2A-55B7-4B47-A3AB-1ED748051F17}">
      <text>
        <r>
          <rPr>
            <sz val="10"/>
            <color indexed="81"/>
            <rFont val="Lucida Console"/>
            <family val="3"/>
          </rPr>
          <t>_x000D_
SACOLAS E SACOS</t>
        </r>
      </text>
    </comment>
    <comment ref="AW883" authorId="0" shapeId="0" xr:uid="{CAC7D258-FB51-43F4-A12E-A0B8939A559E}">
      <text>
        <r>
          <rPr>
            <sz val="10"/>
            <color indexed="81"/>
            <rFont val="Lucida Console"/>
            <family val="3"/>
          </rPr>
          <t>Tempo de Estoque (Meses)_x000D_
_x000D_
103,0</t>
        </r>
      </text>
    </comment>
    <comment ref="A884" authorId="0" shapeId="0" xr:uid="{3741892F-8B03-478B-BD79-C421972D0E2A}">
      <text>
        <r>
          <rPr>
            <sz val="10"/>
            <color indexed="81"/>
            <rFont val="Lucida Console"/>
            <family val="3"/>
          </rPr>
          <t>_x000D_
89194</t>
        </r>
      </text>
    </comment>
    <comment ref="B884" authorId="0" shapeId="0" xr:uid="{A2377C55-1D17-4F7E-8BC8-25EE604C6886}">
      <text>
        <r>
          <rPr>
            <sz val="10"/>
            <color indexed="81"/>
            <rFont val="Lucida Console"/>
            <family val="3"/>
          </rPr>
          <t>DESCRIÇÃO DETALHADA_x000D_
GARRAFA TERMICA DE PRESSAO, EM INOX, COM ALCA - CAPACIDADE DE 01 LITRO</t>
        </r>
      </text>
    </comment>
    <comment ref="W884" authorId="0" shapeId="0" xr:uid="{574CABF1-2DC7-4176-9FC5-2EAF97BACA93}">
      <text>
        <r>
          <rPr>
            <sz val="10"/>
            <color indexed="81"/>
            <rFont val="Lucida Console"/>
            <family val="3"/>
          </rPr>
          <t>_x000D_
Administrativo</t>
        </r>
      </text>
    </comment>
    <comment ref="X884" authorId="0" shapeId="0" xr:uid="{2EC89471-D883-4F4C-9AD0-5F4815C6D416}">
      <text>
        <r>
          <rPr>
            <sz val="10"/>
            <color indexed="81"/>
            <rFont val="Lucida Console"/>
            <family val="3"/>
          </rPr>
          <t>_x000D_
EMBALAG., RECIP., ACESSOR., EQUIP., MATER. P/ACONDICIO</t>
        </r>
      </text>
    </comment>
    <comment ref="Y884" authorId="0" shapeId="0" xr:uid="{3B7C2139-ED41-4B4E-9D5D-6AC00E825AB0}">
      <text>
        <r>
          <rPr>
            <sz val="10"/>
            <color indexed="81"/>
            <rFont val="Lucida Console"/>
            <family val="3"/>
          </rPr>
          <t>_x000D_
GARRAFAS E JARROS</t>
        </r>
      </text>
    </comment>
    <comment ref="AW884" authorId="0" shapeId="0" xr:uid="{D927B9AE-2324-4B08-8A20-1A244BFB5BDE}">
      <text>
        <r>
          <rPr>
            <sz val="10"/>
            <color indexed="81"/>
            <rFont val="Lucida Console"/>
            <family val="3"/>
          </rPr>
          <t>Tempo de Estoque (Meses)_x000D_
_x000D_
500,0</t>
        </r>
      </text>
    </comment>
    <comment ref="A885" authorId="0" shapeId="0" xr:uid="{6D070B33-EC5E-41E7-B980-99CA475330DF}">
      <text>
        <r>
          <rPr>
            <sz val="10"/>
            <color indexed="81"/>
            <rFont val="Lucida Console"/>
            <family val="3"/>
          </rPr>
          <t>_x000D_
55836</t>
        </r>
      </text>
    </comment>
    <comment ref="B885" authorId="0" shapeId="0" xr:uid="{3E95D8E8-0CF0-4FB7-A472-BFC6F7B1FC67}">
      <text>
        <r>
          <rPr>
            <sz val="10"/>
            <color indexed="81"/>
            <rFont val="Lucida Console"/>
            <family val="3"/>
          </rPr>
          <t>DESCRIÇÃO DETALHADA_x000D_
PONTEIRA DE BORRACHA - DIAMETRO INTERNO 7/8"</t>
        </r>
      </text>
    </comment>
    <comment ref="W885" authorId="0" shapeId="0" xr:uid="{35748C26-FD90-486A-9883-5BD3332A1EEA}">
      <text>
        <r>
          <rPr>
            <sz val="10"/>
            <color indexed="81"/>
            <rFont val="Lucida Console"/>
            <family val="3"/>
          </rPr>
          <t>_x000D_
DM-Marcenaria</t>
        </r>
      </text>
    </comment>
    <comment ref="X885" authorId="0" shapeId="0" xr:uid="{FD738544-244E-4E20-B3CE-5431065E6DD1}">
      <text>
        <r>
          <rPr>
            <sz val="10"/>
            <color indexed="81"/>
            <rFont val="Lucida Console"/>
            <family val="3"/>
          </rPr>
          <t>_x000D_
MOBILIARIO E COFRE</t>
        </r>
      </text>
    </comment>
    <comment ref="Y885" authorId="0" shapeId="0" xr:uid="{44BA7023-B3D8-4626-B5ED-495AFC9CE862}">
      <text>
        <r>
          <rPr>
            <sz val="10"/>
            <color indexed="81"/>
            <rFont val="Lucida Console"/>
            <family val="3"/>
          </rPr>
          <t>_x000D_
ACESSORIOS</t>
        </r>
      </text>
    </comment>
    <comment ref="AW885" authorId="0" shapeId="0" xr:uid="{D9C8B8DF-B952-417B-BF04-C81749CFACDA}">
      <text>
        <r>
          <rPr>
            <sz val="10"/>
            <color indexed="81"/>
            <rFont val="Lucida Console"/>
            <family val="3"/>
          </rPr>
          <t>Tempo de Estoque (Meses)_x000D_
_x000D_
9.108,0</t>
        </r>
      </text>
    </comment>
    <comment ref="A886" authorId="0" shapeId="0" xr:uid="{3CDD0DDC-9A4C-4C3E-8351-76324D774B03}">
      <text>
        <r>
          <rPr>
            <sz val="10"/>
            <color indexed="81"/>
            <rFont val="Lucida Console"/>
            <family val="3"/>
          </rPr>
          <t>_x000D_
64646</t>
        </r>
      </text>
    </comment>
    <comment ref="B886" authorId="0" shapeId="0" xr:uid="{0704B711-50E0-44A6-93D2-225F111934FF}">
      <text>
        <r>
          <rPr>
            <sz val="10"/>
            <color indexed="81"/>
            <rFont val="Lucida Console"/>
            <family val="3"/>
          </rPr>
          <t>DESCRIÇÃO DETALHADA_x000D_
SAPATA REGULAVEL PARA MOVEIS, COM BUCHA 1/4 X 25 MM</t>
        </r>
      </text>
    </comment>
    <comment ref="W886" authorId="0" shapeId="0" xr:uid="{AFCE8425-5D11-44DC-AB20-9E5C4AE86821}">
      <text>
        <r>
          <rPr>
            <sz val="10"/>
            <color indexed="81"/>
            <rFont val="Lucida Console"/>
            <family val="3"/>
          </rPr>
          <t>_x000D_
DM-Marcenaria</t>
        </r>
      </text>
    </comment>
    <comment ref="X886" authorId="0" shapeId="0" xr:uid="{6380475B-D95B-4CA0-8FAD-70AA637AFFEF}">
      <text>
        <r>
          <rPr>
            <sz val="10"/>
            <color indexed="81"/>
            <rFont val="Lucida Console"/>
            <family val="3"/>
          </rPr>
          <t>_x000D_
MOBILIARIO E COFRE</t>
        </r>
      </text>
    </comment>
    <comment ref="Y886" authorId="0" shapeId="0" xr:uid="{78271C31-EAD7-44C6-96AD-3B6608170E2E}">
      <text>
        <r>
          <rPr>
            <sz val="10"/>
            <color indexed="81"/>
            <rFont val="Lucida Console"/>
            <family val="3"/>
          </rPr>
          <t>_x000D_
ACESSORIOS</t>
        </r>
      </text>
    </comment>
    <comment ref="AW886" authorId="0" shapeId="0" xr:uid="{D9D95C69-885E-4367-AA0E-326B46A2DC70}">
      <text>
        <r>
          <rPr>
            <sz val="10"/>
            <color indexed="81"/>
            <rFont val="Lucida Console"/>
            <family val="3"/>
          </rPr>
          <t>Tempo de Estoque (Meses)_x000D_
_x000D_
1.080,0</t>
        </r>
      </text>
    </comment>
    <comment ref="A887" authorId="0" shapeId="0" xr:uid="{9A075FDA-67A7-44F1-B01A-53C08D6A1444}">
      <text>
        <r>
          <rPr>
            <sz val="10"/>
            <color indexed="81"/>
            <rFont val="Lucida Console"/>
            <family val="3"/>
          </rPr>
          <t>_x000D_
78057</t>
        </r>
      </text>
    </comment>
    <comment ref="B887" authorId="0" shapeId="0" xr:uid="{A7BE751C-D765-4CD3-A1A2-9FE7DC6E9183}">
      <text>
        <r>
          <rPr>
            <sz val="10"/>
            <color indexed="81"/>
            <rFont val="Lucida Console"/>
            <family val="3"/>
          </rPr>
          <t>DESCRIÇÃO DETALHADA_x000D_
SUPORTE TUBINHO BRANCO, COM PARAFUSO (APOIO DE PRATELEIRA) - EMBALAGEM COM 100 UNIDADES</t>
        </r>
      </text>
    </comment>
    <comment ref="W887" authorId="0" shapeId="0" xr:uid="{B10508B3-C698-4B2E-A0DD-63CE98F06F91}">
      <text>
        <r>
          <rPr>
            <sz val="10"/>
            <color indexed="81"/>
            <rFont val="Lucida Console"/>
            <family val="3"/>
          </rPr>
          <t>_x000D_
DM-Marcenaria</t>
        </r>
      </text>
    </comment>
    <comment ref="X887" authorId="0" shapeId="0" xr:uid="{4FCBC473-C5B0-4A95-A8DF-B330725D6846}">
      <text>
        <r>
          <rPr>
            <sz val="10"/>
            <color indexed="81"/>
            <rFont val="Lucida Console"/>
            <family val="3"/>
          </rPr>
          <t>_x000D_
MOBILIARIO E COFRE</t>
        </r>
      </text>
    </comment>
    <comment ref="Y887" authorId="0" shapeId="0" xr:uid="{2DF17EA0-EA7F-415F-9843-FF5F896CDC5D}">
      <text>
        <r>
          <rPr>
            <sz val="10"/>
            <color indexed="81"/>
            <rFont val="Lucida Console"/>
            <family val="3"/>
          </rPr>
          <t>_x000D_
ACESSORIOS</t>
        </r>
      </text>
    </comment>
    <comment ref="AW887" authorId="0" shapeId="0" xr:uid="{53E76636-27E4-44AB-A6DE-739EF0A42C27}">
      <text>
        <r>
          <rPr>
            <sz val="10"/>
            <color indexed="81"/>
            <rFont val="Lucida Console"/>
            <family val="3"/>
          </rPr>
          <t>Tempo de Estoque (Meses)_x000D_
_x000D_
150,0</t>
        </r>
      </text>
    </comment>
    <comment ref="A888" authorId="0" shapeId="0" xr:uid="{248683C3-8E5D-4CD8-9672-8ECED77ECFAF}">
      <text>
        <r>
          <rPr>
            <sz val="10"/>
            <color indexed="81"/>
            <rFont val="Lucida Console"/>
            <family val="3"/>
          </rPr>
          <t>_x000D_
107926</t>
        </r>
      </text>
    </comment>
    <comment ref="B888" authorId="0" shapeId="0" xr:uid="{3BA77D23-DF6B-4F5B-AE11-8BEE20EB2D82}">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888" authorId="0" shapeId="0" xr:uid="{C74ABF01-5273-422C-985F-749C93FC7DD3}">
      <text>
        <r>
          <rPr>
            <sz val="10"/>
            <color indexed="81"/>
            <rFont val="Lucida Console"/>
            <family val="3"/>
          </rPr>
          <t>_x000D_
DM-Marcenaria</t>
        </r>
      </text>
    </comment>
    <comment ref="X888" authorId="0" shapeId="0" xr:uid="{C9B3DE7F-1D00-4204-968F-EB7DA5890754}">
      <text>
        <r>
          <rPr>
            <sz val="10"/>
            <color indexed="81"/>
            <rFont val="Lucida Console"/>
            <family val="3"/>
          </rPr>
          <t>_x000D_
MOBILIARIO E COFRE</t>
        </r>
      </text>
    </comment>
    <comment ref="Y888" authorId="0" shapeId="0" xr:uid="{B366516C-17FE-4954-BF88-5B9A6016994D}">
      <text>
        <r>
          <rPr>
            <sz val="10"/>
            <color indexed="81"/>
            <rFont val="Lucida Console"/>
            <family val="3"/>
          </rPr>
          <t>_x000D_
ACESSORIOS</t>
        </r>
      </text>
    </comment>
    <comment ref="AW888" authorId="0" shapeId="0" xr:uid="{8E3D4CAC-584C-43AC-B4F6-72B4B471505D}">
      <text>
        <r>
          <rPr>
            <sz val="10"/>
            <color indexed="81"/>
            <rFont val="Lucida Console"/>
            <family val="3"/>
          </rPr>
          <t>Tempo de Estoque (Meses)_x000D_
_x000D_
4.424,0</t>
        </r>
      </text>
    </comment>
    <comment ref="A889" authorId="0" shapeId="0" xr:uid="{14B34623-DE8B-4305-8A54-409607B01688}">
      <text>
        <r>
          <rPr>
            <sz val="10"/>
            <color indexed="81"/>
            <rFont val="Lucida Console"/>
            <family val="3"/>
          </rPr>
          <t>_x000D_
126837</t>
        </r>
      </text>
    </comment>
    <comment ref="B889" authorId="0" shapeId="0" xr:uid="{9909EC7E-F177-4F2B-AE15-E96E27D36C13}">
      <text>
        <r>
          <rPr>
            <sz val="10"/>
            <color indexed="81"/>
            <rFont val="Lucida Console"/>
            <family val="3"/>
          </rPr>
          <t>DESCRIÇÃO DETALHADA_x000D_
PE CONICO EM FERRO CROMADO DE 15 CM, REGULAVEL E COM SAPATA.</t>
        </r>
      </text>
    </comment>
    <comment ref="W889" authorId="0" shapeId="0" xr:uid="{047C1256-CB1B-4401-83A6-E0DFF4CC1090}">
      <text>
        <r>
          <rPr>
            <sz val="10"/>
            <color indexed="81"/>
            <rFont val="Lucida Console"/>
            <family val="3"/>
          </rPr>
          <t>_x000D_
DM-Marcenaria</t>
        </r>
      </text>
    </comment>
    <comment ref="X889" authorId="0" shapeId="0" xr:uid="{EB1607B7-519C-4177-B486-03BC0BC136AC}">
      <text>
        <r>
          <rPr>
            <sz val="10"/>
            <color indexed="81"/>
            <rFont val="Lucida Console"/>
            <family val="3"/>
          </rPr>
          <t>_x000D_
MOBILIARIO E COFRE</t>
        </r>
      </text>
    </comment>
    <comment ref="Y889" authorId="0" shapeId="0" xr:uid="{1D98C56C-630E-4E0F-A67D-80585B861D7C}">
      <text>
        <r>
          <rPr>
            <sz val="10"/>
            <color indexed="81"/>
            <rFont val="Lucida Console"/>
            <family val="3"/>
          </rPr>
          <t>_x000D_
ACESSORIOS</t>
        </r>
      </text>
    </comment>
    <comment ref="AW889" authorId="0" shapeId="0" xr:uid="{4AE956FA-0E9B-449C-9819-6CD2A7223936}">
      <text>
        <r>
          <rPr>
            <sz val="10"/>
            <color indexed="81"/>
            <rFont val="Lucida Console"/>
            <family val="3"/>
          </rPr>
          <t>Tempo de Estoque (Meses)_x000D_
_x000D_
3.515,0</t>
        </r>
      </text>
    </comment>
    <comment ref="A890" authorId="0" shapeId="0" xr:uid="{D6E07871-E278-4376-8BD2-F882CD9D8E09}">
      <text>
        <r>
          <rPr>
            <sz val="10"/>
            <color indexed="81"/>
            <rFont val="Lucida Console"/>
            <family val="3"/>
          </rPr>
          <t>_x000D_
128782</t>
        </r>
      </text>
    </comment>
    <comment ref="B890" authorId="0" shapeId="0" xr:uid="{A8390265-0B9B-4970-9251-C61433323E7C}">
      <text>
        <r>
          <rPr>
            <sz val="10"/>
            <color indexed="81"/>
            <rFont val="Lucida Console"/>
            <family val="3"/>
          </rPr>
          <t>DESCRIÇÃO DETALHADA_x000D_
FITA DE BORDO EM PVC, COR BRANCA FOSCA, MEDIDAS 35 X 0,45MM, ROLO COM 300 METROS</t>
        </r>
      </text>
    </comment>
    <comment ref="W890" authorId="0" shapeId="0" xr:uid="{373EEB76-E331-4D10-B50B-98A160FC5D8E}">
      <text>
        <r>
          <rPr>
            <sz val="10"/>
            <color indexed="81"/>
            <rFont val="Lucida Console"/>
            <family val="3"/>
          </rPr>
          <t>_x000D_
DM-Marcenaria</t>
        </r>
      </text>
    </comment>
    <comment ref="X890" authorId="0" shapeId="0" xr:uid="{FA7C0AC4-34BB-4AD9-82D6-E9FF7B2E71B7}">
      <text>
        <r>
          <rPr>
            <sz val="10"/>
            <color indexed="81"/>
            <rFont val="Lucida Console"/>
            <family val="3"/>
          </rPr>
          <t>_x000D_
MOBILIARIO E COFRE</t>
        </r>
      </text>
    </comment>
    <comment ref="Y890" authorId="0" shapeId="0" xr:uid="{A53777D5-6AE2-4A9A-B859-5515FB3ADF04}">
      <text>
        <r>
          <rPr>
            <sz val="10"/>
            <color indexed="81"/>
            <rFont val="Lucida Console"/>
            <family val="3"/>
          </rPr>
          <t>_x000D_
ACESSORIOS</t>
        </r>
      </text>
    </comment>
    <comment ref="AW890" authorId="0" shapeId="0" xr:uid="{3D523B95-FCEE-4CEF-9A3E-38DEB1038D25}">
      <text>
        <r>
          <rPr>
            <sz val="10"/>
            <color indexed="81"/>
            <rFont val="Lucida Console"/>
            <family val="3"/>
          </rPr>
          <t>Tempo de Estoque (Meses)_x000D_
_x000D_
97,0</t>
        </r>
      </text>
    </comment>
    <comment ref="A891" authorId="0" shapeId="0" xr:uid="{F56EF6FA-C105-40E7-9578-B07611A1DA0F}">
      <text>
        <r>
          <rPr>
            <sz val="10"/>
            <color indexed="81"/>
            <rFont val="Lucida Console"/>
            <family val="3"/>
          </rPr>
          <t>_x000D_
134569</t>
        </r>
      </text>
    </comment>
    <comment ref="B891" authorId="0" shapeId="0" xr:uid="{AEC5173B-920B-4E6D-949A-B0041DC65EA8}">
      <text>
        <r>
          <rPr>
            <sz val="10"/>
            <color indexed="81"/>
            <rFont val="Lucida Console"/>
            <family val="3"/>
          </rPr>
          <t>DESCRIÇÃO DETALHADA_x000D_
CORREDICA TELESCOPICA ZINCADA PARA GAVETA FZ 500 MM - COM CAPACIDADE PARA 35 KG</t>
        </r>
      </text>
    </comment>
    <comment ref="W891" authorId="0" shapeId="0" xr:uid="{2E030E45-41E6-4412-927D-E6AC8BD6EA37}">
      <text>
        <r>
          <rPr>
            <sz val="10"/>
            <color indexed="81"/>
            <rFont val="Lucida Console"/>
            <family val="3"/>
          </rPr>
          <t>_x000D_
DM-Marcenaria</t>
        </r>
      </text>
    </comment>
    <comment ref="X891" authorId="0" shapeId="0" xr:uid="{5154CC9F-9792-425A-9753-0A7FE34A74EE}">
      <text>
        <r>
          <rPr>
            <sz val="10"/>
            <color indexed="81"/>
            <rFont val="Lucida Console"/>
            <family val="3"/>
          </rPr>
          <t>_x000D_
MOBILIARIO E COFRE</t>
        </r>
      </text>
    </comment>
    <comment ref="Y891" authorId="0" shapeId="0" xr:uid="{8EDDE49A-BA04-4E29-960F-37CB29CF0B21}">
      <text>
        <r>
          <rPr>
            <sz val="10"/>
            <color indexed="81"/>
            <rFont val="Lucida Console"/>
            <family val="3"/>
          </rPr>
          <t>_x000D_
ACESSORIOS</t>
        </r>
      </text>
    </comment>
    <comment ref="AW891" authorId="0" shapeId="0" xr:uid="{780DEE30-F1A4-4FC1-9AA1-DFC3FF6CA18C}">
      <text>
        <r>
          <rPr>
            <sz val="10"/>
            <color indexed="81"/>
            <rFont val="Lucida Console"/>
            <family val="3"/>
          </rPr>
          <t>Tempo de Estoque (Meses)_x000D_
_x000D_
100,0</t>
        </r>
      </text>
    </comment>
    <comment ref="A892" authorId="0" shapeId="0" xr:uid="{4EE1025C-27D3-4B16-8401-FA23CA5E4887}">
      <text>
        <r>
          <rPr>
            <sz val="10"/>
            <color indexed="81"/>
            <rFont val="Lucida Console"/>
            <family val="3"/>
          </rPr>
          <t>_x000D_
138528</t>
        </r>
      </text>
    </comment>
    <comment ref="B892" authorId="0" shapeId="0" xr:uid="{73B369AE-E6D2-4535-8737-2F72D02AED27}">
      <text>
        <r>
          <rPr>
            <sz val="10"/>
            <color indexed="81"/>
            <rFont val="Lucida Console"/>
            <family val="3"/>
          </rPr>
          <t>DESCRIÇÃO DETALHADA_x000D_
TAMPO REDONDO PARA MESA, COM 1,10 M (VARIACAO +/- 0,05 M) DE DIAMETRO, EM MDF BRANCO TX 18 MM, ACABAMENTO NAS LATERIAIS COM FITA DE BORDA BRANCA.</t>
        </r>
      </text>
    </comment>
    <comment ref="W892" authorId="0" shapeId="0" xr:uid="{250CD59A-E179-4740-85BC-712FC3FA8B8E}">
      <text>
        <r>
          <rPr>
            <sz val="10"/>
            <color indexed="81"/>
            <rFont val="Lucida Console"/>
            <family val="3"/>
          </rPr>
          <t>_x000D_
DM-Marcenaria</t>
        </r>
      </text>
    </comment>
    <comment ref="X892" authorId="0" shapeId="0" xr:uid="{3AACB4F5-3273-4506-91CE-ADE6F87C99EE}">
      <text>
        <r>
          <rPr>
            <sz val="10"/>
            <color indexed="81"/>
            <rFont val="Lucida Console"/>
            <family val="3"/>
          </rPr>
          <t>_x000D_
MOBILIARIO E COFRE</t>
        </r>
      </text>
    </comment>
    <comment ref="Y892" authorId="0" shapeId="0" xr:uid="{8270CB81-AA19-4D85-BAF9-90E9F69376F1}">
      <text>
        <r>
          <rPr>
            <sz val="10"/>
            <color indexed="81"/>
            <rFont val="Lucida Console"/>
            <family val="3"/>
          </rPr>
          <t>_x000D_
MESA P/ESCRITORIO</t>
        </r>
      </text>
    </comment>
    <comment ref="AW892" authorId="0" shapeId="0" xr:uid="{9BD29261-44C4-4F89-A28E-48198574899F}">
      <text>
        <r>
          <rPr>
            <sz val="10"/>
            <color indexed="81"/>
            <rFont val="Lucida Console"/>
            <family val="3"/>
          </rPr>
          <t>Tempo de Estoque (Meses)_x000D_
_x000D_
29,0</t>
        </r>
      </text>
    </comment>
    <comment ref="A893" authorId="0" shapeId="0" xr:uid="{C4B7BBD1-2B20-4C02-8828-E00B00356DB6}">
      <text>
        <r>
          <rPr>
            <sz val="10"/>
            <color indexed="81"/>
            <rFont val="Lucida Console"/>
            <family val="3"/>
          </rPr>
          <t>_x000D_
24219</t>
        </r>
      </text>
    </comment>
    <comment ref="B893" authorId="0" shapeId="0" xr:uid="{517B2A5B-89DE-46F8-B8E2-DB3BAC5292C9}">
      <text>
        <r>
          <rPr>
            <sz val="10"/>
            <color indexed="81"/>
            <rFont val="Lucida Console"/>
            <family val="3"/>
          </rPr>
          <t>DESCRIÇÃO DETALHADA_x000D_
CAPACHO DE FIBRA DE COCO - 0,40 X 0,60 M</t>
        </r>
      </text>
    </comment>
    <comment ref="W893" authorId="0" shapeId="0" xr:uid="{4DE73817-A115-4303-9952-B9D7FC71AE03}">
      <text>
        <r>
          <rPr>
            <sz val="10"/>
            <color indexed="81"/>
            <rFont val="Lucida Console"/>
            <family val="3"/>
          </rPr>
          <t>_x000D_
Administrativo</t>
        </r>
      </text>
    </comment>
    <comment ref="X893" authorId="0" shapeId="0" xr:uid="{7A9CA7BB-3A0D-44E8-95F9-E0523F3BD694}">
      <text>
        <r>
          <rPr>
            <sz val="10"/>
            <color indexed="81"/>
            <rFont val="Lucida Console"/>
            <family val="3"/>
          </rPr>
          <t>_x000D_
ART. DOMEST. DECO. GUARNI. DE AMBI.TECI. VEICULOS</t>
        </r>
      </text>
    </comment>
    <comment ref="Y893" authorId="0" shapeId="0" xr:uid="{8169FEB7-5B99-4A38-8628-ED30BF094C56}">
      <text>
        <r>
          <rPr>
            <sz val="10"/>
            <color indexed="81"/>
            <rFont val="Lucida Console"/>
            <family val="3"/>
          </rPr>
          <t>_x000D_
ARTIGOS DE DECORACAO DE AMBIENTE</t>
        </r>
      </text>
    </comment>
    <comment ref="AW893" authorId="0" shapeId="0" xr:uid="{A236E298-60B4-404D-A322-9E1C91DCD85F}">
      <text>
        <r>
          <rPr>
            <sz val="10"/>
            <color indexed="81"/>
            <rFont val="Lucida Console"/>
            <family val="3"/>
          </rPr>
          <t>Tempo de Estoque (Meses)_x000D_
_x000D_
387,0</t>
        </r>
      </text>
    </comment>
    <comment ref="A894" authorId="0" shapeId="0" xr:uid="{4313FBD5-9056-4559-B12C-0062FAA44C6E}">
      <text>
        <r>
          <rPr>
            <sz val="10"/>
            <color indexed="81"/>
            <rFont val="Lucida Console"/>
            <family val="3"/>
          </rPr>
          <t>_x000D_
120615</t>
        </r>
      </text>
    </comment>
    <comment ref="B894" authorId="0" shapeId="0" xr:uid="{FC7FBEA6-52F6-4112-A5B0-331E6D6310B5}">
      <text>
        <r>
          <rPr>
            <sz val="10"/>
            <color indexed="81"/>
            <rFont val="Lucida Console"/>
            <family val="3"/>
          </rPr>
          <t>DESCRIÇÃO DETALHADA_x000D_
GUARNICAO PARA POLICARBONATO, REFERENCIA "GUA-030", CONFECCIONADA EM EPDM - MEDIDAS: 12,0 X 6,5 X  4,8 X 2,5 MM (VARIACAO: 0,5 MM)</t>
        </r>
      </text>
    </comment>
    <comment ref="W894" authorId="0" shapeId="0" xr:uid="{D6E993B4-443E-441B-8757-731227E29CD5}">
      <text>
        <r>
          <rPr>
            <sz val="10"/>
            <color indexed="81"/>
            <rFont val="Lucida Console"/>
            <family val="3"/>
          </rPr>
          <t>_x000D_
DM-Serralheria</t>
        </r>
      </text>
    </comment>
    <comment ref="X894" authorId="0" shapeId="0" xr:uid="{8B6C2213-ADB6-40EB-B818-760B272CDCA3}">
      <text>
        <r>
          <rPr>
            <sz val="10"/>
            <color indexed="81"/>
            <rFont val="Lucida Console"/>
            <family val="3"/>
          </rPr>
          <t>_x000D_
CABOS CORRENTES CORDAS ESTICADORES E ART. BORRACHA</t>
        </r>
      </text>
    </comment>
    <comment ref="Y894" authorId="0" shapeId="0" xr:uid="{7879938C-A479-4A23-A08F-A9DF93F453A3}">
      <text>
        <r>
          <rPr>
            <sz val="10"/>
            <color indexed="81"/>
            <rFont val="Lucida Console"/>
            <family val="3"/>
          </rPr>
          <t>_x000D_
ARTEFATOS DE BORRACHA</t>
        </r>
      </text>
    </comment>
    <comment ref="AW894" authorId="0" shapeId="0" xr:uid="{895A1F08-9BBD-46D1-8956-5D952006700B}">
      <text>
        <r>
          <rPr>
            <sz val="10"/>
            <color indexed="81"/>
            <rFont val="Lucida Console"/>
            <family val="3"/>
          </rPr>
          <t>Tempo de Estoque (Meses)_x000D_
_x000D_
1.276,0</t>
        </r>
      </text>
    </comment>
    <comment ref="A895" authorId="0" shapeId="0" xr:uid="{9D13E8F8-D54B-4710-ADDE-8B15A63B92AC}">
      <text>
        <r>
          <rPr>
            <sz val="10"/>
            <color indexed="81"/>
            <rFont val="Lucida Console"/>
            <family val="3"/>
          </rPr>
          <t>_x000D_
60973</t>
        </r>
      </text>
    </comment>
    <comment ref="B895" authorId="0" shapeId="0" xr:uid="{FF195214-145F-4253-A230-4F44B576EC15}">
      <text>
        <r>
          <rPr>
            <sz val="10"/>
            <color indexed="81"/>
            <rFont val="Lucida Console"/>
            <family val="3"/>
          </rPr>
          <t>DESCRIÇÃO DETALHADA_x000D_
LIXA CINTA DE PANO P/ MADEIRA - MEDIDAS: 610 X 75 MM / GRAMATURA 40</t>
        </r>
      </text>
    </comment>
    <comment ref="W895" authorId="0" shapeId="0" xr:uid="{44E56446-D91B-44AA-B696-753B6A47E57F}">
      <text>
        <r>
          <rPr>
            <sz val="10"/>
            <color indexed="81"/>
            <rFont val="Lucida Console"/>
            <family val="3"/>
          </rPr>
          <t>_x000D_
DM-Marcenaria</t>
        </r>
      </text>
    </comment>
    <comment ref="X895" authorId="0" shapeId="0" xr:uid="{D59D359C-34D3-4360-84A1-2E51370E7B4D}">
      <text>
        <r>
          <rPr>
            <sz val="10"/>
            <color indexed="81"/>
            <rFont val="Lucida Console"/>
            <family val="3"/>
          </rPr>
          <t>_x000D_
ABRASIVOS</t>
        </r>
      </text>
    </comment>
    <comment ref="Y895" authorId="0" shapeId="0" xr:uid="{BDA89CFF-B756-4998-BD19-2C27E6EC3EC8}">
      <text>
        <r>
          <rPr>
            <sz val="10"/>
            <color indexed="81"/>
            <rFont val="Lucida Console"/>
            <family val="3"/>
          </rPr>
          <t>_x000D_
LIXAS EM ROLO</t>
        </r>
      </text>
    </comment>
    <comment ref="AW895" authorId="0" shapeId="0" xr:uid="{74682348-71CD-486B-B76F-0E83AA0982DE}">
      <text>
        <r>
          <rPr>
            <sz val="10"/>
            <color indexed="81"/>
            <rFont val="Lucida Console"/>
            <family val="3"/>
          </rPr>
          <t>Tempo de Estoque (Meses)_x000D_
_x000D_
50,0</t>
        </r>
      </text>
    </comment>
    <comment ref="A896" authorId="0" shapeId="0" xr:uid="{5CBAA9F4-F96E-47D6-A2A5-E4B6AEFE27CF}">
      <text>
        <r>
          <rPr>
            <sz val="10"/>
            <color indexed="81"/>
            <rFont val="Lucida Console"/>
            <family val="3"/>
          </rPr>
          <t>_x000D_
64634</t>
        </r>
      </text>
    </comment>
    <comment ref="B896" authorId="0" shapeId="0" xr:uid="{2297ABD2-3FD0-4583-AE5B-7C28A6969908}">
      <text>
        <r>
          <rPr>
            <sz val="10"/>
            <color indexed="81"/>
            <rFont val="Lucida Console"/>
            <family val="3"/>
          </rPr>
          <t>DESCRIÇÃO DETALHADA_x000D_
DISCO DE LIXA N. 40 - 30 CM DE DIAMETRO - PARA LIXADEIRA DE BANCADA</t>
        </r>
      </text>
    </comment>
    <comment ref="W896" authorId="0" shapeId="0" xr:uid="{863EEAB8-C774-4E6C-8156-A2DDAF2CF8A8}">
      <text>
        <r>
          <rPr>
            <sz val="10"/>
            <color indexed="81"/>
            <rFont val="Lucida Console"/>
            <family val="3"/>
          </rPr>
          <t>_x000D_
DM-Serralheria</t>
        </r>
      </text>
    </comment>
    <comment ref="X896" authorId="0" shapeId="0" xr:uid="{5C09525E-6233-41B0-8435-7483EC6461E6}">
      <text>
        <r>
          <rPr>
            <sz val="10"/>
            <color indexed="81"/>
            <rFont val="Lucida Console"/>
            <family val="3"/>
          </rPr>
          <t>_x000D_
ABRASIVOS</t>
        </r>
      </text>
    </comment>
    <comment ref="Y896" authorId="0" shapeId="0" xr:uid="{756C8D9D-402D-4918-B8F2-B2E79A30B5E3}">
      <text>
        <r>
          <rPr>
            <sz val="10"/>
            <color indexed="81"/>
            <rFont val="Lucida Console"/>
            <family val="3"/>
          </rPr>
          <t>_x000D_
LIXAS EM DISCO</t>
        </r>
      </text>
    </comment>
    <comment ref="AW896" authorId="0" shapeId="0" xr:uid="{42CEE2A8-A6A2-4BF0-8DD0-778FF64BFD3F}">
      <text>
        <r>
          <rPr>
            <sz val="10"/>
            <color indexed="81"/>
            <rFont val="Lucida Console"/>
            <family val="3"/>
          </rPr>
          <t>Tempo de Estoque (Meses)_x000D_
_x000D_
89,0</t>
        </r>
      </text>
    </comment>
    <comment ref="A897" authorId="0" shapeId="0" xr:uid="{F303D46C-F0D9-46D4-ADC2-C23ABE2CAE48}">
      <text>
        <r>
          <rPr>
            <sz val="10"/>
            <color indexed="81"/>
            <rFont val="Lucida Console"/>
            <family val="3"/>
          </rPr>
          <t>_x000D_
126345</t>
        </r>
      </text>
    </comment>
    <comment ref="B897" authorId="0" shapeId="0" xr:uid="{1580BC5B-3F90-41E5-A7FA-163688903A76}">
      <text>
        <r>
          <rPr>
            <sz val="10"/>
            <color indexed="81"/>
            <rFont val="Lucida Console"/>
            <family val="3"/>
          </rPr>
          <t>DESCRIÇÃO DETALHADA_x000D_
AGUA DESTILADA PARA BATERIA - FRASCO C/ 1 LITRO</t>
        </r>
      </text>
    </comment>
    <comment ref="W897" authorId="0" shapeId="0" xr:uid="{31B9DB1D-3516-4C12-84FD-2E0EFC6F20AF}">
      <text>
        <r>
          <rPr>
            <sz val="10"/>
            <color indexed="81"/>
            <rFont val="Lucida Console"/>
            <family val="3"/>
          </rPr>
          <t>_x000D_
DM-Geral</t>
        </r>
      </text>
    </comment>
    <comment ref="X897" authorId="0" shapeId="0" xr:uid="{42465AD7-0849-4158-A2A7-E2D14B68F54B}">
      <text>
        <r>
          <rPr>
            <sz val="10"/>
            <color indexed="81"/>
            <rFont val="Lucida Console"/>
            <family val="3"/>
          </rPr>
          <t>_x000D_
PEC.P/ VEICULO DE USO ESPECIAL E BATERIASROLAMENTO</t>
        </r>
      </text>
    </comment>
    <comment ref="Y897" authorId="0" shapeId="0" xr:uid="{34815D59-C03E-495B-BCC0-074C9FF146A3}">
      <text>
        <r>
          <rPr>
            <sz val="10"/>
            <color indexed="81"/>
            <rFont val="Lucida Console"/>
            <family val="3"/>
          </rPr>
          <t>_x000D_
BATERIAS, COMPONENTES E ACESSORIOS - VEICULO LEVE</t>
        </r>
      </text>
    </comment>
    <comment ref="AW897" authorId="0" shapeId="0" xr:uid="{424C40D6-B53E-4DC1-BA64-065D3EE56C53}">
      <text>
        <r>
          <rPr>
            <sz val="10"/>
            <color indexed="81"/>
            <rFont val="Lucida Console"/>
            <family val="3"/>
          </rPr>
          <t>Tempo de Estoque (Meses)_x000D_
_x000D_
300,0</t>
        </r>
      </text>
    </comment>
    <comment ref="A898" authorId="0" shapeId="0" xr:uid="{90D3E87C-CB03-4880-AA68-464178B608CD}">
      <text>
        <r>
          <rPr>
            <sz val="10"/>
            <color indexed="81"/>
            <rFont val="Lucida Console"/>
            <family val="3"/>
          </rPr>
          <t>_x000D_
36399</t>
        </r>
      </text>
    </comment>
    <comment ref="B898" authorId="0" shapeId="0" xr:uid="{4BA59FB0-3F2C-4DF1-8A03-FF6CD7B56DE0}">
      <text>
        <r>
          <rPr>
            <sz val="10"/>
            <color indexed="81"/>
            <rFont val="Lucida Console"/>
            <family val="3"/>
          </rPr>
          <t>DESCRIÇÃO DETALHADA_x000D_
ROLAMENTO - 6202 - ZZ</t>
        </r>
      </text>
    </comment>
    <comment ref="W898" authorId="0" shapeId="0" xr:uid="{64227FA1-D869-4CCF-BBAF-5F15BC6048DF}">
      <text>
        <r>
          <rPr>
            <sz val="10"/>
            <color indexed="81"/>
            <rFont val="Lucida Console"/>
            <family val="3"/>
          </rPr>
          <t>_x000D_
DM-Geral</t>
        </r>
      </text>
    </comment>
    <comment ref="X898" authorId="0" shapeId="0" xr:uid="{64ECEC9C-0A37-49CA-AE2B-9F8F248677F4}">
      <text>
        <r>
          <rPr>
            <sz val="10"/>
            <color indexed="81"/>
            <rFont val="Lucida Console"/>
            <family val="3"/>
          </rPr>
          <t>_x000D_
PEC.P/ VEICULO DE USO ESPECIAL E BATERIASROLAMENTO</t>
        </r>
      </text>
    </comment>
    <comment ref="Y898" authorId="0" shapeId="0" xr:uid="{CDBC659D-D3CC-4AFD-895B-ED0D52408B1C}">
      <text>
        <r>
          <rPr>
            <sz val="10"/>
            <color indexed="81"/>
            <rFont val="Lucida Console"/>
            <family val="3"/>
          </rPr>
          <t>_x000D_
ROLAMENTOS</t>
        </r>
      </text>
    </comment>
    <comment ref="AW898" authorId="0" shapeId="0" xr:uid="{77239EF2-1102-44A4-A4FB-5FC4E06E35D9}">
      <text>
        <r>
          <rPr>
            <sz val="10"/>
            <color indexed="81"/>
            <rFont val="Lucida Console"/>
            <family val="3"/>
          </rPr>
          <t>Tempo de Estoque (Meses)_x000D_
_x000D_
143,0</t>
        </r>
      </text>
    </comment>
    <comment ref="A899" authorId="0" shapeId="0" xr:uid="{8D715A99-823D-4672-A3C0-C891D668D6B5}">
      <text>
        <r>
          <rPr>
            <sz val="10"/>
            <color indexed="81"/>
            <rFont val="Lucida Console"/>
            <family val="3"/>
          </rPr>
          <t>_x000D_
71874</t>
        </r>
      </text>
    </comment>
    <comment ref="B899" authorId="0" shapeId="0" xr:uid="{498CB59E-7CC0-4F14-81AF-278B991CA8A1}">
      <text>
        <r>
          <rPr>
            <sz val="10"/>
            <color indexed="81"/>
            <rFont val="Lucida Console"/>
            <family val="3"/>
          </rPr>
          <t>DESCRIÇÃO DETALHADA_x000D_
ROLAMENTO - 6201 ZZ</t>
        </r>
      </text>
    </comment>
    <comment ref="W899" authorId="0" shapeId="0" xr:uid="{F617BE7A-E0FE-4E28-9AF8-146A2B39EF74}">
      <text>
        <r>
          <rPr>
            <sz val="10"/>
            <color indexed="81"/>
            <rFont val="Lucida Console"/>
            <family val="3"/>
          </rPr>
          <t>_x000D_
DM-Geral</t>
        </r>
      </text>
    </comment>
    <comment ref="X899" authorId="0" shapeId="0" xr:uid="{C7142146-96AF-45A2-91AF-1856EA516DAB}">
      <text>
        <r>
          <rPr>
            <sz val="10"/>
            <color indexed="81"/>
            <rFont val="Lucida Console"/>
            <family val="3"/>
          </rPr>
          <t>_x000D_
PEC.P/ VEICULO DE USO ESPECIAL E BATERIASROLAMENTO</t>
        </r>
      </text>
    </comment>
    <comment ref="Y899" authorId="0" shapeId="0" xr:uid="{3578728D-A324-46EF-B78D-DEC5C25C9B37}">
      <text>
        <r>
          <rPr>
            <sz val="10"/>
            <color indexed="81"/>
            <rFont val="Lucida Console"/>
            <family val="3"/>
          </rPr>
          <t>_x000D_
ROLAMENTOS</t>
        </r>
      </text>
    </comment>
    <comment ref="AW899" authorId="0" shapeId="0" xr:uid="{8AAD6F36-6C66-487B-A559-B7460ADFBDFA}">
      <text>
        <r>
          <rPr>
            <sz val="10"/>
            <color indexed="81"/>
            <rFont val="Lucida Console"/>
            <family val="3"/>
          </rPr>
          <t>Tempo de Estoque (Meses)_x000D_
_x000D_
126,0</t>
        </r>
      </text>
    </comment>
    <comment ref="A900" authorId="0" shapeId="0" xr:uid="{D031CAA2-D162-4A55-8CCA-9F6C87D86E0E}">
      <text>
        <r>
          <rPr>
            <sz val="10"/>
            <color indexed="81"/>
            <rFont val="Lucida Console"/>
            <family val="3"/>
          </rPr>
          <t>_x000D_
118244</t>
        </r>
      </text>
    </comment>
    <comment ref="B900" authorId="0" shapeId="0" xr:uid="{964F8806-B643-48C1-9920-E51B66CF6F35}">
      <text>
        <r>
          <rPr>
            <sz val="10"/>
            <color indexed="81"/>
            <rFont val="Lucida Console"/>
            <family val="3"/>
          </rPr>
          <t>DESCRIÇÃO DETALHADA_x000D_
ROLAMENTO 6301 - ZZ</t>
        </r>
      </text>
    </comment>
    <comment ref="W900" authorId="0" shapeId="0" xr:uid="{D2A79CC8-D475-47FE-9BB5-F0F8E32D5318}">
      <text>
        <r>
          <rPr>
            <sz val="10"/>
            <color indexed="81"/>
            <rFont val="Lucida Console"/>
            <family val="3"/>
          </rPr>
          <t>_x000D_
DM-Geral</t>
        </r>
      </text>
    </comment>
    <comment ref="X900" authorId="0" shapeId="0" xr:uid="{000A1DF1-F786-4B07-ABFE-4D840536C23E}">
      <text>
        <r>
          <rPr>
            <sz val="10"/>
            <color indexed="81"/>
            <rFont val="Lucida Console"/>
            <family val="3"/>
          </rPr>
          <t>_x000D_
PEC.P/ VEICULO DE USO ESPECIAL E BATERIASROLAMENTO</t>
        </r>
      </text>
    </comment>
    <comment ref="Y900" authorId="0" shapeId="0" xr:uid="{DFE41AE2-22FE-4ABB-8A68-D5314D1E02FF}">
      <text>
        <r>
          <rPr>
            <sz val="10"/>
            <color indexed="81"/>
            <rFont val="Lucida Console"/>
            <family val="3"/>
          </rPr>
          <t>_x000D_
ROLAMENTOS</t>
        </r>
      </text>
    </comment>
    <comment ref="AW900" authorId="0" shapeId="0" xr:uid="{B76F736C-3F7F-434A-BB1A-09A31DF256C8}">
      <text>
        <r>
          <rPr>
            <sz val="10"/>
            <color indexed="81"/>
            <rFont val="Lucida Console"/>
            <family val="3"/>
          </rPr>
          <t>Tempo de Estoque (Meses)_x000D_
_x000D_
173,0</t>
        </r>
      </text>
    </comment>
    <comment ref="A901" authorId="0" shapeId="0" xr:uid="{D29B4A07-ECAB-4934-AAA7-6647C621B6A6}">
      <text>
        <r>
          <rPr>
            <sz val="10"/>
            <color indexed="81"/>
            <rFont val="Lucida Console"/>
            <family val="3"/>
          </rPr>
          <t>_x000D_
118245</t>
        </r>
      </text>
    </comment>
    <comment ref="B901" authorId="0" shapeId="0" xr:uid="{3D4A35EA-DD81-4385-92B2-7F9EC5CBCDDB}">
      <text>
        <r>
          <rPr>
            <sz val="10"/>
            <color indexed="81"/>
            <rFont val="Lucida Console"/>
            <family val="3"/>
          </rPr>
          <t>DESCRIÇÃO DETALHADA_x000D_
ROLAMENTO 6302 - ZZ</t>
        </r>
      </text>
    </comment>
    <comment ref="W901" authorId="0" shapeId="0" xr:uid="{EE39EAFF-AD29-44B0-BAE6-8CA1683653BC}">
      <text>
        <r>
          <rPr>
            <sz val="10"/>
            <color indexed="81"/>
            <rFont val="Lucida Console"/>
            <family val="3"/>
          </rPr>
          <t>_x000D_
DM-Geral</t>
        </r>
      </text>
    </comment>
    <comment ref="X901" authorId="0" shapeId="0" xr:uid="{C9C73B10-423B-4411-9DB9-771EC7C1D5FB}">
      <text>
        <r>
          <rPr>
            <sz val="10"/>
            <color indexed="81"/>
            <rFont val="Lucida Console"/>
            <family val="3"/>
          </rPr>
          <t>_x000D_
PEC.P/ VEICULO DE USO ESPECIAL E BATERIASROLAMENTO</t>
        </r>
      </text>
    </comment>
    <comment ref="Y901" authorId="0" shapeId="0" xr:uid="{616B3A37-3F23-4DF4-A87C-51083CF730EC}">
      <text>
        <r>
          <rPr>
            <sz val="10"/>
            <color indexed="81"/>
            <rFont val="Lucida Console"/>
            <family val="3"/>
          </rPr>
          <t>_x000D_
ROLAMENTOS</t>
        </r>
      </text>
    </comment>
    <comment ref="AW901" authorId="0" shapeId="0" xr:uid="{A1F99449-8E89-4E34-89B5-6C96387088B8}">
      <text>
        <r>
          <rPr>
            <sz val="10"/>
            <color indexed="81"/>
            <rFont val="Lucida Console"/>
            <family val="3"/>
          </rPr>
          <t>Tempo de Estoque (Meses)_x000D_
_x000D_
33,0</t>
        </r>
      </text>
    </comment>
    <comment ref="A902" authorId="0" shapeId="0" xr:uid="{EC1D5D22-43B4-4EFD-8F34-A22C2F94C7E3}">
      <text>
        <r>
          <rPr>
            <sz val="10"/>
            <color indexed="81"/>
            <rFont val="Lucida Console"/>
            <family val="3"/>
          </rPr>
          <t>_x000D_
118246</t>
        </r>
      </text>
    </comment>
    <comment ref="B902" authorId="0" shapeId="0" xr:uid="{CFC7F7AD-4A15-4269-A782-397BEE76514F}">
      <text>
        <r>
          <rPr>
            <sz val="10"/>
            <color indexed="81"/>
            <rFont val="Lucida Console"/>
            <family val="3"/>
          </rPr>
          <t>DESCRIÇÃO DETALHADA_x000D_
ROLAMENTO 6000 - 2 RS</t>
        </r>
      </text>
    </comment>
    <comment ref="W902" authorId="0" shapeId="0" xr:uid="{A4CC112C-0639-4C35-98A7-24F6BF6CB4A3}">
      <text>
        <r>
          <rPr>
            <sz val="10"/>
            <color indexed="81"/>
            <rFont val="Lucida Console"/>
            <family val="3"/>
          </rPr>
          <t>_x000D_
DM-Geral</t>
        </r>
      </text>
    </comment>
    <comment ref="X902" authorId="0" shapeId="0" xr:uid="{56DE1B74-9534-4C49-9C44-BAC6BD08B7CF}">
      <text>
        <r>
          <rPr>
            <sz val="10"/>
            <color indexed="81"/>
            <rFont val="Lucida Console"/>
            <family val="3"/>
          </rPr>
          <t>_x000D_
PEC.P/ VEICULO DE USO ESPECIAL E BATERIASROLAMENTO</t>
        </r>
      </text>
    </comment>
    <comment ref="Y902" authorId="0" shapeId="0" xr:uid="{B546C08D-4E8D-461F-B9DE-FF84439E3830}">
      <text>
        <r>
          <rPr>
            <sz val="10"/>
            <color indexed="81"/>
            <rFont val="Lucida Console"/>
            <family val="3"/>
          </rPr>
          <t>_x000D_
ROLAMENTOS</t>
        </r>
      </text>
    </comment>
    <comment ref="AW902" authorId="0" shapeId="0" xr:uid="{A5163ADD-0025-4AD2-A857-0256968B636F}">
      <text>
        <r>
          <rPr>
            <sz val="10"/>
            <color indexed="81"/>
            <rFont val="Lucida Console"/>
            <family val="3"/>
          </rPr>
          <t>Tempo de Estoque (Meses)_x000D_
_x000D_
60,0</t>
        </r>
      </text>
    </comment>
    <comment ref="A903" authorId="0" shapeId="0" xr:uid="{A0B1717A-0386-406E-9AB1-7EE5409D0C4B}">
      <text>
        <r>
          <rPr>
            <sz val="10"/>
            <color indexed="81"/>
            <rFont val="Lucida Console"/>
            <family val="3"/>
          </rPr>
          <t>_x000D_
108440</t>
        </r>
      </text>
    </comment>
    <comment ref="B903" authorId="0" shapeId="0" xr:uid="{3B139139-104C-49EC-ADE2-184D7D90EF74}">
      <text>
        <r>
          <rPr>
            <sz val="10"/>
            <color indexed="81"/>
            <rFont val="Lucida Console"/>
            <family val="3"/>
          </rPr>
          <t>DESCRIÇÃO DETALHADA_x000D_
HOLOFOTE RETANGULAR COM BASE E-40 EM ALUMINIO ESTAMPADO COM ALCA REGULAVEL MEDINDO: 280 x 300 x 160MM 400W PARA USO AO TEMPO COM GRADE PROTETORA.</t>
        </r>
      </text>
    </comment>
    <comment ref="G903" authorId="0" shapeId="0" xr:uid="{E4308B9D-3285-4037-94B8-B0B984F2E88E}">
      <text>
        <r>
          <rPr>
            <sz val="10"/>
            <color indexed="81"/>
            <rFont val="Lucida Console"/>
            <family val="3"/>
          </rPr>
          <t xml:space="preserve">_x000D_
Últ estimativa : 100_x000D_
Enviada em     : 25.09.2019_x000D_
Ata - Venc     : /-2000 - </t>
        </r>
      </text>
    </comment>
    <comment ref="O903" authorId="0" shapeId="0" xr:uid="{87D3EB2C-85B7-4EC8-820A-D04BFDC33B44}">
      <text>
        <r>
          <rPr>
            <sz val="10"/>
            <color indexed="81"/>
            <rFont val="Lucida Console"/>
            <family val="3"/>
          </rPr>
          <t>_x000D_
Ata anterior não identificada.</t>
        </r>
      </text>
    </comment>
    <comment ref="W903" authorId="0" shapeId="0" xr:uid="{235CECEC-113A-46C7-8991-C3829941B49B}">
      <text>
        <r>
          <rPr>
            <sz val="10"/>
            <color indexed="81"/>
            <rFont val="Lucida Console"/>
            <family val="3"/>
          </rPr>
          <t>_x000D_
DM-Elétrica</t>
        </r>
      </text>
    </comment>
    <comment ref="X903" authorId="0" shapeId="0" xr:uid="{46B77685-A10B-4D23-B9F8-A9087FDCEB89}">
      <text>
        <r>
          <rPr>
            <sz val="10"/>
            <color indexed="81"/>
            <rFont val="Lucida Console"/>
            <family val="3"/>
          </rPr>
          <t>_x000D_
EQUIP. MAT. P/ GERACAO, TRANSM. DISTR. RETIF...</t>
        </r>
      </text>
    </comment>
    <comment ref="Y903" authorId="0" shapeId="0" xr:uid="{F73F35F4-F5C5-4CBA-BEFA-08E9871BFDA9}">
      <text>
        <r>
          <rPr>
            <sz val="10"/>
            <color indexed="81"/>
            <rFont val="Lucida Console"/>
            <family val="3"/>
          </rPr>
          <t>_x000D_
LUMINARIAS E PROJETORES COM EQUIPAMENTO</t>
        </r>
      </text>
    </comment>
    <comment ref="AW903" authorId="0" shapeId="0" xr:uid="{F26E0796-176B-444E-AF35-013C6942A912}">
      <text>
        <r>
          <rPr>
            <sz val="10"/>
            <color indexed="81"/>
            <rFont val="Lucida Console"/>
            <family val="3"/>
          </rPr>
          <t>Tempo de Estoque (Meses)_x000D_
_x000D_
6,0</t>
        </r>
      </text>
    </comment>
    <comment ref="A904" authorId="0" shapeId="0" xr:uid="{126F0607-0860-4A58-BAFD-2D4E9E522D8E}">
      <text>
        <r>
          <rPr>
            <sz val="10"/>
            <color indexed="81"/>
            <rFont val="Lucida Console"/>
            <family val="3"/>
          </rPr>
          <t>_x000D_
104755</t>
        </r>
      </text>
    </comment>
    <comment ref="B904" authorId="0" shapeId="0" xr:uid="{8C176CD4-801D-436A-8B5F-7105697DC613}">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904" authorId="0" shapeId="0" xr:uid="{63F61782-3242-4172-860C-92645548D069}">
      <text>
        <r>
          <rPr>
            <sz val="10"/>
            <color indexed="81"/>
            <rFont val="Lucida Console"/>
            <family val="3"/>
          </rPr>
          <t>_x000D_
Últ estimativa : 0_x000D_
Enviada em     : 20.08.2018_x000D_
Ata - Venc     : 183/17 - 29.10.2018</t>
        </r>
      </text>
    </comment>
    <comment ref="O904" authorId="0" shapeId="0" xr:uid="{50B67674-1CFE-4436-967C-43FB35DC749D}">
      <text>
        <r>
          <rPr>
            <sz val="10"/>
            <color indexed="81"/>
            <rFont val="Lucida Console"/>
            <family val="3"/>
          </rPr>
          <t xml:space="preserve">_x000D_
Pertencia a ATA nº 183/17_x000D_
Estimativa de Renovação enviada em 20.08.2018 - Qtd _x000D_
</t>
        </r>
      </text>
    </comment>
    <comment ref="W904" authorId="0" shapeId="0" xr:uid="{3266D384-89F1-4245-B345-3561DDBEA2AD}">
      <text>
        <r>
          <rPr>
            <sz val="10"/>
            <color indexed="81"/>
            <rFont val="Lucida Console"/>
            <family val="3"/>
          </rPr>
          <t>_x000D_
Pedagógico</t>
        </r>
      </text>
    </comment>
    <comment ref="X904" authorId="0" shapeId="0" xr:uid="{729C242E-B9F1-4919-9704-73F1A187732B}">
      <text>
        <r>
          <rPr>
            <sz val="10"/>
            <color indexed="81"/>
            <rFont val="Lucida Console"/>
            <family val="3"/>
          </rPr>
          <t>_x000D_
MOBILIARIO E COFRE</t>
        </r>
      </text>
    </comment>
    <comment ref="Y904" authorId="0" shapeId="0" xr:uid="{3A373D7F-B6F5-4D3A-9A11-19881BEDC0C3}">
      <text>
        <r>
          <rPr>
            <sz val="10"/>
            <color indexed="81"/>
            <rFont val="Lucida Console"/>
            <family val="3"/>
          </rPr>
          <t>_x000D_
MOBILIARIO ESCOLAR</t>
        </r>
      </text>
    </comment>
    <comment ref="AW904" authorId="0" shapeId="0" xr:uid="{7805D890-CA33-4C6F-BCA0-6695CEB9465C}">
      <text>
        <r>
          <rPr>
            <sz val="10"/>
            <color indexed="81"/>
            <rFont val="Lucida Console"/>
            <family val="3"/>
          </rPr>
          <t>Tempo de Estoque (Meses)_x000D_
_x000D_
60,0</t>
        </r>
      </text>
    </comment>
    <comment ref="A905" authorId="0" shapeId="0" xr:uid="{C6D911E7-1EA4-4452-81B0-38E7B07A880B}">
      <text>
        <r>
          <rPr>
            <sz val="10"/>
            <color indexed="81"/>
            <rFont val="Lucida Console"/>
            <family val="3"/>
          </rPr>
          <t>_x000D_
103490</t>
        </r>
      </text>
    </comment>
    <comment ref="B905" authorId="0" shapeId="0" xr:uid="{D7DB9559-1890-4A89-A63E-9A124566C805}">
      <text>
        <r>
          <rPr>
            <sz val="10"/>
            <color indexed="81"/>
            <rFont val="Lucida Console"/>
            <family val="3"/>
          </rPr>
          <t>DESCRIÇÃO DETALHADA_x000D_
FIO TELEFONICO EXTERNO FE - AA - 80 - PE HOMOLOGADO PELA ANATEL - ROLO COM 400 METROS</t>
        </r>
      </text>
    </comment>
    <comment ref="W905" authorId="0" shapeId="0" xr:uid="{9FAF700D-AE6F-4C81-875B-908AEB38ECDA}">
      <text>
        <r>
          <rPr>
            <sz val="10"/>
            <color indexed="81"/>
            <rFont val="Lucida Console"/>
            <family val="3"/>
          </rPr>
          <t>_x000D_
Administrativo</t>
        </r>
      </text>
    </comment>
    <comment ref="X905" authorId="0" shapeId="0" xr:uid="{7BABA832-B0B7-47E3-8A29-15432F5132E6}">
      <text>
        <r>
          <rPr>
            <sz val="10"/>
            <color indexed="81"/>
            <rFont val="Lucida Console"/>
            <family val="3"/>
          </rPr>
          <t>_x000D_
EQUIP.MAT.E ACESS.COMUNIC.CINE FOTO OTICA SOM</t>
        </r>
      </text>
    </comment>
    <comment ref="Y905" authorId="0" shapeId="0" xr:uid="{B93AD9C2-6D53-47F2-ABF1-909B9D11DC8C}">
      <text>
        <r>
          <rPr>
            <sz val="10"/>
            <color indexed="81"/>
            <rFont val="Lucida Console"/>
            <family val="3"/>
          </rPr>
          <t>_x000D_
CABOS FIOS TOMADAS PLUGS CAIXAS P/ TELEFONIA, ETC</t>
        </r>
      </text>
    </comment>
    <comment ref="AW905" authorId="0" shapeId="0" xr:uid="{73266E7B-3855-4651-B539-622160604828}">
      <text>
        <r>
          <rPr>
            <sz val="10"/>
            <color indexed="81"/>
            <rFont val="Lucida Console"/>
            <family val="3"/>
          </rPr>
          <t>Tempo de Estoque (Meses)_x000D_
_x000D_
3,0</t>
        </r>
      </text>
    </comment>
    <comment ref="A906" authorId="0" shapeId="0" xr:uid="{F786BEE6-E660-4D78-98FF-5DB5F6C8377F}">
      <text>
        <r>
          <rPr>
            <sz val="10"/>
            <color indexed="81"/>
            <rFont val="Lucida Console"/>
            <family val="3"/>
          </rPr>
          <t>_x000D_
109251</t>
        </r>
      </text>
    </comment>
    <comment ref="B906" authorId="0" shapeId="0" xr:uid="{6D3B6578-297B-4E03-BDAB-AE0A8586BA6C}">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906" authorId="0" shapeId="0" xr:uid="{2A9E3729-EAAB-4DB3-8F5E-CDA971DD2BD1}">
      <text>
        <r>
          <rPr>
            <sz val="10"/>
            <color indexed="81"/>
            <rFont val="Lucida Console"/>
            <family val="3"/>
          </rPr>
          <t>_x000D_
Últ estimativa : 0_x000D_
Enviada em     : 19.10.2018_x000D_
Ata - Venc     : 93/21 - 29.03.2022</t>
        </r>
      </text>
    </comment>
    <comment ref="W906" authorId="0" shapeId="0" xr:uid="{CB5E4C13-E31F-4582-B376-3BF90ACC0724}">
      <text>
        <r>
          <rPr>
            <sz val="10"/>
            <color indexed="81"/>
            <rFont val="Lucida Console"/>
            <family val="3"/>
          </rPr>
          <t>_x000D_
Administrativo</t>
        </r>
      </text>
    </comment>
    <comment ref="X906" authorId="0" shapeId="0" xr:uid="{49A77DE8-7869-4BE8-90C3-5A5D3C13A84C}">
      <text>
        <r>
          <rPr>
            <sz val="10"/>
            <color indexed="81"/>
            <rFont val="Lucida Console"/>
            <family val="3"/>
          </rPr>
          <t>_x000D_
MAQ.EQUIP.E MATERIAIS P/ HIGIEN.LIMP.POLIM.E LUBR.</t>
        </r>
      </text>
    </comment>
    <comment ref="Y906" authorId="0" shapeId="0" xr:uid="{2A919E0D-11AC-4572-B2A1-9D75FADEFEAA}">
      <text>
        <r>
          <rPr>
            <sz val="10"/>
            <color indexed="81"/>
            <rFont val="Lucida Console"/>
            <family val="3"/>
          </rPr>
          <t>_x000D_
ESPONJAS,BALDES,SACOS E CESTOS DE LIXO, ETC</t>
        </r>
      </text>
    </comment>
    <comment ref="AW906" authorId="0" shapeId="0" xr:uid="{8E3A4B6D-B699-42EC-8FCF-7574F644663D}">
      <text>
        <r>
          <rPr>
            <sz val="10"/>
            <color indexed="81"/>
            <rFont val="Lucida Console"/>
            <family val="3"/>
          </rPr>
          <t>Tempo de Estoque (Meses)_x000D_
_x000D_
259,0</t>
        </r>
      </text>
    </comment>
    <comment ref="A907" authorId="0" shapeId="0" xr:uid="{0DCFB8A8-EEBF-4073-97C9-FC65C7F72670}">
      <text>
        <r>
          <rPr>
            <sz val="10"/>
            <color indexed="81"/>
            <rFont val="Lucida Console"/>
            <family val="3"/>
          </rPr>
          <t>_x000D_
85798</t>
        </r>
      </text>
    </comment>
    <comment ref="B907" authorId="0" shapeId="0" xr:uid="{5E1672EE-0683-4DA9-ABAD-E0A590394463}">
      <text>
        <r>
          <rPr>
            <sz val="10"/>
            <color indexed="81"/>
            <rFont val="Lucida Console"/>
            <family val="3"/>
          </rPr>
          <t>DESCRIÇÃO DETALHADA_x000D_
DISCO DE DESBASTE DE  FERRO - 4 1/2" X 3/16" X 7/8" - PARA USO EM LIXADEIRA E FABRICADO CONFORME NORMAS ABNT</t>
        </r>
      </text>
    </comment>
    <comment ref="G907" authorId="0" shapeId="0" xr:uid="{7ED892DA-34D8-4281-8CC6-22D8E900FA0E}">
      <text>
        <r>
          <rPr>
            <sz val="10"/>
            <color indexed="81"/>
            <rFont val="Lucida Console"/>
            <family val="3"/>
          </rPr>
          <t xml:space="preserve">_x000D_
Últ estimativa : 250_x000D_
Enviada em     : 25.09.2019_x000D_
Ata - Venc     : /-2000 - </t>
        </r>
      </text>
    </comment>
    <comment ref="O907" authorId="0" shapeId="0" xr:uid="{4B2A0A23-1F31-41BB-876B-3ABDCE1C13EC}">
      <text>
        <r>
          <rPr>
            <sz val="10"/>
            <color indexed="81"/>
            <rFont val="Lucida Console"/>
            <family val="3"/>
          </rPr>
          <t>_x000D_
Ata anterior não identificada.</t>
        </r>
      </text>
    </comment>
    <comment ref="W907" authorId="0" shapeId="0" xr:uid="{E1C231CD-9FF9-4518-B6DE-2E28C7C2B2E7}">
      <text>
        <r>
          <rPr>
            <sz val="10"/>
            <color indexed="81"/>
            <rFont val="Lucida Console"/>
            <family val="3"/>
          </rPr>
          <t>_x000D_
DM-Serralheria</t>
        </r>
      </text>
    </comment>
    <comment ref="X907" authorId="0" shapeId="0" xr:uid="{AF426C3A-B111-4068-9992-B75DF7CCD872}">
      <text>
        <r>
          <rPr>
            <sz val="10"/>
            <color indexed="81"/>
            <rFont val="Lucida Console"/>
            <family val="3"/>
          </rPr>
          <t>_x000D_
ABRASIVOS</t>
        </r>
      </text>
    </comment>
    <comment ref="Y907" authorId="0" shapeId="0" xr:uid="{ED16669B-588E-4E34-90EC-BE5708DC44BF}">
      <text>
        <r>
          <rPr>
            <sz val="10"/>
            <color indexed="81"/>
            <rFont val="Lucida Console"/>
            <family val="3"/>
          </rPr>
          <t>_x000D_
DISCO DE FIBRA</t>
        </r>
      </text>
    </comment>
    <comment ref="AW907" authorId="0" shapeId="0" xr:uid="{95957153-1F87-472E-A93D-348A1BB74495}">
      <text>
        <r>
          <rPr>
            <sz val="10"/>
            <color indexed="81"/>
            <rFont val="Lucida Console"/>
            <family val="3"/>
          </rPr>
          <t>Tempo de Estoque (Meses)_x000D_
_x000D_
264,0</t>
        </r>
      </text>
    </comment>
    <comment ref="A908" authorId="0" shapeId="0" xr:uid="{E91C65DB-6DCA-4FE4-B11F-FB7F37147B32}">
      <text>
        <r>
          <rPr>
            <sz val="10"/>
            <color indexed="81"/>
            <rFont val="Lucida Console"/>
            <family val="3"/>
          </rPr>
          <t>_x000D_
48178</t>
        </r>
      </text>
    </comment>
    <comment ref="B908" authorId="0" shapeId="0" xr:uid="{F42E7B56-0954-462D-B2DC-4F6EDA0D71C9}">
      <text>
        <r>
          <rPr>
            <sz val="10"/>
            <color indexed="81"/>
            <rFont val="Lucida Console"/>
            <family val="3"/>
          </rPr>
          <t>DESCRIÇÃO DETALHADA_x000D_
CHAPA DE LAMINADO MELAMINICO COM 3,08 X 1,25 M, ESPESSURA 0,8 MM</t>
        </r>
      </text>
    </comment>
    <comment ref="G908" authorId="0" shapeId="0" xr:uid="{DF788428-6E2B-4492-B21C-E7163B6AA5AC}">
      <text>
        <r>
          <rPr>
            <sz val="10"/>
            <color indexed="81"/>
            <rFont val="Lucida Console"/>
            <family val="3"/>
          </rPr>
          <t>_x000D_
Últ estimativa : 0_x000D_
Enviada em     : 17.01.2020_x000D_
Ata - Venc     : 129/19 - 08.05.2020</t>
        </r>
      </text>
    </comment>
    <comment ref="O908" authorId="0" shapeId="0" xr:uid="{BD4E9CC8-03FC-4539-92DA-B0257FFD37A2}">
      <text>
        <r>
          <rPr>
            <sz val="10"/>
            <color indexed="81"/>
            <rFont val="Lucida Console"/>
            <family val="3"/>
          </rPr>
          <t>_x000D_
Pertencia a ATA nº 129/19_x000D_
Estimativa de Renovação enviada em 17.01.2020 - Qtd _x000D_
PP  21/19 lote _x000D_
06.08.19 = Processo finalizado</t>
        </r>
      </text>
    </comment>
    <comment ref="W908" authorId="0" shapeId="0" xr:uid="{3A927C32-87AC-4DB0-8726-1D2728B0C438}">
      <text>
        <r>
          <rPr>
            <sz val="10"/>
            <color indexed="81"/>
            <rFont val="Lucida Console"/>
            <family val="3"/>
          </rPr>
          <t>_x000D_
DM-Marcenaria</t>
        </r>
      </text>
    </comment>
    <comment ref="X908" authorId="0" shapeId="0" xr:uid="{2E127FE9-2497-41CC-913E-DFB267313DF2}">
      <text>
        <r>
          <rPr>
            <sz val="10"/>
            <color indexed="81"/>
            <rFont val="Lucida Console"/>
            <family val="3"/>
          </rPr>
          <t>_x000D_
MADEIRAS,LAMINADOS,COMPENSADOS E AGLOMERADOS</t>
        </r>
      </text>
    </comment>
    <comment ref="Y908" authorId="0" shapeId="0" xr:uid="{0280FE40-A0A8-4426-9A04-46838C85C490}">
      <text>
        <r>
          <rPr>
            <sz val="10"/>
            <color indexed="81"/>
            <rFont val="Lucida Console"/>
            <family val="3"/>
          </rPr>
          <t>_x000D_
CHAPAS COMPENSADAS RESINADAS/PLASTIFICADAS</t>
        </r>
      </text>
    </comment>
    <comment ref="AW908" authorId="0" shapeId="0" xr:uid="{E1D84F67-880A-4F09-A1B0-F54697D878AA}">
      <text>
        <r>
          <rPr>
            <sz val="10"/>
            <color indexed="81"/>
            <rFont val="Lucida Console"/>
            <family val="3"/>
          </rPr>
          <t>Tempo de Estoque (Meses)_x000D_
_x000D_
36,0</t>
        </r>
      </text>
    </comment>
    <comment ref="A909" authorId="0" shapeId="0" xr:uid="{D4F67850-425F-4289-8D6C-52B1142AF01E}">
      <text>
        <r>
          <rPr>
            <sz val="10"/>
            <color indexed="81"/>
            <rFont val="Lucida Console"/>
            <family val="3"/>
          </rPr>
          <t>_x000D_
12812</t>
        </r>
      </text>
    </comment>
    <comment ref="B909" authorId="0" shapeId="0" xr:uid="{0DF4BCDF-8887-491A-A808-E15C3E48814C}">
      <text>
        <r>
          <rPr>
            <sz val="10"/>
            <color indexed="81"/>
            <rFont val="Lucida Console"/>
            <family val="3"/>
          </rPr>
          <t>DESCRIÇÃO DETALHADA_x000D_
BROXA RETANGULAR - 16,5 X 6 CM</t>
        </r>
      </text>
    </comment>
    <comment ref="G909" authorId="0" shapeId="0" xr:uid="{903687AA-AEB4-426C-9558-9E172F7B3C06}">
      <text>
        <r>
          <rPr>
            <sz val="10"/>
            <color indexed="81"/>
            <rFont val="Lucida Console"/>
            <family val="3"/>
          </rPr>
          <t>_x000D_
Últ estimativa : 40_x000D_
Enviada em     : 24.10.2019_x000D_
Ata - Venc     : 16/19 - 29.01.2020</t>
        </r>
      </text>
    </comment>
    <comment ref="O909" authorId="0" shapeId="0" xr:uid="{8346D3F1-FDBF-48CC-9D5F-252D9275636E}">
      <text>
        <r>
          <rPr>
            <sz val="10"/>
            <color indexed="81"/>
            <rFont val="Lucida Console"/>
            <family val="3"/>
          </rPr>
          <t>_x000D_
Pertencia a ATA nº 16/19_x000D_
Estimativa de Renovação enviada em 24.10.2019 - Qtd 40_x000D_
PE 147/20 lote 1 (Impróspero)_x000D_
04.09.20 = Finalizado. Ata 254/20</t>
        </r>
      </text>
    </comment>
    <comment ref="W909" authorId="0" shapeId="0" xr:uid="{820BDE1D-60C9-4D76-A02E-7B8C3EE515D3}">
      <text>
        <r>
          <rPr>
            <sz val="10"/>
            <color indexed="81"/>
            <rFont val="Lucida Console"/>
            <family val="3"/>
          </rPr>
          <t>_x000D_
DM-Pintura</t>
        </r>
      </text>
    </comment>
    <comment ref="X909" authorId="0" shapeId="0" xr:uid="{9D88A1EC-DF87-4A41-BF46-337780CD47FD}">
      <text>
        <r>
          <rPr>
            <sz val="10"/>
            <color indexed="81"/>
            <rFont val="Lucida Console"/>
            <family val="3"/>
          </rPr>
          <t>_x000D_
EQUIP. E MATERIAIS P/PINTURAS E IMPERMEABILIZACAO</t>
        </r>
      </text>
    </comment>
    <comment ref="Y909" authorId="0" shapeId="0" xr:uid="{91D9C5FE-F030-4FD3-8BFF-6CE327AD92A9}">
      <text>
        <r>
          <rPr>
            <sz val="10"/>
            <color indexed="81"/>
            <rFont val="Lucida Console"/>
            <family val="3"/>
          </rPr>
          <t>_x000D_
MATERIAIS PARA PINTURA</t>
        </r>
      </text>
    </comment>
    <comment ref="AW909" authorId="0" shapeId="0" xr:uid="{94D6421E-A448-4ED9-8FCE-DAD630DD9A8D}">
      <text>
        <r>
          <rPr>
            <sz val="10"/>
            <color indexed="81"/>
            <rFont val="Lucida Console"/>
            <family val="3"/>
          </rPr>
          <t>Tempo de Estoque (Meses)_x000D_
_x000D_
63,0</t>
        </r>
      </text>
    </comment>
    <comment ref="A910" authorId="0" shapeId="0" xr:uid="{10105850-4920-4967-8055-8B467F3884FE}">
      <text>
        <r>
          <rPr>
            <sz val="10"/>
            <color indexed="81"/>
            <rFont val="Lucida Console"/>
            <family val="3"/>
          </rPr>
          <t>_x000D_
88718</t>
        </r>
      </text>
    </comment>
    <comment ref="B910" authorId="0" shapeId="0" xr:uid="{920A0161-CB8D-4CFE-ACB8-37BA7B4556CA}">
      <text>
        <r>
          <rPr>
            <sz val="10"/>
            <color indexed="81"/>
            <rFont val="Lucida Console"/>
            <family val="3"/>
          </rPr>
          <t>DESCRIÇÃO DETALHADA_x000D_
DISJUNTOR NORMA DIN CURVA B PADRAO, BIPOLAR, 10 AMPERES</t>
        </r>
      </text>
    </comment>
    <comment ref="G910" authorId="0" shapeId="0" xr:uid="{74C316FA-321F-4961-AFC6-A088554B3007}">
      <text>
        <r>
          <rPr>
            <sz val="10"/>
            <color indexed="81"/>
            <rFont val="Lucida Console"/>
            <family val="3"/>
          </rPr>
          <t>_x000D_
Últ estimativa : 70_x000D_
Enviada em     : 23.09.2020_x000D_
Ata - Venc     : 17/20 - 29.01.2021</t>
        </r>
      </text>
    </comment>
    <comment ref="O910" authorId="0" shapeId="0" xr:uid="{A8B0E25F-2956-41B6-B10B-81A616EFD858}">
      <text>
        <r>
          <rPr>
            <sz val="10"/>
            <color indexed="81"/>
            <rFont val="Lucida Console"/>
            <family val="3"/>
          </rPr>
          <t>_x000D_
Pertencia a ATA nº 17/20_x000D_
Estimativa de Renovação enviada em 23.09.2020 - Qtd 70_x000D_
PP 241/19 lote _x000D_
21.02.20 = Processo conferido, finalizado.</t>
        </r>
      </text>
    </comment>
    <comment ref="W910" authorId="0" shapeId="0" xr:uid="{B82F1EFF-08B0-4428-A9BE-04754929559C}">
      <text>
        <r>
          <rPr>
            <sz val="10"/>
            <color indexed="81"/>
            <rFont val="Lucida Console"/>
            <family val="3"/>
          </rPr>
          <t>_x000D_
DM-Elétrica</t>
        </r>
      </text>
    </comment>
    <comment ref="X910" authorId="0" shapeId="0" xr:uid="{65301802-A13E-4C85-9990-0C138B7DB857}">
      <text>
        <r>
          <rPr>
            <sz val="10"/>
            <color indexed="81"/>
            <rFont val="Lucida Console"/>
            <family val="3"/>
          </rPr>
          <t>_x000D_
EQUIP. MAT. P/ GERACAO, TRANSM. DISTR. RETIF...</t>
        </r>
      </text>
    </comment>
    <comment ref="Y910" authorId="0" shapeId="0" xr:uid="{BAC742A6-115E-49A5-8C07-82AFB348D23C}">
      <text>
        <r>
          <rPr>
            <sz val="10"/>
            <color indexed="81"/>
            <rFont val="Lucida Console"/>
            <family val="3"/>
          </rPr>
          <t>_x000D_
DISJUNTORES</t>
        </r>
      </text>
    </comment>
    <comment ref="AW910" authorId="0" shapeId="0" xr:uid="{929E8AC0-F625-4A58-BB98-7B1066BD728E}">
      <text>
        <r>
          <rPr>
            <sz val="10"/>
            <color indexed="81"/>
            <rFont val="Lucida Console"/>
            <family val="3"/>
          </rPr>
          <t>Tempo de Estoque (Meses)_x000D_
_x000D_
96,0</t>
        </r>
      </text>
    </comment>
    <comment ref="A911" authorId="0" shapeId="0" xr:uid="{ED52A0CC-376E-4796-AAD0-38A848D91E3A}">
      <text>
        <r>
          <rPr>
            <sz val="10"/>
            <color indexed="81"/>
            <rFont val="Lucida Console"/>
            <family val="3"/>
          </rPr>
          <t>_x000D_
64821</t>
        </r>
      </text>
    </comment>
    <comment ref="B911" authorId="0" shapeId="0" xr:uid="{B0C347E6-B058-4678-973C-D6FA877816C2}">
      <text>
        <r>
          <rPr>
            <sz val="10"/>
            <color indexed="81"/>
            <rFont val="Lucida Console"/>
            <family val="3"/>
          </rPr>
          <t>DESCRIÇÃO DETALHADA_x000D_
TINTA P/ PISO - AMARELO - LATA COM 18 LITROS</t>
        </r>
      </text>
    </comment>
    <comment ref="G911" authorId="0" shapeId="0" xr:uid="{634D82D0-B748-4220-8671-188D4D5BFCF9}">
      <text>
        <r>
          <rPr>
            <sz val="10"/>
            <color indexed="81"/>
            <rFont val="Lucida Console"/>
            <family val="3"/>
          </rPr>
          <t>_x000D_
Últ estimativa : 0_x000D_
Enviada em     : 12.05.2020_x000D_
Ata - Venc     : 192/19 - 07.08.2020</t>
        </r>
      </text>
    </comment>
    <comment ref="O911" authorId="0" shapeId="0" xr:uid="{67820986-BE47-4095-B3C5-31AD047EF15B}">
      <text>
        <r>
          <rPr>
            <sz val="10"/>
            <color indexed="81"/>
            <rFont val="Lucida Console"/>
            <family val="3"/>
          </rPr>
          <t>_x000D_
Pertencia a ATA nº 192/19_x000D_
Estimativa de Renovação enviada em 12.05.2020 - Qtd _x000D_
PP 103/19 lote _x000D_
16.08.19 = Finalizar - contrato assinado</t>
        </r>
      </text>
    </comment>
    <comment ref="W911" authorId="0" shapeId="0" xr:uid="{3397FE27-DA3B-4A85-8FAF-1AE38F3EAF2D}">
      <text>
        <r>
          <rPr>
            <sz val="10"/>
            <color indexed="81"/>
            <rFont val="Lucida Console"/>
            <family val="3"/>
          </rPr>
          <t>_x000D_
DM-Pintura</t>
        </r>
      </text>
    </comment>
    <comment ref="X911" authorId="0" shapeId="0" xr:uid="{F9CC3F87-DAED-4E14-8204-69292FE4A2F0}">
      <text>
        <r>
          <rPr>
            <sz val="10"/>
            <color indexed="81"/>
            <rFont val="Lucida Console"/>
            <family val="3"/>
          </rPr>
          <t>_x000D_
EQUIP. E MATERIAIS P/PINTURAS E IMPERMEABILIZACAO</t>
        </r>
      </text>
    </comment>
    <comment ref="Y911" authorId="0" shapeId="0" xr:uid="{044E1FFA-16D3-42A1-8CCE-719E16295B86}">
      <text>
        <r>
          <rPr>
            <sz val="10"/>
            <color indexed="81"/>
            <rFont val="Lucida Console"/>
            <family val="3"/>
          </rPr>
          <t>_x000D_
TINTAS DIVERSAS</t>
        </r>
      </text>
    </comment>
    <comment ref="AW911" authorId="0" shapeId="0" xr:uid="{16112433-D87F-4D6B-B4F4-E93599255D91}">
      <text>
        <r>
          <rPr>
            <sz val="10"/>
            <color indexed="81"/>
            <rFont val="Lucida Console"/>
            <family val="3"/>
          </rPr>
          <t>Tempo de Estoque (Meses)_x000D_
_x000D_
18,0</t>
        </r>
      </text>
    </comment>
    <comment ref="A912" authorId="0" shapeId="0" xr:uid="{93857A2D-B309-4EE9-BFF7-A30E9BA15E0B}">
      <text>
        <r>
          <rPr>
            <sz val="10"/>
            <color indexed="81"/>
            <rFont val="Lucida Console"/>
            <family val="3"/>
          </rPr>
          <t>_x000D_
17663</t>
        </r>
      </text>
    </comment>
    <comment ref="B912" authorId="0" shapeId="0" xr:uid="{612E65FD-A41C-4E03-AC88-A1C2BA66BA79}">
      <text>
        <r>
          <rPr>
            <sz val="10"/>
            <color indexed="81"/>
            <rFont val="Lucida Console"/>
            <family val="3"/>
          </rPr>
          <t>DESCRIÇÃO DETALHADA_x000D_
LIXA D'AGUA EM FOLHA 225 X 275 MM GRAO 180</t>
        </r>
      </text>
    </comment>
    <comment ref="G912" authorId="0" shapeId="0" xr:uid="{A35DE873-DBB1-49A6-B501-99D1588E09F3}">
      <text>
        <r>
          <rPr>
            <sz val="10"/>
            <color indexed="81"/>
            <rFont val="Lucida Console"/>
            <family val="3"/>
          </rPr>
          <t>_x000D_
Últ estimativa : 0_x000D_
Enviada em     : 12.05.2020_x000D_
Ata - Venc     : 192/19 - 07.08.2020</t>
        </r>
      </text>
    </comment>
    <comment ref="O912" authorId="0" shapeId="0" xr:uid="{33F8963E-5ACB-4430-A8E3-CE04010EB9EA}">
      <text>
        <r>
          <rPr>
            <sz val="10"/>
            <color indexed="81"/>
            <rFont val="Lucida Console"/>
            <family val="3"/>
          </rPr>
          <t>_x000D_
Pertencia a ATA nº 192/19_x000D_
Estimativa de Renovação enviada em 12.05.2020 - Qtd _x000D_
PP 103/19 lote _x000D_
16.08.19 = Finalizar - contrato assinado</t>
        </r>
      </text>
    </comment>
    <comment ref="W912" authorId="0" shapeId="0" xr:uid="{124762FD-0891-4397-8DE8-8899BBD9032C}">
      <text>
        <r>
          <rPr>
            <sz val="10"/>
            <color indexed="81"/>
            <rFont val="Lucida Console"/>
            <family val="3"/>
          </rPr>
          <t>_x000D_
DM-Serralheria</t>
        </r>
      </text>
    </comment>
    <comment ref="X912" authorId="0" shapeId="0" xr:uid="{57F116CA-E3F3-427D-BA5A-38DBEBA5F6AD}">
      <text>
        <r>
          <rPr>
            <sz val="10"/>
            <color indexed="81"/>
            <rFont val="Lucida Console"/>
            <family val="3"/>
          </rPr>
          <t>_x000D_
ABRASIVOS</t>
        </r>
      </text>
    </comment>
    <comment ref="Y912" authorId="0" shapeId="0" xr:uid="{3569FFA4-FEC8-4EBC-BDB3-462644109104}">
      <text>
        <r>
          <rPr>
            <sz val="10"/>
            <color indexed="81"/>
            <rFont val="Lucida Console"/>
            <family val="3"/>
          </rPr>
          <t>_x000D_
LIXAS EM FOLHA</t>
        </r>
      </text>
    </comment>
    <comment ref="AW912" authorId="0" shapeId="0" xr:uid="{C46ED2C3-A420-40C7-8D3A-3DECE77CA036}">
      <text>
        <r>
          <rPr>
            <sz val="10"/>
            <color indexed="81"/>
            <rFont val="Lucida Console"/>
            <family val="3"/>
          </rPr>
          <t>Tempo de Estoque (Meses)_x000D_
_x000D_
190,0</t>
        </r>
      </text>
    </comment>
    <comment ref="A913" authorId="0" shapeId="0" xr:uid="{6AD738B6-3B39-45B9-881C-5D200B7D89F0}">
      <text>
        <r>
          <rPr>
            <sz val="10"/>
            <color indexed="81"/>
            <rFont val="Lucida Console"/>
            <family val="3"/>
          </rPr>
          <t>_x000D_
116771</t>
        </r>
      </text>
    </comment>
    <comment ref="B913" authorId="0" shapeId="0" xr:uid="{E159E6F8-93E2-4480-988B-02696B026AAF}">
      <text>
        <r>
          <rPr>
            <sz val="10"/>
            <color indexed="81"/>
            <rFont val="Lucida Console"/>
            <family val="3"/>
          </rPr>
          <t>DESCRIÇÃO DETALHADA_x000D_
CHAPA EM MDF, BRANCO, 02 FACES 2,75 X 1,83 X 25 MM</t>
        </r>
      </text>
    </comment>
    <comment ref="G913" authorId="0" shapeId="0" xr:uid="{9282DA20-86C7-4794-9A5D-5AEB53BFA5B8}">
      <text>
        <r>
          <rPr>
            <sz val="10"/>
            <color indexed="81"/>
            <rFont val="Lucida Console"/>
            <family val="3"/>
          </rPr>
          <t>_x000D_
Últ estimativa : 0_x000D_
Enviada em     : 19.10.2018_x000D_
Ata - Venc     : 2/18 - 07.01.2019</t>
        </r>
      </text>
    </comment>
    <comment ref="O913" authorId="0" shapeId="0" xr:uid="{A41364CC-242F-4721-9462-1335CAD199E3}">
      <text>
        <r>
          <rPr>
            <sz val="10"/>
            <color indexed="81"/>
            <rFont val="Lucida Console"/>
            <family val="3"/>
          </rPr>
          <t>_x000D_
Pertencia a ATA nº 2/18_x000D_
Estimativa de Renovação enviada em 19.10.2018 - Qtd _x000D_
PP  21/19 lote _x000D_
06.08.19 = Processo finalizado</t>
        </r>
      </text>
    </comment>
    <comment ref="W913" authorId="0" shapeId="0" xr:uid="{3B471790-0604-4B49-8954-63521FBF8DEE}">
      <text>
        <r>
          <rPr>
            <sz val="10"/>
            <color indexed="81"/>
            <rFont val="Lucida Console"/>
            <family val="3"/>
          </rPr>
          <t>_x000D_
DM-Serralheria</t>
        </r>
      </text>
    </comment>
    <comment ref="X913" authorId="0" shapeId="0" xr:uid="{44671DEA-FDA6-45B9-8DE7-CC4E18A1876C}">
      <text>
        <r>
          <rPr>
            <sz val="10"/>
            <color indexed="81"/>
            <rFont val="Lucida Console"/>
            <family val="3"/>
          </rPr>
          <t>_x000D_
METAIS,LAMINAD.,PERFILADOS E ARTEFATOS METALICOS</t>
        </r>
      </text>
    </comment>
    <comment ref="Y913" authorId="0" shapeId="0" xr:uid="{36F0805F-8B3D-49AF-89DD-D96477A00DBB}">
      <text>
        <r>
          <rPr>
            <sz val="10"/>
            <color indexed="81"/>
            <rFont val="Lucida Console"/>
            <family val="3"/>
          </rPr>
          <t>_x000D_
CHAPAS</t>
        </r>
      </text>
    </comment>
    <comment ref="AW913" authorId="0" shapeId="0" xr:uid="{BA59BD23-7412-4618-B121-5F9463F88BB8}">
      <text>
        <r>
          <rPr>
            <sz val="10"/>
            <color indexed="81"/>
            <rFont val="Lucida Console"/>
            <family val="3"/>
          </rPr>
          <t>Tempo de Estoque (Meses)_x000D_
_x000D_
28,0</t>
        </r>
      </text>
    </comment>
    <comment ref="A914" authorId="0" shapeId="0" xr:uid="{61C1BDFC-157F-46E5-941F-4D342354AAE1}">
      <text>
        <r>
          <rPr>
            <sz val="10"/>
            <color indexed="81"/>
            <rFont val="Lucida Console"/>
            <family val="3"/>
          </rPr>
          <t>_x000D_
100383</t>
        </r>
      </text>
    </comment>
    <comment ref="B914" authorId="0" shapeId="0" xr:uid="{E739290D-332F-4853-A6DC-F667FDFF735C}">
      <text>
        <r>
          <rPr>
            <sz val="10"/>
            <color indexed="81"/>
            <rFont val="Lucida Console"/>
            <family val="3"/>
          </rPr>
          <t>DESCRIÇÃO DETALHADA_x000D_
FIO DE NYLON DE 3,0MM, QUADRADO, USO EM ROCADEIRA LATERAL STIHL FS 220 - PESO APROXIMADO: ROLO C/2 KG</t>
        </r>
      </text>
    </comment>
    <comment ref="O914" authorId="0" shapeId="0" xr:uid="{03C4883E-95FF-4FAA-AA80-637E84AF3F2D}">
      <text>
        <r>
          <rPr>
            <sz val="10"/>
            <color indexed="81"/>
            <rFont val="Lucida Console"/>
            <family val="3"/>
          </rPr>
          <t>_x000D_
Pertencia a ATA nº 230/18_x000D_
Estimativa de Renovação enviada em  - Qtd _x000D_
PP 195/18 lote 22 (Impróspero)_x000D_
26.11.18 = Processo finalizado. Ata 230/18.</t>
        </r>
      </text>
    </comment>
    <comment ref="W914" authorId="0" shapeId="0" xr:uid="{8FBE3F14-D2F4-42B4-AF67-876C4B17C3DC}">
      <text>
        <r>
          <rPr>
            <sz val="10"/>
            <color indexed="81"/>
            <rFont val="Lucida Console"/>
            <family val="3"/>
          </rPr>
          <t>_x000D_
DM-Jardinagem</t>
        </r>
      </text>
    </comment>
    <comment ref="X914" authorId="0" shapeId="0" xr:uid="{9303D0BC-8024-4AF2-9BAF-33E6CC206F74}">
      <text>
        <r>
          <rPr>
            <sz val="10"/>
            <color indexed="81"/>
            <rFont val="Lucida Console"/>
            <family val="3"/>
          </rPr>
          <t>_x000D_
CABOS CORRENTES CORDAS ESTICADORES E ART. BORRACHA</t>
        </r>
      </text>
    </comment>
    <comment ref="Y914" authorId="0" shapeId="0" xr:uid="{45B32ACA-7E94-4A40-A4A2-53B0060981F4}">
      <text>
        <r>
          <rPr>
            <sz val="10"/>
            <color indexed="81"/>
            <rFont val="Lucida Console"/>
            <family val="3"/>
          </rPr>
          <t>_x000D_
FIOS</t>
        </r>
      </text>
    </comment>
    <comment ref="AW914" authorId="0" shapeId="0" xr:uid="{E79669A7-0ED6-4FF6-BA4A-00256A12D683}">
      <text>
        <r>
          <rPr>
            <sz val="10"/>
            <color indexed="81"/>
            <rFont val="Lucida Console"/>
            <family val="3"/>
          </rPr>
          <t>Tempo de Estoque (Meses)_x000D_
_x000D_
74,0</t>
        </r>
      </text>
    </comment>
    <comment ref="A915" authorId="0" shapeId="0" xr:uid="{58FA904A-FCCB-4848-8F51-E7ADFCEFECAA}">
      <text>
        <r>
          <rPr>
            <sz val="10"/>
            <color indexed="81"/>
            <rFont val="Lucida Console"/>
            <family val="3"/>
          </rPr>
          <t>_x000D_
98360</t>
        </r>
      </text>
    </comment>
    <comment ref="B915" authorId="0" shapeId="0" xr:uid="{B7A2A77D-B427-42E1-861C-633A141E9D0F}">
      <text>
        <r>
          <rPr>
            <sz val="10"/>
            <color indexed="81"/>
            <rFont val="Lucida Console"/>
            <family val="3"/>
          </rPr>
          <t>DESCRIÇÃO DETALHADA_x000D_
FITA DE BORDA EM PVC TEXTURIZADA, 35MM - ROLO COM 50 MTS</t>
        </r>
      </text>
    </comment>
    <comment ref="G915" authorId="0" shapeId="0" xr:uid="{AE01445B-DAA6-4FDC-B28D-FDF123E239D4}">
      <text>
        <r>
          <rPr>
            <sz val="10"/>
            <color indexed="81"/>
            <rFont val="Lucida Console"/>
            <family val="3"/>
          </rPr>
          <t>_x000D_
Últ estimativa : 45_x000D_
Enviada em     : 14.08.2017_x000D_
Ata - Venc     : 267/16 - 16.11.2017</t>
        </r>
      </text>
    </comment>
    <comment ref="O915" authorId="0" shapeId="0" xr:uid="{5A3562EF-85F7-471D-AF3B-7F5B0FD0B7F4}">
      <text>
        <r>
          <rPr>
            <sz val="10"/>
            <color indexed="81"/>
            <rFont val="Lucida Console"/>
            <family val="3"/>
          </rPr>
          <t xml:space="preserve">_x000D_
Pertencia a ATA nº 267/16_x000D_
Estimativa de Renovação enviada em 14.08.2017 - Qtd 45_x000D_
</t>
        </r>
      </text>
    </comment>
    <comment ref="W915" authorId="0" shapeId="0" xr:uid="{75E52781-243D-4972-A5AF-FA7D0CD26958}">
      <text>
        <r>
          <rPr>
            <sz val="10"/>
            <color indexed="81"/>
            <rFont val="Lucida Console"/>
            <family val="3"/>
          </rPr>
          <t>_x000D_
DM-Serralheria</t>
        </r>
      </text>
    </comment>
    <comment ref="X915" authorId="0" shapeId="0" xr:uid="{700F82A6-0B0F-414D-A081-1798B72F413A}">
      <text>
        <r>
          <rPr>
            <sz val="10"/>
            <color indexed="81"/>
            <rFont val="Lucida Console"/>
            <family val="3"/>
          </rPr>
          <t>_x000D_
FERRAMENTAS MAQ.FERRAMENTAS,ELETR.PECAS E ACESSORI</t>
        </r>
      </text>
    </comment>
    <comment ref="Y915" authorId="0" shapeId="0" xr:uid="{04AAB390-7E77-4666-94E4-81086890B8AC}">
      <text>
        <r>
          <rPr>
            <sz val="10"/>
            <color indexed="81"/>
            <rFont val="Lucida Console"/>
            <family val="3"/>
          </rPr>
          <t>_x000D_
MATERIAIS DIVERSOS P/ OFICINA MECANICA</t>
        </r>
      </text>
    </comment>
    <comment ref="AW915" authorId="0" shapeId="0" xr:uid="{9C57318B-7546-4401-9C3C-0C39C003AF14}">
      <text>
        <r>
          <rPr>
            <sz val="10"/>
            <color indexed="81"/>
            <rFont val="Lucida Console"/>
            <family val="3"/>
          </rPr>
          <t>Tempo de Estoque (Meses)_x000D_
_x000D_
55,0</t>
        </r>
      </text>
    </comment>
    <comment ref="A916" authorId="0" shapeId="0" xr:uid="{75EA581A-215D-44BC-B052-D81E599A25C8}">
      <text>
        <r>
          <rPr>
            <sz val="10"/>
            <color indexed="81"/>
            <rFont val="Lucida Console"/>
            <family val="3"/>
          </rPr>
          <t>_x000D_
132714</t>
        </r>
      </text>
    </comment>
    <comment ref="B916" authorId="0" shapeId="0" xr:uid="{A9307179-C45E-4E58-B096-33D97E12E2CC}">
      <text>
        <r>
          <rPr>
            <sz val="10"/>
            <color indexed="81"/>
            <rFont val="Lucida Console"/>
            <family val="3"/>
          </rPr>
          <t>DESCRIÇÃO DETALHADA_x000D_
CUMEEIRA ARTICULADA FIBRA SINTETICA CRFS, 1,10 X 06 MM - SUPERIOR</t>
        </r>
      </text>
    </comment>
    <comment ref="G916" authorId="0" shapeId="0" xr:uid="{FAFEE8B6-AE9A-4B3B-A5D5-5E8603E9D4F3}">
      <text>
        <r>
          <rPr>
            <sz val="10"/>
            <color indexed="81"/>
            <rFont val="Lucida Console"/>
            <family val="3"/>
          </rPr>
          <t>_x000D_
Últ estimativa : 0_x000D_
Enviada em     : 24.10.2019_x000D_
Ata - Venc     : 47/19 - 17.02.2020</t>
        </r>
      </text>
    </comment>
    <comment ref="O916" authorId="0" shapeId="0" xr:uid="{F1C04D0C-A61A-4E50-9FCC-2A5C32F5CBC2}">
      <text>
        <r>
          <rPr>
            <sz val="10"/>
            <color indexed="81"/>
            <rFont val="Lucida Console"/>
            <family val="3"/>
          </rPr>
          <t>_x000D_
Pertencia a ATA nº 47/19_x000D_
Estimativa de Renovação enviada em 24.10.2019 - Qtd _x000D_
PE  99/20 lote 28_x000D_
03.08.20 = Finalizado</t>
        </r>
      </text>
    </comment>
    <comment ref="W916" authorId="0" shapeId="0" xr:uid="{F98AE433-2402-4021-B91F-9BBB1DBA59C5}">
      <text>
        <r>
          <rPr>
            <sz val="10"/>
            <color indexed="81"/>
            <rFont val="Lucida Console"/>
            <family val="3"/>
          </rPr>
          <t>_x000D_
DM-Construção</t>
        </r>
      </text>
    </comment>
    <comment ref="X916" authorId="0" shapeId="0" xr:uid="{B6E90927-5CFD-4502-8AAD-C3837B93B85C}">
      <text>
        <r>
          <rPr>
            <sz val="10"/>
            <color indexed="81"/>
            <rFont val="Lucida Console"/>
            <family val="3"/>
          </rPr>
          <t>_x000D_
MAT.E EQUIP. P/ CONSTR.CIVIL E CONSERV. DE VIAS PUBL.</t>
        </r>
      </text>
    </comment>
    <comment ref="Y916" authorId="0" shapeId="0" xr:uid="{909279CA-0527-44B3-8E1D-DB9581B14288}">
      <text>
        <r>
          <rPr>
            <sz val="10"/>
            <color indexed="81"/>
            <rFont val="Lucida Console"/>
            <family val="3"/>
          </rPr>
          <t>_x000D_
TELHAS. CUMEEIRAS E ELEM. DE TELH. E CHAP. DE CIM. AMIANT</t>
        </r>
      </text>
    </comment>
    <comment ref="AW916" authorId="0" shapeId="0" xr:uid="{7B0BA591-1241-43F9-8D3F-0D277077936E}">
      <text>
        <r>
          <rPr>
            <sz val="10"/>
            <color indexed="81"/>
            <rFont val="Lucida Console"/>
            <family val="3"/>
          </rPr>
          <t>Tempo de Estoque (Meses)_x000D_
_x000D_
153,0</t>
        </r>
      </text>
    </comment>
    <comment ref="A917" authorId="0" shapeId="0" xr:uid="{E32A770D-7A14-4108-9768-D52363652153}">
      <text>
        <r>
          <rPr>
            <sz val="10"/>
            <color indexed="81"/>
            <rFont val="Lucida Console"/>
            <family val="3"/>
          </rPr>
          <t>_x000D_
132715</t>
        </r>
      </text>
    </comment>
    <comment ref="B917" authorId="0" shapeId="0" xr:uid="{193E4082-7DB3-4E95-9DC3-3DA4C50DD1D9}">
      <text>
        <r>
          <rPr>
            <sz val="10"/>
            <color indexed="81"/>
            <rFont val="Lucida Console"/>
            <family val="3"/>
          </rPr>
          <t>DESCRIÇÃO DETALHADA_x000D_
CUMEEIRA ARTICULADA FIBRA SINTETICA CRFS, 1,10 X 06 MM - INFERIOR</t>
        </r>
      </text>
    </comment>
    <comment ref="G917" authorId="0" shapeId="0" xr:uid="{A844EE7E-56E2-49A5-B448-2C51ECAC9295}">
      <text>
        <r>
          <rPr>
            <sz val="10"/>
            <color indexed="81"/>
            <rFont val="Lucida Console"/>
            <family val="3"/>
          </rPr>
          <t>_x000D_
Últ estimativa : 0_x000D_
Enviada em     : 24.10.2019_x000D_
Ata - Venc     : 47/19 - 17.02.2020</t>
        </r>
      </text>
    </comment>
    <comment ref="O917" authorId="0" shapeId="0" xr:uid="{67832243-97DF-41FA-8258-659A686F2E9F}">
      <text>
        <r>
          <rPr>
            <sz val="10"/>
            <color indexed="81"/>
            <rFont val="Lucida Console"/>
            <family val="3"/>
          </rPr>
          <t>_x000D_
Pertencia a ATA nº 47/19_x000D_
Estimativa de Renovação enviada em 24.10.2019 - Qtd _x000D_
PE  99/20 lote 29_x000D_
03.08.20 = Finalizado</t>
        </r>
      </text>
    </comment>
    <comment ref="W917" authorId="0" shapeId="0" xr:uid="{6705F1E4-2864-4B7A-AD28-3BE7C8771F69}">
      <text>
        <r>
          <rPr>
            <sz val="10"/>
            <color indexed="81"/>
            <rFont val="Lucida Console"/>
            <family val="3"/>
          </rPr>
          <t>_x000D_
DM-Construção</t>
        </r>
      </text>
    </comment>
    <comment ref="X917" authorId="0" shapeId="0" xr:uid="{C9994E9A-DF54-456C-AC98-38CA55767EF3}">
      <text>
        <r>
          <rPr>
            <sz val="10"/>
            <color indexed="81"/>
            <rFont val="Lucida Console"/>
            <family val="3"/>
          </rPr>
          <t>_x000D_
MAT.E EQUIP. P/ CONSTR.CIVIL E CONSERV. DE VIAS PUBL.</t>
        </r>
      </text>
    </comment>
    <comment ref="Y917" authorId="0" shapeId="0" xr:uid="{00C1076A-459E-4222-9336-00376DC5B6AD}">
      <text>
        <r>
          <rPr>
            <sz val="10"/>
            <color indexed="81"/>
            <rFont val="Lucida Console"/>
            <family val="3"/>
          </rPr>
          <t>_x000D_
TELHAS. CUMEEIRAS E ELEM. DE TELH. E CHAP. DE CIM. AMIANT</t>
        </r>
      </text>
    </comment>
    <comment ref="AW917" authorId="0" shapeId="0" xr:uid="{DEF49DF8-CF13-42F4-AE90-E3033673311C}">
      <text>
        <r>
          <rPr>
            <sz val="10"/>
            <color indexed="81"/>
            <rFont val="Lucida Console"/>
            <family val="3"/>
          </rPr>
          <t>Tempo de Estoque (Meses)_x000D_
_x000D_
172,0</t>
        </r>
      </text>
    </comment>
    <comment ref="A918" authorId="0" shapeId="0" xr:uid="{8B999DAF-B25B-4AF5-A3F5-7FC7D7AF3B11}">
      <text>
        <r>
          <rPr>
            <sz val="10"/>
            <color indexed="81"/>
            <rFont val="Lucida Console"/>
            <family val="3"/>
          </rPr>
          <t>_x000D_
133953</t>
        </r>
      </text>
    </comment>
    <comment ref="B918" authorId="0" shapeId="0" xr:uid="{2341AC5F-1D87-40A5-BB49-A1AEFCA0CAB2}">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918" authorId="0" shapeId="0" xr:uid="{2D7CCAEE-7DFC-47AB-AD35-06C4FF0DC16D}">
      <text>
        <r>
          <rPr>
            <sz val="10"/>
            <color indexed="81"/>
            <rFont val="Lucida Console"/>
            <family val="3"/>
          </rPr>
          <t>_x000D_
Pedagógico</t>
        </r>
      </text>
    </comment>
    <comment ref="X918" authorId="0" shapeId="0" xr:uid="{E93FE12F-3604-4290-95A0-D6576CB38EA0}">
      <text>
        <r>
          <rPr>
            <sz val="10"/>
            <color indexed="81"/>
            <rFont val="Lucida Console"/>
            <family val="3"/>
          </rPr>
          <t>_x000D_
MAQ., EQUIP., COMP., ACES., MAT. PARA ESCRIT.E ESCOLAR</t>
        </r>
      </text>
    </comment>
    <comment ref="Y918" authorId="0" shapeId="0" xr:uid="{3634434D-A31F-4F7F-85F4-CFAB3179440D}">
      <text>
        <r>
          <rPr>
            <sz val="10"/>
            <color indexed="81"/>
            <rFont val="Lucida Console"/>
            <family val="3"/>
          </rPr>
          <t>_x000D_
LAPIS, BORRACHA, APONTADORES, REGUAS E CORRETIVOS P/ ESCRIT.</t>
        </r>
      </text>
    </comment>
    <comment ref="AW918" authorId="0" shapeId="0" xr:uid="{D0530FF6-31AE-4371-8C27-50CF2FA94748}">
      <text>
        <r>
          <rPr>
            <sz val="10"/>
            <color indexed="81"/>
            <rFont val="Lucida Console"/>
            <family val="3"/>
          </rPr>
          <t>Tempo de Estoque (Meses)_x000D_
_x000D_
32.671,0</t>
        </r>
      </text>
    </comment>
    <comment ref="A919" authorId="0" shapeId="0" xr:uid="{D9D40036-544F-411A-9E10-B12568B9CF67}">
      <text>
        <r>
          <rPr>
            <sz val="10"/>
            <color indexed="81"/>
            <rFont val="Lucida Console"/>
            <family val="3"/>
          </rPr>
          <t>_x000D_
135699</t>
        </r>
      </text>
    </comment>
    <comment ref="B919" authorId="0" shapeId="0" xr:uid="{73C9A007-179F-4401-A605-8AD5687B299C}">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919" authorId="0" shapeId="0" xr:uid="{2CE4C630-0E1C-45F3-9BE5-E53FD0F1EA53}">
      <text>
        <r>
          <rPr>
            <sz val="10"/>
            <color indexed="81"/>
            <rFont val="Lucida Console"/>
            <family val="3"/>
          </rPr>
          <t>_x000D_
Pedagógico</t>
        </r>
      </text>
    </comment>
    <comment ref="X919" authorId="0" shapeId="0" xr:uid="{C26EEDAB-4384-4877-AAA0-3B9941F5022C}">
      <text>
        <r>
          <rPr>
            <sz val="10"/>
            <color indexed="81"/>
            <rFont val="Lucida Console"/>
            <family val="3"/>
          </rPr>
          <t>_x000D_
MAQ., EQUIP., COMP., ACES., MAT. PARA ESCRIT.E ESCOLAR</t>
        </r>
      </text>
    </comment>
    <comment ref="Y919" authorId="0" shapeId="0" xr:uid="{61274C7A-1EC7-4ECB-B43E-618DFFFBF4AF}">
      <text>
        <r>
          <rPr>
            <sz val="10"/>
            <color indexed="81"/>
            <rFont val="Lucida Console"/>
            <family val="3"/>
          </rPr>
          <t>_x000D_
LAPIS, BORRACHA, APONTADORES, REGUAS E CORRETIVOS P/ ESCRIT.</t>
        </r>
      </text>
    </comment>
    <comment ref="AW919" authorId="0" shapeId="0" xr:uid="{6C96CB67-9AA9-4BF7-9C0E-4E5281777539}">
      <text>
        <r>
          <rPr>
            <sz val="10"/>
            <color indexed="81"/>
            <rFont val="Lucida Console"/>
            <family val="3"/>
          </rPr>
          <t>Tempo de Estoque (Meses)_x000D_
_x000D_
40.830,0</t>
        </r>
      </text>
    </comment>
    <comment ref="A920" authorId="0" shapeId="0" xr:uid="{41143956-1372-4E93-9479-1BB1FF523549}">
      <text>
        <r>
          <rPr>
            <sz val="10"/>
            <color indexed="81"/>
            <rFont val="Lucida Console"/>
            <family val="3"/>
          </rPr>
          <t>_x000D_
50476</t>
        </r>
      </text>
    </comment>
    <comment ref="B920" authorId="0" shapeId="0" xr:uid="{7EBE4DDB-E61B-4197-A808-3DECA62152CD}">
      <text>
        <r>
          <rPr>
            <sz val="10"/>
            <color indexed="81"/>
            <rFont val="Lucida Console"/>
            <family val="3"/>
          </rPr>
          <t>DESCRIÇÃO DETALHADA_x000D_
TELHA DE BARRO COZIDO - TIPO PAULISTINHA</t>
        </r>
      </text>
    </comment>
    <comment ref="W920" authorId="0" shapeId="0" xr:uid="{639C75AC-AA3B-441C-B5A4-B772E01D1899}">
      <text>
        <r>
          <rPr>
            <sz val="10"/>
            <color indexed="81"/>
            <rFont val="Lucida Console"/>
            <family val="3"/>
          </rPr>
          <t>_x000D_
DM-Construção</t>
        </r>
      </text>
    </comment>
    <comment ref="X920" authorId="0" shapeId="0" xr:uid="{5070748C-558C-471B-91E0-D7F282315B86}">
      <text>
        <r>
          <rPr>
            <sz val="10"/>
            <color indexed="81"/>
            <rFont val="Lucida Console"/>
            <family val="3"/>
          </rPr>
          <t>_x000D_
MAT.E EQUIP. P/ CONSTR.CIVIL E CONSERV. DE VIAS PUBL.</t>
        </r>
      </text>
    </comment>
    <comment ref="Y920" authorId="0" shapeId="0" xr:uid="{C146F7EF-8FCE-40E9-9629-5060CEACDB6F}">
      <text>
        <r>
          <rPr>
            <sz val="10"/>
            <color indexed="81"/>
            <rFont val="Lucida Console"/>
            <family val="3"/>
          </rPr>
          <t>_x000D_
TELHAS. CUMEEIRAS E ELEM. DE TELH. E CHAP. DE CIM. AMIANT</t>
        </r>
      </text>
    </comment>
    <comment ref="AW920" authorId="0" shapeId="0" xr:uid="{B675AC22-E6D9-4631-B3FA-1EB9F338EEA3}">
      <text>
        <r>
          <rPr>
            <sz val="10"/>
            <color indexed="81"/>
            <rFont val="Lucida Console"/>
            <family val="3"/>
          </rPr>
          <t>Tempo de Estoque (Meses)_x000D_
_x000D_
571,0</t>
        </r>
      </text>
    </comment>
    <comment ref="A921" authorId="0" shapeId="0" xr:uid="{744AB837-8A70-41F9-9360-167FA17B5696}">
      <text>
        <r>
          <rPr>
            <sz val="10"/>
            <color indexed="81"/>
            <rFont val="Lucida Console"/>
            <family val="3"/>
          </rPr>
          <t>_x000D_
65609</t>
        </r>
      </text>
    </comment>
    <comment ref="B921" authorId="0" shapeId="0" xr:uid="{17F3AE44-482A-4507-A8DC-91D2B8C646A1}">
      <text>
        <r>
          <rPr>
            <sz val="10"/>
            <color indexed="81"/>
            <rFont val="Lucida Console"/>
            <family val="3"/>
          </rPr>
          <t>DESCRIÇÃO DETALHADA_x000D_
CUMEEIRA ARTICULADA PARA TELHA KALHETAO 90 - INFERIOR</t>
        </r>
      </text>
    </comment>
    <comment ref="W921" authorId="0" shapeId="0" xr:uid="{C766C575-6C81-43B3-9BA6-F0D85350B9A0}">
      <text>
        <r>
          <rPr>
            <sz val="10"/>
            <color indexed="81"/>
            <rFont val="Lucida Console"/>
            <family val="3"/>
          </rPr>
          <t>_x000D_
DM-Construção</t>
        </r>
      </text>
    </comment>
    <comment ref="X921" authorId="0" shapeId="0" xr:uid="{F301151A-6053-4F12-90F4-D5DAB1B03871}">
      <text>
        <r>
          <rPr>
            <sz val="10"/>
            <color indexed="81"/>
            <rFont val="Lucida Console"/>
            <family val="3"/>
          </rPr>
          <t>_x000D_
MAT.E EQUIP. P/ CONSTR.CIVIL E CONSERV. DE VIAS PUBL.</t>
        </r>
      </text>
    </comment>
    <comment ref="Y921" authorId="0" shapeId="0" xr:uid="{24F3AAC2-EEA7-4D53-A4AD-F2E4146085C8}">
      <text>
        <r>
          <rPr>
            <sz val="10"/>
            <color indexed="81"/>
            <rFont val="Lucida Console"/>
            <family val="3"/>
          </rPr>
          <t>_x000D_
TELHAS. CUMEEIRAS E ELEM. DE TELH. E CHAP. DE CIM. AMIANT</t>
        </r>
      </text>
    </comment>
    <comment ref="AW921" authorId="0" shapeId="0" xr:uid="{F566E5DC-B9F2-4A83-A976-985096CF3A68}">
      <text>
        <r>
          <rPr>
            <sz val="10"/>
            <color indexed="81"/>
            <rFont val="Lucida Console"/>
            <family val="3"/>
          </rPr>
          <t>Tempo de Estoque (Meses)_x000D_
_x000D_
3,0</t>
        </r>
      </text>
    </comment>
    <comment ref="A922" authorId="0" shapeId="0" xr:uid="{E4548B7A-1079-4059-BEB6-89CC5F41F822}">
      <text>
        <r>
          <rPr>
            <sz val="10"/>
            <color indexed="81"/>
            <rFont val="Lucida Console"/>
            <family val="3"/>
          </rPr>
          <t>_x000D_
65610</t>
        </r>
      </text>
    </comment>
    <comment ref="B922" authorId="0" shapeId="0" xr:uid="{1127FFEE-6AF7-4E46-A73C-4CD5FEC97305}">
      <text>
        <r>
          <rPr>
            <sz val="10"/>
            <color indexed="81"/>
            <rFont val="Lucida Console"/>
            <family val="3"/>
          </rPr>
          <t>DESCRIÇÃO DETALHADA_x000D_
CUMEEIRA ARTICULADA PARA TELHA CALHETAO 90 - SUPERIOR</t>
        </r>
      </text>
    </comment>
    <comment ref="W922" authorId="0" shapeId="0" xr:uid="{99453064-A1D3-469E-90F9-26DB8C45E544}">
      <text>
        <r>
          <rPr>
            <sz val="10"/>
            <color indexed="81"/>
            <rFont val="Lucida Console"/>
            <family val="3"/>
          </rPr>
          <t>_x000D_
DM-Construção</t>
        </r>
      </text>
    </comment>
    <comment ref="X922" authorId="0" shapeId="0" xr:uid="{23B78959-5B9A-495F-95F3-FFC2DCDE7755}">
      <text>
        <r>
          <rPr>
            <sz val="10"/>
            <color indexed="81"/>
            <rFont val="Lucida Console"/>
            <family val="3"/>
          </rPr>
          <t>_x000D_
MAT.E EQUIP. P/ CONSTR.CIVIL E CONSERV. DE VIAS PUBL.</t>
        </r>
      </text>
    </comment>
    <comment ref="Y922" authorId="0" shapeId="0" xr:uid="{3E3DB9D5-1E0A-4BA2-985A-BACB6CF1CC30}">
      <text>
        <r>
          <rPr>
            <sz val="10"/>
            <color indexed="81"/>
            <rFont val="Lucida Console"/>
            <family val="3"/>
          </rPr>
          <t>_x000D_
TELHAS. CUMEEIRAS E ELEM. DE TELH. E CHAP. DE CIM. AMIANT</t>
        </r>
      </text>
    </comment>
    <comment ref="AW922" authorId="0" shapeId="0" xr:uid="{8050E3D2-FC45-4A11-8925-832756F38981}">
      <text>
        <r>
          <rPr>
            <sz val="10"/>
            <color indexed="81"/>
            <rFont val="Lucida Console"/>
            <family val="3"/>
          </rPr>
          <t>Tempo de Estoque (Meses)_x000D_
_x000D_
15,0</t>
        </r>
      </text>
    </comment>
    <comment ref="A923" authorId="0" shapeId="0" xr:uid="{E3936CE7-3B19-4794-9207-D9E0E799EB32}">
      <text>
        <r>
          <rPr>
            <sz val="10"/>
            <color indexed="81"/>
            <rFont val="Lucida Console"/>
            <family val="3"/>
          </rPr>
          <t>_x000D_
115135</t>
        </r>
      </text>
    </comment>
    <comment ref="B923" authorId="0" shapeId="0" xr:uid="{18710315-C480-4196-8448-D6BD3135C019}">
      <text>
        <r>
          <rPr>
            <sz val="10"/>
            <color indexed="81"/>
            <rFont val="Lucida Console"/>
            <family val="3"/>
          </rPr>
          <t xml:space="preserve">DESCRIÇÃO DETALHADA_x000D_
CUMEEIRA DE FIBROCIMENTO ONDA DA MEDIDA 0,50 CM X 15° </t>
        </r>
      </text>
    </comment>
    <comment ref="W923" authorId="0" shapeId="0" xr:uid="{9A304EC0-57B1-4270-AF9C-D73AEDD4336E}">
      <text>
        <r>
          <rPr>
            <sz val="10"/>
            <color indexed="81"/>
            <rFont val="Lucida Console"/>
            <family val="3"/>
          </rPr>
          <t>_x000D_
DM-Construção</t>
        </r>
      </text>
    </comment>
    <comment ref="X923" authorId="0" shapeId="0" xr:uid="{735C3A2A-371A-4650-A0A8-96B5F1CADDE0}">
      <text>
        <r>
          <rPr>
            <sz val="10"/>
            <color indexed="81"/>
            <rFont val="Lucida Console"/>
            <family val="3"/>
          </rPr>
          <t>_x000D_
MAT.E EQUIP. P/ CONSTR.CIVIL E CONSERV. DE VIAS PUBL.</t>
        </r>
      </text>
    </comment>
    <comment ref="Y923" authorId="0" shapeId="0" xr:uid="{0C006781-B427-474C-AB7B-8EE5EF1B5CB7}">
      <text>
        <r>
          <rPr>
            <sz val="10"/>
            <color indexed="81"/>
            <rFont val="Lucida Console"/>
            <family val="3"/>
          </rPr>
          <t>_x000D_
TELHAS. CUMEEIRAS E ELEM. DE TELH. E CHAP. DE CIM. AMIANT</t>
        </r>
      </text>
    </comment>
    <comment ref="AW923" authorId="0" shapeId="0" xr:uid="{71731FF5-BDD0-4100-A849-1343F07FDC40}">
      <text>
        <r>
          <rPr>
            <sz val="10"/>
            <color indexed="81"/>
            <rFont val="Lucida Console"/>
            <family val="3"/>
          </rPr>
          <t>Tempo de Estoque (Meses)_x000D_
_x000D_
177,0</t>
        </r>
      </text>
    </comment>
    <comment ref="A924" authorId="0" shapeId="0" xr:uid="{D7D11FF2-87A9-4CF2-9D93-61940F36D708}">
      <text>
        <r>
          <rPr>
            <sz val="10"/>
            <color indexed="81"/>
            <rFont val="Lucida Console"/>
            <family val="3"/>
          </rPr>
          <t>_x000D_
133042</t>
        </r>
      </text>
    </comment>
    <comment ref="B924" authorId="0" shapeId="0" xr:uid="{FD5D745E-B4E2-473B-A501-1E86604152B0}">
      <text>
        <r>
          <rPr>
            <sz val="10"/>
            <color indexed="81"/>
            <rFont val="Lucida Console"/>
            <family val="3"/>
          </rPr>
          <t xml:space="preserve">DESCRIÇÃO DETALHADA_x000D_
TELHA TRAPEZOIDAL 5000MM COMPRIMENTO X 1056MM LARGURA X 38 MM ALTURA COM LARGURA UTIL DE 990 MM, DE ALUMINIO  MODELO L38 - </t>
        </r>
      </text>
    </comment>
    <comment ref="W924" authorId="0" shapeId="0" xr:uid="{5BA161C5-C802-4978-9073-53CF89FD768E}">
      <text>
        <r>
          <rPr>
            <sz val="10"/>
            <color indexed="81"/>
            <rFont val="Lucida Console"/>
            <family val="3"/>
          </rPr>
          <t>_x000D_
DM-Construção</t>
        </r>
      </text>
    </comment>
    <comment ref="X924" authorId="0" shapeId="0" xr:uid="{1DEC7285-0890-488F-9A4A-DF5ED12B41C1}">
      <text>
        <r>
          <rPr>
            <sz val="10"/>
            <color indexed="81"/>
            <rFont val="Lucida Console"/>
            <family val="3"/>
          </rPr>
          <t>_x000D_
MAT.E EQUIP. P/ CONSTR.CIVIL E CONSERV. DE VIAS PUBL.</t>
        </r>
      </text>
    </comment>
    <comment ref="Y924" authorId="0" shapeId="0" xr:uid="{25184955-E248-4C8B-8080-80DA5AC91FC3}">
      <text>
        <r>
          <rPr>
            <sz val="10"/>
            <color indexed="81"/>
            <rFont val="Lucida Console"/>
            <family val="3"/>
          </rPr>
          <t>_x000D_
TELHAS. CUMEEIRAS E ELEM. DE TELH. E CHAP. DE CIM. AMIANT</t>
        </r>
      </text>
    </comment>
    <comment ref="AW924" authorId="0" shapeId="0" xr:uid="{4EFFC91A-8951-4DFE-AD9E-C2C278B89905}">
      <text>
        <r>
          <rPr>
            <sz val="10"/>
            <color indexed="81"/>
            <rFont val="Lucida Console"/>
            <family val="3"/>
          </rPr>
          <t>Tempo de Estoque (Meses)_x000D_
_x000D_
50,0</t>
        </r>
      </text>
    </comment>
    <comment ref="A925" authorId="0" shapeId="0" xr:uid="{4BDA6E78-2252-4011-BAFC-DAE85F57AD3A}">
      <text>
        <r>
          <rPr>
            <sz val="10"/>
            <color indexed="81"/>
            <rFont val="Lucida Console"/>
            <family val="3"/>
          </rPr>
          <t>_x000D_
133043</t>
        </r>
      </text>
    </comment>
    <comment ref="B925" authorId="0" shapeId="0" xr:uid="{BA273887-97AE-4029-91EC-55E570687893}">
      <text>
        <r>
          <rPr>
            <sz val="10"/>
            <color indexed="81"/>
            <rFont val="Lucida Console"/>
            <family val="3"/>
          </rPr>
          <t>DESCRIÇÃO DETALHADA_x000D_
CUMEEIRA PARA TELHA TRAPEZOIDAL, MODELO L38  -  MEDINDO 30° DE INCLINACAO E 1056 MM DE LARGURA, DE ALUMINIO.</t>
        </r>
      </text>
    </comment>
    <comment ref="W925" authorId="0" shapeId="0" xr:uid="{33EDE1EE-B5D3-41CE-A5C7-FCAA97734552}">
      <text>
        <r>
          <rPr>
            <sz val="10"/>
            <color indexed="81"/>
            <rFont val="Lucida Console"/>
            <family val="3"/>
          </rPr>
          <t>_x000D_
DM-Construção</t>
        </r>
      </text>
    </comment>
    <comment ref="X925" authorId="0" shapeId="0" xr:uid="{A36C050A-5A5F-49DB-B2DE-798ABBDE71B6}">
      <text>
        <r>
          <rPr>
            <sz val="10"/>
            <color indexed="81"/>
            <rFont val="Lucida Console"/>
            <family val="3"/>
          </rPr>
          <t>_x000D_
MAT.E EQUIP. P/ CONSTR.CIVIL E CONSERV. DE VIAS PUBL.</t>
        </r>
      </text>
    </comment>
    <comment ref="Y925" authorId="0" shapeId="0" xr:uid="{B3ED7572-4FBD-4700-B024-A389A9149372}">
      <text>
        <r>
          <rPr>
            <sz val="10"/>
            <color indexed="81"/>
            <rFont val="Lucida Console"/>
            <family val="3"/>
          </rPr>
          <t>_x000D_
TELHAS. CUMEEIRAS E ELEM. DE TELH. E CHAP. DE CIM. AMIANT</t>
        </r>
      </text>
    </comment>
    <comment ref="AW925" authorId="0" shapeId="0" xr:uid="{D5AFD75A-7A3A-4448-B7B7-BC67FCC8DA29}">
      <text>
        <r>
          <rPr>
            <sz val="10"/>
            <color indexed="81"/>
            <rFont val="Lucida Console"/>
            <family val="3"/>
          </rPr>
          <t>Tempo de Estoque (Meses)_x000D_
_x000D_
25,0</t>
        </r>
      </text>
    </comment>
    <comment ref="A926" authorId="0" shapeId="0" xr:uid="{C8504ED1-BF3B-49A4-B6CF-9EB5A5D75716}">
      <text>
        <r>
          <rPr>
            <sz val="10"/>
            <color indexed="81"/>
            <rFont val="Lucida Console"/>
            <family val="3"/>
          </rPr>
          <t>_x000D_
87157</t>
        </r>
      </text>
    </comment>
    <comment ref="B926" authorId="0" shapeId="0" xr:uid="{F1C0E766-4762-4D9F-9689-1448ABDDF614}">
      <text>
        <r>
          <rPr>
            <sz val="10"/>
            <color indexed="81"/>
            <rFont val="Lucida Console"/>
            <family val="3"/>
          </rPr>
          <t>DESCRIÇÃO DETALHADA_x000D_
PASTILHA CERAMICA TELADA, 10 X 10 CM, COR VERDE</t>
        </r>
      </text>
    </comment>
    <comment ref="W926" authorId="0" shapeId="0" xr:uid="{C985C35F-C7DB-46E7-B2B8-BB9863946310}">
      <text>
        <r>
          <rPr>
            <sz val="10"/>
            <color indexed="81"/>
            <rFont val="Lucida Console"/>
            <family val="3"/>
          </rPr>
          <t>_x000D_
DM-Construção</t>
        </r>
      </text>
    </comment>
    <comment ref="X926" authorId="0" shapeId="0" xr:uid="{BC952818-94E0-4F9A-AE06-8F9C89072E0E}">
      <text>
        <r>
          <rPr>
            <sz val="10"/>
            <color indexed="81"/>
            <rFont val="Lucida Console"/>
            <family val="3"/>
          </rPr>
          <t>_x000D_
MAT.E EQUIP. P/ CONSTR.CIVIL E CONSERV. DE VIAS PUBL.</t>
        </r>
      </text>
    </comment>
    <comment ref="Y926" authorId="0" shapeId="0" xr:uid="{2FB15697-6A4D-4440-834F-2A61A0D63E44}">
      <text>
        <r>
          <rPr>
            <sz val="10"/>
            <color indexed="81"/>
            <rFont val="Lucida Console"/>
            <family val="3"/>
          </rPr>
          <t>_x000D_
AZULEJOS E PASTILHAS</t>
        </r>
      </text>
    </comment>
    <comment ref="AW926" authorId="0" shapeId="0" xr:uid="{67EA339E-6E74-4F7B-98CC-D7D5A619D796}">
      <text>
        <r>
          <rPr>
            <sz val="10"/>
            <color indexed="81"/>
            <rFont val="Lucida Console"/>
            <family val="3"/>
          </rPr>
          <t>Tempo de Estoque (Meses)_x000D_
_x000D_
329,5</t>
        </r>
      </text>
    </comment>
    <comment ref="A927" authorId="0" shapeId="0" xr:uid="{6EF96E05-CF34-40FA-8871-3AC2A5E0132B}">
      <text>
        <r>
          <rPr>
            <sz val="10"/>
            <color indexed="81"/>
            <rFont val="Lucida Console"/>
            <family val="3"/>
          </rPr>
          <t>_x000D_
136820</t>
        </r>
      </text>
    </comment>
    <comment ref="B927" authorId="0" shapeId="0" xr:uid="{C72CD286-0701-4396-BD9F-225E2B28A6F7}">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927" authorId="0" shapeId="0" xr:uid="{54DC1393-A01E-4B94-B4ED-166B5E333EEB}">
      <text>
        <r>
          <rPr>
            <sz val="10"/>
            <color indexed="81"/>
            <rFont val="Lucida Console"/>
            <family val="3"/>
          </rPr>
          <t>_x000D_
SegMedTra</t>
        </r>
      </text>
    </comment>
    <comment ref="X927" authorId="0" shapeId="0" xr:uid="{C2D75DD7-39C0-4F09-88E8-98F4F8279BDA}">
      <text>
        <r>
          <rPr>
            <sz val="10"/>
            <color indexed="81"/>
            <rFont val="Lucida Console"/>
            <family val="3"/>
          </rPr>
          <t>_x000D_
EQUIP PROT IND, INST MAT P/ SINAL, CONTR, COMB ...</t>
        </r>
      </text>
    </comment>
    <comment ref="Y927" authorId="0" shapeId="0" xr:uid="{EE9A8D09-A94A-4CB8-AE05-6D030392669C}">
      <text>
        <r>
          <rPr>
            <sz val="10"/>
            <color indexed="81"/>
            <rFont val="Lucida Console"/>
            <family val="3"/>
          </rPr>
          <t>_x000D_
CALCADOS, LUVAS, OCULOS, MASCARAS, CAPACETES, CASSETETE</t>
        </r>
      </text>
    </comment>
    <comment ref="AW927" authorId="0" shapeId="0" xr:uid="{C163EC44-7FA7-47F5-93E7-12093680A58A}">
      <text>
        <r>
          <rPr>
            <sz val="10"/>
            <color indexed="81"/>
            <rFont val="Lucida Console"/>
            <family val="3"/>
          </rPr>
          <t>Tempo de Estoque (Meses)_x000D_
_x000D_
12,0</t>
        </r>
      </text>
    </comment>
    <comment ref="A928" authorId="0" shapeId="0" xr:uid="{DF5DBE6D-7E42-4F9A-8817-88D3D4142837}">
      <text>
        <r>
          <rPr>
            <sz val="10"/>
            <color indexed="81"/>
            <rFont val="Lucida Console"/>
            <family val="3"/>
          </rPr>
          <t>_x000D_
136821</t>
        </r>
      </text>
    </comment>
    <comment ref="B928" authorId="0" shapeId="0" xr:uid="{0B2A19D5-D317-4153-BCC2-F157DF99E042}">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928" authorId="0" shapeId="0" xr:uid="{EA104AD5-EA74-4691-940B-B79A8C1A7A5A}">
      <text>
        <r>
          <rPr>
            <sz val="10"/>
            <color indexed="81"/>
            <rFont val="Lucida Console"/>
            <family val="3"/>
          </rPr>
          <t>_x000D_
SegMedTra</t>
        </r>
      </text>
    </comment>
    <comment ref="X928" authorId="0" shapeId="0" xr:uid="{3AE8C95E-2F88-4A14-8F51-5DF633244549}">
      <text>
        <r>
          <rPr>
            <sz val="10"/>
            <color indexed="81"/>
            <rFont val="Lucida Console"/>
            <family val="3"/>
          </rPr>
          <t>_x000D_
EQUIP PROT IND, INST MAT P/ SINAL, CONTR, COMB ...</t>
        </r>
      </text>
    </comment>
    <comment ref="Y928" authorId="0" shapeId="0" xr:uid="{4B53F79C-54B2-4601-9B84-D53F9158C920}">
      <text>
        <r>
          <rPr>
            <sz val="10"/>
            <color indexed="81"/>
            <rFont val="Lucida Console"/>
            <family val="3"/>
          </rPr>
          <t>_x000D_
CALCADOS, LUVAS, OCULOS, MASCARAS, CAPACETES, CASSETETE</t>
        </r>
      </text>
    </comment>
    <comment ref="AW928" authorId="0" shapeId="0" xr:uid="{0BB9658E-41A3-408E-984B-4B87645B0259}">
      <text>
        <r>
          <rPr>
            <sz val="10"/>
            <color indexed="81"/>
            <rFont val="Lucida Console"/>
            <family val="3"/>
          </rPr>
          <t>Tempo de Estoque (Meses)_x000D_
_x000D_
5,0</t>
        </r>
      </text>
    </comment>
    <comment ref="A929" authorId="0" shapeId="0" xr:uid="{908AAB25-D124-4813-A404-EF8337E1DF03}">
      <text>
        <r>
          <rPr>
            <sz val="10"/>
            <color indexed="81"/>
            <rFont val="Lucida Console"/>
            <family val="3"/>
          </rPr>
          <t>_x000D_
136822</t>
        </r>
      </text>
    </comment>
    <comment ref="B929" authorId="0" shapeId="0" xr:uid="{8D2D75D1-7762-4C36-8746-D42463C514EF}">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929" authorId="0" shapeId="0" xr:uid="{E117DA8B-F8CA-4370-90E6-74FAAF190EEC}">
      <text>
        <r>
          <rPr>
            <sz val="10"/>
            <color indexed="81"/>
            <rFont val="Lucida Console"/>
            <family val="3"/>
          </rPr>
          <t>_x000D_
SegMedTra</t>
        </r>
      </text>
    </comment>
    <comment ref="X929" authorId="0" shapeId="0" xr:uid="{60911C16-4A55-4275-865B-B8EA48111A1C}">
      <text>
        <r>
          <rPr>
            <sz val="10"/>
            <color indexed="81"/>
            <rFont val="Lucida Console"/>
            <family val="3"/>
          </rPr>
          <t>_x000D_
EQUIP PROT IND, INST MAT P/ SINAL, CONTR, COMB ...</t>
        </r>
      </text>
    </comment>
    <comment ref="Y929" authorId="0" shapeId="0" xr:uid="{74E8BA4C-5103-4611-8FD4-4A2763291E66}">
      <text>
        <r>
          <rPr>
            <sz val="10"/>
            <color indexed="81"/>
            <rFont val="Lucida Console"/>
            <family val="3"/>
          </rPr>
          <t>_x000D_
CALCADOS, LUVAS, OCULOS, MASCARAS, CAPACETES, CASSETETE</t>
        </r>
      </text>
    </comment>
    <comment ref="AW929" authorId="0" shapeId="0" xr:uid="{98C230C3-4314-41C0-8BAC-8295DF803E22}">
      <text>
        <r>
          <rPr>
            <sz val="10"/>
            <color indexed="81"/>
            <rFont val="Lucida Console"/>
            <family val="3"/>
          </rPr>
          <t>Tempo de Estoque (Meses)_x000D_
_x000D_
77,0</t>
        </r>
      </text>
    </comment>
    <comment ref="A930" authorId="0" shapeId="0" xr:uid="{5608C934-E6C6-446D-AE42-1CB2085F9EE6}">
      <text>
        <r>
          <rPr>
            <sz val="10"/>
            <color indexed="81"/>
            <rFont val="Lucida Console"/>
            <family val="3"/>
          </rPr>
          <t>_x000D_
136837</t>
        </r>
      </text>
    </comment>
    <comment ref="B930" authorId="0" shapeId="0" xr:uid="{936B46D9-9F0B-45C3-9C34-176B716B1BE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930" authorId="0" shapeId="0" xr:uid="{81E19B08-8520-442D-B1DA-8B172C80D989}">
      <text>
        <r>
          <rPr>
            <sz val="10"/>
            <color indexed="81"/>
            <rFont val="Lucida Console"/>
            <family val="3"/>
          </rPr>
          <t>_x000D_
SegMedTra</t>
        </r>
      </text>
    </comment>
    <comment ref="X930" authorId="0" shapeId="0" xr:uid="{C3410061-6967-49D9-80D6-2CEDF0808220}">
      <text>
        <r>
          <rPr>
            <sz val="10"/>
            <color indexed="81"/>
            <rFont val="Lucida Console"/>
            <family val="3"/>
          </rPr>
          <t>_x000D_
EQUIP PROT IND, INST MAT P/ SINAL, CONTR, COMB ...</t>
        </r>
      </text>
    </comment>
    <comment ref="Y930" authorId="0" shapeId="0" xr:uid="{EFCE83CE-348B-4ECC-8273-6962C1180703}">
      <text>
        <r>
          <rPr>
            <sz val="10"/>
            <color indexed="81"/>
            <rFont val="Lucida Console"/>
            <family val="3"/>
          </rPr>
          <t>_x000D_
CALCADOS, LUVAS, OCULOS, MASCARAS, CAPACETES, CASSETETE</t>
        </r>
      </text>
    </comment>
    <comment ref="AW930" authorId="0" shapeId="0" xr:uid="{B2D9BC05-0390-4839-AAB6-8FEFBC59FAA7}">
      <text>
        <r>
          <rPr>
            <sz val="10"/>
            <color indexed="81"/>
            <rFont val="Lucida Console"/>
            <family val="3"/>
          </rPr>
          <t>Tempo de Estoque (Meses)_x000D_
_x000D_
3,0</t>
        </r>
      </text>
    </comment>
    <comment ref="A931" authorId="0" shapeId="0" xr:uid="{4E10851A-2CDC-490F-A781-AF779DDB8932}">
      <text>
        <r>
          <rPr>
            <sz val="10"/>
            <color indexed="81"/>
            <rFont val="Lucida Console"/>
            <family val="3"/>
          </rPr>
          <t>_x000D_
136838</t>
        </r>
      </text>
    </comment>
    <comment ref="B931" authorId="0" shapeId="0" xr:uid="{308057EF-8FD8-4479-BFFF-3B5045C57A2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931" authorId="0" shapeId="0" xr:uid="{BC0472BD-12F6-4C04-95E6-08C51A81CCD8}">
      <text>
        <r>
          <rPr>
            <sz val="10"/>
            <color indexed="81"/>
            <rFont val="Lucida Console"/>
            <family val="3"/>
          </rPr>
          <t>_x000D_
SegMedTra</t>
        </r>
      </text>
    </comment>
    <comment ref="X931" authorId="0" shapeId="0" xr:uid="{7A207D26-EBE0-4DF3-AE0A-E3FB46B88B23}">
      <text>
        <r>
          <rPr>
            <sz val="10"/>
            <color indexed="81"/>
            <rFont val="Lucida Console"/>
            <family val="3"/>
          </rPr>
          <t>_x000D_
EQUIP PROT IND, INST MAT P/ SINAL, CONTR, COMB ...</t>
        </r>
      </text>
    </comment>
    <comment ref="Y931" authorId="0" shapeId="0" xr:uid="{6303B8D7-CCA9-4A53-B8B3-8764B5D2D59B}">
      <text>
        <r>
          <rPr>
            <sz val="10"/>
            <color indexed="81"/>
            <rFont val="Lucida Console"/>
            <family val="3"/>
          </rPr>
          <t>_x000D_
CALCADOS, LUVAS, OCULOS, MASCARAS, CAPACETES, CASSETETE</t>
        </r>
      </text>
    </comment>
    <comment ref="AW931" authorId="0" shapeId="0" xr:uid="{11267674-F8ED-4141-89C1-4386883940ED}">
      <text>
        <r>
          <rPr>
            <sz val="10"/>
            <color indexed="81"/>
            <rFont val="Lucida Console"/>
            <family val="3"/>
          </rPr>
          <t>Tempo de Estoque (Meses)_x000D_
_x000D_
4,0</t>
        </r>
      </text>
    </comment>
    <comment ref="A932" authorId="0" shapeId="0" xr:uid="{699C841D-CE3C-4A8F-97BF-DAC6BC95A774}">
      <text>
        <r>
          <rPr>
            <sz val="10"/>
            <color indexed="81"/>
            <rFont val="Lucida Console"/>
            <family val="3"/>
          </rPr>
          <t>_x000D_
136839</t>
        </r>
      </text>
    </comment>
    <comment ref="B932" authorId="0" shapeId="0" xr:uid="{C9C980FE-679C-4014-9EAE-A90A8765D259}">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932" authorId="0" shapeId="0" xr:uid="{00535323-36EE-43CD-983C-D96244E62A39}">
      <text>
        <r>
          <rPr>
            <sz val="10"/>
            <color indexed="81"/>
            <rFont val="Lucida Console"/>
            <family val="3"/>
          </rPr>
          <t>_x000D_
SegMedTra</t>
        </r>
      </text>
    </comment>
    <comment ref="X932" authorId="0" shapeId="0" xr:uid="{475E2B71-82F5-4FCA-A5D5-65C52F107301}">
      <text>
        <r>
          <rPr>
            <sz val="10"/>
            <color indexed="81"/>
            <rFont val="Lucida Console"/>
            <family val="3"/>
          </rPr>
          <t>_x000D_
EQUIP PROT IND, INST MAT P/ SINAL, CONTR, COMB ...</t>
        </r>
      </text>
    </comment>
    <comment ref="Y932" authorId="0" shapeId="0" xr:uid="{4B3D8350-DAF9-4876-832D-B4E83045AF9E}">
      <text>
        <r>
          <rPr>
            <sz val="10"/>
            <color indexed="81"/>
            <rFont val="Lucida Console"/>
            <family val="3"/>
          </rPr>
          <t>_x000D_
CALCADOS, LUVAS, OCULOS, MASCARAS, CAPACETES, CASSETETE</t>
        </r>
      </text>
    </comment>
    <comment ref="AW932" authorId="0" shapeId="0" xr:uid="{2217B578-60AF-484F-A55B-B61CEA6E50A7}">
      <text>
        <r>
          <rPr>
            <sz val="10"/>
            <color indexed="81"/>
            <rFont val="Lucida Console"/>
            <family val="3"/>
          </rPr>
          <t>Tempo de Estoque (Meses)_x000D_
_x000D_
16,0</t>
        </r>
      </text>
    </comment>
    <comment ref="A933" authorId="0" shapeId="0" xr:uid="{18442B2C-C530-4254-9041-F65DDA3F0939}">
      <text>
        <r>
          <rPr>
            <sz val="10"/>
            <color indexed="81"/>
            <rFont val="Lucida Console"/>
            <family val="3"/>
          </rPr>
          <t>_x000D_
136840</t>
        </r>
      </text>
    </comment>
    <comment ref="B933" authorId="0" shapeId="0" xr:uid="{91BB4C72-A944-486B-825B-1415C21D7946}">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933" authorId="0" shapeId="0" xr:uid="{8A874D4F-F109-4158-B2AE-0D86E6CCBE7D}">
      <text>
        <r>
          <rPr>
            <sz val="10"/>
            <color indexed="81"/>
            <rFont val="Lucida Console"/>
            <family val="3"/>
          </rPr>
          <t>_x000D_
SegMedTra</t>
        </r>
      </text>
    </comment>
    <comment ref="X933" authorId="0" shapeId="0" xr:uid="{FDAFCEF6-A12E-4617-9BF8-A98E6B4B6ADE}">
      <text>
        <r>
          <rPr>
            <sz val="10"/>
            <color indexed="81"/>
            <rFont val="Lucida Console"/>
            <family val="3"/>
          </rPr>
          <t>_x000D_
EQUIP PROT IND, INST MAT P/ SINAL, CONTR, COMB ...</t>
        </r>
      </text>
    </comment>
    <comment ref="Y933" authorId="0" shapeId="0" xr:uid="{6DF7B576-57B3-4FCD-8EA6-78E97B45EA05}">
      <text>
        <r>
          <rPr>
            <sz val="10"/>
            <color indexed="81"/>
            <rFont val="Lucida Console"/>
            <family val="3"/>
          </rPr>
          <t>_x000D_
CALCADOS, LUVAS, OCULOS, MASCARAS, CAPACETES, CASSETETE</t>
        </r>
      </text>
    </comment>
    <comment ref="AW933" authorId="0" shapeId="0" xr:uid="{1EDF0E8A-46AB-44B6-9434-ED4BEB5ACCFB}">
      <text>
        <r>
          <rPr>
            <sz val="10"/>
            <color indexed="81"/>
            <rFont val="Lucida Console"/>
            <family val="3"/>
          </rPr>
          <t>Tempo de Estoque (Meses)_x000D_
_x000D_
0,0</t>
        </r>
      </text>
    </comment>
    <comment ref="A934" authorId="0" shapeId="0" xr:uid="{13A93749-6FCB-48D4-952F-EC1E00154486}">
      <text>
        <r>
          <rPr>
            <sz val="10"/>
            <color indexed="81"/>
            <rFont val="Lucida Console"/>
            <family val="3"/>
          </rPr>
          <t>_x000D_
136841</t>
        </r>
      </text>
    </comment>
    <comment ref="B934" authorId="0" shapeId="0" xr:uid="{5DD1E519-D469-45F4-9752-1B19FA4A09C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934" authorId="0" shapeId="0" xr:uid="{DC178675-322B-409C-BCC2-D8787737C311}">
      <text>
        <r>
          <rPr>
            <sz val="10"/>
            <color indexed="81"/>
            <rFont val="Lucida Console"/>
            <family val="3"/>
          </rPr>
          <t>_x000D_
SegMedTra</t>
        </r>
      </text>
    </comment>
    <comment ref="X934" authorId="0" shapeId="0" xr:uid="{6918B39C-EA7C-467C-90A8-C736F2E96B5F}">
      <text>
        <r>
          <rPr>
            <sz val="10"/>
            <color indexed="81"/>
            <rFont val="Lucida Console"/>
            <family val="3"/>
          </rPr>
          <t>_x000D_
EQUIP PROT IND, INST MAT P/ SINAL, CONTR, COMB ...</t>
        </r>
      </text>
    </comment>
    <comment ref="Y934" authorId="0" shapeId="0" xr:uid="{30EEA67C-6BB2-4C35-81A6-D3A8C8375652}">
      <text>
        <r>
          <rPr>
            <sz val="10"/>
            <color indexed="81"/>
            <rFont val="Lucida Console"/>
            <family val="3"/>
          </rPr>
          <t>_x000D_
CALCADOS, LUVAS, OCULOS, MASCARAS, CAPACETES, CASSETETE</t>
        </r>
      </text>
    </comment>
    <comment ref="AW934" authorId="0" shapeId="0" xr:uid="{9C3D4B12-4F12-4AE1-BD72-86622A6B64FA}">
      <text>
        <r>
          <rPr>
            <sz val="10"/>
            <color indexed="81"/>
            <rFont val="Lucida Console"/>
            <family val="3"/>
          </rPr>
          <t>Tempo de Estoque (Meses)_x000D_
_x000D_
0,0</t>
        </r>
      </text>
    </comment>
    <comment ref="A935" authorId="0" shapeId="0" xr:uid="{9F1723E6-6EF2-4665-B23D-0C133B89052F}">
      <text>
        <r>
          <rPr>
            <sz val="10"/>
            <color indexed="81"/>
            <rFont val="Lucida Console"/>
            <family val="3"/>
          </rPr>
          <t>_x000D_
136842</t>
        </r>
      </text>
    </comment>
    <comment ref="B935" authorId="0" shapeId="0" xr:uid="{7C44564E-60F7-420A-A749-FAADE2C52914}">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935" authorId="0" shapeId="0" xr:uid="{763ACCAB-D3BC-40C1-A615-41121A68538B}">
      <text>
        <r>
          <rPr>
            <sz val="10"/>
            <color indexed="81"/>
            <rFont val="Lucida Console"/>
            <family val="3"/>
          </rPr>
          <t>_x000D_
SegMedTra</t>
        </r>
      </text>
    </comment>
    <comment ref="X935" authorId="0" shapeId="0" xr:uid="{73B62FC8-24E2-46DB-B7B8-F2710117FC95}">
      <text>
        <r>
          <rPr>
            <sz val="10"/>
            <color indexed="81"/>
            <rFont val="Lucida Console"/>
            <family val="3"/>
          </rPr>
          <t>_x000D_
EQUIP PROT IND, INST MAT P/ SINAL, CONTR, COMB ...</t>
        </r>
      </text>
    </comment>
    <comment ref="Y935" authorId="0" shapeId="0" xr:uid="{3C6EFB68-906B-44DD-8427-E7CC56F66120}">
      <text>
        <r>
          <rPr>
            <sz val="10"/>
            <color indexed="81"/>
            <rFont val="Lucida Console"/>
            <family val="3"/>
          </rPr>
          <t>_x000D_
CALCADOS, LUVAS, OCULOS, MASCARAS, CAPACETES, CASSETETE</t>
        </r>
      </text>
    </comment>
    <comment ref="AW935" authorId="0" shapeId="0" xr:uid="{9D540B0F-4980-4D3F-BDC5-BAFF5553CAE4}">
      <text>
        <r>
          <rPr>
            <sz val="10"/>
            <color indexed="81"/>
            <rFont val="Lucida Console"/>
            <family val="3"/>
          </rPr>
          <t>Tempo de Estoque (Meses)_x000D_
_x000D_
0,0</t>
        </r>
      </text>
    </comment>
    <comment ref="A936" authorId="0" shapeId="0" xr:uid="{758686F2-E1B0-4FC8-8491-EA69F4739E2F}">
      <text>
        <r>
          <rPr>
            <sz val="10"/>
            <color indexed="81"/>
            <rFont val="Lucida Console"/>
            <family val="3"/>
          </rPr>
          <t>_x000D_
136843</t>
        </r>
      </text>
    </comment>
    <comment ref="B936" authorId="0" shapeId="0" xr:uid="{7B790E05-4FDD-46A3-957D-AF256C70CC3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936" authorId="0" shapeId="0" xr:uid="{5242DC2A-C9C7-4708-9EA1-347BCAB1FA0F}">
      <text>
        <r>
          <rPr>
            <sz val="10"/>
            <color indexed="81"/>
            <rFont val="Lucida Console"/>
            <family val="3"/>
          </rPr>
          <t>_x000D_
SegMedTra</t>
        </r>
      </text>
    </comment>
    <comment ref="X936" authorId="0" shapeId="0" xr:uid="{7764248D-DFF8-47F2-8535-90E51A7E4225}">
      <text>
        <r>
          <rPr>
            <sz val="10"/>
            <color indexed="81"/>
            <rFont val="Lucida Console"/>
            <family val="3"/>
          </rPr>
          <t>_x000D_
EQUIP PROT IND, INST MAT P/ SINAL, CONTR, COMB ...</t>
        </r>
      </text>
    </comment>
    <comment ref="Y936" authorId="0" shapeId="0" xr:uid="{393B88B4-911D-4E01-9200-CDE814E24CCA}">
      <text>
        <r>
          <rPr>
            <sz val="10"/>
            <color indexed="81"/>
            <rFont val="Lucida Console"/>
            <family val="3"/>
          </rPr>
          <t>_x000D_
CALCADOS, LUVAS, OCULOS, MASCARAS, CAPACETES, CASSETETE</t>
        </r>
      </text>
    </comment>
    <comment ref="AW936" authorId="0" shapeId="0" xr:uid="{CE08680A-56F3-4598-A32E-376812C25AE2}">
      <text>
        <r>
          <rPr>
            <sz val="10"/>
            <color indexed="81"/>
            <rFont val="Lucida Console"/>
            <family val="3"/>
          </rPr>
          <t>Tempo de Estoque (Meses)_x000D_
_x000D_
4,0</t>
        </r>
      </text>
    </comment>
    <comment ref="A937" authorId="0" shapeId="0" xr:uid="{8C3A34A7-2647-418B-8C41-6398B878FDF3}">
      <text>
        <r>
          <rPr>
            <sz val="10"/>
            <color indexed="81"/>
            <rFont val="Lucida Console"/>
            <family val="3"/>
          </rPr>
          <t>_x000D_
38648</t>
        </r>
      </text>
    </comment>
    <comment ref="B937" authorId="0" shapeId="0" xr:uid="{45A2919F-B109-4075-B743-EBBAA4A4C4EE}">
      <text>
        <r>
          <rPr>
            <sz val="10"/>
            <color indexed="81"/>
            <rFont val="Lucida Console"/>
            <family val="3"/>
          </rPr>
          <t>DESCRIÇÃO DETALHADA_x000D_
CABO CTP-APL - SN - 50/10 PARES</t>
        </r>
      </text>
    </comment>
    <comment ref="W937" authorId="0" shapeId="0" xr:uid="{4E9CC1DD-E470-4C96-905E-1CFFC9A8FB7D}">
      <text>
        <r>
          <rPr>
            <sz val="10"/>
            <color indexed="81"/>
            <rFont val="Lucida Console"/>
            <family val="3"/>
          </rPr>
          <t>_x000D_
Administrativo</t>
        </r>
      </text>
    </comment>
    <comment ref="X937" authorId="0" shapeId="0" xr:uid="{4A3AB777-B4DE-460E-8BBA-4651E6EF2562}">
      <text>
        <r>
          <rPr>
            <sz val="10"/>
            <color indexed="81"/>
            <rFont val="Lucida Console"/>
            <family val="3"/>
          </rPr>
          <t>_x000D_
EQUIP.MAT.E ACESS.COMUNIC.CINE FOTO OTICA SOM</t>
        </r>
      </text>
    </comment>
    <comment ref="Y937" authorId="0" shapeId="0" xr:uid="{62D7DE0C-9881-4927-9461-4BAD6CB82160}">
      <text>
        <r>
          <rPr>
            <sz val="10"/>
            <color indexed="81"/>
            <rFont val="Lucida Console"/>
            <family val="3"/>
          </rPr>
          <t>_x000D_
CABOS FIOS TOMADAS PLUGS CAIXAS P/ TELEFONIA, ETC</t>
        </r>
      </text>
    </comment>
    <comment ref="AW937" authorId="0" shapeId="0" xr:uid="{FCC901FC-9690-4790-9D8E-80E1A346C8F0}">
      <text>
        <r>
          <rPr>
            <sz val="10"/>
            <color indexed="81"/>
            <rFont val="Lucida Console"/>
            <family val="3"/>
          </rPr>
          <t>Tempo de Estoque (Meses)_x000D_
_x000D_
308,0</t>
        </r>
      </text>
    </comment>
    <comment ref="A938" authorId="0" shapeId="0" xr:uid="{91BD468D-71EF-4D21-A00B-DBFEE14E0840}">
      <text>
        <r>
          <rPr>
            <sz val="10"/>
            <color indexed="81"/>
            <rFont val="Lucida Console"/>
            <family val="3"/>
          </rPr>
          <t>_x000D_
119087</t>
        </r>
      </text>
    </comment>
    <comment ref="B938" authorId="0" shapeId="0" xr:uid="{10BEBD0C-BA30-40AB-9345-E4AD4D98B230}">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938" authorId="0" shapeId="0" xr:uid="{708B6482-3B8E-4A34-B6D9-70C22F0FF612}">
      <text>
        <r>
          <rPr>
            <sz val="10"/>
            <color indexed="81"/>
            <rFont val="Lucida Console"/>
            <family val="3"/>
          </rPr>
          <t>_x000D_
Administrativo</t>
        </r>
      </text>
    </comment>
    <comment ref="X938" authorId="0" shapeId="0" xr:uid="{A1824E82-2467-4C5D-B806-30A9C1FBF4C3}">
      <text>
        <r>
          <rPr>
            <sz val="10"/>
            <color indexed="81"/>
            <rFont val="Lucida Console"/>
            <family val="3"/>
          </rPr>
          <t>_x000D_
EQUIP.MAT.E ACESS.COMUNIC.CINE FOTO OTICA SOM</t>
        </r>
      </text>
    </comment>
    <comment ref="Y938" authorId="0" shapeId="0" xr:uid="{278AAEC4-4C4B-4DEE-AB0C-285A03666240}">
      <text>
        <r>
          <rPr>
            <sz val="10"/>
            <color indexed="81"/>
            <rFont val="Lucida Console"/>
            <family val="3"/>
          </rPr>
          <t>_x000D_
CABOS FIOS TOMADAS PLUGS CAIXAS P/ TELEFONIA, ETC</t>
        </r>
      </text>
    </comment>
    <comment ref="AW938" authorId="0" shapeId="0" xr:uid="{9FE98CD0-22F7-481A-A474-A6D259CFA2DE}">
      <text>
        <r>
          <rPr>
            <sz val="10"/>
            <color indexed="81"/>
            <rFont val="Lucida Console"/>
            <family val="3"/>
          </rPr>
          <t>Tempo de Estoque (Meses)_x000D_
_x000D_
255,0</t>
        </r>
      </text>
    </comment>
    <comment ref="A939" authorId="0" shapeId="0" xr:uid="{3F17C41A-575B-4BD8-AA00-28B5215FF4F0}">
      <text>
        <r>
          <rPr>
            <sz val="10"/>
            <color indexed="81"/>
            <rFont val="Lucida Console"/>
            <family val="3"/>
          </rPr>
          <t>_x000D_
13021</t>
        </r>
      </text>
    </comment>
    <comment ref="B939" authorId="0" shapeId="0" xr:uid="{E16E6B09-A73A-414D-8BA6-46543129C71B}">
      <text>
        <r>
          <rPr>
            <sz val="10"/>
            <color indexed="81"/>
            <rFont val="Lucida Console"/>
            <family val="3"/>
          </rPr>
          <t>DESCRIÇÃO DETALHADA_x000D_
GRAMPO ISOLANTE FIX-FIO 1,0 A 2,5 MM2  (TIPO MIGUELAO) - CXC/ 20 UNIDADES</t>
        </r>
      </text>
    </comment>
    <comment ref="W939" authorId="0" shapeId="0" xr:uid="{14F99042-AF00-4E47-9E57-1F3722BE9083}">
      <text>
        <r>
          <rPr>
            <sz val="10"/>
            <color indexed="81"/>
            <rFont val="Lucida Console"/>
            <family val="3"/>
          </rPr>
          <t>_x000D_
DM-Construção</t>
        </r>
      </text>
    </comment>
    <comment ref="X939" authorId="0" shapeId="0" xr:uid="{517C5C1C-624A-4B7E-9569-CD66BE502796}">
      <text>
        <r>
          <rPr>
            <sz val="10"/>
            <color indexed="81"/>
            <rFont val="Lucida Console"/>
            <family val="3"/>
          </rPr>
          <t>_x000D_
PARAFUSOS ELEM. VEDACAO UNIAO CONEX . FIXACAO</t>
        </r>
      </text>
    </comment>
    <comment ref="Y939" authorId="0" shapeId="0" xr:uid="{46ADC2B7-28A5-4FF3-AF8B-51B81790409D}">
      <text>
        <r>
          <rPr>
            <sz val="10"/>
            <color indexed="81"/>
            <rFont val="Lucida Console"/>
            <family val="3"/>
          </rPr>
          <t>_x000D_
PREGOS E GRAMPOS</t>
        </r>
      </text>
    </comment>
    <comment ref="AW939" authorId="0" shapeId="0" xr:uid="{E93F9DFC-D24E-4A90-99AC-97BC59649ED2}">
      <text>
        <r>
          <rPr>
            <sz val="10"/>
            <color indexed="81"/>
            <rFont val="Lucida Console"/>
            <family val="3"/>
          </rPr>
          <t>Tempo de Estoque (Meses)_x000D_
_x000D_
250,0</t>
        </r>
      </text>
    </comment>
    <comment ref="A940" authorId="0" shapeId="0" xr:uid="{07D98CA7-0E88-4206-A5F7-9227F0B88E35}">
      <text>
        <r>
          <rPr>
            <sz val="10"/>
            <color indexed="81"/>
            <rFont val="Lucida Console"/>
            <family val="3"/>
          </rPr>
          <t>_x000D_
2278</t>
        </r>
      </text>
    </comment>
    <comment ref="B940" authorId="0" shapeId="0" xr:uid="{EC8FC28A-D153-4DB6-B75F-B8691EE51EDC}">
      <text>
        <r>
          <rPr>
            <sz val="10"/>
            <color indexed="81"/>
            <rFont val="Lucida Console"/>
            <family val="3"/>
          </rPr>
          <t>DESCRIÇÃO DETALHADA_x000D_
LINHA DE PEDREIRO - ROLO COM 100 M</t>
        </r>
      </text>
    </comment>
    <comment ref="W940" authorId="0" shapeId="0" xr:uid="{0E13A853-3E84-467D-A260-8AC0B015C76F}">
      <text>
        <r>
          <rPr>
            <sz val="10"/>
            <color indexed="81"/>
            <rFont val="Lucida Console"/>
            <family val="3"/>
          </rPr>
          <t>_x000D_
DM-Construção</t>
        </r>
      </text>
    </comment>
    <comment ref="X940" authorId="0" shapeId="0" xr:uid="{013632A1-0279-49CE-8A2E-52498A26B830}">
      <text>
        <r>
          <rPr>
            <sz val="10"/>
            <color indexed="81"/>
            <rFont val="Lucida Console"/>
            <family val="3"/>
          </rPr>
          <t>_x000D_
FERRAMENTAS MAQ.FERRAMENTAS,ELETR.PECAS E ACESSORI</t>
        </r>
      </text>
    </comment>
    <comment ref="Y940" authorId="0" shapeId="0" xr:uid="{C56D8ED5-06D0-4228-B472-2D12860E82ED}">
      <text>
        <r>
          <rPr>
            <sz val="10"/>
            <color indexed="81"/>
            <rFont val="Lucida Console"/>
            <family val="3"/>
          </rPr>
          <t>_x000D_
FERRAMENTAS E UTENSILIOS PARA PEDREIRO</t>
        </r>
      </text>
    </comment>
    <comment ref="AW940" authorId="0" shapeId="0" xr:uid="{2B624973-889F-4073-9802-C7B9E690CEAF}">
      <text>
        <r>
          <rPr>
            <sz val="10"/>
            <color indexed="81"/>
            <rFont val="Lucida Console"/>
            <family val="3"/>
          </rPr>
          <t>Tempo de Estoque (Meses)_x000D_
_x000D_
208,0</t>
        </r>
      </text>
    </comment>
    <comment ref="A941" authorId="0" shapeId="0" xr:uid="{6674942A-C74F-42BD-AF1F-0E7C257412F9}">
      <text>
        <r>
          <rPr>
            <sz val="10"/>
            <color indexed="81"/>
            <rFont val="Lucida Console"/>
            <family val="3"/>
          </rPr>
          <t>_x000D_
128392</t>
        </r>
      </text>
    </comment>
    <comment ref="B941" authorId="0" shapeId="0" xr:uid="{B9A349CC-C415-45A4-9CFD-6D5CEC58F473}">
      <text>
        <r>
          <rPr>
            <sz val="10"/>
            <color indexed="81"/>
            <rFont val="Lucida Console"/>
            <family val="3"/>
          </rPr>
          <t>DESCRIÇÃO DETALHADA_x000D_
FITA DE BORDO EM PVC TEXTURIZADA, COR BRANCA, MEDIDAS 45 X 0,45MM, ROLO COM 300 METROS</t>
        </r>
      </text>
    </comment>
    <comment ref="W941" authorId="0" shapeId="0" xr:uid="{30DB9F82-797D-4B37-A4C2-150F07840185}">
      <text>
        <r>
          <rPr>
            <sz val="10"/>
            <color indexed="81"/>
            <rFont val="Lucida Console"/>
            <family val="3"/>
          </rPr>
          <t>_x000D_
DM-Serralheria</t>
        </r>
      </text>
    </comment>
    <comment ref="X941" authorId="0" shapeId="0" xr:uid="{EE2D0DDF-C29C-43ED-80BB-97FBDF1214C5}">
      <text>
        <r>
          <rPr>
            <sz val="10"/>
            <color indexed="81"/>
            <rFont val="Lucida Console"/>
            <family val="3"/>
          </rPr>
          <t>_x000D_
FERRAMENTAS MAQ.FERRAMENTAS,ELETR.PECAS E ACESSORI</t>
        </r>
      </text>
    </comment>
    <comment ref="Y941" authorId="0" shapeId="0" xr:uid="{4655F3FF-2AF4-45F5-9ADE-A7EF36C2E342}">
      <text>
        <r>
          <rPr>
            <sz val="10"/>
            <color indexed="81"/>
            <rFont val="Lucida Console"/>
            <family val="3"/>
          </rPr>
          <t>_x000D_
MATERIAIS DIVERSOS P/ OFICINA MECANICA</t>
        </r>
      </text>
    </comment>
    <comment ref="AW941" authorId="0" shapeId="0" xr:uid="{0BBBE853-0DE3-45E1-927D-1A8CD08180AA}">
      <text>
        <r>
          <rPr>
            <sz val="10"/>
            <color indexed="81"/>
            <rFont val="Lucida Console"/>
            <family val="3"/>
          </rPr>
          <t>Tempo de Estoque (Meses)_x000D_
_x000D_
103,0</t>
        </r>
      </text>
    </comment>
    <comment ref="A942" authorId="0" shapeId="0" xr:uid="{0D4F79F0-BDA1-4194-AB08-E54CA5BECDAE}">
      <text>
        <r>
          <rPr>
            <sz val="10"/>
            <color indexed="81"/>
            <rFont val="Lucida Console"/>
            <family val="3"/>
          </rPr>
          <t>_x000D_
130614</t>
        </r>
      </text>
    </comment>
    <comment ref="B942" authorId="0" shapeId="0" xr:uid="{AA9A48F8-6890-4A3D-AC49-5E774F3B9A3D}">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942" authorId="0" shapeId="0" xr:uid="{E6D77E73-29C0-4B23-8C3E-9A544C5A5F33}">
      <text>
        <r>
          <rPr>
            <sz val="10"/>
            <color indexed="81"/>
            <rFont val="Lucida Console"/>
            <family val="3"/>
          </rPr>
          <t>_x000D_
DM-Jardinagem</t>
        </r>
      </text>
    </comment>
    <comment ref="X942" authorId="0" shapeId="0" xr:uid="{B1EA62DE-F61C-4D25-975A-F246035125FE}">
      <text>
        <r>
          <rPr>
            <sz val="10"/>
            <color indexed="81"/>
            <rFont val="Lucida Console"/>
            <family val="3"/>
          </rPr>
          <t>_x000D_
COMBUST.,LUBRIF.,OLEOS,GRAXAS,GAS</t>
        </r>
      </text>
    </comment>
    <comment ref="Y942" authorId="0" shapeId="0" xr:uid="{35E0B49B-D226-4713-81FC-E440F51E2D2D}">
      <text>
        <r>
          <rPr>
            <sz val="10"/>
            <color indexed="81"/>
            <rFont val="Lucida Console"/>
            <family val="3"/>
          </rPr>
          <t>_x000D_
OLEOS LUBRIF.,GRAXAS,CORTANTES,FLUIDOS HIDRAULICOS</t>
        </r>
      </text>
    </comment>
    <comment ref="AW942" authorId="0" shapeId="0" xr:uid="{295FFA6D-C5A5-4894-9D3A-96A7BDBD9EA8}">
      <text>
        <r>
          <rPr>
            <sz val="10"/>
            <color indexed="81"/>
            <rFont val="Lucida Console"/>
            <family val="3"/>
          </rPr>
          <t>Tempo de Estoque (Meses)_x000D_
_x000D_
726,0</t>
        </r>
      </text>
    </comment>
    <comment ref="A943" authorId="0" shapeId="0" xr:uid="{BCA4E66A-4D39-470A-A538-583952394E2D}">
      <text>
        <r>
          <rPr>
            <sz val="10"/>
            <color indexed="81"/>
            <rFont val="Lucida Console"/>
            <family val="3"/>
          </rPr>
          <t>_x000D_
86891</t>
        </r>
      </text>
    </comment>
    <comment ref="B943" authorId="0" shapeId="0" xr:uid="{2E6D509E-1424-4EA8-98BF-8D17EF673DC6}">
      <text>
        <r>
          <rPr>
            <sz val="10"/>
            <color indexed="81"/>
            <rFont val="Lucida Console"/>
            <family val="3"/>
          </rPr>
          <t>DESCRIÇÃO DETALHADA_x000D_
PONTEIRA REDONDA DE BORRACHA,  EXTERNA DE 5/8"</t>
        </r>
      </text>
    </comment>
    <comment ref="W943" authorId="0" shapeId="0" xr:uid="{93749FED-F3B9-490D-AD18-F96ADB916582}">
      <text>
        <r>
          <rPr>
            <sz val="10"/>
            <color indexed="81"/>
            <rFont val="Lucida Console"/>
            <family val="3"/>
          </rPr>
          <t>_x000D_
DM-Marcenaria</t>
        </r>
      </text>
    </comment>
    <comment ref="X943" authorId="0" shapeId="0" xr:uid="{BF07C807-D116-405F-A068-998A40042796}">
      <text>
        <r>
          <rPr>
            <sz val="10"/>
            <color indexed="81"/>
            <rFont val="Lucida Console"/>
            <family val="3"/>
          </rPr>
          <t>_x000D_
MOBILIARIO E COFRE</t>
        </r>
      </text>
    </comment>
    <comment ref="Y943" authorId="0" shapeId="0" xr:uid="{E51391F6-26B8-4A9E-8D64-C641FEF7FA74}">
      <text>
        <r>
          <rPr>
            <sz val="10"/>
            <color indexed="81"/>
            <rFont val="Lucida Console"/>
            <family val="3"/>
          </rPr>
          <t>_x000D_
ACESSORIOS</t>
        </r>
      </text>
    </comment>
    <comment ref="AW943" authorId="0" shapeId="0" xr:uid="{DE151CF9-D887-4938-A859-F39D7C07E3E0}">
      <text>
        <r>
          <rPr>
            <sz val="10"/>
            <color indexed="81"/>
            <rFont val="Lucida Console"/>
            <family val="3"/>
          </rPr>
          <t>Tempo de Estoque (Meses)_x000D_
_x000D_
12.840,0</t>
        </r>
      </text>
    </comment>
    <comment ref="A944" authorId="0" shapeId="0" xr:uid="{DE476892-C7AA-43D1-99F5-3D7EB4AAB3E3}">
      <text>
        <r>
          <rPr>
            <sz val="10"/>
            <color indexed="81"/>
            <rFont val="Lucida Console"/>
            <family val="3"/>
          </rPr>
          <t>_x000D_
102443</t>
        </r>
      </text>
    </comment>
    <comment ref="B944" authorId="0" shapeId="0" xr:uid="{FF3538DA-C35B-4120-A56A-B8EF2C0E24E8}">
      <text>
        <r>
          <rPr>
            <sz val="10"/>
            <color indexed="81"/>
            <rFont val="Lucida Console"/>
            <family val="3"/>
          </rPr>
          <t>DESCRIÇÃO DETALHADA_x000D_
TAMPO EM COMPENSADO DE 18MM REVESTIDO EM LAMINADO MELAMINICO, ACABAMENTO EM PERFIL DE PVC - 0,73 X 0,42 X 0,40M ()VARIACAO DE +/- 5CM)</t>
        </r>
      </text>
    </comment>
    <comment ref="W944" authorId="0" shapeId="0" xr:uid="{AE2346BB-4346-44A6-859B-C489E2D940D0}">
      <text>
        <r>
          <rPr>
            <sz val="10"/>
            <color indexed="81"/>
            <rFont val="Lucida Console"/>
            <family val="3"/>
          </rPr>
          <t>_x000D_
Pedagógico</t>
        </r>
      </text>
    </comment>
    <comment ref="X944" authorId="0" shapeId="0" xr:uid="{755970A3-19C6-4E96-9AAB-338A3CA782E5}">
      <text>
        <r>
          <rPr>
            <sz val="10"/>
            <color indexed="81"/>
            <rFont val="Lucida Console"/>
            <family val="3"/>
          </rPr>
          <t>_x000D_
MOBILIARIO E COFRE</t>
        </r>
      </text>
    </comment>
    <comment ref="Y944" authorId="0" shapeId="0" xr:uid="{0F8E79FB-558E-47C4-B5B0-9C4BD044889F}">
      <text>
        <r>
          <rPr>
            <sz val="10"/>
            <color indexed="81"/>
            <rFont val="Lucida Console"/>
            <family val="3"/>
          </rPr>
          <t>_x000D_
MOBILIARIO ESCOLAR</t>
        </r>
      </text>
    </comment>
    <comment ref="AW944" authorId="0" shapeId="0" xr:uid="{AF03E105-1672-4446-8DB1-0B98C761BFE3}">
      <text>
        <r>
          <rPr>
            <sz val="10"/>
            <color indexed="81"/>
            <rFont val="Lucida Console"/>
            <family val="3"/>
          </rPr>
          <t>Tempo de Estoque (Meses)_x000D_
_x000D_
210,0</t>
        </r>
      </text>
    </comment>
    <comment ref="A945" authorId="0" shapeId="0" xr:uid="{BE5EABDB-129A-4908-88AC-61A89FA4110A}">
      <text>
        <r>
          <rPr>
            <sz val="10"/>
            <color indexed="81"/>
            <rFont val="Lucida Console"/>
            <family val="3"/>
          </rPr>
          <t>_x000D_
128832</t>
        </r>
      </text>
    </comment>
    <comment ref="B945" authorId="0" shapeId="0" xr:uid="{2B2825A4-08CB-4E00-9D2C-1D9F37F21AE3}">
      <text>
        <r>
          <rPr>
            <sz val="10"/>
            <color indexed="81"/>
            <rFont val="Lucida Console"/>
            <family val="3"/>
          </rPr>
          <t xml:space="preserve">DESCRIÇÃO DETALHADA_x000D_
PNEU 28 X 9 - 15 (7,0) MACICO PARA EMPILHADEIRA </t>
        </r>
      </text>
    </comment>
    <comment ref="W945" authorId="0" shapeId="0" xr:uid="{DA1AF356-49E8-4E89-9648-7085672992F8}">
      <text>
        <r>
          <rPr>
            <sz val="10"/>
            <color indexed="81"/>
            <rFont val="Lucida Console"/>
            <family val="3"/>
          </rPr>
          <t>_x000D_
Administrativo</t>
        </r>
      </text>
    </comment>
    <comment ref="X945" authorId="0" shapeId="0" xr:uid="{1B7122E1-F885-4096-A6A7-36215E29C5A5}">
      <text>
        <r>
          <rPr>
            <sz val="10"/>
            <color indexed="81"/>
            <rFont val="Lucida Console"/>
            <family val="3"/>
          </rPr>
          <t>_x000D_
VEIC.TRANSP.DE CARGAS E PASSAG.-COMP.EQUIP.E ACES.</t>
        </r>
      </text>
    </comment>
    <comment ref="Y945" authorId="0" shapeId="0" xr:uid="{3883BD09-A1CF-423A-9A54-AE36AA50C0F5}">
      <text>
        <r>
          <rPr>
            <sz val="10"/>
            <color indexed="81"/>
            <rFont val="Lucida Console"/>
            <family val="3"/>
          </rPr>
          <t>_x000D_
PNEUS P/ MICRO-TRATORES E TRATORES</t>
        </r>
      </text>
    </comment>
    <comment ref="AW945" authorId="0" shapeId="0" xr:uid="{96C047F2-936B-47BC-9442-3C086F71D3C7}">
      <text>
        <r>
          <rPr>
            <sz val="10"/>
            <color indexed="81"/>
            <rFont val="Lucida Console"/>
            <family val="3"/>
          </rPr>
          <t>Tempo de Estoque (Meses)_x000D_
_x000D_
2,0</t>
        </r>
      </text>
    </comment>
    <comment ref="A946" authorId="0" shapeId="0" xr:uid="{A218FE1E-E192-45B3-8B7A-93ADB145D4A6}">
      <text>
        <r>
          <rPr>
            <sz val="10"/>
            <color indexed="81"/>
            <rFont val="Lucida Console"/>
            <family val="3"/>
          </rPr>
          <t>_x000D_
125576</t>
        </r>
      </text>
    </comment>
    <comment ref="B946" authorId="0" shapeId="0" xr:uid="{616A80B3-9E8C-4A06-B74E-564A9AF9DE06}">
      <text>
        <r>
          <rPr>
            <sz val="10"/>
            <color indexed="81"/>
            <rFont val="Lucida Console"/>
            <family val="3"/>
          </rPr>
          <t>DESCRIÇÃO DETALHADA_x000D_
PNEU 700/12, 14 LONAS, PNEUMATICO - PARA EMPILHADEIRA</t>
        </r>
      </text>
    </comment>
    <comment ref="W946" authorId="0" shapeId="0" xr:uid="{A681758F-C53C-4752-BF28-6001D5C56AD5}">
      <text>
        <r>
          <rPr>
            <sz val="10"/>
            <color indexed="81"/>
            <rFont val="Lucida Console"/>
            <family val="3"/>
          </rPr>
          <t>_x000D_
Administrativo</t>
        </r>
      </text>
    </comment>
    <comment ref="X946" authorId="0" shapeId="0" xr:uid="{F52F541F-49BF-4EBD-BB62-354BE76C19BF}">
      <text>
        <r>
          <rPr>
            <sz val="10"/>
            <color indexed="81"/>
            <rFont val="Lucida Console"/>
            <family val="3"/>
          </rPr>
          <t>_x000D_
VEIC.TRANSP.DE CARGAS E PASSAG.-COMP.EQUIP.E ACES.</t>
        </r>
      </text>
    </comment>
    <comment ref="Y946" authorId="0" shapeId="0" xr:uid="{DA5212E8-942C-4F4C-86FC-40F7E40DFD2E}">
      <text>
        <r>
          <rPr>
            <sz val="10"/>
            <color indexed="81"/>
            <rFont val="Lucida Console"/>
            <family val="3"/>
          </rPr>
          <t>_x000D_
PNEUS P/ EQUIP.INDUSTRIAIS</t>
        </r>
      </text>
    </comment>
    <comment ref="AW946" authorId="0" shapeId="0" xr:uid="{6EA137D2-C2E4-4DBD-949C-4BF79BEC7F07}">
      <text>
        <r>
          <rPr>
            <sz val="10"/>
            <color indexed="81"/>
            <rFont val="Lucida Console"/>
            <family val="3"/>
          </rPr>
          <t>Tempo de Estoque (Meses)_x000D_
_x000D_
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8C5C6617-CC72-4D72-8B20-8C140BDD9E93}">
      <text>
        <r>
          <rPr>
            <sz val="10"/>
            <color indexed="81"/>
            <rFont val="Lucida Console"/>
            <family val="3"/>
          </rPr>
          <t xml:space="preserve">     CÓDIGO</t>
        </r>
      </text>
    </comment>
    <comment ref="B2" authorId="0" shapeId="0" xr:uid="{996217CB-AFBB-4871-902A-A9E2D636F6B1}">
      <text>
        <r>
          <rPr>
            <sz val="10"/>
            <color indexed="81"/>
            <rFont val="Lucida Console"/>
            <family val="3"/>
          </rPr>
          <t xml:space="preserve">     DESCRIÇÃO</t>
        </r>
      </text>
    </comment>
    <comment ref="C2" authorId="0" shapeId="0" xr:uid="{4B3016F3-157E-4A0A-99A9-F502A4CADC73}">
      <text>
        <r>
          <rPr>
            <sz val="10"/>
            <color indexed="81"/>
            <rFont val="Lucida Console"/>
            <family val="3"/>
          </rPr>
          <t xml:space="preserve">     UNIDADE</t>
        </r>
      </text>
    </comment>
    <comment ref="D2" authorId="0" shapeId="0" xr:uid="{76687F4F-C2F1-4973-B9F4-1D0C3A6730E4}">
      <text>
        <r>
          <rPr>
            <sz val="10"/>
            <color indexed="81"/>
            <rFont val="Lucida Console"/>
            <family val="3"/>
          </rPr>
          <t xml:space="preserve">     VALOR UNIT.</t>
        </r>
      </text>
    </comment>
    <comment ref="E2" authorId="0" shapeId="0" xr:uid="{7D58F845-B631-47F6-83E6-37CBFB415F79}">
      <text>
        <r>
          <rPr>
            <sz val="10"/>
            <color indexed="81"/>
            <rFont val="Lucida Console"/>
            <family val="3"/>
          </rPr>
          <t xml:space="preserve">     MARCA</t>
        </r>
      </text>
    </comment>
    <comment ref="F2" authorId="0" shapeId="0" xr:uid="{26058035-F857-4B54-82DC-970550F4FCDD}">
      <text>
        <r>
          <rPr>
            <sz val="10"/>
            <color indexed="81"/>
            <rFont val="Lucida Console"/>
            <family val="3"/>
          </rPr>
          <t xml:space="preserve">     FORNECEDOR</t>
        </r>
      </text>
    </comment>
    <comment ref="G2" authorId="0" shapeId="0" xr:uid="{07D15A7B-3E9E-428B-A97F-3D5BA0A3ABAC}">
      <text>
        <r>
          <rPr>
            <sz val="10"/>
            <color indexed="81"/>
            <rFont val="Lucida Console"/>
            <family val="3"/>
          </rPr>
          <t xml:space="preserve">     LICITACAO</t>
        </r>
      </text>
    </comment>
    <comment ref="H2" authorId="0" shapeId="0" xr:uid="{18391F7F-1AAC-4DA2-8EB0-F53DB752DB67}">
      <text>
        <r>
          <rPr>
            <sz val="10"/>
            <color indexed="81"/>
            <rFont val="Lucida Console"/>
            <family val="3"/>
          </rPr>
          <t xml:space="preserve">     QTDE ATUAL</t>
        </r>
      </text>
    </comment>
    <comment ref="I2" authorId="0" shapeId="0" xr:uid="{C23657A7-642D-4F01-BAAC-D52FD4DFEEC6}">
      <text>
        <r>
          <rPr>
            <sz val="10"/>
            <color indexed="81"/>
            <rFont val="Lucida Console"/>
            <family val="3"/>
          </rPr>
          <t xml:space="preserve">     COD. ALMOX</t>
        </r>
      </text>
    </comment>
    <comment ref="J2" authorId="0" shapeId="0" xr:uid="{A8CC2D22-44F2-4F45-811C-134C00E6199A}">
      <text>
        <r>
          <rPr>
            <sz val="10"/>
            <color indexed="81"/>
            <rFont val="Lucida Console"/>
            <family val="3"/>
          </rPr>
          <t xml:space="preserve">     PREÇO MÉDIO</t>
        </r>
      </text>
    </comment>
    <comment ref="K2" authorId="0" shapeId="0" xr:uid="{304506A2-F433-44B7-A860-C73939E6CF82}">
      <text>
        <r>
          <rPr>
            <sz val="10"/>
            <color indexed="81"/>
            <rFont val="Lucida Console"/>
            <family val="3"/>
          </rPr>
          <t xml:space="preserve">     L.C. 6 MESES</t>
        </r>
      </text>
    </comment>
    <comment ref="L2" authorId="0" shapeId="0" xr:uid="{F898234A-C618-40D0-A408-7CB3DB012D53}">
      <text>
        <r>
          <rPr>
            <sz val="10"/>
            <color indexed="81"/>
            <rFont val="Lucida Console"/>
            <family val="3"/>
          </rPr>
          <t xml:space="preserve">     TEMPO ESTOQUE</t>
        </r>
      </text>
    </comment>
    <comment ref="M2" authorId="0" shapeId="0" xr:uid="{29437AE2-8EE6-428D-A4F0-EAC4497EBC03}">
      <text>
        <r>
          <rPr>
            <sz val="10"/>
            <color indexed="81"/>
            <rFont val="Lucida Console"/>
            <family val="3"/>
          </rPr>
          <t xml:space="preserve">     LC</t>
        </r>
      </text>
    </comment>
    <comment ref="N2" authorId="0" shapeId="0" xr:uid="{2A87AFC9-E36A-4777-A9B2-FC3EA307B2FF}">
      <text>
        <r>
          <rPr>
            <sz val="10"/>
            <color indexed="81"/>
            <rFont val="Lucida Console"/>
            <family val="3"/>
          </rPr>
          <t xml:space="preserve">     TOTAL</t>
        </r>
      </text>
    </comment>
    <comment ref="O2" authorId="0" shapeId="0" xr:uid="{3CF04D65-7189-4000-BDCE-9ED4DC69A6C8}">
      <text>
        <r>
          <rPr>
            <sz val="10"/>
            <color indexed="81"/>
            <rFont val="Lucida Console"/>
            <family val="3"/>
          </rPr>
          <t xml:space="preserve">     ATA Nº/ANO</t>
        </r>
      </text>
    </comment>
    <comment ref="P2" authorId="0" shapeId="0" xr:uid="{F0C96956-7E40-45CD-BB37-30B6DACBFCA0}">
      <text>
        <r>
          <rPr>
            <sz val="10"/>
            <color indexed="81"/>
            <rFont val="Lucida Console"/>
            <family val="3"/>
          </rPr>
          <t xml:space="preserve">     ATA QTDE</t>
        </r>
      </text>
    </comment>
    <comment ref="Q2" authorId="0" shapeId="0" xr:uid="{929790D5-7F37-41C6-9B86-DE1E1311BF7D}">
      <text>
        <r>
          <rPr>
            <sz val="10"/>
            <color indexed="81"/>
            <rFont val="Lucida Console"/>
            <family val="3"/>
          </rPr>
          <t xml:space="preserve">     ATA VALOR</t>
        </r>
      </text>
    </comment>
    <comment ref="R2" authorId="0" shapeId="0" xr:uid="{02A1F8F6-2A98-4FB8-A223-E772D26E04B5}">
      <text>
        <r>
          <rPr>
            <sz val="10"/>
            <color indexed="81"/>
            <rFont val="Lucida Console"/>
            <family val="3"/>
          </rPr>
          <t xml:space="preserve">     ATA DT.VALID.</t>
        </r>
      </text>
    </comment>
    <comment ref="S2" authorId="0" shapeId="0" xr:uid="{F9981AEB-C279-4BCF-AECB-C2919643F197}">
      <text>
        <r>
          <rPr>
            <sz val="10"/>
            <color indexed="81"/>
            <rFont val="Lucida Console"/>
            <family val="3"/>
          </rPr>
          <t xml:space="preserve">     DESCRIÇÃO DA ESTRUTURA</t>
        </r>
      </text>
    </comment>
    <comment ref="T2" authorId="0" shapeId="0" xr:uid="{20D07A54-B76B-4E61-A544-F38CF1D58DF5}">
      <text>
        <r>
          <rPr>
            <sz val="10"/>
            <color indexed="81"/>
            <rFont val="Lucida Console"/>
            <family val="3"/>
          </rPr>
          <t xml:space="preserve">     ESTRUTURA</t>
        </r>
      </text>
    </comment>
    <comment ref="U2" authorId="0" shapeId="0" xr:uid="{64666466-2D50-479D-942F-B097E3B60F33}">
      <text>
        <r>
          <rPr>
            <sz val="10"/>
            <color indexed="81"/>
            <rFont val="Lucida Console"/>
            <family val="3"/>
          </rPr>
          <t xml:space="preserve">     GRUPO</t>
        </r>
      </text>
    </comment>
    <comment ref="V2" authorId="0" shapeId="0" xr:uid="{E2B649B6-3FEA-4E43-ACDC-0FE1FC51E1C7}">
      <text>
        <r>
          <rPr>
            <sz val="10"/>
            <color indexed="81"/>
            <rFont val="Lucida Console"/>
            <family val="3"/>
          </rPr>
          <t xml:space="preserve">     SUBGRUPO</t>
        </r>
      </text>
    </comment>
    <comment ref="W2" authorId="0" shapeId="0" xr:uid="{532B611A-8AA8-41D0-BCE4-651884490C27}">
      <text>
        <r>
          <rPr>
            <sz val="10"/>
            <color indexed="81"/>
            <rFont val="Lucida Console"/>
            <family val="3"/>
          </rPr>
          <t xml:space="preserve">     RC Nº</t>
        </r>
      </text>
    </comment>
    <comment ref="X2" authorId="0" shapeId="0" xr:uid="{F16D00FF-5E4C-404F-8B3E-C3C0C3F91C72}">
      <text>
        <r>
          <rPr>
            <sz val="10"/>
            <color indexed="81"/>
            <rFont val="Lucida Console"/>
            <family val="3"/>
          </rPr>
          <t xml:space="preserve">     RC ANO </t>
        </r>
      </text>
    </comment>
    <comment ref="Y2" authorId="0" shapeId="0" xr:uid="{26175866-E3D7-4068-A9D6-6D78950A85BC}">
      <text>
        <r>
          <rPr>
            <sz val="10"/>
            <color indexed="81"/>
            <rFont val="Lucida Console"/>
            <family val="3"/>
          </rPr>
          <t xml:space="preserve">     RC QTDE</t>
        </r>
      </text>
    </comment>
    <comment ref="Z2" authorId="0" shapeId="0" xr:uid="{08021FAE-C9D5-42DC-9A7C-42AAE3FA54A0}">
      <text>
        <r>
          <rPr>
            <sz val="10"/>
            <color indexed="81"/>
            <rFont val="Lucida Console"/>
            <family val="3"/>
          </rPr>
          <t xml:space="preserve">     AF Nº</t>
        </r>
      </text>
    </comment>
    <comment ref="AA2" authorId="0" shapeId="0" xr:uid="{16759936-9A23-41F8-9763-2F30D80D01D4}">
      <text>
        <r>
          <rPr>
            <sz val="10"/>
            <color indexed="81"/>
            <rFont val="Lucida Console"/>
            <family val="3"/>
          </rPr>
          <t xml:space="preserve">     AF ANO</t>
        </r>
      </text>
    </comment>
    <comment ref="AB2" authorId="0" shapeId="0" xr:uid="{1C271D4C-52CA-4179-A4D8-C0E535A8E739}">
      <text>
        <r>
          <rPr>
            <sz val="10"/>
            <color indexed="81"/>
            <rFont val="Lucida Console"/>
            <family val="3"/>
          </rPr>
          <t xml:space="preserve">     AF SALDO</t>
        </r>
      </text>
    </comment>
    <comment ref="AC2" authorId="0" shapeId="0" xr:uid="{7FD7FE9D-4D96-4E5D-8357-91CC2C98562C}">
      <text>
        <r>
          <rPr>
            <sz val="10"/>
            <color indexed="81"/>
            <rFont val="Lucida Console"/>
            <family val="3"/>
          </rPr>
          <t xml:space="preserve">     AF QTDE</t>
        </r>
      </text>
    </comment>
    <comment ref="AD2" authorId="0" shapeId="0" xr:uid="{27028911-633B-4ADE-A4C5-A4911C067126}">
      <text>
        <r>
          <rPr>
            <sz val="10"/>
            <color indexed="81"/>
            <rFont val="Lucida Console"/>
            <family val="3"/>
          </rPr>
          <t xml:space="preserve">     AF FORN</t>
        </r>
      </text>
    </comment>
    <comment ref="AE2" authorId="0" shapeId="0" xr:uid="{95FB775F-A248-434A-8EA8-E78290BCE0BB}">
      <text>
        <r>
          <rPr>
            <sz val="10"/>
            <color indexed="81"/>
            <rFont val="Lucida Console"/>
            <family val="3"/>
          </rPr>
          <t xml:space="preserve">     AF VENC</t>
        </r>
      </text>
    </comment>
    <comment ref="AF2" authorId="0" shapeId="0" xr:uid="{A74D3FB3-04AF-4C4D-84B3-1B9F30070BB2}">
      <text>
        <r>
          <rPr>
            <sz val="10"/>
            <color indexed="81"/>
            <rFont val="Lucida Console"/>
            <family val="3"/>
          </rPr>
          <t xml:space="preserve">     PONTO PEDIDO</t>
        </r>
      </text>
    </comment>
    <comment ref="AG2" authorId="0" shapeId="0" xr:uid="{9EBC0065-D6A1-4B24-B2B7-95EDED37B0E4}">
      <text>
        <r>
          <rPr>
            <sz val="10"/>
            <color indexed="81"/>
            <rFont val="Lucida Console"/>
            <family val="3"/>
          </rPr>
          <t xml:space="preserve">     DATA ENTREGA</t>
        </r>
      </text>
    </comment>
    <comment ref="AH2" authorId="0" shapeId="0" xr:uid="{D87182B9-4677-49B3-91C1-4095209C5EB2}">
      <text>
        <r>
          <rPr>
            <sz val="10"/>
            <color indexed="81"/>
            <rFont val="Lucida Console"/>
            <family val="3"/>
          </rPr>
          <t xml:space="preserve">     DATA INCLUSÃO</t>
        </r>
      </text>
    </comment>
    <comment ref="AI2" authorId="0" shapeId="0" xr:uid="{8DF55AE4-2092-4B4A-BD40-1100C8FDEEFF}">
      <text>
        <r>
          <rPr>
            <sz val="10"/>
            <color indexed="81"/>
            <rFont val="Lucida Console"/>
            <family val="3"/>
          </rPr>
          <t xml:space="preserve">     DATA ALTERAÇÃO</t>
        </r>
      </text>
    </comment>
    <comment ref="AJ2" authorId="0" shapeId="0" xr:uid="{0F6C6C9B-666A-4610-AD8D-0B5924332A48}">
      <text>
        <r>
          <rPr>
            <sz val="10"/>
            <color indexed="81"/>
            <rFont val="Lucida Console"/>
            <family val="3"/>
          </rPr>
          <t xml:space="preserve">     DATA DESATIVAÇÃO</t>
        </r>
      </text>
    </comment>
    <comment ref="AK2" authorId="0" shapeId="0" xr:uid="{6F879A04-3F86-435E-95C7-D6796C781D1E}">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2D386C7E-6417-4D07-90D7-86C925E94BCF}">
      <text>
        <r>
          <rPr>
            <sz val="9"/>
            <color indexed="81"/>
            <rFont val="Segoe UI"/>
            <family val="2"/>
          </rPr>
          <t>Total de linhas da planilha = 862</t>
        </r>
      </text>
    </comment>
    <comment ref="A2" authorId="0" shapeId="0" xr:uid="{EA948781-A9D2-4A7A-800E-1D5BF915B789}">
      <text>
        <r>
          <rPr>
            <sz val="10"/>
            <color indexed="81"/>
            <rFont val="Lucida Console"/>
            <family val="3"/>
          </rPr>
          <t xml:space="preserve">Ordenado por: CÓDIGO_x000D_
_x000D_
</t>
        </r>
      </text>
    </comment>
    <comment ref="F2" authorId="0" shapeId="0" xr:uid="{BA078700-340A-44BE-80D7-6EE7CE14D8ED}">
      <text>
        <r>
          <rPr>
            <sz val="10"/>
            <color indexed="81"/>
            <rFont val="Lucida Console"/>
            <family val="3"/>
          </rPr>
          <t xml:space="preserve"> 10_22</t>
        </r>
      </text>
    </comment>
    <comment ref="G2" authorId="0" shapeId="0" xr:uid="{D9D1E2DF-28F1-45C5-850C-8EE31A8ED736}">
      <text>
        <r>
          <rPr>
            <sz val="10"/>
            <color indexed="81"/>
            <rFont val="Lucida Console"/>
            <family val="3"/>
          </rPr>
          <t xml:space="preserve"> 11_22</t>
        </r>
      </text>
    </comment>
    <comment ref="H2" authorId="0" shapeId="0" xr:uid="{C7D4B0CB-65CB-48BC-85A2-F952272554B5}">
      <text>
        <r>
          <rPr>
            <sz val="10"/>
            <color indexed="81"/>
            <rFont val="Lucida Console"/>
            <family val="3"/>
          </rPr>
          <t xml:space="preserve"> 12_22</t>
        </r>
      </text>
    </comment>
    <comment ref="I2" authorId="0" shapeId="0" xr:uid="{9710E75E-11A4-4AB9-8C08-9F34C122A123}">
      <text>
        <r>
          <rPr>
            <sz val="10"/>
            <color indexed="81"/>
            <rFont val="Lucida Console"/>
            <family val="3"/>
          </rPr>
          <t xml:space="preserve"> 01_23</t>
        </r>
      </text>
    </comment>
    <comment ref="J2" authorId="0" shapeId="0" xr:uid="{39D6804B-979B-4D76-8AF9-11834888FF10}">
      <text>
        <r>
          <rPr>
            <sz val="10"/>
            <color indexed="81"/>
            <rFont val="Lucida Console"/>
            <family val="3"/>
          </rPr>
          <t xml:space="preserve"> 02_23</t>
        </r>
      </text>
    </comment>
    <comment ref="K2" authorId="0" shapeId="0" xr:uid="{42E816AB-49A8-474B-B9B8-CB827017CA48}">
      <text>
        <r>
          <rPr>
            <sz val="10"/>
            <color indexed="81"/>
            <rFont val="Lucida Console"/>
            <family val="3"/>
          </rPr>
          <t xml:space="preserve"> 03_23</t>
        </r>
      </text>
    </comment>
    <comment ref="L2" authorId="0" shapeId="0" xr:uid="{5E11D0F8-7C12-4764-879A-52DBF170F4D0}">
      <text>
        <r>
          <rPr>
            <sz val="10"/>
            <color indexed="81"/>
            <rFont val="Lucida Console"/>
            <family val="3"/>
          </rPr>
          <t xml:space="preserve"> 04_23</t>
        </r>
      </text>
    </comment>
    <comment ref="M2" authorId="0" shapeId="0" xr:uid="{87D17494-AF10-47C4-9EEF-F019BB77EFCB}">
      <text>
        <r>
          <rPr>
            <sz val="10"/>
            <color indexed="81"/>
            <rFont val="Lucida Console"/>
            <family val="3"/>
          </rPr>
          <t xml:space="preserve"> 05_23</t>
        </r>
      </text>
    </comment>
    <comment ref="N2" authorId="0" shapeId="0" xr:uid="{843B37C9-EC36-41A0-8DD2-5798246524E7}">
      <text>
        <r>
          <rPr>
            <sz val="10"/>
            <color indexed="81"/>
            <rFont val="Lucida Console"/>
            <family val="3"/>
          </rPr>
          <t xml:space="preserve"> 06_23</t>
        </r>
      </text>
    </comment>
    <comment ref="O2" authorId="0" shapeId="0" xr:uid="{70E0036F-4532-4A02-9184-1334FDE6AAE2}">
      <text>
        <r>
          <rPr>
            <sz val="10"/>
            <color indexed="81"/>
            <rFont val="Lucida Console"/>
            <family val="3"/>
          </rPr>
          <t xml:space="preserve"> 07_23</t>
        </r>
      </text>
    </comment>
    <comment ref="P2" authorId="0" shapeId="0" xr:uid="{061179DF-7E87-4E69-B753-3B469081B537}">
      <text>
        <r>
          <rPr>
            <sz val="10"/>
            <color indexed="81"/>
            <rFont val="Lucida Console"/>
            <family val="3"/>
          </rPr>
          <t xml:space="preserve"> 08_23</t>
        </r>
      </text>
    </comment>
    <comment ref="Q2" authorId="0" shapeId="0" xr:uid="{CCE67AE4-1199-4CE0-AB20-48CF198B0A73}">
      <text>
        <r>
          <rPr>
            <sz val="10"/>
            <color indexed="81"/>
            <rFont val="Lucida Console"/>
            <family val="3"/>
          </rPr>
          <t xml:space="preserve"> 09_23</t>
        </r>
      </text>
    </comment>
    <comment ref="R2" authorId="0" shapeId="0" xr:uid="{D1954543-3FF8-44E7-B0C1-A2CDE52FE323}">
      <text>
        <r>
          <rPr>
            <sz val="10"/>
            <color indexed="81"/>
            <rFont val="Lucida Console"/>
            <family val="3"/>
          </rPr>
          <t>Data de inclusão do item no ADMC</t>
        </r>
      </text>
    </comment>
    <comment ref="T2" authorId="0" shapeId="0" xr:uid="{8926E151-7E72-4E5C-87E0-8A4E70CC5910}">
      <text>
        <r>
          <rPr>
            <sz val="10"/>
            <color indexed="81"/>
            <rFont val="Lucida Console"/>
            <family val="3"/>
          </rPr>
          <t>Média aritmética simples dos valores das colunas F até 09_23._x000D_
Divisor = 12</t>
        </r>
      </text>
    </comment>
    <comment ref="U2" authorId="0" shapeId="0" xr:uid="{BB1A61A8-973C-4FCB-BDB7-E131366658B5}">
      <text>
        <r>
          <rPr>
            <sz val="10"/>
            <color indexed="81"/>
            <rFont val="Lucida Console"/>
            <family val="3"/>
          </rPr>
          <t>1ª Faixa do Desvio Padrão</t>
        </r>
      </text>
    </comment>
    <comment ref="V2" authorId="0" shapeId="0" xr:uid="{3CF0545F-A700-4C52-9AA0-2298D668492B}">
      <text>
        <r>
          <rPr>
            <sz val="10"/>
            <color indexed="81"/>
            <rFont val="Lucida Console"/>
            <family val="3"/>
          </rPr>
          <t>2ª Faixa do Desvio Padrão</t>
        </r>
      </text>
    </comment>
    <comment ref="W2" authorId="0" shapeId="0" xr:uid="{AFEA19F2-C103-4D5A-9C9B-968D4271E281}">
      <text>
        <r>
          <rPr>
            <sz val="10"/>
            <color indexed="81"/>
            <rFont val="Lucida Console"/>
            <family val="3"/>
          </rPr>
          <t>3ª Faixa do Desvio Padrão</t>
        </r>
      </text>
    </comment>
    <comment ref="X2" authorId="0" shapeId="0" xr:uid="{AFEA8228-43F2-4FE4-A21C-9C58C05D17A1}">
      <text>
        <r>
          <rPr>
            <sz val="10"/>
            <color indexed="81"/>
            <rFont val="Lucida Console"/>
            <family val="3"/>
          </rPr>
          <t>Número da faixa de corte utilizada. Informar valores entre 1 e 3.</t>
        </r>
      </text>
    </comment>
    <comment ref="Y2" authorId="0" shapeId="0" xr:uid="{A0EC5FFB-6E68-4739-A9C7-D8C56289ACD5}">
      <text>
        <r>
          <rPr>
            <sz val="10"/>
            <color indexed="81"/>
            <rFont val="Lucida Console"/>
            <family val="3"/>
          </rPr>
          <t>Média considerada (Menos valores fora do desvio padrão).</t>
        </r>
      </text>
    </comment>
    <comment ref="Z2" authorId="0" shapeId="0" xr:uid="{000CF9AF-BAD6-4F74-930A-D9883DB721DB}">
      <text>
        <r>
          <rPr>
            <sz val="10"/>
            <color indexed="81"/>
            <rFont val="Lucida Console"/>
            <family val="3"/>
          </rPr>
          <t>Consumo do Período mais a coluna Pendentes.</t>
        </r>
      </text>
    </comment>
    <comment ref="AA2" authorId="0" shapeId="0" xr:uid="{9075CFDC-6F39-4B4C-8027-4C71F4ED0D30}">
      <text>
        <r>
          <rPr>
            <sz val="10"/>
            <color indexed="81"/>
            <rFont val="Lucida Console"/>
            <family val="3"/>
          </rPr>
          <t>O maior consumo registrado no período entre as colunas 10_22 e 09_23</t>
        </r>
      </text>
    </comment>
    <comment ref="R3" authorId="0" shapeId="0" xr:uid="{B6176FB5-13DE-4445-9267-A6A876E5628E}">
      <text>
        <r>
          <rPr>
            <sz val="10"/>
            <color indexed="81"/>
            <rFont val="Lucida Console"/>
            <family val="3"/>
          </rPr>
          <t>17.10.2006</t>
        </r>
      </text>
    </comment>
    <comment ref="Y3" authorId="0" shapeId="0" xr:uid="{5E8125A6-4F48-4B9E-BC12-514F79E38015}">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0FA81381-A2A9-4801-8ACB-7B659D52777F}">
      <text>
        <r>
          <rPr>
            <sz val="10"/>
            <color indexed="81"/>
            <rFont val="Lucida Console"/>
            <family val="3"/>
          </rPr>
          <t>Última movimentação no estoque em 09/2023 quantidade 46.</t>
        </r>
      </text>
    </comment>
    <comment ref="R4" authorId="0" shapeId="0" xr:uid="{A2DFC710-0A3C-44C7-8D09-E0D458FBCC5F}">
      <text>
        <r>
          <rPr>
            <sz val="10"/>
            <color indexed="81"/>
            <rFont val="Lucida Console"/>
            <family val="3"/>
          </rPr>
          <t>17.10.2006</t>
        </r>
      </text>
    </comment>
    <comment ref="Y4" authorId="0" shapeId="0" xr:uid="{2494D78C-BD11-4A59-9F20-26D6B1D5ED9E}">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FF663744-0C8B-4563-A881-CF9B63D1830B}">
      <text>
        <r>
          <rPr>
            <sz val="10"/>
            <color indexed="81"/>
            <rFont val="Lucida Console"/>
            <family val="3"/>
          </rPr>
          <t>Última movimentação no estoque em 07/2023 quantidade 113.</t>
        </r>
      </text>
    </comment>
    <comment ref="R5" authorId="0" shapeId="0" xr:uid="{F23D4C4F-B95D-4DF7-BB3B-D801504CC627}">
      <text>
        <r>
          <rPr>
            <sz val="10"/>
            <color indexed="81"/>
            <rFont val="Lucida Console"/>
            <family val="3"/>
          </rPr>
          <t>19.04.2004</t>
        </r>
      </text>
    </comment>
    <comment ref="Y5" authorId="0" shapeId="0" xr:uid="{1B4C0174-57A1-4E9B-A67F-7BB46C531AA2}">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944A51F3-5BDD-4BDC-9EA3-A40BE434AEC1}">
      <text>
        <r>
          <rPr>
            <sz val="10"/>
            <color indexed="81"/>
            <rFont val="Lucida Console"/>
            <family val="3"/>
          </rPr>
          <t>Última movimentação no estoque em 07/2023 quantidade 10.</t>
        </r>
      </text>
    </comment>
    <comment ref="R6" authorId="0" shapeId="0" xr:uid="{0D84C20D-5FCA-43CD-8194-95DDB8FF0F8B}">
      <text>
        <r>
          <rPr>
            <sz val="10"/>
            <color indexed="81"/>
            <rFont val="Lucida Console"/>
            <family val="3"/>
          </rPr>
          <t>01.01.1901</t>
        </r>
      </text>
    </comment>
    <comment ref="Y6" authorId="0" shapeId="0" xr:uid="{6D082041-52B5-4956-B71C-A538C8CAB972}">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D38FA1CA-EF90-4D23-B7F4-658730D63CD5}">
      <text>
        <r>
          <rPr>
            <sz val="10"/>
            <color indexed="81"/>
            <rFont val="Lucida Console"/>
            <family val="3"/>
          </rPr>
          <t>Última movimentação no estoque em 09/2023 quantidade 100.</t>
        </r>
      </text>
    </comment>
    <comment ref="R7" authorId="0" shapeId="0" xr:uid="{1F93EAA6-18A2-494A-A36B-94AA5269E465}">
      <text>
        <r>
          <rPr>
            <sz val="10"/>
            <color indexed="81"/>
            <rFont val="Lucida Console"/>
            <family val="3"/>
          </rPr>
          <t>01.01.1901</t>
        </r>
      </text>
    </comment>
    <comment ref="Y7" authorId="0" shapeId="0" xr:uid="{B5F9522B-BE97-40A0-BA67-26F580905779}">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3119596C-21F7-493E-B773-E9D311402751}">
      <text>
        <r>
          <rPr>
            <sz val="10"/>
            <color indexed="81"/>
            <rFont val="Lucida Console"/>
            <family val="3"/>
          </rPr>
          <t>Última movimentação no estoque em 09/2023 quantidade 100.</t>
        </r>
      </text>
    </comment>
    <comment ref="R8" authorId="0" shapeId="0" xr:uid="{09DCAD5D-2409-406F-BCB8-2BF3D2DAC153}">
      <text>
        <r>
          <rPr>
            <sz val="10"/>
            <color indexed="81"/>
            <rFont val="Lucida Console"/>
            <family val="3"/>
          </rPr>
          <t>01.01.1901</t>
        </r>
      </text>
    </comment>
    <comment ref="Y8" authorId="0" shapeId="0" xr:uid="{1C0336FA-D9E7-4A56-98AD-D51B88212292}">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EA7F68B8-D199-46D0-9B59-70E36D3FF9B3}">
      <text>
        <r>
          <rPr>
            <sz val="10"/>
            <color indexed="81"/>
            <rFont val="Lucida Console"/>
            <family val="3"/>
          </rPr>
          <t>Última movimentação no estoque em 09/2023 quantidade 3.603.</t>
        </r>
      </text>
    </comment>
    <comment ref="R9" authorId="0" shapeId="0" xr:uid="{52439232-84FB-48C7-B4FF-BF175AD54351}">
      <text>
        <r>
          <rPr>
            <sz val="10"/>
            <color indexed="81"/>
            <rFont val="Lucida Console"/>
            <family val="3"/>
          </rPr>
          <t>01.01.1901</t>
        </r>
      </text>
    </comment>
    <comment ref="Y9" authorId="0" shapeId="0" xr:uid="{18D3DB8D-6D6C-4FB9-9EB8-6950B3FD4740}">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92F0837C-7C73-4B7F-8708-146ECF32E565}">
      <text>
        <r>
          <rPr>
            <sz val="10"/>
            <color indexed="81"/>
            <rFont val="Lucida Console"/>
            <family val="3"/>
          </rPr>
          <t>Última movimentação no estoque em 04/2023 quantidade 5.</t>
        </r>
      </text>
    </comment>
    <comment ref="R10" authorId="0" shapeId="0" xr:uid="{1138ECB1-F8D7-4A35-A8DC-F3507D5A4CCC}">
      <text>
        <r>
          <rPr>
            <sz val="10"/>
            <color indexed="81"/>
            <rFont val="Lucida Console"/>
            <family val="3"/>
          </rPr>
          <t>01.01.1901</t>
        </r>
      </text>
    </comment>
    <comment ref="Y10" authorId="0" shapeId="0" xr:uid="{9554DDDD-B88E-42DD-BF7B-4365250AFF07}">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02AB16D3-2170-402C-ABFA-00A3325AFD63}">
      <text>
        <r>
          <rPr>
            <sz val="10"/>
            <color indexed="81"/>
            <rFont val="Lucida Console"/>
            <family val="3"/>
          </rPr>
          <t>Última movimentação no estoque em 04/2023 quantidade 5.</t>
        </r>
      </text>
    </comment>
    <comment ref="R11" authorId="0" shapeId="0" xr:uid="{001C4015-5B71-42E7-A32F-9BCE265BBB57}">
      <text>
        <r>
          <rPr>
            <sz val="10"/>
            <color indexed="81"/>
            <rFont val="Lucida Console"/>
            <family val="3"/>
          </rPr>
          <t>01.01.1901</t>
        </r>
      </text>
    </comment>
    <comment ref="Y11" authorId="0" shapeId="0" xr:uid="{73A8EA70-75D6-4704-8761-FB549CBCE2AA}">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8E966126-75BA-41AB-9A02-CF6389F2C775}">
      <text>
        <r>
          <rPr>
            <sz val="10"/>
            <color indexed="81"/>
            <rFont val="Lucida Console"/>
            <family val="3"/>
          </rPr>
          <t>Última movimentação no estoque em 04/2023 quantidade 7.</t>
        </r>
      </text>
    </comment>
    <comment ref="R12" authorId="0" shapeId="0" xr:uid="{5829B5CA-4ED1-4185-BD15-621C15453061}">
      <text>
        <r>
          <rPr>
            <sz val="10"/>
            <color indexed="81"/>
            <rFont val="Lucida Console"/>
            <family val="3"/>
          </rPr>
          <t>01.01.1901</t>
        </r>
      </text>
    </comment>
    <comment ref="Y12" authorId="0" shapeId="0" xr:uid="{E8807FC9-D581-4D6F-BBD7-D98AAF79182C}">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954C3003-CC96-4A56-B272-9E4DB3A308D2}">
      <text>
        <r>
          <rPr>
            <sz val="10"/>
            <color indexed="81"/>
            <rFont val="Lucida Console"/>
            <family val="3"/>
          </rPr>
          <t>Última movimentação no estoque em 04/2023 quantidade 5.</t>
        </r>
      </text>
    </comment>
    <comment ref="R13" authorId="0" shapeId="0" xr:uid="{ABC71013-C2A4-43BD-9461-AE0055623E69}">
      <text>
        <r>
          <rPr>
            <sz val="10"/>
            <color indexed="81"/>
            <rFont val="Lucida Console"/>
            <family val="3"/>
          </rPr>
          <t>01.01.1901</t>
        </r>
      </text>
    </comment>
    <comment ref="Y13" authorId="0" shapeId="0" xr:uid="{46D89B86-C6E0-4116-B735-52D756153AD7}">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AF77BAC4-A745-4651-B49E-B276E367CC9E}">
      <text>
        <r>
          <rPr>
            <sz val="10"/>
            <color indexed="81"/>
            <rFont val="Lucida Console"/>
            <family val="3"/>
          </rPr>
          <t>Última movimentação no estoque em 08/2023 quantidade 76.</t>
        </r>
      </text>
    </comment>
    <comment ref="R14" authorId="0" shapeId="0" xr:uid="{5C92AA44-0B3B-480C-8979-C3CEC71E9333}">
      <text>
        <r>
          <rPr>
            <sz val="10"/>
            <color indexed="81"/>
            <rFont val="Lucida Console"/>
            <family val="3"/>
          </rPr>
          <t>01.01.1901</t>
        </r>
      </text>
    </comment>
    <comment ref="Y14" authorId="0" shapeId="0" xr:uid="{EEF69BE5-F97A-4A5C-A188-C05357D06B03}">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5C671F64-2A6A-4A37-8BFC-EE775CA1F8B2}">
      <text>
        <r>
          <rPr>
            <sz val="10"/>
            <color indexed="81"/>
            <rFont val="Lucida Console"/>
            <family val="3"/>
          </rPr>
          <t>Última movimentação no estoque em 09/2023 quantidade 50.</t>
        </r>
      </text>
    </comment>
    <comment ref="R15" authorId="0" shapeId="0" xr:uid="{850F9CA6-C103-4176-A91B-A7981C0ED7A5}">
      <text>
        <r>
          <rPr>
            <sz val="10"/>
            <color indexed="81"/>
            <rFont val="Lucida Console"/>
            <family val="3"/>
          </rPr>
          <t>01.01.1901</t>
        </r>
      </text>
    </comment>
    <comment ref="Y15" authorId="0" shapeId="0" xr:uid="{32678685-A5F0-405D-A142-68C5BF765AA6}">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9268CAC0-E63A-4240-8FD8-EDDF121311E0}">
      <text>
        <r>
          <rPr>
            <sz val="10"/>
            <color indexed="81"/>
            <rFont val="Lucida Console"/>
            <family val="3"/>
          </rPr>
          <t>Última movimentação no estoque em 04/2023 quantidade 24.</t>
        </r>
      </text>
    </comment>
    <comment ref="R16" authorId="0" shapeId="0" xr:uid="{8E956C85-79AE-4E31-B378-8D64D33A9D59}">
      <text>
        <r>
          <rPr>
            <sz val="10"/>
            <color indexed="81"/>
            <rFont val="Lucida Console"/>
            <family val="3"/>
          </rPr>
          <t>01.01.1901</t>
        </r>
      </text>
    </comment>
    <comment ref="Y16" authorId="0" shapeId="0" xr:uid="{67F77884-E23F-44D2-AA52-C16354FF8086}">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0B502AA6-BD53-4D46-B560-552AA243AB21}">
      <text>
        <r>
          <rPr>
            <sz val="10"/>
            <color indexed="81"/>
            <rFont val="Lucida Console"/>
            <family val="3"/>
          </rPr>
          <t>Última movimentação no estoque em 09/2023 quantidade 20.</t>
        </r>
      </text>
    </comment>
    <comment ref="R17" authorId="0" shapeId="0" xr:uid="{82580BB1-AD86-44C0-9799-27835575677A}">
      <text>
        <r>
          <rPr>
            <sz val="10"/>
            <color indexed="81"/>
            <rFont val="Lucida Console"/>
            <family val="3"/>
          </rPr>
          <t>15.12.2020</t>
        </r>
      </text>
    </comment>
    <comment ref="Y17" authorId="0" shapeId="0" xr:uid="{586C0453-206A-4612-977A-570CF11C6377}">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772E377C-100B-4819-B026-A7AE8CA281EB}">
      <text>
        <r>
          <rPr>
            <sz val="10"/>
            <color indexed="81"/>
            <rFont val="Lucida Console"/>
            <family val="3"/>
          </rPr>
          <t>Última movimentação no estoque em 10/2022 quantidade 96.</t>
        </r>
      </text>
    </comment>
    <comment ref="R18" authorId="0" shapeId="0" xr:uid="{BC2F5A4C-3F00-487A-A1DE-8E36C553A113}">
      <text>
        <r>
          <rPr>
            <sz val="10"/>
            <color indexed="81"/>
            <rFont val="Lucida Console"/>
            <family val="3"/>
          </rPr>
          <t>26.09.2013</t>
        </r>
      </text>
    </comment>
    <comment ref="Y18" authorId="0" shapeId="0" xr:uid="{BF8FE257-0ED9-4877-99B1-96975B3E6CE3}">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E6274C84-0A61-426E-9B9E-7DD50B323DA9}">
      <text>
        <r>
          <rPr>
            <sz val="10"/>
            <color indexed="81"/>
            <rFont val="Lucida Console"/>
            <family val="3"/>
          </rPr>
          <t>Última movimentação no estoque em 09/2023 quantidade 4.</t>
        </r>
      </text>
    </comment>
    <comment ref="R19" authorId="0" shapeId="0" xr:uid="{E3B1CCEB-3250-4EDA-AE40-39081A314E01}">
      <text>
        <r>
          <rPr>
            <sz val="10"/>
            <color indexed="81"/>
            <rFont val="Lucida Console"/>
            <family val="3"/>
          </rPr>
          <t>01.01.1901</t>
        </r>
      </text>
    </comment>
    <comment ref="Y19" authorId="0" shapeId="0" xr:uid="{434AD57A-CC81-40CE-B6BE-6CE716AA8FC3}">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5C804392-0DDB-44FD-AFD3-2508CFA4B641}">
      <text>
        <r>
          <rPr>
            <sz val="10"/>
            <color indexed="81"/>
            <rFont val="Lucida Console"/>
            <family val="3"/>
          </rPr>
          <t>Última movimentação no estoque em 09/2023 quantidade 82.</t>
        </r>
      </text>
    </comment>
    <comment ref="R20" authorId="0" shapeId="0" xr:uid="{48FDE043-CA66-4288-AA8F-A959C082276A}">
      <text>
        <r>
          <rPr>
            <sz val="10"/>
            <color indexed="81"/>
            <rFont val="Lucida Console"/>
            <family val="3"/>
          </rPr>
          <t>08.11.2005</t>
        </r>
      </text>
    </comment>
    <comment ref="Y20" authorId="0" shapeId="0" xr:uid="{FD63D919-443E-43E3-94E7-C0691A07E0F5}">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8370E9E3-E70B-45CD-B947-A925E25DA24F}">
      <text>
        <r>
          <rPr>
            <sz val="10"/>
            <color indexed="81"/>
            <rFont val="Lucida Console"/>
            <family val="3"/>
          </rPr>
          <t>Última movimentação no estoque em 04/2023 quantidade 200.</t>
        </r>
      </text>
    </comment>
    <comment ref="R21" authorId="0" shapeId="0" xr:uid="{0E0CC80F-6B0D-4325-B0A0-396A247ED0B4}">
      <text>
        <r>
          <rPr>
            <sz val="10"/>
            <color indexed="81"/>
            <rFont val="Lucida Console"/>
            <family val="3"/>
          </rPr>
          <t>18.08.2009</t>
        </r>
      </text>
    </comment>
    <comment ref="Y21" authorId="0" shapeId="0" xr:uid="{3C8C35E0-5AE3-4FF5-8C36-3EA0D3D4F7EA}">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E3BA3FB7-E39F-4D3F-ACB1-C1931BCA5290}">
      <text>
        <r>
          <rPr>
            <sz val="10"/>
            <color indexed="81"/>
            <rFont val="Lucida Console"/>
            <family val="3"/>
          </rPr>
          <t>Última movimentação no estoque em 09/2023 quantidade 1.188.</t>
        </r>
      </text>
    </comment>
    <comment ref="R22" authorId="0" shapeId="0" xr:uid="{47D96683-9A1A-42B4-8851-CFB37D5ABF29}">
      <text>
        <r>
          <rPr>
            <sz val="10"/>
            <color indexed="81"/>
            <rFont val="Lucida Console"/>
            <family val="3"/>
          </rPr>
          <t>10.07.2019</t>
        </r>
      </text>
    </comment>
    <comment ref="Y22" authorId="0" shapeId="0" xr:uid="{C55681F3-10FC-474A-AE58-A4164C9AD84C}">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B53E2A8B-5485-4CA4-8963-489F59BCF006}">
      <text>
        <r>
          <rPr>
            <sz val="10"/>
            <color indexed="81"/>
            <rFont val="Lucida Console"/>
            <family val="3"/>
          </rPr>
          <t>Última movimentação no estoque em 07/2023 quantidade 14.</t>
        </r>
      </text>
    </comment>
    <comment ref="R23" authorId="0" shapeId="0" xr:uid="{0A1BB6D6-9442-4276-B089-74224943A621}">
      <text>
        <r>
          <rPr>
            <sz val="10"/>
            <color indexed="81"/>
            <rFont val="Lucida Console"/>
            <family val="3"/>
          </rPr>
          <t>01.01.1901</t>
        </r>
      </text>
    </comment>
    <comment ref="Y23" authorId="0" shapeId="0" xr:uid="{0EE71C81-6DD6-49CC-AF97-B1BD8747702D}">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A50EFD08-F5DF-4ADA-9111-9BF5463E7182}">
      <text>
        <r>
          <rPr>
            <sz val="10"/>
            <color indexed="81"/>
            <rFont val="Lucida Console"/>
            <family val="3"/>
          </rPr>
          <t>Última movimentação no estoque em 09/2023 quantidade 429.</t>
        </r>
      </text>
    </comment>
    <comment ref="R24" authorId="0" shapeId="0" xr:uid="{2684B95F-733A-4D22-808E-F58C4C54D96C}">
      <text>
        <r>
          <rPr>
            <sz val="10"/>
            <color indexed="81"/>
            <rFont val="Lucida Console"/>
            <family val="3"/>
          </rPr>
          <t>08.08.2016</t>
        </r>
      </text>
    </comment>
    <comment ref="Y24" authorId="0" shapeId="0" xr:uid="{F9C84C08-D947-4EB9-887C-696C6E85E17A}">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57C4E93C-6463-4808-9242-F5B3C2CA8CA9}">
      <text>
        <r>
          <rPr>
            <sz val="10"/>
            <color indexed="81"/>
            <rFont val="Lucida Console"/>
            <family val="3"/>
          </rPr>
          <t>Última movimentação no estoque em 09/2023 quantidade 79.</t>
        </r>
      </text>
    </comment>
    <comment ref="R25" authorId="0" shapeId="0" xr:uid="{A88D57BE-9704-4EB9-9BF6-829DE2E1D4E0}">
      <text>
        <r>
          <rPr>
            <sz val="10"/>
            <color indexed="81"/>
            <rFont val="Lucida Console"/>
            <family val="3"/>
          </rPr>
          <t>12.09.2019</t>
        </r>
      </text>
    </comment>
    <comment ref="Y25" authorId="0" shapeId="0" xr:uid="{EF34E1A6-0407-4B5A-81DE-5580FA51A37E}">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452BFC1C-6BCB-4C8B-9D46-42291EBB43B1}">
      <text>
        <r>
          <rPr>
            <sz val="10"/>
            <color indexed="81"/>
            <rFont val="Lucida Console"/>
            <family val="3"/>
          </rPr>
          <t>Última movimentação no estoque em 09/2023 quantidade 748.</t>
        </r>
      </text>
    </comment>
    <comment ref="R26" authorId="0" shapeId="0" xr:uid="{28862919-5B49-43BA-A310-F78AC5FA34B9}">
      <text>
        <r>
          <rPr>
            <sz val="10"/>
            <color indexed="81"/>
            <rFont val="Lucida Console"/>
            <family val="3"/>
          </rPr>
          <t>01.01.1901</t>
        </r>
      </text>
    </comment>
    <comment ref="Y26" authorId="0" shapeId="0" xr:uid="{3F11CF76-1623-4A51-833C-EE230C2371F4}">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748A964B-EE4E-4443-874D-B77D813B49F8}">
      <text>
        <r>
          <rPr>
            <sz val="10"/>
            <color indexed="81"/>
            <rFont val="Lucida Console"/>
            <family val="3"/>
          </rPr>
          <t>Última movimentação no estoque em 11/2022 quantidade 3.</t>
        </r>
      </text>
    </comment>
    <comment ref="R27" authorId="0" shapeId="0" xr:uid="{4338000A-7E0D-4A6A-ACC0-FB729EEE69ED}">
      <text>
        <r>
          <rPr>
            <sz val="10"/>
            <color indexed="81"/>
            <rFont val="Lucida Console"/>
            <family val="3"/>
          </rPr>
          <t>01.01.1901</t>
        </r>
      </text>
    </comment>
    <comment ref="Y27" authorId="0" shapeId="0" xr:uid="{B860F938-86CF-41EC-9C9D-DB81CF4866B6}">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E471A118-1315-4659-9364-3B376DD25491}">
      <text>
        <r>
          <rPr>
            <sz val="10"/>
            <color indexed="81"/>
            <rFont val="Lucida Console"/>
            <family val="3"/>
          </rPr>
          <t>Última movimentação no estoque em 07/2023 quantidade 5.</t>
        </r>
      </text>
    </comment>
    <comment ref="R28" authorId="0" shapeId="0" xr:uid="{2EE9C32E-BEDF-49C1-9423-EE1622B22284}">
      <text>
        <r>
          <rPr>
            <sz val="10"/>
            <color indexed="81"/>
            <rFont val="Lucida Console"/>
            <family val="3"/>
          </rPr>
          <t>01.01.1901</t>
        </r>
      </text>
    </comment>
    <comment ref="Y28" authorId="0" shapeId="0" xr:uid="{E244DD0F-3CDC-486C-B4F3-7C77614B559B}">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94059C2D-E336-4F97-B83F-ED3DF00A93B2}">
      <text>
        <r>
          <rPr>
            <sz val="10"/>
            <color indexed="81"/>
            <rFont val="Lucida Console"/>
            <family val="3"/>
          </rPr>
          <t>Última movimentação no estoque em 09/2023 quantidade 20.</t>
        </r>
      </text>
    </comment>
    <comment ref="R29" authorId="0" shapeId="0" xr:uid="{40447D49-DD57-4C36-B554-5AAFD4D13970}">
      <text>
        <r>
          <rPr>
            <sz val="10"/>
            <color indexed="81"/>
            <rFont val="Lucida Console"/>
            <family val="3"/>
          </rPr>
          <t>12.02.2008</t>
        </r>
      </text>
    </comment>
    <comment ref="Y29" authorId="0" shapeId="0" xr:uid="{D1A2B9AD-90E8-4244-AB49-523D34653DA6}">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887A85A3-9CA7-4F07-8DCC-D06DDA162777}">
      <text>
        <r>
          <rPr>
            <sz val="10"/>
            <color indexed="81"/>
            <rFont val="Lucida Console"/>
            <family val="3"/>
          </rPr>
          <t>Última movimentação no estoque em 07/2023 quantidade 20.</t>
        </r>
      </text>
    </comment>
    <comment ref="R30" authorId="0" shapeId="0" xr:uid="{9BC86DBF-9BFD-43B0-B37C-FA9EFF4E2C56}">
      <text>
        <r>
          <rPr>
            <sz val="10"/>
            <color indexed="81"/>
            <rFont val="Lucida Console"/>
            <family val="3"/>
          </rPr>
          <t>07.02.2018</t>
        </r>
      </text>
    </comment>
    <comment ref="Y30" authorId="0" shapeId="0" xr:uid="{0F60E818-3503-42F2-828E-42BC86A179CA}">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1EF0BF77-BD67-4710-B7D3-9DB4DB352F4E}">
      <text>
        <r>
          <rPr>
            <sz val="10"/>
            <color indexed="81"/>
            <rFont val="Lucida Console"/>
            <family val="3"/>
          </rPr>
          <t>Última movimentação no estoque em 09/2023 quantidade 28.</t>
        </r>
      </text>
    </comment>
    <comment ref="R31" authorId="0" shapeId="0" xr:uid="{ECD30CC5-874C-4700-A9BB-A1CEE9DED6A9}">
      <text>
        <r>
          <rPr>
            <sz val="10"/>
            <color indexed="81"/>
            <rFont val="Lucida Console"/>
            <family val="3"/>
          </rPr>
          <t>08.11.2005</t>
        </r>
      </text>
    </comment>
    <comment ref="Y31" authorId="0" shapeId="0" xr:uid="{E31A6B1A-CBFF-467A-8C0B-75C86817081F}">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CCCDA5AC-38C8-4016-8D99-38194483F3C9}">
      <text>
        <r>
          <rPr>
            <sz val="10"/>
            <color indexed="81"/>
            <rFont val="Lucida Console"/>
            <family val="3"/>
          </rPr>
          <t>Última movimentação no estoque em 05/2023 quantidade 1.</t>
        </r>
      </text>
    </comment>
    <comment ref="R32" authorId="0" shapeId="0" xr:uid="{2692AC58-5DEC-456C-BE59-31310E7EFBA1}">
      <text>
        <r>
          <rPr>
            <sz val="10"/>
            <color indexed="81"/>
            <rFont val="Lucida Console"/>
            <family val="3"/>
          </rPr>
          <t>01.01.1901</t>
        </r>
      </text>
    </comment>
    <comment ref="Y32" authorId="0" shapeId="0" xr:uid="{681484D8-DFD1-47EE-9469-CC168C31E4A5}">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5AC50855-1E04-4BF0-B582-A74E86CC5AB2}">
      <text>
        <r>
          <rPr>
            <sz val="10"/>
            <color indexed="81"/>
            <rFont val="Lucida Console"/>
            <family val="3"/>
          </rPr>
          <t>Última movimentação no estoque em 03/2023 quantidade 50.</t>
        </r>
      </text>
    </comment>
    <comment ref="R33" authorId="0" shapeId="0" xr:uid="{4EAB8349-26B3-49AE-ACFF-877DD6360A4A}">
      <text>
        <r>
          <rPr>
            <sz val="10"/>
            <color indexed="81"/>
            <rFont val="Lucida Console"/>
            <family val="3"/>
          </rPr>
          <t>01.01.1901</t>
        </r>
      </text>
    </comment>
    <comment ref="Y33" authorId="0" shapeId="0" xr:uid="{5327671C-736A-456D-AC40-3C6C5A7E4069}">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32E3CF14-3AB9-4772-8527-053D0DA24DA4}">
      <text>
        <r>
          <rPr>
            <sz val="10"/>
            <color indexed="81"/>
            <rFont val="Lucida Console"/>
            <family val="3"/>
          </rPr>
          <t>Última movimentação no estoque em 08/2023 quantidade 1.000.</t>
        </r>
      </text>
    </comment>
    <comment ref="R34" authorId="0" shapeId="0" xr:uid="{C80E4C9B-8984-4CE9-9C77-36CA33658741}">
      <text>
        <r>
          <rPr>
            <sz val="10"/>
            <color indexed="81"/>
            <rFont val="Lucida Console"/>
            <family val="3"/>
          </rPr>
          <t>01.01.1901</t>
        </r>
      </text>
    </comment>
    <comment ref="Y34" authorId="0" shapeId="0" xr:uid="{01D720F9-5F82-4E02-AB9C-905007C74EAA}">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EF5047AA-D1B4-4B4F-9758-213B76AD2288}">
      <text>
        <r>
          <rPr>
            <sz val="10"/>
            <color indexed="81"/>
            <rFont val="Lucida Console"/>
            <family val="3"/>
          </rPr>
          <t>Última movimentação no estoque em 08/2023 quantidade 1.000.</t>
        </r>
      </text>
    </comment>
    <comment ref="R35" authorId="0" shapeId="0" xr:uid="{10A5171A-7B53-4203-AAFF-31BB83A56E96}">
      <text>
        <r>
          <rPr>
            <sz val="10"/>
            <color indexed="81"/>
            <rFont val="Lucida Console"/>
            <family val="3"/>
          </rPr>
          <t>01.01.1901</t>
        </r>
      </text>
    </comment>
    <comment ref="Y35" authorId="0" shapeId="0" xr:uid="{D4DB9936-FE2C-4B11-A0AA-BF98B970F785}">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6FB3E4C0-178E-48F9-B29A-572D60203C54}">
      <text>
        <r>
          <rPr>
            <sz val="10"/>
            <color indexed="81"/>
            <rFont val="Lucida Console"/>
            <family val="3"/>
          </rPr>
          <t>Última movimentação no estoque em 10/2022 quantidade 35.</t>
        </r>
      </text>
    </comment>
    <comment ref="R36" authorId="0" shapeId="0" xr:uid="{C3D510D1-A14C-4784-B993-15C556C8D929}">
      <text>
        <r>
          <rPr>
            <sz val="10"/>
            <color indexed="81"/>
            <rFont val="Lucida Console"/>
            <family val="3"/>
          </rPr>
          <t>19.05.2022</t>
        </r>
      </text>
    </comment>
    <comment ref="Y36" authorId="0" shapeId="0" xr:uid="{84061E24-49AC-4613-9F68-FF8662905D20}">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3E2550BA-0C97-4738-9044-AAB42F7AA2F6}">
      <text>
        <r>
          <rPr>
            <sz val="10"/>
            <color indexed="81"/>
            <rFont val="Lucida Console"/>
            <family val="3"/>
          </rPr>
          <t>Última movimentação no estoque em 09/2023 quantidade 56.</t>
        </r>
      </text>
    </comment>
    <comment ref="R37" authorId="0" shapeId="0" xr:uid="{1383DBE0-E543-4CCB-976C-CFF7E231E373}">
      <text>
        <r>
          <rPr>
            <sz val="10"/>
            <color indexed="81"/>
            <rFont val="Lucida Console"/>
            <family val="3"/>
          </rPr>
          <t>13.06.2019</t>
        </r>
      </text>
    </comment>
    <comment ref="Y37" authorId="0" shapeId="0" xr:uid="{A2486B29-088C-4046-BD7D-14EFDE9679B3}">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BEA85B10-48CD-40B4-951A-23D18162593D}">
      <text>
        <r>
          <rPr>
            <sz val="10"/>
            <color indexed="81"/>
            <rFont val="Lucida Console"/>
            <family val="3"/>
          </rPr>
          <t>Última movimentação no estoque em 06/2023 quantidade 1.</t>
        </r>
      </text>
    </comment>
    <comment ref="R38" authorId="0" shapeId="0" xr:uid="{B7BE37BE-A863-460B-BF3B-C5E3793E152F}">
      <text>
        <r>
          <rPr>
            <sz val="10"/>
            <color indexed="81"/>
            <rFont val="Lucida Console"/>
            <family val="3"/>
          </rPr>
          <t>01.01.1901</t>
        </r>
      </text>
    </comment>
    <comment ref="Y38" authorId="0" shapeId="0" xr:uid="{9E0B0295-22F6-47D1-ACA0-2CDC82500B8A}">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0B7DDA8E-3B9A-4E58-B044-C20D7C4F2582}">
      <text>
        <r>
          <rPr>
            <sz val="10"/>
            <color indexed="81"/>
            <rFont val="Lucida Console"/>
            <family val="3"/>
          </rPr>
          <t>Última movimentação no estoque em 09/2023 quantidade 257.</t>
        </r>
      </text>
    </comment>
    <comment ref="R39" authorId="0" shapeId="0" xr:uid="{2E1B7F71-A3F4-4558-BACC-FB27792C88F4}">
      <text>
        <r>
          <rPr>
            <sz val="10"/>
            <color indexed="81"/>
            <rFont val="Lucida Console"/>
            <family val="3"/>
          </rPr>
          <t>01.01.1901</t>
        </r>
      </text>
    </comment>
    <comment ref="Y39" authorId="0" shapeId="0" xr:uid="{4B09EC86-733E-4944-BBEC-A22EF75C95CF}">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5822460C-B037-4CF0-A461-E0BF302357DA}">
      <text>
        <r>
          <rPr>
            <sz val="10"/>
            <color indexed="81"/>
            <rFont val="Lucida Console"/>
            <family val="3"/>
          </rPr>
          <t>Última movimentação no estoque em 04/2023 quantidade 84.</t>
        </r>
      </text>
    </comment>
    <comment ref="R40" authorId="0" shapeId="0" xr:uid="{D7CCD1F3-CE04-4163-9D64-1FB6E062C909}">
      <text>
        <r>
          <rPr>
            <sz val="10"/>
            <color indexed="81"/>
            <rFont val="Lucida Console"/>
            <family val="3"/>
          </rPr>
          <t>08.11.2005</t>
        </r>
      </text>
    </comment>
    <comment ref="Y40" authorId="0" shapeId="0" xr:uid="{3647CD5B-3ADA-4A77-831A-4F7CF6AC6C92}">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C7B30E3C-BFA9-4F34-9D64-FC27B4824129}">
      <text>
        <r>
          <rPr>
            <sz val="10"/>
            <color indexed="81"/>
            <rFont val="Lucida Console"/>
            <family val="3"/>
          </rPr>
          <t>Última movimentação no estoque em 06/2023 quantidade 50.</t>
        </r>
      </text>
    </comment>
    <comment ref="R41" authorId="0" shapeId="0" xr:uid="{CE3E35ED-2827-49F5-8D2B-E690CE18FDF7}">
      <text>
        <r>
          <rPr>
            <sz val="10"/>
            <color indexed="81"/>
            <rFont val="Lucida Console"/>
            <family val="3"/>
          </rPr>
          <t>01.01.1901</t>
        </r>
      </text>
    </comment>
    <comment ref="Y41" authorId="0" shapeId="0" xr:uid="{2F901B79-73DD-40DE-8005-7BC163A5637F}">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BB8AD7FD-25E1-4E30-BA20-4DD774D8EE14}">
      <text>
        <r>
          <rPr>
            <sz val="10"/>
            <color indexed="81"/>
            <rFont val="Lucida Console"/>
            <family val="3"/>
          </rPr>
          <t>Última movimentação no estoque em 08/2023 quantidade 28.</t>
        </r>
      </text>
    </comment>
    <comment ref="R42" authorId="0" shapeId="0" xr:uid="{71E06CC0-33F7-4A1B-986C-3CA0D3B3D943}">
      <text>
        <r>
          <rPr>
            <sz val="10"/>
            <color indexed="81"/>
            <rFont val="Lucida Console"/>
            <family val="3"/>
          </rPr>
          <t>01.01.1901</t>
        </r>
      </text>
    </comment>
    <comment ref="Y42" authorId="0" shapeId="0" xr:uid="{981BA73E-891B-4008-805C-71315D345533}">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90E776E4-695F-46F5-9128-3BB1AAAD137B}">
      <text>
        <r>
          <rPr>
            <sz val="10"/>
            <color indexed="81"/>
            <rFont val="Lucida Console"/>
            <family val="3"/>
          </rPr>
          <t>Última movimentação no estoque em 08/2023 quantidade 26.</t>
        </r>
      </text>
    </comment>
    <comment ref="R43" authorId="0" shapeId="0" xr:uid="{15B2E4CD-01C7-4F9A-8910-D94A4ED0248A}">
      <text>
        <r>
          <rPr>
            <sz val="10"/>
            <color indexed="81"/>
            <rFont val="Lucida Console"/>
            <family val="3"/>
          </rPr>
          <t>01.01.1901</t>
        </r>
      </text>
    </comment>
    <comment ref="Y43" authorId="0" shapeId="0" xr:uid="{C1A64EC7-095C-470B-85B9-90947163F2EE}">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0C626C13-8C8B-4B85-8A8F-466C44EC74F4}">
      <text>
        <r>
          <rPr>
            <sz val="10"/>
            <color indexed="81"/>
            <rFont val="Lucida Console"/>
            <family val="3"/>
          </rPr>
          <t>Última movimentação no estoque em 08/2023 quantidade 10.</t>
        </r>
      </text>
    </comment>
    <comment ref="R44" authorId="0" shapeId="0" xr:uid="{FF1F760E-ED32-4D79-AA59-52A68298B1CA}">
      <text>
        <r>
          <rPr>
            <sz val="10"/>
            <color indexed="81"/>
            <rFont val="Lucida Console"/>
            <family val="3"/>
          </rPr>
          <t>01.01.1901</t>
        </r>
      </text>
    </comment>
    <comment ref="Y44" authorId="0" shapeId="0" xr:uid="{FD7BA71A-9C87-4CB8-94C5-672FC7E23DCA}">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AC5CFFB0-C3CF-4518-923F-138CFFBF5343}">
      <text>
        <r>
          <rPr>
            <sz val="10"/>
            <color indexed="81"/>
            <rFont val="Lucida Console"/>
            <family val="3"/>
          </rPr>
          <t>Última movimentação no estoque em 08/2023 quantidade 7.</t>
        </r>
      </text>
    </comment>
    <comment ref="R45" authorId="0" shapeId="0" xr:uid="{0AB5EA3E-2023-4512-AF45-F380F8048784}">
      <text>
        <r>
          <rPr>
            <sz val="10"/>
            <color indexed="81"/>
            <rFont val="Lucida Console"/>
            <family val="3"/>
          </rPr>
          <t>28.06.2004</t>
        </r>
      </text>
    </comment>
    <comment ref="Y45" authorId="0" shapeId="0" xr:uid="{2058985A-3B99-4289-80F1-9C77A3FAAB9C}">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90845F41-F391-4558-9FD7-72A9B5C1B94D}">
      <text>
        <r>
          <rPr>
            <sz val="10"/>
            <color indexed="81"/>
            <rFont val="Lucida Console"/>
            <family val="3"/>
          </rPr>
          <t>Última movimentação no estoque em 06/2023 quantidade 4.</t>
        </r>
      </text>
    </comment>
    <comment ref="R46" authorId="0" shapeId="0" xr:uid="{7AF47744-EFC2-474D-BBC4-3EBE504101A4}">
      <text>
        <r>
          <rPr>
            <sz val="10"/>
            <color indexed="81"/>
            <rFont val="Lucida Console"/>
            <family val="3"/>
          </rPr>
          <t>01.01.1901</t>
        </r>
      </text>
    </comment>
    <comment ref="Y46" authorId="0" shapeId="0" xr:uid="{49CED507-932A-40CE-A481-E723DB35E31A}">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925E8E5C-D8EB-4916-B975-50AC2F324E70}">
      <text>
        <r>
          <rPr>
            <sz val="10"/>
            <color indexed="81"/>
            <rFont val="Lucida Console"/>
            <family val="3"/>
          </rPr>
          <t>Última movimentação no estoque em 08/2023 quantidade 532.</t>
        </r>
      </text>
    </comment>
    <comment ref="R47" authorId="0" shapeId="0" xr:uid="{B7B2530A-C7E5-4AF9-847E-7BA8D5645462}">
      <text>
        <r>
          <rPr>
            <sz val="10"/>
            <color indexed="81"/>
            <rFont val="Lucida Console"/>
            <family val="3"/>
          </rPr>
          <t>01.01.1901</t>
        </r>
      </text>
    </comment>
    <comment ref="Y47" authorId="0" shapeId="0" xr:uid="{51DDA50D-6F2E-4578-ABEE-7DD8EE2C1E88}">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F7086E65-666C-47A0-8C23-3C8101A71ECE}">
      <text>
        <r>
          <rPr>
            <sz val="10"/>
            <color indexed="81"/>
            <rFont val="Lucida Console"/>
            <family val="3"/>
          </rPr>
          <t>Última movimentação no estoque em 09/2023 quantidade 144.</t>
        </r>
      </text>
    </comment>
    <comment ref="R48" authorId="0" shapeId="0" xr:uid="{425C180A-7F49-451C-BC77-BB0F63794436}">
      <text>
        <r>
          <rPr>
            <sz val="10"/>
            <color indexed="81"/>
            <rFont val="Lucida Console"/>
            <family val="3"/>
          </rPr>
          <t>01.01.1901</t>
        </r>
      </text>
    </comment>
    <comment ref="Y48" authorId="0" shapeId="0" xr:uid="{8F988117-5258-4144-92F4-867AEEF114F0}">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42B915AE-8491-48C9-8E7A-60E8A0404FF6}">
      <text>
        <r>
          <rPr>
            <sz val="10"/>
            <color indexed="81"/>
            <rFont val="Lucida Console"/>
            <family val="3"/>
          </rPr>
          <t>Última movimentação no estoque em 06/2023 quantidade 296.</t>
        </r>
      </text>
    </comment>
    <comment ref="R49" authorId="0" shapeId="0" xr:uid="{C64B1C93-7C2A-41D1-8634-ECA52DAF6DE7}">
      <text>
        <r>
          <rPr>
            <sz val="10"/>
            <color indexed="81"/>
            <rFont val="Lucida Console"/>
            <family val="3"/>
          </rPr>
          <t>01.01.1901</t>
        </r>
      </text>
    </comment>
    <comment ref="Y49" authorId="0" shapeId="0" xr:uid="{70E14EA8-DCE9-4F86-98C3-1438AF64D3F8}">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DB90FA5B-8E23-4305-8E8F-A0B61D161BAE}">
      <text>
        <r>
          <rPr>
            <sz val="10"/>
            <color indexed="81"/>
            <rFont val="Lucida Console"/>
            <family val="3"/>
          </rPr>
          <t>Última movimentação no estoque em 08/2023 quantidade 5.</t>
        </r>
      </text>
    </comment>
    <comment ref="R50" authorId="0" shapeId="0" xr:uid="{DE386B73-DAB2-4CE2-B5DC-60ED6666B0CE}">
      <text>
        <r>
          <rPr>
            <sz val="10"/>
            <color indexed="81"/>
            <rFont val="Lucida Console"/>
            <family val="3"/>
          </rPr>
          <t>01.01.1901</t>
        </r>
      </text>
    </comment>
    <comment ref="Y50" authorId="0" shapeId="0" xr:uid="{0D82F9AD-DA6A-40E6-962B-6414C0B9C440}">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1D9222ED-061E-4C74-9203-A6573ED120E3}">
      <text>
        <r>
          <rPr>
            <sz val="10"/>
            <color indexed="81"/>
            <rFont val="Lucida Console"/>
            <family val="3"/>
          </rPr>
          <t>Última movimentação no estoque em 05/2023 quantidade 39.</t>
        </r>
      </text>
    </comment>
    <comment ref="R51" authorId="0" shapeId="0" xr:uid="{B5D83610-C44C-41B3-9566-6DD829C74D9B}">
      <text>
        <r>
          <rPr>
            <sz val="10"/>
            <color indexed="81"/>
            <rFont val="Lucida Console"/>
            <family val="3"/>
          </rPr>
          <t>19.03.2004</t>
        </r>
      </text>
    </comment>
    <comment ref="Y51" authorId="0" shapeId="0" xr:uid="{E00A5376-7F17-4156-AD45-DF9B87156467}">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D4339463-EAE1-495F-BDDA-61197F16B87E}">
      <text>
        <r>
          <rPr>
            <sz val="10"/>
            <color indexed="81"/>
            <rFont val="Lucida Console"/>
            <family val="3"/>
          </rPr>
          <t>Última movimentação no estoque em 09/2023 quantidade 233.</t>
        </r>
      </text>
    </comment>
    <comment ref="R52" authorId="0" shapeId="0" xr:uid="{1A2043ED-916A-4650-AE77-74626BAE76C2}">
      <text>
        <r>
          <rPr>
            <sz val="10"/>
            <color indexed="81"/>
            <rFont val="Lucida Console"/>
            <family val="3"/>
          </rPr>
          <t>12.09.2019</t>
        </r>
      </text>
    </comment>
    <comment ref="Y52" authorId="0" shapeId="0" xr:uid="{3F544692-459E-4C0C-9B76-2DD3E8BE0B3F}">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22364988-FA67-454F-9590-3620591F83D3}">
      <text>
        <r>
          <rPr>
            <sz val="10"/>
            <color indexed="81"/>
            <rFont val="Lucida Console"/>
            <family val="3"/>
          </rPr>
          <t>Última movimentação no estoque em 09/2023 quantidade 2.637.</t>
        </r>
      </text>
    </comment>
    <comment ref="R53" authorId="0" shapeId="0" xr:uid="{D2D1FC7C-7D66-4379-97E2-9A4D5E0C911E}">
      <text>
        <r>
          <rPr>
            <sz val="10"/>
            <color indexed="81"/>
            <rFont val="Lucida Console"/>
            <family val="3"/>
          </rPr>
          <t>17.04.2019</t>
        </r>
      </text>
    </comment>
    <comment ref="Y53" authorId="0" shapeId="0" xr:uid="{5F8D4E91-E45F-4E68-815F-1FD0C2D07ED5}">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7F8B5A47-36ED-4B27-A3E9-A6AD50E032B9}">
      <text>
        <r>
          <rPr>
            <sz val="10"/>
            <color indexed="81"/>
            <rFont val="Lucida Console"/>
            <family val="3"/>
          </rPr>
          <t>Última movimentação no estoque em 09/2023 quantidade 1.</t>
        </r>
      </text>
    </comment>
    <comment ref="R54" authorId="0" shapeId="0" xr:uid="{D5F68BA6-6A7F-414B-99A3-1C585197EF32}">
      <text>
        <r>
          <rPr>
            <sz val="10"/>
            <color indexed="81"/>
            <rFont val="Lucida Console"/>
            <family val="3"/>
          </rPr>
          <t>17.04.2019</t>
        </r>
      </text>
    </comment>
    <comment ref="Y54" authorId="0" shapeId="0" xr:uid="{E8E011C9-BCC4-4753-968C-2DC015C8725E}">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C307DE71-0FC6-472D-B0DD-44246198EF9F}">
      <text>
        <r>
          <rPr>
            <sz val="10"/>
            <color indexed="81"/>
            <rFont val="Lucida Console"/>
            <family val="3"/>
          </rPr>
          <t>Última movimentação no estoque em 09/2023 quantidade 6.</t>
        </r>
      </text>
    </comment>
    <comment ref="R55" authorId="0" shapeId="0" xr:uid="{A47AC0D1-A7BB-4D68-9A03-4B4C12EC7D72}">
      <text>
        <r>
          <rPr>
            <sz val="10"/>
            <color indexed="81"/>
            <rFont val="Lucida Console"/>
            <family val="3"/>
          </rPr>
          <t>17.04.2019</t>
        </r>
      </text>
    </comment>
    <comment ref="Y55" authorId="0" shapeId="0" xr:uid="{0C1C22E2-99A5-40B8-B923-E5B849214C5A}">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32A07916-038E-491C-A8CF-BBE458474AA7}">
      <text>
        <r>
          <rPr>
            <sz val="10"/>
            <color indexed="81"/>
            <rFont val="Lucida Console"/>
            <family val="3"/>
          </rPr>
          <t>Última movimentação no estoque em 09/2023 quantidade 5.</t>
        </r>
      </text>
    </comment>
    <comment ref="R56" authorId="0" shapeId="0" xr:uid="{AC856C92-F322-4BD0-9C0D-98CF2BD5415B}">
      <text>
        <r>
          <rPr>
            <sz val="10"/>
            <color indexed="81"/>
            <rFont val="Lucida Console"/>
            <family val="3"/>
          </rPr>
          <t>17.04.2019</t>
        </r>
      </text>
    </comment>
    <comment ref="Y56" authorId="0" shapeId="0" xr:uid="{43908B53-244C-47DD-B488-E9E9EE3C75B2}">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F0BC57B2-3992-44E4-A87C-87A3978EA37C}">
      <text>
        <r>
          <rPr>
            <sz val="10"/>
            <color indexed="81"/>
            <rFont val="Lucida Console"/>
            <family val="3"/>
          </rPr>
          <t>Última movimentação no estoque em 09/2023 quantidade 3.</t>
        </r>
      </text>
    </comment>
    <comment ref="R57" authorId="0" shapeId="0" xr:uid="{207CE5E5-600C-4F12-A769-E7B56372B088}">
      <text>
        <r>
          <rPr>
            <sz val="10"/>
            <color indexed="81"/>
            <rFont val="Lucida Console"/>
            <family val="3"/>
          </rPr>
          <t>17.04.2019</t>
        </r>
      </text>
    </comment>
    <comment ref="Y57" authorId="0" shapeId="0" xr:uid="{6546137A-5E68-4E8F-85FA-2D083CF33965}">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ACFFE0CA-F39B-416C-ADEF-633B8F0121F1}">
      <text>
        <r>
          <rPr>
            <sz val="10"/>
            <color indexed="81"/>
            <rFont val="Lucida Console"/>
            <family val="3"/>
          </rPr>
          <t>Última movimentação no estoque em 03/2023 quantidade 1.</t>
        </r>
      </text>
    </comment>
    <comment ref="R58" authorId="0" shapeId="0" xr:uid="{9EF8AC87-161E-408E-AECC-F54C94FCE346}">
      <text>
        <r>
          <rPr>
            <sz val="10"/>
            <color indexed="81"/>
            <rFont val="Lucida Console"/>
            <family val="3"/>
          </rPr>
          <t>17.04.2019</t>
        </r>
      </text>
    </comment>
    <comment ref="Y58" authorId="0" shapeId="0" xr:uid="{BEB71DE3-F4E5-4059-9F5C-AF742DD2F4B6}">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B8E0A94B-DBFF-4194-BF8E-0F4E5FF54B38}">
      <text>
        <r>
          <rPr>
            <sz val="10"/>
            <color indexed="81"/>
            <rFont val="Lucida Console"/>
            <family val="3"/>
          </rPr>
          <t>Última movimentação no estoque em 03/2023 quantidade 1.</t>
        </r>
      </text>
    </comment>
    <comment ref="R59" authorId="0" shapeId="0" xr:uid="{FC925789-96D4-4192-A965-EA8A5F37E8EA}">
      <text>
        <r>
          <rPr>
            <sz val="10"/>
            <color indexed="81"/>
            <rFont val="Lucida Console"/>
            <family val="3"/>
          </rPr>
          <t>17.04.2019</t>
        </r>
      </text>
    </comment>
    <comment ref="Y59" authorId="0" shapeId="0" xr:uid="{954F5973-9B0D-4EF4-A596-571D7A63E55A}">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BC2BD0F5-5944-482C-B425-B99F8A7EB538}">
      <text>
        <r>
          <rPr>
            <sz val="10"/>
            <color indexed="81"/>
            <rFont val="Lucida Console"/>
            <family val="3"/>
          </rPr>
          <t>Última movimentação no estoque em 06/2023 quantidade 2.</t>
        </r>
      </text>
    </comment>
    <comment ref="R60" authorId="0" shapeId="0" xr:uid="{CECCF50D-9ACE-489D-954E-FB5412AC9EEF}">
      <text>
        <r>
          <rPr>
            <sz val="10"/>
            <color indexed="81"/>
            <rFont val="Lucida Console"/>
            <family val="3"/>
          </rPr>
          <t>17.04.2019</t>
        </r>
      </text>
    </comment>
    <comment ref="Y60" authorId="0" shapeId="0" xr:uid="{E4D92552-B04E-437B-BFE7-2CA3BA5E1523}">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FEB54A74-A1A6-4F0E-B666-7BCDA37C09CA}">
      <text>
        <r>
          <rPr>
            <sz val="10"/>
            <color indexed="81"/>
            <rFont val="Lucida Console"/>
            <family val="3"/>
          </rPr>
          <t>Última movimentação no estoque em 01/2023 quantidade 1.</t>
        </r>
      </text>
    </comment>
    <comment ref="R61" authorId="0" shapeId="0" xr:uid="{41EADDF4-98EF-4FC5-AE8B-DC3AF67567EF}">
      <text>
        <r>
          <rPr>
            <sz val="10"/>
            <color indexed="81"/>
            <rFont val="Lucida Console"/>
            <family val="3"/>
          </rPr>
          <t>17.04.2019</t>
        </r>
      </text>
    </comment>
    <comment ref="Y61" authorId="0" shapeId="0" xr:uid="{A71686D2-CE6A-4C95-8BE0-18F8B20A1410}">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68076DF1-DBA2-4EEF-B442-6D788DF94E37}">
      <text>
        <r>
          <rPr>
            <sz val="10"/>
            <color indexed="81"/>
            <rFont val="Lucida Console"/>
            <family val="3"/>
          </rPr>
          <t>Última movimentação no estoque em 05/2023 quantidade 1.</t>
        </r>
      </text>
    </comment>
    <comment ref="R62" authorId="0" shapeId="0" xr:uid="{34F4CD70-E21D-4967-AD04-94144D8C3E55}">
      <text>
        <r>
          <rPr>
            <sz val="10"/>
            <color indexed="81"/>
            <rFont val="Lucida Console"/>
            <family val="3"/>
          </rPr>
          <t>17.04.2019</t>
        </r>
      </text>
    </comment>
    <comment ref="Y62" authorId="0" shapeId="0" xr:uid="{27BA23FA-D8CA-46BE-944E-C32535169D5D}">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36F404F0-DBF1-4322-BCFC-0138CFF1330F}">
      <text>
        <r>
          <rPr>
            <sz val="10"/>
            <color indexed="81"/>
            <rFont val="Lucida Console"/>
            <family val="3"/>
          </rPr>
          <t>Última movimentação no estoque em 09/2023 quantidade 1.</t>
        </r>
      </text>
    </comment>
    <comment ref="R63" authorId="0" shapeId="0" xr:uid="{F9F7AEDA-0F38-4FE8-A818-75323FBBEF68}">
      <text>
        <r>
          <rPr>
            <sz val="10"/>
            <color indexed="81"/>
            <rFont val="Lucida Console"/>
            <family val="3"/>
          </rPr>
          <t>17.04.2019</t>
        </r>
      </text>
    </comment>
    <comment ref="Y63" authorId="0" shapeId="0" xr:uid="{F532E283-3F75-49F7-91E6-3DE9E2DA534E}">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9347888D-E3F1-4707-ABE5-0BA43224F3BD}">
      <text>
        <r>
          <rPr>
            <sz val="10"/>
            <color indexed="81"/>
            <rFont val="Lucida Console"/>
            <family val="3"/>
          </rPr>
          <t>Última movimentação no estoque em 09/2023 quantidade 2.</t>
        </r>
      </text>
    </comment>
    <comment ref="R64" authorId="0" shapeId="0" xr:uid="{38F214B2-0608-4E30-B52A-5068854370BD}">
      <text>
        <r>
          <rPr>
            <sz val="10"/>
            <color indexed="81"/>
            <rFont val="Lucida Console"/>
            <family val="3"/>
          </rPr>
          <t>01.01.1901</t>
        </r>
      </text>
    </comment>
    <comment ref="Y64" authorId="0" shapeId="0" xr:uid="{D3573BCA-93D3-46DE-BC0E-F2A888458092}">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65DAE67E-96FD-4E02-8B26-B0EEE22D46F4}">
      <text>
        <r>
          <rPr>
            <sz val="10"/>
            <color indexed="81"/>
            <rFont val="Lucida Console"/>
            <family val="3"/>
          </rPr>
          <t>Última movimentação no estoque em 11/2022 quantidade 3.</t>
        </r>
      </text>
    </comment>
    <comment ref="R65" authorId="0" shapeId="0" xr:uid="{99118AB9-621E-49AF-9FE6-0F453BD1CD98}">
      <text>
        <r>
          <rPr>
            <sz val="10"/>
            <color indexed="81"/>
            <rFont val="Lucida Console"/>
            <family val="3"/>
          </rPr>
          <t>01.01.1901</t>
        </r>
      </text>
    </comment>
    <comment ref="Y65" authorId="0" shapeId="0" xr:uid="{C6EFD55D-3B3A-4CDF-A788-29B1A825DBF2}">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51EE5075-8215-44E0-A287-A675F6DBCCAE}">
      <text>
        <r>
          <rPr>
            <sz val="10"/>
            <color indexed="81"/>
            <rFont val="Lucida Console"/>
            <family val="3"/>
          </rPr>
          <t>Última movimentação no estoque em 09/2023 quantidade 70.</t>
        </r>
      </text>
    </comment>
    <comment ref="R66" authorId="0" shapeId="0" xr:uid="{2676822B-6A12-43FD-9D3C-9BC5CFB32216}">
      <text>
        <r>
          <rPr>
            <sz val="10"/>
            <color indexed="81"/>
            <rFont val="Lucida Console"/>
            <family val="3"/>
          </rPr>
          <t>01.01.1901</t>
        </r>
      </text>
    </comment>
    <comment ref="Y66" authorId="0" shapeId="0" xr:uid="{FB2B7F60-DD2E-4A64-945E-BAA23FDF6061}">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F22476AF-4F37-4C1B-A307-ED85B33F2FAF}">
      <text>
        <r>
          <rPr>
            <sz val="10"/>
            <color indexed="81"/>
            <rFont val="Lucida Console"/>
            <family val="3"/>
          </rPr>
          <t>Última movimentação no estoque em 09/2023 quantidade 70.</t>
        </r>
      </text>
    </comment>
    <comment ref="R67" authorId="0" shapeId="0" xr:uid="{D5AACBBB-760D-4E94-9D3F-B26413B169D3}">
      <text>
        <r>
          <rPr>
            <sz val="10"/>
            <color indexed="81"/>
            <rFont val="Lucida Console"/>
            <family val="3"/>
          </rPr>
          <t>01.01.1901</t>
        </r>
      </text>
    </comment>
    <comment ref="Y67" authorId="0" shapeId="0" xr:uid="{E57AC1B9-FAF2-479E-821C-CF793E9FF8B1}">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74F7D1FA-D8DB-4408-A3C2-5E4E234AE601}">
      <text>
        <r>
          <rPr>
            <sz val="10"/>
            <color indexed="81"/>
            <rFont val="Lucida Console"/>
            <family val="3"/>
          </rPr>
          <t>Última movimentação no estoque em 09/2023 quantidade 100.</t>
        </r>
      </text>
    </comment>
    <comment ref="R68" authorId="0" shapeId="0" xr:uid="{152B928E-FAAC-4BFD-ABF1-95D271BF6532}">
      <text>
        <r>
          <rPr>
            <sz val="10"/>
            <color indexed="81"/>
            <rFont val="Lucida Console"/>
            <family val="3"/>
          </rPr>
          <t>01.01.1901</t>
        </r>
      </text>
    </comment>
    <comment ref="Y68" authorId="0" shapeId="0" xr:uid="{681EBF71-1906-434B-ADF0-F95A45B6E1A0}">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A38E143A-5CA5-46C3-9CAB-1466831D76D0}">
      <text>
        <r>
          <rPr>
            <sz val="10"/>
            <color indexed="81"/>
            <rFont val="Lucida Console"/>
            <family val="3"/>
          </rPr>
          <t>Última movimentação no estoque em 09/2023 quantidade 50.</t>
        </r>
      </text>
    </comment>
    <comment ref="R69" authorId="0" shapeId="0" xr:uid="{ABAD098B-15B3-4ED1-92C7-4FE5857A5137}">
      <text>
        <r>
          <rPr>
            <sz val="10"/>
            <color indexed="81"/>
            <rFont val="Lucida Console"/>
            <family val="3"/>
          </rPr>
          <t>01.01.1901</t>
        </r>
      </text>
    </comment>
    <comment ref="Y69" authorId="0" shapeId="0" xr:uid="{62833D96-1584-4F1C-B397-A05E9738B285}">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4B1F7220-D7F9-4123-B3C5-4F713864317B}">
      <text>
        <r>
          <rPr>
            <sz val="10"/>
            <color indexed="81"/>
            <rFont val="Lucida Console"/>
            <family val="3"/>
          </rPr>
          <t>Última movimentação no estoque em 09/2023 quantidade 10.</t>
        </r>
      </text>
    </comment>
    <comment ref="R70" authorId="0" shapeId="0" xr:uid="{F40366F2-8F79-44B4-87F2-3080F0AEF96F}">
      <text>
        <r>
          <rPr>
            <sz val="10"/>
            <color indexed="81"/>
            <rFont val="Lucida Console"/>
            <family val="3"/>
          </rPr>
          <t>01.01.1901</t>
        </r>
      </text>
    </comment>
    <comment ref="Y70" authorId="0" shapeId="0" xr:uid="{EB0317A4-43DB-4161-8CA1-249867158A93}">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F32A9458-E466-4F20-8532-8B3792D3E38C}">
      <text>
        <r>
          <rPr>
            <sz val="10"/>
            <color indexed="81"/>
            <rFont val="Lucida Console"/>
            <family val="3"/>
          </rPr>
          <t>Última movimentação no estoque em 09/2023 quantidade 100.</t>
        </r>
      </text>
    </comment>
    <comment ref="R71" authorId="0" shapeId="0" xr:uid="{7124C683-B8F0-49BD-9C80-B55F2708B28B}">
      <text>
        <r>
          <rPr>
            <sz val="10"/>
            <color indexed="81"/>
            <rFont val="Lucida Console"/>
            <family val="3"/>
          </rPr>
          <t>01.01.1901</t>
        </r>
      </text>
    </comment>
    <comment ref="Y71" authorId="0" shapeId="0" xr:uid="{D2A3480D-BFA8-4548-8EE0-2CA1034B25DC}">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032EACFD-C286-4346-A710-522FC0186CFE}">
      <text>
        <r>
          <rPr>
            <sz val="10"/>
            <color indexed="81"/>
            <rFont val="Lucida Console"/>
            <family val="3"/>
          </rPr>
          <t>Última movimentação no estoque em 09/2023 quantidade 50.</t>
        </r>
      </text>
    </comment>
    <comment ref="R72" authorId="0" shapeId="0" xr:uid="{005F2E31-EF96-4A88-B9EB-52F3AC00CBA3}">
      <text>
        <r>
          <rPr>
            <sz val="10"/>
            <color indexed="81"/>
            <rFont val="Lucida Console"/>
            <family val="3"/>
          </rPr>
          <t>01.01.1901</t>
        </r>
      </text>
    </comment>
    <comment ref="Y72" authorId="0" shapeId="0" xr:uid="{E57C6281-26B7-49ED-82FB-AB670B699B6F}">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14B903E3-E4D7-49BC-836F-D9570D4136FE}">
      <text>
        <r>
          <rPr>
            <sz val="10"/>
            <color indexed="81"/>
            <rFont val="Lucida Console"/>
            <family val="3"/>
          </rPr>
          <t>Última movimentação no estoque em 04/2023 quantidade 22.</t>
        </r>
      </text>
    </comment>
    <comment ref="R73" authorId="0" shapeId="0" xr:uid="{24FD316A-6EFB-4DCD-9277-9B81C22B330A}">
      <text>
        <r>
          <rPr>
            <sz val="10"/>
            <color indexed="81"/>
            <rFont val="Lucida Console"/>
            <family val="3"/>
          </rPr>
          <t>01.01.1901</t>
        </r>
      </text>
    </comment>
    <comment ref="Y73" authorId="0" shapeId="0" xr:uid="{71F13A53-B39A-42B6-B004-E1559FBC6713}">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9C08DB7D-1141-4CEF-B212-E42B9C37054C}">
      <text>
        <r>
          <rPr>
            <sz val="10"/>
            <color indexed="81"/>
            <rFont val="Lucida Console"/>
            <family val="3"/>
          </rPr>
          <t>Última movimentação no estoque em 04/2023 quantidade 20.</t>
        </r>
      </text>
    </comment>
    <comment ref="R74" authorId="0" shapeId="0" xr:uid="{883DBCBE-0DBC-46E7-806C-DB67100420D4}">
      <text>
        <r>
          <rPr>
            <sz val="10"/>
            <color indexed="81"/>
            <rFont val="Lucida Console"/>
            <family val="3"/>
          </rPr>
          <t>01.01.1901</t>
        </r>
      </text>
    </comment>
    <comment ref="Y74" authorId="0" shapeId="0" xr:uid="{72E14A57-AFA2-448F-BD42-766181F96D87}">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A5F8E451-4A70-4680-9C58-68995156AFC1}">
      <text>
        <r>
          <rPr>
            <sz val="10"/>
            <color indexed="81"/>
            <rFont val="Lucida Console"/>
            <family val="3"/>
          </rPr>
          <t>Última movimentação no estoque em 04/2023 quantidade 22.</t>
        </r>
      </text>
    </comment>
    <comment ref="R75" authorId="0" shapeId="0" xr:uid="{8BF64AF6-A3B9-47AF-A544-0298E7EC83EB}">
      <text>
        <r>
          <rPr>
            <sz val="10"/>
            <color indexed="81"/>
            <rFont val="Lucida Console"/>
            <family val="3"/>
          </rPr>
          <t>01.01.1901</t>
        </r>
      </text>
    </comment>
    <comment ref="Y75" authorId="0" shapeId="0" xr:uid="{A3C065A4-DC35-413F-B015-5175308165C6}">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9759E00F-C1AC-475F-95C6-44ACB0061B4E}">
      <text>
        <r>
          <rPr>
            <sz val="10"/>
            <color indexed="81"/>
            <rFont val="Lucida Console"/>
            <family val="3"/>
          </rPr>
          <t>Última movimentação no estoque em 04/2023 quantidade 2.</t>
        </r>
      </text>
    </comment>
    <comment ref="R76" authorId="0" shapeId="0" xr:uid="{1A7D0A89-1098-46FC-AB58-23C95EA523E5}">
      <text>
        <r>
          <rPr>
            <sz val="10"/>
            <color indexed="81"/>
            <rFont val="Lucida Console"/>
            <family val="3"/>
          </rPr>
          <t>01.01.1901</t>
        </r>
      </text>
    </comment>
    <comment ref="Y76" authorId="0" shapeId="0" xr:uid="{311CA28A-9633-4C70-BAB2-B8499B0A371E}">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B549A19C-0B4E-4043-B02C-1C53D51C3BD8}">
      <text>
        <r>
          <rPr>
            <sz val="10"/>
            <color indexed="81"/>
            <rFont val="Lucida Console"/>
            <family val="3"/>
          </rPr>
          <t>Última movimentação no estoque em 06/2023 quantidade 1.353.</t>
        </r>
      </text>
    </comment>
    <comment ref="R77" authorId="0" shapeId="0" xr:uid="{19AE8947-988C-49F9-B4F8-4F4790690775}">
      <text>
        <r>
          <rPr>
            <sz val="10"/>
            <color indexed="81"/>
            <rFont val="Lucida Console"/>
            <family val="3"/>
          </rPr>
          <t>01.01.1901</t>
        </r>
      </text>
    </comment>
    <comment ref="Y77" authorId="0" shapeId="0" xr:uid="{81655BF2-D6BE-4274-990C-82C81FC778E1}">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0601CDEE-8D43-4E4B-BFBA-6B78B51AFEF9}">
      <text>
        <r>
          <rPr>
            <sz val="10"/>
            <color indexed="81"/>
            <rFont val="Lucida Console"/>
            <family val="3"/>
          </rPr>
          <t>Última movimentação no estoque em 03/2023 quantidade 1.495.</t>
        </r>
      </text>
    </comment>
    <comment ref="R78" authorId="0" shapeId="0" xr:uid="{1453D5E6-57E0-4F95-90D4-B0629D5739EA}">
      <text>
        <r>
          <rPr>
            <sz val="10"/>
            <color indexed="81"/>
            <rFont val="Lucida Console"/>
            <family val="3"/>
          </rPr>
          <t>01.01.1901</t>
        </r>
      </text>
    </comment>
    <comment ref="Y78" authorId="0" shapeId="0" xr:uid="{66A592C3-CACB-4663-A2C2-45A456DAB4BC}">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E968C2BD-6B0F-4E5D-9121-F0102E58CEDB}">
      <text>
        <r>
          <rPr>
            <sz val="10"/>
            <color indexed="81"/>
            <rFont val="Lucida Console"/>
            <family val="3"/>
          </rPr>
          <t>Última movimentação no estoque em 09/2023 quantidade 1.000.</t>
        </r>
      </text>
    </comment>
    <comment ref="R79" authorId="0" shapeId="0" xr:uid="{CC4CAC77-5095-4D9C-A277-16D038F9E9EA}">
      <text>
        <r>
          <rPr>
            <sz val="10"/>
            <color indexed="81"/>
            <rFont val="Lucida Console"/>
            <family val="3"/>
          </rPr>
          <t>15.03.2018</t>
        </r>
      </text>
    </comment>
    <comment ref="Y79" authorId="0" shapeId="0" xr:uid="{4FAC654F-D1AA-45BF-AA0C-69B0EE65323A}">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9F36BD88-5533-405C-917D-FF21C8265594}">
      <text>
        <r>
          <rPr>
            <sz val="10"/>
            <color indexed="81"/>
            <rFont val="Lucida Console"/>
            <family val="3"/>
          </rPr>
          <t>Última movimentação no estoque em 08/2023 quantidade 500.</t>
        </r>
      </text>
    </comment>
    <comment ref="R80" authorId="0" shapeId="0" xr:uid="{E99069C9-A8DA-4357-BA3B-D802D994951F}">
      <text>
        <r>
          <rPr>
            <sz val="10"/>
            <color indexed="81"/>
            <rFont val="Lucida Console"/>
            <family val="3"/>
          </rPr>
          <t>15.03.2018</t>
        </r>
      </text>
    </comment>
    <comment ref="Y80" authorId="0" shapeId="0" xr:uid="{8ACCD8C8-B5C8-4822-85BB-683E625181B3}">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06246C2C-EFAB-4B2A-AF0C-A9A8FBB31226}">
      <text>
        <r>
          <rPr>
            <sz val="10"/>
            <color indexed="81"/>
            <rFont val="Lucida Console"/>
            <family val="3"/>
          </rPr>
          <t>Última movimentação no estoque em 05/2023 quantidade 1.000.</t>
        </r>
      </text>
    </comment>
    <comment ref="R81" authorId="0" shapeId="0" xr:uid="{10AA61A6-1E87-4246-AA8C-522A203F58C3}">
      <text>
        <r>
          <rPr>
            <sz val="10"/>
            <color indexed="81"/>
            <rFont val="Lucida Console"/>
            <family val="3"/>
          </rPr>
          <t>05.11.2004</t>
        </r>
      </text>
    </comment>
    <comment ref="Y81" authorId="0" shapeId="0" xr:uid="{ABE8BD2A-8948-4841-9006-4D97E4B5FC9F}">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4CBD0C77-E3B1-4872-AE06-5710EE3B0336}">
      <text>
        <r>
          <rPr>
            <sz val="10"/>
            <color indexed="81"/>
            <rFont val="Lucida Console"/>
            <family val="3"/>
          </rPr>
          <t>Última movimentação no estoque em 08/2023 quantidade 2.</t>
        </r>
      </text>
    </comment>
    <comment ref="R82" authorId="0" shapeId="0" xr:uid="{D01F1C23-C48B-4BEF-B7AE-2EBD37B107C8}">
      <text>
        <r>
          <rPr>
            <sz val="10"/>
            <color indexed="81"/>
            <rFont val="Lucida Console"/>
            <family val="3"/>
          </rPr>
          <t>11.08.2008</t>
        </r>
      </text>
    </comment>
    <comment ref="Y82" authorId="0" shapeId="0" xr:uid="{6F69E0DE-C803-4061-9B39-B1A42106F966}">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9803CCAA-AC7B-49BC-8452-10432C95A5B0}">
      <text>
        <r>
          <rPr>
            <sz val="10"/>
            <color indexed="81"/>
            <rFont val="Lucida Console"/>
            <family val="3"/>
          </rPr>
          <t>Última movimentação no estoque em 05/2023 quantidade 20.</t>
        </r>
      </text>
    </comment>
    <comment ref="R83" authorId="0" shapeId="0" xr:uid="{1E3628B2-A987-4C4E-BF35-8BC31D3AB3C0}">
      <text>
        <r>
          <rPr>
            <sz val="10"/>
            <color indexed="81"/>
            <rFont val="Lucida Console"/>
            <family val="3"/>
          </rPr>
          <t>04.09.2017</t>
        </r>
      </text>
    </comment>
    <comment ref="Y83" authorId="0" shapeId="0" xr:uid="{40A6FA9A-77DB-48CF-9501-760A83EFA164}">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8754F32A-8E08-4818-B03F-370E38358275}">
      <text>
        <r>
          <rPr>
            <sz val="10"/>
            <color indexed="81"/>
            <rFont val="Lucida Console"/>
            <family val="3"/>
          </rPr>
          <t>Última movimentação no estoque em 07/2023 quantidade 1.100.</t>
        </r>
      </text>
    </comment>
    <comment ref="R84" authorId="0" shapeId="0" xr:uid="{D1ACA227-2274-452C-8ED1-67C670FCABB5}">
      <text>
        <r>
          <rPr>
            <sz val="10"/>
            <color indexed="81"/>
            <rFont val="Lucida Console"/>
            <family val="3"/>
          </rPr>
          <t>01.01.1901</t>
        </r>
      </text>
    </comment>
    <comment ref="Y84" authorId="0" shapeId="0" xr:uid="{8C87AFF8-7FE6-4174-9331-94795F696D24}">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8402CE5B-256A-4B97-8B7F-FE29861FBF95}">
      <text>
        <r>
          <rPr>
            <sz val="10"/>
            <color indexed="81"/>
            <rFont val="Lucida Console"/>
            <family val="3"/>
          </rPr>
          <t>Última movimentação no estoque em 11/2022 quantidade 4.</t>
        </r>
      </text>
    </comment>
    <comment ref="R85" authorId="0" shapeId="0" xr:uid="{D78C7FC9-E939-42B9-BE1A-526F3C15FAA7}">
      <text>
        <r>
          <rPr>
            <sz val="10"/>
            <color indexed="81"/>
            <rFont val="Lucida Console"/>
            <family val="3"/>
          </rPr>
          <t>11.05.2009</t>
        </r>
      </text>
    </comment>
    <comment ref="Y85" authorId="0" shapeId="0" xr:uid="{6BB7F322-DB26-4D52-B722-8441265B472B}">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1939D1B4-414A-4430-A009-3BA0953BDBEA}">
      <text>
        <r>
          <rPr>
            <sz val="10"/>
            <color indexed="81"/>
            <rFont val="Lucida Console"/>
            <family val="3"/>
          </rPr>
          <t>Última movimentação no estoque em 11/2022 quantidade 220.</t>
        </r>
      </text>
    </comment>
    <comment ref="R86" authorId="0" shapeId="0" xr:uid="{45757BF4-1589-4197-BB44-ED42513E122F}">
      <text>
        <r>
          <rPr>
            <sz val="10"/>
            <color indexed="81"/>
            <rFont val="Lucida Console"/>
            <family val="3"/>
          </rPr>
          <t>11.07.2012</t>
        </r>
      </text>
    </comment>
    <comment ref="Y86" authorId="0" shapeId="0" xr:uid="{9011C218-7701-4AB1-93E1-72F4154B0ADD}">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333ECB1D-223F-4D58-AD43-E0F61C0BC087}">
      <text>
        <r>
          <rPr>
            <sz val="10"/>
            <color indexed="81"/>
            <rFont val="Lucida Console"/>
            <family val="3"/>
          </rPr>
          <t>Última movimentação no estoque em 07/2023 quantidade 100.</t>
        </r>
      </text>
    </comment>
    <comment ref="R87" authorId="0" shapeId="0" xr:uid="{66A1ADEE-4B1A-4413-8EC1-B70F84AFF046}">
      <text>
        <r>
          <rPr>
            <sz val="10"/>
            <color indexed="81"/>
            <rFont val="Lucida Console"/>
            <family val="3"/>
          </rPr>
          <t>23.04.2010</t>
        </r>
      </text>
    </comment>
    <comment ref="Y87" authorId="0" shapeId="0" xr:uid="{29F0354A-9369-4478-B5B4-82843B1A064D}">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2FA814CE-C4F2-4756-96E5-DBABCCF634AF}">
      <text>
        <r>
          <rPr>
            <sz val="10"/>
            <color indexed="81"/>
            <rFont val="Lucida Console"/>
            <family val="3"/>
          </rPr>
          <t>Última movimentação no estoque em 01/2023 quantidade 3.</t>
        </r>
      </text>
    </comment>
    <comment ref="R88" authorId="0" shapeId="0" xr:uid="{2E959A68-7F09-40AA-BE10-EB2D46AD6616}">
      <text>
        <r>
          <rPr>
            <sz val="10"/>
            <color indexed="81"/>
            <rFont val="Lucida Console"/>
            <family val="3"/>
          </rPr>
          <t>11.02.2015</t>
        </r>
      </text>
    </comment>
    <comment ref="Y88" authorId="0" shapeId="0" xr:uid="{9B6B33CE-014D-4861-8CB1-ED90095CC060}">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BFDECE1F-DF4B-4763-9A9B-BB1D144AEC77}">
      <text>
        <r>
          <rPr>
            <sz val="10"/>
            <color indexed="81"/>
            <rFont val="Lucida Console"/>
            <family val="3"/>
          </rPr>
          <t>Última movimentação no estoque em 08/2023 quantidade 10.</t>
        </r>
      </text>
    </comment>
    <comment ref="R89" authorId="0" shapeId="0" xr:uid="{6246A73C-4692-4426-BF04-258F24AE7E13}">
      <text>
        <r>
          <rPr>
            <sz val="10"/>
            <color indexed="81"/>
            <rFont val="Lucida Console"/>
            <family val="3"/>
          </rPr>
          <t>13.10.2016</t>
        </r>
      </text>
    </comment>
    <comment ref="Y89" authorId="0" shapeId="0" xr:uid="{E223EC0E-B520-4D3A-A4C5-966E275F3A58}">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1D9F71A9-8564-4C61-8EE4-CB0CD97E0CD2}">
      <text>
        <r>
          <rPr>
            <sz val="10"/>
            <color indexed="81"/>
            <rFont val="Lucida Console"/>
            <family val="3"/>
          </rPr>
          <t>Última movimentação no estoque em 08/2023 quantidade 10.</t>
        </r>
      </text>
    </comment>
    <comment ref="R90" authorId="0" shapeId="0" xr:uid="{0E60BED5-ED80-4ECF-BE02-83382C4FD8B8}">
      <text>
        <r>
          <rPr>
            <sz val="10"/>
            <color indexed="81"/>
            <rFont val="Lucida Console"/>
            <family val="3"/>
          </rPr>
          <t>11.07.2012</t>
        </r>
      </text>
    </comment>
    <comment ref="Y90" authorId="0" shapeId="0" xr:uid="{D1746DB3-8E6D-4A0C-8828-DD796CF2765C}">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182C6C91-E3F7-4312-BABC-CEF2BA0BC504}">
      <text>
        <r>
          <rPr>
            <sz val="10"/>
            <color indexed="81"/>
            <rFont val="Lucida Console"/>
            <family val="3"/>
          </rPr>
          <t>Última movimentação no estoque em 06/2023 quantidade 7.</t>
        </r>
      </text>
    </comment>
    <comment ref="R91" authorId="0" shapeId="0" xr:uid="{383F91E2-F7C7-4DD2-BF90-B4330CC25C31}">
      <text>
        <r>
          <rPr>
            <sz val="10"/>
            <color indexed="81"/>
            <rFont val="Lucida Console"/>
            <family val="3"/>
          </rPr>
          <t>22.09.2020</t>
        </r>
      </text>
    </comment>
    <comment ref="Y91" authorId="0" shapeId="0" xr:uid="{83D23112-D2D2-4C75-BEBB-D323344AF9A2}">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71E74254-C2F1-4681-AD39-F4C6E079191C}">
      <text>
        <r>
          <rPr>
            <sz val="10"/>
            <color indexed="81"/>
            <rFont val="Lucida Console"/>
            <family val="3"/>
          </rPr>
          <t>Última movimentação no estoque em 05/2023 quantidade 204.</t>
        </r>
      </text>
    </comment>
    <comment ref="R92" authorId="0" shapeId="0" xr:uid="{246A02F4-B86E-410E-908A-AE6F9A80EB31}">
      <text>
        <r>
          <rPr>
            <sz val="10"/>
            <color indexed="81"/>
            <rFont val="Lucida Console"/>
            <family val="3"/>
          </rPr>
          <t>22.09.2020</t>
        </r>
      </text>
    </comment>
    <comment ref="Y92" authorId="0" shapeId="0" xr:uid="{0B3D1567-011B-488F-A27F-6C50BAAACE00}">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80417D0C-C232-4BC5-A73F-71B69F945314}">
      <text>
        <r>
          <rPr>
            <sz val="10"/>
            <color indexed="81"/>
            <rFont val="Lucida Console"/>
            <family val="3"/>
          </rPr>
          <t>Última movimentação no estoque em 03/2023 quantidade 360.</t>
        </r>
      </text>
    </comment>
    <comment ref="R93" authorId="0" shapeId="0" xr:uid="{B6E83354-FDE7-47BB-927C-E8F435BAC511}">
      <text>
        <r>
          <rPr>
            <sz val="10"/>
            <color indexed="81"/>
            <rFont val="Lucida Console"/>
            <family val="3"/>
          </rPr>
          <t>22.09.2020</t>
        </r>
      </text>
    </comment>
    <comment ref="Y93" authorId="0" shapeId="0" xr:uid="{47CC876A-58CA-4A13-A71A-7F459AA51091}">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BA7152DF-49DD-49D2-8844-FEDB0DD5102B}">
      <text>
        <r>
          <rPr>
            <sz val="10"/>
            <color indexed="81"/>
            <rFont val="Lucida Console"/>
            <family val="3"/>
          </rPr>
          <t>Última movimentação no estoque em 05/2023 quantidade 109.</t>
        </r>
      </text>
    </comment>
    <comment ref="R94" authorId="0" shapeId="0" xr:uid="{1A0636EC-7937-4A6B-87A4-AA7B2AACA671}">
      <text>
        <r>
          <rPr>
            <sz val="10"/>
            <color indexed="81"/>
            <rFont val="Lucida Console"/>
            <family val="3"/>
          </rPr>
          <t>22.09.2020</t>
        </r>
      </text>
    </comment>
    <comment ref="Y94" authorId="0" shapeId="0" xr:uid="{9117CB00-55D8-4D33-B06C-11F80F1CCDC2}">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E6146951-D47E-4C89-9D8D-F93729CBFCF7}">
      <text>
        <r>
          <rPr>
            <sz val="10"/>
            <color indexed="81"/>
            <rFont val="Lucida Console"/>
            <family val="3"/>
          </rPr>
          <t>Última movimentação no estoque em 08/2023 quantidade 10.</t>
        </r>
      </text>
    </comment>
    <comment ref="R95" authorId="0" shapeId="0" xr:uid="{BB1ABBAA-C7DB-4E71-B535-C4362AA3738D}">
      <text>
        <r>
          <rPr>
            <sz val="10"/>
            <color indexed="81"/>
            <rFont val="Lucida Console"/>
            <family val="3"/>
          </rPr>
          <t>22.09.2020</t>
        </r>
      </text>
    </comment>
    <comment ref="Y95" authorId="0" shapeId="0" xr:uid="{1C5A10C1-C9D6-4AD0-9B86-F3781B58A733}">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6525F2B8-79D2-4637-85CE-47865DE91D74}">
      <text>
        <r>
          <rPr>
            <sz val="10"/>
            <color indexed="81"/>
            <rFont val="Lucida Console"/>
            <family val="3"/>
          </rPr>
          <t>Última movimentação no estoque em 08/2023 quantidade 5.</t>
        </r>
      </text>
    </comment>
    <comment ref="R96" authorId="0" shapeId="0" xr:uid="{D7F6B19B-CB4A-41F6-B68C-63C0DBA2AE56}">
      <text>
        <r>
          <rPr>
            <sz val="10"/>
            <color indexed="81"/>
            <rFont val="Lucida Console"/>
            <family val="3"/>
          </rPr>
          <t>22.09.2020</t>
        </r>
      </text>
    </comment>
    <comment ref="Y96" authorId="0" shapeId="0" xr:uid="{5996F29B-B18B-4CA9-8B21-D4E9922647FB}">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1CDCCA3A-4C1D-4604-8CCA-F5DE56B66E5E}">
      <text>
        <r>
          <rPr>
            <sz val="10"/>
            <color indexed="81"/>
            <rFont val="Lucida Console"/>
            <family val="3"/>
          </rPr>
          <t>Última movimentação no estoque em 09/2023 quantidade 6.</t>
        </r>
      </text>
    </comment>
    <comment ref="R97" authorId="0" shapeId="0" xr:uid="{83BBFE6A-A8A1-4A2D-9521-F3499A5815D7}">
      <text>
        <r>
          <rPr>
            <sz val="10"/>
            <color indexed="81"/>
            <rFont val="Lucida Console"/>
            <family val="3"/>
          </rPr>
          <t>22.09.2020</t>
        </r>
      </text>
    </comment>
    <comment ref="Y97" authorId="0" shapeId="0" xr:uid="{9D5B1FF4-95EE-4D35-B905-78EBE8118F35}">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18E7A397-C51B-43A0-ACB1-C4991783094B}">
      <text>
        <r>
          <rPr>
            <sz val="10"/>
            <color indexed="81"/>
            <rFont val="Lucida Console"/>
            <family val="3"/>
          </rPr>
          <t>Última movimentação no estoque em 05/2023 quantidade 146.</t>
        </r>
      </text>
    </comment>
    <comment ref="R98" authorId="0" shapeId="0" xr:uid="{22F37715-1D8D-417F-975B-382D28E9F1D1}">
      <text>
        <r>
          <rPr>
            <sz val="10"/>
            <color indexed="81"/>
            <rFont val="Lucida Console"/>
            <family val="3"/>
          </rPr>
          <t>22.09.2020</t>
        </r>
      </text>
    </comment>
    <comment ref="Y98" authorId="0" shapeId="0" xr:uid="{18064A6E-1A5E-4BCB-BA9E-F10490D34948}">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11F40AD6-BB49-4282-834D-2912822A4DAF}">
      <text>
        <r>
          <rPr>
            <sz val="10"/>
            <color indexed="81"/>
            <rFont val="Lucida Console"/>
            <family val="3"/>
          </rPr>
          <t>Última movimentação no estoque em 04/2023 quantidade 67.</t>
        </r>
      </text>
    </comment>
    <comment ref="R99" authorId="0" shapeId="0" xr:uid="{026EB6F5-C500-423F-9F2C-0AEC822EF58E}">
      <text>
        <r>
          <rPr>
            <sz val="10"/>
            <color indexed="81"/>
            <rFont val="Lucida Console"/>
            <family val="3"/>
          </rPr>
          <t>22.09.2020</t>
        </r>
      </text>
    </comment>
    <comment ref="Y99" authorId="0" shapeId="0" xr:uid="{9684B411-88DE-4BB0-8C91-B9998C145A43}">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A2543912-9EA2-45D4-83C2-43C428F29276}">
      <text>
        <r>
          <rPr>
            <sz val="10"/>
            <color indexed="81"/>
            <rFont val="Lucida Console"/>
            <family val="3"/>
          </rPr>
          <t>Última movimentação no estoque em 09/2023 quantidade 100.</t>
        </r>
      </text>
    </comment>
    <comment ref="R100" authorId="0" shapeId="0" xr:uid="{A8FC96BC-4347-45CC-8C63-D81385EDC2BF}">
      <text>
        <r>
          <rPr>
            <sz val="10"/>
            <color indexed="81"/>
            <rFont val="Lucida Console"/>
            <family val="3"/>
          </rPr>
          <t>22.09.2020</t>
        </r>
      </text>
    </comment>
    <comment ref="Y100" authorId="0" shapeId="0" xr:uid="{7637BA7E-D0B0-4728-A3D2-D0D846D2683C}">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54745868-CDB3-49C1-84B5-8ECF825A9B02}">
      <text>
        <r>
          <rPr>
            <sz val="10"/>
            <color indexed="81"/>
            <rFont val="Lucida Console"/>
            <family val="3"/>
          </rPr>
          <t>Última movimentação no estoque em 09/2023 quantidade 20.</t>
        </r>
      </text>
    </comment>
    <comment ref="R101" authorId="0" shapeId="0" xr:uid="{B787C6E8-E05F-4B7C-BB56-1BFD11EA3C2A}">
      <text>
        <r>
          <rPr>
            <sz val="10"/>
            <color indexed="81"/>
            <rFont val="Lucida Console"/>
            <family val="3"/>
          </rPr>
          <t>22.09.2020</t>
        </r>
      </text>
    </comment>
    <comment ref="Y101" authorId="0" shapeId="0" xr:uid="{5884E62C-5419-4F86-8EDC-30261DE4FBB0}">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3FD64457-67A4-4A17-8471-66C4860AF14A}">
      <text>
        <r>
          <rPr>
            <sz val="10"/>
            <color indexed="81"/>
            <rFont val="Lucida Console"/>
            <family val="3"/>
          </rPr>
          <t>Última movimentação no estoque em 09/2023 quantidade 20.</t>
        </r>
      </text>
    </comment>
    <comment ref="R102" authorId="0" shapeId="0" xr:uid="{E714F1B6-7B9A-42B0-B9A6-DB7FE5CEB3E2}">
      <text>
        <r>
          <rPr>
            <sz val="10"/>
            <color indexed="81"/>
            <rFont val="Lucida Console"/>
            <family val="3"/>
          </rPr>
          <t>28.10.2020</t>
        </r>
      </text>
    </comment>
    <comment ref="Y102" authorId="0" shapeId="0" xr:uid="{AB84EF26-81DC-4FBB-91EE-179CA82D0AA8}">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B76F5C91-42DE-441C-A3A7-E88C00188E8C}">
      <text>
        <r>
          <rPr>
            <sz val="10"/>
            <color indexed="81"/>
            <rFont val="Lucida Console"/>
            <family val="3"/>
          </rPr>
          <t>Última movimentação no estoque em 05/2023 quantidade 500.</t>
        </r>
      </text>
    </comment>
    <comment ref="R103" authorId="0" shapeId="0" xr:uid="{8CFF934F-FB00-45F9-B3A9-187F0BECDBB2}">
      <text>
        <r>
          <rPr>
            <sz val="10"/>
            <color indexed="81"/>
            <rFont val="Lucida Console"/>
            <family val="3"/>
          </rPr>
          <t>22.09.2020</t>
        </r>
      </text>
    </comment>
    <comment ref="Y103" authorId="0" shapeId="0" xr:uid="{C9A2FE21-D34F-49E3-8C96-CF8A7D247E5B}">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342F9953-2E0D-4D38-9A04-907D2E15D99D}">
      <text>
        <r>
          <rPr>
            <sz val="10"/>
            <color indexed="81"/>
            <rFont val="Lucida Console"/>
            <family val="3"/>
          </rPr>
          <t>Última movimentação no estoque em 05/2023 quantidade 879.</t>
        </r>
      </text>
    </comment>
    <comment ref="R104" authorId="0" shapeId="0" xr:uid="{767D6243-254A-45CE-B3EB-EA45FFB0B359}">
      <text>
        <r>
          <rPr>
            <sz val="10"/>
            <color indexed="81"/>
            <rFont val="Lucida Console"/>
            <family val="3"/>
          </rPr>
          <t>22.09.2020</t>
        </r>
      </text>
    </comment>
    <comment ref="Y104" authorId="0" shapeId="0" xr:uid="{2F9E8C1C-36B6-4F2B-8EE1-1D7DE7CEAA95}">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E1251931-AA2E-4FA8-AAAD-D18DA184D3B4}">
      <text>
        <r>
          <rPr>
            <sz val="10"/>
            <color indexed="81"/>
            <rFont val="Lucida Console"/>
            <family val="3"/>
          </rPr>
          <t>Última movimentação no estoque em 05/2023 quantidade 236.</t>
        </r>
      </text>
    </comment>
    <comment ref="R105" authorId="0" shapeId="0" xr:uid="{FCC5689E-265A-4EE6-89DF-1F1327620567}">
      <text>
        <r>
          <rPr>
            <sz val="10"/>
            <color indexed="81"/>
            <rFont val="Lucida Console"/>
            <family val="3"/>
          </rPr>
          <t>22.09.2020</t>
        </r>
      </text>
    </comment>
    <comment ref="Y105" authorId="0" shapeId="0" xr:uid="{ECD6582A-5007-4DBC-97ED-2071B99B8A88}">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A7383433-127C-4166-BCF0-D53A48881F04}">
      <text>
        <r>
          <rPr>
            <sz val="10"/>
            <color indexed="81"/>
            <rFont val="Lucida Console"/>
            <family val="3"/>
          </rPr>
          <t>Última movimentação no estoque em 08/2023 quantidade 40.</t>
        </r>
      </text>
    </comment>
    <comment ref="R106" authorId="0" shapeId="0" xr:uid="{E010BF5E-8B2F-4F20-BFDC-271D5079FC38}">
      <text>
        <r>
          <rPr>
            <sz val="10"/>
            <color indexed="81"/>
            <rFont val="Lucida Console"/>
            <family val="3"/>
          </rPr>
          <t>22.09.2020</t>
        </r>
      </text>
    </comment>
    <comment ref="Y106" authorId="0" shapeId="0" xr:uid="{32A467D2-59F4-4B71-9894-7392AE8C5B59}">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0418898D-2FA5-485B-8B6C-F20471377A6E}">
      <text>
        <r>
          <rPr>
            <sz val="10"/>
            <color indexed="81"/>
            <rFont val="Lucida Console"/>
            <family val="3"/>
          </rPr>
          <t>Última movimentação no estoque em 09/2023 quantidade 50.</t>
        </r>
      </text>
    </comment>
    <comment ref="R107" authorId="0" shapeId="0" xr:uid="{49808986-E92C-49F3-866D-5FA94E6976D7}">
      <text>
        <r>
          <rPr>
            <sz val="10"/>
            <color indexed="81"/>
            <rFont val="Lucida Console"/>
            <family val="3"/>
          </rPr>
          <t>22.09.2020</t>
        </r>
      </text>
    </comment>
    <comment ref="Y107" authorId="0" shapeId="0" xr:uid="{AF6CC409-083F-4686-A274-F6DC6CE3043A}">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61F6E601-F02E-42B2-947A-EC61184716FC}">
      <text>
        <r>
          <rPr>
            <sz val="10"/>
            <color indexed="81"/>
            <rFont val="Lucida Console"/>
            <family val="3"/>
          </rPr>
          <t>Última movimentação no estoque em 09/2023 quantidade 200.</t>
        </r>
      </text>
    </comment>
    <comment ref="R108" authorId="0" shapeId="0" xr:uid="{10B9032D-9238-458C-96DA-9F7E45D92EAA}">
      <text>
        <r>
          <rPr>
            <sz val="10"/>
            <color indexed="81"/>
            <rFont val="Lucida Console"/>
            <family val="3"/>
          </rPr>
          <t>22.09.2020</t>
        </r>
      </text>
    </comment>
    <comment ref="Y108" authorId="0" shapeId="0" xr:uid="{868DA3DF-3931-4158-94B3-042E51E29571}">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1EAE0D87-7385-4691-8512-4A91BA9EBF64}">
      <text>
        <r>
          <rPr>
            <sz val="10"/>
            <color indexed="81"/>
            <rFont val="Lucida Console"/>
            <family val="3"/>
          </rPr>
          <t>Última movimentação no estoque em 09/2023 quantidade 15.</t>
        </r>
      </text>
    </comment>
    <comment ref="R109" authorId="0" shapeId="0" xr:uid="{A289BF59-8BFE-435D-BC12-4E549DEE661D}">
      <text>
        <r>
          <rPr>
            <sz val="10"/>
            <color indexed="81"/>
            <rFont val="Lucida Console"/>
            <family val="3"/>
          </rPr>
          <t>22.09.2020</t>
        </r>
      </text>
    </comment>
    <comment ref="Y109" authorId="0" shapeId="0" xr:uid="{66959047-67F0-4864-94A9-7C1DA2EF0252}">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891C740E-5CA0-457B-BC70-E946A70B2610}">
      <text>
        <r>
          <rPr>
            <sz val="10"/>
            <color indexed="81"/>
            <rFont val="Lucida Console"/>
            <family val="3"/>
          </rPr>
          <t>Última movimentação no estoque em 09/2023 quantidade 15.</t>
        </r>
      </text>
    </comment>
    <comment ref="R110" authorId="0" shapeId="0" xr:uid="{D101C88A-B9D3-4EF7-AAC4-50DA74ED6D9E}">
      <text>
        <r>
          <rPr>
            <sz val="10"/>
            <color indexed="81"/>
            <rFont val="Lucida Console"/>
            <family val="3"/>
          </rPr>
          <t>22.09.2020</t>
        </r>
      </text>
    </comment>
    <comment ref="Y110" authorId="0" shapeId="0" xr:uid="{8EA3000C-3F28-414D-AFAD-FE3748655CF4}">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B99BF956-0C90-4F13-9DA5-6B709DF8497D}">
      <text>
        <r>
          <rPr>
            <sz val="10"/>
            <color indexed="81"/>
            <rFont val="Lucida Console"/>
            <family val="3"/>
          </rPr>
          <t>Última movimentação no estoque em 09/2023 quantidade 500.</t>
        </r>
      </text>
    </comment>
    <comment ref="R111" authorId="0" shapeId="0" xr:uid="{B7BF562D-20CB-45BD-B0C4-7C833350FFD3}">
      <text>
        <r>
          <rPr>
            <sz val="10"/>
            <color indexed="81"/>
            <rFont val="Lucida Console"/>
            <family val="3"/>
          </rPr>
          <t>05.10.2020</t>
        </r>
      </text>
    </comment>
    <comment ref="Y111" authorId="0" shapeId="0" xr:uid="{90485E6D-4570-47A8-B87C-8A72ABE96173}">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34038B99-1137-4A1C-BA87-D13416D8B088}">
      <text>
        <r>
          <rPr>
            <sz val="10"/>
            <color indexed="81"/>
            <rFont val="Lucida Console"/>
            <family val="3"/>
          </rPr>
          <t>Última movimentação no estoque em 07/2023 quantidade 26.</t>
        </r>
      </text>
    </comment>
    <comment ref="R112" authorId="0" shapeId="0" xr:uid="{509DE61D-2625-4B3E-9A65-85EB3401E161}">
      <text>
        <r>
          <rPr>
            <sz val="10"/>
            <color indexed="81"/>
            <rFont val="Lucida Console"/>
            <family val="3"/>
          </rPr>
          <t>22.09.2020</t>
        </r>
      </text>
    </comment>
    <comment ref="Y112" authorId="0" shapeId="0" xr:uid="{8C9B2FFA-AE50-455C-9DD9-885A990BB153}">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67B99841-E868-498A-BABB-34B336EC5A00}">
      <text>
        <r>
          <rPr>
            <sz val="10"/>
            <color indexed="81"/>
            <rFont val="Lucida Console"/>
            <family val="3"/>
          </rPr>
          <t>Última movimentação no estoque em 02/2023 quantidade 14.</t>
        </r>
      </text>
    </comment>
    <comment ref="R113" authorId="0" shapeId="0" xr:uid="{A9D218C1-A29D-466C-B86F-3358854A8D65}">
      <text>
        <r>
          <rPr>
            <sz val="10"/>
            <color indexed="81"/>
            <rFont val="Lucida Console"/>
            <family val="3"/>
          </rPr>
          <t>22.09.2020</t>
        </r>
      </text>
    </comment>
    <comment ref="Y113" authorId="0" shapeId="0" xr:uid="{0AAFC682-33ED-41E9-8F0F-3A3A0DBCED4C}">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74174FEA-B8FE-4B78-8509-26FFFBA13F67}">
      <text>
        <r>
          <rPr>
            <sz val="10"/>
            <color indexed="81"/>
            <rFont val="Lucida Console"/>
            <family val="3"/>
          </rPr>
          <t>Última movimentação no estoque em 08/2023 quantidade 2.</t>
        </r>
      </text>
    </comment>
    <comment ref="R114" authorId="0" shapeId="0" xr:uid="{7C91D816-5A06-4D4F-8A95-45E57BAEC20B}">
      <text>
        <r>
          <rPr>
            <sz val="10"/>
            <color indexed="81"/>
            <rFont val="Lucida Console"/>
            <family val="3"/>
          </rPr>
          <t>22.09.2020</t>
        </r>
      </text>
    </comment>
    <comment ref="Y114" authorId="0" shapeId="0" xr:uid="{BBF554DB-A0E4-471C-B24C-D447F5681468}">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03900B77-67CF-4609-A7EA-F65D14F26B34}">
      <text>
        <r>
          <rPr>
            <sz val="10"/>
            <color indexed="81"/>
            <rFont val="Lucida Console"/>
            <family val="3"/>
          </rPr>
          <t>Última movimentação no estoque em 06/2023 quantidade 3.</t>
        </r>
      </text>
    </comment>
    <comment ref="R115" authorId="0" shapeId="0" xr:uid="{94CF5BA9-70E8-48DC-B259-FCFBE19C185B}">
      <text>
        <r>
          <rPr>
            <sz val="10"/>
            <color indexed="81"/>
            <rFont val="Lucida Console"/>
            <family val="3"/>
          </rPr>
          <t>22.09.2020</t>
        </r>
      </text>
    </comment>
    <comment ref="Y115" authorId="0" shapeId="0" xr:uid="{2110A532-806B-46D9-B56D-E08A2D441ABD}">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23753044-4E1F-414E-8EF6-E5A8F3EEEEB0}">
      <text>
        <r>
          <rPr>
            <sz val="10"/>
            <color indexed="81"/>
            <rFont val="Lucida Console"/>
            <family val="3"/>
          </rPr>
          <t>Última movimentação no estoque em 09/2023 quantidade 70.</t>
        </r>
      </text>
    </comment>
    <comment ref="R116" authorId="0" shapeId="0" xr:uid="{0B402CAF-6A14-4DE4-9366-510334C8CE54}">
      <text>
        <r>
          <rPr>
            <sz val="10"/>
            <color indexed="81"/>
            <rFont val="Lucida Console"/>
            <family val="3"/>
          </rPr>
          <t>22.09.2020</t>
        </r>
      </text>
    </comment>
    <comment ref="Y116" authorId="0" shapeId="0" xr:uid="{D5EEAB6E-6757-4DCE-9C33-778E1FC5F7EE}">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8EE72793-E180-4F52-83AE-6F1A6F5E2128}">
      <text>
        <r>
          <rPr>
            <sz val="10"/>
            <color indexed="81"/>
            <rFont val="Lucida Console"/>
            <family val="3"/>
          </rPr>
          <t>Última movimentação no estoque em 06/2023 quantidade 12.</t>
        </r>
      </text>
    </comment>
    <comment ref="R117" authorId="0" shapeId="0" xr:uid="{D4544208-5979-4FDB-8650-28980C605727}">
      <text>
        <r>
          <rPr>
            <sz val="10"/>
            <color indexed="81"/>
            <rFont val="Lucida Console"/>
            <family val="3"/>
          </rPr>
          <t>28.10.2020</t>
        </r>
      </text>
    </comment>
    <comment ref="Y117" authorId="0" shapeId="0" xr:uid="{DDC86C59-6416-4816-8CF9-C86F133E2CBE}">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1DE80E0C-D679-48D9-B934-6068DB30EDA0}">
      <text>
        <r>
          <rPr>
            <sz val="10"/>
            <color indexed="81"/>
            <rFont val="Lucida Console"/>
            <family val="3"/>
          </rPr>
          <t>Última movimentação no estoque em 08/2023 quantidade 106.</t>
        </r>
      </text>
    </comment>
    <comment ref="R118" authorId="0" shapeId="0" xr:uid="{A1D586F0-6C9B-4CC4-B09C-9C2257E9A366}">
      <text>
        <r>
          <rPr>
            <sz val="10"/>
            <color indexed="81"/>
            <rFont val="Lucida Console"/>
            <family val="3"/>
          </rPr>
          <t>22.09.2020</t>
        </r>
      </text>
    </comment>
    <comment ref="Y118" authorId="0" shapeId="0" xr:uid="{B58843E2-5EFF-44C7-9E0D-DCC7B6EE8402}">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51D24577-1BA4-446E-861A-D9AEE9446224}">
      <text>
        <r>
          <rPr>
            <sz val="10"/>
            <color indexed="81"/>
            <rFont val="Lucida Console"/>
            <family val="3"/>
          </rPr>
          <t>Última movimentação no estoque em 06/2023 quantidade 124.</t>
        </r>
      </text>
    </comment>
    <comment ref="R119" authorId="0" shapeId="0" xr:uid="{99720232-571F-4E90-A6B6-A099067ACD3C}">
      <text>
        <r>
          <rPr>
            <sz val="10"/>
            <color indexed="81"/>
            <rFont val="Lucida Console"/>
            <family val="3"/>
          </rPr>
          <t>25.02.2019</t>
        </r>
      </text>
    </comment>
    <comment ref="Y119" authorId="0" shapeId="0" xr:uid="{301A39DE-3559-4FF5-8AE4-EEF405F53195}">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4380024A-AD87-4230-8771-5FFC2522981C}">
      <text>
        <r>
          <rPr>
            <sz val="10"/>
            <color indexed="81"/>
            <rFont val="Lucida Console"/>
            <family val="3"/>
          </rPr>
          <t>Última movimentação no estoque em 08/2023 quantidade 4.880.</t>
        </r>
      </text>
    </comment>
    <comment ref="R120" authorId="0" shapeId="0" xr:uid="{290633C5-EE82-48A3-BAEF-729396EB8CD8}">
      <text>
        <r>
          <rPr>
            <sz val="10"/>
            <color indexed="81"/>
            <rFont val="Lucida Console"/>
            <family val="3"/>
          </rPr>
          <t>01.01.1901</t>
        </r>
      </text>
    </comment>
    <comment ref="Y120" authorId="0" shapeId="0" xr:uid="{3506F55C-831B-4555-AABE-D2CB438F7932}">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089FC4F9-87A3-45E9-9433-F9D3948444FC}">
      <text>
        <r>
          <rPr>
            <sz val="10"/>
            <color indexed="81"/>
            <rFont val="Lucida Console"/>
            <family val="3"/>
          </rPr>
          <t>Última movimentação no estoque em 04/2023 quantidade 44.</t>
        </r>
      </text>
    </comment>
    <comment ref="R121" authorId="0" shapeId="0" xr:uid="{F185344C-DFB3-4E34-9287-8721D70CCAF0}">
      <text>
        <r>
          <rPr>
            <sz val="10"/>
            <color indexed="81"/>
            <rFont val="Lucida Console"/>
            <family val="3"/>
          </rPr>
          <t>01.01.1901</t>
        </r>
      </text>
    </comment>
    <comment ref="Y121" authorId="0" shapeId="0" xr:uid="{CDE6B498-8DEB-4BFD-AE2C-8BFA7F98B403}">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838C89AB-240A-4144-88FE-C681B47513F3}">
      <text>
        <r>
          <rPr>
            <sz val="10"/>
            <color indexed="81"/>
            <rFont val="Lucida Console"/>
            <family val="3"/>
          </rPr>
          <t>Última movimentação no estoque em 09/2023 quantidade 13.</t>
        </r>
      </text>
    </comment>
    <comment ref="R122" authorId="0" shapeId="0" xr:uid="{7CD4498B-E6C5-4591-ABD1-3AEE85337CB9}">
      <text>
        <r>
          <rPr>
            <sz val="10"/>
            <color indexed="81"/>
            <rFont val="Lucida Console"/>
            <family val="3"/>
          </rPr>
          <t>01.01.1901</t>
        </r>
      </text>
    </comment>
    <comment ref="Y122" authorId="0" shapeId="0" xr:uid="{5980309A-D2BA-49A9-97CC-644BF6C6F34F}">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26667366-6CD4-4C5D-9127-20822FDCA738}">
      <text>
        <r>
          <rPr>
            <sz val="10"/>
            <color indexed="81"/>
            <rFont val="Lucida Console"/>
            <family val="3"/>
          </rPr>
          <t>Última movimentação no estoque em 09/2023 quantidade 4.</t>
        </r>
      </text>
    </comment>
    <comment ref="R123" authorId="0" shapeId="0" xr:uid="{5E3C6ACF-99A8-429E-8F61-2CF152DDF721}">
      <text>
        <r>
          <rPr>
            <sz val="10"/>
            <color indexed="81"/>
            <rFont val="Lucida Console"/>
            <family val="3"/>
          </rPr>
          <t>12.09.2019</t>
        </r>
      </text>
    </comment>
    <comment ref="Y123" authorId="0" shapeId="0" xr:uid="{5B675953-5858-43AD-8BFE-37C007AC26FA}">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A5B881FF-D584-4502-B668-2D0B304FE59B}">
      <text>
        <r>
          <rPr>
            <sz val="10"/>
            <color indexed="81"/>
            <rFont val="Lucida Console"/>
            <family val="3"/>
          </rPr>
          <t>Última movimentação no estoque em 09/2023 quantidade 590.</t>
        </r>
      </text>
    </comment>
    <comment ref="R124" authorId="0" shapeId="0" xr:uid="{6DFC815C-BFA4-4309-A3BD-1F45E4AFB94A}">
      <text>
        <r>
          <rPr>
            <sz val="10"/>
            <color indexed="81"/>
            <rFont val="Lucida Console"/>
            <family val="3"/>
          </rPr>
          <t>12.09.2019</t>
        </r>
      </text>
    </comment>
    <comment ref="Y124" authorId="0" shapeId="0" xr:uid="{C7313DCE-65E0-435D-A565-8042CA997DF1}">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BBCADE65-AE0F-47B3-AD2C-57A9454FE7D1}">
      <text>
        <r>
          <rPr>
            <sz val="10"/>
            <color indexed="81"/>
            <rFont val="Lucida Console"/>
            <family val="3"/>
          </rPr>
          <t>Última movimentação no estoque em 09/2023 quantidade 316.</t>
        </r>
      </text>
    </comment>
    <comment ref="R125" authorId="0" shapeId="0" xr:uid="{C39E6A56-178D-4D41-A15F-A5005E0CEF64}">
      <text>
        <r>
          <rPr>
            <sz val="10"/>
            <color indexed="81"/>
            <rFont val="Lucida Console"/>
            <family val="3"/>
          </rPr>
          <t>12.09.2019</t>
        </r>
      </text>
    </comment>
    <comment ref="Y125" authorId="0" shapeId="0" xr:uid="{9AF2531D-63F2-4523-A2D5-715DBE984B17}">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6426ADC0-8E26-491B-BF0A-0D7FBBC7B6B1}">
      <text>
        <r>
          <rPr>
            <sz val="10"/>
            <color indexed="81"/>
            <rFont val="Lucida Console"/>
            <family val="3"/>
          </rPr>
          <t>Última movimentação no estoque em 09/2023 quantidade 322.</t>
        </r>
      </text>
    </comment>
    <comment ref="R126" authorId="0" shapeId="0" xr:uid="{868E7C26-69DB-4341-B0A3-B0C86E056AE5}">
      <text>
        <r>
          <rPr>
            <sz val="10"/>
            <color indexed="81"/>
            <rFont val="Lucida Console"/>
            <family val="3"/>
          </rPr>
          <t>12.09.2019</t>
        </r>
      </text>
    </comment>
    <comment ref="Y126" authorId="0" shapeId="0" xr:uid="{305974C9-E914-43AB-95EC-671C9D431F10}">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131D5A3C-D42B-420E-AB3B-CE96C9D1E021}">
      <text>
        <r>
          <rPr>
            <sz val="10"/>
            <color indexed="81"/>
            <rFont val="Lucida Console"/>
            <family val="3"/>
          </rPr>
          <t>Última movimentação no estoque em 09/2023 quantidade 640.</t>
        </r>
      </text>
    </comment>
    <comment ref="R127" authorId="0" shapeId="0" xr:uid="{9CE17E45-318F-45C8-9684-6050CD504F47}">
      <text>
        <r>
          <rPr>
            <sz val="10"/>
            <color indexed="81"/>
            <rFont val="Lucida Console"/>
            <family val="3"/>
          </rPr>
          <t>12.09.2019</t>
        </r>
      </text>
    </comment>
    <comment ref="Y127" authorId="0" shapeId="0" xr:uid="{F7F89F1E-35BC-48A7-B35A-5F08F2982B77}">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2DB4B35C-B761-43C7-A424-653651DCC730}">
      <text>
        <r>
          <rPr>
            <sz val="10"/>
            <color indexed="81"/>
            <rFont val="Lucida Console"/>
            <family val="3"/>
          </rPr>
          <t>Última movimentação no estoque em 09/2023 quantidade 17.</t>
        </r>
      </text>
    </comment>
    <comment ref="R128" authorId="0" shapeId="0" xr:uid="{C1567404-6268-4F3B-B4DA-E6960F830C6F}">
      <text>
        <r>
          <rPr>
            <sz val="10"/>
            <color indexed="81"/>
            <rFont val="Lucida Console"/>
            <family val="3"/>
          </rPr>
          <t>01.01.1901</t>
        </r>
      </text>
    </comment>
    <comment ref="Y128" authorId="0" shapeId="0" xr:uid="{E650DF0E-B805-47F2-A6A2-AC0CD42590E9}">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CC83ADE1-E367-4F7A-B39E-113311B2FA39}">
      <text>
        <r>
          <rPr>
            <sz val="10"/>
            <color indexed="81"/>
            <rFont val="Lucida Console"/>
            <family val="3"/>
          </rPr>
          <t>Última movimentação no estoque em 09/2023 quantidade 3.635.</t>
        </r>
      </text>
    </comment>
    <comment ref="R129" authorId="0" shapeId="0" xr:uid="{10E974BF-E1FE-481C-8D7B-92E368B28ECF}">
      <text>
        <r>
          <rPr>
            <sz val="10"/>
            <color indexed="81"/>
            <rFont val="Lucida Console"/>
            <family val="3"/>
          </rPr>
          <t>07.11.2007</t>
        </r>
      </text>
    </comment>
    <comment ref="Y129" authorId="0" shapeId="0" xr:uid="{DD091DCB-8B0A-4AC2-87B2-73B006046309}">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80C3225B-4702-4199-BA0A-AA4D1ADC1292}">
      <text>
        <r>
          <rPr>
            <sz val="10"/>
            <color indexed="81"/>
            <rFont val="Lucida Console"/>
            <family val="3"/>
          </rPr>
          <t>Última movimentação no estoque em 08/2023 quantidade 2.</t>
        </r>
      </text>
    </comment>
    <comment ref="R130" authorId="0" shapeId="0" xr:uid="{ECC92742-9BB0-400B-B887-B9D47AC62DBC}">
      <text>
        <r>
          <rPr>
            <sz val="10"/>
            <color indexed="81"/>
            <rFont val="Lucida Console"/>
            <family val="3"/>
          </rPr>
          <t>01.01.1901</t>
        </r>
      </text>
    </comment>
    <comment ref="Y130" authorId="0" shapeId="0" xr:uid="{AD4A683D-6E69-40D7-99E1-83A881ED1D53}">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4FCB98DB-0537-4608-A6E6-63D85DC6BDAD}">
      <text>
        <r>
          <rPr>
            <sz val="10"/>
            <color indexed="81"/>
            <rFont val="Lucida Console"/>
            <family val="3"/>
          </rPr>
          <t>Última movimentação no estoque em 07/2023 quantidade 3.</t>
        </r>
      </text>
    </comment>
    <comment ref="R131" authorId="0" shapeId="0" xr:uid="{B3B74B97-3A24-45C3-A010-3CF58E699F37}">
      <text>
        <r>
          <rPr>
            <sz val="10"/>
            <color indexed="81"/>
            <rFont val="Lucida Console"/>
            <family val="3"/>
          </rPr>
          <t>03.12.2009</t>
        </r>
      </text>
    </comment>
    <comment ref="Y131" authorId="0" shapeId="0" xr:uid="{DF97017D-A8EB-4A88-8BA1-9343148FAA6C}">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2E6993CE-32D3-4AD9-B882-E2DDABFA005C}">
      <text>
        <r>
          <rPr>
            <sz val="10"/>
            <color indexed="81"/>
            <rFont val="Lucida Console"/>
            <family val="3"/>
          </rPr>
          <t>Última movimentação no estoque em 03/2023 quantidade 1.</t>
        </r>
      </text>
    </comment>
    <comment ref="R132" authorId="0" shapeId="0" xr:uid="{3498D598-0AA7-4B0A-AEDF-B7B2D0ABE3F1}">
      <text>
        <r>
          <rPr>
            <sz val="10"/>
            <color indexed="81"/>
            <rFont val="Lucida Console"/>
            <family val="3"/>
          </rPr>
          <t>01.01.1901</t>
        </r>
      </text>
    </comment>
    <comment ref="Y132" authorId="0" shapeId="0" xr:uid="{2C6824A2-F08C-4155-ABB9-BE938C1F35CA}">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D2F8AC17-EEEE-45E3-BCA0-798E9C2F6DBB}">
      <text>
        <r>
          <rPr>
            <sz val="10"/>
            <color indexed="81"/>
            <rFont val="Lucida Console"/>
            <family val="3"/>
          </rPr>
          <t>Última movimentação no estoque em 10/2022 quantidade 100.</t>
        </r>
      </text>
    </comment>
    <comment ref="R133" authorId="0" shapeId="0" xr:uid="{C907542F-212A-451F-B56D-8CD0DE4C73EA}">
      <text>
        <r>
          <rPr>
            <sz val="10"/>
            <color indexed="81"/>
            <rFont val="Lucida Console"/>
            <family val="3"/>
          </rPr>
          <t>01.01.1901</t>
        </r>
      </text>
    </comment>
    <comment ref="Y133" authorId="0" shapeId="0" xr:uid="{E0FCA542-AF60-4ADD-B7EA-947911150573}">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A9BAAA01-543A-4B5C-A0A2-B24A5F1B949A}">
      <text>
        <r>
          <rPr>
            <sz val="10"/>
            <color indexed="81"/>
            <rFont val="Lucida Console"/>
            <family val="3"/>
          </rPr>
          <t>Última movimentação no estoque em 09/2023 quantidade 277.</t>
        </r>
      </text>
    </comment>
    <comment ref="R134" authorId="0" shapeId="0" xr:uid="{DB85CE35-7835-4EC2-9EC9-F884CE7EABDB}">
      <text>
        <r>
          <rPr>
            <sz val="10"/>
            <color indexed="81"/>
            <rFont val="Lucida Console"/>
            <family val="3"/>
          </rPr>
          <t>17.09.2010</t>
        </r>
      </text>
    </comment>
    <comment ref="Y134" authorId="0" shapeId="0" xr:uid="{38FFD338-509C-4A59-84AC-B14368A02B38}">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5292BDEB-15B7-4960-BF02-13B3AE53D11C}">
      <text>
        <r>
          <rPr>
            <sz val="10"/>
            <color indexed="81"/>
            <rFont val="Lucida Console"/>
            <family val="3"/>
          </rPr>
          <t>Última movimentação no estoque em 01/2023 quantidade 2.</t>
        </r>
      </text>
    </comment>
    <comment ref="R135" authorId="0" shapeId="0" xr:uid="{DB658C50-C23E-4BA0-9B76-D30AC0DADEDD}">
      <text>
        <r>
          <rPr>
            <sz val="10"/>
            <color indexed="81"/>
            <rFont val="Lucida Console"/>
            <family val="3"/>
          </rPr>
          <t>01.01.1901</t>
        </r>
      </text>
    </comment>
    <comment ref="Y135" authorId="0" shapeId="0" xr:uid="{2FBDF3C0-7EFC-4BC1-996B-A315A8974725}">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734DB895-AC0A-4F48-AAFB-EF43A2792CD7}">
      <text>
        <r>
          <rPr>
            <sz val="10"/>
            <color indexed="81"/>
            <rFont val="Lucida Console"/>
            <family val="3"/>
          </rPr>
          <t>Última movimentação no estoque em 09/2023 quantidade 20.</t>
        </r>
      </text>
    </comment>
    <comment ref="R136" authorId="0" shapeId="0" xr:uid="{A31ABECA-1B68-4C2E-A5E2-4B0B369B0130}">
      <text>
        <r>
          <rPr>
            <sz val="10"/>
            <color indexed="81"/>
            <rFont val="Lucida Console"/>
            <family val="3"/>
          </rPr>
          <t>01.01.1901</t>
        </r>
      </text>
    </comment>
    <comment ref="Y136" authorId="0" shapeId="0" xr:uid="{3D23F340-9F8C-4666-A8ED-AB3E48B8AACF}">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6FAB2471-1B8D-422B-9473-72100D35647C}">
      <text>
        <r>
          <rPr>
            <sz val="10"/>
            <color indexed="81"/>
            <rFont val="Lucida Console"/>
            <family val="3"/>
          </rPr>
          <t>Última movimentação no estoque em 10/2022 quantidade 2.</t>
        </r>
      </text>
    </comment>
    <comment ref="R137" authorId="0" shapeId="0" xr:uid="{6762BCED-BCB3-4CAA-BE84-2472C3153398}">
      <text>
        <r>
          <rPr>
            <sz val="10"/>
            <color indexed="81"/>
            <rFont val="Lucida Console"/>
            <family val="3"/>
          </rPr>
          <t>01.01.1901</t>
        </r>
      </text>
    </comment>
    <comment ref="Y137" authorId="0" shapeId="0" xr:uid="{41F5629A-C98C-4C77-AAED-DF8A4CD86E09}">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9388120E-980C-45A4-B65D-70171F4D2299}">
      <text>
        <r>
          <rPr>
            <sz val="10"/>
            <color indexed="81"/>
            <rFont val="Lucida Console"/>
            <family val="3"/>
          </rPr>
          <t>Última movimentação no estoque em 08/2023 quantidade 134.</t>
        </r>
      </text>
    </comment>
    <comment ref="R138" authorId="0" shapeId="0" xr:uid="{69E546A1-ECA0-4FD8-8FB1-4342525BB301}">
      <text>
        <r>
          <rPr>
            <sz val="10"/>
            <color indexed="81"/>
            <rFont val="Lucida Console"/>
            <family val="3"/>
          </rPr>
          <t>21.02.2008</t>
        </r>
      </text>
    </comment>
    <comment ref="Y138" authorId="0" shapeId="0" xr:uid="{02CAFD15-7FA2-46FA-BF25-24B1900E0D06}">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5FACA014-9C2A-4310-848A-4C47C955430F}">
      <text>
        <r>
          <rPr>
            <sz val="10"/>
            <color indexed="81"/>
            <rFont val="Lucida Console"/>
            <family val="3"/>
          </rPr>
          <t>Última movimentação no estoque em 01/2023 quantidade 2.</t>
        </r>
      </text>
    </comment>
    <comment ref="R139" authorId="0" shapeId="0" xr:uid="{4E7E6A41-712E-4482-8E2C-6CF22D4934B9}">
      <text>
        <r>
          <rPr>
            <sz val="10"/>
            <color indexed="81"/>
            <rFont val="Lucida Console"/>
            <family val="3"/>
          </rPr>
          <t>21.02.2008</t>
        </r>
      </text>
    </comment>
    <comment ref="Y139" authorId="0" shapeId="0" xr:uid="{BB600247-4290-4931-AAC4-168F11FF47B6}">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A4379E8F-8EBA-48B4-9C17-7E36F5EDFC9A}">
      <text>
        <r>
          <rPr>
            <sz val="10"/>
            <color indexed="81"/>
            <rFont val="Lucida Console"/>
            <family val="3"/>
          </rPr>
          <t>Última movimentação no estoque em 03/2023 quantidade 2.</t>
        </r>
      </text>
    </comment>
    <comment ref="R140" authorId="0" shapeId="0" xr:uid="{196A341A-4ACC-4A12-AD0A-3B78D3249772}">
      <text>
        <r>
          <rPr>
            <sz val="10"/>
            <color indexed="81"/>
            <rFont val="Lucida Console"/>
            <family val="3"/>
          </rPr>
          <t>21.02.2008</t>
        </r>
      </text>
    </comment>
    <comment ref="Y140" authorId="0" shapeId="0" xr:uid="{1FFAEB39-807B-4632-B017-028B24476D73}">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02EF3D4B-E5C6-4CD5-B95B-DFD073EF5860}">
      <text>
        <r>
          <rPr>
            <sz val="10"/>
            <color indexed="81"/>
            <rFont val="Lucida Console"/>
            <family val="3"/>
          </rPr>
          <t>Última movimentação no estoque em 03/2023 quantidade 1.</t>
        </r>
      </text>
    </comment>
    <comment ref="R141" authorId="0" shapeId="0" xr:uid="{2DA2882C-0333-407C-9D59-66C44462A7D0}">
      <text>
        <r>
          <rPr>
            <sz val="10"/>
            <color indexed="81"/>
            <rFont val="Lucida Console"/>
            <family val="3"/>
          </rPr>
          <t>25.06.2008</t>
        </r>
      </text>
    </comment>
    <comment ref="Y141" authorId="0" shapeId="0" xr:uid="{9E46FADF-4027-4299-9AB5-3765AA330101}">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838E7604-C961-4861-A179-88C40D4F0BE5}">
      <text>
        <r>
          <rPr>
            <sz val="10"/>
            <color indexed="81"/>
            <rFont val="Lucida Console"/>
            <family val="3"/>
          </rPr>
          <t>Última movimentação no estoque em 10/2022 quantidade 1.</t>
        </r>
      </text>
    </comment>
    <comment ref="R142" authorId="0" shapeId="0" xr:uid="{26441276-6F01-434E-A9AF-387BD05BED31}">
      <text>
        <r>
          <rPr>
            <sz val="10"/>
            <color indexed="81"/>
            <rFont val="Lucida Console"/>
            <family val="3"/>
          </rPr>
          <t>25.06.2008</t>
        </r>
      </text>
    </comment>
    <comment ref="Y142" authorId="0" shapeId="0" xr:uid="{7968150E-9E52-4B9A-804A-9108CACA7D72}">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42D8E58C-DE15-48B5-8367-B43D51DA545E}">
      <text>
        <r>
          <rPr>
            <sz val="10"/>
            <color indexed="81"/>
            <rFont val="Lucida Console"/>
            <family val="3"/>
          </rPr>
          <t>Última movimentação no estoque em 09/2023 quantidade 2.</t>
        </r>
      </text>
    </comment>
    <comment ref="R143" authorId="0" shapeId="0" xr:uid="{2CB8B91E-53B5-4984-A6AB-C29D1245635E}">
      <text>
        <r>
          <rPr>
            <sz val="10"/>
            <color indexed="81"/>
            <rFont val="Lucida Console"/>
            <family val="3"/>
          </rPr>
          <t>21.02.2008</t>
        </r>
      </text>
    </comment>
    <comment ref="Y143" authorId="0" shapeId="0" xr:uid="{769603E7-572F-4262-BF61-74CB1A3DCD01}">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3584305D-04DA-4389-A347-70A8164B177F}">
      <text>
        <r>
          <rPr>
            <sz val="10"/>
            <color indexed="81"/>
            <rFont val="Lucida Console"/>
            <family val="3"/>
          </rPr>
          <t>Última movimentação no estoque em 07/2023 quantidade 2.</t>
        </r>
      </text>
    </comment>
    <comment ref="R144" authorId="0" shapeId="0" xr:uid="{CC10D5FF-F0C6-4134-BBE6-19022B05F5A0}">
      <text>
        <r>
          <rPr>
            <sz val="10"/>
            <color indexed="81"/>
            <rFont val="Lucida Console"/>
            <family val="3"/>
          </rPr>
          <t>09.01.2014</t>
        </r>
      </text>
    </comment>
    <comment ref="Y144" authorId="0" shapeId="0" xr:uid="{1A5451CA-62CC-40AC-B644-ACA386D7DC73}">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19EFE55E-D9BF-4628-843E-DF1EEE88A42B}">
      <text>
        <r>
          <rPr>
            <sz val="10"/>
            <color indexed="81"/>
            <rFont val="Lucida Console"/>
            <family val="3"/>
          </rPr>
          <t>Última movimentação no estoque em 02/2023 quantidade 2.</t>
        </r>
      </text>
    </comment>
    <comment ref="R145" authorId="0" shapeId="0" xr:uid="{6563B00E-E103-4A55-BB3B-8C478F4B9DF4}">
      <text>
        <r>
          <rPr>
            <sz val="10"/>
            <color indexed="81"/>
            <rFont val="Lucida Console"/>
            <family val="3"/>
          </rPr>
          <t>15.05.2018</t>
        </r>
      </text>
    </comment>
    <comment ref="Y145" authorId="0" shapeId="0" xr:uid="{FA7EDADB-1721-400F-B2A3-E8D59AB77E2C}">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AFB32CE2-AE74-4D32-A1E6-5D710EF33EDF}">
      <text>
        <r>
          <rPr>
            <sz val="10"/>
            <color indexed="81"/>
            <rFont val="Lucida Console"/>
            <family val="3"/>
          </rPr>
          <t>Última movimentação no estoque em 04/2023 quantidade 2.</t>
        </r>
      </text>
    </comment>
    <comment ref="R146" authorId="0" shapeId="0" xr:uid="{ECFF7F71-D86C-491A-B99D-469074AEB7F7}">
      <text>
        <r>
          <rPr>
            <sz val="10"/>
            <color indexed="81"/>
            <rFont val="Lucida Console"/>
            <family val="3"/>
          </rPr>
          <t>21.02.2008</t>
        </r>
      </text>
    </comment>
    <comment ref="Y146" authorId="0" shapeId="0" xr:uid="{79F588AF-AADF-4B26-B231-497ADFE0E750}">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61C97106-87E0-488A-972B-360579D40DF4}">
      <text>
        <r>
          <rPr>
            <sz val="10"/>
            <color indexed="81"/>
            <rFont val="Lucida Console"/>
            <family val="3"/>
          </rPr>
          <t>Última movimentação no estoque em 03/2023 quantidade 2.</t>
        </r>
      </text>
    </comment>
    <comment ref="R147" authorId="0" shapeId="0" xr:uid="{3BA20FF9-226B-4F57-9F5E-EC73C550182E}">
      <text>
        <r>
          <rPr>
            <sz val="10"/>
            <color indexed="81"/>
            <rFont val="Lucida Console"/>
            <family val="3"/>
          </rPr>
          <t>25.06.2008</t>
        </r>
      </text>
    </comment>
    <comment ref="Y147" authorId="0" shapeId="0" xr:uid="{F3846D3D-3C5A-4E89-8370-CCE2AC44C17D}">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49E3B75D-FEF1-4C8F-BD70-DDDBACC8C8C4}">
      <text>
        <r>
          <rPr>
            <sz val="10"/>
            <color indexed="81"/>
            <rFont val="Lucida Console"/>
            <family val="3"/>
          </rPr>
          <t>Última movimentação no estoque em 07/2023 quantidade 2.</t>
        </r>
      </text>
    </comment>
    <comment ref="R148" authorId="0" shapeId="0" xr:uid="{697DA273-7412-4259-8791-CAB18C8AC312}">
      <text>
        <r>
          <rPr>
            <sz val="10"/>
            <color indexed="81"/>
            <rFont val="Lucida Console"/>
            <family val="3"/>
          </rPr>
          <t>21.02.2008</t>
        </r>
      </text>
    </comment>
    <comment ref="Y148" authorId="0" shapeId="0" xr:uid="{A82263CE-B6B9-4AA9-BA7D-0C05FB99AAFB}">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3CBE1841-7E51-4229-9338-7596AD622FE0}">
      <text>
        <r>
          <rPr>
            <sz val="10"/>
            <color indexed="81"/>
            <rFont val="Lucida Console"/>
            <family val="3"/>
          </rPr>
          <t>Última movimentação no estoque em 02/2023 quantidade 2.</t>
        </r>
      </text>
    </comment>
    <comment ref="R149" authorId="0" shapeId="0" xr:uid="{425984F3-88A0-4D5E-B081-341170395BED}">
      <text>
        <r>
          <rPr>
            <sz val="10"/>
            <color indexed="81"/>
            <rFont val="Lucida Console"/>
            <family val="3"/>
          </rPr>
          <t>25.06.2008</t>
        </r>
      </text>
    </comment>
    <comment ref="Y149" authorId="0" shapeId="0" xr:uid="{83246FA1-60B6-484D-BBFA-DC7B899C6966}">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617944D0-BF34-4E36-9951-B9936B2EBC65}">
      <text>
        <r>
          <rPr>
            <sz val="10"/>
            <color indexed="81"/>
            <rFont val="Lucida Console"/>
            <family val="3"/>
          </rPr>
          <t>Última movimentação no estoque em 10/2022 quantidade 2.</t>
        </r>
      </text>
    </comment>
    <comment ref="R150" authorId="0" shapeId="0" xr:uid="{CC8C4451-5664-4F92-B6A2-4543161C31A7}">
      <text>
        <r>
          <rPr>
            <sz val="10"/>
            <color indexed="81"/>
            <rFont val="Lucida Console"/>
            <family val="3"/>
          </rPr>
          <t>25.06.2008</t>
        </r>
      </text>
    </comment>
    <comment ref="Y150" authorId="0" shapeId="0" xr:uid="{B1B149D6-F73F-4410-BB13-BA13634B2A8E}">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74AB81D6-7732-4B3A-930F-75DC616D4FC9}">
      <text>
        <r>
          <rPr>
            <sz val="10"/>
            <color indexed="81"/>
            <rFont val="Lucida Console"/>
            <family val="3"/>
          </rPr>
          <t>Última movimentação no estoque em 09/2023 quantidade 1.</t>
        </r>
      </text>
    </comment>
    <comment ref="R151" authorId="0" shapeId="0" xr:uid="{F2C6B504-AAB6-4E21-87DF-4D14B98AEDB2}">
      <text>
        <r>
          <rPr>
            <sz val="10"/>
            <color indexed="81"/>
            <rFont val="Lucida Console"/>
            <family val="3"/>
          </rPr>
          <t>21.02.2008</t>
        </r>
      </text>
    </comment>
    <comment ref="Y151" authorId="0" shapeId="0" xr:uid="{B235B272-B697-41B5-833E-A464AD71272A}">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A5F4674A-66E1-41B1-B1AF-49DF7F798085}">
      <text>
        <r>
          <rPr>
            <sz val="10"/>
            <color indexed="81"/>
            <rFont val="Lucida Console"/>
            <family val="3"/>
          </rPr>
          <t>Última movimentação no estoque em 07/2023 quantidade 2.</t>
        </r>
      </text>
    </comment>
    <comment ref="R152" authorId="0" shapeId="0" xr:uid="{E811BE2F-EEB5-49B8-95CF-FEA0D05570AE}">
      <text>
        <r>
          <rPr>
            <sz val="10"/>
            <color indexed="81"/>
            <rFont val="Lucida Console"/>
            <family val="3"/>
          </rPr>
          <t>12.09.2019</t>
        </r>
      </text>
    </comment>
    <comment ref="Y152" authorId="0" shapeId="0" xr:uid="{4174176C-6EB9-4558-8294-59A1BDD73CC5}">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E4CF824E-470C-4925-B0D2-9EB9C76D11BA}">
      <text>
        <r>
          <rPr>
            <sz val="10"/>
            <color indexed="81"/>
            <rFont val="Lucida Console"/>
            <family val="3"/>
          </rPr>
          <t>Última movimentação no estoque em 09/2023 quantidade 2.269.</t>
        </r>
      </text>
    </comment>
    <comment ref="R153" authorId="0" shapeId="0" xr:uid="{2222806E-F1F0-4DA6-B3BC-E835463651DE}">
      <text>
        <r>
          <rPr>
            <sz val="10"/>
            <color indexed="81"/>
            <rFont val="Lucida Console"/>
            <family val="3"/>
          </rPr>
          <t>12.09.2019</t>
        </r>
      </text>
    </comment>
    <comment ref="Y153" authorId="0" shapeId="0" xr:uid="{BB9E29D0-9519-483E-8AE9-169FEA8FD5B8}">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C6544825-F44B-4330-82C9-08F31F103B6F}">
      <text>
        <r>
          <rPr>
            <sz val="10"/>
            <color indexed="81"/>
            <rFont val="Lucida Console"/>
            <family val="3"/>
          </rPr>
          <t>Última movimentação no estoque em 09/2023 quantidade 610.</t>
        </r>
      </text>
    </comment>
    <comment ref="R154" authorId="0" shapeId="0" xr:uid="{D60CDF39-7514-4B2F-A64E-B722C020CBE8}">
      <text>
        <r>
          <rPr>
            <sz val="10"/>
            <color indexed="81"/>
            <rFont val="Lucida Console"/>
            <family val="3"/>
          </rPr>
          <t>05.05.2017</t>
        </r>
      </text>
    </comment>
    <comment ref="Y154" authorId="0" shapeId="0" xr:uid="{86AA7FF6-F061-42FA-8AE1-406A0CB99D27}">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6CC50D36-8CC8-4010-9417-DACBCFC135D5}">
      <text>
        <r>
          <rPr>
            <sz val="10"/>
            <color indexed="81"/>
            <rFont val="Lucida Console"/>
            <family val="3"/>
          </rPr>
          <t>Última movimentação no estoque em 09/2023 quantidade 809.</t>
        </r>
      </text>
    </comment>
    <comment ref="R155" authorId="0" shapeId="0" xr:uid="{0F16556E-1D9D-4083-A703-E729F2FD0D76}">
      <text>
        <r>
          <rPr>
            <sz val="10"/>
            <color indexed="81"/>
            <rFont val="Lucida Console"/>
            <family val="3"/>
          </rPr>
          <t>05.05.2017</t>
        </r>
      </text>
    </comment>
    <comment ref="Y155" authorId="0" shapeId="0" xr:uid="{7134F26F-0FCF-4957-A899-07FA2A8A88E8}">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8ED48838-D2E8-4E08-8AF0-F477C79C2074}">
      <text>
        <r>
          <rPr>
            <sz val="10"/>
            <color indexed="81"/>
            <rFont val="Lucida Console"/>
            <family val="3"/>
          </rPr>
          <t>Última movimentação no estoque em 09/2023 quantidade 198.</t>
        </r>
      </text>
    </comment>
    <comment ref="R156" authorId="0" shapeId="0" xr:uid="{35F51CC3-AC51-471E-B076-665B08C8FEE8}">
      <text>
        <r>
          <rPr>
            <sz val="10"/>
            <color indexed="81"/>
            <rFont val="Lucida Console"/>
            <family val="3"/>
          </rPr>
          <t>12.09.2019</t>
        </r>
      </text>
    </comment>
    <comment ref="Y156" authorId="0" shapeId="0" xr:uid="{AA9486A9-E335-4589-976A-5E4762595226}">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E8A96851-B21B-4CFE-9582-16461EB2AE71}">
      <text>
        <r>
          <rPr>
            <sz val="10"/>
            <color indexed="81"/>
            <rFont val="Lucida Console"/>
            <family val="3"/>
          </rPr>
          <t>Última movimentação no estoque em 09/2023 quantidade 999.</t>
        </r>
      </text>
    </comment>
    <comment ref="R157" authorId="0" shapeId="0" xr:uid="{7D9BFED3-CBA1-486A-8E08-5FC8D94DAFF6}">
      <text>
        <r>
          <rPr>
            <sz val="10"/>
            <color indexed="81"/>
            <rFont val="Lucida Console"/>
            <family val="3"/>
          </rPr>
          <t>05.05.2017</t>
        </r>
      </text>
    </comment>
    <comment ref="Y157" authorId="0" shapeId="0" xr:uid="{818E3F07-9721-4288-B9B5-EFE88BE1A8FD}">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BB5069B7-61CF-43F3-8CF1-E236E809D999}">
      <text>
        <r>
          <rPr>
            <sz val="10"/>
            <color indexed="81"/>
            <rFont val="Lucida Console"/>
            <family val="3"/>
          </rPr>
          <t>Última movimentação no estoque em 06/2023 quantidade 24.</t>
        </r>
      </text>
    </comment>
    <comment ref="R158" authorId="0" shapeId="0" xr:uid="{6D99EAF8-271B-440F-9DC8-AEE213743EDC}">
      <text>
        <r>
          <rPr>
            <sz val="10"/>
            <color indexed="81"/>
            <rFont val="Lucida Console"/>
            <family val="3"/>
          </rPr>
          <t>01.01.1901</t>
        </r>
      </text>
    </comment>
    <comment ref="Y158" authorId="0" shapeId="0" xr:uid="{166CD600-A9C6-418B-B6A2-1F458108DA46}">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8870D4A1-87C3-4C0C-BFFF-3E30B26DE80E}">
      <text>
        <r>
          <rPr>
            <sz val="10"/>
            <color indexed="81"/>
            <rFont val="Lucida Console"/>
            <family val="3"/>
          </rPr>
          <t>Última movimentação no estoque em 06/2023 quantidade 15.</t>
        </r>
      </text>
    </comment>
    <comment ref="R159" authorId="0" shapeId="0" xr:uid="{4DEE9CDE-2956-418E-958A-6B16A661C2AC}">
      <text>
        <r>
          <rPr>
            <sz val="10"/>
            <color indexed="81"/>
            <rFont val="Lucida Console"/>
            <family val="3"/>
          </rPr>
          <t>01.01.1901</t>
        </r>
      </text>
    </comment>
    <comment ref="Y159" authorId="0" shapeId="0" xr:uid="{13EBE331-1148-4A82-BCE8-DF0FD67D9D54}">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A7C4CF68-A1EC-4036-AB13-4F99B3E95CA6}">
      <text>
        <r>
          <rPr>
            <sz val="10"/>
            <color indexed="81"/>
            <rFont val="Lucida Console"/>
            <family val="3"/>
          </rPr>
          <t>Última movimentação no estoque em 09/2023 quantidade 349.</t>
        </r>
      </text>
    </comment>
    <comment ref="R160" authorId="0" shapeId="0" xr:uid="{C156E5DA-1A73-4818-8821-782800F58DAD}">
      <text>
        <r>
          <rPr>
            <sz val="10"/>
            <color indexed="81"/>
            <rFont val="Lucida Console"/>
            <family val="3"/>
          </rPr>
          <t>01.01.1901</t>
        </r>
      </text>
    </comment>
    <comment ref="Y160" authorId="0" shapeId="0" xr:uid="{8C254753-D49C-4D97-A23A-531A554797B0}">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FFE80130-6752-424A-AD8D-FC947D728F11}">
      <text>
        <r>
          <rPr>
            <sz val="10"/>
            <color indexed="81"/>
            <rFont val="Lucida Console"/>
            <family val="3"/>
          </rPr>
          <t>Última movimentação no estoque em 09/2023 quantidade 321.</t>
        </r>
      </text>
    </comment>
    <comment ref="R161" authorId="0" shapeId="0" xr:uid="{003CF4BE-B8DF-4096-B5D8-8351146B0B09}">
      <text>
        <r>
          <rPr>
            <sz val="10"/>
            <color indexed="81"/>
            <rFont val="Lucida Console"/>
            <family val="3"/>
          </rPr>
          <t>01.01.1901</t>
        </r>
      </text>
    </comment>
    <comment ref="Y161" authorId="0" shapeId="0" xr:uid="{C21F18DD-FBEA-45DC-A5C9-DD883B5C031E}">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98AB40C1-3B4A-4EE5-ACFC-225A082E193F}">
      <text>
        <r>
          <rPr>
            <sz val="10"/>
            <color indexed="81"/>
            <rFont val="Lucida Console"/>
            <family val="3"/>
          </rPr>
          <t>Última movimentação no estoque em 04/2023 quantidade 35.</t>
        </r>
      </text>
    </comment>
    <comment ref="R162" authorId="0" shapeId="0" xr:uid="{351D5673-3CA2-4BCF-84DD-BE47F6110235}">
      <text>
        <r>
          <rPr>
            <sz val="10"/>
            <color indexed="81"/>
            <rFont val="Lucida Console"/>
            <family val="3"/>
          </rPr>
          <t>01.01.1901</t>
        </r>
      </text>
    </comment>
    <comment ref="Y162" authorId="0" shapeId="0" xr:uid="{87D968DA-0E7E-416C-AB09-58F1B8DA3EA1}">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2CE99548-48CE-470F-828A-3F36F2841C00}">
      <text>
        <r>
          <rPr>
            <sz val="10"/>
            <color indexed="81"/>
            <rFont val="Lucida Console"/>
            <family val="3"/>
          </rPr>
          <t>Última movimentação no estoque em 09/2023 quantidade 806.</t>
        </r>
      </text>
    </comment>
    <comment ref="R163" authorId="0" shapeId="0" xr:uid="{E437D1C7-B9CB-4C4E-B128-75F562DED473}">
      <text>
        <r>
          <rPr>
            <sz val="10"/>
            <color indexed="81"/>
            <rFont val="Lucida Console"/>
            <family val="3"/>
          </rPr>
          <t>01.01.1901</t>
        </r>
      </text>
    </comment>
    <comment ref="Y163" authorId="0" shapeId="0" xr:uid="{E96B433A-08DC-486D-9B72-658049D8B4DF}">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08CFE6FD-9BA5-4130-9B61-F8D8DE379372}">
      <text>
        <r>
          <rPr>
            <sz val="10"/>
            <color indexed="81"/>
            <rFont val="Lucida Console"/>
            <family val="3"/>
          </rPr>
          <t>Última movimentação no estoque em 07/2023 quantidade 150.</t>
        </r>
      </text>
    </comment>
    <comment ref="R164" authorId="0" shapeId="0" xr:uid="{C550BBDF-D208-4537-A3EE-942B5F645A34}">
      <text>
        <r>
          <rPr>
            <sz val="10"/>
            <color indexed="81"/>
            <rFont val="Lucida Console"/>
            <family val="3"/>
          </rPr>
          <t>01.01.1901</t>
        </r>
      </text>
    </comment>
    <comment ref="Y164" authorId="0" shapeId="0" xr:uid="{73ED7E44-800C-4C18-907B-F2451EEA8BA0}">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6DD2BA9C-12B5-4D65-8A76-1CEE1FC718C0}">
      <text>
        <r>
          <rPr>
            <sz val="10"/>
            <color indexed="81"/>
            <rFont val="Lucida Console"/>
            <family val="3"/>
          </rPr>
          <t>Última movimentação no estoque em 06/2023 quantidade 100.</t>
        </r>
      </text>
    </comment>
    <comment ref="R165" authorId="0" shapeId="0" xr:uid="{06A70D93-664D-4506-A99A-3CBE07A38DD0}">
      <text>
        <r>
          <rPr>
            <sz val="10"/>
            <color indexed="81"/>
            <rFont val="Lucida Console"/>
            <family val="3"/>
          </rPr>
          <t>01.01.1901</t>
        </r>
      </text>
    </comment>
    <comment ref="Y165" authorId="0" shapeId="0" xr:uid="{424D2497-FDD2-4B4D-946B-F5FC388187B5}">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F5101A44-78DD-4F01-9B24-582DD01744DC}">
      <text>
        <r>
          <rPr>
            <sz val="10"/>
            <color indexed="81"/>
            <rFont val="Lucida Console"/>
            <family val="3"/>
          </rPr>
          <t>Última movimentação no estoque em 06/2023 quantidade 100.</t>
        </r>
      </text>
    </comment>
    <comment ref="R166" authorId="0" shapeId="0" xr:uid="{BC1598DF-8162-4722-89B8-A5DDDDAD4B39}">
      <text>
        <r>
          <rPr>
            <sz val="10"/>
            <color indexed="81"/>
            <rFont val="Lucida Console"/>
            <family val="3"/>
          </rPr>
          <t>01.01.1901</t>
        </r>
      </text>
    </comment>
    <comment ref="Y166" authorId="0" shapeId="0" xr:uid="{2802189E-BA32-47FE-AF35-18DE3D9A6CD8}">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D8A310E6-0668-4435-9C29-76A776B2D463}">
      <text>
        <r>
          <rPr>
            <sz val="10"/>
            <color indexed="81"/>
            <rFont val="Lucida Console"/>
            <family val="3"/>
          </rPr>
          <t>Última movimentação no estoque em 03/2023 quantidade 4.</t>
        </r>
      </text>
    </comment>
    <comment ref="R167" authorId="0" shapeId="0" xr:uid="{5E83F260-16E0-4D70-9328-C4540D2D158D}">
      <text>
        <r>
          <rPr>
            <sz val="10"/>
            <color indexed="81"/>
            <rFont val="Lucida Console"/>
            <family val="3"/>
          </rPr>
          <t>23.07.2010</t>
        </r>
      </text>
    </comment>
    <comment ref="Y167" authorId="0" shapeId="0" xr:uid="{B295D6E0-EEE0-4415-956F-5A214B63A33D}">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A41FDD46-ECBE-4494-B5C3-607F5381CCE6}">
      <text>
        <r>
          <rPr>
            <sz val="10"/>
            <color indexed="81"/>
            <rFont val="Lucida Console"/>
            <family val="3"/>
          </rPr>
          <t>Última movimentação no estoque em 08/2023 quantidade 1.000.</t>
        </r>
      </text>
    </comment>
    <comment ref="R168" authorId="0" shapeId="0" xr:uid="{A30FB67C-749C-4FF9-9649-CBB0BBBF945A}">
      <text>
        <r>
          <rPr>
            <sz val="10"/>
            <color indexed="81"/>
            <rFont val="Lucida Console"/>
            <family val="3"/>
          </rPr>
          <t>24.06.2014</t>
        </r>
      </text>
    </comment>
    <comment ref="Y168" authorId="0" shapeId="0" xr:uid="{92C0037D-CA14-463C-9959-027CB4B2D187}">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201CF8EC-D6BC-4EEF-8CC1-C9BC9065EE37}">
      <text>
        <r>
          <rPr>
            <sz val="10"/>
            <color indexed="81"/>
            <rFont val="Lucida Console"/>
            <family val="3"/>
          </rPr>
          <t>Última movimentação no estoque em 04/2023 quantidade 5.</t>
        </r>
      </text>
    </comment>
    <comment ref="R169" authorId="0" shapeId="0" xr:uid="{21296B6A-8B9C-4DCD-A1AB-52715BE63EB6}">
      <text>
        <r>
          <rPr>
            <sz val="10"/>
            <color indexed="81"/>
            <rFont val="Lucida Console"/>
            <family val="3"/>
          </rPr>
          <t>11.02.2004</t>
        </r>
      </text>
    </comment>
    <comment ref="Y169" authorId="0" shapeId="0" xr:uid="{68189A9C-D532-4F52-AD20-694112DEFE28}">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E2B2BF19-32A9-4A3F-86EE-52F485ADC8AB}">
      <text>
        <r>
          <rPr>
            <sz val="10"/>
            <color indexed="81"/>
            <rFont val="Lucida Console"/>
            <family val="3"/>
          </rPr>
          <t>Última movimentação no estoque em 04/2023 quantidade 12.</t>
        </r>
      </text>
    </comment>
    <comment ref="R170" authorId="0" shapeId="0" xr:uid="{B4A62500-BA2F-4CC7-BA4E-538D5D58D33F}">
      <text>
        <r>
          <rPr>
            <sz val="10"/>
            <color indexed="81"/>
            <rFont val="Lucida Console"/>
            <family val="3"/>
          </rPr>
          <t>11.02.2004</t>
        </r>
      </text>
    </comment>
    <comment ref="Y170" authorId="0" shapeId="0" xr:uid="{58B2E2FE-EE64-4C0F-B440-44BEC6471B3D}">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245BBD3D-5CE4-4671-98C9-1419682EEDE6}">
      <text>
        <r>
          <rPr>
            <sz val="10"/>
            <color indexed="81"/>
            <rFont val="Lucida Console"/>
            <family val="3"/>
          </rPr>
          <t>Última movimentação no estoque em 07/2023 quantidade 50.</t>
        </r>
      </text>
    </comment>
    <comment ref="R171" authorId="0" shapeId="0" xr:uid="{FF6A9A72-3056-45A4-A5AD-6E914206B7FC}">
      <text>
        <r>
          <rPr>
            <sz val="10"/>
            <color indexed="81"/>
            <rFont val="Lucida Console"/>
            <family val="3"/>
          </rPr>
          <t>25.04.2019</t>
        </r>
      </text>
    </comment>
    <comment ref="Y171" authorId="0" shapeId="0" xr:uid="{9C967324-7692-4496-B698-BE220E366EEB}">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F54407B7-8406-43B4-BBF2-E3296C6E856B}">
      <text>
        <r>
          <rPr>
            <sz val="10"/>
            <color indexed="81"/>
            <rFont val="Lucida Console"/>
            <family val="3"/>
          </rPr>
          <t>Última movimentação no estoque em 09/2023 quantidade 17.</t>
        </r>
      </text>
    </comment>
    <comment ref="R172" authorId="0" shapeId="0" xr:uid="{138AB978-DE4B-41D9-91A8-03FCBA5879AF}">
      <text>
        <r>
          <rPr>
            <sz val="10"/>
            <color indexed="81"/>
            <rFont val="Lucida Console"/>
            <family val="3"/>
          </rPr>
          <t>31.05.2004</t>
        </r>
      </text>
    </comment>
    <comment ref="Y172" authorId="0" shapeId="0" xr:uid="{D28BDF7C-117D-424F-84C4-4CE237AE874A}">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4725CE77-7CD7-4DB6-9C3C-D71D8F0F21E7}">
      <text>
        <r>
          <rPr>
            <sz val="10"/>
            <color indexed="81"/>
            <rFont val="Lucida Console"/>
            <family val="3"/>
          </rPr>
          <t>Última movimentação no estoque em 09/2023 quantidade 1.115.</t>
        </r>
      </text>
    </comment>
    <comment ref="R173" authorId="0" shapeId="0" xr:uid="{2BA22471-7ADB-4A0D-AFAF-84C04CB84125}">
      <text>
        <r>
          <rPr>
            <sz val="10"/>
            <color indexed="81"/>
            <rFont val="Lucida Console"/>
            <family val="3"/>
          </rPr>
          <t>31.05.2004</t>
        </r>
      </text>
    </comment>
    <comment ref="Y173" authorId="0" shapeId="0" xr:uid="{87CCED43-0DF3-4BF0-8CE5-04F4F923E5E7}">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B1A4FBCA-0A48-4EBC-AC71-C8B00C28C335}">
      <text>
        <r>
          <rPr>
            <sz val="10"/>
            <color indexed="81"/>
            <rFont val="Lucida Console"/>
            <family val="3"/>
          </rPr>
          <t>Última movimentação no estoque em 09/2023 quantidade 1.117.</t>
        </r>
      </text>
    </comment>
    <comment ref="R174" authorId="0" shapeId="0" xr:uid="{C8823EAE-1E72-4784-8F5E-5E4BD386C32D}">
      <text>
        <r>
          <rPr>
            <sz val="10"/>
            <color indexed="81"/>
            <rFont val="Lucida Console"/>
            <family val="3"/>
          </rPr>
          <t>23.04.2019</t>
        </r>
      </text>
    </comment>
    <comment ref="Y174" authorId="0" shapeId="0" xr:uid="{ED1FB5AA-F62E-44B5-A127-0431CFD57266}">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D2413141-3C1E-401C-BAE5-CCDC9C11B634}">
      <text>
        <r>
          <rPr>
            <sz val="10"/>
            <color indexed="81"/>
            <rFont val="Lucida Console"/>
            <family val="3"/>
          </rPr>
          <t>Última movimentação no estoque em 01/2023 quantidade 1.</t>
        </r>
      </text>
    </comment>
    <comment ref="R175" authorId="0" shapeId="0" xr:uid="{8266B550-58CF-4BE5-A50F-E1903389C88E}">
      <text>
        <r>
          <rPr>
            <sz val="10"/>
            <color indexed="81"/>
            <rFont val="Lucida Console"/>
            <family val="3"/>
          </rPr>
          <t>01.01.1901</t>
        </r>
      </text>
    </comment>
    <comment ref="Y175" authorId="0" shapeId="0" xr:uid="{53D9EC03-03D9-4E80-A6A5-B6E654DB8186}">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B09EE9BD-38C3-4EBF-8D45-1D5A641D48AF}">
      <text>
        <r>
          <rPr>
            <sz val="10"/>
            <color indexed="81"/>
            <rFont val="Lucida Console"/>
            <family val="3"/>
          </rPr>
          <t>Última movimentação no estoque em 09/2023 quantidade 37.</t>
        </r>
      </text>
    </comment>
    <comment ref="R176" authorId="0" shapeId="0" xr:uid="{29A96F9F-9852-409B-9EAA-096AF6FC0BBA}">
      <text>
        <r>
          <rPr>
            <sz val="10"/>
            <color indexed="81"/>
            <rFont val="Lucida Console"/>
            <family val="3"/>
          </rPr>
          <t>01.01.1901</t>
        </r>
      </text>
    </comment>
    <comment ref="Y176" authorId="0" shapeId="0" xr:uid="{7C9771B8-CCFD-42AA-8EA9-A631F9633285}">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F030DD19-A20D-44B2-9796-64CB4155C8CB}">
      <text>
        <r>
          <rPr>
            <sz val="10"/>
            <color indexed="81"/>
            <rFont val="Lucida Console"/>
            <family val="3"/>
          </rPr>
          <t>Última movimentação no estoque em 09/2023 quantidade 1.605.</t>
        </r>
      </text>
    </comment>
    <comment ref="R177" authorId="0" shapeId="0" xr:uid="{A57E1964-8E52-4EBC-A4A7-9B5895057573}">
      <text>
        <r>
          <rPr>
            <sz val="10"/>
            <color indexed="81"/>
            <rFont val="Lucida Console"/>
            <family val="3"/>
          </rPr>
          <t>01.01.1901</t>
        </r>
      </text>
    </comment>
    <comment ref="Y177" authorId="0" shapeId="0" xr:uid="{0BD7AB83-1047-4B56-8CC6-BE3CE6CA27C4}">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E344E26A-4D0A-4EA0-B88B-3134FE6C9A79}">
      <text>
        <r>
          <rPr>
            <sz val="10"/>
            <color indexed="81"/>
            <rFont val="Lucida Console"/>
            <family val="3"/>
          </rPr>
          <t>Última movimentação no estoque em 09/2023 quantidade 1.825.</t>
        </r>
      </text>
    </comment>
    <comment ref="R178" authorId="0" shapeId="0" xr:uid="{F963B2E5-F4AA-4F6E-ABF8-AD7798947359}">
      <text>
        <r>
          <rPr>
            <sz val="10"/>
            <color indexed="81"/>
            <rFont val="Lucida Console"/>
            <family val="3"/>
          </rPr>
          <t>01.01.1901</t>
        </r>
      </text>
    </comment>
    <comment ref="Y178" authorId="0" shapeId="0" xr:uid="{F405C883-9134-4615-B32B-37FF94466358}">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60C62CDA-C3F7-48EC-890F-17B7944FE077}">
      <text>
        <r>
          <rPr>
            <sz val="10"/>
            <color indexed="81"/>
            <rFont val="Lucida Console"/>
            <family val="3"/>
          </rPr>
          <t>Última movimentação no estoque em 09/2023 quantidade 3.835.</t>
        </r>
      </text>
    </comment>
    <comment ref="R179" authorId="0" shapeId="0" xr:uid="{ED6C9EA5-491F-438A-AA32-1A717FC04584}">
      <text>
        <r>
          <rPr>
            <sz val="10"/>
            <color indexed="81"/>
            <rFont val="Lucida Console"/>
            <family val="3"/>
          </rPr>
          <t>01.01.1901</t>
        </r>
      </text>
    </comment>
    <comment ref="Y179" authorId="0" shapeId="0" xr:uid="{66095562-F3A0-421E-A417-D1B256699260}">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B146E6C5-10D1-4289-96C4-010F6E89D5DC}">
      <text>
        <r>
          <rPr>
            <sz val="10"/>
            <color indexed="81"/>
            <rFont val="Lucida Console"/>
            <family val="3"/>
          </rPr>
          <t>Última movimentação no estoque em 09/2023 quantidade 1.370.</t>
        </r>
      </text>
    </comment>
    <comment ref="R180" authorId="0" shapeId="0" xr:uid="{6097F461-C6F3-49DB-A1E6-A116EEF787EF}">
      <text>
        <r>
          <rPr>
            <sz val="10"/>
            <color indexed="81"/>
            <rFont val="Lucida Console"/>
            <family val="3"/>
          </rPr>
          <t>01.01.1901</t>
        </r>
      </text>
    </comment>
    <comment ref="Y180" authorId="0" shapeId="0" xr:uid="{F5379E71-47F6-4AE1-A659-7DE09EAAA396}">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556001FA-5189-4B8E-991F-704ACFDC0D16}">
      <text>
        <r>
          <rPr>
            <sz val="10"/>
            <color indexed="81"/>
            <rFont val="Lucida Console"/>
            <family val="3"/>
          </rPr>
          <t>Última movimentação no estoque em 09/2023 quantidade 1.670.</t>
        </r>
      </text>
    </comment>
    <comment ref="R181" authorId="0" shapeId="0" xr:uid="{E942DE91-B949-49E6-B726-F56F6A5E3F4D}">
      <text>
        <r>
          <rPr>
            <sz val="10"/>
            <color indexed="81"/>
            <rFont val="Lucida Console"/>
            <family val="3"/>
          </rPr>
          <t>05.12.2017</t>
        </r>
      </text>
    </comment>
    <comment ref="Y181" authorId="0" shapeId="0" xr:uid="{B2D4B759-5675-4D22-92E9-65D1D12B426A}">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9D26E938-98EB-4955-9D3A-4E40BA3F2D38}">
      <text>
        <r>
          <rPr>
            <sz val="10"/>
            <color indexed="81"/>
            <rFont val="Lucida Console"/>
            <family val="3"/>
          </rPr>
          <t>Última movimentação no estoque em 09/2023 quantidade 1.711.</t>
        </r>
      </text>
    </comment>
    <comment ref="R182" authorId="0" shapeId="0" xr:uid="{53A09E5C-9FC3-4624-884D-E8D58C747536}">
      <text>
        <r>
          <rPr>
            <sz val="10"/>
            <color indexed="81"/>
            <rFont val="Lucida Console"/>
            <family val="3"/>
          </rPr>
          <t>05.12.2017</t>
        </r>
      </text>
    </comment>
    <comment ref="Y182" authorId="0" shapeId="0" xr:uid="{5BB15603-6605-4311-93D6-16BFC4DD9A0B}">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601DA502-AC9F-4979-8236-8ACD8DA04C4C}">
      <text>
        <r>
          <rPr>
            <sz val="10"/>
            <color indexed="81"/>
            <rFont val="Lucida Console"/>
            <family val="3"/>
          </rPr>
          <t>Última movimentação no estoque em 09/2023 quantidade 245.</t>
        </r>
      </text>
    </comment>
    <comment ref="R183" authorId="0" shapeId="0" xr:uid="{4E0F5E57-F7F1-4684-897E-DC022C152B40}">
      <text>
        <r>
          <rPr>
            <sz val="10"/>
            <color indexed="81"/>
            <rFont val="Lucida Console"/>
            <family val="3"/>
          </rPr>
          <t>05.12.2017</t>
        </r>
      </text>
    </comment>
    <comment ref="Y183" authorId="0" shapeId="0" xr:uid="{A8374BF5-D162-480B-B37E-E6CAF1855EAB}">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E396E0A0-7D00-4606-8DC1-58E91A6CCB28}">
      <text>
        <r>
          <rPr>
            <sz val="10"/>
            <color indexed="81"/>
            <rFont val="Lucida Console"/>
            <family val="3"/>
          </rPr>
          <t>Última movimentação no estoque em 09/2023 quantidade 1.696.</t>
        </r>
      </text>
    </comment>
    <comment ref="R184" authorId="0" shapeId="0" xr:uid="{46AD215A-73DD-4296-AAA9-851CE33C5FD0}">
      <text>
        <r>
          <rPr>
            <sz val="10"/>
            <color indexed="81"/>
            <rFont val="Lucida Console"/>
            <family val="3"/>
          </rPr>
          <t>05.12.2017</t>
        </r>
      </text>
    </comment>
    <comment ref="Y184" authorId="0" shapeId="0" xr:uid="{429CA260-5FB5-49BC-B4AA-443F1A9B9C77}">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6FB95604-EC4F-4C23-9456-6508E3ABC2A0}">
      <text>
        <r>
          <rPr>
            <sz val="10"/>
            <color indexed="81"/>
            <rFont val="Lucida Console"/>
            <family val="3"/>
          </rPr>
          <t>Última movimentação no estoque em 08/2023 quantidade 496.</t>
        </r>
      </text>
    </comment>
    <comment ref="R185" authorId="0" shapeId="0" xr:uid="{54CBA252-D920-40B8-9929-3087FF94BCAB}">
      <text>
        <r>
          <rPr>
            <sz val="10"/>
            <color indexed="81"/>
            <rFont val="Lucida Console"/>
            <family val="3"/>
          </rPr>
          <t>05.12.2017</t>
        </r>
      </text>
    </comment>
    <comment ref="Y185" authorId="0" shapeId="0" xr:uid="{4566DE74-61AE-4239-A768-E716306A47F9}">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0A3EB6A6-ADAF-468D-ABEF-4234FD6B4358}">
      <text>
        <r>
          <rPr>
            <sz val="10"/>
            <color indexed="81"/>
            <rFont val="Lucida Console"/>
            <family val="3"/>
          </rPr>
          <t>Última movimentação no estoque em 08/2023 quantidade 255.</t>
        </r>
      </text>
    </comment>
    <comment ref="R186" authorId="0" shapeId="0" xr:uid="{6E45958A-FFEB-44A9-A29F-615FB0CFF5E5}">
      <text>
        <r>
          <rPr>
            <sz val="10"/>
            <color indexed="81"/>
            <rFont val="Lucida Console"/>
            <family val="3"/>
          </rPr>
          <t>05.12.2017</t>
        </r>
      </text>
    </comment>
    <comment ref="Y186" authorId="0" shapeId="0" xr:uid="{154D3DAC-AFBA-4377-8E31-DB1FFEB375B3}">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445EF03E-1161-4727-8AE3-61EE5EF095FF}">
      <text>
        <r>
          <rPr>
            <sz val="10"/>
            <color indexed="81"/>
            <rFont val="Lucida Console"/>
            <family val="3"/>
          </rPr>
          <t>Última movimentação no estoque em 07/2023 quantidade 195.</t>
        </r>
      </text>
    </comment>
    <comment ref="R187" authorId="0" shapeId="0" xr:uid="{02BD8EC0-57D3-4907-BD0A-FC289BD3E931}">
      <text>
        <r>
          <rPr>
            <sz val="10"/>
            <color indexed="81"/>
            <rFont val="Lucida Console"/>
            <family val="3"/>
          </rPr>
          <t>05.12.2017</t>
        </r>
      </text>
    </comment>
    <comment ref="Y187" authorId="0" shapeId="0" xr:uid="{22E855E3-079C-424A-832A-A44945032044}">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E34B468B-981F-44D0-A4A7-576C527D649E}">
      <text>
        <r>
          <rPr>
            <sz val="10"/>
            <color indexed="81"/>
            <rFont val="Lucida Console"/>
            <family val="3"/>
          </rPr>
          <t>Última movimentação no estoque em 09/2023 quantidade 1.663.</t>
        </r>
      </text>
    </comment>
    <comment ref="R188" authorId="0" shapeId="0" xr:uid="{127CFFF7-7C18-4F18-8C75-DCBD41A60A3D}">
      <text>
        <r>
          <rPr>
            <sz val="10"/>
            <color indexed="81"/>
            <rFont val="Lucida Console"/>
            <family val="3"/>
          </rPr>
          <t>05.12.2017</t>
        </r>
      </text>
    </comment>
    <comment ref="Y188" authorId="0" shapeId="0" xr:uid="{6BCF3FC0-DD83-41D4-8CFF-FD0E723BDCE1}">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C9D2DCD9-B3CF-40E5-AC5C-7BBE6E71F21E}">
      <text>
        <r>
          <rPr>
            <sz val="10"/>
            <color indexed="81"/>
            <rFont val="Lucida Console"/>
            <family val="3"/>
          </rPr>
          <t>Última movimentação no estoque em 08/2023 quantidade 238.</t>
        </r>
      </text>
    </comment>
    <comment ref="R189" authorId="0" shapeId="0" xr:uid="{88B5B081-5671-4CB3-944F-73C6A53A847D}">
      <text>
        <r>
          <rPr>
            <sz val="10"/>
            <color indexed="81"/>
            <rFont val="Lucida Console"/>
            <family val="3"/>
          </rPr>
          <t>01.01.1901</t>
        </r>
      </text>
    </comment>
    <comment ref="Y189" authorId="0" shapeId="0" xr:uid="{3CC4BCD1-C4D2-4CCE-BA21-D7C89E09735E}">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49ABBD8A-7408-40CA-8B10-D1190FE7B2C0}">
      <text>
        <r>
          <rPr>
            <sz val="10"/>
            <color indexed="81"/>
            <rFont val="Lucida Console"/>
            <family val="3"/>
          </rPr>
          <t>Última movimentação no estoque em 03/2023 quantidade 20.</t>
        </r>
      </text>
    </comment>
    <comment ref="R190" authorId="0" shapeId="0" xr:uid="{6E46382A-79CF-46C9-8655-3DA5DAA3251B}">
      <text>
        <r>
          <rPr>
            <sz val="10"/>
            <color indexed="81"/>
            <rFont val="Lucida Console"/>
            <family val="3"/>
          </rPr>
          <t>04.04.2014</t>
        </r>
      </text>
    </comment>
    <comment ref="Y190" authorId="0" shapeId="0" xr:uid="{44168FDC-F769-4634-BC57-AF8132C0F3C4}">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2EF4907A-4E90-4830-97BD-A61F38D890CD}">
      <text>
        <r>
          <rPr>
            <sz val="10"/>
            <color indexed="81"/>
            <rFont val="Lucida Console"/>
            <family val="3"/>
          </rPr>
          <t>Última movimentação no estoque em 09/2023 quantidade 522.</t>
        </r>
      </text>
    </comment>
    <comment ref="R191" authorId="0" shapeId="0" xr:uid="{0181A6C1-B6D2-401D-A899-8F12D86839BC}">
      <text>
        <r>
          <rPr>
            <sz val="10"/>
            <color indexed="81"/>
            <rFont val="Lucida Console"/>
            <family val="3"/>
          </rPr>
          <t>01.01.1901</t>
        </r>
      </text>
    </comment>
    <comment ref="Y191" authorId="0" shapeId="0" xr:uid="{264C640B-19EC-4EDA-B6C1-F678D3131F9C}">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2AFF0189-5DCC-400B-AF77-28B025C2CA34}">
      <text>
        <r>
          <rPr>
            <sz val="10"/>
            <color indexed="81"/>
            <rFont val="Lucida Console"/>
            <family val="3"/>
          </rPr>
          <t>Última movimentação no estoque em 09/2023 quantidade 194.</t>
        </r>
      </text>
    </comment>
    <comment ref="R192" authorId="0" shapeId="0" xr:uid="{25387123-EF97-40EF-9960-5B172044299A}">
      <text>
        <r>
          <rPr>
            <sz val="10"/>
            <color indexed="81"/>
            <rFont val="Lucida Console"/>
            <family val="3"/>
          </rPr>
          <t>01.01.1901</t>
        </r>
      </text>
    </comment>
    <comment ref="Y192" authorId="0" shapeId="0" xr:uid="{84864784-4D05-4B87-A23B-55ADA9C463BE}">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0D47842C-6776-4B5E-8D40-FE7943698828}">
      <text>
        <r>
          <rPr>
            <sz val="10"/>
            <color indexed="81"/>
            <rFont val="Lucida Console"/>
            <family val="3"/>
          </rPr>
          <t>Última movimentação no estoque em 09/2023 quantidade 160.</t>
        </r>
      </text>
    </comment>
    <comment ref="R193" authorId="0" shapeId="0" xr:uid="{ED490EE5-6B33-4252-B2C0-3B6553167191}">
      <text>
        <r>
          <rPr>
            <sz val="10"/>
            <color indexed="81"/>
            <rFont val="Lucida Console"/>
            <family val="3"/>
          </rPr>
          <t>03.03.2009</t>
        </r>
      </text>
    </comment>
    <comment ref="Y193" authorId="0" shapeId="0" xr:uid="{987BE043-B54B-423E-80D9-2949062D6B04}">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7F13B594-27C8-4792-A46C-D5348AED36E1}">
      <text>
        <r>
          <rPr>
            <sz val="10"/>
            <color indexed="81"/>
            <rFont val="Lucida Console"/>
            <family val="3"/>
          </rPr>
          <t>Última movimentação no estoque em 09/2023 quantidade 80.</t>
        </r>
      </text>
    </comment>
    <comment ref="R194" authorId="0" shapeId="0" xr:uid="{860064D6-45A2-45B2-98E7-B9D65DE98988}">
      <text>
        <r>
          <rPr>
            <sz val="10"/>
            <color indexed="81"/>
            <rFont val="Lucida Console"/>
            <family val="3"/>
          </rPr>
          <t>01.01.1901</t>
        </r>
      </text>
    </comment>
    <comment ref="Y194" authorId="0" shapeId="0" xr:uid="{D5B58CC8-A7F5-42C6-BEBE-4FC23E77F467}">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599ACA3F-E372-4A14-B8BC-AEE77333BC7A}">
      <text>
        <r>
          <rPr>
            <sz val="10"/>
            <color indexed="81"/>
            <rFont val="Lucida Console"/>
            <family val="3"/>
          </rPr>
          <t>Última movimentação no estoque em 08/2023 quantidade 6.</t>
        </r>
      </text>
    </comment>
    <comment ref="R195" authorId="0" shapeId="0" xr:uid="{FB10E0F6-D7A7-42B8-8796-F0A286DE67A7}">
      <text>
        <r>
          <rPr>
            <sz val="10"/>
            <color indexed="81"/>
            <rFont val="Lucida Console"/>
            <family val="3"/>
          </rPr>
          <t>09.01.2004</t>
        </r>
      </text>
    </comment>
    <comment ref="Y195" authorId="0" shapeId="0" xr:uid="{132477DF-EA29-4D51-9C06-8D09D9ADCFA6}">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3341EE26-58AF-4CB1-8B78-146A959228D1}">
      <text>
        <r>
          <rPr>
            <sz val="10"/>
            <color indexed="81"/>
            <rFont val="Lucida Console"/>
            <family val="3"/>
          </rPr>
          <t>Última movimentação no estoque em 08/2023 quantidade 15.</t>
        </r>
      </text>
    </comment>
    <comment ref="R196" authorId="0" shapeId="0" xr:uid="{2FFC8499-5E19-4717-9844-DF15062985DD}">
      <text>
        <r>
          <rPr>
            <sz val="10"/>
            <color indexed="81"/>
            <rFont val="Lucida Console"/>
            <family val="3"/>
          </rPr>
          <t>01.01.1901</t>
        </r>
      </text>
    </comment>
    <comment ref="Y196" authorId="0" shapeId="0" xr:uid="{D86A3B13-D214-43E6-8FDA-1AA09256DD4E}">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8C944E07-9ACD-48DD-B0B3-8A0BCCC9C67F}">
      <text>
        <r>
          <rPr>
            <sz val="10"/>
            <color indexed="81"/>
            <rFont val="Lucida Console"/>
            <family val="3"/>
          </rPr>
          <t>Última movimentação no estoque em 09/2023 quantidade 23.</t>
        </r>
      </text>
    </comment>
    <comment ref="R197" authorId="0" shapeId="0" xr:uid="{25A7C902-0941-4643-88A7-34C36ED57970}">
      <text>
        <r>
          <rPr>
            <sz val="10"/>
            <color indexed="81"/>
            <rFont val="Lucida Console"/>
            <family val="3"/>
          </rPr>
          <t>01.01.1901</t>
        </r>
      </text>
    </comment>
    <comment ref="Y197" authorId="0" shapeId="0" xr:uid="{FE800595-BF44-4199-ADFF-725D1BEC592E}">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5EF68660-930E-40A8-A6B6-C49EFB61C9B0}">
      <text>
        <r>
          <rPr>
            <sz val="10"/>
            <color indexed="81"/>
            <rFont val="Lucida Console"/>
            <family val="3"/>
          </rPr>
          <t>Última movimentação no estoque em 03/2023 quantidade 9.</t>
        </r>
      </text>
    </comment>
    <comment ref="R198" authorId="0" shapeId="0" xr:uid="{37494BA2-F8AA-4775-A2BC-46B3F7B2980A}">
      <text>
        <r>
          <rPr>
            <sz val="10"/>
            <color indexed="81"/>
            <rFont val="Lucida Console"/>
            <family val="3"/>
          </rPr>
          <t>08.04.2011</t>
        </r>
      </text>
    </comment>
    <comment ref="Y198" authorId="0" shapeId="0" xr:uid="{81DD757E-24F2-45A6-88C9-BD9471FD9448}">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25B3B15B-0F54-4DCC-B528-3684C48C828F}">
      <text>
        <r>
          <rPr>
            <sz val="10"/>
            <color indexed="81"/>
            <rFont val="Lucida Console"/>
            <family val="3"/>
          </rPr>
          <t>Última movimentação no estoque em 08/2023 quantidade 198.</t>
        </r>
      </text>
    </comment>
    <comment ref="R199" authorId="0" shapeId="0" xr:uid="{E5601224-E152-4C78-A885-9632BB891A3B}">
      <text>
        <r>
          <rPr>
            <sz val="10"/>
            <color indexed="81"/>
            <rFont val="Lucida Console"/>
            <family val="3"/>
          </rPr>
          <t>30.03.2011</t>
        </r>
      </text>
    </comment>
    <comment ref="Y199" authorId="0" shapeId="0" xr:uid="{42E32E74-45E3-4D41-86EB-74B435E0A667}">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B755196E-6F18-4109-A91C-5070A9C4D28A}">
      <text>
        <r>
          <rPr>
            <sz val="10"/>
            <color indexed="81"/>
            <rFont val="Lucida Console"/>
            <family val="3"/>
          </rPr>
          <t>Última movimentação no estoque em 09/2023 quantidade 42.</t>
        </r>
      </text>
    </comment>
    <comment ref="R200" authorId="0" shapeId="0" xr:uid="{2E6E60BC-FD40-46D3-9968-ECCD0911E1CE}">
      <text>
        <r>
          <rPr>
            <sz val="10"/>
            <color indexed="81"/>
            <rFont val="Lucida Console"/>
            <family val="3"/>
          </rPr>
          <t>15.09.2003</t>
        </r>
      </text>
    </comment>
    <comment ref="Y200" authorId="0" shapeId="0" xr:uid="{5EAC8085-256C-4F5C-8D02-D84D7D564391}">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EF3CAF05-4232-466D-ADDF-4748354F067D}">
      <text>
        <r>
          <rPr>
            <sz val="10"/>
            <color indexed="81"/>
            <rFont val="Lucida Console"/>
            <family val="3"/>
          </rPr>
          <t>Última movimentação no estoque em 09/2023 quantidade 42.</t>
        </r>
      </text>
    </comment>
    <comment ref="R201" authorId="0" shapeId="0" xr:uid="{5E8788FF-2EF6-4298-8B0D-7A8FBEA446E6}">
      <text>
        <r>
          <rPr>
            <sz val="10"/>
            <color indexed="81"/>
            <rFont val="Lucida Console"/>
            <family val="3"/>
          </rPr>
          <t>06.08.2010</t>
        </r>
      </text>
    </comment>
    <comment ref="Y201" authorId="0" shapeId="0" xr:uid="{720FFBE7-472B-4B7E-8EE5-4C5D5C9A7BE3}">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FE575625-0301-4899-9B94-3715B0EAD320}">
      <text>
        <r>
          <rPr>
            <sz val="10"/>
            <color indexed="81"/>
            <rFont val="Lucida Console"/>
            <family val="3"/>
          </rPr>
          <t>Última movimentação no estoque em 07/2023 quantidade 5.</t>
        </r>
      </text>
    </comment>
    <comment ref="R202" authorId="0" shapeId="0" xr:uid="{E376FC78-8DA6-4054-8093-71BA938819A2}">
      <text>
        <r>
          <rPr>
            <sz val="10"/>
            <color indexed="81"/>
            <rFont val="Lucida Console"/>
            <family val="3"/>
          </rPr>
          <t>23.06.2010</t>
        </r>
      </text>
    </comment>
    <comment ref="Y202" authorId="0" shapeId="0" xr:uid="{671D1443-CA86-4F04-A0A8-CD850FB94D47}">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0FF71F98-C99D-4FC9-9CCD-F8859EE3F29D}">
      <text>
        <r>
          <rPr>
            <sz val="10"/>
            <color indexed="81"/>
            <rFont val="Lucida Console"/>
            <family val="3"/>
          </rPr>
          <t>Última movimentação no estoque em 07/2023 quantidade 122.</t>
        </r>
      </text>
    </comment>
    <comment ref="R203" authorId="0" shapeId="0" xr:uid="{C03A7417-9195-40F8-BC01-7C05A09BCAF4}">
      <text>
        <r>
          <rPr>
            <sz val="10"/>
            <color indexed="81"/>
            <rFont val="Lucida Console"/>
            <family val="3"/>
          </rPr>
          <t>15.09.2003</t>
        </r>
      </text>
    </comment>
    <comment ref="Y203" authorId="0" shapeId="0" xr:uid="{CBE91543-02E9-431B-BCDC-055A9766BA5A}">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91D051AC-CC2E-44D4-ACD8-18BFDA125D8C}">
      <text>
        <r>
          <rPr>
            <sz val="10"/>
            <color indexed="81"/>
            <rFont val="Lucida Console"/>
            <family val="3"/>
          </rPr>
          <t>Última movimentação no estoque em 09/2023 quantidade 80.</t>
        </r>
      </text>
    </comment>
    <comment ref="R204" authorId="0" shapeId="0" xr:uid="{CD269D65-0783-49AD-982F-DB58E51B67DC}">
      <text>
        <r>
          <rPr>
            <sz val="10"/>
            <color indexed="81"/>
            <rFont val="Lucida Console"/>
            <family val="3"/>
          </rPr>
          <t>22.08.2013</t>
        </r>
      </text>
    </comment>
    <comment ref="Y204" authorId="0" shapeId="0" xr:uid="{F80054C3-32B3-4567-9E66-FB2295CA1E9B}">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AB8A8BD5-90EC-4465-8FE5-1A6BF88765FE}">
      <text>
        <r>
          <rPr>
            <sz val="10"/>
            <color indexed="81"/>
            <rFont val="Lucida Console"/>
            <family val="3"/>
          </rPr>
          <t>Última movimentação no estoque em 08/2023 quantidade 17.</t>
        </r>
      </text>
    </comment>
    <comment ref="R205" authorId="0" shapeId="0" xr:uid="{A5750688-5E6C-4EA2-B86B-E32AAA11F703}">
      <text>
        <r>
          <rPr>
            <sz val="10"/>
            <color indexed="81"/>
            <rFont val="Lucida Console"/>
            <family val="3"/>
          </rPr>
          <t>18.09.2008</t>
        </r>
      </text>
    </comment>
    <comment ref="Y205" authorId="0" shapeId="0" xr:uid="{EF6BC17E-3E86-4022-AF88-11143A708EC7}">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63F7E7CC-D0B3-4CFE-A31A-9D5C66A8D5ED}">
      <text>
        <r>
          <rPr>
            <sz val="10"/>
            <color indexed="81"/>
            <rFont val="Lucida Console"/>
            <family val="3"/>
          </rPr>
          <t>Última movimentação no estoque em 07/2023 quantidade 4.</t>
        </r>
      </text>
    </comment>
    <comment ref="R206" authorId="0" shapeId="0" xr:uid="{949E3123-1BC4-4611-B199-600FFB91E586}">
      <text>
        <r>
          <rPr>
            <sz val="10"/>
            <color indexed="81"/>
            <rFont val="Lucida Console"/>
            <family val="3"/>
          </rPr>
          <t>21.05.2008</t>
        </r>
      </text>
    </comment>
    <comment ref="Y206" authorId="0" shapeId="0" xr:uid="{CDF8EF97-2E76-4B96-B250-2F1F50728F2F}">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3147756D-8EA0-4CEB-BBC2-2B1855A3601A}">
      <text>
        <r>
          <rPr>
            <sz val="10"/>
            <color indexed="81"/>
            <rFont val="Lucida Console"/>
            <family val="3"/>
          </rPr>
          <t>Última movimentação no estoque em 09/2023 quantidade 500.</t>
        </r>
      </text>
    </comment>
    <comment ref="R207" authorId="0" shapeId="0" xr:uid="{BC651831-25E1-4FFB-A968-A3DAA7384517}">
      <text>
        <r>
          <rPr>
            <sz val="10"/>
            <color indexed="81"/>
            <rFont val="Lucida Console"/>
            <family val="3"/>
          </rPr>
          <t>21.05.2008</t>
        </r>
      </text>
    </comment>
    <comment ref="Y207" authorId="0" shapeId="0" xr:uid="{898642C2-AE27-4D9C-ACF9-0BB4F5EDC6AE}">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0044D9E7-7963-4C20-984F-FF0393B80EF9}">
      <text>
        <r>
          <rPr>
            <sz val="10"/>
            <color indexed="81"/>
            <rFont val="Lucida Console"/>
            <family val="3"/>
          </rPr>
          <t>Última movimentação no estoque em 05/2023 quantidade 203.</t>
        </r>
      </text>
    </comment>
    <comment ref="R208" authorId="0" shapeId="0" xr:uid="{5092CEFE-703D-45EB-AC82-A6864F6C37B3}">
      <text>
        <r>
          <rPr>
            <sz val="10"/>
            <color indexed="81"/>
            <rFont val="Lucida Console"/>
            <family val="3"/>
          </rPr>
          <t>01.01.1901</t>
        </r>
      </text>
    </comment>
    <comment ref="Y208" authorId="0" shapeId="0" xr:uid="{7817419C-1A46-48EE-A14A-FA4D412B4D51}">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679CFDC2-BBD5-4D39-9744-2D4EA72256B3}">
      <text>
        <r>
          <rPr>
            <sz val="10"/>
            <color indexed="81"/>
            <rFont val="Lucida Console"/>
            <family val="3"/>
          </rPr>
          <t>Última movimentação no estoque em 08/2023 quantidade 20.</t>
        </r>
      </text>
    </comment>
    <comment ref="R209" authorId="0" shapeId="0" xr:uid="{30B6D967-97FF-4BDF-949E-57A4D669A437}">
      <text>
        <r>
          <rPr>
            <sz val="10"/>
            <color indexed="81"/>
            <rFont val="Lucida Console"/>
            <family val="3"/>
          </rPr>
          <t>25.06.2007</t>
        </r>
      </text>
    </comment>
    <comment ref="Y209" authorId="0" shapeId="0" xr:uid="{C120FA36-2221-4658-8155-34B51C758049}">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8A3DE1F5-7067-4789-AAA1-502627BEFA0E}">
      <text>
        <r>
          <rPr>
            <sz val="10"/>
            <color indexed="81"/>
            <rFont val="Lucida Console"/>
            <family val="3"/>
          </rPr>
          <t>Última movimentação no estoque em 09/2023 quantidade 585.</t>
        </r>
      </text>
    </comment>
    <comment ref="R210" authorId="0" shapeId="0" xr:uid="{BE1AF021-C63D-447B-914C-34C3E223A09D}">
      <text>
        <r>
          <rPr>
            <sz val="10"/>
            <color indexed="81"/>
            <rFont val="Lucida Console"/>
            <family val="3"/>
          </rPr>
          <t>01.01.1901</t>
        </r>
      </text>
    </comment>
    <comment ref="Y210" authorId="0" shapeId="0" xr:uid="{764E7C2C-6C6E-42F8-8FE2-DE59AFD7F305}">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DCFCAB28-3823-4D20-8375-91A1A41559C0}">
      <text>
        <r>
          <rPr>
            <sz val="10"/>
            <color indexed="81"/>
            <rFont val="Lucida Console"/>
            <family val="3"/>
          </rPr>
          <t>Última movimentação no estoque em 09/2023 quantidade 85.</t>
        </r>
      </text>
    </comment>
    <comment ref="R211" authorId="0" shapeId="0" xr:uid="{D7C8DDF7-5EA9-49F5-A6B0-F460AB104A4D}">
      <text>
        <r>
          <rPr>
            <sz val="10"/>
            <color indexed="81"/>
            <rFont val="Lucida Console"/>
            <family val="3"/>
          </rPr>
          <t>01.01.1901</t>
        </r>
      </text>
    </comment>
    <comment ref="Y211" authorId="0" shapeId="0" xr:uid="{18A325A6-FB37-45A8-9DAC-286FEF06A5C1}">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E8F28CEA-A27F-451B-B965-9AD660699E19}">
      <text>
        <r>
          <rPr>
            <sz val="10"/>
            <color indexed="81"/>
            <rFont val="Lucida Console"/>
            <family val="3"/>
          </rPr>
          <t>Última movimentação no estoque em 09/2023 quantidade 43.</t>
        </r>
      </text>
    </comment>
    <comment ref="R212" authorId="0" shapeId="0" xr:uid="{5B259848-A95E-42BC-A486-58997F94CE13}">
      <text>
        <r>
          <rPr>
            <sz val="10"/>
            <color indexed="81"/>
            <rFont val="Lucida Console"/>
            <family val="3"/>
          </rPr>
          <t>02.03.2015</t>
        </r>
      </text>
    </comment>
    <comment ref="Y212" authorId="0" shapeId="0" xr:uid="{9591132C-A0AF-42F5-98E6-704A29E8FC64}">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2B3ADF37-57D4-4462-9E2E-7999B0DA5FBC}">
      <text>
        <r>
          <rPr>
            <sz val="10"/>
            <color indexed="81"/>
            <rFont val="Lucida Console"/>
            <family val="3"/>
          </rPr>
          <t>Última movimentação no estoque em 09/2023 quantidade 349.</t>
        </r>
      </text>
    </comment>
    <comment ref="R213" authorId="0" shapeId="0" xr:uid="{330D4C19-984B-40C3-8DF8-31C4DBEDF65C}">
      <text>
        <r>
          <rPr>
            <sz val="10"/>
            <color indexed="81"/>
            <rFont val="Lucida Console"/>
            <family val="3"/>
          </rPr>
          <t>05.05.2017</t>
        </r>
      </text>
    </comment>
    <comment ref="Y213" authorId="0" shapeId="0" xr:uid="{1AD8DD82-8F0F-416E-B34F-5004989D7459}">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C03B1137-0C8C-4200-8796-F59ABA2778A0}">
      <text>
        <r>
          <rPr>
            <sz val="10"/>
            <color indexed="81"/>
            <rFont val="Lucida Console"/>
            <family val="3"/>
          </rPr>
          <t>Última movimentação no estoque em 06/2023 quantidade 73.</t>
        </r>
      </text>
    </comment>
    <comment ref="R214" authorId="0" shapeId="0" xr:uid="{885AEAB8-8F4E-4819-A064-A9B6907254A8}">
      <text>
        <r>
          <rPr>
            <sz val="10"/>
            <color indexed="81"/>
            <rFont val="Lucida Console"/>
            <family val="3"/>
          </rPr>
          <t>04.02.2019</t>
        </r>
      </text>
    </comment>
    <comment ref="Y214" authorId="0" shapeId="0" xr:uid="{41591D7B-E5B1-48CA-B316-9999D30EC5D3}">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7ED47826-147F-4DD4-A21F-ADA581C9322C}">
      <text>
        <r>
          <rPr>
            <sz val="10"/>
            <color indexed="81"/>
            <rFont val="Lucida Console"/>
            <family val="3"/>
          </rPr>
          <t>Última movimentação no estoque em 07/2023 quantidade 504.</t>
        </r>
      </text>
    </comment>
    <comment ref="R215" authorId="0" shapeId="0" xr:uid="{AA36BA36-811E-481D-99B9-55311A8E6A6A}">
      <text>
        <r>
          <rPr>
            <sz val="10"/>
            <color indexed="81"/>
            <rFont val="Lucida Console"/>
            <family val="3"/>
          </rPr>
          <t>01.01.1901</t>
        </r>
      </text>
    </comment>
    <comment ref="Y215" authorId="0" shapeId="0" xr:uid="{21E92D5A-9D4B-4454-BE5B-299B3A6C2BC1}">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D3BA543D-4373-4DA7-8612-F49C4E9BAC45}">
      <text>
        <r>
          <rPr>
            <sz val="10"/>
            <color indexed="81"/>
            <rFont val="Lucida Console"/>
            <family val="3"/>
          </rPr>
          <t>Última movimentação no estoque em 05/2023 quantidade 65.</t>
        </r>
      </text>
    </comment>
    <comment ref="R216" authorId="0" shapeId="0" xr:uid="{8336F23D-69E5-4108-BB20-75F21D1EE550}">
      <text>
        <r>
          <rPr>
            <sz val="10"/>
            <color indexed="81"/>
            <rFont val="Lucida Console"/>
            <family val="3"/>
          </rPr>
          <t>01.01.1901</t>
        </r>
      </text>
    </comment>
    <comment ref="Y216" authorId="0" shapeId="0" xr:uid="{9084EB14-7A1E-468B-9CDC-280BFD2E7A40}">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C45B6027-97F3-4EC7-81D7-32680BCC053C}">
      <text>
        <r>
          <rPr>
            <sz val="10"/>
            <color indexed="81"/>
            <rFont val="Lucida Console"/>
            <family val="3"/>
          </rPr>
          <t>Última movimentação no estoque em 01/2023 quantidade 10.</t>
        </r>
      </text>
    </comment>
    <comment ref="R217" authorId="0" shapeId="0" xr:uid="{3FA803E9-EB6D-4F52-9153-62B4D4E0C559}">
      <text>
        <r>
          <rPr>
            <sz val="10"/>
            <color indexed="81"/>
            <rFont val="Lucida Console"/>
            <family val="3"/>
          </rPr>
          <t>01.01.1901</t>
        </r>
      </text>
    </comment>
    <comment ref="Y217" authorId="0" shapeId="0" xr:uid="{DA774331-5BAB-405C-AF34-0D070EBB2B9D}">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A4C2EBC8-3590-4D72-9AF4-08D2563EA891}">
      <text>
        <r>
          <rPr>
            <sz val="10"/>
            <color indexed="81"/>
            <rFont val="Lucida Console"/>
            <family val="3"/>
          </rPr>
          <t>Última movimentação no estoque em 09/2023 quantidade 30.</t>
        </r>
      </text>
    </comment>
    <comment ref="R218" authorId="0" shapeId="0" xr:uid="{6603310C-4A8F-4604-A798-65484B277BE9}">
      <text>
        <r>
          <rPr>
            <sz val="10"/>
            <color indexed="81"/>
            <rFont val="Lucida Console"/>
            <family val="3"/>
          </rPr>
          <t>01.01.1901</t>
        </r>
      </text>
    </comment>
    <comment ref="Y218" authorId="0" shapeId="0" xr:uid="{0810C59A-BDA3-49DC-9F82-12B64200C584}">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EB604AAD-8549-4817-8024-BFA245927C5D}">
      <text>
        <r>
          <rPr>
            <sz val="10"/>
            <color indexed="81"/>
            <rFont val="Lucida Console"/>
            <family val="3"/>
          </rPr>
          <t>Última movimentação no estoque em 09/2023 quantidade 30.</t>
        </r>
      </text>
    </comment>
    <comment ref="R219" authorId="0" shapeId="0" xr:uid="{61806E3B-771B-4ABE-A922-AE897B1DED62}">
      <text>
        <r>
          <rPr>
            <sz val="10"/>
            <color indexed="81"/>
            <rFont val="Lucida Console"/>
            <family val="3"/>
          </rPr>
          <t>13.05.2008</t>
        </r>
      </text>
    </comment>
    <comment ref="Y219" authorId="0" shapeId="0" xr:uid="{8A7C3DAE-54DD-4C1A-8086-CDBC397D6A72}">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98726C47-F114-4423-93B0-F28BCBB15EFF}">
      <text>
        <r>
          <rPr>
            <sz val="10"/>
            <color indexed="81"/>
            <rFont val="Lucida Console"/>
            <family val="3"/>
          </rPr>
          <t>Última movimentação no estoque em 09/2023 quantidade 400.</t>
        </r>
      </text>
    </comment>
    <comment ref="R220" authorId="0" shapeId="0" xr:uid="{75EA7876-AEBD-4936-BE58-05958236583A}">
      <text>
        <r>
          <rPr>
            <sz val="10"/>
            <color indexed="81"/>
            <rFont val="Lucida Console"/>
            <family val="3"/>
          </rPr>
          <t>13.05.2008</t>
        </r>
      </text>
    </comment>
    <comment ref="Y220" authorId="0" shapeId="0" xr:uid="{81DDA48B-87F9-467B-9375-8A8F57FA3025}">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164FA50E-20FC-4E0B-8D82-446A564F5DC1}">
      <text>
        <r>
          <rPr>
            <sz val="10"/>
            <color indexed="81"/>
            <rFont val="Lucida Console"/>
            <family val="3"/>
          </rPr>
          <t>Última movimentação no estoque em 07/2023 quantidade 4.</t>
        </r>
      </text>
    </comment>
    <comment ref="R221" authorId="0" shapeId="0" xr:uid="{347290EB-B5C0-40C1-BEBC-365983A6DA54}">
      <text>
        <r>
          <rPr>
            <sz val="10"/>
            <color indexed="81"/>
            <rFont val="Lucida Console"/>
            <family val="3"/>
          </rPr>
          <t>14.10.2014</t>
        </r>
      </text>
    </comment>
    <comment ref="Y221" authorId="0" shapeId="0" xr:uid="{4A129C96-62C8-48C8-8094-6927887C3E5C}">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3484387A-C7AB-4D7A-A4D4-5673F0819AA2}">
      <text>
        <r>
          <rPr>
            <sz val="10"/>
            <color indexed="81"/>
            <rFont val="Lucida Console"/>
            <family val="3"/>
          </rPr>
          <t>Última movimentação no estoque em 07/2023 quantidade 10.</t>
        </r>
      </text>
    </comment>
    <comment ref="R222" authorId="0" shapeId="0" xr:uid="{E3841073-A29D-442D-B495-607445E37AAA}">
      <text>
        <r>
          <rPr>
            <sz val="10"/>
            <color indexed="81"/>
            <rFont val="Lucida Console"/>
            <family val="3"/>
          </rPr>
          <t>14.10.2014</t>
        </r>
      </text>
    </comment>
    <comment ref="Y222" authorId="0" shapeId="0" xr:uid="{F37CE863-C904-49A2-BF5C-47DB6811DA52}">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135BC293-59D0-478E-823D-B069B6A83DCE}">
      <text>
        <r>
          <rPr>
            <sz val="10"/>
            <color indexed="81"/>
            <rFont val="Lucida Console"/>
            <family val="3"/>
          </rPr>
          <t>Última movimentação no estoque em 09/2023 quantidade 900.</t>
        </r>
      </text>
    </comment>
    <comment ref="R223" authorId="0" shapeId="0" xr:uid="{30EDE5CA-D1B9-4864-84E8-11BBD1686C4B}">
      <text>
        <r>
          <rPr>
            <sz val="10"/>
            <color indexed="81"/>
            <rFont val="Lucida Console"/>
            <family val="3"/>
          </rPr>
          <t>16.04.2008</t>
        </r>
      </text>
    </comment>
    <comment ref="Y223" authorId="0" shapeId="0" xr:uid="{22FD2CE3-BABB-46E3-8E97-CA3A25C684A5}">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D7C2D8E6-5B8C-4BF8-B45A-73236700EA8C}">
      <text>
        <r>
          <rPr>
            <sz val="10"/>
            <color indexed="81"/>
            <rFont val="Lucida Console"/>
            <family val="3"/>
          </rPr>
          <t>Última movimentação no estoque em 12/2022 quantidade 80.</t>
        </r>
      </text>
    </comment>
    <comment ref="R224" authorId="0" shapeId="0" xr:uid="{4801BD9B-25E7-412C-AC99-4F474123038E}">
      <text>
        <r>
          <rPr>
            <sz val="10"/>
            <color indexed="81"/>
            <rFont val="Lucida Console"/>
            <family val="3"/>
          </rPr>
          <t>04.04.2013</t>
        </r>
      </text>
    </comment>
    <comment ref="Y224" authorId="0" shapeId="0" xr:uid="{AD534DCA-9D8E-4751-A8C5-710ABE6BC946}">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B783DCAE-32CA-4B4A-8E6A-00000444533B}">
      <text>
        <r>
          <rPr>
            <sz val="10"/>
            <color indexed="81"/>
            <rFont val="Lucida Console"/>
            <family val="3"/>
          </rPr>
          <t>Última movimentação no estoque em 01/2023 quantidade 15.</t>
        </r>
      </text>
    </comment>
    <comment ref="R225" authorId="0" shapeId="0" xr:uid="{92F9D986-49AB-4B68-BCC2-782D18C91E48}">
      <text>
        <r>
          <rPr>
            <sz val="10"/>
            <color indexed="81"/>
            <rFont val="Lucida Console"/>
            <family val="3"/>
          </rPr>
          <t>01.01.1901</t>
        </r>
      </text>
    </comment>
    <comment ref="Y225" authorId="0" shapeId="0" xr:uid="{767707A1-462C-4EB9-9166-7674969FF242}">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EA664FCC-743F-4AE2-9B79-9737F9E9B118}">
      <text>
        <r>
          <rPr>
            <sz val="10"/>
            <color indexed="81"/>
            <rFont val="Lucida Console"/>
            <family val="3"/>
          </rPr>
          <t>Última movimentação no estoque em 06/2023 quantidade 30.</t>
        </r>
      </text>
    </comment>
    <comment ref="R226" authorId="0" shapeId="0" xr:uid="{4604195B-FE5F-48C2-AECC-FCCB83A2304A}">
      <text>
        <r>
          <rPr>
            <sz val="10"/>
            <color indexed="81"/>
            <rFont val="Lucida Console"/>
            <family val="3"/>
          </rPr>
          <t>08.03.2004</t>
        </r>
      </text>
    </comment>
    <comment ref="Y226" authorId="0" shapeId="0" xr:uid="{6F498DE2-C7A6-492C-8260-65A614E9BACB}">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BD8C80A4-1847-485E-B9CC-9DF92E5C9EF5}">
      <text>
        <r>
          <rPr>
            <sz val="10"/>
            <color indexed="81"/>
            <rFont val="Lucida Console"/>
            <family val="3"/>
          </rPr>
          <t>Última movimentação no estoque em 06/2023 quantidade 20.</t>
        </r>
      </text>
    </comment>
    <comment ref="R227" authorId="0" shapeId="0" xr:uid="{15873DB4-232F-442D-AA7F-24EF1A6FE41B}">
      <text>
        <r>
          <rPr>
            <sz val="10"/>
            <color indexed="81"/>
            <rFont val="Lucida Console"/>
            <family val="3"/>
          </rPr>
          <t>01.01.1901</t>
        </r>
      </text>
    </comment>
    <comment ref="Y227" authorId="0" shapeId="0" xr:uid="{77FDF75A-49F1-4AA5-8366-3456268F8451}">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6B48556E-2798-4E4C-A9EA-4FA68AC2C88F}">
      <text>
        <r>
          <rPr>
            <sz val="10"/>
            <color indexed="81"/>
            <rFont val="Lucida Console"/>
            <family val="3"/>
          </rPr>
          <t>Última movimentação no estoque em 06/2023 quantidade 20.</t>
        </r>
      </text>
    </comment>
    <comment ref="R228" authorId="0" shapeId="0" xr:uid="{3A8B18B6-029D-4DD8-BBB4-AC15E6A7BA16}">
      <text>
        <r>
          <rPr>
            <sz val="10"/>
            <color indexed="81"/>
            <rFont val="Lucida Console"/>
            <family val="3"/>
          </rPr>
          <t>01.01.1901</t>
        </r>
      </text>
    </comment>
    <comment ref="Y228" authorId="0" shapeId="0" xr:uid="{33C410C3-38B6-4381-96BF-37FEB33B79FF}">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92C5942E-D3FC-456E-A2AC-01A1F5ED85AC}">
      <text>
        <r>
          <rPr>
            <sz val="10"/>
            <color indexed="81"/>
            <rFont val="Lucida Console"/>
            <family val="3"/>
          </rPr>
          <t>Última movimentação no estoque em 06/2023 quantidade 20.</t>
        </r>
      </text>
    </comment>
    <comment ref="R229" authorId="0" shapeId="0" xr:uid="{5A62C289-B749-4E0A-9054-869C5EED14B8}">
      <text>
        <r>
          <rPr>
            <sz val="10"/>
            <color indexed="81"/>
            <rFont val="Lucida Console"/>
            <family val="3"/>
          </rPr>
          <t>01.01.1901</t>
        </r>
      </text>
    </comment>
    <comment ref="Y229" authorId="0" shapeId="0" xr:uid="{CFBB7D98-B050-48AB-9E21-5F77BB91B99D}">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89DB46C8-2E9B-40BF-A9D7-2B2092E386B8}">
      <text>
        <r>
          <rPr>
            <sz val="10"/>
            <color indexed="81"/>
            <rFont val="Lucida Console"/>
            <family val="3"/>
          </rPr>
          <t>Última movimentação no estoque em 06/2023 quantidade 20.</t>
        </r>
      </text>
    </comment>
    <comment ref="R230" authorId="0" shapeId="0" xr:uid="{26D9150E-EEAC-435E-B986-AD2BB9E73BED}">
      <text>
        <r>
          <rPr>
            <sz val="10"/>
            <color indexed="81"/>
            <rFont val="Lucida Console"/>
            <family val="3"/>
          </rPr>
          <t>01.01.1901</t>
        </r>
      </text>
    </comment>
    <comment ref="Y230" authorId="0" shapeId="0" xr:uid="{7B1431C8-5905-4743-BE5C-1EDDDD910778}">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FC5C459C-0272-4A23-B672-1B401034E708}">
      <text>
        <r>
          <rPr>
            <sz val="10"/>
            <color indexed="81"/>
            <rFont val="Lucida Console"/>
            <family val="3"/>
          </rPr>
          <t>Última movimentação no estoque em 06/2023 quantidade 26.</t>
        </r>
      </text>
    </comment>
    <comment ref="R231" authorId="0" shapeId="0" xr:uid="{0A1562CC-E1E8-4621-ABCF-90C7A6892454}">
      <text>
        <r>
          <rPr>
            <sz val="10"/>
            <color indexed="81"/>
            <rFont val="Lucida Console"/>
            <family val="3"/>
          </rPr>
          <t>01.01.1901</t>
        </r>
      </text>
    </comment>
    <comment ref="Y231" authorId="0" shapeId="0" xr:uid="{296D9D85-1020-4908-80AD-6B0C2BE3E4DB}">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4511B0D5-E161-475B-A7E0-91962F608018}">
      <text>
        <r>
          <rPr>
            <sz val="10"/>
            <color indexed="81"/>
            <rFont val="Lucida Console"/>
            <family val="3"/>
          </rPr>
          <t>Última movimentação no estoque em 06/2023 quantidade 24.</t>
        </r>
      </text>
    </comment>
    <comment ref="R232" authorId="0" shapeId="0" xr:uid="{771B8AC4-E4CC-4829-BF07-F26376932EFF}">
      <text>
        <r>
          <rPr>
            <sz val="10"/>
            <color indexed="81"/>
            <rFont val="Lucida Console"/>
            <family val="3"/>
          </rPr>
          <t>01.01.1901</t>
        </r>
      </text>
    </comment>
    <comment ref="Y232" authorId="0" shapeId="0" xr:uid="{18916C16-0735-4ACE-AE02-3F98363B1D8E}">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5920E38A-7404-4834-96E8-0EF141914DEA}">
      <text>
        <r>
          <rPr>
            <sz val="10"/>
            <color indexed="81"/>
            <rFont val="Lucida Console"/>
            <family val="3"/>
          </rPr>
          <t>Última movimentação no estoque em 06/2023 quantidade 23.</t>
        </r>
      </text>
    </comment>
    <comment ref="R233" authorId="0" shapeId="0" xr:uid="{B02829D9-B369-48C0-A3E6-DF21D140C4A2}">
      <text>
        <r>
          <rPr>
            <sz val="10"/>
            <color indexed="81"/>
            <rFont val="Lucida Console"/>
            <family val="3"/>
          </rPr>
          <t>01.01.1901</t>
        </r>
      </text>
    </comment>
    <comment ref="Y233" authorId="0" shapeId="0" xr:uid="{DEEA6501-4626-4308-B7AC-02106D147286}">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15165854-699D-4156-8998-3297A8C05F05}">
      <text>
        <r>
          <rPr>
            <sz val="10"/>
            <color indexed="81"/>
            <rFont val="Lucida Console"/>
            <family val="3"/>
          </rPr>
          <t>Última movimentação no estoque em 07/2023 quantidade 10.</t>
        </r>
      </text>
    </comment>
    <comment ref="R234" authorId="0" shapeId="0" xr:uid="{02EE7F8F-A1C4-45F6-8AAC-2BDA3B20294E}">
      <text>
        <r>
          <rPr>
            <sz val="10"/>
            <color indexed="81"/>
            <rFont val="Lucida Console"/>
            <family val="3"/>
          </rPr>
          <t>01.07.2004</t>
        </r>
      </text>
    </comment>
    <comment ref="Y234" authorId="0" shapeId="0" xr:uid="{01194B89-BE16-4A35-85F9-B21BAB2FBCC2}">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65AF0466-6CE7-44C1-A230-37C00BC62175}">
      <text>
        <r>
          <rPr>
            <sz val="10"/>
            <color indexed="81"/>
            <rFont val="Lucida Console"/>
            <family val="3"/>
          </rPr>
          <t>Última movimentação no estoque em 08/2023 quantidade 30.</t>
        </r>
      </text>
    </comment>
    <comment ref="R235" authorId="0" shapeId="0" xr:uid="{4EABCB01-A508-4E00-A160-C39984CB7E92}">
      <text>
        <r>
          <rPr>
            <sz val="10"/>
            <color indexed="81"/>
            <rFont val="Lucida Console"/>
            <family val="3"/>
          </rPr>
          <t>15.06.2021</t>
        </r>
      </text>
    </comment>
    <comment ref="Y235" authorId="0" shapeId="0" xr:uid="{3B1EF6BA-C405-45CD-9C23-4C2CF0BCB9D2}">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99B9F2BA-C02A-4919-AF68-B120C07CE1C5}">
      <text>
        <r>
          <rPr>
            <sz val="10"/>
            <color indexed="81"/>
            <rFont val="Lucida Console"/>
            <family val="3"/>
          </rPr>
          <t>Última movimentação no estoque em 09/2023 quantidade 8.</t>
        </r>
      </text>
    </comment>
    <comment ref="R236" authorId="0" shapeId="0" xr:uid="{0BA13871-6932-4404-8690-D38563D8B738}">
      <text>
        <r>
          <rPr>
            <sz val="10"/>
            <color indexed="81"/>
            <rFont val="Lucida Console"/>
            <family val="3"/>
          </rPr>
          <t>01.01.1901</t>
        </r>
      </text>
    </comment>
    <comment ref="Y236" authorId="0" shapeId="0" xr:uid="{FE8394F5-FA39-4569-820F-0A8F5F7920D7}">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74653585-8503-418B-9AE3-61508F2B7652}">
      <text>
        <r>
          <rPr>
            <sz val="10"/>
            <color indexed="81"/>
            <rFont val="Lucida Console"/>
            <family val="3"/>
          </rPr>
          <t>Última movimentação no estoque em 08/2023 quantidade 200.</t>
        </r>
      </text>
    </comment>
    <comment ref="R237" authorId="0" shapeId="0" xr:uid="{83A8D5D0-247A-4995-9ED4-681230A3846F}">
      <text>
        <r>
          <rPr>
            <sz val="10"/>
            <color indexed="81"/>
            <rFont val="Lucida Console"/>
            <family val="3"/>
          </rPr>
          <t>20.08.2021</t>
        </r>
      </text>
    </comment>
    <comment ref="Y237" authorId="0" shapeId="0" xr:uid="{41335982-71CC-4831-9D78-CA8C11D1FDD3}">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F922BB27-BF38-4D14-8113-9579A15B9AEC}">
      <text>
        <r>
          <rPr>
            <sz val="10"/>
            <color indexed="81"/>
            <rFont val="Lucida Console"/>
            <family val="3"/>
          </rPr>
          <t>Última movimentação no estoque em 07/2023 quantidade 4.</t>
        </r>
      </text>
    </comment>
    <comment ref="R238" authorId="0" shapeId="0" xr:uid="{A6DB9C1A-7D71-4A9E-8E57-40654AD0B349}">
      <text>
        <r>
          <rPr>
            <sz val="10"/>
            <color indexed="81"/>
            <rFont val="Lucida Console"/>
            <family val="3"/>
          </rPr>
          <t>09.09.2008</t>
        </r>
      </text>
    </comment>
    <comment ref="Y238" authorId="0" shapeId="0" xr:uid="{DAEBEBA0-6585-4425-9CC2-EA427AACF46D}">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1334DFBD-87C5-4357-B498-BCC65D6AA560}">
      <text>
        <r>
          <rPr>
            <sz val="10"/>
            <color indexed="81"/>
            <rFont val="Lucida Console"/>
            <family val="3"/>
          </rPr>
          <t>Última movimentação no estoque em 04/2023 quantidade 31.</t>
        </r>
      </text>
    </comment>
    <comment ref="R239" authorId="0" shapeId="0" xr:uid="{4F98F203-61CD-4450-A4F2-7B95A03AAF2C}">
      <text>
        <r>
          <rPr>
            <sz val="10"/>
            <color indexed="81"/>
            <rFont val="Lucida Console"/>
            <family val="3"/>
          </rPr>
          <t>01.01.1901</t>
        </r>
      </text>
    </comment>
    <comment ref="Y239" authorId="0" shapeId="0" xr:uid="{DD1F067A-FFD2-4A37-9588-FAE8E4514445}">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5A8BA9AA-6680-433F-9F75-B1923D109FCF}">
      <text>
        <r>
          <rPr>
            <sz val="10"/>
            <color indexed="81"/>
            <rFont val="Lucida Console"/>
            <family val="3"/>
          </rPr>
          <t>Última movimentação no estoque em 09/2023 quantidade 8.482.</t>
        </r>
      </text>
    </comment>
    <comment ref="R240" authorId="0" shapeId="0" xr:uid="{9C0B602B-5ECC-4EC6-B74D-61C522FF751C}">
      <text>
        <r>
          <rPr>
            <sz val="10"/>
            <color indexed="81"/>
            <rFont val="Lucida Console"/>
            <family val="3"/>
          </rPr>
          <t>01.01.1901</t>
        </r>
      </text>
    </comment>
    <comment ref="Y240" authorId="0" shapeId="0" xr:uid="{4EB88494-3A18-4D6D-B3E7-D81C10522D70}">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967B8CE8-1C13-4E12-BF2D-7ACA5D747776}">
      <text>
        <r>
          <rPr>
            <sz val="10"/>
            <color indexed="81"/>
            <rFont val="Lucida Console"/>
            <family val="3"/>
          </rPr>
          <t>Última movimentação no estoque em 09/2023 quantidade 859.</t>
        </r>
      </text>
    </comment>
    <comment ref="R241" authorId="0" shapeId="0" xr:uid="{DE8A4362-761A-46C2-A03E-FC2FCFF5A786}">
      <text>
        <r>
          <rPr>
            <sz val="10"/>
            <color indexed="81"/>
            <rFont val="Lucida Console"/>
            <family val="3"/>
          </rPr>
          <t>18.08.2004</t>
        </r>
      </text>
    </comment>
    <comment ref="Y241" authorId="0" shapeId="0" xr:uid="{DC72DAF6-6809-4184-9756-BB283F300A32}">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E199C42D-E6C6-4530-B04B-F5A040C95856}">
      <text>
        <r>
          <rPr>
            <sz val="10"/>
            <color indexed="81"/>
            <rFont val="Lucida Console"/>
            <family val="3"/>
          </rPr>
          <t>Última movimentação no estoque em 08/2023 quantidade 176.</t>
        </r>
      </text>
    </comment>
    <comment ref="R242" authorId="0" shapeId="0" xr:uid="{DF3EE269-A189-4C99-9A62-AAEA46705E7D}">
      <text>
        <r>
          <rPr>
            <sz val="10"/>
            <color indexed="81"/>
            <rFont val="Lucida Console"/>
            <family val="3"/>
          </rPr>
          <t>30.01.2017</t>
        </r>
      </text>
    </comment>
    <comment ref="Y242" authorId="0" shapeId="0" xr:uid="{E76632ED-F940-48D5-9D6C-E70C789876F2}">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7845D3D4-4E41-48EB-817A-8D51C238DC4A}">
      <text>
        <r>
          <rPr>
            <sz val="10"/>
            <color indexed="81"/>
            <rFont val="Lucida Console"/>
            <family val="3"/>
          </rPr>
          <t>Última movimentação no estoque em 08/2023 quantidade 188.</t>
        </r>
      </text>
    </comment>
    <comment ref="R243" authorId="0" shapeId="0" xr:uid="{D4F70826-D158-4394-B1F0-FAD1A3E14481}">
      <text>
        <r>
          <rPr>
            <sz val="10"/>
            <color indexed="81"/>
            <rFont val="Lucida Console"/>
            <family val="3"/>
          </rPr>
          <t>18.08.2004</t>
        </r>
      </text>
    </comment>
    <comment ref="Y243" authorId="0" shapeId="0" xr:uid="{84C24C15-2930-4FBE-9440-50437C57E90D}">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D96E41AE-1D79-4507-8E88-2B885B462C5D}">
      <text>
        <r>
          <rPr>
            <sz val="10"/>
            <color indexed="81"/>
            <rFont val="Lucida Console"/>
            <family val="3"/>
          </rPr>
          <t>Última movimentação no estoque em 09/2023 quantidade 80.</t>
        </r>
      </text>
    </comment>
    <comment ref="R244" authorId="0" shapeId="0" xr:uid="{28916DA1-C85E-49C4-8109-88A460E783DD}">
      <text>
        <r>
          <rPr>
            <sz val="10"/>
            <color indexed="81"/>
            <rFont val="Lucida Console"/>
            <family val="3"/>
          </rPr>
          <t>26.03.2004</t>
        </r>
      </text>
    </comment>
    <comment ref="Y244" authorId="0" shapeId="0" xr:uid="{8F7D1BFC-5F37-4FAE-ADB4-2C5DD0B2C6CC}">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952A32A8-9292-4113-9159-07A484813485}">
      <text>
        <r>
          <rPr>
            <sz val="10"/>
            <color indexed="81"/>
            <rFont val="Lucida Console"/>
            <family val="3"/>
          </rPr>
          <t>Última movimentação no estoque em 04/2023 quantidade 218.</t>
        </r>
      </text>
    </comment>
    <comment ref="R245" authorId="0" shapeId="0" xr:uid="{A3542439-BC0D-4C21-B52B-FFEFC92F308C}">
      <text>
        <r>
          <rPr>
            <sz val="10"/>
            <color indexed="81"/>
            <rFont val="Lucida Console"/>
            <family val="3"/>
          </rPr>
          <t>15.03.2018</t>
        </r>
      </text>
    </comment>
    <comment ref="Y245" authorId="0" shapeId="0" xr:uid="{540744CB-DB7A-4E83-95C3-99D12D28F706}">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5E4B179E-5D65-46C0-9BC5-5C0A4C6FDD70}">
      <text>
        <r>
          <rPr>
            <sz val="10"/>
            <color indexed="81"/>
            <rFont val="Lucida Console"/>
            <family val="3"/>
          </rPr>
          <t>Última movimentação no estoque em 05/2023 quantidade 86.</t>
        </r>
      </text>
    </comment>
    <comment ref="R246" authorId="0" shapeId="0" xr:uid="{A70E2852-FC66-43F3-A066-378F7AB17799}">
      <text>
        <r>
          <rPr>
            <sz val="10"/>
            <color indexed="81"/>
            <rFont val="Lucida Console"/>
            <family val="3"/>
          </rPr>
          <t>01.01.1901</t>
        </r>
      </text>
    </comment>
    <comment ref="Y246" authorId="0" shapeId="0" xr:uid="{6C0E4A98-5C93-4160-8F90-1110D81F6FEB}">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685D57A5-2475-429D-AB7A-8F5AF6A62233}">
      <text>
        <r>
          <rPr>
            <sz val="10"/>
            <color indexed="81"/>
            <rFont val="Lucida Console"/>
            <family val="3"/>
          </rPr>
          <t>Última movimentação no estoque em 09/2023 quantidade 65.</t>
        </r>
      </text>
    </comment>
    <comment ref="R247" authorId="0" shapeId="0" xr:uid="{76343A32-1F38-46B2-9341-82C699BA8084}">
      <text>
        <r>
          <rPr>
            <sz val="10"/>
            <color indexed="81"/>
            <rFont val="Lucida Console"/>
            <family val="3"/>
          </rPr>
          <t>26.06.2018</t>
        </r>
      </text>
    </comment>
    <comment ref="Y247" authorId="0" shapeId="0" xr:uid="{528DDDD8-09A3-4798-83BB-3A06AF0DB1C3}">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48BD4F8E-D4F5-400F-8AD6-9DD9F2880163}">
      <text>
        <r>
          <rPr>
            <sz val="10"/>
            <color indexed="81"/>
            <rFont val="Lucida Console"/>
            <family val="3"/>
          </rPr>
          <t>Última movimentação no estoque em 09/2023 quantidade 20.</t>
        </r>
      </text>
    </comment>
    <comment ref="R248" authorId="0" shapeId="0" xr:uid="{2F5748E7-6C5F-47A2-A579-6042FD12845A}">
      <text>
        <r>
          <rPr>
            <sz val="10"/>
            <color indexed="81"/>
            <rFont val="Lucida Console"/>
            <family val="3"/>
          </rPr>
          <t>01.01.1901</t>
        </r>
      </text>
    </comment>
    <comment ref="Y248" authorId="0" shapeId="0" xr:uid="{3E673F3F-A1CE-4AFC-B33B-F63B4ABE8971}">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B9E4B0B3-885C-4AF7-91B8-EDFA52D029A3}">
      <text>
        <r>
          <rPr>
            <sz val="10"/>
            <color indexed="81"/>
            <rFont val="Lucida Console"/>
            <family val="3"/>
          </rPr>
          <t>Última movimentação no estoque em 09/2023 quantidade 50.</t>
        </r>
      </text>
    </comment>
    <comment ref="R249" authorId="0" shapeId="0" xr:uid="{6BF1F2BA-7B88-4D41-BA65-8E1059941A80}">
      <text>
        <r>
          <rPr>
            <sz val="10"/>
            <color indexed="81"/>
            <rFont val="Lucida Console"/>
            <family val="3"/>
          </rPr>
          <t>26.06.2018</t>
        </r>
      </text>
    </comment>
    <comment ref="Y249" authorId="0" shapeId="0" xr:uid="{662BC741-8931-48AD-821C-C84B8089FA70}">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06AB10AA-7EDC-4991-B8D6-4A06844DBA28}">
      <text>
        <r>
          <rPr>
            <sz val="10"/>
            <color indexed="81"/>
            <rFont val="Lucida Console"/>
            <family val="3"/>
          </rPr>
          <t>Última movimentação no estoque em 04/2023 quantidade 20.</t>
        </r>
      </text>
    </comment>
    <comment ref="R250" authorId="0" shapeId="0" xr:uid="{08BBB1EE-492B-40FE-93E2-452E6AC65DC6}">
      <text>
        <r>
          <rPr>
            <sz val="10"/>
            <color indexed="81"/>
            <rFont val="Lucida Console"/>
            <family val="3"/>
          </rPr>
          <t>26.06.2018</t>
        </r>
      </text>
    </comment>
    <comment ref="Y250" authorId="0" shapeId="0" xr:uid="{E603C94B-4835-4824-8B76-671E81AD7745}">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0E8426C3-D672-4BF5-9D3D-44B9E382FFA1}">
      <text>
        <r>
          <rPr>
            <sz val="10"/>
            <color indexed="81"/>
            <rFont val="Lucida Console"/>
            <family val="3"/>
          </rPr>
          <t>Última movimentação no estoque em 09/2023 quantidade 10.</t>
        </r>
      </text>
    </comment>
    <comment ref="R251" authorId="0" shapeId="0" xr:uid="{2E1644DA-DA1F-4C96-A852-2E221098E80A}">
      <text>
        <r>
          <rPr>
            <sz val="10"/>
            <color indexed="81"/>
            <rFont val="Lucida Console"/>
            <family val="3"/>
          </rPr>
          <t>01.01.1901</t>
        </r>
      </text>
    </comment>
    <comment ref="Y251" authorId="0" shapeId="0" xr:uid="{E31986F3-CAD0-4803-830F-5CC777EE5503}">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06FD815A-7065-4C93-987D-C83D5DA31481}">
      <text>
        <r>
          <rPr>
            <sz val="10"/>
            <color indexed="81"/>
            <rFont val="Lucida Console"/>
            <family val="3"/>
          </rPr>
          <t>Última movimentação no estoque em 08/2023 quantidade 11.</t>
        </r>
      </text>
    </comment>
    <comment ref="R252" authorId="0" shapeId="0" xr:uid="{97A37501-588D-4CA1-B9D9-8FB4C5A921FD}">
      <text>
        <r>
          <rPr>
            <sz val="10"/>
            <color indexed="81"/>
            <rFont val="Lucida Console"/>
            <family val="3"/>
          </rPr>
          <t>01.01.1901</t>
        </r>
      </text>
    </comment>
    <comment ref="Y252" authorId="0" shapeId="0" xr:uid="{147DAD3D-05AB-4C4B-89EA-19BB672D30D5}">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F0E7CBCB-63E9-4078-A25A-FF25B032E91A}">
      <text>
        <r>
          <rPr>
            <sz val="10"/>
            <color indexed="81"/>
            <rFont val="Lucida Console"/>
            <family val="3"/>
          </rPr>
          <t>Última movimentação no estoque em 07/2023 quantidade 20.</t>
        </r>
      </text>
    </comment>
    <comment ref="R253" authorId="0" shapeId="0" xr:uid="{FE475B33-966E-4507-ABAE-C157B65AF445}">
      <text>
        <r>
          <rPr>
            <sz val="10"/>
            <color indexed="81"/>
            <rFont val="Lucida Console"/>
            <family val="3"/>
          </rPr>
          <t>26.06.2018</t>
        </r>
      </text>
    </comment>
    <comment ref="Y253" authorId="0" shapeId="0" xr:uid="{D9876CE1-4B65-4142-9A43-B67946B0B690}">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0A9D9446-B8C5-4433-A4FE-C81BE3B42F4F}">
      <text>
        <r>
          <rPr>
            <sz val="10"/>
            <color indexed="81"/>
            <rFont val="Lucida Console"/>
            <family val="3"/>
          </rPr>
          <t>Última movimentação no estoque em 05/2023 quantidade 2.</t>
        </r>
      </text>
    </comment>
    <comment ref="R254" authorId="0" shapeId="0" xr:uid="{9EF1EC26-1DE5-41AD-92CF-1875C7C5E11B}">
      <text>
        <r>
          <rPr>
            <sz val="10"/>
            <color indexed="81"/>
            <rFont val="Lucida Console"/>
            <family val="3"/>
          </rPr>
          <t>01.01.1901</t>
        </r>
      </text>
    </comment>
    <comment ref="Y254" authorId="0" shapeId="0" xr:uid="{A4EEA526-D052-4ECF-913E-646B16E08CF5}">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BACAA426-1EE2-4216-8082-65DA25E8243C}">
      <text>
        <r>
          <rPr>
            <sz val="10"/>
            <color indexed="81"/>
            <rFont val="Lucida Console"/>
            <family val="3"/>
          </rPr>
          <t>Última movimentação no estoque em 05/2023 quantidade 10.</t>
        </r>
      </text>
    </comment>
    <comment ref="R255" authorId="0" shapeId="0" xr:uid="{CC3F7B2F-A44A-415A-8F18-B54EC8DB38F3}">
      <text>
        <r>
          <rPr>
            <sz val="10"/>
            <color indexed="81"/>
            <rFont val="Lucida Console"/>
            <family val="3"/>
          </rPr>
          <t>01.01.1901</t>
        </r>
      </text>
    </comment>
    <comment ref="Y255" authorId="0" shapeId="0" xr:uid="{9BC74406-5FDB-477A-BF73-49FB94FEE2AA}">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064E4DD2-3093-451B-8EF8-A7DE3560B78E}">
      <text>
        <r>
          <rPr>
            <sz val="10"/>
            <color indexed="81"/>
            <rFont val="Lucida Console"/>
            <family val="3"/>
          </rPr>
          <t>Última movimentação no estoque em 09/2023 quantidade 20.</t>
        </r>
      </text>
    </comment>
    <comment ref="R256" authorId="0" shapeId="0" xr:uid="{BC9B9749-ED4A-418D-8306-31B339EDA750}">
      <text>
        <r>
          <rPr>
            <sz val="10"/>
            <color indexed="81"/>
            <rFont val="Lucida Console"/>
            <family val="3"/>
          </rPr>
          <t>01.01.1901</t>
        </r>
      </text>
    </comment>
    <comment ref="Y256" authorId="0" shapeId="0" xr:uid="{0A8B8ADD-58EF-46E0-B762-7FBB2B89D8DD}">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58D532B3-34DC-41A2-A966-8D7E27B4E2B6}">
      <text>
        <r>
          <rPr>
            <sz val="10"/>
            <color indexed="81"/>
            <rFont val="Lucida Console"/>
            <family val="3"/>
          </rPr>
          <t>Última movimentação no estoque em 09/2023 quantidade 20.</t>
        </r>
      </text>
    </comment>
    <comment ref="R257" authorId="0" shapeId="0" xr:uid="{BC1FD3CD-E193-4D6E-871F-B8B1CC969A14}">
      <text>
        <r>
          <rPr>
            <sz val="10"/>
            <color indexed="81"/>
            <rFont val="Lucida Console"/>
            <family val="3"/>
          </rPr>
          <t>01.01.1901</t>
        </r>
      </text>
    </comment>
    <comment ref="Y257" authorId="0" shapeId="0" xr:uid="{6AF756FF-4868-4066-ABAB-ACEBA60102EA}">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93EF8825-2DCD-4793-A62E-278FA1BE1DC1}">
      <text>
        <r>
          <rPr>
            <sz val="10"/>
            <color indexed="81"/>
            <rFont val="Lucida Console"/>
            <family val="3"/>
          </rPr>
          <t>Última movimentação no estoque em 04/2023 quantidade 6.</t>
        </r>
      </text>
    </comment>
    <comment ref="R258" authorId="0" shapeId="0" xr:uid="{A10CEE37-BCC1-48FA-97F8-035BF20EA37C}">
      <text>
        <r>
          <rPr>
            <sz val="10"/>
            <color indexed="81"/>
            <rFont val="Lucida Console"/>
            <family val="3"/>
          </rPr>
          <t>01.01.1901</t>
        </r>
      </text>
    </comment>
    <comment ref="Y258" authorId="0" shapeId="0" xr:uid="{C1CFA17E-FE75-485E-8704-7E803F331DBD}">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F999687F-31BE-4D36-885F-0FF55F1F9F89}">
      <text>
        <r>
          <rPr>
            <sz val="10"/>
            <color indexed="81"/>
            <rFont val="Lucida Console"/>
            <family val="3"/>
          </rPr>
          <t>Última movimentação no estoque em 05/2023 quantidade 15.</t>
        </r>
      </text>
    </comment>
    <comment ref="R259" authorId="0" shapeId="0" xr:uid="{0B61CA19-959C-4529-AF02-ED97DB017AAF}">
      <text>
        <r>
          <rPr>
            <sz val="10"/>
            <color indexed="81"/>
            <rFont val="Lucida Console"/>
            <family val="3"/>
          </rPr>
          <t>01.01.1901</t>
        </r>
      </text>
    </comment>
    <comment ref="Y259" authorId="0" shapeId="0" xr:uid="{D4CA1618-E031-4B84-AFC9-DFAB510AC75C}">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9E87D2C4-D01B-4EFC-B92F-785EC9E78A8D}">
      <text>
        <r>
          <rPr>
            <sz val="10"/>
            <color indexed="81"/>
            <rFont val="Lucida Console"/>
            <family val="3"/>
          </rPr>
          <t>Última movimentação no estoque em 08/2023 quantidade 262.</t>
        </r>
      </text>
    </comment>
    <comment ref="R260" authorId="0" shapeId="0" xr:uid="{F3921A02-D630-4E54-BFBB-AB5CE2D9E34B}">
      <text>
        <r>
          <rPr>
            <sz val="10"/>
            <color indexed="81"/>
            <rFont val="Lucida Console"/>
            <family val="3"/>
          </rPr>
          <t>01.01.1901</t>
        </r>
      </text>
    </comment>
    <comment ref="Y260" authorId="0" shapeId="0" xr:uid="{CBDE86DA-7BFC-43BF-BC97-AEAEDB8B779C}">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5FB1C2F5-02B5-4F55-9FC2-49D847BCAFD4}">
      <text>
        <r>
          <rPr>
            <sz val="10"/>
            <color indexed="81"/>
            <rFont val="Lucida Console"/>
            <family val="3"/>
          </rPr>
          <t>Última movimentação no estoque em 09/2023 quantidade 20.</t>
        </r>
      </text>
    </comment>
    <comment ref="R261" authorId="0" shapeId="0" xr:uid="{FF8D7A2A-3FF2-4FFF-A987-E386229B8EA6}">
      <text>
        <r>
          <rPr>
            <sz val="10"/>
            <color indexed="81"/>
            <rFont val="Lucida Console"/>
            <family val="3"/>
          </rPr>
          <t>01.01.1901</t>
        </r>
      </text>
    </comment>
    <comment ref="Y261" authorId="0" shapeId="0" xr:uid="{2C017790-1754-46DD-BFC4-B219FEF3A7B5}">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7AA5DF49-FE81-49AF-BC09-265E8AF82339}">
      <text>
        <r>
          <rPr>
            <sz val="10"/>
            <color indexed="81"/>
            <rFont val="Lucida Console"/>
            <family val="3"/>
          </rPr>
          <t>Última movimentação no estoque em 09/2023 quantidade 10.</t>
        </r>
      </text>
    </comment>
    <comment ref="R262" authorId="0" shapeId="0" xr:uid="{54A59887-3327-48BB-BD11-64109F1CF51E}">
      <text>
        <r>
          <rPr>
            <sz val="10"/>
            <color indexed="81"/>
            <rFont val="Lucida Console"/>
            <family val="3"/>
          </rPr>
          <t>01.01.1901</t>
        </r>
      </text>
    </comment>
    <comment ref="Y262" authorId="0" shapeId="0" xr:uid="{20095FE8-6A67-4F80-B8C9-56A642177F25}">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B15178E7-0734-46B0-89B9-24D717483018}">
      <text>
        <r>
          <rPr>
            <sz val="10"/>
            <color indexed="81"/>
            <rFont val="Lucida Console"/>
            <family val="3"/>
          </rPr>
          <t>Última movimentação no estoque em 09/2023 quantidade 10.</t>
        </r>
      </text>
    </comment>
    <comment ref="R263" authorId="0" shapeId="0" xr:uid="{74230919-0462-4AC0-92F7-F18388185A66}">
      <text>
        <r>
          <rPr>
            <sz val="10"/>
            <color indexed="81"/>
            <rFont val="Lucida Console"/>
            <family val="3"/>
          </rPr>
          <t>05.05.2010</t>
        </r>
      </text>
    </comment>
    <comment ref="Y263" authorId="0" shapeId="0" xr:uid="{2A5D46CD-1BD7-4B74-9B4A-C13620658E96}">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D6374908-45EE-4504-819D-C6ED4B5BC2AD}">
      <text>
        <r>
          <rPr>
            <sz val="10"/>
            <color indexed="81"/>
            <rFont val="Lucida Console"/>
            <family val="3"/>
          </rPr>
          <t>Última movimentação no estoque em 05/2023 quantidade 3.</t>
        </r>
      </text>
    </comment>
    <comment ref="R264" authorId="0" shapeId="0" xr:uid="{98E3253A-67D8-4235-A7D6-88B5EFF6DC84}">
      <text>
        <r>
          <rPr>
            <sz val="10"/>
            <color indexed="81"/>
            <rFont val="Lucida Console"/>
            <family val="3"/>
          </rPr>
          <t>01.01.1901</t>
        </r>
      </text>
    </comment>
    <comment ref="Y264" authorId="0" shapeId="0" xr:uid="{FA11160C-286A-47D3-9810-D06C2E43D43A}">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8A72AF2F-6991-4EC6-B040-283F991D2FF0}">
      <text>
        <r>
          <rPr>
            <sz val="10"/>
            <color indexed="81"/>
            <rFont val="Lucida Console"/>
            <family val="3"/>
          </rPr>
          <t>Última movimentação no estoque em 04/2023 quantidade 38.</t>
        </r>
      </text>
    </comment>
    <comment ref="R265" authorId="0" shapeId="0" xr:uid="{6A5B18CE-AAC2-4B6A-A8E7-58DFF0949614}">
      <text>
        <r>
          <rPr>
            <sz val="10"/>
            <color indexed="81"/>
            <rFont val="Lucida Console"/>
            <family val="3"/>
          </rPr>
          <t>01.01.1901</t>
        </r>
      </text>
    </comment>
    <comment ref="Y265" authorId="0" shapeId="0" xr:uid="{E6C5733E-67A1-45D1-AC39-720C9789B07B}">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BABE1C34-3240-4E7E-BB8B-C60FDFB2758D}">
      <text>
        <r>
          <rPr>
            <sz val="10"/>
            <color indexed="81"/>
            <rFont val="Lucida Console"/>
            <family val="3"/>
          </rPr>
          <t>Última movimentação no estoque em 11/2022 quantidade 15.</t>
        </r>
      </text>
    </comment>
    <comment ref="R266" authorId="0" shapeId="0" xr:uid="{2A64B810-8A10-4FEC-9F70-895953EE1066}">
      <text>
        <r>
          <rPr>
            <sz val="10"/>
            <color indexed="81"/>
            <rFont val="Lucida Console"/>
            <family val="3"/>
          </rPr>
          <t>24.10.2007</t>
        </r>
      </text>
    </comment>
    <comment ref="Y266" authorId="0" shapeId="0" xr:uid="{9BF649B8-A796-4C22-9087-46C1AFE459C6}">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404345C0-3974-43A5-90C2-8E1094110D49}">
      <text>
        <r>
          <rPr>
            <sz val="10"/>
            <color indexed="81"/>
            <rFont val="Lucida Console"/>
            <family val="3"/>
          </rPr>
          <t>Última movimentação no estoque em 09/2023 quantidade 1.124.</t>
        </r>
      </text>
    </comment>
    <comment ref="R267" authorId="0" shapeId="0" xr:uid="{919340D4-812D-430D-94BF-45064AF87E86}">
      <text>
        <r>
          <rPr>
            <sz val="10"/>
            <color indexed="81"/>
            <rFont val="Lucida Console"/>
            <family val="3"/>
          </rPr>
          <t>01.01.1901</t>
        </r>
      </text>
    </comment>
    <comment ref="Y267" authorId="0" shapeId="0" xr:uid="{368F7A4D-474E-4A9C-84F9-033A2A1CE064}">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F564E642-8988-4AFE-AD8E-F71D266BBE08}">
      <text>
        <r>
          <rPr>
            <sz val="10"/>
            <color indexed="81"/>
            <rFont val="Lucida Console"/>
            <family val="3"/>
          </rPr>
          <t>Última movimentação no estoque em 05/2023 quantidade 20.</t>
        </r>
      </text>
    </comment>
    <comment ref="R268" authorId="0" shapeId="0" xr:uid="{6293BC3B-11A3-483C-A583-5380A319131F}">
      <text>
        <r>
          <rPr>
            <sz val="10"/>
            <color indexed="81"/>
            <rFont val="Lucida Console"/>
            <family val="3"/>
          </rPr>
          <t>13.09.2019</t>
        </r>
      </text>
    </comment>
    <comment ref="Y268" authorId="0" shapeId="0" xr:uid="{126C4333-AFE0-4F1D-B2EC-36F4AFC53317}">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CDF7FDBF-93F5-45DD-90F2-A28F5491ADA5}">
      <text>
        <r>
          <rPr>
            <sz val="10"/>
            <color indexed="81"/>
            <rFont val="Lucida Console"/>
            <family val="3"/>
          </rPr>
          <t>Última movimentação no estoque em 03/2023 quantidade 10.</t>
        </r>
      </text>
    </comment>
    <comment ref="R269" authorId="0" shapeId="0" xr:uid="{1B0D6FB7-DA11-4C10-BC8E-292DDB0FEEE7}">
      <text>
        <r>
          <rPr>
            <sz val="10"/>
            <color indexed="81"/>
            <rFont val="Lucida Console"/>
            <family val="3"/>
          </rPr>
          <t>07.02.2012</t>
        </r>
      </text>
    </comment>
    <comment ref="Y269" authorId="0" shapeId="0" xr:uid="{87E027FF-37AD-4223-BE85-40D1F1341D9F}">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BD0E9F2E-CB1C-43B6-9C9F-90728560449D}">
      <text>
        <r>
          <rPr>
            <sz val="10"/>
            <color indexed="81"/>
            <rFont val="Lucida Console"/>
            <family val="3"/>
          </rPr>
          <t>Última movimentação no estoque em 07/2023 quantidade 65.</t>
        </r>
      </text>
    </comment>
    <comment ref="R270" authorId="0" shapeId="0" xr:uid="{7EC919C2-194B-436F-A586-65E0533F4FB5}">
      <text>
        <r>
          <rPr>
            <sz val="10"/>
            <color indexed="81"/>
            <rFont val="Lucida Console"/>
            <family val="3"/>
          </rPr>
          <t>07.02.2012</t>
        </r>
      </text>
    </comment>
    <comment ref="Y270" authorId="0" shapeId="0" xr:uid="{85D4A1C9-450E-4241-9120-E1FD42DD175E}">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8C2CEBA6-3CCE-4F3D-8806-588D200814D8}">
      <text>
        <r>
          <rPr>
            <sz val="10"/>
            <color indexed="81"/>
            <rFont val="Lucida Console"/>
            <family val="3"/>
          </rPr>
          <t>Última movimentação no estoque em 08/2023 quantidade 150.</t>
        </r>
      </text>
    </comment>
    <comment ref="R271" authorId="0" shapeId="0" xr:uid="{BE09BA72-C986-4354-8C67-32DC8E541F03}">
      <text>
        <r>
          <rPr>
            <sz val="10"/>
            <color indexed="81"/>
            <rFont val="Lucida Console"/>
            <family val="3"/>
          </rPr>
          <t>24.08.2004</t>
        </r>
      </text>
    </comment>
    <comment ref="Y271" authorId="0" shapeId="0" xr:uid="{51AFAD5D-0A8F-4D84-A22E-B79AD7B8AD0A}">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DA933E62-8484-4ECB-A828-102BE9A50542}">
      <text>
        <r>
          <rPr>
            <sz val="10"/>
            <color indexed="81"/>
            <rFont val="Lucida Console"/>
            <family val="3"/>
          </rPr>
          <t>Última movimentação no estoque em 05/2023 quantidade 132.</t>
        </r>
      </text>
    </comment>
    <comment ref="R272" authorId="0" shapeId="0" xr:uid="{85504F6F-265D-4513-9058-7F11F43CD1B6}">
      <text>
        <r>
          <rPr>
            <sz val="10"/>
            <color indexed="81"/>
            <rFont val="Lucida Console"/>
            <family val="3"/>
          </rPr>
          <t>01.07.2004</t>
        </r>
      </text>
    </comment>
    <comment ref="Y272" authorId="0" shapeId="0" xr:uid="{D0292AC1-55EE-4940-9807-03BDB797A5B6}">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BD7B7107-94EC-4B4E-81DF-664C39D3297E}">
      <text>
        <r>
          <rPr>
            <sz val="10"/>
            <color indexed="81"/>
            <rFont val="Lucida Console"/>
            <family val="3"/>
          </rPr>
          <t>Última movimentação no estoque em 05/2023 quantidade 200.</t>
        </r>
      </text>
    </comment>
    <comment ref="R273" authorId="0" shapeId="0" xr:uid="{DA422067-D096-4952-8124-22A6EB70E71A}">
      <text>
        <r>
          <rPr>
            <sz val="10"/>
            <color indexed="81"/>
            <rFont val="Lucida Console"/>
            <family val="3"/>
          </rPr>
          <t>30.05.2005</t>
        </r>
      </text>
    </comment>
    <comment ref="Y273" authorId="0" shapeId="0" xr:uid="{FB422EF1-23F8-4BB4-A14E-3D9F39FE5652}">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55844FE0-C9EB-4A2D-A5FD-28B22689B325}">
      <text>
        <r>
          <rPr>
            <sz val="10"/>
            <color indexed="81"/>
            <rFont val="Lucida Console"/>
            <family val="3"/>
          </rPr>
          <t>Última movimentação no estoque em 04/2023 quantidade 2.</t>
        </r>
      </text>
    </comment>
    <comment ref="D274" authorId="0" shapeId="0" xr:uid="{21AC38DB-6E0B-48D2-A847-BE4BA6B3B0D9}">
      <text>
        <r>
          <rPr>
            <sz val="10"/>
            <color indexed="81"/>
            <rFont val="Lucida Console"/>
            <family val="3"/>
          </rPr>
          <t>_x000D_
Quantidade Original: 0_x000D_
Quantidade importada do código 85.798: +264</t>
        </r>
      </text>
    </comment>
    <comment ref="L274" authorId="0" shapeId="0" xr:uid="{8CC8B0B4-B678-4871-806D-D3E8CF710437}">
      <text>
        <r>
          <rPr>
            <sz val="10"/>
            <color indexed="81"/>
            <rFont val="Lucida Console"/>
            <family val="3"/>
          </rPr>
          <t>_x000D_
Quantidade Original: 2_x000D_
Quantidade importada do código 85.798: +2</t>
        </r>
      </text>
    </comment>
    <comment ref="R274" authorId="0" shapeId="0" xr:uid="{CEDD1FFE-D669-4ED3-9CB0-1F7AA4313839}">
      <text>
        <r>
          <rPr>
            <sz val="10"/>
            <color indexed="81"/>
            <rFont val="Lucida Console"/>
            <family val="3"/>
          </rPr>
          <t>01.06.2020</t>
        </r>
      </text>
    </comment>
    <comment ref="Y274" authorId="0" shapeId="0" xr:uid="{1D2970D8-46E4-4F55-8B4F-4B72C56B26B6}">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19AE4261-50E5-405F-9CB0-FBDE6FF633C6}">
      <text>
        <r>
          <rPr>
            <sz val="10"/>
            <color indexed="81"/>
            <rFont val="Lucida Console"/>
            <family val="3"/>
          </rPr>
          <t>Última movimentação no estoque em 04/2023 quantidade 4.</t>
        </r>
      </text>
    </comment>
    <comment ref="R275" authorId="0" shapeId="0" xr:uid="{70838249-6071-47CB-AFF9-6BF9BE158063}">
      <text>
        <r>
          <rPr>
            <sz val="10"/>
            <color indexed="81"/>
            <rFont val="Lucida Console"/>
            <family val="3"/>
          </rPr>
          <t>01.01.1901</t>
        </r>
      </text>
    </comment>
    <comment ref="Y275" authorId="0" shapeId="0" xr:uid="{BC853D6B-A985-4F0B-8F80-7696E7FF20B0}">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B789784B-17B0-4296-9B84-9739A83B90F6}">
      <text>
        <r>
          <rPr>
            <sz val="10"/>
            <color indexed="81"/>
            <rFont val="Lucida Console"/>
            <family val="3"/>
          </rPr>
          <t>Última movimentação no estoque em 03/2023 quantidade 10.</t>
        </r>
      </text>
    </comment>
    <comment ref="R276" authorId="0" shapeId="0" xr:uid="{CDB2D092-F86F-4C0C-807A-218493A5B328}">
      <text>
        <r>
          <rPr>
            <sz val="10"/>
            <color indexed="81"/>
            <rFont val="Lucida Console"/>
            <family val="3"/>
          </rPr>
          <t>01.01.1901</t>
        </r>
      </text>
    </comment>
    <comment ref="Y276" authorId="0" shapeId="0" xr:uid="{C1203E3C-58A0-4C40-A1E2-FC5CE04B2FFC}">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FF3128E6-0A7D-4A7F-AC23-025554A2807C}">
      <text>
        <r>
          <rPr>
            <sz val="10"/>
            <color indexed="81"/>
            <rFont val="Lucida Console"/>
            <family val="3"/>
          </rPr>
          <t>Última movimentação no estoque em 04/2023 quantidade 191.</t>
        </r>
      </text>
    </comment>
    <comment ref="R277" authorId="0" shapeId="0" xr:uid="{00184413-D436-4706-BB01-A13C62E3D618}">
      <text>
        <r>
          <rPr>
            <sz val="10"/>
            <color indexed="81"/>
            <rFont val="Lucida Console"/>
            <family val="3"/>
          </rPr>
          <t>31.10.2005</t>
        </r>
      </text>
    </comment>
    <comment ref="Y277" authorId="0" shapeId="0" xr:uid="{3A64228F-B363-4F05-AC93-F352256B8810}">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43B204D0-C0B2-45FE-A45D-E3752ADA0798}">
      <text>
        <r>
          <rPr>
            <sz val="10"/>
            <color indexed="81"/>
            <rFont val="Lucida Console"/>
            <family val="3"/>
          </rPr>
          <t>Última movimentação no estoque em 05/2023 quantidade 4.</t>
        </r>
      </text>
    </comment>
    <comment ref="R278" authorId="0" shapeId="0" xr:uid="{90296FF6-65D1-4E47-8CE8-81DD8FD23734}">
      <text>
        <r>
          <rPr>
            <sz val="10"/>
            <color indexed="81"/>
            <rFont val="Lucida Console"/>
            <family val="3"/>
          </rPr>
          <t>30.04.2009</t>
        </r>
      </text>
    </comment>
    <comment ref="Y278" authorId="0" shapeId="0" xr:uid="{C0A9182C-D028-4F21-9A4E-8D8CE8B7243E}">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26567AF5-21D6-4819-A5DD-43238DA69799}">
      <text>
        <r>
          <rPr>
            <sz val="10"/>
            <color indexed="81"/>
            <rFont val="Lucida Console"/>
            <family val="3"/>
          </rPr>
          <t>Última movimentação no estoque em 09/2023 quantidade 22.</t>
        </r>
      </text>
    </comment>
    <comment ref="R279" authorId="0" shapeId="0" xr:uid="{B04359C3-4D6D-4713-A6DE-3F2D4B48C1C6}">
      <text>
        <r>
          <rPr>
            <sz val="10"/>
            <color indexed="81"/>
            <rFont val="Lucida Console"/>
            <family val="3"/>
          </rPr>
          <t>31.10.2005</t>
        </r>
      </text>
    </comment>
    <comment ref="Y279" authorId="0" shapeId="0" xr:uid="{BB96EB16-C5E3-4D01-9198-F3F92C511E02}">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7CB1FF99-D3EA-47A7-B3EF-A328357F8DFC}">
      <text>
        <r>
          <rPr>
            <sz val="10"/>
            <color indexed="81"/>
            <rFont val="Lucida Console"/>
            <family val="3"/>
          </rPr>
          <t>Última movimentação no estoque em 09/2023 quantidade 20.</t>
        </r>
      </text>
    </comment>
    <comment ref="R280" authorId="0" shapeId="0" xr:uid="{15C502D3-A168-400A-AD53-A5C2BD92EFC7}">
      <text>
        <r>
          <rPr>
            <sz val="10"/>
            <color indexed="81"/>
            <rFont val="Lucida Console"/>
            <family val="3"/>
          </rPr>
          <t>31.10.2005</t>
        </r>
      </text>
    </comment>
    <comment ref="Y280" authorId="0" shapeId="0" xr:uid="{4E6ED06C-A59D-4CB7-B607-D24BDECF9A00}">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8E8D02BF-0E25-4935-BD6D-9715BE31EB81}">
      <text>
        <r>
          <rPr>
            <sz val="10"/>
            <color indexed="81"/>
            <rFont val="Lucida Console"/>
            <family val="3"/>
          </rPr>
          <t>Última movimentação no estoque em 09/2023 quantidade 30.</t>
        </r>
      </text>
    </comment>
    <comment ref="R281" authorId="0" shapeId="0" xr:uid="{AFE913B3-79C6-4281-80A2-54142A3E58B8}">
      <text>
        <r>
          <rPr>
            <sz val="10"/>
            <color indexed="81"/>
            <rFont val="Lucida Console"/>
            <family val="3"/>
          </rPr>
          <t>31.10.2005</t>
        </r>
      </text>
    </comment>
    <comment ref="Y281" authorId="0" shapeId="0" xr:uid="{34C0F708-358F-4640-9609-E324506C520B}">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C7691932-364F-40EC-955C-2F0CD73B4E40}">
      <text>
        <r>
          <rPr>
            <sz val="10"/>
            <color indexed="81"/>
            <rFont val="Lucida Console"/>
            <family val="3"/>
          </rPr>
          <t>Última movimentação no estoque em 07/2023 quantidade 20.</t>
        </r>
      </text>
    </comment>
    <comment ref="R282" authorId="0" shapeId="0" xr:uid="{E4301CA6-9957-416E-83A3-A740BAF3B516}">
      <text>
        <r>
          <rPr>
            <sz val="10"/>
            <color indexed="81"/>
            <rFont val="Lucida Console"/>
            <family val="3"/>
          </rPr>
          <t>31.10.2005</t>
        </r>
      </text>
    </comment>
    <comment ref="Y282" authorId="0" shapeId="0" xr:uid="{A60C65CB-ACEF-4050-81B2-0542C4228EE3}">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85D583E3-7BC9-40F0-9F0E-9B696ACBC0CF}">
      <text>
        <r>
          <rPr>
            <sz val="10"/>
            <color indexed="81"/>
            <rFont val="Lucida Console"/>
            <family val="3"/>
          </rPr>
          <t>Última movimentação no estoque em 06/2023 quantidade 20.</t>
        </r>
      </text>
    </comment>
    <comment ref="R283" authorId="0" shapeId="0" xr:uid="{B2F40BAE-CA23-46DD-9F80-477923F8EEDE}">
      <text>
        <r>
          <rPr>
            <sz val="10"/>
            <color indexed="81"/>
            <rFont val="Lucida Console"/>
            <family val="3"/>
          </rPr>
          <t>31.10.2005</t>
        </r>
      </text>
    </comment>
    <comment ref="Y283" authorId="0" shapeId="0" xr:uid="{DBA74721-8FFB-48DC-8528-C3999014FCBD}">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16EAE744-BC07-4E61-8760-C8360164CF40}">
      <text>
        <r>
          <rPr>
            <sz val="10"/>
            <color indexed="81"/>
            <rFont val="Lucida Console"/>
            <family val="3"/>
          </rPr>
          <t>Última movimentação no estoque em 08/2023 quantidade 15.</t>
        </r>
      </text>
    </comment>
    <comment ref="R284" authorId="0" shapeId="0" xr:uid="{4A947BF2-83A7-4ED4-96B1-2C6E81C397C3}">
      <text>
        <r>
          <rPr>
            <sz val="10"/>
            <color indexed="81"/>
            <rFont val="Lucida Console"/>
            <family val="3"/>
          </rPr>
          <t>31.10.2005</t>
        </r>
      </text>
    </comment>
    <comment ref="Y284" authorId="0" shapeId="0" xr:uid="{26B5A312-A36A-487F-A371-95A89F84E0AC}">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3610846D-38F4-4E58-902D-25E6FFB8EC34}">
      <text>
        <r>
          <rPr>
            <sz val="10"/>
            <color indexed="81"/>
            <rFont val="Lucida Console"/>
            <family val="3"/>
          </rPr>
          <t>Última movimentação no estoque em 08/2023 quantidade 10.</t>
        </r>
      </text>
    </comment>
    <comment ref="R285" authorId="0" shapeId="0" xr:uid="{09266922-6297-4D7F-927F-D74650278894}">
      <text>
        <r>
          <rPr>
            <sz val="10"/>
            <color indexed="81"/>
            <rFont val="Lucida Console"/>
            <family val="3"/>
          </rPr>
          <t>31.10.2005</t>
        </r>
      </text>
    </comment>
    <comment ref="Y285" authorId="0" shapeId="0" xr:uid="{18C9F3D2-1E69-4B1B-B8FF-9245032A1289}">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AF4FA3CE-F3BF-400F-9EB4-5E0A6FB36FA8}">
      <text>
        <r>
          <rPr>
            <sz val="10"/>
            <color indexed="81"/>
            <rFont val="Lucida Console"/>
            <family val="3"/>
          </rPr>
          <t>Última movimentação no estoque em 02/2023 quantidade 1.</t>
        </r>
      </text>
    </comment>
    <comment ref="R286" authorId="0" shapeId="0" xr:uid="{084FD958-0ACC-437B-A9F1-08C42BCCAB78}">
      <text>
        <r>
          <rPr>
            <sz val="10"/>
            <color indexed="81"/>
            <rFont val="Lucida Console"/>
            <family val="3"/>
          </rPr>
          <t>31.10.2005</t>
        </r>
      </text>
    </comment>
    <comment ref="Y286" authorId="0" shapeId="0" xr:uid="{FD9A5005-FCEE-4933-82C4-D67B293DF278}">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5FE7EE18-2E01-4E0D-9D7A-C874C30CAA83}">
      <text>
        <r>
          <rPr>
            <sz val="10"/>
            <color indexed="81"/>
            <rFont val="Lucida Console"/>
            <family val="3"/>
          </rPr>
          <t>Última movimentação no estoque em 04/2023 quantidade 5.</t>
        </r>
      </text>
    </comment>
    <comment ref="R287" authorId="0" shapeId="0" xr:uid="{5D073D91-4A0D-4A77-AA3A-4082D1E55FB6}">
      <text>
        <r>
          <rPr>
            <sz val="10"/>
            <color indexed="81"/>
            <rFont val="Lucida Console"/>
            <family val="3"/>
          </rPr>
          <t>31.10.2005</t>
        </r>
      </text>
    </comment>
    <comment ref="Y287" authorId="0" shapeId="0" xr:uid="{25A17B28-75BF-427C-B10D-D16495B95DD0}">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4E3661D4-AEE0-4752-AEE7-3EDCAFBFB594}">
      <text>
        <r>
          <rPr>
            <sz val="10"/>
            <color indexed="81"/>
            <rFont val="Lucida Console"/>
            <family val="3"/>
          </rPr>
          <t>Última movimentação no estoque em 04/2023 quantidade 3.</t>
        </r>
      </text>
    </comment>
    <comment ref="R288" authorId="0" shapeId="0" xr:uid="{245D33F5-BA21-4854-A28B-D9F094C48879}">
      <text>
        <r>
          <rPr>
            <sz val="10"/>
            <color indexed="81"/>
            <rFont val="Lucida Console"/>
            <family val="3"/>
          </rPr>
          <t>31.10.2005</t>
        </r>
      </text>
    </comment>
    <comment ref="Y288" authorId="0" shapeId="0" xr:uid="{D20B5DB2-2604-4407-8D0F-8252575EB4FA}">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E2B2762A-F89D-4697-9912-21F22483AF99}">
      <text>
        <r>
          <rPr>
            <sz val="10"/>
            <color indexed="81"/>
            <rFont val="Lucida Console"/>
            <family val="3"/>
          </rPr>
          <t>Última movimentação no estoque em 04/2023 quantidade 10.</t>
        </r>
      </text>
    </comment>
    <comment ref="R289" authorId="0" shapeId="0" xr:uid="{C58E7D94-A316-4B4E-A653-C94895F44818}">
      <text>
        <r>
          <rPr>
            <sz val="10"/>
            <color indexed="81"/>
            <rFont val="Lucida Console"/>
            <family val="3"/>
          </rPr>
          <t>31.10.2005</t>
        </r>
      </text>
    </comment>
    <comment ref="Y289" authorId="0" shapeId="0" xr:uid="{D4359583-1D2D-415B-B55D-64E98D6BDE43}">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54684A56-285B-4E01-9A89-016DC3E8105F}">
      <text>
        <r>
          <rPr>
            <sz val="10"/>
            <color indexed="81"/>
            <rFont val="Lucida Console"/>
            <family val="3"/>
          </rPr>
          <t>Última movimentação no estoque em 04/2023 quantidade 9.</t>
        </r>
      </text>
    </comment>
    <comment ref="R290" authorId="0" shapeId="0" xr:uid="{3F88F3B3-E128-42C4-8145-BD87B4C73171}">
      <text>
        <r>
          <rPr>
            <sz val="10"/>
            <color indexed="81"/>
            <rFont val="Lucida Console"/>
            <family val="3"/>
          </rPr>
          <t>31.10.2005</t>
        </r>
      </text>
    </comment>
    <comment ref="Y290" authorId="0" shapeId="0" xr:uid="{2A469790-BC45-4629-AB0C-9179E55FDBF8}">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015B9294-07EB-4821-BBD2-4971660471D8}">
      <text>
        <r>
          <rPr>
            <sz val="10"/>
            <color indexed="81"/>
            <rFont val="Lucida Console"/>
            <family val="3"/>
          </rPr>
          <t>Última movimentação no estoque em 02/2023 quantidade 3.</t>
        </r>
      </text>
    </comment>
    <comment ref="R291" authorId="0" shapeId="0" xr:uid="{ECBB22A8-1662-44CC-99BE-C97B94646061}">
      <text>
        <r>
          <rPr>
            <sz val="10"/>
            <color indexed="81"/>
            <rFont val="Lucida Console"/>
            <family val="3"/>
          </rPr>
          <t>31.10.2005</t>
        </r>
      </text>
    </comment>
    <comment ref="Y291" authorId="0" shapeId="0" xr:uid="{C838C779-A37E-4685-A079-F73CE5D7B0A9}">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1B21A0B7-15B0-48F6-9CA3-385F507B3A4D}">
      <text>
        <r>
          <rPr>
            <sz val="10"/>
            <color indexed="81"/>
            <rFont val="Lucida Console"/>
            <family val="3"/>
          </rPr>
          <t>Última movimentação no estoque em 06/2023 quantidade 5.</t>
        </r>
      </text>
    </comment>
    <comment ref="R292" authorId="0" shapeId="0" xr:uid="{EB9681F9-8992-4081-B609-27EC9D3D96B4}">
      <text>
        <r>
          <rPr>
            <sz val="10"/>
            <color indexed="81"/>
            <rFont val="Lucida Console"/>
            <family val="3"/>
          </rPr>
          <t>31.10.2005</t>
        </r>
      </text>
    </comment>
    <comment ref="Y292" authorId="0" shapeId="0" xr:uid="{3F612579-5298-4431-9B91-53E8629E359D}">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D8422E5C-3A2A-41C1-8098-18FF911A3C1D}">
      <text>
        <r>
          <rPr>
            <sz val="10"/>
            <color indexed="81"/>
            <rFont val="Lucida Console"/>
            <family val="3"/>
          </rPr>
          <t>Última movimentação no estoque em 09/2023 quantidade 1.</t>
        </r>
      </text>
    </comment>
    <comment ref="R293" authorId="0" shapeId="0" xr:uid="{019F4B62-22D7-4FFB-8A37-B8B88C901FC3}">
      <text>
        <r>
          <rPr>
            <sz val="10"/>
            <color indexed="81"/>
            <rFont val="Lucida Console"/>
            <family val="3"/>
          </rPr>
          <t>31.10.2005</t>
        </r>
      </text>
    </comment>
    <comment ref="Y293" authorId="0" shapeId="0" xr:uid="{CAF35A14-71EB-4ABE-BC0F-9F64C8099861}">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521236C8-1C15-4B77-A314-EB3D3582BCB8}">
      <text>
        <r>
          <rPr>
            <sz val="10"/>
            <color indexed="81"/>
            <rFont val="Lucida Console"/>
            <family val="3"/>
          </rPr>
          <t>Última movimentação no estoque em 04/2023 quantidade 5.</t>
        </r>
      </text>
    </comment>
    <comment ref="R294" authorId="0" shapeId="0" xr:uid="{E0E19E15-B054-412F-8795-BD0518D3F5E2}">
      <text>
        <r>
          <rPr>
            <sz val="10"/>
            <color indexed="81"/>
            <rFont val="Lucida Console"/>
            <family val="3"/>
          </rPr>
          <t>19.10.2007</t>
        </r>
      </text>
    </comment>
    <comment ref="Y294" authorId="0" shapeId="0" xr:uid="{8AA2C076-707F-4C08-AF5A-D3F5FCEC8FFC}">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417D4AC6-C980-4038-9CB4-1D5CDFCC853A}">
      <text>
        <r>
          <rPr>
            <sz val="10"/>
            <color indexed="81"/>
            <rFont val="Lucida Console"/>
            <family val="3"/>
          </rPr>
          <t>Última movimentação no estoque em 01/2023 quantidade 3.</t>
        </r>
      </text>
    </comment>
    <comment ref="R295" authorId="0" shapeId="0" xr:uid="{45BC68D1-1D6C-4611-9310-AD8632045498}">
      <text>
        <r>
          <rPr>
            <sz val="10"/>
            <color indexed="81"/>
            <rFont val="Lucida Console"/>
            <family val="3"/>
          </rPr>
          <t>19.10.2007</t>
        </r>
      </text>
    </comment>
    <comment ref="Y295" authorId="0" shapeId="0" xr:uid="{B0B347DB-FB2C-4EE9-BF26-869726DD284E}">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2CCF000F-97B5-48AE-A55A-1CAE25BFA1B6}">
      <text>
        <r>
          <rPr>
            <sz val="10"/>
            <color indexed="81"/>
            <rFont val="Lucida Console"/>
            <family val="3"/>
          </rPr>
          <t>Última movimentação no estoque em 07/2023 quantidade 3.</t>
        </r>
      </text>
    </comment>
    <comment ref="R296" authorId="0" shapeId="0" xr:uid="{ABB52F5B-8574-4763-9D66-A61304099D25}">
      <text>
        <r>
          <rPr>
            <sz val="10"/>
            <color indexed="81"/>
            <rFont val="Lucida Console"/>
            <family val="3"/>
          </rPr>
          <t>11.05.2009</t>
        </r>
      </text>
    </comment>
    <comment ref="Y296" authorId="0" shapeId="0" xr:uid="{99BC2A45-321D-45F5-80B9-EAB3947F70C3}">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02435A03-F805-4BC6-ADEC-7257C48AD814}">
      <text>
        <r>
          <rPr>
            <sz val="10"/>
            <color indexed="81"/>
            <rFont val="Lucida Console"/>
            <family val="3"/>
          </rPr>
          <t>Última movimentação no estoque em 04/2023 quantidade 1.</t>
        </r>
      </text>
    </comment>
    <comment ref="R297" authorId="0" shapeId="0" xr:uid="{AC97D9B4-7D2A-4034-A53F-1C4CF6740F9D}">
      <text>
        <r>
          <rPr>
            <sz val="10"/>
            <color indexed="81"/>
            <rFont val="Lucida Console"/>
            <family val="3"/>
          </rPr>
          <t>11.02.2015</t>
        </r>
      </text>
    </comment>
    <comment ref="Y297" authorId="0" shapeId="0" xr:uid="{1D50D700-344C-49BC-82C4-8F2CFEA3A2C8}">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F56482D2-17B1-4D74-9B17-A5EA80B83EE6}">
      <text>
        <r>
          <rPr>
            <sz val="10"/>
            <color indexed="81"/>
            <rFont val="Lucida Console"/>
            <family val="3"/>
          </rPr>
          <t>Última movimentação no estoque em 01/2023 quantidade 2.</t>
        </r>
      </text>
    </comment>
    <comment ref="R298" authorId="0" shapeId="0" xr:uid="{61E7887F-9B8F-4530-9EBF-8458DA54023F}">
      <text>
        <r>
          <rPr>
            <sz val="10"/>
            <color indexed="81"/>
            <rFont val="Lucida Console"/>
            <family val="3"/>
          </rPr>
          <t>11.02.2015</t>
        </r>
      </text>
    </comment>
    <comment ref="Y298" authorId="0" shapeId="0" xr:uid="{F1151EBB-3F5F-4509-AC6F-1E3450F57364}">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B2F517A4-70FD-4E1C-9246-807BF5DE2D79}">
      <text>
        <r>
          <rPr>
            <sz val="10"/>
            <color indexed="81"/>
            <rFont val="Lucida Console"/>
            <family val="3"/>
          </rPr>
          <t>Última movimentação no estoque em 08/2023 quantidade 1.</t>
        </r>
      </text>
    </comment>
    <comment ref="R299" authorId="0" shapeId="0" xr:uid="{8C904A2E-3BDA-44C4-9CAC-1A055BC1F266}">
      <text>
        <r>
          <rPr>
            <sz val="10"/>
            <color indexed="81"/>
            <rFont val="Lucida Console"/>
            <family val="3"/>
          </rPr>
          <t>05.09.2007</t>
        </r>
      </text>
    </comment>
    <comment ref="Y299" authorId="0" shapeId="0" xr:uid="{97645460-BAAD-41F5-BCD5-2816701C714E}">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36EC8A1A-3915-4FD5-B7D7-0CCDEE085127}">
      <text>
        <r>
          <rPr>
            <sz val="10"/>
            <color indexed="81"/>
            <rFont val="Lucida Console"/>
            <family val="3"/>
          </rPr>
          <t>Última movimentação no estoque em 09/2023 quantidade 6.</t>
        </r>
      </text>
    </comment>
    <comment ref="R300" authorId="0" shapeId="0" xr:uid="{D6A24B5C-072C-41D8-8BC9-E5D8B904F160}">
      <text>
        <r>
          <rPr>
            <sz val="10"/>
            <color indexed="81"/>
            <rFont val="Lucida Console"/>
            <family val="3"/>
          </rPr>
          <t>01.01.1901</t>
        </r>
      </text>
    </comment>
    <comment ref="Y300" authorId="0" shapeId="0" xr:uid="{13659C58-3F54-4745-8C70-CB39980B5B9F}">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59C669C4-AA52-48DC-8CE2-D870607379DD}">
      <text>
        <r>
          <rPr>
            <sz val="10"/>
            <color indexed="81"/>
            <rFont val="Lucida Console"/>
            <family val="3"/>
          </rPr>
          <t>Última movimentação no estoque em 04/2023 quantidade 48.</t>
        </r>
      </text>
    </comment>
    <comment ref="R301" authorId="0" shapeId="0" xr:uid="{AACD925E-08FD-44EE-B6EC-A0DFCC0A0B67}">
      <text>
        <r>
          <rPr>
            <sz val="10"/>
            <color indexed="81"/>
            <rFont val="Lucida Console"/>
            <family val="3"/>
          </rPr>
          <t>01.01.1901</t>
        </r>
      </text>
    </comment>
    <comment ref="Y301" authorId="0" shapeId="0" xr:uid="{4D2B04EA-9BA2-4526-9A3C-FF1EBD65B78D}">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18588226-BE18-444A-AEC3-02A8E5AE347B}">
      <text>
        <r>
          <rPr>
            <sz val="10"/>
            <color indexed="81"/>
            <rFont val="Lucida Console"/>
            <family val="3"/>
          </rPr>
          <t>Última movimentação no estoque em 09/2023 quantidade 47.</t>
        </r>
      </text>
    </comment>
    <comment ref="R302" authorId="0" shapeId="0" xr:uid="{01B8F73C-9079-43E2-8DEB-D9FB275AA2FE}">
      <text>
        <r>
          <rPr>
            <sz val="10"/>
            <color indexed="81"/>
            <rFont val="Lucida Console"/>
            <family val="3"/>
          </rPr>
          <t>22.02.2019</t>
        </r>
      </text>
    </comment>
    <comment ref="Y302" authorId="0" shapeId="0" xr:uid="{70C36095-5B1A-4A6D-907F-BD0A69B93070}">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237E4CB9-2AFB-4F2C-81B5-6DDAA378B08C}">
      <text>
        <r>
          <rPr>
            <sz val="10"/>
            <color indexed="81"/>
            <rFont val="Lucida Console"/>
            <family val="3"/>
          </rPr>
          <t>Última movimentação no estoque em 05/2023 quantidade 48.</t>
        </r>
      </text>
    </comment>
    <comment ref="R303" authorId="0" shapeId="0" xr:uid="{E43D5671-B1A0-4289-B85F-43D91ACA5FCF}">
      <text>
        <r>
          <rPr>
            <sz val="10"/>
            <color indexed="81"/>
            <rFont val="Lucida Console"/>
            <family val="3"/>
          </rPr>
          <t>22.02.2019</t>
        </r>
      </text>
    </comment>
    <comment ref="Y303" authorId="0" shapeId="0" xr:uid="{3CD1DDEF-022E-40C2-B7C4-E0CC2C9750E0}">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64893214-FF7F-45F9-BACA-1CFB8992C14F}">
      <text>
        <r>
          <rPr>
            <sz val="10"/>
            <color indexed="81"/>
            <rFont val="Lucida Console"/>
            <family val="3"/>
          </rPr>
          <t>Última movimentação no estoque em 04/2023 quantidade 144.</t>
        </r>
      </text>
    </comment>
    <comment ref="R304" authorId="0" shapeId="0" xr:uid="{B8889446-7463-494A-8B80-4255064BD8A0}">
      <text>
        <r>
          <rPr>
            <sz val="10"/>
            <color indexed="81"/>
            <rFont val="Lucida Console"/>
            <family val="3"/>
          </rPr>
          <t>01.01.1901</t>
        </r>
      </text>
    </comment>
    <comment ref="Y304" authorId="0" shapeId="0" xr:uid="{690A7C40-47F3-435A-99E5-C5450E07A9B8}">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77AB686A-3258-42C7-96C8-9DAD9F70C1EB}">
      <text>
        <r>
          <rPr>
            <sz val="10"/>
            <color indexed="81"/>
            <rFont val="Lucida Console"/>
            <family val="3"/>
          </rPr>
          <t>Última movimentação no estoque em 09/2023 quantidade 63.</t>
        </r>
      </text>
    </comment>
    <comment ref="R305" authorId="0" shapeId="0" xr:uid="{00510DE5-72A8-4679-AEC8-6BD3534C521B}">
      <text>
        <r>
          <rPr>
            <sz val="10"/>
            <color indexed="81"/>
            <rFont val="Lucida Console"/>
            <family val="3"/>
          </rPr>
          <t>10.11.2008</t>
        </r>
      </text>
    </comment>
    <comment ref="Y305" authorId="0" shapeId="0" xr:uid="{77841AFD-18A5-4E69-907F-F5D23D4620D5}">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CBA9878B-7F64-4877-BD7E-C77E0BEDB37F}">
      <text>
        <r>
          <rPr>
            <sz val="10"/>
            <color indexed="81"/>
            <rFont val="Lucida Console"/>
            <family val="3"/>
          </rPr>
          <t>Última movimentação no estoque em 11/2022 quantidade 1.</t>
        </r>
      </text>
    </comment>
    <comment ref="R306" authorId="0" shapeId="0" xr:uid="{4D0F9C47-6797-4DD7-8798-04F14E88EEB5}">
      <text>
        <r>
          <rPr>
            <sz val="10"/>
            <color indexed="81"/>
            <rFont val="Lucida Console"/>
            <family val="3"/>
          </rPr>
          <t>16.10.2007</t>
        </r>
      </text>
    </comment>
    <comment ref="Y306" authorId="0" shapeId="0" xr:uid="{9282212F-FCFB-4CB9-99DA-5C284947331F}">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07D384D1-07D1-48D5-91D1-347324855224}">
      <text>
        <r>
          <rPr>
            <sz val="10"/>
            <color indexed="81"/>
            <rFont val="Lucida Console"/>
            <family val="3"/>
          </rPr>
          <t>Última movimentação no estoque em 07/2023 quantidade 20.</t>
        </r>
      </text>
    </comment>
    <comment ref="R307" authorId="0" shapeId="0" xr:uid="{862CF77C-C023-4950-8916-0314246003C5}">
      <text>
        <r>
          <rPr>
            <sz val="10"/>
            <color indexed="81"/>
            <rFont val="Lucida Console"/>
            <family val="3"/>
          </rPr>
          <t>16.10.2007</t>
        </r>
      </text>
    </comment>
    <comment ref="Y307" authorId="0" shapeId="0" xr:uid="{EB95F4E0-A77F-4A1C-820B-F104248099EE}">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58683B6C-39C9-44C4-A638-8DC12D3EE3B1}">
      <text>
        <r>
          <rPr>
            <sz val="10"/>
            <color indexed="81"/>
            <rFont val="Lucida Console"/>
            <family val="3"/>
          </rPr>
          <t>Última movimentação no estoque em 04/2023 quantidade 10.</t>
        </r>
      </text>
    </comment>
    <comment ref="R308" authorId="0" shapeId="0" xr:uid="{106984FE-2B79-473D-8E5E-1B3B82772DDF}">
      <text>
        <r>
          <rPr>
            <sz val="10"/>
            <color indexed="81"/>
            <rFont val="Lucida Console"/>
            <family val="3"/>
          </rPr>
          <t>05.09.2017</t>
        </r>
      </text>
    </comment>
    <comment ref="Y308" authorId="0" shapeId="0" xr:uid="{0B7F537D-FBDD-4586-B23B-FF98DC7E4867}">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A347C222-FAAC-4F12-807A-6634300B0C9F}">
      <text>
        <r>
          <rPr>
            <sz val="10"/>
            <color indexed="81"/>
            <rFont val="Lucida Console"/>
            <family val="3"/>
          </rPr>
          <t>Última movimentação no estoque em 05/2023 quantidade 200.</t>
        </r>
      </text>
    </comment>
    <comment ref="R309" authorId="0" shapeId="0" xr:uid="{B49164D7-D953-45F1-8FBA-1FE2B045FA77}">
      <text>
        <r>
          <rPr>
            <sz val="10"/>
            <color indexed="81"/>
            <rFont val="Lucida Console"/>
            <family val="3"/>
          </rPr>
          <t>20.02.2015</t>
        </r>
      </text>
    </comment>
    <comment ref="Y309" authorId="0" shapeId="0" xr:uid="{5A53AE68-6837-422F-A2DF-FF809FE71FA3}">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481B293D-608C-470C-ADB3-65620801A413}">
      <text>
        <r>
          <rPr>
            <sz val="10"/>
            <color indexed="81"/>
            <rFont val="Lucida Console"/>
            <family val="3"/>
          </rPr>
          <t>Última movimentação no estoque em 08/2023 quantidade 50.</t>
        </r>
      </text>
    </comment>
    <comment ref="R310" authorId="0" shapeId="0" xr:uid="{E26C7AC8-6A70-48B7-95E8-A363640A8149}">
      <text>
        <r>
          <rPr>
            <sz val="10"/>
            <color indexed="81"/>
            <rFont val="Lucida Console"/>
            <family val="3"/>
          </rPr>
          <t>08.09.2011</t>
        </r>
      </text>
    </comment>
    <comment ref="Y310" authorId="0" shapeId="0" xr:uid="{93A56D19-B9AE-4C18-928A-D7DC303BFB7A}">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42BB75BD-6FEA-4652-83CA-2B4805F8C83F}">
      <text>
        <r>
          <rPr>
            <sz val="10"/>
            <color indexed="81"/>
            <rFont val="Lucida Console"/>
            <family val="3"/>
          </rPr>
          <t>Última movimentação no estoque em 06/2023 quantidade 50.</t>
        </r>
      </text>
    </comment>
    <comment ref="R311" authorId="0" shapeId="0" xr:uid="{8C342459-81A8-4A6D-AE07-C0DE9FAB75AE}">
      <text>
        <r>
          <rPr>
            <sz val="10"/>
            <color indexed="81"/>
            <rFont val="Lucida Console"/>
            <family val="3"/>
          </rPr>
          <t>25.05.2007</t>
        </r>
      </text>
    </comment>
    <comment ref="Y311" authorId="0" shapeId="0" xr:uid="{81F2B089-4130-4FFE-823E-B68D49615DCA}">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8D2B452E-9755-48EC-86D2-236DA770FF38}">
      <text>
        <r>
          <rPr>
            <sz val="10"/>
            <color indexed="81"/>
            <rFont val="Lucida Console"/>
            <family val="3"/>
          </rPr>
          <t>Última movimentação no estoque em 07/2023 quantidade 2.</t>
        </r>
      </text>
    </comment>
    <comment ref="R312" authorId="0" shapeId="0" xr:uid="{3BD94EC0-D318-4AE3-AFAF-E641CB6541B4}">
      <text>
        <r>
          <rPr>
            <sz val="10"/>
            <color indexed="81"/>
            <rFont val="Lucida Console"/>
            <family val="3"/>
          </rPr>
          <t>01.01.1901</t>
        </r>
      </text>
    </comment>
    <comment ref="Y312" authorId="0" shapeId="0" xr:uid="{95C22993-0B3B-41BA-974A-3ACD36AC83AF}">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6AF9121B-EBDD-4A68-928B-EA310A526448}">
      <text>
        <r>
          <rPr>
            <sz val="10"/>
            <color indexed="81"/>
            <rFont val="Lucida Console"/>
            <family val="3"/>
          </rPr>
          <t>Última movimentação no estoque em 09/2023 quantidade 130.</t>
        </r>
      </text>
    </comment>
    <comment ref="R313" authorId="0" shapeId="0" xr:uid="{D11215CC-39BE-46B6-B3E2-D9B54B3A9FC0}">
      <text>
        <r>
          <rPr>
            <sz val="10"/>
            <color indexed="81"/>
            <rFont val="Lucida Console"/>
            <family val="3"/>
          </rPr>
          <t>01.01.1901</t>
        </r>
      </text>
    </comment>
    <comment ref="Y313" authorId="0" shapeId="0" xr:uid="{FB542D5A-B5DE-4354-B858-38B21E527091}">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90B4A601-65CB-4516-A300-8799CC15A9EE}">
      <text>
        <r>
          <rPr>
            <sz val="10"/>
            <color indexed="81"/>
            <rFont val="Lucida Console"/>
            <family val="3"/>
          </rPr>
          <t>Última movimentação no estoque em 04/2023 quantidade 165.</t>
        </r>
      </text>
    </comment>
    <comment ref="R314" authorId="0" shapeId="0" xr:uid="{DAC9A060-40B7-4C2F-90C3-53F8B44C4086}">
      <text>
        <r>
          <rPr>
            <sz val="10"/>
            <color indexed="81"/>
            <rFont val="Lucida Console"/>
            <family val="3"/>
          </rPr>
          <t>01.01.1901</t>
        </r>
      </text>
    </comment>
    <comment ref="Y314" authorId="0" shapeId="0" xr:uid="{014486F7-05FE-44D4-988C-AE34880BAAFC}">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DD5D742E-F63E-40FF-BCF6-B57CD33C6D43}">
      <text>
        <r>
          <rPr>
            <sz val="10"/>
            <color indexed="81"/>
            <rFont val="Lucida Console"/>
            <family val="3"/>
          </rPr>
          <t>Última movimentação no estoque em 04/2023 quantidade 100.</t>
        </r>
      </text>
    </comment>
    <comment ref="R315" authorId="0" shapeId="0" xr:uid="{C749541F-C2A8-48AA-9E0D-462CF5AE8599}">
      <text>
        <r>
          <rPr>
            <sz val="10"/>
            <color indexed="81"/>
            <rFont val="Lucida Console"/>
            <family val="3"/>
          </rPr>
          <t>01.01.1901</t>
        </r>
      </text>
    </comment>
    <comment ref="Y315" authorId="0" shapeId="0" xr:uid="{9D5DC73D-5F82-42C2-BFB0-34E0AC0E20A6}">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9C38834C-4D97-4FF9-A0FA-AC685941E7D7}">
      <text>
        <r>
          <rPr>
            <sz val="10"/>
            <color indexed="81"/>
            <rFont val="Lucida Console"/>
            <family val="3"/>
          </rPr>
          <t>Última movimentação no estoque em 09/2023 quantidade 100.</t>
        </r>
      </text>
    </comment>
    <comment ref="R316" authorId="0" shapeId="0" xr:uid="{FFDF713C-BEC1-4047-9E7C-7CD2774A76F1}">
      <text>
        <r>
          <rPr>
            <sz val="10"/>
            <color indexed="81"/>
            <rFont val="Lucida Console"/>
            <family val="3"/>
          </rPr>
          <t>24.04.2009</t>
        </r>
      </text>
    </comment>
    <comment ref="Y316" authorId="0" shapeId="0" xr:uid="{267DC959-7A03-4D77-948B-577F2A2E7DE2}">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14517FF7-418B-4F0A-96D3-C0E0515E4735}">
      <text>
        <r>
          <rPr>
            <sz val="10"/>
            <color indexed="81"/>
            <rFont val="Lucida Console"/>
            <family val="3"/>
          </rPr>
          <t>Última movimentação no estoque em 05/2023 quantidade 4.</t>
        </r>
      </text>
    </comment>
    <comment ref="R317" authorId="0" shapeId="0" xr:uid="{F69A1BA8-3CED-4D2B-B3EA-0D2A0685598C}">
      <text>
        <r>
          <rPr>
            <sz val="10"/>
            <color indexed="81"/>
            <rFont val="Lucida Console"/>
            <family val="3"/>
          </rPr>
          <t>16.10.2007</t>
        </r>
      </text>
    </comment>
    <comment ref="Y317" authorId="0" shapeId="0" xr:uid="{EB078BC2-53C8-4428-AB06-4B4CEFD69767}">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8812CFD2-0B49-4FDA-8A4B-E00AA49C5298}">
      <text>
        <r>
          <rPr>
            <sz val="10"/>
            <color indexed="81"/>
            <rFont val="Lucida Console"/>
            <family val="3"/>
          </rPr>
          <t>Última movimentação no estoque em 05/2023 quantidade 10.</t>
        </r>
      </text>
    </comment>
    <comment ref="R318" authorId="0" shapeId="0" xr:uid="{2AE281B5-6BEF-442C-8963-C84E2A7612C0}">
      <text>
        <r>
          <rPr>
            <sz val="10"/>
            <color indexed="81"/>
            <rFont val="Lucida Console"/>
            <family val="3"/>
          </rPr>
          <t>10.07.2019</t>
        </r>
      </text>
    </comment>
    <comment ref="Y318" authorId="0" shapeId="0" xr:uid="{FDD4B959-508A-42B8-8361-75A1A7E6454D}">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DF53A4EC-5135-488A-829E-DE06948B53F9}">
      <text>
        <r>
          <rPr>
            <sz val="10"/>
            <color indexed="81"/>
            <rFont val="Lucida Console"/>
            <family val="3"/>
          </rPr>
          <t>Última movimentação no estoque em 09/2023 quantidade 344.</t>
        </r>
      </text>
    </comment>
    <comment ref="R319" authorId="0" shapeId="0" xr:uid="{F507F903-4533-4EFC-AA78-254725CFC543}">
      <text>
        <r>
          <rPr>
            <sz val="10"/>
            <color indexed="81"/>
            <rFont val="Lucida Console"/>
            <family val="3"/>
          </rPr>
          <t>01.01.1901</t>
        </r>
      </text>
    </comment>
    <comment ref="Y319" authorId="0" shapeId="0" xr:uid="{0253559A-60F6-403C-AA9E-80C44AF3A1BA}">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37A01447-0B59-4CA0-A708-12FFADAD0BC8}">
      <text>
        <r>
          <rPr>
            <sz val="10"/>
            <color indexed="81"/>
            <rFont val="Lucida Console"/>
            <family val="3"/>
          </rPr>
          <t>Última movimentação no estoque em 03/2023 quantidade 2.354.</t>
        </r>
      </text>
    </comment>
    <comment ref="R320" authorId="0" shapeId="0" xr:uid="{E62C65F2-3A9F-4CAA-8098-0172E39CE50F}">
      <text>
        <r>
          <rPr>
            <sz val="10"/>
            <color indexed="81"/>
            <rFont val="Lucida Console"/>
            <family val="3"/>
          </rPr>
          <t>01.01.1901</t>
        </r>
      </text>
    </comment>
    <comment ref="Y320" authorId="0" shapeId="0" xr:uid="{D8E6B570-4ABC-4708-BE20-D66D1978916D}">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C90897D8-C237-43F6-81C4-296AE9E85A38}">
      <text>
        <r>
          <rPr>
            <sz val="10"/>
            <color indexed="81"/>
            <rFont val="Lucida Console"/>
            <family val="3"/>
          </rPr>
          <t>Última movimentação no estoque em 09/2023 quantidade 1.095.</t>
        </r>
      </text>
    </comment>
    <comment ref="R321" authorId="0" shapeId="0" xr:uid="{43381039-A97D-4700-A0EE-C36A2B95A04B}">
      <text>
        <r>
          <rPr>
            <sz val="10"/>
            <color indexed="81"/>
            <rFont val="Lucida Console"/>
            <family val="3"/>
          </rPr>
          <t>06.04.2005</t>
        </r>
      </text>
    </comment>
    <comment ref="Y321" authorId="0" shapeId="0" xr:uid="{F459AB1E-28C9-4DE6-ABF2-ABC3BFD91FDA}">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BA1C8F04-28D2-4D8B-B60B-A86C1A693E63}">
      <text>
        <r>
          <rPr>
            <sz val="10"/>
            <color indexed="81"/>
            <rFont val="Lucida Console"/>
            <family val="3"/>
          </rPr>
          <t>Última movimentação no estoque em 09/2023 quantidade 3.165.</t>
        </r>
      </text>
    </comment>
    <comment ref="R322" authorId="0" shapeId="0" xr:uid="{E95A37C8-2E9E-4941-96CB-A4055E6486C9}">
      <text>
        <r>
          <rPr>
            <sz val="10"/>
            <color indexed="81"/>
            <rFont val="Lucida Console"/>
            <family val="3"/>
          </rPr>
          <t>01.01.1901</t>
        </r>
      </text>
    </comment>
    <comment ref="Y322" authorId="0" shapeId="0" xr:uid="{251A7BF2-785B-45AA-8826-5BDDCFC6DCD3}">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0916FFF9-9D02-43B1-AC8F-DDB9C3D9E531}">
      <text>
        <r>
          <rPr>
            <sz val="10"/>
            <color indexed="81"/>
            <rFont val="Lucida Console"/>
            <family val="3"/>
          </rPr>
          <t>Última movimentação no estoque em 09/2023 quantidade 1.605.</t>
        </r>
      </text>
    </comment>
    <comment ref="R323" authorId="0" shapeId="0" xr:uid="{E37B538A-5500-40AE-8073-BA6403224A4E}">
      <text>
        <r>
          <rPr>
            <sz val="10"/>
            <color indexed="81"/>
            <rFont val="Lucida Console"/>
            <family val="3"/>
          </rPr>
          <t>01.01.1901</t>
        </r>
      </text>
    </comment>
    <comment ref="Y323" authorId="0" shapeId="0" xr:uid="{FF0CBF4C-97AD-4102-986D-6B6994DD5E9B}">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E3AECC0C-F0D7-4F41-87FD-3557D5FE7FDC}">
      <text>
        <r>
          <rPr>
            <sz val="10"/>
            <color indexed="81"/>
            <rFont val="Lucida Console"/>
            <family val="3"/>
          </rPr>
          <t>Última movimentação no estoque em 09/2023 quantidade 5.727.</t>
        </r>
      </text>
    </comment>
    <comment ref="R324" authorId="0" shapeId="0" xr:uid="{CD3B4B8C-49E8-4760-9979-1E16B4D289E0}">
      <text>
        <r>
          <rPr>
            <sz val="10"/>
            <color indexed="81"/>
            <rFont val="Lucida Console"/>
            <family val="3"/>
          </rPr>
          <t>01.01.1901</t>
        </r>
      </text>
    </comment>
    <comment ref="Y324" authorId="0" shapeId="0" xr:uid="{EA454F86-5ED7-46CF-B1C9-511F44EDBC58}">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D167985D-740F-4B67-AFCE-8524C30C33AD}">
      <text>
        <r>
          <rPr>
            <sz val="10"/>
            <color indexed="81"/>
            <rFont val="Lucida Console"/>
            <family val="3"/>
          </rPr>
          <t>Última movimentação no estoque em 08/2023 quantidade 417.</t>
        </r>
      </text>
    </comment>
    <comment ref="R325" authorId="0" shapeId="0" xr:uid="{076FDCB9-9F5D-48B7-A419-21E7754C657A}">
      <text>
        <r>
          <rPr>
            <sz val="10"/>
            <color indexed="81"/>
            <rFont val="Lucida Console"/>
            <family val="3"/>
          </rPr>
          <t>01.01.1901</t>
        </r>
      </text>
    </comment>
    <comment ref="Y325" authorId="0" shapeId="0" xr:uid="{0B8F8219-F820-4659-961D-EAB1791F03E8}">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1067C023-4BCF-4E65-8568-B867A5B17B2E}">
      <text>
        <r>
          <rPr>
            <sz val="10"/>
            <color indexed="81"/>
            <rFont val="Lucida Console"/>
            <family val="3"/>
          </rPr>
          <t>Última movimentação no estoque em 11/2022 quantidade 2.</t>
        </r>
      </text>
    </comment>
    <comment ref="R326" authorId="0" shapeId="0" xr:uid="{F9F96D72-053B-4CE9-B5A2-AEBBE839CAD8}">
      <text>
        <r>
          <rPr>
            <sz val="10"/>
            <color indexed="81"/>
            <rFont val="Lucida Console"/>
            <family val="3"/>
          </rPr>
          <t>01.01.1901</t>
        </r>
      </text>
    </comment>
    <comment ref="Y326" authorId="0" shapeId="0" xr:uid="{473B76B9-10EC-4B70-9294-1900DD4AE006}">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445AE026-D48D-4D6B-A17D-D33B9D0932F9}">
      <text>
        <r>
          <rPr>
            <sz val="10"/>
            <color indexed="81"/>
            <rFont val="Lucida Console"/>
            <family val="3"/>
          </rPr>
          <t>Última movimentação no estoque em 11/2022 quantidade 1.</t>
        </r>
      </text>
    </comment>
    <comment ref="R327" authorId="0" shapeId="0" xr:uid="{924449B1-A28C-488E-832E-924255D3E9CA}">
      <text>
        <r>
          <rPr>
            <sz val="10"/>
            <color indexed="81"/>
            <rFont val="Lucida Console"/>
            <family val="3"/>
          </rPr>
          <t>01.01.1901</t>
        </r>
      </text>
    </comment>
    <comment ref="Y327" authorId="0" shapeId="0" xr:uid="{BA42D84A-CD80-4439-ACA1-F61C22EAEC02}">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AD3B9F79-B027-4BBD-89E5-369F80A4E20A}">
      <text>
        <r>
          <rPr>
            <sz val="10"/>
            <color indexed="81"/>
            <rFont val="Lucida Console"/>
            <family val="3"/>
          </rPr>
          <t>Última movimentação no estoque em 09/2023 quantidade 14.</t>
        </r>
      </text>
    </comment>
    <comment ref="R328" authorId="0" shapeId="0" xr:uid="{B9576564-979A-42C3-AEE4-F8416F26397D}">
      <text>
        <r>
          <rPr>
            <sz val="10"/>
            <color indexed="81"/>
            <rFont val="Lucida Console"/>
            <family val="3"/>
          </rPr>
          <t>07.02.2017</t>
        </r>
      </text>
    </comment>
    <comment ref="Y328" authorId="0" shapeId="0" xr:uid="{07DE6867-5374-48A9-BB68-6B66E8259EEE}">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EE7C5FF7-B94B-4A4B-9B52-A412330B67A5}">
      <text>
        <r>
          <rPr>
            <sz val="10"/>
            <color indexed="81"/>
            <rFont val="Lucida Console"/>
            <family val="3"/>
          </rPr>
          <t>Última movimentação no estoque em 09/2023 quantidade 14.</t>
        </r>
      </text>
    </comment>
    <comment ref="R329" authorId="0" shapeId="0" xr:uid="{DFB37854-AD0C-4052-872A-3F9F460F8EA9}">
      <text>
        <r>
          <rPr>
            <sz val="10"/>
            <color indexed="81"/>
            <rFont val="Lucida Console"/>
            <family val="3"/>
          </rPr>
          <t>07.02.2017</t>
        </r>
      </text>
    </comment>
    <comment ref="Y329" authorId="0" shapeId="0" xr:uid="{2599E32F-0BAB-4248-A988-0CBC71B2E5C3}">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562309FD-CDEB-4E43-B7C0-95DD173243B9}">
      <text>
        <r>
          <rPr>
            <sz val="10"/>
            <color indexed="81"/>
            <rFont val="Lucida Console"/>
            <family val="3"/>
          </rPr>
          <t>Última movimentação no estoque em 09/2023 quantidade 10.</t>
        </r>
      </text>
    </comment>
    <comment ref="R330" authorId="0" shapeId="0" xr:uid="{8A3DA67B-5574-402D-9D80-555C0F63B4DC}">
      <text>
        <r>
          <rPr>
            <sz val="10"/>
            <color indexed="81"/>
            <rFont val="Lucida Console"/>
            <family val="3"/>
          </rPr>
          <t>01.01.1901</t>
        </r>
      </text>
    </comment>
    <comment ref="Y330" authorId="0" shapeId="0" xr:uid="{A72699A0-BA59-40F8-9286-C739F990304C}">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4AA7010F-70F4-4BD1-83C0-58CEC8EC1461}">
      <text>
        <r>
          <rPr>
            <sz val="10"/>
            <color indexed="81"/>
            <rFont val="Lucida Console"/>
            <family val="3"/>
          </rPr>
          <t>Última movimentação no estoque em 09/2023 quantidade 745.</t>
        </r>
      </text>
    </comment>
    <comment ref="R331" authorId="0" shapeId="0" xr:uid="{8B5EF759-A578-464A-97C0-E898D7543057}">
      <text>
        <r>
          <rPr>
            <sz val="10"/>
            <color indexed="81"/>
            <rFont val="Lucida Console"/>
            <family val="3"/>
          </rPr>
          <t>13.11.2017</t>
        </r>
      </text>
    </comment>
    <comment ref="Y331" authorId="0" shapeId="0" xr:uid="{F84E3F22-4441-4F55-A366-001D0B38DAD3}">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E15EF383-399F-4399-8791-484146E61AE9}">
      <text>
        <r>
          <rPr>
            <sz val="10"/>
            <color indexed="81"/>
            <rFont val="Lucida Console"/>
            <family val="3"/>
          </rPr>
          <t>Última movimentação no estoque em 09/2023 quantidade 28.</t>
        </r>
      </text>
    </comment>
    <comment ref="R332" authorId="0" shapeId="0" xr:uid="{363B2B10-FC44-434C-A145-E524DEBDF001}">
      <text>
        <r>
          <rPr>
            <sz val="10"/>
            <color indexed="81"/>
            <rFont val="Lucida Console"/>
            <family val="3"/>
          </rPr>
          <t>30.10.2017</t>
        </r>
      </text>
    </comment>
    <comment ref="Y332" authorId="0" shapeId="0" xr:uid="{F98B4F78-73C8-44E4-B0D1-0DB96AD97BC5}">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C47BBC3F-D1CD-42E4-807E-4C9BC7237D22}">
      <text>
        <r>
          <rPr>
            <sz val="10"/>
            <color indexed="81"/>
            <rFont val="Lucida Console"/>
            <family val="3"/>
          </rPr>
          <t>Última movimentação no estoque em 09/2023 quantidade 74.</t>
        </r>
      </text>
    </comment>
    <comment ref="R333" authorId="0" shapeId="0" xr:uid="{B2E9E00C-62A0-4C35-8023-E7304F800985}">
      <text>
        <r>
          <rPr>
            <sz val="10"/>
            <color indexed="81"/>
            <rFont val="Lucida Console"/>
            <family val="3"/>
          </rPr>
          <t>30.10.2017</t>
        </r>
      </text>
    </comment>
    <comment ref="Y333" authorId="0" shapeId="0" xr:uid="{39FE4DBC-2668-4B4F-8D9A-7DEEE85FBD98}">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04513C99-5F64-4284-A928-BBCFF9694453}">
      <text>
        <r>
          <rPr>
            <sz val="10"/>
            <color indexed="81"/>
            <rFont val="Lucida Console"/>
            <family val="3"/>
          </rPr>
          <t>Última movimentação no estoque em 09/2023 quantidade 74.</t>
        </r>
      </text>
    </comment>
    <comment ref="R334" authorId="0" shapeId="0" xr:uid="{ADAF8A6C-67F8-4A7E-A492-55E1F7EEEC8C}">
      <text>
        <r>
          <rPr>
            <sz val="10"/>
            <color indexed="81"/>
            <rFont val="Lucida Console"/>
            <family val="3"/>
          </rPr>
          <t>01.01.1901</t>
        </r>
      </text>
    </comment>
    <comment ref="Y334" authorId="0" shapeId="0" xr:uid="{4EE7DADE-1D12-42FE-8279-78B3CD5B8103}">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DFAB61A8-B32E-400F-BCA4-AE349BCC409A}">
      <text>
        <r>
          <rPr>
            <sz val="10"/>
            <color indexed="81"/>
            <rFont val="Lucida Console"/>
            <family val="3"/>
          </rPr>
          <t>Última movimentação no estoque em 08/2023 quantidade 144.</t>
        </r>
      </text>
    </comment>
    <comment ref="R335" authorId="0" shapeId="0" xr:uid="{7C125935-CA9F-4854-914E-C2911E0FDF84}">
      <text>
        <r>
          <rPr>
            <sz val="10"/>
            <color indexed="81"/>
            <rFont val="Lucida Console"/>
            <family val="3"/>
          </rPr>
          <t>08.04.2021</t>
        </r>
      </text>
    </comment>
    <comment ref="Y335" authorId="0" shapeId="0" xr:uid="{E9E2A137-F60E-437A-ABFA-2297E38104AB}">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B0EA6C50-82F5-4B8D-80DE-86F0FF07D5D6}">
      <text>
        <r>
          <rPr>
            <sz val="10"/>
            <color indexed="81"/>
            <rFont val="Lucida Console"/>
            <family val="3"/>
          </rPr>
          <t>Última movimentação no estoque em 09/2023 quantidade 164.</t>
        </r>
      </text>
    </comment>
    <comment ref="R336" authorId="0" shapeId="0" xr:uid="{97C6B014-5043-4589-858E-AE6230308E7A}">
      <text>
        <r>
          <rPr>
            <sz val="10"/>
            <color indexed="81"/>
            <rFont val="Lucida Console"/>
            <family val="3"/>
          </rPr>
          <t>01.01.1901</t>
        </r>
      </text>
    </comment>
    <comment ref="Y336" authorId="0" shapeId="0" xr:uid="{A199E62C-0F53-4306-976D-1EB7AF2497EE}">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F366E058-9CCF-4A75-AF2C-19CFEE6D252E}">
      <text>
        <r>
          <rPr>
            <sz val="10"/>
            <color indexed="81"/>
            <rFont val="Lucida Console"/>
            <family val="3"/>
          </rPr>
          <t>Última movimentação no estoque em 09/2023 quantidade 4.</t>
        </r>
      </text>
    </comment>
    <comment ref="R337" authorId="0" shapeId="0" xr:uid="{AA64B6C7-1A49-4289-BA4C-7D08828F2CA0}">
      <text>
        <r>
          <rPr>
            <sz val="10"/>
            <color indexed="81"/>
            <rFont val="Lucida Console"/>
            <family val="3"/>
          </rPr>
          <t>01.01.1901</t>
        </r>
      </text>
    </comment>
    <comment ref="Y337" authorId="0" shapeId="0" xr:uid="{2EB81675-6EB0-44BF-8A33-BB2F878BF9C0}">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8716AE2D-F83E-46FD-AC27-2666070E0B41}">
      <text>
        <r>
          <rPr>
            <sz val="10"/>
            <color indexed="81"/>
            <rFont val="Lucida Console"/>
            <family val="3"/>
          </rPr>
          <t>Última movimentação no estoque em 04/2023 quantidade 484.</t>
        </r>
      </text>
    </comment>
    <comment ref="R338" authorId="0" shapeId="0" xr:uid="{516EAF85-EFC9-4DAC-9823-98B29BF420EA}">
      <text>
        <r>
          <rPr>
            <sz val="10"/>
            <color indexed="81"/>
            <rFont val="Lucida Console"/>
            <family val="3"/>
          </rPr>
          <t>01.01.1901</t>
        </r>
      </text>
    </comment>
    <comment ref="Y338" authorId="0" shapeId="0" xr:uid="{E34B660E-CA93-4DF8-A2E2-D429D2CEC5CE}">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73952142-81F5-4DB3-A731-7F7972890823}">
      <text>
        <r>
          <rPr>
            <sz val="10"/>
            <color indexed="81"/>
            <rFont val="Lucida Console"/>
            <family val="3"/>
          </rPr>
          <t>Última movimentação no estoque em 09/2023 quantidade 67.</t>
        </r>
      </text>
    </comment>
    <comment ref="R339" authorId="0" shapeId="0" xr:uid="{F837DB29-1181-4FBB-ACFC-4B1D54B0EEC8}">
      <text>
        <r>
          <rPr>
            <sz val="10"/>
            <color indexed="81"/>
            <rFont val="Lucida Console"/>
            <family val="3"/>
          </rPr>
          <t>01.01.1901</t>
        </r>
      </text>
    </comment>
    <comment ref="Y339" authorId="0" shapeId="0" xr:uid="{BC816DAE-7BAC-48B4-B393-D45336191BBD}">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48DA4144-4403-4BA2-8C36-71948D3603A9}">
      <text>
        <r>
          <rPr>
            <sz val="10"/>
            <color indexed="81"/>
            <rFont val="Lucida Console"/>
            <family val="3"/>
          </rPr>
          <t>Última movimentação no estoque em 04/2023 quantidade 45.</t>
        </r>
      </text>
    </comment>
    <comment ref="R340" authorId="0" shapeId="0" xr:uid="{EF0ECBFB-FF0A-4309-A326-B8B7BDB83B7A}">
      <text>
        <r>
          <rPr>
            <sz val="10"/>
            <color indexed="81"/>
            <rFont val="Lucida Console"/>
            <family val="3"/>
          </rPr>
          <t>22.02.2019</t>
        </r>
      </text>
    </comment>
    <comment ref="Y340" authorId="0" shapeId="0" xr:uid="{A37FE49C-8071-4A0A-9935-D401C6D64F0C}">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6AC0F86E-7118-49E1-BBFF-78D9AF296DE6}">
      <text>
        <r>
          <rPr>
            <sz val="10"/>
            <color indexed="81"/>
            <rFont val="Lucida Console"/>
            <family val="3"/>
          </rPr>
          <t>Última movimentação no estoque em 03/2023 quantidade 16.</t>
        </r>
      </text>
    </comment>
    <comment ref="R341" authorId="0" shapeId="0" xr:uid="{51FEAF08-4C36-46CF-A71D-9B3180A60590}">
      <text>
        <r>
          <rPr>
            <sz val="10"/>
            <color indexed="81"/>
            <rFont val="Lucida Console"/>
            <family val="3"/>
          </rPr>
          <t>22.02.2019</t>
        </r>
      </text>
    </comment>
    <comment ref="Y341" authorId="0" shapeId="0" xr:uid="{E336EAC2-1B18-4ECB-BE23-817B83572A03}">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A4FF3160-28CD-40DC-9416-FAFBF4D29D62}">
      <text>
        <r>
          <rPr>
            <sz val="10"/>
            <color indexed="81"/>
            <rFont val="Lucida Console"/>
            <family val="3"/>
          </rPr>
          <t>Última movimentação no estoque em 06/2023 quantidade 500.</t>
        </r>
      </text>
    </comment>
    <comment ref="R342" authorId="0" shapeId="0" xr:uid="{652A5244-92F9-4B66-9C69-ECC0CF38693E}">
      <text>
        <r>
          <rPr>
            <sz val="10"/>
            <color indexed="81"/>
            <rFont val="Lucida Console"/>
            <family val="3"/>
          </rPr>
          <t>02.03.2017</t>
        </r>
      </text>
    </comment>
    <comment ref="Y342" authorId="0" shapeId="0" xr:uid="{01CC0907-B488-4930-82EB-DD43187438B6}">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216D7030-D549-4D7D-9981-1F2B05C51D12}">
      <text>
        <r>
          <rPr>
            <sz val="10"/>
            <color indexed="81"/>
            <rFont val="Lucida Console"/>
            <family val="3"/>
          </rPr>
          <t>Última movimentação no estoque em 09/2023 quantidade 25.</t>
        </r>
      </text>
    </comment>
    <comment ref="R343" authorId="0" shapeId="0" xr:uid="{C770B665-94C8-41CA-A0F4-7AC910A8545A}">
      <text>
        <r>
          <rPr>
            <sz val="10"/>
            <color indexed="81"/>
            <rFont val="Lucida Console"/>
            <family val="3"/>
          </rPr>
          <t>01.01.1901</t>
        </r>
      </text>
    </comment>
    <comment ref="Y343" authorId="0" shapeId="0" xr:uid="{E826A3DE-D64D-468D-8801-959D1A43EA94}">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1CD18E34-6015-4035-B7DD-D921B7FFFBBE}">
      <text>
        <r>
          <rPr>
            <sz val="10"/>
            <color indexed="81"/>
            <rFont val="Lucida Console"/>
            <family val="3"/>
          </rPr>
          <t>Última movimentação no estoque em 02/2023 quantidade 25.</t>
        </r>
      </text>
    </comment>
    <comment ref="R344" authorId="0" shapeId="0" xr:uid="{87BADE8F-B9EC-4B7F-88A3-176410DF3C87}">
      <text>
        <r>
          <rPr>
            <sz val="10"/>
            <color indexed="81"/>
            <rFont val="Lucida Console"/>
            <family val="3"/>
          </rPr>
          <t>01.01.1901</t>
        </r>
      </text>
    </comment>
    <comment ref="Y344" authorId="0" shapeId="0" xr:uid="{420DFA68-6CB2-46F3-81C7-9055AA9A48FB}">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69D93519-51E2-4DC4-9328-E92CCC4E4A59}">
      <text>
        <r>
          <rPr>
            <sz val="10"/>
            <color indexed="81"/>
            <rFont val="Lucida Console"/>
            <family val="3"/>
          </rPr>
          <t>Última movimentação no estoque em 07/2023 quantidade 200.</t>
        </r>
      </text>
    </comment>
    <comment ref="R345" authorId="0" shapeId="0" xr:uid="{F3F55B6D-9C28-4B1A-9930-7D0C55E745F5}">
      <text>
        <r>
          <rPr>
            <sz val="10"/>
            <color indexed="81"/>
            <rFont val="Lucida Console"/>
            <family val="3"/>
          </rPr>
          <t>01.01.1901</t>
        </r>
      </text>
    </comment>
    <comment ref="Y345" authorId="0" shapeId="0" xr:uid="{54E0DDBD-0245-44C8-A257-A876F3E62DF1}">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B77D8FA1-9546-4C02-AD28-6B02B2E3952E}">
      <text>
        <r>
          <rPr>
            <sz val="10"/>
            <color indexed="81"/>
            <rFont val="Lucida Console"/>
            <family val="3"/>
          </rPr>
          <t>Última movimentação no estoque em 05/2023 quantidade 40.</t>
        </r>
      </text>
    </comment>
    <comment ref="R346" authorId="0" shapeId="0" xr:uid="{63B0DF56-1BDE-43AC-9CFF-BB7F5E33AFAA}">
      <text>
        <r>
          <rPr>
            <sz val="10"/>
            <color indexed="81"/>
            <rFont val="Lucida Console"/>
            <family val="3"/>
          </rPr>
          <t>01.01.1901</t>
        </r>
      </text>
    </comment>
    <comment ref="Y346" authorId="0" shapeId="0" xr:uid="{8D5C4CCC-E85B-4C5E-BFD2-E54FE323B66A}">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87F7D07E-0299-48B3-BCA2-91C6C9C17228}">
      <text>
        <r>
          <rPr>
            <sz val="10"/>
            <color indexed="81"/>
            <rFont val="Lucida Console"/>
            <family val="3"/>
          </rPr>
          <t>Última movimentação no estoque em 02/2023 quantidade 1.</t>
        </r>
      </text>
    </comment>
    <comment ref="R347" authorId="0" shapeId="0" xr:uid="{046218CF-6AAA-4F27-A61E-69C3BBC7E9AB}">
      <text>
        <r>
          <rPr>
            <sz val="10"/>
            <color indexed="81"/>
            <rFont val="Lucida Console"/>
            <family val="3"/>
          </rPr>
          <t>19.08.2005</t>
        </r>
      </text>
    </comment>
    <comment ref="Y347" authorId="0" shapeId="0" xr:uid="{275472E1-BD75-429D-B07E-E829009B0CA6}">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054E811C-78AE-49DB-9A96-A0120E149CB9}">
      <text>
        <r>
          <rPr>
            <sz val="10"/>
            <color indexed="81"/>
            <rFont val="Lucida Console"/>
            <family val="3"/>
          </rPr>
          <t>Última movimentação no estoque em 03/2023 quantidade 20.</t>
        </r>
      </text>
    </comment>
    <comment ref="R348" authorId="0" shapeId="0" xr:uid="{E21975C1-9C44-4C05-832B-B4B6607E2972}">
      <text>
        <r>
          <rPr>
            <sz val="10"/>
            <color indexed="81"/>
            <rFont val="Lucida Console"/>
            <family val="3"/>
          </rPr>
          <t>01.01.1901</t>
        </r>
      </text>
    </comment>
    <comment ref="Y348" authorId="0" shapeId="0" xr:uid="{7C81F5D9-C028-4E99-A0D1-DF000349F8EF}">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7F7D6902-1F17-4A4F-8A75-69A99818121E}">
      <text>
        <r>
          <rPr>
            <sz val="10"/>
            <color indexed="81"/>
            <rFont val="Lucida Console"/>
            <family val="3"/>
          </rPr>
          <t>Última movimentação no estoque em 05/2023 quantidade 40.</t>
        </r>
      </text>
    </comment>
    <comment ref="R349" authorId="0" shapeId="0" xr:uid="{67B586F0-1D59-495F-B3F0-E29165F4E8FD}">
      <text>
        <r>
          <rPr>
            <sz val="10"/>
            <color indexed="81"/>
            <rFont val="Lucida Console"/>
            <family val="3"/>
          </rPr>
          <t>01.01.1901</t>
        </r>
      </text>
    </comment>
    <comment ref="Y349" authorId="0" shapeId="0" xr:uid="{6EA0F237-B8A4-4F70-8E71-90099BA128E9}">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4795AD74-5433-41A9-B9E1-9B806A26F68B}">
      <text>
        <r>
          <rPr>
            <sz val="10"/>
            <color indexed="81"/>
            <rFont val="Lucida Console"/>
            <family val="3"/>
          </rPr>
          <t>Última movimentação no estoque em 05/2023 quantidade 10.</t>
        </r>
      </text>
    </comment>
    <comment ref="R350" authorId="0" shapeId="0" xr:uid="{4B8E0E76-14E9-4F7F-B979-D9386598F5CC}">
      <text>
        <r>
          <rPr>
            <sz val="10"/>
            <color indexed="81"/>
            <rFont val="Lucida Console"/>
            <family val="3"/>
          </rPr>
          <t>01.01.1901</t>
        </r>
      </text>
    </comment>
    <comment ref="Y350" authorId="0" shapeId="0" xr:uid="{A0423B5A-D651-44D0-BA53-F4D0CD0C3DEA}">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262C6AB9-3C45-45C9-B532-54E28553E3F7}">
      <text>
        <r>
          <rPr>
            <sz val="10"/>
            <color indexed="81"/>
            <rFont val="Lucida Console"/>
            <family val="3"/>
          </rPr>
          <t>Última movimentação no estoque em 01/2023 quantidade 2.</t>
        </r>
      </text>
    </comment>
    <comment ref="R351" authorId="0" shapeId="0" xr:uid="{072EACD9-0DC1-426E-9E83-2F77ACC44C95}">
      <text>
        <r>
          <rPr>
            <sz val="10"/>
            <color indexed="81"/>
            <rFont val="Lucida Console"/>
            <family val="3"/>
          </rPr>
          <t>01.01.1901</t>
        </r>
      </text>
    </comment>
    <comment ref="Y351" authorId="0" shapeId="0" xr:uid="{A9ACBF82-B2D1-4EE1-9784-BAFC6A2227DA}">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87EC489C-C823-4FFE-A912-809F0C35ACC3}">
      <text>
        <r>
          <rPr>
            <sz val="10"/>
            <color indexed="81"/>
            <rFont val="Lucida Console"/>
            <family val="3"/>
          </rPr>
          <t>Última movimentação no estoque em 01/2023 quantidade 4.</t>
        </r>
      </text>
    </comment>
    <comment ref="R352" authorId="0" shapeId="0" xr:uid="{40970C0B-5026-4331-97D6-C6935B6FD3F7}">
      <text>
        <r>
          <rPr>
            <sz val="10"/>
            <color indexed="81"/>
            <rFont val="Lucida Console"/>
            <family val="3"/>
          </rPr>
          <t>01.01.1901</t>
        </r>
      </text>
    </comment>
    <comment ref="Y352" authorId="0" shapeId="0" xr:uid="{115BA247-5A65-4394-A643-1CC4020F85E1}">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5AA767A9-1ACD-4D19-847A-B97B34D8493F}">
      <text>
        <r>
          <rPr>
            <sz val="10"/>
            <color indexed="81"/>
            <rFont val="Lucida Console"/>
            <family val="3"/>
          </rPr>
          <t>Última movimentação no estoque em 06/2023 quantidade 60.</t>
        </r>
      </text>
    </comment>
    <comment ref="R353" authorId="0" shapeId="0" xr:uid="{CE96EEED-18F3-44B6-A7CB-D1F2EC36D15E}">
      <text>
        <r>
          <rPr>
            <sz val="10"/>
            <color indexed="81"/>
            <rFont val="Lucida Console"/>
            <family val="3"/>
          </rPr>
          <t>13.10.2016</t>
        </r>
      </text>
    </comment>
    <comment ref="Y353" authorId="0" shapeId="0" xr:uid="{914AFA02-9CCA-4DFC-8BB9-D70EB4C7324D}">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8DD292A7-F42D-4EAE-A093-BC714572D9D4}">
      <text>
        <r>
          <rPr>
            <sz val="10"/>
            <color indexed="81"/>
            <rFont val="Lucida Console"/>
            <family val="3"/>
          </rPr>
          <t>Última movimentação no estoque em 07/2023 quantidade 15.</t>
        </r>
      </text>
    </comment>
    <comment ref="R354" authorId="0" shapeId="0" xr:uid="{C35C9104-B115-4100-A38C-0F179F7F8209}">
      <text>
        <r>
          <rPr>
            <sz val="10"/>
            <color indexed="81"/>
            <rFont val="Lucida Console"/>
            <family val="3"/>
          </rPr>
          <t>14.05.2010</t>
        </r>
      </text>
    </comment>
    <comment ref="Y354" authorId="0" shapeId="0" xr:uid="{C258C247-F69E-470F-B36A-DCFB225AC2B2}">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CBB50CB4-7913-41D5-A835-F5E82520F6D7}">
      <text>
        <r>
          <rPr>
            <sz val="10"/>
            <color indexed="81"/>
            <rFont val="Lucida Console"/>
            <family val="3"/>
          </rPr>
          <t>Última movimentação no estoque em 09/2023 quantidade 28.</t>
        </r>
      </text>
    </comment>
    <comment ref="R355" authorId="0" shapeId="0" xr:uid="{F49DD2D2-0A26-4F0C-AC4A-456386FD2ABE}">
      <text>
        <r>
          <rPr>
            <sz val="10"/>
            <color indexed="81"/>
            <rFont val="Lucida Console"/>
            <family val="3"/>
          </rPr>
          <t>26.06.2018</t>
        </r>
      </text>
    </comment>
    <comment ref="Y355" authorId="0" shapeId="0" xr:uid="{B605ACB4-86FD-4FBA-9165-FD983FAADFCD}">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BCAB80C-EA14-45DE-85BF-49322A019DF4}">
      <text>
        <r>
          <rPr>
            <sz val="10"/>
            <color indexed="81"/>
            <rFont val="Lucida Console"/>
            <family val="3"/>
          </rPr>
          <t>Última movimentação no estoque em 07/2023 quantidade 4.</t>
        </r>
      </text>
    </comment>
    <comment ref="R356" authorId="0" shapeId="0" xr:uid="{84A00C30-4392-4F74-8074-E1ACD05E3C36}">
      <text>
        <r>
          <rPr>
            <sz val="10"/>
            <color indexed="81"/>
            <rFont val="Lucida Console"/>
            <family val="3"/>
          </rPr>
          <t>27.06.2007</t>
        </r>
      </text>
    </comment>
    <comment ref="Y356" authorId="0" shapeId="0" xr:uid="{641A4ED3-CA45-4B37-ADAA-2D7D3CA5F97F}">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8567E326-402C-4BE0-AA6E-465D86ACD773}">
      <text>
        <r>
          <rPr>
            <sz val="10"/>
            <color indexed="81"/>
            <rFont val="Lucida Console"/>
            <family val="3"/>
          </rPr>
          <t>Última movimentação no estoque em 04/2023 quantidade 3.</t>
        </r>
      </text>
    </comment>
    <comment ref="R357" authorId="0" shapeId="0" xr:uid="{628B2E95-6448-4EDA-96DF-03BCA4EA093F}">
      <text>
        <r>
          <rPr>
            <sz val="10"/>
            <color indexed="81"/>
            <rFont val="Lucida Console"/>
            <family val="3"/>
          </rPr>
          <t>30.01.2017</t>
        </r>
      </text>
    </comment>
    <comment ref="Y357" authorId="0" shapeId="0" xr:uid="{59244449-A60B-40B1-B28E-22C0E0F7505E}">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A784D7DB-9408-4638-BD5A-628D99D2A261}">
      <text>
        <r>
          <rPr>
            <sz val="10"/>
            <color indexed="81"/>
            <rFont val="Lucida Console"/>
            <family val="3"/>
          </rPr>
          <t>Última movimentação no estoque em 09/2023 quantidade 390.</t>
        </r>
      </text>
    </comment>
    <comment ref="R358" authorId="0" shapeId="0" xr:uid="{D7247000-B1ED-48D9-B1A5-86767517960E}">
      <text>
        <r>
          <rPr>
            <sz val="10"/>
            <color indexed="81"/>
            <rFont val="Lucida Console"/>
            <family val="3"/>
          </rPr>
          <t>30.01.2017</t>
        </r>
      </text>
    </comment>
    <comment ref="Y358" authorId="0" shapeId="0" xr:uid="{B8021B2F-17BD-49C4-A17E-F08B1870577B}">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C82AAD5B-5A8B-4D1B-BF5F-ED82AAD89D70}">
      <text>
        <r>
          <rPr>
            <sz val="10"/>
            <color indexed="81"/>
            <rFont val="Lucida Console"/>
            <family val="3"/>
          </rPr>
          <t>Última movimentação no estoque em 09/2023 quantidade 403.</t>
        </r>
      </text>
    </comment>
    <comment ref="R359" authorId="0" shapeId="0" xr:uid="{59AE9C9C-6FE2-47F2-A24D-7BE4685B379C}">
      <text>
        <r>
          <rPr>
            <sz val="10"/>
            <color indexed="81"/>
            <rFont val="Lucida Console"/>
            <family val="3"/>
          </rPr>
          <t>11.11.2016</t>
        </r>
      </text>
    </comment>
    <comment ref="Y359" authorId="0" shapeId="0" xr:uid="{8D219859-0502-4EBA-986D-778F397C5178}">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F63B29B8-C425-4A54-8526-168A44F57090}">
      <text>
        <r>
          <rPr>
            <sz val="10"/>
            <color indexed="81"/>
            <rFont val="Lucida Console"/>
            <family val="3"/>
          </rPr>
          <t>Última movimentação no estoque em 09/2023 quantidade 380.</t>
        </r>
      </text>
    </comment>
    <comment ref="R360" authorId="0" shapeId="0" xr:uid="{28BAE8E0-613E-45A6-8F8F-6EC17AFF6046}">
      <text>
        <r>
          <rPr>
            <sz val="10"/>
            <color indexed="81"/>
            <rFont val="Lucida Console"/>
            <family val="3"/>
          </rPr>
          <t>01.01.1901</t>
        </r>
      </text>
    </comment>
    <comment ref="Y360" authorId="0" shapeId="0" xr:uid="{122E02EC-6CA1-42F1-8DF2-DAED24E6D0EC}">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06F19242-02CE-4B19-8F1A-481192DC7A70}">
      <text>
        <r>
          <rPr>
            <sz val="10"/>
            <color indexed="81"/>
            <rFont val="Lucida Console"/>
            <family val="3"/>
          </rPr>
          <t>Última movimentação no estoque em 05/2023 quantidade 114.</t>
        </r>
      </text>
    </comment>
    <comment ref="R361" authorId="0" shapeId="0" xr:uid="{418E2F24-B0E9-47AF-9423-C2994D923466}">
      <text>
        <r>
          <rPr>
            <sz val="10"/>
            <color indexed="81"/>
            <rFont val="Lucida Console"/>
            <family val="3"/>
          </rPr>
          <t>08.08.2016</t>
        </r>
      </text>
    </comment>
    <comment ref="Y361" authorId="0" shapeId="0" xr:uid="{FCC65D0D-9DE4-4C3F-94D5-BC74AAE3AC37}">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198BFA6C-B87D-4487-8FDE-CEB4FE27D089}">
      <text>
        <r>
          <rPr>
            <sz val="10"/>
            <color indexed="81"/>
            <rFont val="Lucida Console"/>
            <family val="3"/>
          </rPr>
          <t>Última movimentação no estoque em 09/2023 quantidade 1.198.</t>
        </r>
      </text>
    </comment>
    <comment ref="R362" authorId="0" shapeId="0" xr:uid="{3A520763-4F87-4686-A2D5-199D8A0ED889}">
      <text>
        <r>
          <rPr>
            <sz val="10"/>
            <color indexed="81"/>
            <rFont val="Lucida Console"/>
            <family val="3"/>
          </rPr>
          <t>11.11.2016</t>
        </r>
      </text>
    </comment>
    <comment ref="Y362" authorId="0" shapeId="0" xr:uid="{D096160E-0C39-4523-8F50-17272F2BE833}">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7DC2ABB3-0AFF-4D5E-A55F-F1643BCBEFB7}">
      <text>
        <r>
          <rPr>
            <sz val="10"/>
            <color indexed="81"/>
            <rFont val="Lucida Console"/>
            <family val="3"/>
          </rPr>
          <t>Última movimentação no estoque em 09/2023 quantidade 971.</t>
        </r>
      </text>
    </comment>
    <comment ref="R363" authorId="0" shapeId="0" xr:uid="{EC93BE50-ECEF-4141-B841-32CE2D3CC923}">
      <text>
        <r>
          <rPr>
            <sz val="10"/>
            <color indexed="81"/>
            <rFont val="Lucida Console"/>
            <family val="3"/>
          </rPr>
          <t>11.11.2016</t>
        </r>
      </text>
    </comment>
    <comment ref="Y363" authorId="0" shapeId="0" xr:uid="{E140DBDD-FB44-4B01-A2B8-BE1E2363D386}">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6AFD042D-F447-49EA-840B-CA74DDBD7AB0}">
      <text>
        <r>
          <rPr>
            <sz val="10"/>
            <color indexed="81"/>
            <rFont val="Lucida Console"/>
            <family val="3"/>
          </rPr>
          <t>Última movimentação no estoque em 09/2023 quantidade 1.774.</t>
        </r>
      </text>
    </comment>
    <comment ref="R364" authorId="0" shapeId="0" xr:uid="{45755898-DC8B-4779-B6A5-C766C41C07B6}">
      <text>
        <r>
          <rPr>
            <sz val="10"/>
            <color indexed="81"/>
            <rFont val="Lucida Console"/>
            <family val="3"/>
          </rPr>
          <t>15.03.2018</t>
        </r>
      </text>
    </comment>
    <comment ref="Y364" authorId="0" shapeId="0" xr:uid="{C034EEF6-4755-482B-AC53-F3FE02117F1A}">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A47C78A4-4336-44A3-9EFB-F5CC0929E570}">
      <text>
        <r>
          <rPr>
            <sz val="10"/>
            <color indexed="81"/>
            <rFont val="Lucida Console"/>
            <family val="3"/>
          </rPr>
          <t>Última movimentação no estoque em 12/2022 quantidade 23.</t>
        </r>
      </text>
    </comment>
    <comment ref="R365" authorId="0" shapeId="0" xr:uid="{66BBC6ED-C87E-4F20-B14E-F218571C4FF8}">
      <text>
        <r>
          <rPr>
            <sz val="10"/>
            <color indexed="81"/>
            <rFont val="Lucida Console"/>
            <family val="3"/>
          </rPr>
          <t>16.07.2015</t>
        </r>
      </text>
    </comment>
    <comment ref="Y365" authorId="0" shapeId="0" xr:uid="{B65FFF43-EA97-4C4E-AA60-C878F2874658}">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084CF51B-19B7-4A36-8753-D710DC72A217}">
      <text>
        <r>
          <rPr>
            <sz val="10"/>
            <color indexed="81"/>
            <rFont val="Lucida Console"/>
            <family val="3"/>
          </rPr>
          <t>Última movimentação no estoque em 02/2023 quantidade 31.</t>
        </r>
      </text>
    </comment>
    <comment ref="R366" authorId="0" shapeId="0" xr:uid="{B87EEAEB-C52E-41B2-8B9C-9874CA2F8DBB}">
      <text>
        <r>
          <rPr>
            <sz val="10"/>
            <color indexed="81"/>
            <rFont val="Lucida Console"/>
            <family val="3"/>
          </rPr>
          <t>27.03.2007</t>
        </r>
      </text>
    </comment>
    <comment ref="Y366" authorId="0" shapeId="0" xr:uid="{E424B0D8-1C1D-4ECA-88C2-6DB50C888608}">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50EF7364-3171-498C-A030-70A8B9D0F017}">
      <text>
        <r>
          <rPr>
            <sz val="10"/>
            <color indexed="81"/>
            <rFont val="Lucida Console"/>
            <family val="3"/>
          </rPr>
          <t>Última movimentação no estoque em 07/2023 quantidade 10.</t>
        </r>
      </text>
    </comment>
    <comment ref="R367" authorId="0" shapeId="0" xr:uid="{C90EE17A-F200-4349-B6CE-70AE1A47F543}">
      <text>
        <r>
          <rPr>
            <sz val="10"/>
            <color indexed="81"/>
            <rFont val="Lucida Console"/>
            <family val="3"/>
          </rPr>
          <t>01.01.1901</t>
        </r>
      </text>
    </comment>
    <comment ref="Y367" authorId="0" shapeId="0" xr:uid="{9D656510-9C3B-4A87-A7BD-9B8E80A52BE7}">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A0A5B7DA-BD61-4385-9DAC-0731E7EC6E90}">
      <text>
        <r>
          <rPr>
            <sz val="10"/>
            <color indexed="81"/>
            <rFont val="Lucida Console"/>
            <family val="3"/>
          </rPr>
          <t>Última movimentação no estoque em 09/2023 quantidade 241.</t>
        </r>
      </text>
    </comment>
    <comment ref="R368" authorId="0" shapeId="0" xr:uid="{BA946636-92BD-481F-AB80-DC3699AC4C8F}">
      <text>
        <r>
          <rPr>
            <sz val="10"/>
            <color indexed="81"/>
            <rFont val="Lucida Console"/>
            <family val="3"/>
          </rPr>
          <t>01.01.1901</t>
        </r>
      </text>
    </comment>
    <comment ref="Y368" authorId="0" shapeId="0" xr:uid="{5306B0D6-6792-4A67-8FFA-3C5812D0368F}">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AB9366F1-079B-42CC-83B6-A72068431C12}">
      <text>
        <r>
          <rPr>
            <sz val="10"/>
            <color indexed="81"/>
            <rFont val="Lucida Console"/>
            <family val="3"/>
          </rPr>
          <t>Última movimentação no estoque em 07/2023 quantidade 10.</t>
        </r>
      </text>
    </comment>
    <comment ref="R369" authorId="0" shapeId="0" xr:uid="{6968F61B-CA4C-4271-9BF5-01F6F9FA306F}">
      <text>
        <r>
          <rPr>
            <sz val="10"/>
            <color indexed="81"/>
            <rFont val="Lucida Console"/>
            <family val="3"/>
          </rPr>
          <t>01.01.1901</t>
        </r>
      </text>
    </comment>
    <comment ref="Y369" authorId="0" shapeId="0" xr:uid="{82CA9540-9425-4371-96E9-FE42F7764B9B}">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0B1D994D-F68C-456D-A3E2-CBEF4E5B40FF}">
      <text>
        <r>
          <rPr>
            <sz val="10"/>
            <color indexed="81"/>
            <rFont val="Lucida Console"/>
            <family val="3"/>
          </rPr>
          <t>Última movimentação no estoque em 09/2023 quantidade 100.</t>
        </r>
      </text>
    </comment>
    <comment ref="R370" authorId="0" shapeId="0" xr:uid="{A7349C70-0FFF-4B06-B71B-8443435854C5}">
      <text>
        <r>
          <rPr>
            <sz val="10"/>
            <color indexed="81"/>
            <rFont val="Lucida Console"/>
            <family val="3"/>
          </rPr>
          <t>06.06.2017</t>
        </r>
      </text>
    </comment>
    <comment ref="Y370" authorId="0" shapeId="0" xr:uid="{547F88D2-1F0B-4B00-9455-43D419520E98}">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25202023-D669-4C64-B828-FCAEA3F2C5C7}">
      <text>
        <r>
          <rPr>
            <sz val="10"/>
            <color indexed="81"/>
            <rFont val="Lucida Console"/>
            <family val="3"/>
          </rPr>
          <t>Última movimentação no estoque em 01/2023 quantidade 1.</t>
        </r>
      </text>
    </comment>
    <comment ref="R371" authorId="0" shapeId="0" xr:uid="{40381073-DE6F-45E8-85B2-5C6569E08461}">
      <text>
        <r>
          <rPr>
            <sz val="10"/>
            <color indexed="81"/>
            <rFont val="Lucida Console"/>
            <family val="3"/>
          </rPr>
          <t>14.07.2006</t>
        </r>
      </text>
    </comment>
    <comment ref="Y371" authorId="0" shapeId="0" xr:uid="{59004DC2-B0D0-420C-AEA4-F26B5353008E}">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BF1F83B1-16FB-4C62-BA4D-6029EF428681}">
      <text>
        <r>
          <rPr>
            <sz val="10"/>
            <color indexed="81"/>
            <rFont val="Lucida Console"/>
            <family val="3"/>
          </rPr>
          <t>Última movimentação no estoque em 09/2023 quantidade 6.</t>
        </r>
      </text>
    </comment>
    <comment ref="R372" authorId="0" shapeId="0" xr:uid="{C51213CC-4039-40F3-B065-C4EE449D646B}">
      <text>
        <r>
          <rPr>
            <sz val="10"/>
            <color indexed="81"/>
            <rFont val="Lucida Console"/>
            <family val="3"/>
          </rPr>
          <t>01.01.1901</t>
        </r>
      </text>
    </comment>
    <comment ref="Y372" authorId="0" shapeId="0" xr:uid="{62439B2A-A2C5-4DF9-9992-1D99A4E147FE}">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50B0D06A-A324-45EC-BF51-9CB0C17A1DBD}">
      <text>
        <r>
          <rPr>
            <sz val="10"/>
            <color indexed="81"/>
            <rFont val="Lucida Console"/>
            <family val="3"/>
          </rPr>
          <t>Última movimentação no estoque em 08/2023 quantidade 2.</t>
        </r>
      </text>
    </comment>
    <comment ref="R373" authorId="0" shapeId="0" xr:uid="{2E5BD7AE-9E30-4AE8-8E61-31169484FDD4}">
      <text>
        <r>
          <rPr>
            <sz val="10"/>
            <color indexed="81"/>
            <rFont val="Lucida Console"/>
            <family val="3"/>
          </rPr>
          <t>01.01.1901</t>
        </r>
      </text>
    </comment>
    <comment ref="Y373" authorId="0" shapeId="0" xr:uid="{E894B3BF-55C8-4E3E-9FA5-7C99F935724A}">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FD0D8713-E6E6-4AB7-8759-D2D3533DC03E}">
      <text>
        <r>
          <rPr>
            <sz val="10"/>
            <color indexed="81"/>
            <rFont val="Lucida Console"/>
            <family val="3"/>
          </rPr>
          <t>Última movimentação no estoque em 03/2023 quantidade 3.</t>
        </r>
      </text>
    </comment>
    <comment ref="R374" authorId="0" shapeId="0" xr:uid="{C97F9829-1E0D-4267-B3F3-18EBE40B4DEE}">
      <text>
        <r>
          <rPr>
            <sz val="10"/>
            <color indexed="81"/>
            <rFont val="Lucida Console"/>
            <family val="3"/>
          </rPr>
          <t>01.01.1901</t>
        </r>
      </text>
    </comment>
    <comment ref="Y374" authorId="0" shapeId="0" xr:uid="{A7369AC5-082F-41E3-ABE0-540D82C0E12F}">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8ED54083-2C2B-449D-B754-C30761537853}">
      <text>
        <r>
          <rPr>
            <sz val="10"/>
            <color indexed="81"/>
            <rFont val="Lucida Console"/>
            <family val="3"/>
          </rPr>
          <t>Última movimentação no estoque em 03/2023 quantidade 3.</t>
        </r>
      </text>
    </comment>
    <comment ref="R375" authorId="0" shapeId="0" xr:uid="{6DA9014B-F42F-4DDC-A786-42A12D2AF7F4}">
      <text>
        <r>
          <rPr>
            <sz val="10"/>
            <color indexed="81"/>
            <rFont val="Lucida Console"/>
            <family val="3"/>
          </rPr>
          <t>01.01.1901</t>
        </r>
      </text>
    </comment>
    <comment ref="Y375" authorId="0" shapeId="0" xr:uid="{C1DF6074-8061-4F6F-A52F-1949A0D187B9}">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697BD7A2-5344-40AC-8148-59E6002C399D}">
      <text>
        <r>
          <rPr>
            <sz val="10"/>
            <color indexed="81"/>
            <rFont val="Lucida Console"/>
            <family val="3"/>
          </rPr>
          <t>Última movimentação no estoque em 07/2023 quantidade 6.</t>
        </r>
      </text>
    </comment>
    <comment ref="R376" authorId="0" shapeId="0" xr:uid="{4992EE5A-C65C-436B-9A45-756C7FCA189C}">
      <text>
        <r>
          <rPr>
            <sz val="10"/>
            <color indexed="81"/>
            <rFont val="Lucida Console"/>
            <family val="3"/>
          </rPr>
          <t>01.01.1901</t>
        </r>
      </text>
    </comment>
    <comment ref="Y376" authorId="0" shapeId="0" xr:uid="{A526B8F0-1DE8-4B68-AFA3-B60BB5FCC1EF}">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8B47BCC2-DCDF-42A1-8076-D57B78023745}">
      <text>
        <r>
          <rPr>
            <sz val="10"/>
            <color indexed="81"/>
            <rFont val="Lucida Console"/>
            <family val="3"/>
          </rPr>
          <t>Última movimentação no estoque em 08/2023 quantidade 9.</t>
        </r>
      </text>
    </comment>
    <comment ref="R377" authorId="0" shapeId="0" xr:uid="{6B694293-1754-43D8-A78B-FFE1CC905E2D}">
      <text>
        <r>
          <rPr>
            <sz val="10"/>
            <color indexed="81"/>
            <rFont val="Lucida Console"/>
            <family val="3"/>
          </rPr>
          <t>11.04.2007</t>
        </r>
      </text>
    </comment>
    <comment ref="Y377" authorId="0" shapeId="0" xr:uid="{D2DD4045-F251-4D44-B045-5EE7753400B1}">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E4B5CD0D-D3FA-4195-A8DA-34C396807A05}">
      <text>
        <r>
          <rPr>
            <sz val="10"/>
            <color indexed="81"/>
            <rFont val="Lucida Console"/>
            <family val="3"/>
          </rPr>
          <t>Última movimentação no estoque em 09/2023 quantidade 483.</t>
        </r>
      </text>
    </comment>
    <comment ref="R378" authorId="0" shapeId="0" xr:uid="{0D3D3B5F-4369-4FCC-AF11-BD05E6AD9396}">
      <text>
        <r>
          <rPr>
            <sz val="10"/>
            <color indexed="81"/>
            <rFont val="Lucida Console"/>
            <family val="3"/>
          </rPr>
          <t>01.01.1901</t>
        </r>
      </text>
    </comment>
    <comment ref="Y378" authorId="0" shapeId="0" xr:uid="{F7B78269-4EBC-475D-8549-19CBDD29BE86}">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499A25F3-396B-494C-B421-E9ABA435E40E}">
      <text>
        <r>
          <rPr>
            <sz val="10"/>
            <color indexed="81"/>
            <rFont val="Lucida Console"/>
            <family val="3"/>
          </rPr>
          <t>Última movimentação no estoque em 11/2022 quantidade 1.</t>
        </r>
      </text>
    </comment>
    <comment ref="R379" authorId="0" shapeId="0" xr:uid="{69624F52-6142-4F23-84E6-983FB28C3C6D}">
      <text>
        <r>
          <rPr>
            <sz val="10"/>
            <color indexed="81"/>
            <rFont val="Lucida Console"/>
            <family val="3"/>
          </rPr>
          <t>08.06.2021</t>
        </r>
      </text>
    </comment>
    <comment ref="Y379" authorId="0" shapeId="0" xr:uid="{D52747F7-68E4-497D-950E-9C1D65931B57}">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E82E348A-E14B-42CA-9137-44D814AC0D83}">
      <text>
        <r>
          <rPr>
            <sz val="10"/>
            <color indexed="81"/>
            <rFont val="Lucida Console"/>
            <family val="3"/>
          </rPr>
          <t>Última movimentação no estoque em 06/2023 quantidade 38.</t>
        </r>
      </text>
    </comment>
    <comment ref="R380" authorId="0" shapeId="0" xr:uid="{8EC0EE0E-4398-4007-8051-222FC951C416}">
      <text>
        <r>
          <rPr>
            <sz val="10"/>
            <color indexed="81"/>
            <rFont val="Lucida Console"/>
            <family val="3"/>
          </rPr>
          <t>16.10.2007</t>
        </r>
      </text>
    </comment>
    <comment ref="Y380" authorId="0" shapeId="0" xr:uid="{39C0719B-A324-4855-BFCA-8965463E7CC4}">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4B0760D5-72CF-4329-B5D8-7EEF0735FA82}">
      <text>
        <r>
          <rPr>
            <sz val="10"/>
            <color indexed="81"/>
            <rFont val="Lucida Console"/>
            <family val="3"/>
          </rPr>
          <t>Última movimentação no estoque em 07/2023 quantidade 20.</t>
        </r>
      </text>
    </comment>
    <comment ref="R381" authorId="0" shapeId="0" xr:uid="{3EA8E29C-91EF-49BE-88C2-AB570978D3BC}">
      <text>
        <r>
          <rPr>
            <sz val="10"/>
            <color indexed="81"/>
            <rFont val="Lucida Console"/>
            <family val="3"/>
          </rPr>
          <t>02.12.2005</t>
        </r>
      </text>
    </comment>
    <comment ref="Y381" authorId="0" shapeId="0" xr:uid="{6A4B2E9E-E3FC-4D5F-A6F3-F19BBD2984F7}">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2E35A7BB-D172-4C90-92DA-1FC7BF4D7316}">
      <text>
        <r>
          <rPr>
            <sz val="10"/>
            <color indexed="81"/>
            <rFont val="Lucida Console"/>
            <family val="3"/>
          </rPr>
          <t>Última movimentação no estoque em 06/2023 quantidade 29.</t>
        </r>
      </text>
    </comment>
    <comment ref="R382" authorId="0" shapeId="0" xr:uid="{32C16FEE-E9B2-4E6D-BB12-9C9AC3BD6C50}">
      <text>
        <r>
          <rPr>
            <sz val="10"/>
            <color indexed="81"/>
            <rFont val="Lucida Console"/>
            <family val="3"/>
          </rPr>
          <t>01.01.1901</t>
        </r>
      </text>
    </comment>
    <comment ref="Y382" authorId="0" shapeId="0" xr:uid="{3634588F-1D6D-4448-845F-1F64AEAAB808}">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16D8976F-56A3-4076-A909-8E0C366A6491}">
      <text>
        <r>
          <rPr>
            <sz val="10"/>
            <color indexed="81"/>
            <rFont val="Lucida Console"/>
            <family val="3"/>
          </rPr>
          <t>Última movimentação no estoque em 09/2023 quantidade 100.</t>
        </r>
      </text>
    </comment>
    <comment ref="R383" authorId="0" shapeId="0" xr:uid="{ABBB609E-9152-425D-AE63-E069D6942A19}">
      <text>
        <r>
          <rPr>
            <sz val="10"/>
            <color indexed="81"/>
            <rFont val="Lucida Console"/>
            <family val="3"/>
          </rPr>
          <t>12.09.2019</t>
        </r>
      </text>
    </comment>
    <comment ref="Y383" authorId="0" shapeId="0" xr:uid="{BAA9839E-B579-4578-9C2B-FC826DECF8EC}">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588FD842-4BEB-4225-A574-C73ABDF0A92B}">
      <text>
        <r>
          <rPr>
            <sz val="10"/>
            <color indexed="81"/>
            <rFont val="Lucida Console"/>
            <family val="3"/>
          </rPr>
          <t>Última movimentação no estoque em 09/2023 quantidade 331.</t>
        </r>
      </text>
    </comment>
    <comment ref="R384" authorId="0" shapeId="0" xr:uid="{800672DB-51D2-437D-BCEA-A6C8EF8F84A2}">
      <text>
        <r>
          <rPr>
            <sz val="10"/>
            <color indexed="81"/>
            <rFont val="Lucida Console"/>
            <family val="3"/>
          </rPr>
          <t>01.01.1901</t>
        </r>
      </text>
    </comment>
    <comment ref="Y384" authorId="0" shapeId="0" xr:uid="{5AB1495C-41F3-4EB0-B83C-095531EBB11A}">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598F01E6-ED8A-4CE2-A74E-29514480E73A}">
      <text>
        <r>
          <rPr>
            <sz val="10"/>
            <color indexed="81"/>
            <rFont val="Lucida Console"/>
            <family val="3"/>
          </rPr>
          <t>Última movimentação no estoque em 07/2023 quantidade 46.</t>
        </r>
      </text>
    </comment>
    <comment ref="R385" authorId="0" shapeId="0" xr:uid="{649F3EE5-BDBE-4DAB-8C7C-FAF493D56387}">
      <text>
        <r>
          <rPr>
            <sz val="10"/>
            <color indexed="81"/>
            <rFont val="Lucida Console"/>
            <family val="3"/>
          </rPr>
          <t>11.11.2016</t>
        </r>
      </text>
    </comment>
    <comment ref="Y385" authorId="0" shapeId="0" xr:uid="{20F91B73-234E-407A-9A58-5A04A4610D0B}">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2084F26D-D750-4DB2-8D57-950A7B4C7D63}">
      <text>
        <r>
          <rPr>
            <sz val="10"/>
            <color indexed="81"/>
            <rFont val="Lucida Console"/>
            <family val="3"/>
          </rPr>
          <t>Última movimentação no estoque em 09/2023 quantidade 148.</t>
        </r>
      </text>
    </comment>
    <comment ref="R386" authorId="0" shapeId="0" xr:uid="{82EC1892-6B1A-4662-B959-FE193A8661C0}">
      <text>
        <r>
          <rPr>
            <sz val="10"/>
            <color indexed="81"/>
            <rFont val="Lucida Console"/>
            <family val="3"/>
          </rPr>
          <t>26.11.2004</t>
        </r>
      </text>
    </comment>
    <comment ref="Y386" authorId="0" shapeId="0" xr:uid="{479BEDAF-9836-4E10-95CC-B065E81707C1}">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26E357A6-0764-486D-B33A-97305EF2DBE2}">
      <text>
        <r>
          <rPr>
            <sz val="10"/>
            <color indexed="81"/>
            <rFont val="Lucida Console"/>
            <family val="3"/>
          </rPr>
          <t>Última movimentação no estoque em 06/2023 quantidade 340.</t>
        </r>
      </text>
    </comment>
    <comment ref="R387" authorId="0" shapeId="0" xr:uid="{7FFA6179-E74F-45F1-A46C-F3D5E56AFAFC}">
      <text>
        <r>
          <rPr>
            <sz val="10"/>
            <color indexed="81"/>
            <rFont val="Lucida Console"/>
            <family val="3"/>
          </rPr>
          <t>26.11.2004</t>
        </r>
      </text>
    </comment>
    <comment ref="Y387" authorId="0" shapeId="0" xr:uid="{FC9175BE-C7C3-4444-8D03-96166866D75D}">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608D50FF-9DAC-4335-AFF7-34FA0C279554}">
      <text>
        <r>
          <rPr>
            <sz val="10"/>
            <color indexed="81"/>
            <rFont val="Lucida Console"/>
            <family val="3"/>
          </rPr>
          <t>Última movimentação no estoque em 03/2023 quantidade 100.</t>
        </r>
      </text>
    </comment>
    <comment ref="R388" authorId="0" shapeId="0" xr:uid="{2E8B6C38-305B-4F8A-BB74-7A38DCB59F66}">
      <text>
        <r>
          <rPr>
            <sz val="10"/>
            <color indexed="81"/>
            <rFont val="Lucida Console"/>
            <family val="3"/>
          </rPr>
          <t>01.01.1901</t>
        </r>
      </text>
    </comment>
    <comment ref="Y388" authorId="0" shapeId="0" xr:uid="{8ED4709B-B99F-4FC3-824C-83C7487D1E39}">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8E96E794-1CA0-4F1E-B5EC-5FAA2AE4EE5A}">
      <text>
        <r>
          <rPr>
            <sz val="10"/>
            <color indexed="81"/>
            <rFont val="Lucida Console"/>
            <family val="3"/>
          </rPr>
          <t>Última movimentação no estoque em 09/2023 quantidade 85.</t>
        </r>
      </text>
    </comment>
    <comment ref="R389" authorId="0" shapeId="0" xr:uid="{255D92FE-3009-4005-9910-4B9502644771}">
      <text>
        <r>
          <rPr>
            <sz val="10"/>
            <color indexed="81"/>
            <rFont val="Lucida Console"/>
            <family val="3"/>
          </rPr>
          <t>01.01.1901</t>
        </r>
      </text>
    </comment>
    <comment ref="Y389" authorId="0" shapeId="0" xr:uid="{8C6D7584-AB85-4181-84A4-65BCDFA0020F}">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449E4B5F-71F0-466E-96D6-18551FF5C179}">
      <text>
        <r>
          <rPr>
            <sz val="10"/>
            <color indexed="81"/>
            <rFont val="Lucida Console"/>
            <family val="3"/>
          </rPr>
          <t>Última movimentação no estoque em 09/2023 quantidade 4.</t>
        </r>
      </text>
    </comment>
    <comment ref="R390" authorId="0" shapeId="0" xr:uid="{146A2AF7-43E3-43E2-8E5F-CBB7E5324E1B}">
      <text>
        <r>
          <rPr>
            <sz val="10"/>
            <color indexed="81"/>
            <rFont val="Lucida Console"/>
            <family val="3"/>
          </rPr>
          <t>01.01.1901</t>
        </r>
      </text>
    </comment>
    <comment ref="Y390" authorId="0" shapeId="0" xr:uid="{2E369BFD-92A5-4898-9D02-2A0CACB10F0F}">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C343253A-DB22-4FE8-B121-2DE18945B7A0}">
      <text>
        <r>
          <rPr>
            <sz val="10"/>
            <color indexed="81"/>
            <rFont val="Lucida Console"/>
            <family val="3"/>
          </rPr>
          <t>Última movimentação no estoque em 09/2023 quantidade 58.</t>
        </r>
      </text>
    </comment>
    <comment ref="R391" authorId="0" shapeId="0" xr:uid="{78C904F5-3997-4ECC-826C-A24450D2CECA}">
      <text>
        <r>
          <rPr>
            <sz val="10"/>
            <color indexed="81"/>
            <rFont val="Lucida Console"/>
            <family val="3"/>
          </rPr>
          <t>01.01.1901</t>
        </r>
      </text>
    </comment>
    <comment ref="Y391" authorId="0" shapeId="0" xr:uid="{881870AF-4AD8-42FE-BD24-A8D0D1AFB2A9}">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688D38A3-2ACB-4AEB-9751-C71C9BEFF898}">
      <text>
        <r>
          <rPr>
            <sz val="10"/>
            <color indexed="81"/>
            <rFont val="Lucida Console"/>
            <family val="3"/>
          </rPr>
          <t>Última movimentação no estoque em 09/2023 quantidade 316.</t>
        </r>
      </text>
    </comment>
    <comment ref="R392" authorId="0" shapeId="0" xr:uid="{A2BACEC6-AF9A-47DE-B67C-6462C18D2C66}">
      <text>
        <r>
          <rPr>
            <sz val="10"/>
            <color indexed="81"/>
            <rFont val="Lucida Console"/>
            <family val="3"/>
          </rPr>
          <t>01.01.1901</t>
        </r>
      </text>
    </comment>
    <comment ref="Y392" authorId="0" shapeId="0" xr:uid="{18ABE33A-5661-4A21-B28C-B11606F7D93A}">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3A0D4BF6-84BE-43D0-BFE3-4C55AFF06BB0}">
      <text>
        <r>
          <rPr>
            <sz val="10"/>
            <color indexed="81"/>
            <rFont val="Lucida Console"/>
            <family val="3"/>
          </rPr>
          <t>Última movimentação no estoque em 09/2023 quantidade 95.</t>
        </r>
      </text>
    </comment>
    <comment ref="R393" authorId="0" shapeId="0" xr:uid="{91300BC8-D5B5-40A2-91D8-2D40B4364F0F}">
      <text>
        <r>
          <rPr>
            <sz val="10"/>
            <color indexed="81"/>
            <rFont val="Lucida Console"/>
            <family val="3"/>
          </rPr>
          <t>10.10.2007</t>
        </r>
      </text>
    </comment>
    <comment ref="Y393" authorId="0" shapeId="0" xr:uid="{33867715-0941-4676-98AD-32CF8560EC26}">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0AC50730-7EB1-4675-8045-56ED636D61B3}">
      <text>
        <r>
          <rPr>
            <sz val="10"/>
            <color indexed="81"/>
            <rFont val="Lucida Console"/>
            <family val="3"/>
          </rPr>
          <t>Última movimentação no estoque em 09/2023 quantidade 150.</t>
        </r>
      </text>
    </comment>
    <comment ref="R394" authorId="0" shapeId="0" xr:uid="{3593FF17-E442-48E8-92AB-57BD0C24417B}">
      <text>
        <r>
          <rPr>
            <sz val="10"/>
            <color indexed="81"/>
            <rFont val="Lucida Console"/>
            <family val="3"/>
          </rPr>
          <t>28.02.2008</t>
        </r>
      </text>
    </comment>
    <comment ref="Y394" authorId="0" shapeId="0" xr:uid="{99914278-2FC5-4AC9-9A60-D06029EDCFA5}">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F2B3AC46-DD6A-49EF-BC8F-0A6E7D2A3355}">
      <text>
        <r>
          <rPr>
            <sz val="10"/>
            <color indexed="81"/>
            <rFont val="Lucida Console"/>
            <family val="3"/>
          </rPr>
          <t>Última movimentação no estoque em 09/2023 quantidade 50.</t>
        </r>
      </text>
    </comment>
    <comment ref="R395" authorId="0" shapeId="0" xr:uid="{3F910107-8BEB-499A-A8AF-A5B45730E9CF}">
      <text>
        <r>
          <rPr>
            <sz val="10"/>
            <color indexed="81"/>
            <rFont val="Lucida Console"/>
            <family val="3"/>
          </rPr>
          <t>01.01.1901</t>
        </r>
      </text>
    </comment>
    <comment ref="Y395" authorId="0" shapeId="0" xr:uid="{4B1E8C36-18D4-4027-8616-14705E3BB4A5}">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2ADEEC89-BE9A-468F-998C-33B291AF345E}">
      <text>
        <r>
          <rPr>
            <sz val="10"/>
            <color indexed="81"/>
            <rFont val="Lucida Console"/>
            <family val="3"/>
          </rPr>
          <t>Última movimentação no estoque em 07/2023 quantidade 60.</t>
        </r>
      </text>
    </comment>
    <comment ref="R396" authorId="0" shapeId="0" xr:uid="{1E6BD137-E911-4A8F-B4CD-49B2B5FFD357}">
      <text>
        <r>
          <rPr>
            <sz val="10"/>
            <color indexed="81"/>
            <rFont val="Lucida Console"/>
            <family val="3"/>
          </rPr>
          <t>01.01.1901</t>
        </r>
      </text>
    </comment>
    <comment ref="Y396" authorId="0" shapeId="0" xr:uid="{E05391BA-2320-45FD-84BD-FA0502F03AE0}">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BA1A8242-45FB-4AFC-9153-01CC12943C5D}">
      <text>
        <r>
          <rPr>
            <sz val="10"/>
            <color indexed="81"/>
            <rFont val="Lucida Console"/>
            <family val="3"/>
          </rPr>
          <t>Última movimentação no estoque em 08/2023 quantidade 17.</t>
        </r>
      </text>
    </comment>
    <comment ref="R397" authorId="0" shapeId="0" xr:uid="{D5EFF0FE-7768-468A-B139-9A7DD0E0B785}">
      <text>
        <r>
          <rPr>
            <sz val="10"/>
            <color indexed="81"/>
            <rFont val="Lucida Console"/>
            <family val="3"/>
          </rPr>
          <t>17.10.2008</t>
        </r>
      </text>
    </comment>
    <comment ref="Y397" authorId="0" shapeId="0" xr:uid="{66F20FF5-3E6C-4343-8C17-DB4A078458C4}">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5E6BCC23-5746-4017-8336-FCE4C8FAFE5F}">
      <text>
        <r>
          <rPr>
            <sz val="10"/>
            <color indexed="81"/>
            <rFont val="Lucida Console"/>
            <family val="3"/>
          </rPr>
          <t>Última movimentação no estoque em 08/2023 quantidade 4.</t>
        </r>
      </text>
    </comment>
    <comment ref="R398" authorId="0" shapeId="0" xr:uid="{F585D213-5532-4844-BAC8-8E40B77147DA}">
      <text>
        <r>
          <rPr>
            <sz val="10"/>
            <color indexed="81"/>
            <rFont val="Lucida Console"/>
            <family val="3"/>
          </rPr>
          <t>01.01.1901</t>
        </r>
      </text>
    </comment>
    <comment ref="Y398" authorId="0" shapeId="0" xr:uid="{F1ADDE98-6A06-42F4-ADFE-ACFE3C6CFDEF}">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0B1247A2-AF39-4084-81D7-65FAA76EFB82}">
      <text>
        <r>
          <rPr>
            <sz val="10"/>
            <color indexed="81"/>
            <rFont val="Lucida Console"/>
            <family val="3"/>
          </rPr>
          <t>Última movimentação no estoque em 09/2023 quantidade 190.</t>
        </r>
      </text>
    </comment>
    <comment ref="R399" authorId="0" shapeId="0" xr:uid="{CB894257-935C-4827-8532-046811B2D4C4}">
      <text>
        <r>
          <rPr>
            <sz val="10"/>
            <color indexed="81"/>
            <rFont val="Lucida Console"/>
            <family val="3"/>
          </rPr>
          <t>16.10.2008</t>
        </r>
      </text>
    </comment>
    <comment ref="Y399" authorId="0" shapeId="0" xr:uid="{1902AB21-DC22-4801-B53E-9D0284F0F5AE}">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F9053E0-CE73-48CB-BB73-005D15DFBD9C}">
      <text>
        <r>
          <rPr>
            <sz val="10"/>
            <color indexed="81"/>
            <rFont val="Lucida Console"/>
            <family val="3"/>
          </rPr>
          <t>Última movimentação no estoque em 04/2023 quantidade 11.</t>
        </r>
      </text>
    </comment>
    <comment ref="R400" authorId="0" shapeId="0" xr:uid="{2B014A89-223D-4E75-96A9-F7B03DEED7ED}">
      <text>
        <r>
          <rPr>
            <sz val="10"/>
            <color indexed="81"/>
            <rFont val="Lucida Console"/>
            <family val="3"/>
          </rPr>
          <t>01.08.2006</t>
        </r>
      </text>
    </comment>
    <comment ref="Y400" authorId="0" shapeId="0" xr:uid="{DC9EACA5-D98B-41C0-9074-92E1D71F32B6}">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0FDA4DA2-B52D-4F71-9705-DEADFE96D484}">
      <text>
        <r>
          <rPr>
            <sz val="10"/>
            <color indexed="81"/>
            <rFont val="Lucida Console"/>
            <family val="3"/>
          </rPr>
          <t>Última movimentação no estoque em 04/2023 quantidade 1.</t>
        </r>
      </text>
    </comment>
    <comment ref="R401" authorId="0" shapeId="0" xr:uid="{CB8753B7-5C88-4159-8806-1303153233A9}">
      <text>
        <r>
          <rPr>
            <sz val="10"/>
            <color indexed="81"/>
            <rFont val="Lucida Console"/>
            <family val="3"/>
          </rPr>
          <t>01.08.2006</t>
        </r>
      </text>
    </comment>
    <comment ref="Y401" authorId="0" shapeId="0" xr:uid="{38BDC700-85B7-49F2-AF7A-D628E1BE015A}">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DD632048-071A-43BF-AEA6-8FF062807ED2}">
      <text>
        <r>
          <rPr>
            <sz val="10"/>
            <color indexed="81"/>
            <rFont val="Lucida Console"/>
            <family val="3"/>
          </rPr>
          <t>Última movimentação no estoque em 04/2023 quantidade 4.</t>
        </r>
      </text>
    </comment>
    <comment ref="R402" authorId="0" shapeId="0" xr:uid="{93D1FCDA-8412-43CB-BFAB-74C2AA7D5243}">
      <text>
        <r>
          <rPr>
            <sz val="10"/>
            <color indexed="81"/>
            <rFont val="Lucida Console"/>
            <family val="3"/>
          </rPr>
          <t>20.08.2009</t>
        </r>
      </text>
    </comment>
    <comment ref="Y402" authorId="0" shapeId="0" xr:uid="{4CC0C535-1DBA-419B-9F62-197A8EFE0E99}">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AA2B11A6-077D-4306-A603-632AE0039287}">
      <text>
        <r>
          <rPr>
            <sz val="10"/>
            <color indexed="81"/>
            <rFont val="Lucida Console"/>
            <family val="3"/>
          </rPr>
          <t>Última movimentação no estoque em 09/2023 quantidade 50.</t>
        </r>
      </text>
    </comment>
    <comment ref="R403" authorId="0" shapeId="0" xr:uid="{E49A4AC4-A92D-49A7-8F66-AEC12AA530FC}">
      <text>
        <r>
          <rPr>
            <sz val="10"/>
            <color indexed="81"/>
            <rFont val="Lucida Console"/>
            <family val="3"/>
          </rPr>
          <t>20.08.2009</t>
        </r>
      </text>
    </comment>
    <comment ref="Y403" authorId="0" shapeId="0" xr:uid="{9E1FBE3A-A297-4CA7-A14B-B3DD42C829B7}">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1F0924B9-E84B-4762-B971-C88895C7FDDB}">
      <text>
        <r>
          <rPr>
            <sz val="10"/>
            <color indexed="81"/>
            <rFont val="Lucida Console"/>
            <family val="3"/>
          </rPr>
          <t>Última movimentação no estoque em 05/2023 quantidade 20.</t>
        </r>
      </text>
    </comment>
    <comment ref="R404" authorId="0" shapeId="0" xr:uid="{32B9C6E5-2ADC-4D21-A8E9-94E0862DD75B}">
      <text>
        <r>
          <rPr>
            <sz val="10"/>
            <color indexed="81"/>
            <rFont val="Lucida Console"/>
            <family val="3"/>
          </rPr>
          <t>11.05.2009</t>
        </r>
      </text>
    </comment>
    <comment ref="Y404" authorId="0" shapeId="0" xr:uid="{1D46DF4D-3FE4-45D4-BBB0-1C87A9B10A11}">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0FF0696D-DF04-49FB-A1FF-0D902A469CF7}">
      <text>
        <r>
          <rPr>
            <sz val="10"/>
            <color indexed="81"/>
            <rFont val="Lucida Console"/>
            <family val="3"/>
          </rPr>
          <t>Última movimentação no estoque em 07/2023 quantidade 75.</t>
        </r>
      </text>
    </comment>
    <comment ref="R405" authorId="0" shapeId="0" xr:uid="{FF73FA31-2341-4F93-9F31-F27D266F0D3C}">
      <text>
        <r>
          <rPr>
            <sz val="10"/>
            <color indexed="81"/>
            <rFont val="Lucida Console"/>
            <family val="3"/>
          </rPr>
          <t>01.01.1901</t>
        </r>
      </text>
    </comment>
    <comment ref="Y405" authorId="0" shapeId="0" xr:uid="{E09B83C7-5614-425F-8433-35F34D412133}">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D3B723C9-43C7-42A0-8AC7-63E25747893A}">
      <text>
        <r>
          <rPr>
            <sz val="10"/>
            <color indexed="81"/>
            <rFont val="Lucida Console"/>
            <family val="3"/>
          </rPr>
          <t>Última movimentação no estoque em 07/2023 quantidade 16.</t>
        </r>
      </text>
    </comment>
    <comment ref="R406" authorId="0" shapeId="0" xr:uid="{3B4D3903-D3EC-4069-BA70-544CA0C2FF52}">
      <text>
        <r>
          <rPr>
            <sz val="10"/>
            <color indexed="81"/>
            <rFont val="Lucida Console"/>
            <family val="3"/>
          </rPr>
          <t>11.05.2009</t>
        </r>
      </text>
    </comment>
    <comment ref="Y406" authorId="0" shapeId="0" xr:uid="{07801A5D-6EA4-4A56-8B9E-924E8B391CCA}">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960BFF7B-9CF0-4CA3-ADA2-3BB8230F5934}">
      <text>
        <r>
          <rPr>
            <sz val="10"/>
            <color indexed="81"/>
            <rFont val="Lucida Console"/>
            <family val="3"/>
          </rPr>
          <t>Última movimentação no estoque em 08/2023 quantidade 20.</t>
        </r>
      </text>
    </comment>
    <comment ref="R407" authorId="0" shapeId="0" xr:uid="{8169B572-091B-4B40-B213-4B2C30365467}">
      <text>
        <r>
          <rPr>
            <sz val="10"/>
            <color indexed="81"/>
            <rFont val="Lucida Console"/>
            <family val="3"/>
          </rPr>
          <t>01.01.1901</t>
        </r>
      </text>
    </comment>
    <comment ref="Y407" authorId="0" shapeId="0" xr:uid="{BF41BB57-71AE-4C56-A573-933BD2FA33BA}">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7AC41D7B-0888-4D1A-A595-78FE5F9FBE58}">
      <text>
        <r>
          <rPr>
            <sz val="10"/>
            <color indexed="81"/>
            <rFont val="Lucida Console"/>
            <family val="3"/>
          </rPr>
          <t>Última movimentação no estoque em 08/2023 quantidade 46.</t>
        </r>
      </text>
    </comment>
    <comment ref="R408" authorId="0" shapeId="0" xr:uid="{DECC6B93-04C4-4CAD-A225-03CF2DAB51E9}">
      <text>
        <r>
          <rPr>
            <sz val="10"/>
            <color indexed="81"/>
            <rFont val="Lucida Console"/>
            <family val="3"/>
          </rPr>
          <t>01.01.1901</t>
        </r>
      </text>
    </comment>
    <comment ref="Y408" authorId="0" shapeId="0" xr:uid="{5F57592C-7CE5-4389-9A9B-647B0269471A}">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92EC958A-9295-4674-AC7C-4A655E1439AD}">
      <text>
        <r>
          <rPr>
            <sz val="10"/>
            <color indexed="81"/>
            <rFont val="Lucida Console"/>
            <family val="3"/>
          </rPr>
          <t>Última movimentação no estoque em 07/2023 quantidade 8.</t>
        </r>
      </text>
    </comment>
    <comment ref="R409" authorId="0" shapeId="0" xr:uid="{5B19E3B0-2666-4A99-B9D7-FA1EAF270155}">
      <text>
        <r>
          <rPr>
            <sz val="10"/>
            <color indexed="81"/>
            <rFont val="Lucida Console"/>
            <family val="3"/>
          </rPr>
          <t>07.02.2011</t>
        </r>
      </text>
    </comment>
    <comment ref="Y409" authorId="0" shapeId="0" xr:uid="{2BEEBE8A-BC7F-4FB7-84A8-F8F4172C2020}">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DCA458A8-5288-4C0C-8608-99AA4FD08F51}">
      <text>
        <r>
          <rPr>
            <sz val="10"/>
            <color indexed="81"/>
            <rFont val="Lucida Console"/>
            <family val="3"/>
          </rPr>
          <t>Última movimentação no estoque em 05/2023 quantidade 24.</t>
        </r>
      </text>
    </comment>
    <comment ref="R410" authorId="0" shapeId="0" xr:uid="{0CF9BC46-74A4-42AF-B0C3-78D4FB57DCED}">
      <text>
        <r>
          <rPr>
            <sz val="10"/>
            <color indexed="81"/>
            <rFont val="Lucida Console"/>
            <family val="3"/>
          </rPr>
          <t>23.07.2015</t>
        </r>
      </text>
    </comment>
    <comment ref="Y410" authorId="0" shapeId="0" xr:uid="{FC487E8C-C2FD-4665-B31D-93CC10BA9F72}">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0DDBB67E-8A0D-436E-A1B5-977432F8684F}">
      <text>
        <r>
          <rPr>
            <sz val="10"/>
            <color indexed="81"/>
            <rFont val="Lucida Console"/>
            <family val="3"/>
          </rPr>
          <t>Última movimentação no estoque em 09/2023 quantidade 125.</t>
        </r>
      </text>
    </comment>
    <comment ref="R411" authorId="0" shapeId="0" xr:uid="{2B0ADEBE-286C-4FBB-AA0C-80AFD142F70A}">
      <text>
        <r>
          <rPr>
            <sz val="10"/>
            <color indexed="81"/>
            <rFont val="Lucida Console"/>
            <family val="3"/>
          </rPr>
          <t>11.10.2006</t>
        </r>
      </text>
    </comment>
    <comment ref="Y411" authorId="0" shapeId="0" xr:uid="{36D73E7A-2E71-4116-8AA8-C1E751245F11}">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2690DE2F-7392-484E-BCFD-82CAAFE8CECA}">
      <text>
        <r>
          <rPr>
            <sz val="10"/>
            <color indexed="81"/>
            <rFont val="Lucida Console"/>
            <family val="3"/>
          </rPr>
          <t>Última movimentação no estoque em 08/2023 quantidade 50.</t>
        </r>
      </text>
    </comment>
    <comment ref="R412" authorId="0" shapeId="0" xr:uid="{9D4B3562-C7B2-447A-86F1-58FAF261AD29}">
      <text>
        <r>
          <rPr>
            <sz val="10"/>
            <color indexed="81"/>
            <rFont val="Lucida Console"/>
            <family val="3"/>
          </rPr>
          <t>01.01.1901</t>
        </r>
      </text>
    </comment>
    <comment ref="Y412" authorId="0" shapeId="0" xr:uid="{4BAC4830-F4A8-4BCB-8FA2-D658F6756830}">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58573E12-A327-4287-9199-18B357D9BCBC}">
      <text>
        <r>
          <rPr>
            <sz val="10"/>
            <color indexed="81"/>
            <rFont val="Lucida Console"/>
            <family val="3"/>
          </rPr>
          <t>Última movimentação no estoque em 08/2023 quantidade 55.</t>
        </r>
      </text>
    </comment>
    <comment ref="R413" authorId="0" shapeId="0" xr:uid="{9DE33D99-4372-42F0-B6DE-3E6EE65179A0}">
      <text>
        <r>
          <rPr>
            <sz val="10"/>
            <color indexed="81"/>
            <rFont val="Lucida Console"/>
            <family val="3"/>
          </rPr>
          <t>01.01.1901</t>
        </r>
      </text>
    </comment>
    <comment ref="Y413" authorId="0" shapeId="0" xr:uid="{B54630CC-C460-463D-A30C-ED9BC8DB6B3B}">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CA749172-879C-4F14-87B7-03EFE84AA266}">
      <text>
        <r>
          <rPr>
            <sz val="10"/>
            <color indexed="81"/>
            <rFont val="Lucida Console"/>
            <family val="3"/>
          </rPr>
          <t>Última movimentação no estoque em 04/2023 quantidade 10.</t>
        </r>
      </text>
    </comment>
    <comment ref="R414" authorId="0" shapeId="0" xr:uid="{3CB6FF50-39BF-47E9-BA30-5495DBE742F1}">
      <text>
        <r>
          <rPr>
            <sz val="10"/>
            <color indexed="81"/>
            <rFont val="Lucida Console"/>
            <family val="3"/>
          </rPr>
          <t>01.01.1901</t>
        </r>
      </text>
    </comment>
    <comment ref="Y414" authorId="0" shapeId="0" xr:uid="{6D88CD45-7A3B-49CE-A7DF-72E4A3B8D350}">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70EEC367-E570-4D92-BF2A-B54FD8EF377F}">
      <text>
        <r>
          <rPr>
            <sz val="10"/>
            <color indexed="81"/>
            <rFont val="Lucida Console"/>
            <family val="3"/>
          </rPr>
          <t>Última movimentação no estoque em 04/2023 quantidade 4.</t>
        </r>
      </text>
    </comment>
    <comment ref="R415" authorId="0" shapeId="0" xr:uid="{43F645CE-D127-4105-84E1-64464CE6AB8F}">
      <text>
        <r>
          <rPr>
            <sz val="10"/>
            <color indexed="81"/>
            <rFont val="Lucida Console"/>
            <family val="3"/>
          </rPr>
          <t>25.01.2008</t>
        </r>
      </text>
    </comment>
    <comment ref="Y415" authorId="0" shapeId="0" xr:uid="{370A403D-6D7B-42E7-9183-6FAE6E4A216D}">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F31AE00B-20D0-40DF-9BD7-8203BDD85202}">
      <text>
        <r>
          <rPr>
            <sz val="10"/>
            <color indexed="81"/>
            <rFont val="Lucida Console"/>
            <family val="3"/>
          </rPr>
          <t>Última movimentação no estoque em 08/2023 quantidade 1.</t>
        </r>
      </text>
    </comment>
    <comment ref="R416" authorId="0" shapeId="0" xr:uid="{DDAF8050-714F-4AC1-94C7-23CA11334BA2}">
      <text>
        <r>
          <rPr>
            <sz val="10"/>
            <color indexed="81"/>
            <rFont val="Lucida Console"/>
            <family val="3"/>
          </rPr>
          <t>27.10.2009</t>
        </r>
      </text>
    </comment>
    <comment ref="Y416" authorId="0" shapeId="0" xr:uid="{6F991E7B-F393-435F-AD23-A8DDD878EDF9}">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9DCF893C-7ABD-4CFB-A320-677010DF00C1}">
      <text>
        <r>
          <rPr>
            <sz val="10"/>
            <color indexed="81"/>
            <rFont val="Lucida Console"/>
            <family val="3"/>
          </rPr>
          <t>Última movimentação no estoque em 08/2023 quantidade 3.</t>
        </r>
      </text>
    </comment>
    <comment ref="R417" authorId="0" shapeId="0" xr:uid="{BAD6CEE3-CF6D-4707-921D-74D4EA6F2690}">
      <text>
        <r>
          <rPr>
            <sz val="10"/>
            <color indexed="81"/>
            <rFont val="Lucida Console"/>
            <family val="3"/>
          </rPr>
          <t>01.01.1901</t>
        </r>
      </text>
    </comment>
    <comment ref="Y417" authorId="0" shapeId="0" xr:uid="{4F1C6FED-E29B-4C10-ACC1-656449E1B554}">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E8C6FD32-1B72-4087-BF5D-F8D08FE56B43}">
      <text>
        <r>
          <rPr>
            <sz val="10"/>
            <color indexed="81"/>
            <rFont val="Lucida Console"/>
            <family val="3"/>
          </rPr>
          <t>Última movimentação no estoque em 09/2023 quantidade 127.</t>
        </r>
      </text>
    </comment>
    <comment ref="R418" authorId="0" shapeId="0" xr:uid="{AC1A24D7-004D-4F32-B095-24F67A8BE665}">
      <text>
        <r>
          <rPr>
            <sz val="10"/>
            <color indexed="81"/>
            <rFont val="Lucida Console"/>
            <family val="3"/>
          </rPr>
          <t>15.03.2018</t>
        </r>
      </text>
    </comment>
    <comment ref="Y418" authorId="0" shapeId="0" xr:uid="{9929629A-C0C1-4B98-9D70-0B457FD9DD4E}">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9C4C9C9E-BCED-4589-AF7C-8EA7AFF8AF91}">
      <text>
        <r>
          <rPr>
            <sz val="10"/>
            <color indexed="81"/>
            <rFont val="Lucida Console"/>
            <family val="3"/>
          </rPr>
          <t>Última movimentação no estoque em 07/2023 quantidade 200.</t>
        </r>
      </text>
    </comment>
    <comment ref="R419" authorId="0" shapeId="0" xr:uid="{3D612CCD-5F91-4290-A776-9B3B4C9D7747}">
      <text>
        <r>
          <rPr>
            <sz val="10"/>
            <color indexed="81"/>
            <rFont val="Lucida Console"/>
            <family val="3"/>
          </rPr>
          <t>29.04.2019</t>
        </r>
      </text>
    </comment>
    <comment ref="Y419" authorId="0" shapeId="0" xr:uid="{9D8B51CB-25BA-4B4D-AE7B-D31551AAF180}">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39E8EE46-E8AA-460A-B265-F697106C0D49}">
      <text>
        <r>
          <rPr>
            <sz val="10"/>
            <color indexed="81"/>
            <rFont val="Lucida Console"/>
            <family val="3"/>
          </rPr>
          <t>Última movimentação no estoque em 09/2023 quantidade 150.</t>
        </r>
      </text>
    </comment>
    <comment ref="R420" authorId="0" shapeId="0" xr:uid="{C473CFA7-8DB7-427E-B13F-62DD7B7548AE}">
      <text>
        <r>
          <rPr>
            <sz val="10"/>
            <color indexed="81"/>
            <rFont val="Lucida Console"/>
            <family val="3"/>
          </rPr>
          <t>29.04.2019</t>
        </r>
      </text>
    </comment>
    <comment ref="Y420" authorId="0" shapeId="0" xr:uid="{6E10A4E0-F5DE-4F6A-88D7-46148044B8B4}">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7DB3A680-CBB7-4B72-A2DE-6FBEDA8DD83E}">
      <text>
        <r>
          <rPr>
            <sz val="10"/>
            <color indexed="81"/>
            <rFont val="Lucida Console"/>
            <family val="3"/>
          </rPr>
          <t>Última movimentação no estoque em 09/2023 quantidade 100.</t>
        </r>
      </text>
    </comment>
    <comment ref="R421" authorId="0" shapeId="0" xr:uid="{03681F73-426A-4FAE-9377-E03F77C7D96B}">
      <text>
        <r>
          <rPr>
            <sz val="10"/>
            <color indexed="81"/>
            <rFont val="Lucida Console"/>
            <family val="3"/>
          </rPr>
          <t>23.02.2018</t>
        </r>
      </text>
    </comment>
    <comment ref="Y421" authorId="0" shapeId="0" xr:uid="{A018FF0B-CCE7-4607-A6E3-8316975D78F5}">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443EEC0F-B2D1-46D7-BBD0-70C23273F609}">
      <text>
        <r>
          <rPr>
            <sz val="10"/>
            <color indexed="81"/>
            <rFont val="Lucida Console"/>
            <family val="3"/>
          </rPr>
          <t>Última movimentação no estoque em 09/2023 quantidade 238.</t>
        </r>
      </text>
    </comment>
    <comment ref="R422" authorId="0" shapeId="0" xr:uid="{03DE7C0B-848E-4488-A4F2-71625B8E87BD}">
      <text>
        <r>
          <rPr>
            <sz val="10"/>
            <color indexed="81"/>
            <rFont val="Lucida Console"/>
            <family val="3"/>
          </rPr>
          <t>18.05.2018</t>
        </r>
      </text>
    </comment>
    <comment ref="Y422" authorId="0" shapeId="0" xr:uid="{4002874D-1BA5-4519-BD47-C5CA10000600}">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5C52A69F-519B-45A9-8121-2E8EDC717771}">
      <text>
        <r>
          <rPr>
            <sz val="10"/>
            <color indexed="81"/>
            <rFont val="Lucida Console"/>
            <family val="3"/>
          </rPr>
          <t>Última movimentação no estoque em 06/2023 quantidade 2.</t>
        </r>
      </text>
    </comment>
    <comment ref="R423" authorId="0" shapeId="0" xr:uid="{FCA11A15-95A6-4D32-A06D-62820851E39C}">
      <text>
        <r>
          <rPr>
            <sz val="10"/>
            <color indexed="81"/>
            <rFont val="Lucida Console"/>
            <family val="3"/>
          </rPr>
          <t>11.11.2016</t>
        </r>
      </text>
    </comment>
    <comment ref="Y423" authorId="0" shapeId="0" xr:uid="{B62D4EC6-D6F9-4F68-8945-F20B4E4A6FB6}">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9A842E4A-6083-464B-B11F-82BD19DD3A06}">
      <text>
        <r>
          <rPr>
            <sz val="10"/>
            <color indexed="81"/>
            <rFont val="Lucida Console"/>
            <family val="3"/>
          </rPr>
          <t>Última movimentação no estoque em 09/2023 quantidade 227.</t>
        </r>
      </text>
    </comment>
    <comment ref="R424" authorId="0" shapeId="0" xr:uid="{DA3BAD81-2141-41D1-B9C3-D079218226F8}">
      <text>
        <r>
          <rPr>
            <sz val="10"/>
            <color indexed="81"/>
            <rFont val="Lucida Console"/>
            <family val="3"/>
          </rPr>
          <t>26.06.2018</t>
        </r>
      </text>
    </comment>
    <comment ref="Y424" authorId="0" shapeId="0" xr:uid="{EE30D0F3-6DCD-49A2-B454-9B60FA189B8E}">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CC268910-DB47-4394-BB7A-A24A02BB4D5A}">
      <text>
        <r>
          <rPr>
            <sz val="10"/>
            <color indexed="81"/>
            <rFont val="Lucida Console"/>
            <family val="3"/>
          </rPr>
          <t>Última movimentação no estoque em 09/2023 quantidade 120.</t>
        </r>
      </text>
    </comment>
    <comment ref="R425" authorId="0" shapeId="0" xr:uid="{6A73E08B-8FF3-4610-986A-8E72CD7B4363}">
      <text>
        <r>
          <rPr>
            <sz val="10"/>
            <color indexed="81"/>
            <rFont val="Lucida Console"/>
            <family val="3"/>
          </rPr>
          <t>12.09.2019</t>
        </r>
      </text>
    </comment>
    <comment ref="Y425" authorId="0" shapeId="0" xr:uid="{C2211A9D-4622-408F-A7F5-900ABE4AF565}">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56A48D01-92A8-45B4-9050-572EB8EFDDF0}">
      <text>
        <r>
          <rPr>
            <sz val="10"/>
            <color indexed="81"/>
            <rFont val="Lucida Console"/>
            <family val="3"/>
          </rPr>
          <t>Última movimentação no estoque em 09/2023 quantidade 368.</t>
        </r>
      </text>
    </comment>
    <comment ref="R426" authorId="0" shapeId="0" xr:uid="{5B78EF76-FF3F-461F-8916-DFF0DEE82965}">
      <text>
        <r>
          <rPr>
            <sz val="10"/>
            <color indexed="81"/>
            <rFont val="Lucida Console"/>
            <family val="3"/>
          </rPr>
          <t>12.09.2019</t>
        </r>
      </text>
    </comment>
    <comment ref="Y426" authorId="0" shapeId="0" xr:uid="{DDED0317-1DE2-4D0A-A1D1-15FD2B2BAA0E}">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8397FC70-91EC-495D-A2DF-B02401C8A096}">
      <text>
        <r>
          <rPr>
            <sz val="10"/>
            <color indexed="81"/>
            <rFont val="Lucida Console"/>
            <family val="3"/>
          </rPr>
          <t>Última movimentação no estoque em 09/2023 quantidade 4.814.</t>
        </r>
      </text>
    </comment>
    <comment ref="R427" authorId="0" shapeId="0" xr:uid="{30D909BA-4920-4C57-9B69-42E441B8CC01}">
      <text>
        <r>
          <rPr>
            <sz val="10"/>
            <color indexed="81"/>
            <rFont val="Lucida Console"/>
            <family val="3"/>
          </rPr>
          <t>08.08.2016</t>
        </r>
      </text>
    </comment>
    <comment ref="Y427" authorId="0" shapeId="0" xr:uid="{0749D641-547D-4960-B609-50E268EE11E6}">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192748CE-698F-49CB-9BF7-DDE1BBF445AF}">
      <text>
        <r>
          <rPr>
            <sz val="10"/>
            <color indexed="81"/>
            <rFont val="Lucida Console"/>
            <family val="3"/>
          </rPr>
          <t>Última movimentação no estoque em 06/2023 quantidade 76.</t>
        </r>
      </text>
    </comment>
    <comment ref="R428" authorId="0" shapeId="0" xr:uid="{A13C7451-7A25-4D1C-89F4-56A9FB3422BC}">
      <text>
        <r>
          <rPr>
            <sz val="10"/>
            <color indexed="81"/>
            <rFont val="Lucida Console"/>
            <family val="3"/>
          </rPr>
          <t>08.08.2016</t>
        </r>
      </text>
    </comment>
    <comment ref="Y428" authorId="0" shapeId="0" xr:uid="{FBE35F34-1066-440D-9DA1-BD145BFB76DF}">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EE41DC7D-79D8-414A-990B-76364010A5CB}">
      <text>
        <r>
          <rPr>
            <sz val="10"/>
            <color indexed="81"/>
            <rFont val="Lucida Console"/>
            <family val="3"/>
          </rPr>
          <t>Última movimentação no estoque em 09/2023 quantidade 728.</t>
        </r>
      </text>
    </comment>
    <comment ref="R429" authorId="0" shapeId="0" xr:uid="{2253257E-19D0-4CAC-85CE-D336DB42544A}">
      <text>
        <r>
          <rPr>
            <sz val="10"/>
            <color indexed="81"/>
            <rFont val="Lucida Console"/>
            <family val="3"/>
          </rPr>
          <t>20.11.2020</t>
        </r>
      </text>
    </comment>
    <comment ref="Y429" authorId="0" shapeId="0" xr:uid="{D655A540-0A47-4D64-A545-81D2140F48A5}">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B08A95CB-CEC9-4DF2-BC0D-808D1348862A}">
      <text>
        <r>
          <rPr>
            <sz val="10"/>
            <color indexed="81"/>
            <rFont val="Lucida Console"/>
            <family val="3"/>
          </rPr>
          <t>Última movimentação no estoque em 05/2023 quantidade 1.</t>
        </r>
      </text>
    </comment>
    <comment ref="R430" authorId="0" shapeId="0" xr:uid="{92587942-4A7B-43FF-A7AF-A77991CA2563}">
      <text>
        <r>
          <rPr>
            <sz val="10"/>
            <color indexed="81"/>
            <rFont val="Lucida Console"/>
            <family val="3"/>
          </rPr>
          <t>25.04.2017</t>
        </r>
      </text>
    </comment>
    <comment ref="Y430" authorId="0" shapeId="0" xr:uid="{0C645E18-FAFD-4DD1-BB38-7DCDBFE3BC6B}">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795075B2-C253-4EFA-B07B-413FFB0D199A}">
      <text>
        <r>
          <rPr>
            <sz val="10"/>
            <color indexed="81"/>
            <rFont val="Lucida Console"/>
            <family val="3"/>
          </rPr>
          <t>Última movimentação no estoque em 08/2023 quantidade 2.</t>
        </r>
      </text>
    </comment>
    <comment ref="R431" authorId="0" shapeId="0" xr:uid="{F67B406C-DF54-4CBC-BCAD-D010FA158234}">
      <text>
        <r>
          <rPr>
            <sz val="10"/>
            <color indexed="81"/>
            <rFont val="Lucida Console"/>
            <family val="3"/>
          </rPr>
          <t>01.01.1901</t>
        </r>
      </text>
    </comment>
    <comment ref="Y431" authorId="0" shapeId="0" xr:uid="{409A8E89-238B-4448-A398-924C890CA1D2}">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B8A2F6CA-5B69-45DB-B462-83A04C8E510F}">
      <text>
        <r>
          <rPr>
            <sz val="10"/>
            <color indexed="81"/>
            <rFont val="Lucida Console"/>
            <family val="3"/>
          </rPr>
          <t>Última movimentação no estoque em 09/2023 quantidade 238.</t>
        </r>
      </text>
    </comment>
    <comment ref="R432" authorId="0" shapeId="0" xr:uid="{CDFFC7CC-2DC1-4C2A-9594-8188BEDC4344}">
      <text>
        <r>
          <rPr>
            <sz val="10"/>
            <color indexed="81"/>
            <rFont val="Lucida Console"/>
            <family val="3"/>
          </rPr>
          <t>01.01.1901</t>
        </r>
      </text>
    </comment>
    <comment ref="Y432" authorId="0" shapeId="0" xr:uid="{F07DDB7C-83C6-4759-9B38-0AA35D7069C3}">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24C61409-2B79-41B1-82A9-677A3BAD0D2D}">
      <text>
        <r>
          <rPr>
            <sz val="10"/>
            <color indexed="81"/>
            <rFont val="Lucida Console"/>
            <family val="3"/>
          </rPr>
          <t>Última movimentação no estoque em 09/2023 quantidade 2.111.</t>
        </r>
      </text>
    </comment>
    <comment ref="R433" authorId="0" shapeId="0" xr:uid="{3E0F649A-D210-4A84-A9E6-4B2187673A86}">
      <text>
        <r>
          <rPr>
            <sz val="10"/>
            <color indexed="81"/>
            <rFont val="Lucida Console"/>
            <family val="3"/>
          </rPr>
          <t>01.01.1901</t>
        </r>
      </text>
    </comment>
    <comment ref="Y433" authorId="0" shapeId="0" xr:uid="{552B5136-3711-4659-9BA0-30AFBDDA9388}">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512FDC01-B586-43C3-9D4C-5FFFD7709DB4}">
      <text>
        <r>
          <rPr>
            <sz val="10"/>
            <color indexed="81"/>
            <rFont val="Lucida Console"/>
            <family val="3"/>
          </rPr>
          <t>Última movimentação no estoque em 10/2022 quantidade 1.</t>
        </r>
      </text>
    </comment>
    <comment ref="R434" authorId="0" shapeId="0" xr:uid="{AD434F11-08A7-44F9-88F0-4036A452F4C8}">
      <text>
        <r>
          <rPr>
            <sz val="10"/>
            <color indexed="81"/>
            <rFont val="Lucida Console"/>
            <family val="3"/>
          </rPr>
          <t>20.09.2017</t>
        </r>
      </text>
    </comment>
    <comment ref="Y434" authorId="0" shapeId="0" xr:uid="{6EED2E19-3C3B-4A30-8B65-7AEDEADFEA42}">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0C1403CC-6FB0-419E-AA9C-714E4FCDFB7B}">
      <text>
        <r>
          <rPr>
            <sz val="10"/>
            <color indexed="81"/>
            <rFont val="Lucida Console"/>
            <family val="3"/>
          </rPr>
          <t>Última movimentação no estoque em 09/2023 quantidade 52.</t>
        </r>
      </text>
    </comment>
    <comment ref="R435" authorId="0" shapeId="0" xr:uid="{7040D19D-DF3D-4E1D-A370-6FD07487CC77}">
      <text>
        <r>
          <rPr>
            <sz val="10"/>
            <color indexed="81"/>
            <rFont val="Lucida Console"/>
            <family val="3"/>
          </rPr>
          <t>20.09.2017</t>
        </r>
      </text>
    </comment>
    <comment ref="Y435" authorId="0" shapeId="0" xr:uid="{DDFBD7BD-C64D-4C9E-A288-A3A049F45AA7}">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D0C00C80-D150-4360-A2C0-61B1C896D901}">
      <text>
        <r>
          <rPr>
            <sz val="10"/>
            <color indexed="81"/>
            <rFont val="Lucida Console"/>
            <family val="3"/>
          </rPr>
          <t>Última movimentação no estoque em 09/2023 quantidade 40.</t>
        </r>
      </text>
    </comment>
    <comment ref="R436" authorId="0" shapeId="0" xr:uid="{F58AF3A1-75F0-4DF8-A274-E8384D760666}">
      <text>
        <r>
          <rPr>
            <sz val="10"/>
            <color indexed="81"/>
            <rFont val="Lucida Console"/>
            <family val="3"/>
          </rPr>
          <t>01.01.1901</t>
        </r>
      </text>
    </comment>
    <comment ref="Y436" authorId="0" shapeId="0" xr:uid="{E747CEF5-58B3-47A5-8176-83E88F84A235}">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6B82398A-179F-48C2-B83E-23F38D7CCACA}">
      <text>
        <r>
          <rPr>
            <sz val="10"/>
            <color indexed="81"/>
            <rFont val="Lucida Console"/>
            <family val="3"/>
          </rPr>
          <t>Última movimentação no estoque em 09/2023 quantidade 13.</t>
        </r>
      </text>
    </comment>
    <comment ref="R437" authorId="0" shapeId="0" xr:uid="{71E6A2A0-9188-4D31-8046-CBCBF47A1BFA}">
      <text>
        <r>
          <rPr>
            <sz val="10"/>
            <color indexed="81"/>
            <rFont val="Lucida Console"/>
            <family val="3"/>
          </rPr>
          <t>01.01.1901</t>
        </r>
      </text>
    </comment>
    <comment ref="Y437" authorId="0" shapeId="0" xr:uid="{AE3B549A-4F82-4B1C-B6BD-76A79AC26FA6}">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BE6071B0-1C96-4D56-BA6E-60A7091991AB}">
      <text>
        <r>
          <rPr>
            <sz val="10"/>
            <color indexed="81"/>
            <rFont val="Lucida Console"/>
            <family val="3"/>
          </rPr>
          <t>Última movimentação no estoque em 02/2023 quantidade 27.</t>
        </r>
      </text>
    </comment>
    <comment ref="R438" authorId="0" shapeId="0" xr:uid="{EC62228C-2AFC-4AF0-99B5-F5196217A183}">
      <text>
        <r>
          <rPr>
            <sz val="10"/>
            <color indexed="81"/>
            <rFont val="Lucida Console"/>
            <family val="3"/>
          </rPr>
          <t>01.01.1901</t>
        </r>
      </text>
    </comment>
    <comment ref="Y438" authorId="0" shapeId="0" xr:uid="{66977AA7-C8C8-4FEC-B034-F493278F6455}">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238EAFB8-A553-4FC3-A099-39F6157565D4}">
      <text>
        <r>
          <rPr>
            <sz val="10"/>
            <color indexed="81"/>
            <rFont val="Lucida Console"/>
            <family val="3"/>
          </rPr>
          <t>Última movimentação no estoque em 01/2023 quantidade 18.</t>
        </r>
      </text>
    </comment>
    <comment ref="R439" authorId="0" shapeId="0" xr:uid="{F174688F-132F-4180-96D1-1B87E84803F1}">
      <text>
        <r>
          <rPr>
            <sz val="10"/>
            <color indexed="81"/>
            <rFont val="Lucida Console"/>
            <family val="3"/>
          </rPr>
          <t>01.01.1901</t>
        </r>
      </text>
    </comment>
    <comment ref="Y439" authorId="0" shapeId="0" xr:uid="{E72BAC5B-2C03-44EF-84CB-684122E3CBD6}">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6369916F-BDDA-4889-BC84-8FEC13474D3C}">
      <text>
        <r>
          <rPr>
            <sz val="10"/>
            <color indexed="81"/>
            <rFont val="Lucida Console"/>
            <family val="3"/>
          </rPr>
          <t>Última movimentação no estoque em 04/2023 quantidade 1.</t>
        </r>
      </text>
    </comment>
    <comment ref="R440" authorId="0" shapeId="0" xr:uid="{980A28B1-6675-4E0D-818B-37CF653E542A}">
      <text>
        <r>
          <rPr>
            <sz val="10"/>
            <color indexed="81"/>
            <rFont val="Lucida Console"/>
            <family val="3"/>
          </rPr>
          <t>01.01.1901</t>
        </r>
      </text>
    </comment>
    <comment ref="Y440" authorId="0" shapeId="0" xr:uid="{EA755976-FA29-4CEA-9019-72FC02611B9F}">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207D36D0-BA81-4873-AFAA-D207C304D660}">
      <text>
        <r>
          <rPr>
            <sz val="10"/>
            <color indexed="81"/>
            <rFont val="Lucida Console"/>
            <family val="3"/>
          </rPr>
          <t>Última movimentação no estoque em 11/2022 quantidade 10.</t>
        </r>
      </text>
    </comment>
    <comment ref="R441" authorId="0" shapeId="0" xr:uid="{6F0EC679-AF44-4409-8305-16E4BD2F25AE}">
      <text>
        <r>
          <rPr>
            <sz val="10"/>
            <color indexed="81"/>
            <rFont val="Lucida Console"/>
            <family val="3"/>
          </rPr>
          <t>01.01.1901</t>
        </r>
      </text>
    </comment>
    <comment ref="Y441" authorId="0" shapeId="0" xr:uid="{186E7F63-97D0-435C-8A21-F6BE41CB181D}">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13A27E8D-3217-4903-8F7E-1B8810A3848F}">
      <text>
        <r>
          <rPr>
            <sz val="10"/>
            <color indexed="81"/>
            <rFont val="Lucida Console"/>
            <family val="3"/>
          </rPr>
          <t>Última movimentação no estoque em 05/2023 quantidade 10.</t>
        </r>
      </text>
    </comment>
    <comment ref="R442" authorId="0" shapeId="0" xr:uid="{9DEE540B-E5E8-4C79-B5CF-8C726286AAA1}">
      <text>
        <r>
          <rPr>
            <sz val="10"/>
            <color indexed="81"/>
            <rFont val="Lucida Console"/>
            <family val="3"/>
          </rPr>
          <t>01.01.1901</t>
        </r>
      </text>
    </comment>
    <comment ref="Y442" authorId="0" shapeId="0" xr:uid="{8546FCF8-825B-431D-B5D0-488C5AB9359D}">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100252FD-BEB4-4946-B7FE-E92A5C0C7F34}">
      <text>
        <r>
          <rPr>
            <sz val="10"/>
            <color indexed="81"/>
            <rFont val="Lucida Console"/>
            <family val="3"/>
          </rPr>
          <t>Última movimentação no estoque em 05/2023 quantidade 15.</t>
        </r>
      </text>
    </comment>
    <comment ref="R443" authorId="0" shapeId="0" xr:uid="{0C2F2E20-5B12-4EEB-A0A7-B22FCC901588}">
      <text>
        <r>
          <rPr>
            <sz val="10"/>
            <color indexed="81"/>
            <rFont val="Lucida Console"/>
            <family val="3"/>
          </rPr>
          <t>01.01.1901</t>
        </r>
      </text>
    </comment>
    <comment ref="Y443" authorId="0" shapeId="0" xr:uid="{0DCC70AB-3141-4C0B-A4D2-AC7A9C0A1DD5}">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E7674BCA-BAF8-472A-9C5B-3924B90B1B4A}">
      <text>
        <r>
          <rPr>
            <sz val="10"/>
            <color indexed="81"/>
            <rFont val="Lucida Console"/>
            <family val="3"/>
          </rPr>
          <t>Última movimentação no estoque em 05/2023 quantidade 29.</t>
        </r>
      </text>
    </comment>
    <comment ref="R444" authorId="0" shapeId="0" xr:uid="{E738B74F-5C69-4D16-B3B5-6CEDBB0000FB}">
      <text>
        <r>
          <rPr>
            <sz val="10"/>
            <color indexed="81"/>
            <rFont val="Lucida Console"/>
            <family val="3"/>
          </rPr>
          <t>01.01.1901</t>
        </r>
      </text>
    </comment>
    <comment ref="Y444" authorId="0" shapeId="0" xr:uid="{C2A28601-E518-47B0-BF8B-553E14D25A9F}">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1D52060F-6A7A-42DC-A233-F51DB28BDF27}">
      <text>
        <r>
          <rPr>
            <sz val="10"/>
            <color indexed="81"/>
            <rFont val="Lucida Console"/>
            <family val="3"/>
          </rPr>
          <t>Última movimentação no estoque em 04/2023 quantidade 55.</t>
        </r>
      </text>
    </comment>
    <comment ref="R445" authorId="0" shapeId="0" xr:uid="{4AEAE40E-5003-48E0-9B6B-D678143B84F2}">
      <text>
        <r>
          <rPr>
            <sz val="10"/>
            <color indexed="81"/>
            <rFont val="Lucida Console"/>
            <family val="3"/>
          </rPr>
          <t>01.01.1901</t>
        </r>
      </text>
    </comment>
    <comment ref="Y445" authorId="0" shapeId="0" xr:uid="{665B6CB9-A30A-4AD3-9B72-490AB931A9B0}">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50932915-649A-4895-93B3-77AE9490EB43}">
      <text>
        <r>
          <rPr>
            <sz val="10"/>
            <color indexed="81"/>
            <rFont val="Lucida Console"/>
            <family val="3"/>
          </rPr>
          <t>Última movimentação no estoque em 04/2023 quantidade 5.</t>
        </r>
      </text>
    </comment>
    <comment ref="R446" authorId="0" shapeId="0" xr:uid="{8142AF12-7F46-4E06-A10D-4458D2492F39}">
      <text>
        <r>
          <rPr>
            <sz val="10"/>
            <color indexed="81"/>
            <rFont val="Lucida Console"/>
            <family val="3"/>
          </rPr>
          <t>01.01.1901</t>
        </r>
      </text>
    </comment>
    <comment ref="Y446" authorId="0" shapeId="0" xr:uid="{DA4586D4-7CC3-4D40-8A3A-D1E60ABE96F9}">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61CFBA07-0682-4D99-9878-2A658D66E360}">
      <text>
        <r>
          <rPr>
            <sz val="10"/>
            <color indexed="81"/>
            <rFont val="Lucida Console"/>
            <family val="3"/>
          </rPr>
          <t>Última movimentação no estoque em 04/2023 quantidade 65.</t>
        </r>
      </text>
    </comment>
    <comment ref="R447" authorId="0" shapeId="0" xr:uid="{9E8C4176-B23F-490B-BC1A-FF37C32906DA}">
      <text>
        <r>
          <rPr>
            <sz val="10"/>
            <color indexed="81"/>
            <rFont val="Lucida Console"/>
            <family val="3"/>
          </rPr>
          <t>01.01.1901</t>
        </r>
      </text>
    </comment>
    <comment ref="Y447" authorId="0" shapeId="0" xr:uid="{2977D26D-A975-4105-B04C-6A17432F7157}">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30267F16-7FAE-4A83-9497-F2B2ADA41962}">
      <text>
        <r>
          <rPr>
            <sz val="10"/>
            <color indexed="81"/>
            <rFont val="Lucida Console"/>
            <family val="3"/>
          </rPr>
          <t>Última movimentação no estoque em 07/2023 quantidade 23.</t>
        </r>
      </text>
    </comment>
    <comment ref="R448" authorId="0" shapeId="0" xr:uid="{306CBEE5-38CC-4709-BA78-FCFDED57A42C}">
      <text>
        <r>
          <rPr>
            <sz val="10"/>
            <color indexed="81"/>
            <rFont val="Lucida Console"/>
            <family val="3"/>
          </rPr>
          <t>01.01.1901</t>
        </r>
      </text>
    </comment>
    <comment ref="Y448" authorId="0" shapeId="0" xr:uid="{63BB538D-C0E8-454D-9ADA-281BBF1D1FFF}">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01F56589-205E-4807-8D9E-F3F278ECCE8C}">
      <text>
        <r>
          <rPr>
            <sz val="10"/>
            <color indexed="81"/>
            <rFont val="Lucida Console"/>
            <family val="3"/>
          </rPr>
          <t>Última movimentação no estoque em 10/2022 quantidade 29.</t>
        </r>
      </text>
    </comment>
    <comment ref="R449" authorId="0" shapeId="0" xr:uid="{69C04C54-D09C-46F8-B9A9-F743BFBE2A04}">
      <text>
        <r>
          <rPr>
            <sz val="10"/>
            <color indexed="81"/>
            <rFont val="Lucida Console"/>
            <family val="3"/>
          </rPr>
          <t>01.01.1901</t>
        </r>
      </text>
    </comment>
    <comment ref="Y449" authorId="0" shapeId="0" xr:uid="{252A8E2E-7CDE-4044-81D5-3E0986705DE6}">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7C869BDC-3A07-463B-A216-C3521D37C36F}">
      <text>
        <r>
          <rPr>
            <sz val="10"/>
            <color indexed="81"/>
            <rFont val="Lucida Console"/>
            <family val="3"/>
          </rPr>
          <t>Última movimentação no estoque em 09/2023 quantidade 10.</t>
        </r>
      </text>
    </comment>
    <comment ref="R450" authorId="0" shapeId="0" xr:uid="{D2FA99CA-B20F-43F3-9B87-89DA58ABB674}">
      <text>
        <r>
          <rPr>
            <sz val="10"/>
            <color indexed="81"/>
            <rFont val="Lucida Console"/>
            <family val="3"/>
          </rPr>
          <t>01.01.1901</t>
        </r>
      </text>
    </comment>
    <comment ref="Y450" authorId="0" shapeId="0" xr:uid="{88C32973-AF37-483E-AB0F-602A8C26B745}">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32FA5BFF-8810-4A06-8FF3-70E194910B81}">
      <text>
        <r>
          <rPr>
            <sz val="10"/>
            <color indexed="81"/>
            <rFont val="Lucida Console"/>
            <family val="3"/>
          </rPr>
          <t>Última movimentação no estoque em 07/2023 quantidade 12.</t>
        </r>
      </text>
    </comment>
    <comment ref="R451" authorId="0" shapeId="0" xr:uid="{0A8EB6C8-E890-4824-9939-CCEA002A5DCA}">
      <text>
        <r>
          <rPr>
            <sz val="10"/>
            <color indexed="81"/>
            <rFont val="Lucida Console"/>
            <family val="3"/>
          </rPr>
          <t>07.11.2005</t>
        </r>
      </text>
    </comment>
    <comment ref="Y451" authorId="0" shapeId="0" xr:uid="{67268157-C7CC-41AF-83E5-68AB09891CB9}">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0D3AD24F-1349-4231-8145-6C45AE14DBBF}">
      <text>
        <r>
          <rPr>
            <sz val="10"/>
            <color indexed="81"/>
            <rFont val="Lucida Console"/>
            <family val="3"/>
          </rPr>
          <t>Última movimentação no estoque em 09/2023 quantidade 307.</t>
        </r>
      </text>
    </comment>
    <comment ref="R452" authorId="0" shapeId="0" xr:uid="{74D593FE-AF38-4CA1-9262-BEAC6BC5165C}">
      <text>
        <r>
          <rPr>
            <sz val="10"/>
            <color indexed="81"/>
            <rFont val="Lucida Console"/>
            <family val="3"/>
          </rPr>
          <t>01.01.1901</t>
        </r>
      </text>
    </comment>
    <comment ref="Y452" authorId="0" shapeId="0" xr:uid="{36714961-48B5-4A72-8568-ED93EA700E79}">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10A2B74B-D8B8-4B29-9EAB-920C198CC278}">
      <text>
        <r>
          <rPr>
            <sz val="10"/>
            <color indexed="81"/>
            <rFont val="Lucida Console"/>
            <family val="3"/>
          </rPr>
          <t>Última movimentação no estoque em 08/2023 quantidade 143.</t>
        </r>
      </text>
    </comment>
    <comment ref="R453" authorId="0" shapeId="0" xr:uid="{A432511D-5FE7-485A-9CF0-F70C36F9B38F}">
      <text>
        <r>
          <rPr>
            <sz val="10"/>
            <color indexed="81"/>
            <rFont val="Lucida Console"/>
            <family val="3"/>
          </rPr>
          <t>01.01.1901</t>
        </r>
      </text>
    </comment>
    <comment ref="Y453" authorId="0" shapeId="0" xr:uid="{0672B72A-2622-43DF-BBF1-9821E8954135}">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113D4BEF-E2DF-4F2B-87FE-57D3799A7C55}">
      <text>
        <r>
          <rPr>
            <sz val="10"/>
            <color indexed="81"/>
            <rFont val="Lucida Console"/>
            <family val="3"/>
          </rPr>
          <t>Última movimentação no estoque em 05/2023 quantidade 2.</t>
        </r>
      </text>
    </comment>
    <comment ref="R454" authorId="0" shapeId="0" xr:uid="{F0912A60-33D4-4A3C-A311-1750733EDC58}">
      <text>
        <r>
          <rPr>
            <sz val="10"/>
            <color indexed="81"/>
            <rFont val="Lucida Console"/>
            <family val="3"/>
          </rPr>
          <t>29.04.2019</t>
        </r>
      </text>
    </comment>
    <comment ref="Y454" authorId="0" shapeId="0" xr:uid="{D25BF6B3-9FEF-4AD6-8AE6-266A614B604B}">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13651458-EF2C-4509-975F-A5EE23E95394}">
      <text>
        <r>
          <rPr>
            <sz val="10"/>
            <color indexed="81"/>
            <rFont val="Lucida Console"/>
            <family val="3"/>
          </rPr>
          <t>Última movimentação no estoque em 02/2023 quantidade 50.</t>
        </r>
      </text>
    </comment>
    <comment ref="R455" authorId="0" shapeId="0" xr:uid="{CFA3F4FF-E718-4ECA-A38B-16C2A9EDAEE0}">
      <text>
        <r>
          <rPr>
            <sz val="10"/>
            <color indexed="81"/>
            <rFont val="Lucida Console"/>
            <family val="3"/>
          </rPr>
          <t>01.01.1901</t>
        </r>
      </text>
    </comment>
    <comment ref="Y455" authorId="0" shapeId="0" xr:uid="{9E53B958-FC80-40CC-A4B1-E4E2C0CB73B2}">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1DA20C51-78D2-4A44-9C39-8776C8CED8A3}">
      <text>
        <r>
          <rPr>
            <sz val="10"/>
            <color indexed="81"/>
            <rFont val="Lucida Console"/>
            <family val="3"/>
          </rPr>
          <t>Última movimentação no estoque em 01/2023 quantidade 10.</t>
        </r>
      </text>
    </comment>
    <comment ref="R456" authorId="0" shapeId="0" xr:uid="{93CD5123-5D7E-4FB4-9584-DA9A05E6F650}">
      <text>
        <r>
          <rPr>
            <sz val="10"/>
            <color indexed="81"/>
            <rFont val="Lucida Console"/>
            <family val="3"/>
          </rPr>
          <t>01.01.1901</t>
        </r>
      </text>
    </comment>
    <comment ref="Y456" authorId="0" shapeId="0" xr:uid="{90E70147-286D-4B8E-8E2D-22FA98E0E63D}">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3A0F4F1B-44C6-4268-AE05-0A47524E7559}">
      <text>
        <r>
          <rPr>
            <sz val="10"/>
            <color indexed="81"/>
            <rFont val="Lucida Console"/>
            <family val="3"/>
          </rPr>
          <t>Última movimentação no estoque em 04/2023 quantidade 110.</t>
        </r>
      </text>
    </comment>
    <comment ref="R457" authorId="0" shapeId="0" xr:uid="{6DFF10EC-048B-47BC-8F86-7D2A5457CFEE}">
      <text>
        <r>
          <rPr>
            <sz val="10"/>
            <color indexed="81"/>
            <rFont val="Lucida Console"/>
            <family val="3"/>
          </rPr>
          <t>16.02.2021</t>
        </r>
      </text>
    </comment>
    <comment ref="Y457" authorId="0" shapeId="0" xr:uid="{D987C516-BFC0-432B-AEFA-75BC8E589EE0}">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CD0FEB49-0C20-4143-98FD-028CAA56E1DB}">
      <text>
        <r>
          <rPr>
            <sz val="10"/>
            <color indexed="81"/>
            <rFont val="Lucida Console"/>
            <family val="3"/>
          </rPr>
          <t>Última movimentação no estoque em 07/2023 quantidade 10.</t>
        </r>
      </text>
    </comment>
    <comment ref="R458" authorId="0" shapeId="0" xr:uid="{294A3977-968C-445C-8316-FE9065EEFA93}">
      <text>
        <r>
          <rPr>
            <sz val="10"/>
            <color indexed="81"/>
            <rFont val="Lucida Console"/>
            <family val="3"/>
          </rPr>
          <t>26.09.2019</t>
        </r>
      </text>
    </comment>
    <comment ref="Y458" authorId="0" shapeId="0" xr:uid="{345C72AB-2C24-4A25-AD30-8F28ABFF1C84}">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D449C6C0-7E76-4533-B8DE-220C83DCB53C}">
      <text>
        <r>
          <rPr>
            <sz val="10"/>
            <color indexed="81"/>
            <rFont val="Lucida Console"/>
            <family val="3"/>
          </rPr>
          <t>Última movimentação no estoque em 09/2023 quantidade 50.</t>
        </r>
      </text>
    </comment>
    <comment ref="R459" authorId="0" shapeId="0" xr:uid="{B7621B1D-E34E-4E83-8105-83B47896535F}">
      <text>
        <r>
          <rPr>
            <sz val="10"/>
            <color indexed="81"/>
            <rFont val="Lucida Console"/>
            <family val="3"/>
          </rPr>
          <t>26.09.2019</t>
        </r>
      </text>
    </comment>
    <comment ref="Y459" authorId="0" shapeId="0" xr:uid="{7303BA47-38F0-42D0-AA0E-467E344D4005}">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2EA33DAB-22F4-41CA-BBD4-07868498A90A}">
      <text>
        <r>
          <rPr>
            <sz val="10"/>
            <color indexed="81"/>
            <rFont val="Lucida Console"/>
            <family val="3"/>
          </rPr>
          <t>Última movimentação no estoque em 09/2023 quantidade 45.</t>
        </r>
      </text>
    </comment>
    <comment ref="R460" authorId="0" shapeId="0" xr:uid="{4C0BF09F-1DEB-407D-9EFC-0E3D56BFC2B4}">
      <text>
        <r>
          <rPr>
            <sz val="10"/>
            <color indexed="81"/>
            <rFont val="Lucida Console"/>
            <family val="3"/>
          </rPr>
          <t>26.09.2019</t>
        </r>
      </text>
    </comment>
    <comment ref="Y460" authorId="0" shapeId="0" xr:uid="{A0BA5EC4-B447-4A85-B730-900AB690C841}">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ACC0B41C-52E1-41A3-8BEF-41A65F150EE3}">
      <text>
        <r>
          <rPr>
            <sz val="10"/>
            <color indexed="81"/>
            <rFont val="Lucida Console"/>
            <family val="3"/>
          </rPr>
          <t>Última movimentação no estoque em 05/2023 quantidade 10.</t>
        </r>
      </text>
    </comment>
    <comment ref="R461" authorId="0" shapeId="0" xr:uid="{DB581B3B-7F8B-4DD1-8517-5A07A59A71B3}">
      <text>
        <r>
          <rPr>
            <sz val="10"/>
            <color indexed="81"/>
            <rFont val="Lucida Console"/>
            <family val="3"/>
          </rPr>
          <t>07.11.2008</t>
        </r>
      </text>
    </comment>
    <comment ref="Y461" authorId="0" shapeId="0" xr:uid="{D9BA5F8F-A568-4A3F-83F9-DF09D5D165DE}">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3ACD3454-7BA5-49F1-9A40-59CBA706E2FC}">
      <text>
        <r>
          <rPr>
            <sz val="10"/>
            <color indexed="81"/>
            <rFont val="Lucida Console"/>
            <family val="3"/>
          </rPr>
          <t>Última movimentação no estoque em 06/2023 quantidade 6.</t>
        </r>
      </text>
    </comment>
    <comment ref="R462" authorId="0" shapeId="0" xr:uid="{E2D59D76-DA70-45E9-9BF8-3CE3B522FF5F}">
      <text>
        <r>
          <rPr>
            <sz val="10"/>
            <color indexed="81"/>
            <rFont val="Lucida Console"/>
            <family val="3"/>
          </rPr>
          <t>13.03.2007</t>
        </r>
      </text>
    </comment>
    <comment ref="Y462" authorId="0" shapeId="0" xr:uid="{71D7F8B7-E870-4A99-946B-CF3D2CECEFF6}">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DC5E1D60-6390-420B-8BC3-ABA129B07285}">
      <text>
        <r>
          <rPr>
            <sz val="10"/>
            <color indexed="81"/>
            <rFont val="Lucida Console"/>
            <family val="3"/>
          </rPr>
          <t>Última movimentação no estoque em 09/2023 quantidade 25.</t>
        </r>
      </text>
    </comment>
    <comment ref="R463" authorId="0" shapeId="0" xr:uid="{AE937BDC-1C69-4F76-9A34-6E0A6C062DD3}">
      <text>
        <r>
          <rPr>
            <sz val="10"/>
            <color indexed="81"/>
            <rFont val="Lucida Console"/>
            <family val="3"/>
          </rPr>
          <t>12.12.2006</t>
        </r>
      </text>
    </comment>
    <comment ref="Y463" authorId="0" shapeId="0" xr:uid="{C702DDF2-3B91-490E-93E0-0CC96E673D0C}">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637C5182-5C69-40F2-90DF-2E6AF8137D2B}">
      <text>
        <r>
          <rPr>
            <sz val="10"/>
            <color indexed="81"/>
            <rFont val="Lucida Console"/>
            <family val="3"/>
          </rPr>
          <t>Última movimentação no estoque em 09/2023 quantidade 128.</t>
        </r>
      </text>
    </comment>
    <comment ref="R464" authorId="0" shapeId="0" xr:uid="{A4089561-BA74-4FB8-89BB-71906D82320B}">
      <text>
        <r>
          <rPr>
            <sz val="10"/>
            <color indexed="81"/>
            <rFont val="Lucida Console"/>
            <family val="3"/>
          </rPr>
          <t>01.02.2005</t>
        </r>
      </text>
    </comment>
    <comment ref="Y464" authorId="0" shapeId="0" xr:uid="{D753407E-BD2E-45B4-A930-05E7BE682546}">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C3F0F0D6-0686-4DF7-9E5B-71D20BC5C8F7}">
      <text>
        <r>
          <rPr>
            <sz val="10"/>
            <color indexed="81"/>
            <rFont val="Lucida Console"/>
            <family val="3"/>
          </rPr>
          <t>Última movimentação no estoque em 09/2023 quantidade 494.</t>
        </r>
      </text>
    </comment>
    <comment ref="R465" authorId="0" shapeId="0" xr:uid="{E9D812CC-6D6D-4BD2-80D3-8F85650CFE7E}">
      <text>
        <r>
          <rPr>
            <sz val="10"/>
            <color indexed="81"/>
            <rFont val="Lucida Console"/>
            <family val="3"/>
          </rPr>
          <t>01.02.2005</t>
        </r>
      </text>
    </comment>
    <comment ref="Y465" authorId="0" shapeId="0" xr:uid="{2554E4F0-3D52-4B8F-B97A-E8654501683D}">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ABE2C9F3-39C7-4386-9820-65128CE61E40}">
      <text>
        <r>
          <rPr>
            <sz val="10"/>
            <color indexed="81"/>
            <rFont val="Lucida Console"/>
            <family val="3"/>
          </rPr>
          <t>Última movimentação no estoque em 09/2023 quantidade 1.982.</t>
        </r>
      </text>
    </comment>
    <comment ref="R466" authorId="0" shapeId="0" xr:uid="{931985CB-9BDF-459A-98AD-3817C63E45E1}">
      <text>
        <r>
          <rPr>
            <sz val="10"/>
            <color indexed="81"/>
            <rFont val="Lucida Console"/>
            <family val="3"/>
          </rPr>
          <t>17.04.2019</t>
        </r>
      </text>
    </comment>
    <comment ref="Y466" authorId="0" shapeId="0" xr:uid="{8978AC47-21B5-4018-9BC7-A7C53DEE0711}">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279C8031-B76E-4172-8702-31804601A62F}">
      <text>
        <r>
          <rPr>
            <sz val="10"/>
            <color indexed="81"/>
            <rFont val="Lucida Console"/>
            <family val="3"/>
          </rPr>
          <t>Última movimentação no estoque em 09/2023 quantidade 2.</t>
        </r>
      </text>
    </comment>
    <comment ref="R467" authorId="0" shapeId="0" xr:uid="{774013C6-E493-46DC-9E1C-5AB1C5BB8F39}">
      <text>
        <r>
          <rPr>
            <sz val="10"/>
            <color indexed="81"/>
            <rFont val="Lucida Console"/>
            <family val="3"/>
          </rPr>
          <t>01.01.1901</t>
        </r>
      </text>
    </comment>
    <comment ref="Y467" authorId="0" shapeId="0" xr:uid="{C542288A-94DC-42D9-817C-C42DF4DD51EF}">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FB81DE88-81CC-4B54-8E71-24C4BBFC8625}">
      <text>
        <r>
          <rPr>
            <sz val="10"/>
            <color indexed="81"/>
            <rFont val="Lucida Console"/>
            <family val="3"/>
          </rPr>
          <t>Última movimentação no estoque em 09/2023 quantidade 30.</t>
        </r>
      </text>
    </comment>
    <comment ref="R468" authorId="0" shapeId="0" xr:uid="{0A1B754F-B7CC-4AB3-B833-04A7D800A1C1}">
      <text>
        <r>
          <rPr>
            <sz val="10"/>
            <color indexed="81"/>
            <rFont val="Lucida Console"/>
            <family val="3"/>
          </rPr>
          <t>01.01.1901</t>
        </r>
      </text>
    </comment>
    <comment ref="Y468" authorId="0" shapeId="0" xr:uid="{3F96A75D-C606-4FF1-9AB8-9C85AEC13AC5}">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AC74DE31-0C29-4754-AC85-71FC913CB92E}">
      <text>
        <r>
          <rPr>
            <sz val="10"/>
            <color indexed="81"/>
            <rFont val="Lucida Console"/>
            <family val="3"/>
          </rPr>
          <t>Última movimentação no estoque em 04/2023 quantidade 10.</t>
        </r>
      </text>
    </comment>
    <comment ref="R469" authorId="0" shapeId="0" xr:uid="{0673216E-0D1A-4785-8D92-19DDAEC5155B}">
      <text>
        <r>
          <rPr>
            <sz val="10"/>
            <color indexed="81"/>
            <rFont val="Lucida Console"/>
            <family val="3"/>
          </rPr>
          <t>01.01.1901</t>
        </r>
      </text>
    </comment>
    <comment ref="Y469" authorId="0" shapeId="0" xr:uid="{5BD66ACB-15EE-4764-B073-FBF77CB56B82}">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8BD29E58-9D23-40F4-8E4D-78926E9310A0}">
      <text>
        <r>
          <rPr>
            <sz val="10"/>
            <color indexed="81"/>
            <rFont val="Lucida Console"/>
            <family val="3"/>
          </rPr>
          <t>Última movimentação no estoque em 04/2023 quantidade 10.</t>
        </r>
      </text>
    </comment>
    <comment ref="R470" authorId="0" shapeId="0" xr:uid="{1571CDF7-BCDF-4486-A9A3-7AFD3F273F72}">
      <text>
        <r>
          <rPr>
            <sz val="10"/>
            <color indexed="81"/>
            <rFont val="Lucida Console"/>
            <family val="3"/>
          </rPr>
          <t>01.01.1901</t>
        </r>
      </text>
    </comment>
    <comment ref="Y470" authorId="0" shapeId="0" xr:uid="{7F970F0B-D3EF-4925-8196-4C8C6BFA27D1}">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67C7DB4F-6F2C-412D-9745-5C93C8B201D2}">
      <text>
        <r>
          <rPr>
            <sz val="10"/>
            <color indexed="81"/>
            <rFont val="Lucida Console"/>
            <family val="3"/>
          </rPr>
          <t>Última movimentação no estoque em 09/2023 quantidade 50.</t>
        </r>
      </text>
    </comment>
    <comment ref="R471" authorId="0" shapeId="0" xr:uid="{48192794-E91B-4DA3-9B47-9E271C33BF94}">
      <text>
        <r>
          <rPr>
            <sz val="10"/>
            <color indexed="81"/>
            <rFont val="Lucida Console"/>
            <family val="3"/>
          </rPr>
          <t>01.01.1901</t>
        </r>
      </text>
    </comment>
    <comment ref="Y471" authorId="0" shapeId="0" xr:uid="{5BB8694E-AB0D-416C-A00C-8ACDD8C8F590}">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64CBA08C-D95B-48D5-BBF2-7C679C7739D7}">
      <text>
        <r>
          <rPr>
            <sz val="10"/>
            <color indexed="81"/>
            <rFont val="Lucida Console"/>
            <family val="3"/>
          </rPr>
          <t>Última movimentação no estoque em 09/2023 quantidade 20.</t>
        </r>
      </text>
    </comment>
    <comment ref="R472" authorId="0" shapeId="0" xr:uid="{BF2E9C95-6623-4DEA-8E62-8E35E0F4D157}">
      <text>
        <r>
          <rPr>
            <sz val="10"/>
            <color indexed="81"/>
            <rFont val="Lucida Console"/>
            <family val="3"/>
          </rPr>
          <t>01.01.1901</t>
        </r>
      </text>
    </comment>
    <comment ref="Y472" authorId="0" shapeId="0" xr:uid="{55BD89B3-252B-4126-91F4-5A3BB98F972F}">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3C542D98-D99D-46D6-AD4C-B7C6E1E69CBA}">
      <text>
        <r>
          <rPr>
            <sz val="10"/>
            <color indexed="81"/>
            <rFont val="Lucida Console"/>
            <family val="3"/>
          </rPr>
          <t>Última movimentação no estoque em 04/2023 quantidade 15.</t>
        </r>
      </text>
    </comment>
    <comment ref="R473" authorId="0" shapeId="0" xr:uid="{277D3C81-6E13-442C-A328-A2A6F0DC2214}">
      <text>
        <r>
          <rPr>
            <sz val="10"/>
            <color indexed="81"/>
            <rFont val="Lucida Console"/>
            <family val="3"/>
          </rPr>
          <t>23.04.2019</t>
        </r>
      </text>
    </comment>
    <comment ref="Y473" authorId="0" shapeId="0" xr:uid="{8C1841EC-DD61-4C65-AE4C-105DD3F5F683}">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12A4B86D-2E25-43DB-8AF9-140ED9B55A62}">
      <text>
        <r>
          <rPr>
            <sz val="10"/>
            <color indexed="81"/>
            <rFont val="Lucida Console"/>
            <family val="3"/>
          </rPr>
          <t>Última movimentação no estoque em 07/2023 quantidade 3.</t>
        </r>
      </text>
    </comment>
    <comment ref="R474" authorId="0" shapeId="0" xr:uid="{95E79EBE-BEA3-4DC8-9A83-C759A4BB52A9}">
      <text>
        <r>
          <rPr>
            <sz val="10"/>
            <color indexed="81"/>
            <rFont val="Lucida Console"/>
            <family val="3"/>
          </rPr>
          <t>12.03.2013</t>
        </r>
      </text>
    </comment>
    <comment ref="Y474" authorId="0" shapeId="0" xr:uid="{C4EC3B2E-5965-421D-B1BA-CFECD3E54563}">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5C11D6CA-2388-4127-99C3-A54939FAEE26}">
      <text>
        <r>
          <rPr>
            <sz val="10"/>
            <color indexed="81"/>
            <rFont val="Lucida Console"/>
            <family val="3"/>
          </rPr>
          <t>Última movimentação no estoque em 09/2023 quantidade 15.</t>
        </r>
      </text>
    </comment>
    <comment ref="R475" authorId="0" shapeId="0" xr:uid="{7D56205D-697C-4545-8E2F-F1F36452155A}">
      <text>
        <r>
          <rPr>
            <sz val="10"/>
            <color indexed="81"/>
            <rFont val="Lucida Console"/>
            <family val="3"/>
          </rPr>
          <t>01.01.1901</t>
        </r>
      </text>
    </comment>
    <comment ref="Y475" authorId="0" shapeId="0" xr:uid="{A4CACE1C-8A1D-4690-A44F-B6A4D0D17F4C}">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4D7778F4-5EF3-45BE-B1E6-08EA525EFC62}">
      <text>
        <r>
          <rPr>
            <sz val="10"/>
            <color indexed="81"/>
            <rFont val="Lucida Console"/>
            <family val="3"/>
          </rPr>
          <t>Última movimentação no estoque em 04/2023 quantidade 20.</t>
        </r>
      </text>
    </comment>
    <comment ref="R476" authorId="0" shapeId="0" xr:uid="{6CEF6636-B3D0-4434-A510-D7406D03AF78}">
      <text>
        <r>
          <rPr>
            <sz val="10"/>
            <color indexed="81"/>
            <rFont val="Lucida Console"/>
            <family val="3"/>
          </rPr>
          <t>01.01.1901</t>
        </r>
      </text>
    </comment>
    <comment ref="Y476" authorId="0" shapeId="0" xr:uid="{2B916BD4-DE78-4FDB-B964-B07C7899C808}">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34263337-1FB7-40B1-9781-2EDED6DB8DF5}">
      <text>
        <r>
          <rPr>
            <sz val="10"/>
            <color indexed="81"/>
            <rFont val="Lucida Console"/>
            <family val="3"/>
          </rPr>
          <t>Última movimentação no estoque em 01/2023 quantidade 2.</t>
        </r>
      </text>
    </comment>
    <comment ref="R477" authorId="0" shapeId="0" xr:uid="{CE6F3DD4-B43D-4CF4-A83B-035C9D2AE3AF}">
      <text>
        <r>
          <rPr>
            <sz val="10"/>
            <color indexed="81"/>
            <rFont val="Lucida Console"/>
            <family val="3"/>
          </rPr>
          <t>01.01.1901</t>
        </r>
      </text>
    </comment>
    <comment ref="Y477" authorId="0" shapeId="0" xr:uid="{77E52276-0443-4386-A48A-44076C251B92}">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F9231A17-E04E-4E7B-9DF3-1D435FD62B77}">
      <text>
        <r>
          <rPr>
            <sz val="10"/>
            <color indexed="81"/>
            <rFont val="Lucida Console"/>
            <family val="3"/>
          </rPr>
          <t>Última movimentação no estoque em 04/2023 quantidade 20.</t>
        </r>
      </text>
    </comment>
    <comment ref="R478" authorId="0" shapeId="0" xr:uid="{694C1EC8-AA36-4EEA-A91F-A43826C38EFE}">
      <text>
        <r>
          <rPr>
            <sz val="10"/>
            <color indexed="81"/>
            <rFont val="Lucida Console"/>
            <family val="3"/>
          </rPr>
          <t>01.01.1901</t>
        </r>
      </text>
    </comment>
    <comment ref="Y478" authorId="0" shapeId="0" xr:uid="{DAA32451-1512-45E6-BA02-1C77D6D35726}">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8A0527CE-F529-4F34-A180-E1153CEAC401}">
      <text>
        <r>
          <rPr>
            <sz val="10"/>
            <color indexed="81"/>
            <rFont val="Lucida Console"/>
            <family val="3"/>
          </rPr>
          <t>Última movimentação no estoque em 04/2023 quantidade 20.</t>
        </r>
      </text>
    </comment>
    <comment ref="R479" authorId="0" shapeId="0" xr:uid="{77B1B65D-77B1-4F1F-BB47-3E8C600D2E1A}">
      <text>
        <r>
          <rPr>
            <sz val="10"/>
            <color indexed="81"/>
            <rFont val="Lucida Console"/>
            <family val="3"/>
          </rPr>
          <t>01.01.1901</t>
        </r>
      </text>
    </comment>
    <comment ref="Y479" authorId="0" shapeId="0" xr:uid="{0D47C830-6E81-42A2-8047-A16FDC46A12A}">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DB353486-17CD-4311-800D-E0A2A23EBEDB}">
      <text>
        <r>
          <rPr>
            <sz val="10"/>
            <color indexed="81"/>
            <rFont val="Lucida Console"/>
            <family val="3"/>
          </rPr>
          <t>Última movimentação no estoque em 04/2023 quantidade 15.</t>
        </r>
      </text>
    </comment>
    <comment ref="R480" authorId="0" shapeId="0" xr:uid="{94CD0002-94A2-4B6F-B11C-0B68BBB51488}">
      <text>
        <r>
          <rPr>
            <sz val="10"/>
            <color indexed="81"/>
            <rFont val="Lucida Console"/>
            <family val="3"/>
          </rPr>
          <t>25.04.2019</t>
        </r>
      </text>
    </comment>
    <comment ref="Y480" authorId="0" shapeId="0" xr:uid="{341F91B2-1D0B-4528-8BDA-BA982351BE3E}">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617F49D4-4791-4D62-BBA9-96D5539B1FA1}">
      <text>
        <r>
          <rPr>
            <sz val="10"/>
            <color indexed="81"/>
            <rFont val="Lucida Console"/>
            <family val="3"/>
          </rPr>
          <t>Última movimentação no estoque em 09/2023 quantidade 1.</t>
        </r>
      </text>
    </comment>
    <comment ref="R481" authorId="0" shapeId="0" xr:uid="{B6521A08-167B-408A-9676-614675185634}">
      <text>
        <r>
          <rPr>
            <sz val="10"/>
            <color indexed="81"/>
            <rFont val="Lucida Console"/>
            <family val="3"/>
          </rPr>
          <t>30.08.2021</t>
        </r>
      </text>
    </comment>
    <comment ref="Y481" authorId="0" shapeId="0" xr:uid="{C11B7DC5-C042-4834-9CE3-8CD1E4A465E2}">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AB949BEB-A548-4B64-BD10-722629AD71FF}">
      <text>
        <r>
          <rPr>
            <sz val="10"/>
            <color indexed="81"/>
            <rFont val="Lucida Console"/>
            <family val="3"/>
          </rPr>
          <t>Última movimentação no estoque em 09/2023 quantidade 106.</t>
        </r>
      </text>
    </comment>
    <comment ref="R482" authorId="0" shapeId="0" xr:uid="{5C042514-F716-4EC0-B795-046B35D27927}">
      <text>
        <r>
          <rPr>
            <sz val="10"/>
            <color indexed="81"/>
            <rFont val="Lucida Console"/>
            <family val="3"/>
          </rPr>
          <t>14.08.2003</t>
        </r>
      </text>
    </comment>
    <comment ref="Y482" authorId="0" shapeId="0" xr:uid="{EBD73E64-38D6-48A5-9B3E-74AFCB567A36}">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4BB5406C-FA6E-4CEE-973C-90E7B066C62B}">
      <text>
        <r>
          <rPr>
            <sz val="10"/>
            <color indexed="81"/>
            <rFont val="Lucida Console"/>
            <family val="3"/>
          </rPr>
          <t>Última movimentação no estoque em 09/2023 quantidade 10.</t>
        </r>
      </text>
    </comment>
    <comment ref="R483" authorId="0" shapeId="0" xr:uid="{3F4F846D-9B5E-4719-A422-C7C574C8AA75}">
      <text>
        <r>
          <rPr>
            <sz val="10"/>
            <color indexed="81"/>
            <rFont val="Lucida Console"/>
            <family val="3"/>
          </rPr>
          <t>14.08.2003</t>
        </r>
      </text>
    </comment>
    <comment ref="Y483" authorId="0" shapeId="0" xr:uid="{EC86B073-7707-4E41-B448-78FB87C69E6E}">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34BBE45B-1A43-4DBB-820D-E8ECA23C7400}">
      <text>
        <r>
          <rPr>
            <sz val="10"/>
            <color indexed="81"/>
            <rFont val="Lucida Console"/>
            <family val="3"/>
          </rPr>
          <t>Última movimentação no estoque em 08/2023 quantidade 50.</t>
        </r>
      </text>
    </comment>
    <comment ref="R484" authorId="0" shapeId="0" xr:uid="{9F96A3EF-EFC0-4A4D-A805-C6A2E6CF4025}">
      <text>
        <r>
          <rPr>
            <sz val="10"/>
            <color indexed="81"/>
            <rFont val="Lucida Console"/>
            <family val="3"/>
          </rPr>
          <t>23.04.2019</t>
        </r>
      </text>
    </comment>
    <comment ref="Y484" authorId="0" shapeId="0" xr:uid="{005C7B50-9E98-4673-9A3F-D0A153754160}">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E55024D5-85F8-4C6E-9B94-6BF295BB9EE6}">
      <text>
        <r>
          <rPr>
            <sz val="10"/>
            <color indexed="81"/>
            <rFont val="Lucida Console"/>
            <family val="3"/>
          </rPr>
          <t>Última movimentação no estoque em 05/2023 quantidade 6.</t>
        </r>
      </text>
    </comment>
    <comment ref="R485" authorId="0" shapeId="0" xr:uid="{33B2F593-2A3D-4553-BC4F-D91BC0F7916E}">
      <text>
        <r>
          <rPr>
            <sz val="10"/>
            <color indexed="81"/>
            <rFont val="Lucida Console"/>
            <family val="3"/>
          </rPr>
          <t>01.01.1901</t>
        </r>
      </text>
    </comment>
    <comment ref="Y485" authorId="0" shapeId="0" xr:uid="{2A952BC1-B6E8-49DD-BDE3-24E7775DA195}">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0E14D5EF-BDB0-41F7-9CD1-6D6D5E8EE4A4}">
      <text>
        <r>
          <rPr>
            <sz val="10"/>
            <color indexed="81"/>
            <rFont val="Lucida Console"/>
            <family val="3"/>
          </rPr>
          <t>Última movimentação no estoque em 06/2023 quantidade 29.</t>
        </r>
      </text>
    </comment>
    <comment ref="R486" authorId="0" shapeId="0" xr:uid="{1BCD11F5-DE61-4179-A336-745C3AC55E07}">
      <text>
        <r>
          <rPr>
            <sz val="10"/>
            <color indexed="81"/>
            <rFont val="Lucida Console"/>
            <family val="3"/>
          </rPr>
          <t>22.08.2012</t>
        </r>
      </text>
    </comment>
    <comment ref="Y486" authorId="0" shapeId="0" xr:uid="{B99FE1B2-9161-4EE1-842D-F16F5C88F3DC}">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AD9FBCDC-CF65-4E42-9B05-C9EF88E355CE}">
      <text>
        <r>
          <rPr>
            <sz val="10"/>
            <color indexed="81"/>
            <rFont val="Lucida Console"/>
            <family val="3"/>
          </rPr>
          <t>Última movimentação no estoque em 09/2023 quantidade 17.</t>
        </r>
      </text>
    </comment>
    <comment ref="R487" authorId="0" shapeId="0" xr:uid="{89260C9A-6A45-4D08-8DA7-FA7A1EB98334}">
      <text>
        <r>
          <rPr>
            <sz val="10"/>
            <color indexed="81"/>
            <rFont val="Lucida Console"/>
            <family val="3"/>
          </rPr>
          <t>18.02.2014</t>
        </r>
      </text>
    </comment>
    <comment ref="Y487" authorId="0" shapeId="0" xr:uid="{46A117B1-E164-443C-9738-DC73F07D552F}">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BD25E935-3FC6-4F2C-9B7E-18482E925386}">
      <text>
        <r>
          <rPr>
            <sz val="10"/>
            <color indexed="81"/>
            <rFont val="Lucida Console"/>
            <family val="3"/>
          </rPr>
          <t>Última movimentação no estoque em 09/2023 quantidade 10.</t>
        </r>
      </text>
    </comment>
    <comment ref="R488" authorId="0" shapeId="0" xr:uid="{0ED26D4A-26D9-41AE-8829-C953765D59A6}">
      <text>
        <r>
          <rPr>
            <sz val="10"/>
            <color indexed="81"/>
            <rFont val="Lucida Console"/>
            <family val="3"/>
          </rPr>
          <t>05.05.2017</t>
        </r>
      </text>
    </comment>
    <comment ref="Y488" authorId="0" shapeId="0" xr:uid="{E90C79F3-8813-4D0F-AE99-68998AFF3032}">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AE4665C2-514B-4D3B-9A80-5C2DCAEF4DDC}">
      <text>
        <r>
          <rPr>
            <sz val="10"/>
            <color indexed="81"/>
            <rFont val="Lucida Console"/>
            <family val="3"/>
          </rPr>
          <t>Última movimentação no estoque em 09/2023 quantidade 2.664.</t>
        </r>
      </text>
    </comment>
    <comment ref="R489" authorId="0" shapeId="0" xr:uid="{2FE007BA-991E-43D1-9965-52F30F4982B4}">
      <text>
        <r>
          <rPr>
            <sz val="10"/>
            <color indexed="81"/>
            <rFont val="Lucida Console"/>
            <family val="3"/>
          </rPr>
          <t>05.05.2017</t>
        </r>
      </text>
    </comment>
    <comment ref="Y489" authorId="0" shapeId="0" xr:uid="{C5C0BDDF-7377-45DC-B5B8-FB84A3115DED}">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7AEE1359-3B18-4D77-B9B4-7F85BA466E3B}">
      <text>
        <r>
          <rPr>
            <sz val="10"/>
            <color indexed="81"/>
            <rFont val="Lucida Console"/>
            <family val="3"/>
          </rPr>
          <t>Última movimentação no estoque em 09/2023 quantidade 1.033.</t>
        </r>
      </text>
    </comment>
    <comment ref="R490" authorId="0" shapeId="0" xr:uid="{7E15B927-BDBB-4DE1-91A9-DFC143B809D4}">
      <text>
        <r>
          <rPr>
            <sz val="10"/>
            <color indexed="81"/>
            <rFont val="Lucida Console"/>
            <family val="3"/>
          </rPr>
          <t>01.01.1901</t>
        </r>
      </text>
    </comment>
    <comment ref="Y490" authorId="0" shapeId="0" xr:uid="{938D770B-4E64-4F2F-B6D3-AFF267B6CA55}">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EBA15E3E-AA22-4C45-B28D-0FAC25C88BBB}">
      <text>
        <r>
          <rPr>
            <sz val="10"/>
            <color indexed="81"/>
            <rFont val="Lucida Console"/>
            <family val="3"/>
          </rPr>
          <t>Última movimentação no estoque em 09/2023 quantidade 89.</t>
        </r>
      </text>
    </comment>
    <comment ref="R491" authorId="0" shapeId="0" xr:uid="{C43A5EA4-AFFC-443E-9838-C65AAC7ED4C2}">
      <text>
        <r>
          <rPr>
            <sz val="10"/>
            <color indexed="81"/>
            <rFont val="Lucida Console"/>
            <family val="3"/>
          </rPr>
          <t>01.01.1901</t>
        </r>
      </text>
    </comment>
    <comment ref="Y491" authorId="0" shapeId="0" xr:uid="{8C42FEA5-15B8-40D0-B474-7A6828A106FE}">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F78C94E2-567E-4F14-AEC3-22F6283FE0B7}">
      <text>
        <r>
          <rPr>
            <sz val="10"/>
            <color indexed="81"/>
            <rFont val="Lucida Console"/>
            <family val="3"/>
          </rPr>
          <t>Última movimentação no estoque em 08/2023 quantidade 22.</t>
        </r>
      </text>
    </comment>
    <comment ref="R492" authorId="0" shapeId="0" xr:uid="{F88694EC-9491-4E38-9E0F-BFAE374E15ED}">
      <text>
        <r>
          <rPr>
            <sz val="10"/>
            <color indexed="81"/>
            <rFont val="Lucida Console"/>
            <family val="3"/>
          </rPr>
          <t>01.01.1901</t>
        </r>
      </text>
    </comment>
    <comment ref="Y492" authorId="0" shapeId="0" xr:uid="{8F5E330D-A7B6-4D3F-BC94-CA9764B9D79D}">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6ABB0FA9-AB08-4D03-A886-0AA262CFB996}">
      <text>
        <r>
          <rPr>
            <sz val="10"/>
            <color indexed="81"/>
            <rFont val="Lucida Console"/>
            <family val="3"/>
          </rPr>
          <t>Última movimentação no estoque em 05/2023 quantidade 40.</t>
        </r>
      </text>
    </comment>
    <comment ref="R493" authorId="0" shapeId="0" xr:uid="{0CFAE43B-E74B-436D-A831-8DD5AFF2F3F7}">
      <text>
        <r>
          <rPr>
            <sz val="10"/>
            <color indexed="81"/>
            <rFont val="Lucida Console"/>
            <family val="3"/>
          </rPr>
          <t>01.01.1901</t>
        </r>
      </text>
    </comment>
    <comment ref="Y493" authorId="0" shapeId="0" xr:uid="{BFD24992-4EAB-4A50-AABF-DCEC9F1AD11C}">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BC1B1C28-B5E5-4546-88B9-FBBD681FD4FA}">
      <text>
        <r>
          <rPr>
            <sz val="10"/>
            <color indexed="81"/>
            <rFont val="Lucida Console"/>
            <family val="3"/>
          </rPr>
          <t>Última movimentação no estoque em 04/2023 quantidade 32.</t>
        </r>
      </text>
    </comment>
    <comment ref="R494" authorId="0" shapeId="0" xr:uid="{F4F67449-E26A-4D2C-B202-9BCA91D2B750}">
      <text>
        <r>
          <rPr>
            <sz val="10"/>
            <color indexed="81"/>
            <rFont val="Lucida Console"/>
            <family val="3"/>
          </rPr>
          <t>22.07.2015</t>
        </r>
      </text>
    </comment>
    <comment ref="Y494" authorId="0" shapeId="0" xr:uid="{7648F2F1-3E99-433D-A743-6427A926A708}">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46143B95-9816-4946-BF47-DD0F2E5A0CCD}">
      <text>
        <r>
          <rPr>
            <sz val="10"/>
            <color indexed="81"/>
            <rFont val="Lucida Console"/>
            <family val="3"/>
          </rPr>
          <t>Última movimentação no estoque em 06/2023 quantidade 15.</t>
        </r>
      </text>
    </comment>
    <comment ref="R495" authorId="0" shapeId="0" xr:uid="{7B6DCCBD-300D-4995-917E-805CD9833736}">
      <text>
        <r>
          <rPr>
            <sz val="10"/>
            <color indexed="81"/>
            <rFont val="Lucida Console"/>
            <family val="3"/>
          </rPr>
          <t>26.08.2004</t>
        </r>
      </text>
    </comment>
    <comment ref="Y495" authorId="0" shapeId="0" xr:uid="{6AC65869-2841-4886-9F7F-A885FF9FE38B}">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09E609CB-2695-4557-A09C-25E83944414B}">
      <text>
        <r>
          <rPr>
            <sz val="10"/>
            <color indexed="81"/>
            <rFont val="Lucida Console"/>
            <family val="3"/>
          </rPr>
          <t>Última movimentação no estoque em 09/2023 quantidade 2.</t>
        </r>
      </text>
    </comment>
    <comment ref="R496" authorId="0" shapeId="0" xr:uid="{603957EC-FF2E-4383-8287-64B42A94E157}">
      <text>
        <r>
          <rPr>
            <sz val="10"/>
            <color indexed="81"/>
            <rFont val="Lucida Console"/>
            <family val="3"/>
          </rPr>
          <t>21.08.2018</t>
        </r>
      </text>
    </comment>
    <comment ref="Y496" authorId="0" shapeId="0" xr:uid="{36869CA6-4649-4730-9261-DC6664794074}">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445D157B-589D-484A-B1CD-65E3F508F70C}">
      <text>
        <r>
          <rPr>
            <sz val="10"/>
            <color indexed="81"/>
            <rFont val="Lucida Console"/>
            <family val="3"/>
          </rPr>
          <t>Última movimentação no estoque em 09/2023 quantidade 14.</t>
        </r>
      </text>
    </comment>
    <comment ref="R497" authorId="0" shapeId="0" xr:uid="{0B79F2CE-5E87-485D-8C96-6B6873F7A99D}">
      <text>
        <r>
          <rPr>
            <sz val="10"/>
            <color indexed="81"/>
            <rFont val="Lucida Console"/>
            <family val="3"/>
          </rPr>
          <t>26.06.2018</t>
        </r>
      </text>
    </comment>
    <comment ref="Y497" authorId="0" shapeId="0" xr:uid="{157BC4EC-C85C-4144-BAAA-7EAE858A3D38}">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AE082039-EF86-4117-A61E-D15A7AF3448F}">
      <text>
        <r>
          <rPr>
            <sz val="10"/>
            <color indexed="81"/>
            <rFont val="Lucida Console"/>
            <family val="3"/>
          </rPr>
          <t>Última movimentação no estoque em 08/2023 quantidade 50.</t>
        </r>
      </text>
    </comment>
    <comment ref="R498" authorId="0" shapeId="0" xr:uid="{A7692825-83D2-4B83-9A5F-D5E21CB07AFD}">
      <text>
        <r>
          <rPr>
            <sz val="10"/>
            <color indexed="81"/>
            <rFont val="Lucida Console"/>
            <family val="3"/>
          </rPr>
          <t>23.04.2019</t>
        </r>
      </text>
    </comment>
    <comment ref="Y498" authorId="0" shapeId="0" xr:uid="{B3806351-A6E0-4063-8621-A557BCF94753}">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95E392DA-8802-43C9-93B7-52FD48ECA16C}">
      <text>
        <r>
          <rPr>
            <sz val="10"/>
            <color indexed="81"/>
            <rFont val="Lucida Console"/>
            <family val="3"/>
          </rPr>
          <t>Última movimentação no estoque em 01/2023 quantidade 2.</t>
        </r>
      </text>
    </comment>
    <comment ref="R499" authorId="0" shapeId="0" xr:uid="{1351DEFA-6D9F-4967-9D72-AB375CBE3680}">
      <text>
        <r>
          <rPr>
            <sz val="10"/>
            <color indexed="81"/>
            <rFont val="Lucida Console"/>
            <family val="3"/>
          </rPr>
          <t>01.01.1901</t>
        </r>
      </text>
    </comment>
    <comment ref="Y499" authorId="0" shapeId="0" xr:uid="{9462E21A-A7D7-4822-AA3C-DF31941D9E99}">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C66C6E8D-CC38-497D-932E-50DCD1F4791E}">
      <text>
        <r>
          <rPr>
            <sz val="10"/>
            <color indexed="81"/>
            <rFont val="Lucida Console"/>
            <family val="3"/>
          </rPr>
          <t>Última movimentação no estoque em 09/2023 quantidade 50.</t>
        </r>
      </text>
    </comment>
    <comment ref="R500" authorId="0" shapeId="0" xr:uid="{4DB52104-5015-442A-BB4E-2A6A1CAA55EC}">
      <text>
        <r>
          <rPr>
            <sz val="10"/>
            <color indexed="81"/>
            <rFont val="Lucida Console"/>
            <family val="3"/>
          </rPr>
          <t>16.07.2015</t>
        </r>
      </text>
    </comment>
    <comment ref="Y500" authorId="0" shapeId="0" xr:uid="{FC5956B7-C39E-4379-92AB-0C4F4CE1FD53}">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C743A88C-5DFE-4EB3-B614-229B9232819B}">
      <text>
        <r>
          <rPr>
            <sz val="10"/>
            <color indexed="81"/>
            <rFont val="Lucida Console"/>
            <family val="3"/>
          </rPr>
          <t>Última movimentação no estoque em 06/2023 quantidade 12.</t>
        </r>
      </text>
    </comment>
    <comment ref="R501" authorId="0" shapeId="0" xr:uid="{DFA04186-A9C4-4FA5-89FB-3FF0E953B688}">
      <text>
        <r>
          <rPr>
            <sz val="10"/>
            <color indexed="81"/>
            <rFont val="Lucida Console"/>
            <family val="3"/>
          </rPr>
          <t>21.09.2011</t>
        </r>
      </text>
    </comment>
    <comment ref="Y501" authorId="0" shapeId="0" xr:uid="{1429B193-B3DF-45BF-8740-11A285A9C465}">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3517EA8A-3FFD-4F26-9021-44D9112B6A90}">
      <text>
        <r>
          <rPr>
            <sz val="10"/>
            <color indexed="81"/>
            <rFont val="Lucida Console"/>
            <family val="3"/>
          </rPr>
          <t>Última movimentação no estoque em 09/2023 quantidade 5.</t>
        </r>
      </text>
    </comment>
    <comment ref="R502" authorId="0" shapeId="0" xr:uid="{BF11CEB5-716C-4948-AF8A-AE62D9781580}">
      <text>
        <r>
          <rPr>
            <sz val="10"/>
            <color indexed="81"/>
            <rFont val="Lucida Console"/>
            <family val="3"/>
          </rPr>
          <t>04.04.2016</t>
        </r>
      </text>
    </comment>
    <comment ref="Y502" authorId="0" shapeId="0" xr:uid="{65BE2602-9651-4B6C-A764-589AAA64EBF2}">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F21B4B23-E1E8-4527-81E6-883E86D6E26D}">
      <text>
        <r>
          <rPr>
            <sz val="10"/>
            <color indexed="81"/>
            <rFont val="Lucida Console"/>
            <family val="3"/>
          </rPr>
          <t>Última movimentação no estoque em 08/2023 quantidade 22.</t>
        </r>
      </text>
    </comment>
    <comment ref="R503" authorId="0" shapeId="0" xr:uid="{C94EF4ED-618B-4346-B271-44736CAA4DD3}">
      <text>
        <r>
          <rPr>
            <sz val="10"/>
            <color indexed="81"/>
            <rFont val="Lucida Console"/>
            <family val="3"/>
          </rPr>
          <t>06.08.2004</t>
        </r>
      </text>
    </comment>
    <comment ref="Y503" authorId="0" shapeId="0" xr:uid="{E75F12A7-18F1-4CC8-9979-A4A5D56AD732}">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C9368296-F3D0-4381-8E7C-DCDCC16F1543}">
      <text>
        <r>
          <rPr>
            <sz val="10"/>
            <color indexed="81"/>
            <rFont val="Lucida Console"/>
            <family val="3"/>
          </rPr>
          <t>Última movimentação no estoque em 06/2023 quantidade 17.</t>
        </r>
      </text>
    </comment>
    <comment ref="R504" authorId="0" shapeId="0" xr:uid="{8383817A-772C-4B48-8474-52F56982A68E}">
      <text>
        <r>
          <rPr>
            <sz val="10"/>
            <color indexed="81"/>
            <rFont val="Lucida Console"/>
            <family val="3"/>
          </rPr>
          <t>10.07.2017</t>
        </r>
      </text>
    </comment>
    <comment ref="Y504" authorId="0" shapeId="0" xr:uid="{69BEFA60-A730-49F0-8DB5-FC4113A67A79}">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6CFB3163-24DF-4121-8B91-F46C3B6DBF0F}">
      <text>
        <r>
          <rPr>
            <sz val="10"/>
            <color indexed="81"/>
            <rFont val="Lucida Console"/>
            <family val="3"/>
          </rPr>
          <t>Última movimentação no estoque em 08/2023 quantidade 193.</t>
        </r>
      </text>
    </comment>
    <comment ref="R505" authorId="0" shapeId="0" xr:uid="{6FC988AA-88A7-447B-ACC4-A796AB1D9424}">
      <text>
        <r>
          <rPr>
            <sz val="10"/>
            <color indexed="81"/>
            <rFont val="Lucida Console"/>
            <family val="3"/>
          </rPr>
          <t>01.01.1901</t>
        </r>
      </text>
    </comment>
    <comment ref="Y505" authorId="0" shapeId="0" xr:uid="{03B4FF6C-7D6B-45B6-A169-DF425B6EB92C}">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8E63C8FA-D46C-497A-8570-EF72466D5465}">
      <text>
        <r>
          <rPr>
            <sz val="10"/>
            <color indexed="81"/>
            <rFont val="Lucida Console"/>
            <family val="3"/>
          </rPr>
          <t>Última movimentação no estoque em 08/2023 quantidade 193.</t>
        </r>
      </text>
    </comment>
    <comment ref="R506" authorId="0" shapeId="0" xr:uid="{0C52DF63-3DC5-4D59-8212-84F555DEF7B4}">
      <text>
        <r>
          <rPr>
            <sz val="10"/>
            <color indexed="81"/>
            <rFont val="Lucida Console"/>
            <family val="3"/>
          </rPr>
          <t>01.01.1901</t>
        </r>
      </text>
    </comment>
    <comment ref="Y506" authorId="0" shapeId="0" xr:uid="{2CF5D743-DED9-4121-A60D-C247BAE50A2D}">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AB7D9A72-989D-4C53-9638-6C6AC53CE5EE}">
      <text>
        <r>
          <rPr>
            <sz val="10"/>
            <color indexed="81"/>
            <rFont val="Lucida Console"/>
            <family val="3"/>
          </rPr>
          <t>Última movimentação no estoque em 09/2023 quantidade 397.</t>
        </r>
      </text>
    </comment>
    <comment ref="R507" authorId="0" shapeId="0" xr:uid="{D3282C11-AEC8-443B-97E4-F5EFCE847540}">
      <text>
        <r>
          <rPr>
            <sz val="10"/>
            <color indexed="81"/>
            <rFont val="Lucida Console"/>
            <family val="3"/>
          </rPr>
          <t>27.02.2008</t>
        </r>
      </text>
    </comment>
    <comment ref="Y507" authorId="0" shapeId="0" xr:uid="{AADFB5B1-3C94-40AD-90A6-2641CECACB7E}">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CA58DD5A-79C4-4E59-9EE2-D8B93637FA89}">
      <text>
        <r>
          <rPr>
            <sz val="10"/>
            <color indexed="81"/>
            <rFont val="Lucida Console"/>
            <family val="3"/>
          </rPr>
          <t>Última movimentação no estoque em 09/2023 quantidade 132.</t>
        </r>
      </text>
    </comment>
    <comment ref="R508" authorId="0" shapeId="0" xr:uid="{66C9EB48-E775-45D2-A83F-3F622705D04D}">
      <text>
        <r>
          <rPr>
            <sz val="10"/>
            <color indexed="81"/>
            <rFont val="Lucida Console"/>
            <family val="3"/>
          </rPr>
          <t>01.01.1901</t>
        </r>
      </text>
    </comment>
    <comment ref="Y508" authorId="0" shapeId="0" xr:uid="{DAD19B1F-8ECD-4492-B352-E538C64B618A}">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05ED7E02-184C-4BDD-A86D-062ADA8557D0}">
      <text>
        <r>
          <rPr>
            <sz val="10"/>
            <color indexed="81"/>
            <rFont val="Lucida Console"/>
            <family val="3"/>
          </rPr>
          <t>Última movimentação no estoque em 09/2023 quantidade 1.861.</t>
        </r>
      </text>
    </comment>
    <comment ref="R509" authorId="0" shapeId="0" xr:uid="{EBE25EE0-AA16-4554-BC07-6104D33D95D8}">
      <text>
        <r>
          <rPr>
            <sz val="10"/>
            <color indexed="81"/>
            <rFont val="Lucida Console"/>
            <family val="3"/>
          </rPr>
          <t>01.01.1901</t>
        </r>
      </text>
    </comment>
    <comment ref="Y509" authorId="0" shapeId="0" xr:uid="{0B8695AD-3569-46D0-9668-2D221519873B}">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5A568263-4FAB-4995-9356-7492C4C804BB}">
      <text>
        <r>
          <rPr>
            <sz val="10"/>
            <color indexed="81"/>
            <rFont val="Lucida Console"/>
            <family val="3"/>
          </rPr>
          <t>Última movimentação no estoque em 09/2023 quantidade 430.</t>
        </r>
      </text>
    </comment>
    <comment ref="R510" authorId="0" shapeId="0" xr:uid="{8409CF12-7584-41B7-AAC3-D0153C564935}">
      <text>
        <r>
          <rPr>
            <sz val="10"/>
            <color indexed="81"/>
            <rFont val="Lucida Console"/>
            <family val="3"/>
          </rPr>
          <t>18.09.2012</t>
        </r>
      </text>
    </comment>
    <comment ref="Y510" authorId="0" shapeId="0" xr:uid="{4B680E91-95FA-4667-B44D-E0924847C6DA}">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BCED67B9-A402-408F-825A-4869EFE813EC}">
      <text>
        <r>
          <rPr>
            <sz val="10"/>
            <color indexed="81"/>
            <rFont val="Lucida Console"/>
            <family val="3"/>
          </rPr>
          <t>Última movimentação no estoque em 09/2023 quantidade 785.</t>
        </r>
      </text>
    </comment>
    <comment ref="R511" authorId="0" shapeId="0" xr:uid="{92567A24-BDC1-4DCF-A1BD-CE1711B3BA86}">
      <text>
        <r>
          <rPr>
            <sz val="10"/>
            <color indexed="81"/>
            <rFont val="Lucida Console"/>
            <family val="3"/>
          </rPr>
          <t>01.01.1901</t>
        </r>
      </text>
    </comment>
    <comment ref="Y511" authorId="0" shapeId="0" xr:uid="{3E374999-3635-40DF-BD14-CBD029E42618}">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A7E3E09B-3903-44BF-AAF2-20263D0BE28F}">
      <text>
        <r>
          <rPr>
            <sz val="10"/>
            <color indexed="81"/>
            <rFont val="Lucida Console"/>
            <family val="3"/>
          </rPr>
          <t>Última movimentação no estoque em 09/2023 quantidade 765.</t>
        </r>
      </text>
    </comment>
    <comment ref="R512" authorId="0" shapeId="0" xr:uid="{49A287F7-0838-450C-992C-8FBF6960788D}">
      <text>
        <r>
          <rPr>
            <sz val="10"/>
            <color indexed="81"/>
            <rFont val="Lucida Console"/>
            <family val="3"/>
          </rPr>
          <t>01.01.1901</t>
        </r>
      </text>
    </comment>
    <comment ref="Y512" authorId="0" shapeId="0" xr:uid="{1D30D214-DFA6-43BF-AED8-E3B2BA1CB92A}">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D8D8630F-DE8C-471A-88CC-A5A641D68ADA}">
      <text>
        <r>
          <rPr>
            <sz val="10"/>
            <color indexed="81"/>
            <rFont val="Lucida Console"/>
            <family val="3"/>
          </rPr>
          <t>Última movimentação no estoque em 09/2023 quantidade 394.</t>
        </r>
      </text>
    </comment>
    <comment ref="R513" authorId="0" shapeId="0" xr:uid="{A93F639A-68F2-44B6-8B83-B77B5963646D}">
      <text>
        <r>
          <rPr>
            <sz val="10"/>
            <color indexed="81"/>
            <rFont val="Lucida Console"/>
            <family val="3"/>
          </rPr>
          <t>01.01.1901</t>
        </r>
      </text>
    </comment>
    <comment ref="Y513" authorId="0" shapeId="0" xr:uid="{49482AC3-3F0A-4086-8DC2-96C46044792D}">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56032720-35DA-4D96-845F-29291253C483}">
      <text>
        <r>
          <rPr>
            <sz val="10"/>
            <color indexed="81"/>
            <rFont val="Lucida Console"/>
            <family val="3"/>
          </rPr>
          <t>Última movimentação no estoque em 09/2023 quantidade 196.</t>
        </r>
      </text>
    </comment>
    <comment ref="R514" authorId="0" shapeId="0" xr:uid="{289EBA35-79DC-4FC6-84E3-8C3FB48EC7E3}">
      <text>
        <r>
          <rPr>
            <sz val="10"/>
            <color indexed="81"/>
            <rFont val="Lucida Console"/>
            <family val="3"/>
          </rPr>
          <t>01.01.1901</t>
        </r>
      </text>
    </comment>
    <comment ref="Y514" authorId="0" shapeId="0" xr:uid="{84AB852B-2B18-447C-99EB-1F728690867E}">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606B29E7-3B5D-40E4-B80B-EE7B052C44FB}">
      <text>
        <r>
          <rPr>
            <sz val="10"/>
            <color indexed="81"/>
            <rFont val="Lucida Console"/>
            <family val="3"/>
          </rPr>
          <t>Última movimentação no estoque em 08/2023 quantidade 671.</t>
        </r>
      </text>
    </comment>
    <comment ref="R515" authorId="0" shapeId="0" xr:uid="{4E60625C-2152-4941-8587-62729BD71269}">
      <text>
        <r>
          <rPr>
            <sz val="10"/>
            <color indexed="81"/>
            <rFont val="Lucida Console"/>
            <family val="3"/>
          </rPr>
          <t>06.11.2003</t>
        </r>
      </text>
    </comment>
    <comment ref="Y515" authorId="0" shapeId="0" xr:uid="{54005F1D-2C5B-4F42-95BC-D8F2FEA84F70}">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78F48B9F-32AD-4F78-8C47-B050BA8B3F1A}">
      <text>
        <r>
          <rPr>
            <sz val="10"/>
            <color indexed="81"/>
            <rFont val="Lucida Console"/>
            <family val="3"/>
          </rPr>
          <t>Última movimentação no estoque em 09/2023 quantidade 155.</t>
        </r>
      </text>
    </comment>
    <comment ref="R516" authorId="0" shapeId="0" xr:uid="{EB33140B-7338-4EEB-923C-2037720AA11D}">
      <text>
        <r>
          <rPr>
            <sz val="10"/>
            <color indexed="81"/>
            <rFont val="Lucida Console"/>
            <family val="3"/>
          </rPr>
          <t>01.01.1901</t>
        </r>
      </text>
    </comment>
    <comment ref="Y516" authorId="0" shapeId="0" xr:uid="{CBFEDBB7-7D08-4140-892F-C33EBFBA1482}">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8CBC31C0-981B-46D0-8F1B-CCDE22908D9C}">
      <text>
        <r>
          <rPr>
            <sz val="10"/>
            <color indexed="81"/>
            <rFont val="Lucida Console"/>
            <family val="3"/>
          </rPr>
          <t>Última movimentação no estoque em 08/2023 quantidade 12.</t>
        </r>
      </text>
    </comment>
    <comment ref="R517" authorId="0" shapeId="0" xr:uid="{E339725F-4B63-43C0-8CA0-72C680ADF7EE}">
      <text>
        <r>
          <rPr>
            <sz val="10"/>
            <color indexed="81"/>
            <rFont val="Lucida Console"/>
            <family val="3"/>
          </rPr>
          <t>01.01.1901</t>
        </r>
      </text>
    </comment>
    <comment ref="Y517" authorId="0" shapeId="0" xr:uid="{1D911594-7D00-43A7-802C-F4A3B643D00D}">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3CE2D6AA-4695-40DE-B0A0-F5A6830BC6CD}">
      <text>
        <r>
          <rPr>
            <sz val="10"/>
            <color indexed="81"/>
            <rFont val="Lucida Console"/>
            <family val="3"/>
          </rPr>
          <t>Última movimentação no estoque em 07/2023 quantidade 19.</t>
        </r>
      </text>
    </comment>
    <comment ref="R518" authorId="0" shapeId="0" xr:uid="{56B0D35A-91CF-41D0-A1E6-05D9EED1BCBD}">
      <text>
        <r>
          <rPr>
            <sz val="10"/>
            <color indexed="81"/>
            <rFont val="Lucida Console"/>
            <family val="3"/>
          </rPr>
          <t>01.01.1901</t>
        </r>
      </text>
    </comment>
    <comment ref="Y518" authorId="0" shapeId="0" xr:uid="{19545D82-E83F-4D1F-AE8F-A4E5F7992D3B}">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EDCA23AB-F0E4-4FDD-A509-D0E119C6FB8E}">
      <text>
        <r>
          <rPr>
            <sz val="10"/>
            <color indexed="81"/>
            <rFont val="Lucida Console"/>
            <family val="3"/>
          </rPr>
          <t>Última movimentação no estoque em 08/2023 quantidade 1.245.</t>
        </r>
      </text>
    </comment>
    <comment ref="R519" authorId="0" shapeId="0" xr:uid="{832D78A9-F6D7-4D93-B5C3-3A41CDBC0D2B}">
      <text>
        <r>
          <rPr>
            <sz val="10"/>
            <color indexed="81"/>
            <rFont val="Lucida Console"/>
            <family val="3"/>
          </rPr>
          <t>01.01.1901</t>
        </r>
      </text>
    </comment>
    <comment ref="Y519" authorId="0" shapeId="0" xr:uid="{CB70D147-EABC-4289-92D2-591EAC3FB8EF}">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2941EA51-9789-4154-91F0-1E64BA9F8AFA}">
      <text>
        <r>
          <rPr>
            <sz val="10"/>
            <color indexed="81"/>
            <rFont val="Lucida Console"/>
            <family val="3"/>
          </rPr>
          <t>Última movimentação no estoque em 08/2023 quantidade 1.</t>
        </r>
      </text>
    </comment>
    <comment ref="R520" authorId="0" shapeId="0" xr:uid="{586345CE-6EC2-4262-85DC-6611C431B7F7}">
      <text>
        <r>
          <rPr>
            <sz val="10"/>
            <color indexed="81"/>
            <rFont val="Lucida Console"/>
            <family val="3"/>
          </rPr>
          <t>01.01.1901</t>
        </r>
      </text>
    </comment>
    <comment ref="Y520" authorId="0" shapeId="0" xr:uid="{4BA6196E-660C-4D70-815C-71F02150A2BD}">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92E4579C-1D68-4D6C-A45B-9DCFEE0F5F8C}">
      <text>
        <r>
          <rPr>
            <sz val="10"/>
            <color indexed="81"/>
            <rFont val="Lucida Console"/>
            <family val="3"/>
          </rPr>
          <t>Última movimentação no estoque em 08/2023 quantidade 133.</t>
        </r>
      </text>
    </comment>
    <comment ref="R521" authorId="0" shapeId="0" xr:uid="{CAF892DC-6494-4400-998F-E4239C747C2E}">
      <text>
        <r>
          <rPr>
            <sz val="10"/>
            <color indexed="81"/>
            <rFont val="Lucida Console"/>
            <family val="3"/>
          </rPr>
          <t>01.01.1901</t>
        </r>
      </text>
    </comment>
    <comment ref="Y521" authorId="0" shapeId="0" xr:uid="{77236B4B-39D3-4780-9A9B-189E5A79B238}">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CA3D0565-C4E0-4E7C-8771-479FC7D98D9E}">
      <text>
        <r>
          <rPr>
            <sz val="10"/>
            <color indexed="81"/>
            <rFont val="Lucida Console"/>
            <family val="3"/>
          </rPr>
          <t>Última movimentação no estoque em 08/2023 quantidade 747.</t>
        </r>
      </text>
    </comment>
    <comment ref="R522" authorId="0" shapeId="0" xr:uid="{26568E57-9957-44E0-8607-AC4089357FB1}">
      <text>
        <r>
          <rPr>
            <sz val="10"/>
            <color indexed="81"/>
            <rFont val="Lucida Console"/>
            <family val="3"/>
          </rPr>
          <t>01.01.1901</t>
        </r>
      </text>
    </comment>
    <comment ref="Y522" authorId="0" shapeId="0" xr:uid="{23D5BD94-9866-47FC-955E-A11CB4948D1A}">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E957CBB1-EFAF-4868-82A2-93E4C9F11000}">
      <text>
        <r>
          <rPr>
            <sz val="10"/>
            <color indexed="81"/>
            <rFont val="Lucida Console"/>
            <family val="3"/>
          </rPr>
          <t>Última movimentação no estoque em 08/2023 quantidade 279.</t>
        </r>
      </text>
    </comment>
    <comment ref="R523" authorId="0" shapeId="0" xr:uid="{A3193F24-F5BF-4F13-BB73-9F1B96171ECB}">
      <text>
        <r>
          <rPr>
            <sz val="10"/>
            <color indexed="81"/>
            <rFont val="Lucida Console"/>
            <family val="3"/>
          </rPr>
          <t>01.01.1901</t>
        </r>
      </text>
    </comment>
    <comment ref="Y523" authorId="0" shapeId="0" xr:uid="{B587EA4A-9F08-427E-B510-62B99FC67820}">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EC1387B3-7DD3-43B7-995C-BF8CC3531EA7}">
      <text>
        <r>
          <rPr>
            <sz val="10"/>
            <color indexed="81"/>
            <rFont val="Lucida Console"/>
            <family val="3"/>
          </rPr>
          <t>Última movimentação no estoque em 08/2023 quantidade 324.</t>
        </r>
      </text>
    </comment>
    <comment ref="R524" authorId="0" shapeId="0" xr:uid="{0160A752-1D9A-4499-89DF-7165680410D5}">
      <text>
        <r>
          <rPr>
            <sz val="10"/>
            <color indexed="81"/>
            <rFont val="Lucida Console"/>
            <family val="3"/>
          </rPr>
          <t>01.01.1901</t>
        </r>
      </text>
    </comment>
    <comment ref="Y524" authorId="0" shapeId="0" xr:uid="{412BC5C8-4A0B-4F3D-AACE-8C78784E6C46}">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78DA2AE7-6F69-4108-A4D4-30CB94EF93A8}">
      <text>
        <r>
          <rPr>
            <sz val="10"/>
            <color indexed="81"/>
            <rFont val="Lucida Console"/>
            <family val="3"/>
          </rPr>
          <t>Última movimentação no estoque em 08/2023 quantidade 267.</t>
        </r>
      </text>
    </comment>
    <comment ref="R525" authorId="0" shapeId="0" xr:uid="{4C59A3EB-283E-476A-9544-A53B208292DE}">
      <text>
        <r>
          <rPr>
            <sz val="10"/>
            <color indexed="81"/>
            <rFont val="Lucida Console"/>
            <family val="3"/>
          </rPr>
          <t>01.01.1901</t>
        </r>
      </text>
    </comment>
    <comment ref="Y525" authorId="0" shapeId="0" xr:uid="{AA7AA4D5-7DA2-498A-98AA-AF7F96906527}">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39EE930B-828F-4F58-B5EE-5C655EC6482A}">
      <text>
        <r>
          <rPr>
            <sz val="10"/>
            <color indexed="81"/>
            <rFont val="Lucida Console"/>
            <family val="3"/>
          </rPr>
          <t>Última movimentação no estoque em 09/2023 quantidade 311.</t>
        </r>
      </text>
    </comment>
    <comment ref="R526" authorId="0" shapeId="0" xr:uid="{E0A59AB0-9B7F-4B9C-817E-B37568785726}">
      <text>
        <r>
          <rPr>
            <sz val="10"/>
            <color indexed="81"/>
            <rFont val="Lucida Console"/>
            <family val="3"/>
          </rPr>
          <t>01.01.1901</t>
        </r>
      </text>
    </comment>
    <comment ref="Y526" authorId="0" shapeId="0" xr:uid="{7550871C-FE73-48AF-A0ED-073532C64208}">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019C9FB8-6C05-43EA-96C1-9B669BA4D1C0}">
      <text>
        <r>
          <rPr>
            <sz val="10"/>
            <color indexed="81"/>
            <rFont val="Lucida Console"/>
            <family val="3"/>
          </rPr>
          <t>Última movimentação no estoque em 09/2023 quantidade 571.</t>
        </r>
      </text>
    </comment>
    <comment ref="R527" authorId="0" shapeId="0" xr:uid="{50279470-D23F-461E-9E21-0CD2DF1D393E}">
      <text>
        <r>
          <rPr>
            <sz val="10"/>
            <color indexed="81"/>
            <rFont val="Lucida Console"/>
            <family val="3"/>
          </rPr>
          <t>01.01.1901</t>
        </r>
      </text>
    </comment>
    <comment ref="Y527" authorId="0" shapeId="0" xr:uid="{A12A8333-F731-46A0-844A-FF36F63821C9}">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CB66B808-63C7-4D98-8BD8-419BDFC45291}">
      <text>
        <r>
          <rPr>
            <sz val="10"/>
            <color indexed="81"/>
            <rFont val="Lucida Console"/>
            <family val="3"/>
          </rPr>
          <t>Última movimentação no estoque em 09/2023 quantidade 548.</t>
        </r>
      </text>
    </comment>
    <comment ref="R528" authorId="0" shapeId="0" xr:uid="{6B715A07-4A1D-499D-877C-74EC21132809}">
      <text>
        <r>
          <rPr>
            <sz val="10"/>
            <color indexed="81"/>
            <rFont val="Lucida Console"/>
            <family val="3"/>
          </rPr>
          <t>01.01.1901</t>
        </r>
      </text>
    </comment>
    <comment ref="Y528" authorId="0" shapeId="0" xr:uid="{D72066F3-C0FE-4239-B065-B5852DF65D0B}">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6794DAA1-F916-48C4-8E49-399A12056772}">
      <text>
        <r>
          <rPr>
            <sz val="10"/>
            <color indexed="81"/>
            <rFont val="Lucida Console"/>
            <family val="3"/>
          </rPr>
          <t>Última movimentação no estoque em 09/2023 quantidade 569.</t>
        </r>
      </text>
    </comment>
    <comment ref="R529" authorId="0" shapeId="0" xr:uid="{663DEFE7-3652-4EEC-A3B7-C88695127501}">
      <text>
        <r>
          <rPr>
            <sz val="10"/>
            <color indexed="81"/>
            <rFont val="Lucida Console"/>
            <family val="3"/>
          </rPr>
          <t>01.01.1901</t>
        </r>
      </text>
    </comment>
    <comment ref="Y529" authorId="0" shapeId="0" xr:uid="{42D5B7DE-C807-46D3-B299-3196324C90B9}">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96DDC5BB-5DCC-426E-9EBE-CF21BADCFCCE}">
      <text>
        <r>
          <rPr>
            <sz val="10"/>
            <color indexed="81"/>
            <rFont val="Lucida Console"/>
            <family val="3"/>
          </rPr>
          <t>Última movimentação no estoque em 09/2023 quantidade 177.</t>
        </r>
      </text>
    </comment>
    <comment ref="R530" authorId="0" shapeId="0" xr:uid="{167351BD-3FB4-42F7-9A5C-8BCBE5439AF4}">
      <text>
        <r>
          <rPr>
            <sz val="10"/>
            <color indexed="81"/>
            <rFont val="Lucida Console"/>
            <family val="3"/>
          </rPr>
          <t>01.01.1901</t>
        </r>
      </text>
    </comment>
    <comment ref="Y530" authorId="0" shapeId="0" xr:uid="{492824F6-CBED-4A94-AD33-E45B8770A7B8}">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74A67F82-53EF-41E7-B5A7-FD6E324EF396}">
      <text>
        <r>
          <rPr>
            <sz val="10"/>
            <color indexed="81"/>
            <rFont val="Lucida Console"/>
            <family val="3"/>
          </rPr>
          <t>Última movimentação no estoque em 09/2023 quantidade 480.</t>
        </r>
      </text>
    </comment>
    <comment ref="R531" authorId="0" shapeId="0" xr:uid="{E5CAE175-525E-4DD5-BFA6-DC8800B8AFBB}">
      <text>
        <r>
          <rPr>
            <sz val="10"/>
            <color indexed="81"/>
            <rFont val="Lucida Console"/>
            <family val="3"/>
          </rPr>
          <t>20.07.2015</t>
        </r>
      </text>
    </comment>
    <comment ref="Y531" authorId="0" shapeId="0" xr:uid="{5838E51C-A850-4947-B667-0D65E1372056}">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AF16BD80-FFC2-4156-8BC5-3B9F58168DD3}">
      <text>
        <r>
          <rPr>
            <sz val="10"/>
            <color indexed="81"/>
            <rFont val="Lucida Console"/>
            <family val="3"/>
          </rPr>
          <t>Última movimentação no estoque em 09/2023 quantidade 1.037.</t>
        </r>
      </text>
    </comment>
    <comment ref="R532" authorId="0" shapeId="0" xr:uid="{9687F022-9030-416C-9209-DBD2D1B07922}">
      <text>
        <r>
          <rPr>
            <sz val="10"/>
            <color indexed="81"/>
            <rFont val="Lucida Console"/>
            <family val="3"/>
          </rPr>
          <t>21.07.2006</t>
        </r>
      </text>
    </comment>
    <comment ref="Y532" authorId="0" shapeId="0" xr:uid="{6DD3E24A-E178-4365-BEF0-C2BFBC375A1B}">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0A2D85A2-3806-4EFF-99EA-B9B8C70B29B5}">
      <text>
        <r>
          <rPr>
            <sz val="10"/>
            <color indexed="81"/>
            <rFont val="Lucida Console"/>
            <family val="3"/>
          </rPr>
          <t>Última movimentação no estoque em 08/2023 quantidade 52.</t>
        </r>
      </text>
    </comment>
    <comment ref="R533" authorId="0" shapeId="0" xr:uid="{D2AD5B3F-73BA-4749-AF04-3FDDB14C4091}">
      <text>
        <r>
          <rPr>
            <sz val="10"/>
            <color indexed="81"/>
            <rFont val="Lucida Console"/>
            <family val="3"/>
          </rPr>
          <t>21.07.2006</t>
        </r>
      </text>
    </comment>
    <comment ref="Y533" authorId="0" shapeId="0" xr:uid="{8569420C-9D29-4CB3-A49F-EEF8EF41EAD1}">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39E0E6C-31B6-461C-904E-80DF3A1F9170}">
      <text>
        <r>
          <rPr>
            <sz val="10"/>
            <color indexed="81"/>
            <rFont val="Lucida Console"/>
            <family val="3"/>
          </rPr>
          <t>Última movimentação no estoque em 07/2023 quantidade 403.</t>
        </r>
      </text>
    </comment>
    <comment ref="R534" authorId="0" shapeId="0" xr:uid="{1C99A78C-2065-4361-A93E-1F7812F0D583}">
      <text>
        <r>
          <rPr>
            <sz val="10"/>
            <color indexed="81"/>
            <rFont val="Lucida Console"/>
            <family val="3"/>
          </rPr>
          <t>21.07.2006</t>
        </r>
      </text>
    </comment>
    <comment ref="Y534" authorId="0" shapeId="0" xr:uid="{B0C567ED-A410-4586-9C78-77E5B149FE52}">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5A2BC591-C1E0-4E76-AA12-E1FAC2F95771}">
      <text>
        <r>
          <rPr>
            <sz val="10"/>
            <color indexed="81"/>
            <rFont val="Lucida Console"/>
            <family val="3"/>
          </rPr>
          <t>Última movimentação no estoque em 08/2023 quantidade 344.</t>
        </r>
      </text>
    </comment>
    <comment ref="R535" authorId="0" shapeId="0" xr:uid="{A8D933D7-9CEC-404F-92DD-DB80EA843D72}">
      <text>
        <r>
          <rPr>
            <sz val="10"/>
            <color indexed="81"/>
            <rFont val="Lucida Console"/>
            <family val="3"/>
          </rPr>
          <t>21.07.2006</t>
        </r>
      </text>
    </comment>
    <comment ref="Y535" authorId="0" shapeId="0" xr:uid="{169F4C0D-F35E-4740-B109-3B8CE0A0E798}">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0BC31586-F5CE-4058-8F77-58B1259B14A4}">
      <text>
        <r>
          <rPr>
            <sz val="10"/>
            <color indexed="81"/>
            <rFont val="Lucida Console"/>
            <family val="3"/>
          </rPr>
          <t>Última movimentação no estoque em 08/2023 quantidade 529.</t>
        </r>
      </text>
    </comment>
    <comment ref="R536" authorId="0" shapeId="0" xr:uid="{F10BDFC2-E797-4E96-B9EF-A13D4596AD50}">
      <text>
        <r>
          <rPr>
            <sz val="10"/>
            <color indexed="81"/>
            <rFont val="Lucida Console"/>
            <family val="3"/>
          </rPr>
          <t>21.07.2006</t>
        </r>
      </text>
    </comment>
    <comment ref="Y536" authorId="0" shapeId="0" xr:uid="{35DD80C5-B919-419C-A38F-1CAEFCA9D1D6}">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EC7A7A1C-48E6-4D64-AC3C-76585416A49F}">
      <text>
        <r>
          <rPr>
            <sz val="10"/>
            <color indexed="81"/>
            <rFont val="Lucida Console"/>
            <family val="3"/>
          </rPr>
          <t>Última movimentação no estoque em 09/2023 quantidade 159.</t>
        </r>
      </text>
    </comment>
    <comment ref="R537" authorId="0" shapeId="0" xr:uid="{47234EF5-25DF-4A7D-8057-DCF6287A1BCF}">
      <text>
        <r>
          <rPr>
            <sz val="10"/>
            <color indexed="81"/>
            <rFont val="Lucida Console"/>
            <family val="3"/>
          </rPr>
          <t>21.07.2006</t>
        </r>
      </text>
    </comment>
    <comment ref="Y537" authorId="0" shapeId="0" xr:uid="{236956CF-D05B-4A31-BDAE-7D7FA8F251D8}">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F3B7BF30-5563-4BF4-A705-D6C763582D76}">
      <text>
        <r>
          <rPr>
            <sz val="10"/>
            <color indexed="81"/>
            <rFont val="Lucida Console"/>
            <family val="3"/>
          </rPr>
          <t>Última movimentação no estoque em 08/2023 quantidade 252.</t>
        </r>
      </text>
    </comment>
    <comment ref="R538" authorId="0" shapeId="0" xr:uid="{8423097E-CFFD-455D-AC9E-8F813B768167}">
      <text>
        <r>
          <rPr>
            <sz val="10"/>
            <color indexed="81"/>
            <rFont val="Lucida Console"/>
            <family val="3"/>
          </rPr>
          <t>01.01.1901</t>
        </r>
      </text>
    </comment>
    <comment ref="Y538" authorId="0" shapeId="0" xr:uid="{B19F70A2-CD8B-4322-91A7-7E7853E4986A}">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C29157A7-1C47-4F0B-862A-52AA19927DB7}">
      <text>
        <r>
          <rPr>
            <sz val="10"/>
            <color indexed="81"/>
            <rFont val="Lucida Console"/>
            <family val="3"/>
          </rPr>
          <t>Última movimentação no estoque em 09/2023 quantidade 632.</t>
        </r>
      </text>
    </comment>
    <comment ref="R539" authorId="0" shapeId="0" xr:uid="{9FBB1076-10E1-49C4-8940-777122D58AFE}">
      <text>
        <r>
          <rPr>
            <sz val="10"/>
            <color indexed="81"/>
            <rFont val="Lucida Console"/>
            <family val="3"/>
          </rPr>
          <t>01.08.2006</t>
        </r>
      </text>
    </comment>
    <comment ref="Y539" authorId="0" shapeId="0" xr:uid="{4AC8220D-D11D-4410-B8F1-BC18A5F8E2D6}">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DB78DA5A-FE40-4E8D-AF92-338260EF72CA}">
      <text>
        <r>
          <rPr>
            <sz val="10"/>
            <color indexed="81"/>
            <rFont val="Lucida Console"/>
            <family val="3"/>
          </rPr>
          <t>Última movimentação no estoque em 07/2023 quantidade 162.</t>
        </r>
      </text>
    </comment>
    <comment ref="R540" authorId="0" shapeId="0" xr:uid="{A5433D3C-B66C-41B1-A1EC-78D4476E1F72}">
      <text>
        <r>
          <rPr>
            <sz val="10"/>
            <color indexed="81"/>
            <rFont val="Lucida Console"/>
            <family val="3"/>
          </rPr>
          <t>01.08.2006</t>
        </r>
      </text>
    </comment>
    <comment ref="Y540" authorId="0" shapeId="0" xr:uid="{396754A0-7DC1-4324-B91B-0A4D40C67A90}">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7195131E-A2DA-441A-8AE0-97C12BC52675}">
      <text>
        <r>
          <rPr>
            <sz val="10"/>
            <color indexed="81"/>
            <rFont val="Lucida Console"/>
            <family val="3"/>
          </rPr>
          <t>Última movimentação no estoque em 06/2023 quantidade 334.</t>
        </r>
      </text>
    </comment>
    <comment ref="R541" authorId="0" shapeId="0" xr:uid="{35E26DA9-C405-4A20-A392-4FE76453C6A5}">
      <text>
        <r>
          <rPr>
            <sz val="10"/>
            <color indexed="81"/>
            <rFont val="Lucida Console"/>
            <family val="3"/>
          </rPr>
          <t>01.08.2006</t>
        </r>
      </text>
    </comment>
    <comment ref="Y541" authorId="0" shapeId="0" xr:uid="{E7C62402-3752-41BE-933C-1F439CB78CDD}">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F8176140-B983-44E1-8E08-9E075E5409C6}">
      <text>
        <r>
          <rPr>
            <sz val="10"/>
            <color indexed="81"/>
            <rFont val="Lucida Console"/>
            <family val="3"/>
          </rPr>
          <t>Última movimentação no estoque em 08/2023 quantidade 2.</t>
        </r>
      </text>
    </comment>
    <comment ref="R542" authorId="0" shapeId="0" xr:uid="{B6600A57-91EA-4CDC-ADBA-0D27538F864E}">
      <text>
        <r>
          <rPr>
            <sz val="10"/>
            <color indexed="81"/>
            <rFont val="Lucida Console"/>
            <family val="3"/>
          </rPr>
          <t>01.08.2006</t>
        </r>
      </text>
    </comment>
    <comment ref="Y542" authorId="0" shapeId="0" xr:uid="{4C30EF4B-E82C-45FF-8E25-C8F22B3FD4AB}">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B72A8DBA-92E0-4D4D-900D-04E87601FDA0}">
      <text>
        <r>
          <rPr>
            <sz val="10"/>
            <color indexed="81"/>
            <rFont val="Lucida Console"/>
            <family val="3"/>
          </rPr>
          <t>Última movimentação no estoque em 09/2023 quantidade 520.</t>
        </r>
      </text>
    </comment>
    <comment ref="R543" authorId="0" shapeId="0" xr:uid="{9E0E09B7-E8DB-412E-90AE-9D66D7AFBD49}">
      <text>
        <r>
          <rPr>
            <sz val="10"/>
            <color indexed="81"/>
            <rFont val="Lucida Console"/>
            <family val="3"/>
          </rPr>
          <t>01.08.2006</t>
        </r>
      </text>
    </comment>
    <comment ref="Y543" authorId="0" shapeId="0" xr:uid="{3B5DBCCC-89C0-4E83-81E9-01AB1985EFEA}">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35B470EC-8CEE-4FA9-80C8-90C2FE16F0DD}">
      <text>
        <r>
          <rPr>
            <sz val="10"/>
            <color indexed="81"/>
            <rFont val="Lucida Console"/>
            <family val="3"/>
          </rPr>
          <t>Última movimentação no estoque em 07/2023 quantidade 11.</t>
        </r>
      </text>
    </comment>
    <comment ref="R544" authorId="0" shapeId="0" xr:uid="{6DF16E3B-8656-41F7-BD51-A165AF4D818C}">
      <text>
        <r>
          <rPr>
            <sz val="10"/>
            <color indexed="81"/>
            <rFont val="Lucida Console"/>
            <family val="3"/>
          </rPr>
          <t>05.04.2011</t>
        </r>
      </text>
    </comment>
    <comment ref="Y544" authorId="0" shapeId="0" xr:uid="{29636FC9-6DDE-4850-B785-EDF0981F14E8}">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8857DAB1-97FB-4EEA-975E-70EB1C915F0D}">
      <text>
        <r>
          <rPr>
            <sz val="10"/>
            <color indexed="81"/>
            <rFont val="Lucida Console"/>
            <family val="3"/>
          </rPr>
          <t>Última movimentação no estoque em 09/2023 quantidade 2.</t>
        </r>
      </text>
    </comment>
    <comment ref="R545" authorId="0" shapeId="0" xr:uid="{68554414-3D9B-46BA-88D3-60A37B750691}">
      <text>
        <r>
          <rPr>
            <sz val="10"/>
            <color indexed="81"/>
            <rFont val="Lucida Console"/>
            <family val="3"/>
          </rPr>
          <t>14.06.2013</t>
        </r>
      </text>
    </comment>
    <comment ref="Y545" authorId="0" shapeId="0" xr:uid="{43F0944B-B2C9-48A9-89A7-A94751D3F165}">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A364D0E0-6795-42D2-B388-7279A2C092D8}">
      <text>
        <r>
          <rPr>
            <sz val="10"/>
            <color indexed="81"/>
            <rFont val="Lucida Console"/>
            <family val="3"/>
          </rPr>
          <t>Última movimentação no estoque em 09/2023 quantidade 3.098.</t>
        </r>
      </text>
    </comment>
    <comment ref="R546" authorId="0" shapeId="0" xr:uid="{01836AB7-9767-445B-9334-DE60A0FF7C84}">
      <text>
        <r>
          <rPr>
            <sz val="10"/>
            <color indexed="81"/>
            <rFont val="Lucida Console"/>
            <family val="3"/>
          </rPr>
          <t>21.05.2019</t>
        </r>
      </text>
    </comment>
    <comment ref="Y546" authorId="0" shapeId="0" xr:uid="{4BFC5A09-BDCB-4C56-958F-6204AEA1858B}">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34706D4B-661B-4FD7-B4CE-98E11DE0ED05}">
      <text>
        <r>
          <rPr>
            <sz val="10"/>
            <color indexed="81"/>
            <rFont val="Lucida Console"/>
            <family val="3"/>
          </rPr>
          <t>Última movimentação no estoque em 09/2023 quantidade 108.</t>
        </r>
      </text>
    </comment>
    <comment ref="R547" authorId="0" shapeId="0" xr:uid="{5DF61548-CA62-4B00-B47B-A06C69C67181}">
      <text>
        <r>
          <rPr>
            <sz val="10"/>
            <color indexed="81"/>
            <rFont val="Lucida Console"/>
            <family val="3"/>
          </rPr>
          <t>01.01.1901</t>
        </r>
      </text>
    </comment>
    <comment ref="Y547" authorId="0" shapeId="0" xr:uid="{5F59D77D-DEE0-4B6B-82E9-BA5C07D59EBF}">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B484DB1E-1C70-4275-9AEE-AB8143E45EAD}">
      <text>
        <r>
          <rPr>
            <sz val="10"/>
            <color indexed="81"/>
            <rFont val="Lucida Console"/>
            <family val="3"/>
          </rPr>
          <t>Última movimentação no estoque em 09/2023 quantidade 656.</t>
        </r>
      </text>
    </comment>
    <comment ref="R548" authorId="0" shapeId="0" xr:uid="{3068D60A-1158-4014-AC0F-70FC3BB32C33}">
      <text>
        <r>
          <rPr>
            <sz val="10"/>
            <color indexed="81"/>
            <rFont val="Lucida Console"/>
            <family val="3"/>
          </rPr>
          <t>01.01.1901</t>
        </r>
      </text>
    </comment>
    <comment ref="Y548" authorId="0" shapeId="0" xr:uid="{44FD7C15-2588-444E-BF2F-CA7ECA469EED}">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400ACBD0-3A88-4FA5-A787-4293051B053A}">
      <text>
        <r>
          <rPr>
            <sz val="10"/>
            <color indexed="81"/>
            <rFont val="Lucida Console"/>
            <family val="3"/>
          </rPr>
          <t>Última movimentação no estoque em 09/2023 quantidade 486.</t>
        </r>
      </text>
    </comment>
    <comment ref="R549" authorId="0" shapeId="0" xr:uid="{DD5D3E07-FC32-4F2B-8FDA-6BF5B4479CDF}">
      <text>
        <r>
          <rPr>
            <sz val="10"/>
            <color indexed="81"/>
            <rFont val="Lucida Console"/>
            <family val="3"/>
          </rPr>
          <t>01.01.1901</t>
        </r>
      </text>
    </comment>
    <comment ref="Y549" authorId="0" shapeId="0" xr:uid="{182C4106-00AC-41B5-8624-70291D41789F}">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25F0233B-2AE1-4B0E-AB38-C70AD3B82165}">
      <text>
        <r>
          <rPr>
            <sz val="10"/>
            <color indexed="81"/>
            <rFont val="Lucida Console"/>
            <family val="3"/>
          </rPr>
          <t>Última movimentação no estoque em 09/2023 quantidade 515.</t>
        </r>
      </text>
    </comment>
    <comment ref="R550" authorId="0" shapeId="0" xr:uid="{13B26249-76BC-4426-A595-976A959B5D8D}">
      <text>
        <r>
          <rPr>
            <sz val="10"/>
            <color indexed="81"/>
            <rFont val="Lucida Console"/>
            <family val="3"/>
          </rPr>
          <t>01.01.1901</t>
        </r>
      </text>
    </comment>
    <comment ref="Y550" authorId="0" shapeId="0" xr:uid="{A32E39E1-7A4C-42E0-B6ED-7034583FAFE9}">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57248912-6753-4185-BE92-887B2E726010}">
      <text>
        <r>
          <rPr>
            <sz val="10"/>
            <color indexed="81"/>
            <rFont val="Lucida Console"/>
            <family val="3"/>
          </rPr>
          <t>Última movimentação no estoque em 09/2023 quantidade 540.</t>
        </r>
      </text>
    </comment>
    <comment ref="R551" authorId="0" shapeId="0" xr:uid="{901DA399-9DC9-4507-AC0A-57874DE71380}">
      <text>
        <r>
          <rPr>
            <sz val="10"/>
            <color indexed="81"/>
            <rFont val="Lucida Console"/>
            <family val="3"/>
          </rPr>
          <t>01.01.1901</t>
        </r>
      </text>
    </comment>
    <comment ref="Y551" authorId="0" shapeId="0" xr:uid="{CCB23280-1189-452D-AEDF-F01DD1B8918F}">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EBCBCCAD-10B5-4227-A557-EEE2B3E79B1D}">
      <text>
        <r>
          <rPr>
            <sz val="10"/>
            <color indexed="81"/>
            <rFont val="Lucida Console"/>
            <family val="3"/>
          </rPr>
          <t>Última movimentação no estoque em 09/2023 quantidade 450.</t>
        </r>
      </text>
    </comment>
    <comment ref="R552" authorId="0" shapeId="0" xr:uid="{E83B3817-C237-4F3B-9042-13268F279D4B}">
      <text>
        <r>
          <rPr>
            <sz val="10"/>
            <color indexed="81"/>
            <rFont val="Lucida Console"/>
            <family val="3"/>
          </rPr>
          <t>01.01.1901</t>
        </r>
      </text>
    </comment>
    <comment ref="Y552" authorId="0" shapeId="0" xr:uid="{E3C4E7A9-D0BD-45F0-BB76-795D4B91F058}">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9F257262-D7F2-4C01-A9BF-003C8D5E342A}">
      <text>
        <r>
          <rPr>
            <sz val="10"/>
            <color indexed="81"/>
            <rFont val="Lucida Console"/>
            <family val="3"/>
          </rPr>
          <t>Última movimentação no estoque em 09/2023 quantidade 435.</t>
        </r>
      </text>
    </comment>
    <comment ref="R553" authorId="0" shapeId="0" xr:uid="{847F470E-6A18-4F69-900B-73B1D1B40C53}">
      <text>
        <r>
          <rPr>
            <sz val="10"/>
            <color indexed="81"/>
            <rFont val="Lucida Console"/>
            <family val="3"/>
          </rPr>
          <t>01.01.1901</t>
        </r>
      </text>
    </comment>
    <comment ref="Y553" authorId="0" shapeId="0" xr:uid="{6F055093-089F-4D37-A7A4-5D406AA2E6D4}">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C1265B32-9F5E-4CB5-9A84-5C57647FE309}">
      <text>
        <r>
          <rPr>
            <sz val="10"/>
            <color indexed="81"/>
            <rFont val="Lucida Console"/>
            <family val="3"/>
          </rPr>
          <t>Última movimentação no estoque em 09/2023 quantidade 20.</t>
        </r>
      </text>
    </comment>
    <comment ref="R554" authorId="0" shapeId="0" xr:uid="{9B4E1DF2-369E-48E9-8EC5-CC868BF71FA7}">
      <text>
        <r>
          <rPr>
            <sz val="10"/>
            <color indexed="81"/>
            <rFont val="Lucida Console"/>
            <family val="3"/>
          </rPr>
          <t>01.01.1901</t>
        </r>
      </text>
    </comment>
    <comment ref="Y554" authorId="0" shapeId="0" xr:uid="{F09F9F11-36DB-45B7-ADAE-1FAB288E39B9}">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A745FD2D-7E0A-483B-824E-F66FACD48AA8}">
      <text>
        <r>
          <rPr>
            <sz val="10"/>
            <color indexed="81"/>
            <rFont val="Lucida Console"/>
            <family val="3"/>
          </rPr>
          <t>Última movimentação no estoque em 09/2023 quantidade 4.884.</t>
        </r>
      </text>
    </comment>
    <comment ref="R555" authorId="0" shapeId="0" xr:uid="{35F435CD-83E6-4F7B-ABC8-D0A5755B4C6A}">
      <text>
        <r>
          <rPr>
            <sz val="10"/>
            <color indexed="81"/>
            <rFont val="Lucida Console"/>
            <family val="3"/>
          </rPr>
          <t>01.01.1901</t>
        </r>
      </text>
    </comment>
    <comment ref="Y555" authorId="0" shapeId="0" xr:uid="{FEA30AAC-0B9C-4FEB-9586-42BE52688854}">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E6018DC1-7234-4B5A-8795-F30078DAD300}">
      <text>
        <r>
          <rPr>
            <sz val="10"/>
            <color indexed="81"/>
            <rFont val="Lucida Console"/>
            <family val="3"/>
          </rPr>
          <t>Última movimentação no estoque em 09/2023 quantidade 185.</t>
        </r>
      </text>
    </comment>
    <comment ref="R556" authorId="0" shapeId="0" xr:uid="{EB9218D8-8B1F-4CBB-A32E-C74E07023DD4}">
      <text>
        <r>
          <rPr>
            <sz val="10"/>
            <color indexed="81"/>
            <rFont val="Lucida Console"/>
            <family val="3"/>
          </rPr>
          <t>11.11.2016</t>
        </r>
      </text>
    </comment>
    <comment ref="Y556" authorId="0" shapeId="0" xr:uid="{D9F1053A-072A-4DFB-AC66-B0F2208780CC}">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F83E3C5D-8DDA-4EE9-B41E-3EDCEBE33D80}">
      <text>
        <r>
          <rPr>
            <sz val="10"/>
            <color indexed="81"/>
            <rFont val="Lucida Console"/>
            <family val="3"/>
          </rPr>
          <t>Última movimentação no estoque em 09/2023 quantidade 1.193.</t>
        </r>
      </text>
    </comment>
    <comment ref="R557" authorId="0" shapeId="0" xr:uid="{A66B40D3-D286-40E2-BC58-39C625DEA718}">
      <text>
        <r>
          <rPr>
            <sz val="10"/>
            <color indexed="81"/>
            <rFont val="Lucida Console"/>
            <family val="3"/>
          </rPr>
          <t>01.01.1901</t>
        </r>
      </text>
    </comment>
    <comment ref="Y557" authorId="0" shapeId="0" xr:uid="{B08660E5-6B52-4839-B994-C418F3FB6C22}">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78C94F9D-5AAD-409E-8060-1105778CB5F6}">
      <text>
        <r>
          <rPr>
            <sz val="10"/>
            <color indexed="81"/>
            <rFont val="Lucida Console"/>
            <family val="3"/>
          </rPr>
          <t>Última movimentação no estoque em 03/2023 quantidade 13.744.</t>
        </r>
      </text>
    </comment>
    <comment ref="R558" authorId="0" shapeId="0" xr:uid="{29F73BA5-8A67-484D-8BD8-FFD5B836876F}">
      <text>
        <r>
          <rPr>
            <sz val="10"/>
            <color indexed="81"/>
            <rFont val="Lucida Console"/>
            <family val="3"/>
          </rPr>
          <t>06.07.2006</t>
        </r>
      </text>
    </comment>
    <comment ref="Y558" authorId="0" shapeId="0" xr:uid="{46A38F77-B57C-4E60-B79B-4827525427FF}">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6680B5B1-1F82-460F-81C5-3514DA34382F}">
      <text>
        <r>
          <rPr>
            <sz val="10"/>
            <color indexed="81"/>
            <rFont val="Lucida Console"/>
            <family val="3"/>
          </rPr>
          <t>Última movimentação no estoque em 09/2023 quantidade 265.</t>
        </r>
      </text>
    </comment>
    <comment ref="R559" authorId="0" shapeId="0" xr:uid="{DA8B51F5-820E-4310-BBD3-FBC5B3FD325D}">
      <text>
        <r>
          <rPr>
            <sz val="10"/>
            <color indexed="81"/>
            <rFont val="Lucida Console"/>
            <family val="3"/>
          </rPr>
          <t>06.07.2006</t>
        </r>
      </text>
    </comment>
    <comment ref="Y559" authorId="0" shapeId="0" xr:uid="{E91D7E4F-2FBA-4176-884C-D8F09A07E603}">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E5ACBDE1-8BC9-4AD1-AE08-B295663759FC}">
      <text>
        <r>
          <rPr>
            <sz val="10"/>
            <color indexed="81"/>
            <rFont val="Lucida Console"/>
            <family val="3"/>
          </rPr>
          <t>Última movimentação no estoque em 09/2023 quantidade 227.</t>
        </r>
      </text>
    </comment>
    <comment ref="R560" authorId="0" shapeId="0" xr:uid="{4D741719-BBD1-4D42-8FA7-08552F554BDA}">
      <text>
        <r>
          <rPr>
            <sz val="10"/>
            <color indexed="81"/>
            <rFont val="Lucida Console"/>
            <family val="3"/>
          </rPr>
          <t>01.01.1901</t>
        </r>
      </text>
    </comment>
    <comment ref="Y560" authorId="0" shapeId="0" xr:uid="{8F406E9D-BCCF-4E94-B15B-F05A8E0E837D}">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DCCB9935-73AF-4B97-9425-B3C8736CEB5F}">
      <text>
        <r>
          <rPr>
            <sz val="10"/>
            <color indexed="81"/>
            <rFont val="Lucida Console"/>
            <family val="3"/>
          </rPr>
          <t>Última movimentação no estoque em 03/2023 quantidade 691.</t>
        </r>
      </text>
    </comment>
    <comment ref="R561" authorId="0" shapeId="0" xr:uid="{A12664AB-96C5-4F8D-9C65-0380A5228EE0}">
      <text>
        <r>
          <rPr>
            <sz val="10"/>
            <color indexed="81"/>
            <rFont val="Lucida Console"/>
            <family val="3"/>
          </rPr>
          <t>01.01.1901</t>
        </r>
      </text>
    </comment>
    <comment ref="Y561" authorId="0" shapeId="0" xr:uid="{5C229C28-D7A3-4111-AD6D-BA169773BCC5}">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2D42A9FF-8FDB-4B75-943F-7EAABC63D10C}">
      <text>
        <r>
          <rPr>
            <sz val="10"/>
            <color indexed="81"/>
            <rFont val="Lucida Console"/>
            <family val="3"/>
          </rPr>
          <t>Última movimentação no estoque em 09/2023 quantidade 52.</t>
        </r>
      </text>
    </comment>
    <comment ref="R562" authorId="0" shapeId="0" xr:uid="{EA509C86-F6D2-4485-B6FF-6FA9BFD30DFC}">
      <text>
        <r>
          <rPr>
            <sz val="10"/>
            <color indexed="81"/>
            <rFont val="Lucida Console"/>
            <family val="3"/>
          </rPr>
          <t>26.01.2006</t>
        </r>
      </text>
    </comment>
    <comment ref="Y562" authorId="0" shapeId="0" xr:uid="{978EA37F-8B79-4C04-BED0-3B7E84DC5214}">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48124FEE-EE57-483A-B7A0-0B71E46CBD9A}">
      <text>
        <r>
          <rPr>
            <sz val="10"/>
            <color indexed="81"/>
            <rFont val="Lucida Console"/>
            <family val="3"/>
          </rPr>
          <t>Última movimentação no estoque em 04/2023 quantidade 41.</t>
        </r>
      </text>
    </comment>
    <comment ref="R563" authorId="0" shapeId="0" xr:uid="{5DC89696-0D3D-4196-BB20-DC9B3A3A6846}">
      <text>
        <r>
          <rPr>
            <sz val="10"/>
            <color indexed="81"/>
            <rFont val="Lucida Console"/>
            <family val="3"/>
          </rPr>
          <t>04.12.2015</t>
        </r>
      </text>
    </comment>
    <comment ref="Y563" authorId="0" shapeId="0" xr:uid="{8EF3E0CB-6D18-4C1B-B66B-7B1D16B8D7BE}">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3EFC0EE1-EC1E-4548-BEF7-A7360246452F}">
      <text>
        <r>
          <rPr>
            <sz val="10"/>
            <color indexed="81"/>
            <rFont val="Lucida Console"/>
            <family val="3"/>
          </rPr>
          <t>Última movimentação no estoque em 02/2023 quantidade 1.</t>
        </r>
      </text>
    </comment>
    <comment ref="R564" authorId="0" shapeId="0" xr:uid="{3A796655-4116-4B79-9FC0-A21EE1CA0719}">
      <text>
        <r>
          <rPr>
            <sz val="10"/>
            <color indexed="81"/>
            <rFont val="Lucida Console"/>
            <family val="3"/>
          </rPr>
          <t>20.04.2010</t>
        </r>
      </text>
    </comment>
    <comment ref="Y564" authorId="0" shapeId="0" xr:uid="{F221E851-3CC5-44AF-B176-20E88CA1B0DF}">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3C2A5956-D0C3-4343-810E-01C0F7697D46}">
      <text>
        <r>
          <rPr>
            <sz val="10"/>
            <color indexed="81"/>
            <rFont val="Lucida Console"/>
            <family val="3"/>
          </rPr>
          <t>Última movimentação no estoque em 08/2023 quantidade 200.</t>
        </r>
      </text>
    </comment>
    <comment ref="R565" authorId="0" shapeId="0" xr:uid="{3A642CCB-7435-41FD-BD94-1BDBDB48E6AC}">
      <text>
        <r>
          <rPr>
            <sz val="10"/>
            <color indexed="81"/>
            <rFont val="Lucida Console"/>
            <family val="3"/>
          </rPr>
          <t>01.01.1901</t>
        </r>
      </text>
    </comment>
    <comment ref="Y565" authorId="0" shapeId="0" xr:uid="{C3208626-14D3-4A29-B17F-909269BAC757}">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700CCF1F-A7F7-422C-B2AE-A987BBBA797F}">
      <text>
        <r>
          <rPr>
            <sz val="10"/>
            <color indexed="81"/>
            <rFont val="Lucida Console"/>
            <family val="3"/>
          </rPr>
          <t>Última movimentação no estoque em 09/2023 quantidade 50.</t>
        </r>
      </text>
    </comment>
    <comment ref="R566" authorId="0" shapeId="0" xr:uid="{41F90655-FAD6-4B28-A4CD-1D3B93FCFD91}">
      <text>
        <r>
          <rPr>
            <sz val="10"/>
            <color indexed="81"/>
            <rFont val="Lucida Console"/>
            <family val="3"/>
          </rPr>
          <t>23.08.2013</t>
        </r>
      </text>
    </comment>
    <comment ref="Y566" authorId="0" shapeId="0" xr:uid="{DE46CD4C-70E0-4DF5-A9C0-B07C01A2F037}">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CA532FFD-E649-417D-B84A-1C961C446280}">
      <text>
        <r>
          <rPr>
            <sz val="10"/>
            <color indexed="81"/>
            <rFont val="Lucida Console"/>
            <family val="3"/>
          </rPr>
          <t>Última movimentação no estoque em 04/2023 quantidade 10.</t>
        </r>
      </text>
    </comment>
    <comment ref="R567" authorId="0" shapeId="0" xr:uid="{CBFBEC67-1187-40BE-B1CE-9363BAE0C9A3}">
      <text>
        <r>
          <rPr>
            <sz val="10"/>
            <color indexed="81"/>
            <rFont val="Lucida Console"/>
            <family val="3"/>
          </rPr>
          <t>23.08.2013</t>
        </r>
      </text>
    </comment>
    <comment ref="Y567" authorId="0" shapeId="0" xr:uid="{C78F1A06-2CC0-4E7B-8D47-9EDB1A931BA0}">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9979E8DD-DA19-476C-B001-6B2708301293}">
      <text>
        <r>
          <rPr>
            <sz val="10"/>
            <color indexed="81"/>
            <rFont val="Lucida Console"/>
            <family val="3"/>
          </rPr>
          <t>Última movimentação no estoque em 04/2023 quantidade 42.</t>
        </r>
      </text>
    </comment>
    <comment ref="R568" authorId="0" shapeId="0" xr:uid="{6B79440F-A895-46EF-95D2-0CBD46BC801C}">
      <text>
        <r>
          <rPr>
            <sz val="10"/>
            <color indexed="81"/>
            <rFont val="Lucida Console"/>
            <family val="3"/>
          </rPr>
          <t>27.08.2004</t>
        </r>
      </text>
    </comment>
    <comment ref="Y568" authorId="0" shapeId="0" xr:uid="{66ED77B9-322C-4F98-B937-770B0DEACF36}">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1896005E-23F5-475F-85CE-9D6E696CBB7D}">
      <text>
        <r>
          <rPr>
            <sz val="10"/>
            <color indexed="81"/>
            <rFont val="Lucida Console"/>
            <family val="3"/>
          </rPr>
          <t>Última movimentação no estoque em 09/2023 quantidade 10.000.</t>
        </r>
      </text>
    </comment>
    <comment ref="R569" authorId="0" shapeId="0" xr:uid="{4C9F02C3-38FF-4643-84B8-50DB7FE19491}">
      <text>
        <r>
          <rPr>
            <sz val="10"/>
            <color indexed="81"/>
            <rFont val="Lucida Console"/>
            <family val="3"/>
          </rPr>
          <t>15.03.2018</t>
        </r>
      </text>
    </comment>
    <comment ref="Y569" authorId="0" shapeId="0" xr:uid="{32470773-8A3A-4CD3-BB6A-D817E8F1E3DA}">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02BA7393-B80B-4887-8E4B-3542712E26E8}">
      <text>
        <r>
          <rPr>
            <sz val="10"/>
            <color indexed="81"/>
            <rFont val="Lucida Console"/>
            <family val="3"/>
          </rPr>
          <t>Última movimentação no estoque em 06/2023 quantidade 15.</t>
        </r>
      </text>
    </comment>
    <comment ref="R570" authorId="0" shapeId="0" xr:uid="{9126DE0C-BF3B-4B3A-BA41-B812D585A311}">
      <text>
        <r>
          <rPr>
            <sz val="10"/>
            <color indexed="81"/>
            <rFont val="Lucida Console"/>
            <family val="3"/>
          </rPr>
          <t>15.03.2018</t>
        </r>
      </text>
    </comment>
    <comment ref="Y570" authorId="0" shapeId="0" xr:uid="{F7A4D14B-72AF-432E-99D8-93954B794700}">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E21A5CD9-6536-4521-A48B-0925A882176B}">
      <text>
        <r>
          <rPr>
            <sz val="10"/>
            <color indexed="81"/>
            <rFont val="Lucida Console"/>
            <family val="3"/>
          </rPr>
          <t>Última movimentação no estoque em 04/2023 quantidade 50.</t>
        </r>
      </text>
    </comment>
    <comment ref="R571" authorId="0" shapeId="0" xr:uid="{12E9C4F9-B10B-4963-B9C3-070D9CA6001F}">
      <text>
        <r>
          <rPr>
            <sz val="10"/>
            <color indexed="81"/>
            <rFont val="Lucida Console"/>
            <family val="3"/>
          </rPr>
          <t>15.03.2018</t>
        </r>
      </text>
    </comment>
    <comment ref="Y571" authorId="0" shapeId="0" xr:uid="{4444E1F2-2C74-4BF7-9477-3CCB7BEA1265}">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CE2CFF8E-942B-48FE-B361-48C5941BE40B}">
      <text>
        <r>
          <rPr>
            <sz val="10"/>
            <color indexed="81"/>
            <rFont val="Lucida Console"/>
            <family val="3"/>
          </rPr>
          <t>Última movimentação no estoque em 08/2023 quantidade 20.</t>
        </r>
      </text>
    </comment>
    <comment ref="R572" authorId="0" shapeId="0" xr:uid="{13FBCAB8-FCBD-40AB-AC72-8876E82C0970}">
      <text>
        <r>
          <rPr>
            <sz val="10"/>
            <color indexed="81"/>
            <rFont val="Lucida Console"/>
            <family val="3"/>
          </rPr>
          <t>15.03.2018</t>
        </r>
      </text>
    </comment>
    <comment ref="Y572" authorId="0" shapeId="0" xr:uid="{62FD95BC-5A4B-489F-A101-F0FA3825C3FF}">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50797606-787D-4375-BEA7-2093635CC20A}">
      <text>
        <r>
          <rPr>
            <sz val="10"/>
            <color indexed="81"/>
            <rFont val="Lucida Console"/>
            <family val="3"/>
          </rPr>
          <t>Última movimentação no estoque em 05/2023 quantidade 5.</t>
        </r>
      </text>
    </comment>
    <comment ref="R573" authorId="0" shapeId="0" xr:uid="{3A14A28F-AA45-47A4-AE36-D8958AE0D097}">
      <text>
        <r>
          <rPr>
            <sz val="10"/>
            <color indexed="81"/>
            <rFont val="Lucida Console"/>
            <family val="3"/>
          </rPr>
          <t>15.03.2018</t>
        </r>
      </text>
    </comment>
    <comment ref="Y573" authorId="0" shapeId="0" xr:uid="{AC590D98-4BE2-4DC4-9271-D88907DDBE04}">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6075E11E-2D17-4138-A6B0-D7B1956E4FC5}">
      <text>
        <r>
          <rPr>
            <sz val="10"/>
            <color indexed="81"/>
            <rFont val="Lucida Console"/>
            <family val="3"/>
          </rPr>
          <t>Última movimentação no estoque em 05/2023 quantidade 1.</t>
        </r>
      </text>
    </comment>
    <comment ref="R574" authorId="0" shapeId="0" xr:uid="{1D0720F1-2FF6-4F0F-AD37-30F8D77547C2}">
      <text>
        <r>
          <rPr>
            <sz val="10"/>
            <color indexed="81"/>
            <rFont val="Lucida Console"/>
            <family val="3"/>
          </rPr>
          <t>24.01.2008</t>
        </r>
      </text>
    </comment>
    <comment ref="Y574" authorId="0" shapeId="0" xr:uid="{C32621B7-C887-4C5F-B6C7-87A49C0416A5}">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1DC28BD8-263B-47A5-98D4-8C3B736317A3}">
      <text>
        <r>
          <rPr>
            <sz val="10"/>
            <color indexed="81"/>
            <rFont val="Lucida Console"/>
            <family val="3"/>
          </rPr>
          <t>Última movimentação no estoque em 04/2023 quantidade 2.000.</t>
        </r>
      </text>
    </comment>
    <comment ref="R575" authorId="0" shapeId="0" xr:uid="{6E8B8E10-8D6A-4D69-86E8-91EFAA561CB3}">
      <text>
        <r>
          <rPr>
            <sz val="10"/>
            <color indexed="81"/>
            <rFont val="Lucida Console"/>
            <family val="3"/>
          </rPr>
          <t>15.03.2018</t>
        </r>
      </text>
    </comment>
    <comment ref="Y575" authorId="0" shapeId="0" xr:uid="{15A883FD-6837-47A6-B371-E88AF9A6DABC}">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149F777F-C171-40AF-8C98-D4A999ED033F}">
      <text>
        <r>
          <rPr>
            <sz val="10"/>
            <color indexed="81"/>
            <rFont val="Lucida Console"/>
            <family val="3"/>
          </rPr>
          <t>Última movimentação no estoque em 07/2023 quantidade 60.</t>
        </r>
      </text>
    </comment>
    <comment ref="R576" authorId="0" shapeId="0" xr:uid="{4E0579A1-2A97-41D3-844F-4F90D1DD29CC}">
      <text>
        <r>
          <rPr>
            <sz val="10"/>
            <color indexed="81"/>
            <rFont val="Lucida Console"/>
            <family val="3"/>
          </rPr>
          <t>20.04.2004</t>
        </r>
      </text>
    </comment>
    <comment ref="Y576" authorId="0" shapeId="0" xr:uid="{AE57FD46-39BE-437B-A22E-37A20BD70937}">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5E0A6263-0000-4366-8D1B-66A2C6322301}">
      <text>
        <r>
          <rPr>
            <sz val="10"/>
            <color indexed="81"/>
            <rFont val="Lucida Console"/>
            <family val="3"/>
          </rPr>
          <t>Última movimentação no estoque em 05/2023 quantidade 270.</t>
        </r>
      </text>
    </comment>
    <comment ref="R577" authorId="0" shapeId="0" xr:uid="{8D553274-295F-4EC1-AE41-A85C124CBB6B}">
      <text>
        <r>
          <rPr>
            <sz val="10"/>
            <color indexed="81"/>
            <rFont val="Lucida Console"/>
            <family val="3"/>
          </rPr>
          <t>01.01.1901</t>
        </r>
      </text>
    </comment>
    <comment ref="Y577" authorId="0" shapeId="0" xr:uid="{BBF7B0BE-BF0C-4EA1-8C8C-164CF434A071}">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D4CB637D-FE22-4589-AD10-BBC11FC39A5B}">
      <text>
        <r>
          <rPr>
            <sz val="10"/>
            <color indexed="81"/>
            <rFont val="Lucida Console"/>
            <family val="3"/>
          </rPr>
          <t>Última movimentação no estoque em 08/2023 quantidade 200.</t>
        </r>
      </text>
    </comment>
    <comment ref="R578" authorId="0" shapeId="0" xr:uid="{879BC770-EA38-4478-B500-E909DB6FAB35}">
      <text>
        <r>
          <rPr>
            <sz val="10"/>
            <color indexed="81"/>
            <rFont val="Lucida Console"/>
            <family val="3"/>
          </rPr>
          <t>01.01.1901</t>
        </r>
      </text>
    </comment>
    <comment ref="Y578" authorId="0" shapeId="0" xr:uid="{1857228E-DD8D-4BB9-84C0-562C01D9C9B4}">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E7E702B4-2A8E-49C7-BFC3-311171262F3B}">
      <text>
        <r>
          <rPr>
            <sz val="10"/>
            <color indexed="81"/>
            <rFont val="Lucida Console"/>
            <family val="3"/>
          </rPr>
          <t>Última movimentação no estoque em 04/2023 quantidade 15.</t>
        </r>
      </text>
    </comment>
    <comment ref="R579" authorId="0" shapeId="0" xr:uid="{90F681EE-E978-4B55-8764-2C0B3E048345}">
      <text>
        <r>
          <rPr>
            <sz val="10"/>
            <color indexed="81"/>
            <rFont val="Lucida Console"/>
            <family val="3"/>
          </rPr>
          <t>20.04.2004</t>
        </r>
      </text>
    </comment>
    <comment ref="Y579" authorId="0" shapeId="0" xr:uid="{961848B1-F11E-48BD-915D-88D7E2F7B287}">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0952120A-481C-4757-8C17-6AD74FCDE5F0}">
      <text>
        <r>
          <rPr>
            <sz val="10"/>
            <color indexed="81"/>
            <rFont val="Lucida Console"/>
            <family val="3"/>
          </rPr>
          <t>Última movimentação no estoque em 03/2023 quantidade 50.</t>
        </r>
      </text>
    </comment>
    <comment ref="R580" authorId="0" shapeId="0" xr:uid="{7A1849A1-3396-4D13-98D8-C6D997912416}">
      <text>
        <r>
          <rPr>
            <sz val="10"/>
            <color indexed="81"/>
            <rFont val="Lucida Console"/>
            <family val="3"/>
          </rPr>
          <t>04.02.2013</t>
        </r>
      </text>
    </comment>
    <comment ref="Y580" authorId="0" shapeId="0" xr:uid="{9AF8CCCF-81D4-45F0-B943-3A868BAF4BA9}">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4B72ED3B-49FC-4A02-9EE0-0E16371C7FBB}">
      <text>
        <r>
          <rPr>
            <sz val="10"/>
            <color indexed="81"/>
            <rFont val="Lucida Console"/>
            <family val="3"/>
          </rPr>
          <t>Última movimentação no estoque em 09/2023 quantidade 10.</t>
        </r>
      </text>
    </comment>
    <comment ref="R581" authorId="0" shapeId="0" xr:uid="{8079120C-8204-499F-898A-10AE92FF84C2}">
      <text>
        <r>
          <rPr>
            <sz val="10"/>
            <color indexed="81"/>
            <rFont val="Lucida Console"/>
            <family val="3"/>
          </rPr>
          <t>26.01.2006</t>
        </r>
      </text>
    </comment>
    <comment ref="Y581" authorId="0" shapeId="0" xr:uid="{34506E4A-48FB-4CCF-8AC4-438A8E8A1701}">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DD14F8EA-E621-472F-AEF8-6A026E667B97}">
      <text>
        <r>
          <rPr>
            <sz val="10"/>
            <color indexed="81"/>
            <rFont val="Lucida Console"/>
            <family val="3"/>
          </rPr>
          <t>Última movimentação no estoque em 07/2023 quantidade 10.</t>
        </r>
      </text>
    </comment>
    <comment ref="R582" authorId="0" shapeId="0" xr:uid="{0879EC2D-0191-48CB-ABF7-EF4F414C69CA}">
      <text>
        <r>
          <rPr>
            <sz val="10"/>
            <color indexed="81"/>
            <rFont val="Lucida Console"/>
            <family val="3"/>
          </rPr>
          <t>26.01.2006</t>
        </r>
      </text>
    </comment>
    <comment ref="Y582" authorId="0" shapeId="0" xr:uid="{E3BED25E-8BCE-4668-B0B6-B709AD3B82CB}">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37BD33EF-5BEE-4471-AE6C-D603648E4D1B}">
      <text>
        <r>
          <rPr>
            <sz val="10"/>
            <color indexed="81"/>
            <rFont val="Lucida Console"/>
            <family val="3"/>
          </rPr>
          <t>Última movimentação no estoque em 04/2023 quantidade 36.</t>
        </r>
      </text>
    </comment>
    <comment ref="R583" authorId="0" shapeId="0" xr:uid="{49474795-C516-4DB0-9F33-219F1F8D026C}">
      <text>
        <r>
          <rPr>
            <sz val="10"/>
            <color indexed="81"/>
            <rFont val="Lucida Console"/>
            <family val="3"/>
          </rPr>
          <t>15.03.2013</t>
        </r>
      </text>
    </comment>
    <comment ref="Y583" authorId="0" shapeId="0" xr:uid="{F9844E1F-30A8-44CE-A787-08B43C4A1EB4}">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A9FBC0A7-DE6C-4371-8B44-362F83DF29E8}">
      <text>
        <r>
          <rPr>
            <sz val="10"/>
            <color indexed="81"/>
            <rFont val="Lucida Console"/>
            <family val="3"/>
          </rPr>
          <t>Última movimentação no estoque em 07/2023 quantidade 11.</t>
        </r>
      </text>
    </comment>
    <comment ref="R584" authorId="0" shapeId="0" xr:uid="{FD35F03F-4ED6-4639-BD3E-4932350BD91A}">
      <text>
        <r>
          <rPr>
            <sz val="10"/>
            <color indexed="81"/>
            <rFont val="Lucida Console"/>
            <family val="3"/>
          </rPr>
          <t>01.01.1901</t>
        </r>
      </text>
    </comment>
    <comment ref="Y584" authorId="0" shapeId="0" xr:uid="{49D84D92-091D-4CC8-A409-BA02A64B4225}">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87BD97B3-B562-4B26-A4A0-889EC4DC3250}">
      <text>
        <r>
          <rPr>
            <sz val="10"/>
            <color indexed="81"/>
            <rFont val="Lucida Console"/>
            <family val="3"/>
          </rPr>
          <t>Última movimentação no estoque em 09/2023 quantidade 508.</t>
        </r>
      </text>
    </comment>
    <comment ref="R585" authorId="0" shapeId="0" xr:uid="{5C344D1A-7F25-4720-93FB-EFDBC459D556}">
      <text>
        <r>
          <rPr>
            <sz val="10"/>
            <color indexed="81"/>
            <rFont val="Lucida Console"/>
            <family val="3"/>
          </rPr>
          <t>08.08.2016</t>
        </r>
      </text>
    </comment>
    <comment ref="Y585" authorId="0" shapeId="0" xr:uid="{93600A79-983C-4DC3-B073-8D28AC9981ED}">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BA09657E-53CD-407A-9157-053A88B5DC23}">
      <text>
        <r>
          <rPr>
            <sz val="10"/>
            <color indexed="81"/>
            <rFont val="Lucida Console"/>
            <family val="3"/>
          </rPr>
          <t>Última movimentação no estoque em 09/2023 quantidade 77.</t>
        </r>
      </text>
    </comment>
    <comment ref="R586" authorId="0" shapeId="0" xr:uid="{D7281894-1287-4345-85ED-F23E87090DF7}">
      <text>
        <r>
          <rPr>
            <sz val="10"/>
            <color indexed="81"/>
            <rFont val="Lucida Console"/>
            <family val="3"/>
          </rPr>
          <t>01.01.1901</t>
        </r>
      </text>
    </comment>
    <comment ref="Y586" authorId="0" shapeId="0" xr:uid="{5DC043EB-A518-4C71-8CAF-08EBEF62AD8F}">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1178C473-D5F4-4C70-9BD1-65EF8C6A1B78}">
      <text>
        <r>
          <rPr>
            <sz val="10"/>
            <color indexed="81"/>
            <rFont val="Lucida Console"/>
            <family val="3"/>
          </rPr>
          <t>Última movimentação no estoque em 09/2023 quantidade 2.</t>
        </r>
      </text>
    </comment>
    <comment ref="R587" authorId="0" shapeId="0" xr:uid="{D2A6D71B-21AA-436E-A062-3C475A64CF34}">
      <text>
        <r>
          <rPr>
            <sz val="10"/>
            <color indexed="81"/>
            <rFont val="Lucida Console"/>
            <family val="3"/>
          </rPr>
          <t>02.04.2004</t>
        </r>
      </text>
    </comment>
    <comment ref="Y587" authorId="0" shapeId="0" xr:uid="{090D08F2-E97F-4F71-A18F-BC5257858F0D}">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EA3A4194-D9B0-4608-82E3-334148016B1D}">
      <text>
        <r>
          <rPr>
            <sz val="10"/>
            <color indexed="81"/>
            <rFont val="Lucida Console"/>
            <family val="3"/>
          </rPr>
          <t>Última movimentação no estoque em 09/2023 quantidade 2.</t>
        </r>
      </text>
    </comment>
    <comment ref="R588" authorId="0" shapeId="0" xr:uid="{390A1EE4-A078-41D4-A52E-D9131AB79DB8}">
      <text>
        <r>
          <rPr>
            <sz val="10"/>
            <color indexed="81"/>
            <rFont val="Lucida Console"/>
            <family val="3"/>
          </rPr>
          <t>12.09.2019</t>
        </r>
      </text>
    </comment>
    <comment ref="Y588" authorId="0" shapeId="0" xr:uid="{ADB3DC29-D0A1-46DA-B004-3919620795E9}">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73CB1C31-6F41-483C-A0D5-B760AE57216D}">
      <text>
        <r>
          <rPr>
            <sz val="10"/>
            <color indexed="81"/>
            <rFont val="Lucida Console"/>
            <family val="3"/>
          </rPr>
          <t>Última movimentação no estoque em 09/2023 quantidade 237.</t>
        </r>
      </text>
    </comment>
    <comment ref="R589" authorId="0" shapeId="0" xr:uid="{C0F3037B-177F-4258-9594-E32B93FFDA23}">
      <text>
        <r>
          <rPr>
            <sz val="10"/>
            <color indexed="81"/>
            <rFont val="Lucida Console"/>
            <family val="3"/>
          </rPr>
          <t>08.07.2020</t>
        </r>
      </text>
    </comment>
    <comment ref="Y589" authorId="0" shapeId="0" xr:uid="{50934916-7859-4F40-B334-A6106428C090}">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C18B52AE-1A20-46A1-AEF6-AEB78BA36414}">
      <text>
        <r>
          <rPr>
            <sz val="10"/>
            <color indexed="81"/>
            <rFont val="Lucida Console"/>
            <family val="3"/>
          </rPr>
          <t>Última movimentação no estoque em 09/2023 quantidade 178.</t>
        </r>
      </text>
    </comment>
    <comment ref="R590" authorId="0" shapeId="0" xr:uid="{DCA11FE1-0D08-468D-9970-B51E5D2902E6}">
      <text>
        <r>
          <rPr>
            <sz val="10"/>
            <color indexed="81"/>
            <rFont val="Lucida Console"/>
            <family val="3"/>
          </rPr>
          <t>13.03.2018</t>
        </r>
      </text>
    </comment>
    <comment ref="Y590" authorId="0" shapeId="0" xr:uid="{0479FBAE-17D3-48D2-92C5-619DA70EB73F}">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DEF547EB-E928-4DE7-A81B-197E615FE585}">
      <text>
        <r>
          <rPr>
            <sz val="10"/>
            <color indexed="81"/>
            <rFont val="Lucida Console"/>
            <family val="3"/>
          </rPr>
          <t>Última movimentação no estoque em 07/2023 quantidade 21.</t>
        </r>
      </text>
    </comment>
    <comment ref="R591" authorId="0" shapeId="0" xr:uid="{854A7F18-3180-46D4-82BF-9D02A843CC24}">
      <text>
        <r>
          <rPr>
            <sz val="10"/>
            <color indexed="81"/>
            <rFont val="Lucida Console"/>
            <family val="3"/>
          </rPr>
          <t>13.03.2018</t>
        </r>
      </text>
    </comment>
    <comment ref="Y591" authorId="0" shapeId="0" xr:uid="{39F1D25A-F434-4C15-A431-6DEC8FDA8C3B}">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B9F07BCE-E1BF-492E-AD01-A5C36229FB9A}">
      <text>
        <r>
          <rPr>
            <sz val="10"/>
            <color indexed="81"/>
            <rFont val="Lucida Console"/>
            <family val="3"/>
          </rPr>
          <t>Última movimentação no estoque em 09/2023 quantidade 300.</t>
        </r>
      </text>
    </comment>
    <comment ref="R592" authorId="0" shapeId="0" xr:uid="{8B65BB75-85B2-4216-9931-50111BF8ECE1}">
      <text>
        <r>
          <rPr>
            <sz val="10"/>
            <color indexed="81"/>
            <rFont val="Lucida Console"/>
            <family val="3"/>
          </rPr>
          <t>13.03.2018</t>
        </r>
      </text>
    </comment>
    <comment ref="Y592" authorId="0" shapeId="0" xr:uid="{4523C89C-B9CA-45A4-9F7D-87712639D466}">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E3DC8B2B-67A7-4DE8-BB10-2CC5176130BD}">
      <text>
        <r>
          <rPr>
            <sz val="10"/>
            <color indexed="81"/>
            <rFont val="Lucida Console"/>
            <family val="3"/>
          </rPr>
          <t>Última movimentação no estoque em 09/2023 quantidade 198.</t>
        </r>
      </text>
    </comment>
    <comment ref="R593" authorId="0" shapeId="0" xr:uid="{F9075E4A-3A78-4956-9C93-4C3D5DE1ADB6}">
      <text>
        <r>
          <rPr>
            <sz val="10"/>
            <color indexed="81"/>
            <rFont val="Lucida Console"/>
            <family val="3"/>
          </rPr>
          <t>13.03.2018</t>
        </r>
      </text>
    </comment>
    <comment ref="Y593" authorId="0" shapeId="0" xr:uid="{8F9E91AB-6EF7-4374-AD58-A4707F017852}">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E436633F-EC96-4B1A-8506-96CB8A5A58DB}">
      <text>
        <r>
          <rPr>
            <sz val="10"/>
            <color indexed="81"/>
            <rFont val="Lucida Console"/>
            <family val="3"/>
          </rPr>
          <t>Última movimentação no estoque em 09/2023 quantidade 17.</t>
        </r>
      </text>
    </comment>
    <comment ref="R594" authorId="0" shapeId="0" xr:uid="{F998DC65-F11D-4378-8F4B-6AA051E9CAEA}">
      <text>
        <r>
          <rPr>
            <sz val="10"/>
            <color indexed="81"/>
            <rFont val="Lucida Console"/>
            <family val="3"/>
          </rPr>
          <t>13.03.2018</t>
        </r>
      </text>
    </comment>
    <comment ref="Y594" authorId="0" shapeId="0" xr:uid="{AABA1665-A258-437B-8F3E-14E486D36E97}">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750B9006-0447-4E43-B1D9-27E68ACBBBF8}">
      <text>
        <r>
          <rPr>
            <sz val="10"/>
            <color indexed="81"/>
            <rFont val="Lucida Console"/>
            <family val="3"/>
          </rPr>
          <t>Última movimentação no estoque em 07/2023 quantidade 20.</t>
        </r>
      </text>
    </comment>
    <comment ref="R595" authorId="0" shapeId="0" xr:uid="{513FD565-204B-490C-8DB7-691983FFE22C}">
      <text>
        <r>
          <rPr>
            <sz val="10"/>
            <color indexed="81"/>
            <rFont val="Lucida Console"/>
            <family val="3"/>
          </rPr>
          <t>16.08.2005</t>
        </r>
      </text>
    </comment>
    <comment ref="Y595" authorId="0" shapeId="0" xr:uid="{3C33CAF3-C916-4C42-8880-C4B555813712}">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65030C55-3331-4693-A44A-322645805F95}">
      <text>
        <r>
          <rPr>
            <sz val="10"/>
            <color indexed="81"/>
            <rFont val="Lucida Console"/>
            <family val="3"/>
          </rPr>
          <t>Última movimentação no estoque em 07/2023 quantidade 12.</t>
        </r>
      </text>
    </comment>
    <comment ref="R596" authorId="0" shapeId="0" xr:uid="{E1D323C7-5C6E-464B-952A-13A6A297F75B}">
      <text>
        <r>
          <rPr>
            <sz val="10"/>
            <color indexed="81"/>
            <rFont val="Lucida Console"/>
            <family val="3"/>
          </rPr>
          <t>18.11.2013</t>
        </r>
      </text>
    </comment>
    <comment ref="Y596" authorId="0" shapeId="0" xr:uid="{EDA68E90-A078-4F97-A372-FFDAD4FCA5C2}">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41CBB310-B7CA-4C44-B0F7-B4F84BD75266}">
      <text>
        <r>
          <rPr>
            <sz val="10"/>
            <color indexed="81"/>
            <rFont val="Lucida Console"/>
            <family val="3"/>
          </rPr>
          <t>Última movimentação no estoque em 09/2023 quantidade 4.</t>
        </r>
      </text>
    </comment>
    <comment ref="R597" authorId="0" shapeId="0" xr:uid="{F808B799-9D3B-482C-BEAF-15DA155D5B2A}">
      <text>
        <r>
          <rPr>
            <sz val="10"/>
            <color indexed="81"/>
            <rFont val="Lucida Console"/>
            <family val="3"/>
          </rPr>
          <t>07.02.2018</t>
        </r>
      </text>
    </comment>
    <comment ref="Y597" authorId="0" shapeId="0" xr:uid="{9F684C75-41E1-4A27-84F8-8EC498A06D35}">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A5A0D713-613C-4904-AEAD-FA7132B83768}">
      <text>
        <r>
          <rPr>
            <sz val="10"/>
            <color indexed="81"/>
            <rFont val="Lucida Console"/>
            <family val="3"/>
          </rPr>
          <t>Última movimentação no estoque em 09/2023 quantidade 1.</t>
        </r>
      </text>
    </comment>
    <comment ref="R598" authorId="0" shapeId="0" xr:uid="{237ED5DB-4785-4CEB-A8AF-454CFFA36406}">
      <text>
        <r>
          <rPr>
            <sz val="10"/>
            <color indexed="81"/>
            <rFont val="Lucida Console"/>
            <family val="3"/>
          </rPr>
          <t>05.08.2010</t>
        </r>
      </text>
    </comment>
    <comment ref="Y598" authorId="0" shapeId="0" xr:uid="{75145596-F2DA-4918-800A-0C1C7938357D}">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F0A95FD0-72FE-40C5-B77B-A43F4C7D3384}">
      <text>
        <r>
          <rPr>
            <sz val="10"/>
            <color indexed="81"/>
            <rFont val="Lucida Console"/>
            <family val="3"/>
          </rPr>
          <t>Última movimentação no estoque em 12/2022 quantidade 81.</t>
        </r>
      </text>
    </comment>
    <comment ref="R599" authorId="0" shapeId="0" xr:uid="{BA7F3666-ACE3-48DF-9DD6-9BD3A8CFDCF4}">
      <text>
        <r>
          <rPr>
            <sz val="10"/>
            <color indexed="81"/>
            <rFont val="Lucida Console"/>
            <family val="3"/>
          </rPr>
          <t>11.04.2007</t>
        </r>
      </text>
    </comment>
    <comment ref="Y599" authorId="0" shapeId="0" xr:uid="{4D87C71C-3196-461A-8183-9DE25E71C2BB}">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FCDE396B-094D-4074-BCB2-6B16D01B8B88}">
      <text>
        <r>
          <rPr>
            <sz val="10"/>
            <color indexed="81"/>
            <rFont val="Lucida Console"/>
            <family val="3"/>
          </rPr>
          <t>Última movimentação no estoque em 09/2023 quantidade 131.</t>
        </r>
      </text>
    </comment>
    <comment ref="R600" authorId="0" shapeId="0" xr:uid="{8969AF67-44B8-4B01-BEC9-31E4C7E0D804}">
      <text>
        <r>
          <rPr>
            <sz val="10"/>
            <color indexed="81"/>
            <rFont val="Lucida Console"/>
            <family val="3"/>
          </rPr>
          <t>24.05.2012</t>
        </r>
      </text>
    </comment>
    <comment ref="Y600" authorId="0" shapeId="0" xr:uid="{766582E3-A61A-4522-888B-1E458B8CC5ED}">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21DF9290-FBBE-4BB1-91AD-BFF2D1A96886}">
      <text>
        <r>
          <rPr>
            <sz val="10"/>
            <color indexed="81"/>
            <rFont val="Lucida Console"/>
            <family val="3"/>
          </rPr>
          <t>Última movimentação no estoque em 01/2023 quantidade 8.</t>
        </r>
      </text>
    </comment>
    <comment ref="R601" authorId="0" shapeId="0" xr:uid="{E778C88A-0633-4B3C-BDC7-1B2DA5DE320D}">
      <text>
        <r>
          <rPr>
            <sz val="10"/>
            <color indexed="81"/>
            <rFont val="Lucida Console"/>
            <family val="3"/>
          </rPr>
          <t>05.08.2010</t>
        </r>
      </text>
    </comment>
    <comment ref="Y601" authorId="0" shapeId="0" xr:uid="{103FAE15-89E0-439E-ADC8-00DDA2F3B4BE}">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CB69A2B2-4155-4F35-A7B4-C9F7B92C65E6}">
      <text>
        <r>
          <rPr>
            <sz val="10"/>
            <color indexed="81"/>
            <rFont val="Lucida Console"/>
            <family val="3"/>
          </rPr>
          <t>Última movimentação no estoque em 12/2022 quantidade 19.</t>
        </r>
      </text>
    </comment>
    <comment ref="R602" authorId="0" shapeId="0" xr:uid="{472EC9CA-89BD-484D-828F-DFAE0EEC71C6}">
      <text>
        <r>
          <rPr>
            <sz val="10"/>
            <color indexed="81"/>
            <rFont val="Lucida Console"/>
            <family val="3"/>
          </rPr>
          <t>11.04.2007</t>
        </r>
      </text>
    </comment>
    <comment ref="Y602" authorId="0" shapeId="0" xr:uid="{FCC410DB-4DE1-47D7-9479-AA937DF36873}">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BB9CD058-3561-477A-ABE3-4EFC2E5BC330}">
      <text>
        <r>
          <rPr>
            <sz val="10"/>
            <color indexed="81"/>
            <rFont val="Lucida Console"/>
            <family val="3"/>
          </rPr>
          <t>Última movimentação no estoque em 09/2023 quantidade 20.</t>
        </r>
      </text>
    </comment>
    <comment ref="R603" authorId="0" shapeId="0" xr:uid="{1B82BCFE-79D9-41F7-A9D9-5EC3B5BBCF82}">
      <text>
        <r>
          <rPr>
            <sz val="10"/>
            <color indexed="81"/>
            <rFont val="Lucida Console"/>
            <family val="3"/>
          </rPr>
          <t>28.01.2004</t>
        </r>
      </text>
    </comment>
    <comment ref="Y603" authorId="0" shapeId="0" xr:uid="{4B7916AA-E232-4C47-B0F6-5C5E09AEA816}">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5AC33612-8404-42C7-9643-657B93D5049C}">
      <text>
        <r>
          <rPr>
            <sz val="10"/>
            <color indexed="81"/>
            <rFont val="Lucida Console"/>
            <family val="3"/>
          </rPr>
          <t>Última movimentação no estoque em 08/2023 quantidade 75.</t>
        </r>
      </text>
    </comment>
    <comment ref="R604" authorId="0" shapeId="0" xr:uid="{1FF478AA-A6C8-4A5D-A466-187224938186}">
      <text>
        <r>
          <rPr>
            <sz val="10"/>
            <color indexed="81"/>
            <rFont val="Lucida Console"/>
            <family val="3"/>
          </rPr>
          <t>01.01.1901</t>
        </r>
      </text>
    </comment>
    <comment ref="Y604" authorId="0" shapeId="0" xr:uid="{53B0EDAD-54F8-49CE-B2FC-6106A0217BE1}">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372DE462-080F-4941-A7E5-B265FE598892}">
      <text>
        <r>
          <rPr>
            <sz val="10"/>
            <color indexed="81"/>
            <rFont val="Lucida Console"/>
            <family val="3"/>
          </rPr>
          <t>Última movimentação no estoque em 09/2023 quantidade 34.</t>
        </r>
      </text>
    </comment>
    <comment ref="R605" authorId="0" shapeId="0" xr:uid="{03F56E24-9BF9-4D44-A9D3-0FDFB03A4019}">
      <text>
        <r>
          <rPr>
            <sz val="10"/>
            <color indexed="81"/>
            <rFont val="Lucida Console"/>
            <family val="3"/>
          </rPr>
          <t>08.04.2004</t>
        </r>
      </text>
    </comment>
    <comment ref="Y605" authorId="0" shapeId="0" xr:uid="{CD3191D5-D88D-455C-A49A-8620FDD46BAC}">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039A8F27-4B52-4317-B4E3-00911D929C66}">
      <text>
        <r>
          <rPr>
            <sz val="10"/>
            <color indexed="81"/>
            <rFont val="Lucida Console"/>
            <family val="3"/>
          </rPr>
          <t>Última movimentação no estoque em 09/2023 quantidade 3.</t>
        </r>
      </text>
    </comment>
    <comment ref="R606" authorId="0" shapeId="0" xr:uid="{482A48C2-11E2-4090-8C38-54A2D7A00C61}">
      <text>
        <r>
          <rPr>
            <sz val="10"/>
            <color indexed="81"/>
            <rFont val="Lucida Console"/>
            <family val="3"/>
          </rPr>
          <t>01.01.1901</t>
        </r>
      </text>
    </comment>
    <comment ref="Y606" authorId="0" shapeId="0" xr:uid="{2BBA39AC-AE3F-40ED-953B-B926E554198E}">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AFF67250-267D-4213-A72B-909773CA9F8C}">
      <text>
        <r>
          <rPr>
            <sz val="10"/>
            <color indexed="81"/>
            <rFont val="Lucida Console"/>
            <family val="3"/>
          </rPr>
          <t>Última movimentação no estoque em 09/2023 quantidade 86.</t>
        </r>
      </text>
    </comment>
    <comment ref="R607" authorId="0" shapeId="0" xr:uid="{47F4379C-3ECC-4892-BF3C-B8F66F869CEE}">
      <text>
        <r>
          <rPr>
            <sz val="10"/>
            <color indexed="81"/>
            <rFont val="Lucida Console"/>
            <family val="3"/>
          </rPr>
          <t>01.01.1901</t>
        </r>
      </text>
    </comment>
    <comment ref="Y607" authorId="0" shapeId="0" xr:uid="{5B096DBC-A951-498F-AACC-F1253CA27198}">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726C2E34-976A-43FD-BDED-CD184E033423}">
      <text>
        <r>
          <rPr>
            <sz val="10"/>
            <color indexed="81"/>
            <rFont val="Lucida Console"/>
            <family val="3"/>
          </rPr>
          <t>Última movimentação no estoque em 06/2023 quantidade 51.</t>
        </r>
      </text>
    </comment>
    <comment ref="R608" authorId="0" shapeId="0" xr:uid="{07447A60-3FDE-486F-A8DD-45945A7F9032}">
      <text>
        <r>
          <rPr>
            <sz val="10"/>
            <color indexed="81"/>
            <rFont val="Lucida Console"/>
            <family val="3"/>
          </rPr>
          <t>17.03.2004</t>
        </r>
      </text>
    </comment>
    <comment ref="Y608" authorId="0" shapeId="0" xr:uid="{0FE2FCE8-1927-4CFA-9219-6E0B2F25A542}">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46E6208C-4FC5-4EAB-986C-ACFDADC5C2E9}">
      <text>
        <r>
          <rPr>
            <sz val="10"/>
            <color indexed="81"/>
            <rFont val="Lucida Console"/>
            <family val="3"/>
          </rPr>
          <t>Última movimentação no estoque em 09/2023 quantidade 105.</t>
        </r>
      </text>
    </comment>
    <comment ref="R609" authorId="0" shapeId="0" xr:uid="{CD1F118E-08EF-4934-BEC4-7B8A912418C3}">
      <text>
        <r>
          <rPr>
            <sz val="10"/>
            <color indexed="81"/>
            <rFont val="Lucida Console"/>
            <family val="3"/>
          </rPr>
          <t>08.08.2016</t>
        </r>
      </text>
    </comment>
    <comment ref="Y609" authorId="0" shapeId="0" xr:uid="{11A2B034-1B38-42BD-9797-726D387AF60E}">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2C7817A7-6D4A-487D-B823-8D544AA42FB6}">
      <text>
        <r>
          <rPr>
            <sz val="10"/>
            <color indexed="81"/>
            <rFont val="Lucida Console"/>
            <family val="3"/>
          </rPr>
          <t>Última movimentação no estoque em 09/2023 quantidade 24.</t>
        </r>
      </text>
    </comment>
    <comment ref="R610" authorId="0" shapeId="0" xr:uid="{B852BFD2-1BB4-4E87-AD43-71CD1D30B407}">
      <text>
        <r>
          <rPr>
            <sz val="10"/>
            <color indexed="81"/>
            <rFont val="Lucida Console"/>
            <family val="3"/>
          </rPr>
          <t>20.02.2020</t>
        </r>
      </text>
    </comment>
    <comment ref="Y610" authorId="0" shapeId="0" xr:uid="{FE88B91D-9DE2-4279-B586-17BD8A65CABD}">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B9C61B10-ECD7-4F86-B514-9AAB1EEF960C}">
      <text>
        <r>
          <rPr>
            <sz val="10"/>
            <color indexed="81"/>
            <rFont val="Lucida Console"/>
            <family val="3"/>
          </rPr>
          <t>Última movimentação no estoque em 09/2023 quantidade 160.</t>
        </r>
      </text>
    </comment>
    <comment ref="R611" authorId="0" shapeId="0" xr:uid="{39B437C2-E6A5-45A6-A7E4-61E7B3CBEABD}">
      <text>
        <r>
          <rPr>
            <sz val="10"/>
            <color indexed="81"/>
            <rFont val="Lucida Console"/>
            <family val="3"/>
          </rPr>
          <t>20.02.2020</t>
        </r>
      </text>
    </comment>
    <comment ref="Y611" authorId="0" shapeId="0" xr:uid="{C7C9F1BF-06F5-4686-A5A2-FC3C998EC62F}">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25605C7E-9F30-4B5B-BB16-764E57446116}">
      <text>
        <r>
          <rPr>
            <sz val="10"/>
            <color indexed="81"/>
            <rFont val="Lucida Console"/>
            <family val="3"/>
          </rPr>
          <t>Última movimentação no estoque em 09/2023 quantidade 149.</t>
        </r>
      </text>
    </comment>
    <comment ref="R612" authorId="0" shapeId="0" xr:uid="{9E72CAA1-28D0-49B3-BC70-74F1E39D082E}">
      <text>
        <r>
          <rPr>
            <sz val="10"/>
            <color indexed="81"/>
            <rFont val="Lucida Console"/>
            <family val="3"/>
          </rPr>
          <t>20.02.2020</t>
        </r>
      </text>
    </comment>
    <comment ref="Y612" authorId="0" shapeId="0" xr:uid="{AD5448F5-ED3B-4CC5-BDFF-A87299D5CCD8}">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C8F3489B-AAAA-41A0-BD56-772BC40558FB}">
      <text>
        <r>
          <rPr>
            <sz val="10"/>
            <color indexed="81"/>
            <rFont val="Lucida Console"/>
            <family val="3"/>
          </rPr>
          <t>Última movimentação no estoque em 09/2023 quantidade 156.</t>
        </r>
      </text>
    </comment>
    <comment ref="R613" authorId="0" shapeId="0" xr:uid="{971832E7-D24A-48FF-9702-0BBFD831A61E}">
      <text>
        <r>
          <rPr>
            <sz val="10"/>
            <color indexed="81"/>
            <rFont val="Lucida Console"/>
            <family val="3"/>
          </rPr>
          <t>20.02.2020</t>
        </r>
      </text>
    </comment>
    <comment ref="Y613" authorId="0" shapeId="0" xr:uid="{4685150E-32EE-4F02-8E1A-5B03CBEA3F4E}">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D179E85B-B940-442E-BCDB-A949B9119953}">
      <text>
        <r>
          <rPr>
            <sz val="10"/>
            <color indexed="81"/>
            <rFont val="Lucida Console"/>
            <family val="3"/>
          </rPr>
          <t>Última movimentação no estoque em 08/2023 quantidade 15.</t>
        </r>
      </text>
    </comment>
    <comment ref="R614" authorId="0" shapeId="0" xr:uid="{E5674E82-98AF-4718-9AC7-9C81EDBF2425}">
      <text>
        <r>
          <rPr>
            <sz val="10"/>
            <color indexed="81"/>
            <rFont val="Lucida Console"/>
            <family val="3"/>
          </rPr>
          <t>01.01.1901</t>
        </r>
      </text>
    </comment>
    <comment ref="Y614" authorId="0" shapeId="0" xr:uid="{3D9272E4-7B21-4B02-B766-8B4A82DBD8C0}">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139E7F61-5861-416A-8CA2-DC1C2CF16533}">
      <text>
        <r>
          <rPr>
            <sz val="10"/>
            <color indexed="81"/>
            <rFont val="Lucida Console"/>
            <family val="3"/>
          </rPr>
          <t>Última movimentação no estoque em 07/2023 quantidade 1.</t>
        </r>
      </text>
    </comment>
    <comment ref="R615" authorId="0" shapeId="0" xr:uid="{3C0AA769-5E1D-473C-93CE-8AB8C889973D}">
      <text>
        <r>
          <rPr>
            <sz val="10"/>
            <color indexed="81"/>
            <rFont val="Lucida Console"/>
            <family val="3"/>
          </rPr>
          <t>01.01.1901</t>
        </r>
      </text>
    </comment>
    <comment ref="Y615" authorId="0" shapeId="0" xr:uid="{01507B51-5109-402F-9C05-BC15C5231F65}">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8CFE2407-24B7-4254-950C-B4673ED84AD1}">
      <text>
        <r>
          <rPr>
            <sz val="10"/>
            <color indexed="81"/>
            <rFont val="Lucida Console"/>
            <family val="3"/>
          </rPr>
          <t>Última movimentação no estoque em 07/2023 quantidade 1.</t>
        </r>
      </text>
    </comment>
    <comment ref="R616" authorId="0" shapeId="0" xr:uid="{ED8B3E5F-9F99-4FED-A50B-E83431794A87}">
      <text>
        <r>
          <rPr>
            <sz val="10"/>
            <color indexed="81"/>
            <rFont val="Lucida Console"/>
            <family val="3"/>
          </rPr>
          <t>02.04.2013</t>
        </r>
      </text>
    </comment>
    <comment ref="Y616" authorId="0" shapeId="0" xr:uid="{174A8635-FA1C-4EF8-837C-6E806774778F}">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FB0AADD6-C37E-472B-A813-F4580A5CFE9D}">
      <text>
        <r>
          <rPr>
            <sz val="10"/>
            <color indexed="81"/>
            <rFont val="Lucida Console"/>
            <family val="3"/>
          </rPr>
          <t>Última movimentação no estoque em 09/2023 quantidade 74.</t>
        </r>
      </text>
    </comment>
    <comment ref="R617" authorId="0" shapeId="0" xr:uid="{E74DD3C6-B27F-4C0E-8A7D-D5854DC34481}">
      <text>
        <r>
          <rPr>
            <sz val="10"/>
            <color indexed="81"/>
            <rFont val="Lucida Console"/>
            <family val="3"/>
          </rPr>
          <t>04.04.2012</t>
        </r>
      </text>
    </comment>
    <comment ref="Y617" authorId="0" shapeId="0" xr:uid="{AE208140-14E9-43D4-8348-E472E0252A8B}">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120380EA-2E62-4995-92C4-0C101BD03046}">
      <text>
        <r>
          <rPr>
            <sz val="10"/>
            <color indexed="81"/>
            <rFont val="Lucida Console"/>
            <family val="3"/>
          </rPr>
          <t>Última movimentação no estoque em 09/2023 quantidade 74.</t>
        </r>
      </text>
    </comment>
    <comment ref="R618" authorId="0" shapeId="0" xr:uid="{0ADA3BF2-0A04-4025-A445-AFDD29E6FCEA}">
      <text>
        <r>
          <rPr>
            <sz val="10"/>
            <color indexed="81"/>
            <rFont val="Lucida Console"/>
            <family val="3"/>
          </rPr>
          <t>14.09.2007</t>
        </r>
      </text>
    </comment>
    <comment ref="Y618" authorId="0" shapeId="0" xr:uid="{455CC313-92D1-4C85-A6EF-249CD0AB72EC}">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5930B86E-6922-45E2-9501-A442CBB7ED0A}">
      <text>
        <r>
          <rPr>
            <sz val="10"/>
            <color indexed="81"/>
            <rFont val="Lucida Console"/>
            <family val="3"/>
          </rPr>
          <t>Última movimentação no estoque em 08/2023 quantidade 37.</t>
        </r>
      </text>
    </comment>
    <comment ref="R619" authorId="0" shapeId="0" xr:uid="{02BC7CF4-3F6D-4310-94AD-32B81ADC5079}">
      <text>
        <r>
          <rPr>
            <sz val="10"/>
            <color indexed="81"/>
            <rFont val="Lucida Console"/>
            <family val="3"/>
          </rPr>
          <t>16.11.2010</t>
        </r>
      </text>
    </comment>
    <comment ref="Y619" authorId="0" shapeId="0" xr:uid="{D5F8036E-4240-4556-93C2-BF3E99745A7C}">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45A6735C-CC23-4C7E-9E12-104EBA6AE393}">
      <text>
        <r>
          <rPr>
            <sz val="10"/>
            <color indexed="81"/>
            <rFont val="Lucida Console"/>
            <family val="3"/>
          </rPr>
          <t>Última movimentação no estoque em 05/2023 quantidade 284.</t>
        </r>
      </text>
    </comment>
    <comment ref="R620" authorId="0" shapeId="0" xr:uid="{FA6B40E6-60A0-417A-B68E-C7CB61D8828A}">
      <text>
        <r>
          <rPr>
            <sz val="10"/>
            <color indexed="81"/>
            <rFont val="Lucida Console"/>
            <family val="3"/>
          </rPr>
          <t>19.11.2010</t>
        </r>
      </text>
    </comment>
    <comment ref="Y620" authorId="0" shapeId="0" xr:uid="{E83CDD4F-559D-4C05-B253-7235A4548237}">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6884DDDD-7BA5-40B8-A6C2-226F7258C576}">
      <text>
        <r>
          <rPr>
            <sz val="10"/>
            <color indexed="81"/>
            <rFont val="Lucida Console"/>
            <family val="3"/>
          </rPr>
          <t>Última movimentação no estoque em 01/2023 quantidade 117.</t>
        </r>
      </text>
    </comment>
    <comment ref="R621" authorId="0" shapeId="0" xr:uid="{67A7377A-9B12-4FA9-BDA7-E0044B35BD6B}">
      <text>
        <r>
          <rPr>
            <sz val="10"/>
            <color indexed="81"/>
            <rFont val="Lucida Console"/>
            <family val="3"/>
          </rPr>
          <t>18.06.2010</t>
        </r>
      </text>
    </comment>
    <comment ref="Y621" authorId="0" shapeId="0" xr:uid="{4A5B45D9-A214-4845-9892-D0623D681170}">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C0C336DC-270B-4037-96B1-04BE7C7F5623}">
      <text>
        <r>
          <rPr>
            <sz val="10"/>
            <color indexed="81"/>
            <rFont val="Lucida Console"/>
            <family val="3"/>
          </rPr>
          <t>Última movimentação no estoque em 09/2023 quantidade 69.</t>
        </r>
      </text>
    </comment>
    <comment ref="R622" authorId="0" shapeId="0" xr:uid="{D78E703C-0326-4169-BDFA-6B8477C0C200}">
      <text>
        <r>
          <rPr>
            <sz val="10"/>
            <color indexed="81"/>
            <rFont val="Lucida Console"/>
            <family val="3"/>
          </rPr>
          <t>13.04.2006</t>
        </r>
      </text>
    </comment>
    <comment ref="Y622" authorId="0" shapeId="0" xr:uid="{834E24B6-8025-4DBA-A2E8-316657AE7E89}">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819B7F6F-373F-43A3-94BB-F72E2AE90DB4}">
      <text>
        <r>
          <rPr>
            <sz val="10"/>
            <color indexed="81"/>
            <rFont val="Lucida Console"/>
            <family val="3"/>
          </rPr>
          <t>Última movimentação no estoque em 08/2023 quantidade 1.</t>
        </r>
      </text>
    </comment>
    <comment ref="R623" authorId="0" shapeId="0" xr:uid="{86699F28-A320-40E3-90ED-EF6D10046AA9}">
      <text>
        <r>
          <rPr>
            <sz val="10"/>
            <color indexed="81"/>
            <rFont val="Lucida Console"/>
            <family val="3"/>
          </rPr>
          <t>01.01.1901</t>
        </r>
      </text>
    </comment>
    <comment ref="Y623" authorId="0" shapeId="0" xr:uid="{30D8EDDE-DB16-4F54-B8BD-2B215025E4DF}">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2FD0DE2C-A8F0-484A-AC40-0703EBFA67F2}">
      <text>
        <r>
          <rPr>
            <sz val="10"/>
            <color indexed="81"/>
            <rFont val="Lucida Console"/>
            <family val="3"/>
          </rPr>
          <t>Última movimentação no estoque em 09/2023 quantidade 220.</t>
        </r>
      </text>
    </comment>
    <comment ref="R624" authorId="0" shapeId="0" xr:uid="{3BCB1182-D368-47D5-BF78-6ED6C058DAAF}">
      <text>
        <r>
          <rPr>
            <sz val="10"/>
            <color indexed="81"/>
            <rFont val="Lucida Console"/>
            <family val="3"/>
          </rPr>
          <t>01.01.1901</t>
        </r>
      </text>
    </comment>
    <comment ref="Y624" authorId="0" shapeId="0" xr:uid="{220F3FC0-EE32-48C6-AC0B-F12160611A3F}">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970890D3-2025-4A50-8892-10B8086EFAA2}">
      <text>
        <r>
          <rPr>
            <sz val="10"/>
            <color indexed="81"/>
            <rFont val="Lucida Console"/>
            <family val="3"/>
          </rPr>
          <t>Última movimentação no estoque em 07/2023 quantidade 30.</t>
        </r>
      </text>
    </comment>
    <comment ref="R625" authorId="0" shapeId="0" xr:uid="{BB9DBF9A-9FC7-4245-A034-96214FD5EE18}">
      <text>
        <r>
          <rPr>
            <sz val="10"/>
            <color indexed="81"/>
            <rFont val="Lucida Console"/>
            <family val="3"/>
          </rPr>
          <t>01.01.1901</t>
        </r>
      </text>
    </comment>
    <comment ref="Y625" authorId="0" shapeId="0" xr:uid="{7FE8082C-EAB8-4640-B823-621DC93351E6}">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D5AFAD8B-161B-4276-A1D7-4F7B624A9031}">
      <text>
        <r>
          <rPr>
            <sz val="10"/>
            <color indexed="81"/>
            <rFont val="Lucida Console"/>
            <family val="3"/>
          </rPr>
          <t>Última movimentação no estoque em 07/2023 quantidade 30.</t>
        </r>
      </text>
    </comment>
    <comment ref="R626" authorId="0" shapeId="0" xr:uid="{FFB9534D-EFAA-4127-B91E-03352D5A0898}">
      <text>
        <r>
          <rPr>
            <sz val="10"/>
            <color indexed="81"/>
            <rFont val="Lucida Console"/>
            <family val="3"/>
          </rPr>
          <t>20.08.2009</t>
        </r>
      </text>
    </comment>
    <comment ref="Y626" authorId="0" shapeId="0" xr:uid="{69BAC0C8-29DD-437D-91C3-CC228F372E7E}">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DB7B0B99-508E-41E0-BB27-11B75BB75A79}">
      <text>
        <r>
          <rPr>
            <sz val="10"/>
            <color indexed="81"/>
            <rFont val="Lucida Console"/>
            <family val="3"/>
          </rPr>
          <t>Última movimentação no estoque em 09/2023 quantidade 80.</t>
        </r>
      </text>
    </comment>
    <comment ref="R627" authorId="0" shapeId="0" xr:uid="{2358648C-D9CB-47DE-B12B-0037687C73DE}">
      <text>
        <r>
          <rPr>
            <sz val="10"/>
            <color indexed="81"/>
            <rFont val="Lucida Console"/>
            <family val="3"/>
          </rPr>
          <t>20.08.2009</t>
        </r>
      </text>
    </comment>
    <comment ref="Y627" authorId="0" shapeId="0" xr:uid="{54B9E730-FCA4-4886-80A0-03E25AD8085D}">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AE010482-4D77-44A8-8FEE-2F1FC35E0F18}">
      <text>
        <r>
          <rPr>
            <sz val="10"/>
            <color indexed="81"/>
            <rFont val="Lucida Console"/>
            <family val="3"/>
          </rPr>
          <t>Última movimentação no estoque em 09/2023 quantidade 30.</t>
        </r>
      </text>
    </comment>
    <comment ref="R628" authorId="0" shapeId="0" xr:uid="{1A04BDA0-9663-4DDC-9385-0DD93F0ADE04}">
      <text>
        <r>
          <rPr>
            <sz val="10"/>
            <color indexed="81"/>
            <rFont val="Lucida Console"/>
            <family val="3"/>
          </rPr>
          <t>01.01.1901</t>
        </r>
      </text>
    </comment>
    <comment ref="Y628" authorId="0" shapeId="0" xr:uid="{8746FEEE-3AF6-4466-AD7C-88D849B08293}">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B88835E3-A739-4281-81A8-5D086A93CE9F}">
      <text>
        <r>
          <rPr>
            <sz val="10"/>
            <color indexed="81"/>
            <rFont val="Lucida Console"/>
            <family val="3"/>
          </rPr>
          <t>Última movimentação no estoque em 08/2023 quantidade 28.</t>
        </r>
      </text>
    </comment>
    <comment ref="R629" authorId="0" shapeId="0" xr:uid="{9144A10E-5B27-4382-9E51-CBD8A2546099}">
      <text>
        <r>
          <rPr>
            <sz val="10"/>
            <color indexed="81"/>
            <rFont val="Lucida Console"/>
            <family val="3"/>
          </rPr>
          <t>15.03.2018</t>
        </r>
      </text>
    </comment>
    <comment ref="Y629" authorId="0" shapeId="0" xr:uid="{1980D8A1-5C0A-4553-8C5E-F6416EE8C729}">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87BAA157-211F-4864-96F5-2EBFB4E6B263}">
      <text>
        <r>
          <rPr>
            <sz val="10"/>
            <color indexed="81"/>
            <rFont val="Lucida Console"/>
            <family val="3"/>
          </rPr>
          <t>Última movimentação no estoque em 02/2023 quantidade 6.</t>
        </r>
      </text>
    </comment>
    <comment ref="R630" authorId="0" shapeId="0" xr:uid="{781B38AE-8192-461B-A232-D8271044DDD8}">
      <text>
        <r>
          <rPr>
            <sz val="10"/>
            <color indexed="81"/>
            <rFont val="Lucida Console"/>
            <family val="3"/>
          </rPr>
          <t>15.03.2018</t>
        </r>
      </text>
    </comment>
    <comment ref="Y630" authorId="0" shapeId="0" xr:uid="{6318934C-95DA-4F1B-AEFD-145D98C3A9A0}">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06B210BC-6631-4C92-A65F-BA2DC1C45E39}">
      <text>
        <r>
          <rPr>
            <sz val="10"/>
            <color indexed="81"/>
            <rFont val="Lucida Console"/>
            <family val="3"/>
          </rPr>
          <t>Última movimentação no estoque em 03/2023 quantidade 200.</t>
        </r>
      </text>
    </comment>
    <comment ref="R631" authorId="0" shapeId="0" xr:uid="{99389901-5F20-49A7-9560-E5AC4DC2C54E}">
      <text>
        <r>
          <rPr>
            <sz val="10"/>
            <color indexed="81"/>
            <rFont val="Lucida Console"/>
            <family val="3"/>
          </rPr>
          <t>15.03.2018</t>
        </r>
      </text>
    </comment>
    <comment ref="Y631" authorId="0" shapeId="0" xr:uid="{31000B5C-757B-4DD7-A807-D4BCE3FC7D9C}">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EEF9D673-C2A2-41E7-B79C-2B31CA18E280}">
      <text>
        <r>
          <rPr>
            <sz val="10"/>
            <color indexed="81"/>
            <rFont val="Lucida Console"/>
            <family val="3"/>
          </rPr>
          <t>Última movimentação no estoque em 08/2023 quantidade 1.000.</t>
        </r>
      </text>
    </comment>
    <comment ref="R632" authorId="0" shapeId="0" xr:uid="{9ED6ACFA-B363-4C37-8F5A-74E37D671A5A}">
      <text>
        <r>
          <rPr>
            <sz val="10"/>
            <color indexed="81"/>
            <rFont val="Lucida Console"/>
            <family val="3"/>
          </rPr>
          <t>01.01.1901</t>
        </r>
      </text>
    </comment>
    <comment ref="Y632" authorId="0" shapeId="0" xr:uid="{2CE56770-63FE-4040-BADC-F2F0C8328D1C}">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FE587A68-7025-4B1C-8727-265DC974F353}">
      <text>
        <r>
          <rPr>
            <sz val="10"/>
            <color indexed="81"/>
            <rFont val="Lucida Console"/>
            <family val="3"/>
          </rPr>
          <t>Última movimentação no estoque em 05/2023 quantidade 200.</t>
        </r>
      </text>
    </comment>
    <comment ref="R633" authorId="0" shapeId="0" xr:uid="{06A9ABF0-B8C3-42FF-93F4-358B5E181372}">
      <text>
        <r>
          <rPr>
            <sz val="10"/>
            <color indexed="81"/>
            <rFont val="Lucida Console"/>
            <family val="3"/>
          </rPr>
          <t>01.09.2020</t>
        </r>
      </text>
    </comment>
    <comment ref="Y633" authorId="0" shapeId="0" xr:uid="{82DBF9EA-16AE-4B71-B8DD-2D90EA01CAB1}">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37309EFF-ACB4-49B4-9777-FB632AD1DCED}">
      <text>
        <r>
          <rPr>
            <sz val="10"/>
            <color indexed="81"/>
            <rFont val="Lucida Console"/>
            <family val="3"/>
          </rPr>
          <t>Última movimentação no estoque em 09/2023 quantidade 292.</t>
        </r>
      </text>
    </comment>
    <comment ref="R634" authorId="0" shapeId="0" xr:uid="{DECC28B9-6769-4C47-BDC6-B3F97072FE33}">
      <text>
        <r>
          <rPr>
            <sz val="10"/>
            <color indexed="81"/>
            <rFont val="Lucida Console"/>
            <family val="3"/>
          </rPr>
          <t>01.09.2020</t>
        </r>
      </text>
    </comment>
    <comment ref="Y634" authorId="0" shapeId="0" xr:uid="{FCD870E4-D4B1-454B-8C0C-B0C6E868682E}">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A85A1CB5-0F2E-46BF-BFA0-E6066A1085A7}">
      <text>
        <r>
          <rPr>
            <sz val="10"/>
            <color indexed="81"/>
            <rFont val="Lucida Console"/>
            <family val="3"/>
          </rPr>
          <t>Última movimentação no estoque em 03/2023 quantidade 3.</t>
        </r>
      </text>
    </comment>
    <comment ref="R635" authorId="0" shapeId="0" xr:uid="{22084CE3-729B-4F9F-BA56-AC2DB3AC6A9B}">
      <text>
        <r>
          <rPr>
            <sz val="10"/>
            <color indexed="81"/>
            <rFont val="Lucida Console"/>
            <family val="3"/>
          </rPr>
          <t>01.01.1901</t>
        </r>
      </text>
    </comment>
    <comment ref="Y635" authorId="0" shapeId="0" xr:uid="{0A567303-6A6D-4074-92E1-2AD37CEC9440}">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3DA5E977-9065-45B2-B410-A46F67832615}">
      <text>
        <r>
          <rPr>
            <sz val="10"/>
            <color indexed="81"/>
            <rFont val="Lucida Console"/>
            <family val="3"/>
          </rPr>
          <t>Última movimentação no estoque em 08/2023 quantidade 51.</t>
        </r>
      </text>
    </comment>
    <comment ref="R636" authorId="0" shapeId="0" xr:uid="{6D59F402-81D2-4041-8BEA-73E8D7F66E43}">
      <text>
        <r>
          <rPr>
            <sz val="10"/>
            <color indexed="81"/>
            <rFont val="Lucida Console"/>
            <family val="3"/>
          </rPr>
          <t>17.08.2005</t>
        </r>
      </text>
    </comment>
    <comment ref="Y636" authorId="0" shapeId="0" xr:uid="{C87AB924-03A4-438C-BE77-5F3541DCE47F}">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1F5EDC1F-D43E-4FF9-A471-91E6C308DF0C}">
      <text>
        <r>
          <rPr>
            <sz val="10"/>
            <color indexed="81"/>
            <rFont val="Lucida Console"/>
            <family val="3"/>
          </rPr>
          <t>Última movimentação no estoque em 06/2023 quantidade 2.</t>
        </r>
      </text>
    </comment>
    <comment ref="R637" authorId="0" shapeId="0" xr:uid="{C7314EAE-95C6-4F66-83CE-8912973526AB}">
      <text>
        <r>
          <rPr>
            <sz val="10"/>
            <color indexed="81"/>
            <rFont val="Lucida Console"/>
            <family val="3"/>
          </rPr>
          <t>22.10.2007</t>
        </r>
      </text>
    </comment>
    <comment ref="Y637" authorId="0" shapeId="0" xr:uid="{DDA0963B-FA29-4781-B63E-ADDF7B2C0832}">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D1735C76-AF3A-4916-BD9A-12AFF2038E31}">
      <text>
        <r>
          <rPr>
            <sz val="10"/>
            <color indexed="81"/>
            <rFont val="Lucida Console"/>
            <family val="3"/>
          </rPr>
          <t>Última movimentação no estoque em 05/2023 quantidade 50.</t>
        </r>
      </text>
    </comment>
    <comment ref="R638" authorId="0" shapeId="0" xr:uid="{C7948BF8-0253-414C-A126-7C02C53E4B76}">
      <text>
        <r>
          <rPr>
            <sz val="10"/>
            <color indexed="81"/>
            <rFont val="Lucida Console"/>
            <family val="3"/>
          </rPr>
          <t>01.01.1901</t>
        </r>
      </text>
    </comment>
    <comment ref="Y638" authorId="0" shapeId="0" xr:uid="{8CE8138C-0342-4FCC-8BB9-841514A4073A}">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744D98AB-453F-4EC1-8AA7-5939343CFDC7}">
      <text>
        <r>
          <rPr>
            <sz val="10"/>
            <color indexed="81"/>
            <rFont val="Lucida Console"/>
            <family val="3"/>
          </rPr>
          <t>Última movimentação no estoque em 03/2023 quantidade 1.</t>
        </r>
      </text>
    </comment>
    <comment ref="R639" authorId="0" shapeId="0" xr:uid="{19A036AF-13F5-44F1-935C-B19DDCA2BAED}">
      <text>
        <r>
          <rPr>
            <sz val="10"/>
            <color indexed="81"/>
            <rFont val="Lucida Console"/>
            <family val="3"/>
          </rPr>
          <t>01.01.1901</t>
        </r>
      </text>
    </comment>
    <comment ref="Y639" authorId="0" shapeId="0" xr:uid="{DAF48CBB-9BED-4325-A781-749373DCD888}">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AB4C2886-F2BE-46F7-937B-641F7F8DD6C5}">
      <text>
        <r>
          <rPr>
            <sz val="10"/>
            <color indexed="81"/>
            <rFont val="Lucida Console"/>
            <family val="3"/>
          </rPr>
          <t>Última movimentação no estoque em 01/2023 quantidade 1.</t>
        </r>
      </text>
    </comment>
    <comment ref="R640" authorId="0" shapeId="0" xr:uid="{CC24D6A1-9529-4AF9-9AD4-5A2672EC4BEB}">
      <text>
        <r>
          <rPr>
            <sz val="10"/>
            <color indexed="81"/>
            <rFont val="Lucida Console"/>
            <family val="3"/>
          </rPr>
          <t>01.01.1901</t>
        </r>
      </text>
    </comment>
    <comment ref="Y640" authorId="0" shapeId="0" xr:uid="{5577D9E1-0EAD-4805-92B7-8FA8E7D03030}">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77B71F3C-E26E-429B-91E2-ADF857461B98}">
      <text>
        <r>
          <rPr>
            <sz val="10"/>
            <color indexed="81"/>
            <rFont val="Lucida Console"/>
            <family val="3"/>
          </rPr>
          <t>Última movimentação no estoque em 03/2023 quantidade 4.</t>
        </r>
      </text>
    </comment>
    <comment ref="R641" authorId="0" shapeId="0" xr:uid="{FDD86642-3A18-4259-979D-82505308D6C1}">
      <text>
        <r>
          <rPr>
            <sz val="10"/>
            <color indexed="81"/>
            <rFont val="Lucida Console"/>
            <family val="3"/>
          </rPr>
          <t>01.01.1901</t>
        </r>
      </text>
    </comment>
    <comment ref="Y641" authorId="0" shapeId="0" xr:uid="{3D5678D9-549E-4D51-8539-317CEF21AF43}">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EEF273F9-29CF-489B-BB8C-05E8D30032C0}">
      <text>
        <r>
          <rPr>
            <sz val="10"/>
            <color indexed="81"/>
            <rFont val="Lucida Console"/>
            <family val="3"/>
          </rPr>
          <t>Última movimentação no estoque em 06/2023 quantidade 12.</t>
        </r>
      </text>
    </comment>
    <comment ref="R642" authorId="0" shapeId="0" xr:uid="{E6611D09-9E65-44F3-8F95-0999D0F6B8DA}">
      <text>
        <r>
          <rPr>
            <sz val="10"/>
            <color indexed="81"/>
            <rFont val="Lucida Console"/>
            <family val="3"/>
          </rPr>
          <t>01.01.1901</t>
        </r>
      </text>
    </comment>
    <comment ref="Y642" authorId="0" shapeId="0" xr:uid="{F85E0308-1A74-4A01-AB8A-4608FD26E6FA}">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D0608041-2264-4CBE-AED3-7EEAE4124491}">
      <text>
        <r>
          <rPr>
            <sz val="10"/>
            <color indexed="81"/>
            <rFont val="Lucida Console"/>
            <family val="3"/>
          </rPr>
          <t>Última movimentação no estoque em 09/2023 quantidade 30.</t>
        </r>
      </text>
    </comment>
    <comment ref="R643" authorId="0" shapeId="0" xr:uid="{99623B51-40F7-4E97-8874-E2B359642235}">
      <text>
        <r>
          <rPr>
            <sz val="10"/>
            <color indexed="81"/>
            <rFont val="Lucida Console"/>
            <family val="3"/>
          </rPr>
          <t>01.01.1901</t>
        </r>
      </text>
    </comment>
    <comment ref="Y643" authorId="0" shapeId="0" xr:uid="{AFEC77E3-E3CB-4E98-B2DF-D9D3C44D7B5D}">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28D64B92-42BF-4177-8DA3-1F2B4369C08A}">
      <text>
        <r>
          <rPr>
            <sz val="10"/>
            <color indexed="81"/>
            <rFont val="Lucida Console"/>
            <family val="3"/>
          </rPr>
          <t>Última movimentação no estoque em 08/2023 quantidade 40.</t>
        </r>
      </text>
    </comment>
    <comment ref="R644" authorId="0" shapeId="0" xr:uid="{2C2ADD5B-2573-40C2-B4AE-288DA5B8DBDB}">
      <text>
        <r>
          <rPr>
            <sz val="10"/>
            <color indexed="81"/>
            <rFont val="Lucida Console"/>
            <family val="3"/>
          </rPr>
          <t>01.01.1901</t>
        </r>
      </text>
    </comment>
    <comment ref="Y644" authorId="0" shapeId="0" xr:uid="{B56E71F2-1E06-4357-82C9-A17EF94EC24D}">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A45AE1A8-3A89-4BA1-ABAB-0D08E886FBD4}">
      <text>
        <r>
          <rPr>
            <sz val="10"/>
            <color indexed="81"/>
            <rFont val="Lucida Console"/>
            <family val="3"/>
          </rPr>
          <t>Última movimentação no estoque em 06/2023 quantidade 20.</t>
        </r>
      </text>
    </comment>
    <comment ref="R645" authorId="0" shapeId="0" xr:uid="{FA5E3429-174C-467D-AB1E-5D161521EFB9}">
      <text>
        <r>
          <rPr>
            <sz val="10"/>
            <color indexed="81"/>
            <rFont val="Lucida Console"/>
            <family val="3"/>
          </rPr>
          <t>01.01.1901</t>
        </r>
      </text>
    </comment>
    <comment ref="Y645" authorId="0" shapeId="0" xr:uid="{6FF7EFDC-1D51-4461-85E0-2EC12AF1559F}">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2BC6C87B-CFED-402E-B6C1-C94BD34ECC98}">
      <text>
        <r>
          <rPr>
            <sz val="10"/>
            <color indexed="81"/>
            <rFont val="Lucida Console"/>
            <family val="3"/>
          </rPr>
          <t>Última movimentação no estoque em 06/2023 quantidade 10.</t>
        </r>
      </text>
    </comment>
    <comment ref="R646" authorId="0" shapeId="0" xr:uid="{259D6681-F3BE-458D-AA54-5DEBA4BE7C71}">
      <text>
        <r>
          <rPr>
            <sz val="10"/>
            <color indexed="81"/>
            <rFont val="Lucida Console"/>
            <family val="3"/>
          </rPr>
          <t>01.01.1901</t>
        </r>
      </text>
    </comment>
    <comment ref="Y646" authorId="0" shapeId="0" xr:uid="{9A15F100-88C0-4FEF-9FF6-C18446ACB192}">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F6955550-480B-4C31-AF9E-778BC993CF56}">
      <text>
        <r>
          <rPr>
            <sz val="10"/>
            <color indexed="81"/>
            <rFont val="Lucida Console"/>
            <family val="3"/>
          </rPr>
          <t>Última movimentação no estoque em 05/2023 quantidade 10.</t>
        </r>
      </text>
    </comment>
    <comment ref="R647" authorId="0" shapeId="0" xr:uid="{05649638-4C41-4CBA-B94F-1756546BD25B}">
      <text>
        <r>
          <rPr>
            <sz val="10"/>
            <color indexed="81"/>
            <rFont val="Lucida Console"/>
            <family val="3"/>
          </rPr>
          <t>01.01.1901</t>
        </r>
      </text>
    </comment>
    <comment ref="Y647" authorId="0" shapeId="0" xr:uid="{0462E1CB-AAC2-40B9-A25A-8DAB384681EC}">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F89535E2-08A3-4C32-9009-2C05CECAF623}">
      <text>
        <r>
          <rPr>
            <sz val="10"/>
            <color indexed="81"/>
            <rFont val="Lucida Console"/>
            <family val="3"/>
          </rPr>
          <t>Última movimentação no estoque em 09/2023 quantidade 20.</t>
        </r>
      </text>
    </comment>
    <comment ref="R648" authorId="0" shapeId="0" xr:uid="{EDC1AB96-8691-484E-AB5D-978A1DA7E232}">
      <text>
        <r>
          <rPr>
            <sz val="10"/>
            <color indexed="81"/>
            <rFont val="Lucida Console"/>
            <family val="3"/>
          </rPr>
          <t>26.09.2019</t>
        </r>
      </text>
    </comment>
    <comment ref="Y648" authorId="0" shapeId="0" xr:uid="{9A8A4A3D-A113-4FEB-9782-B0D9BAFA9E37}">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681BA75B-5628-4DC2-9003-2E12F6A13DD7}">
      <text>
        <r>
          <rPr>
            <sz val="10"/>
            <color indexed="81"/>
            <rFont val="Lucida Console"/>
            <family val="3"/>
          </rPr>
          <t>Última movimentação no estoque em 06/2023 quantidade 8.</t>
        </r>
      </text>
    </comment>
    <comment ref="R649" authorId="0" shapeId="0" xr:uid="{9EA02393-FC5F-4766-A22A-52C78A8A32AF}">
      <text>
        <r>
          <rPr>
            <sz val="10"/>
            <color indexed="81"/>
            <rFont val="Lucida Console"/>
            <family val="3"/>
          </rPr>
          <t>10.06.2019</t>
        </r>
      </text>
    </comment>
    <comment ref="Y649" authorId="0" shapeId="0" xr:uid="{F8EF0AD7-6C2F-4D98-9456-7454637332E0}">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4F6A69C1-4D1C-42D4-B6BB-E4F234FDAC57}">
      <text>
        <r>
          <rPr>
            <sz val="10"/>
            <color indexed="81"/>
            <rFont val="Lucida Console"/>
            <family val="3"/>
          </rPr>
          <t>Última movimentação no estoque em 05/2023 quantidade 1.</t>
        </r>
      </text>
    </comment>
    <comment ref="R650" authorId="0" shapeId="0" xr:uid="{2FD8B288-8DA1-4C87-A04F-7EEB2E23EFE8}">
      <text>
        <r>
          <rPr>
            <sz val="10"/>
            <color indexed="81"/>
            <rFont val="Lucida Console"/>
            <family val="3"/>
          </rPr>
          <t>04.06.2019</t>
        </r>
      </text>
    </comment>
    <comment ref="Y650" authorId="0" shapeId="0" xr:uid="{EF859336-67A8-4632-9BFF-7B31F03CA609}">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06486223-8616-4CA5-BB9E-7398995C1679}">
      <text>
        <r>
          <rPr>
            <sz val="10"/>
            <color indexed="81"/>
            <rFont val="Lucida Console"/>
            <family val="3"/>
          </rPr>
          <t>Última movimentação no estoque em 09/2023 quantidade 20.</t>
        </r>
      </text>
    </comment>
    <comment ref="R651" authorId="0" shapeId="0" xr:uid="{25DE1F17-B1D3-49F8-9706-717B61EB2610}">
      <text>
        <r>
          <rPr>
            <sz val="10"/>
            <color indexed="81"/>
            <rFont val="Lucida Console"/>
            <family val="3"/>
          </rPr>
          <t>01.01.1901</t>
        </r>
      </text>
    </comment>
    <comment ref="Y651" authorId="0" shapeId="0" xr:uid="{3B2E5372-2402-4F86-876B-6BD084FD1B30}">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94386590-6CD0-444B-8501-CA09825562A7}">
      <text>
        <r>
          <rPr>
            <sz val="10"/>
            <color indexed="81"/>
            <rFont val="Lucida Console"/>
            <family val="3"/>
          </rPr>
          <t>Última movimentação no estoque em 07/2023 quantidade 32.</t>
        </r>
      </text>
    </comment>
    <comment ref="R652" authorId="0" shapeId="0" xr:uid="{4FC65954-30C7-4C5F-B48C-34354C09617C}">
      <text>
        <r>
          <rPr>
            <sz val="10"/>
            <color indexed="81"/>
            <rFont val="Lucida Console"/>
            <family val="3"/>
          </rPr>
          <t>12.03.2010</t>
        </r>
      </text>
    </comment>
    <comment ref="Y652" authorId="0" shapeId="0" xr:uid="{0EE75E79-A7B1-421F-B84C-09DD61E31913}">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B5F68C8A-3E73-46F2-AC63-98339AEA4961}">
      <text>
        <r>
          <rPr>
            <sz val="10"/>
            <color indexed="81"/>
            <rFont val="Lucida Console"/>
            <family val="3"/>
          </rPr>
          <t>Última movimentação no estoque em 09/2023 quantidade 36.</t>
        </r>
      </text>
    </comment>
    <comment ref="R653" authorId="0" shapeId="0" xr:uid="{82750724-1870-4B0F-9C49-40904C150D7B}">
      <text>
        <r>
          <rPr>
            <sz val="10"/>
            <color indexed="81"/>
            <rFont val="Lucida Console"/>
            <family val="3"/>
          </rPr>
          <t>28.02.2008</t>
        </r>
      </text>
    </comment>
    <comment ref="Y653" authorId="0" shapeId="0" xr:uid="{F7A5035B-7A79-4014-85F6-37DB3ADB3743}">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86B1B335-EF89-4857-A57C-569D925CEC1C}">
      <text>
        <r>
          <rPr>
            <sz val="10"/>
            <color indexed="81"/>
            <rFont val="Lucida Console"/>
            <family val="3"/>
          </rPr>
          <t>Última movimentação no estoque em 07/2023 quantidade 2.</t>
        </r>
      </text>
    </comment>
    <comment ref="R654" authorId="0" shapeId="0" xr:uid="{C9EA90DC-9225-41AE-94D0-1520BD7CCACA}">
      <text>
        <r>
          <rPr>
            <sz val="10"/>
            <color indexed="81"/>
            <rFont val="Lucida Console"/>
            <family val="3"/>
          </rPr>
          <t>18.01.2019</t>
        </r>
      </text>
    </comment>
    <comment ref="Y654" authorId="0" shapeId="0" xr:uid="{6ECB4E92-C913-4531-A51B-DCAB8583E6C3}">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D9EB1B21-2626-47A4-A162-00E155C71D63}">
      <text>
        <r>
          <rPr>
            <sz val="10"/>
            <color indexed="81"/>
            <rFont val="Lucida Console"/>
            <family val="3"/>
          </rPr>
          <t>Última movimentação no estoque em 09/2023 quantidade 50.</t>
        </r>
      </text>
    </comment>
    <comment ref="R655" authorId="0" shapeId="0" xr:uid="{099C02D6-4F58-4ABD-93E6-1C6B84CF0DC0}">
      <text>
        <r>
          <rPr>
            <sz val="10"/>
            <color indexed="81"/>
            <rFont val="Lucida Console"/>
            <family val="3"/>
          </rPr>
          <t>16.10.2008</t>
        </r>
      </text>
    </comment>
    <comment ref="Y655" authorId="0" shapeId="0" xr:uid="{0EE07FE8-7788-4FF8-B573-C00024AACD15}">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CC6CA35D-2451-4A3E-A340-B1338B6817A5}">
      <text>
        <r>
          <rPr>
            <sz val="10"/>
            <color indexed="81"/>
            <rFont val="Lucida Console"/>
            <family val="3"/>
          </rPr>
          <t>Última movimentação no estoque em 06/2023 quantidade 2.</t>
        </r>
      </text>
    </comment>
    <comment ref="R656" authorId="0" shapeId="0" xr:uid="{00B89C4C-57F7-4404-ABD9-A132A504D4DD}">
      <text>
        <r>
          <rPr>
            <sz val="10"/>
            <color indexed="81"/>
            <rFont val="Lucida Console"/>
            <family val="3"/>
          </rPr>
          <t>21.07.2009</t>
        </r>
      </text>
    </comment>
    <comment ref="Y656" authorId="0" shapeId="0" xr:uid="{3C90CB95-F487-4A4E-9046-13D85D8AF370}">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6B364B57-7D3B-4CFB-8F30-B40E9EA594B9}">
      <text>
        <r>
          <rPr>
            <sz val="10"/>
            <color indexed="81"/>
            <rFont val="Lucida Console"/>
            <family val="3"/>
          </rPr>
          <t>Última movimentação no estoque em 07/2023 quantidade 1.</t>
        </r>
      </text>
    </comment>
    <comment ref="R657" authorId="0" shapeId="0" xr:uid="{A5E46808-CC54-4552-AA0B-A5B40BB5F0D2}">
      <text>
        <r>
          <rPr>
            <sz val="10"/>
            <color indexed="81"/>
            <rFont val="Lucida Console"/>
            <family val="3"/>
          </rPr>
          <t>07.04.2010</t>
        </r>
      </text>
    </comment>
    <comment ref="Y657" authorId="0" shapeId="0" xr:uid="{7FF27E07-6A4F-40FD-9225-F6A695C60BEE}">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3E5B0804-563A-4DC0-BD28-1B080F010740}">
      <text>
        <r>
          <rPr>
            <sz val="10"/>
            <color indexed="81"/>
            <rFont val="Lucida Console"/>
            <family val="3"/>
          </rPr>
          <t>Última movimentação no estoque em 09/2023 quantidade 1.</t>
        </r>
      </text>
    </comment>
    <comment ref="R658" authorId="0" shapeId="0" xr:uid="{F8F52FB0-C81E-452A-B838-3E8D6421A1AC}">
      <text>
        <r>
          <rPr>
            <sz val="10"/>
            <color indexed="81"/>
            <rFont val="Lucida Console"/>
            <family val="3"/>
          </rPr>
          <t>01.01.1901</t>
        </r>
      </text>
    </comment>
    <comment ref="Y658" authorId="0" shapeId="0" xr:uid="{A2AC958A-0401-4083-BD34-906BB1E7A775}">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2FBC0384-6BE8-41BE-946F-C6B1361D5B9B}">
      <text>
        <r>
          <rPr>
            <sz val="10"/>
            <color indexed="81"/>
            <rFont val="Lucida Console"/>
            <family val="3"/>
          </rPr>
          <t>Última movimentação no estoque em 11/2022 quantidade 4.</t>
        </r>
      </text>
    </comment>
    <comment ref="R659" authorId="0" shapeId="0" xr:uid="{1DDB2C68-AB19-4BA6-B096-554246848B91}">
      <text>
        <r>
          <rPr>
            <sz val="10"/>
            <color indexed="81"/>
            <rFont val="Lucida Console"/>
            <family val="3"/>
          </rPr>
          <t>01.01.1901</t>
        </r>
      </text>
    </comment>
    <comment ref="Y659" authorId="0" shapeId="0" xr:uid="{B643B81D-7030-4A20-8C72-37EB230AFDC0}">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BC85BA0D-023F-437B-BB38-D60E57445443}">
      <text>
        <r>
          <rPr>
            <sz val="10"/>
            <color indexed="81"/>
            <rFont val="Lucida Console"/>
            <family val="3"/>
          </rPr>
          <t>Última movimentação no estoque em 09/2023 quantidade 4.</t>
        </r>
      </text>
    </comment>
    <comment ref="R660" authorId="0" shapeId="0" xr:uid="{E830F76F-CC7F-4A82-8C56-6A8FAE954F4F}">
      <text>
        <r>
          <rPr>
            <sz val="10"/>
            <color indexed="81"/>
            <rFont val="Lucida Console"/>
            <family val="3"/>
          </rPr>
          <t>01.01.1901</t>
        </r>
      </text>
    </comment>
    <comment ref="Y660" authorId="0" shapeId="0" xr:uid="{0B5C3F78-91FA-4325-A282-9115A4B0DD88}">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24089ECF-3430-49E4-A454-1C5284A0B756}">
      <text>
        <r>
          <rPr>
            <sz val="10"/>
            <color indexed="81"/>
            <rFont val="Lucida Console"/>
            <family val="3"/>
          </rPr>
          <t>Última movimentação no estoque em 09/2023 quantidade 1.000.</t>
        </r>
      </text>
    </comment>
    <comment ref="R661" authorId="0" shapeId="0" xr:uid="{63A48FAD-4223-48A2-879E-B40227391631}">
      <text>
        <r>
          <rPr>
            <sz val="10"/>
            <color indexed="81"/>
            <rFont val="Lucida Console"/>
            <family val="3"/>
          </rPr>
          <t>01.01.1901</t>
        </r>
      </text>
    </comment>
    <comment ref="Y661" authorId="0" shapeId="0" xr:uid="{21693D75-DD6A-4FF5-BCDE-5B037BD1DD63}">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40A4ADEE-8746-4FA4-9D20-2E9FCF5B0F9C}">
      <text>
        <r>
          <rPr>
            <sz val="10"/>
            <color indexed="81"/>
            <rFont val="Lucida Console"/>
            <family val="3"/>
          </rPr>
          <t>Última movimentação no estoque em 09/2023 quantidade 627.</t>
        </r>
      </text>
    </comment>
    <comment ref="R662" authorId="0" shapeId="0" xr:uid="{E737DE3D-BA40-4A39-86DC-5252AFCAC2F5}">
      <text>
        <r>
          <rPr>
            <sz val="10"/>
            <color indexed="81"/>
            <rFont val="Lucida Console"/>
            <family val="3"/>
          </rPr>
          <t>01.01.1901</t>
        </r>
      </text>
    </comment>
    <comment ref="Y662" authorId="0" shapeId="0" xr:uid="{C51DA057-407A-4023-AC45-2E43F468B05C}">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1F9B9210-C7DC-47CA-98C7-9D5E36C4404B}">
      <text>
        <r>
          <rPr>
            <sz val="10"/>
            <color indexed="81"/>
            <rFont val="Lucida Console"/>
            <family val="3"/>
          </rPr>
          <t>Última movimentação no estoque em 05/2023 quantidade 100.</t>
        </r>
      </text>
    </comment>
    <comment ref="R663" authorId="0" shapeId="0" xr:uid="{A87233D2-2E37-49CA-8ACE-960565013CA7}">
      <text>
        <r>
          <rPr>
            <sz val="10"/>
            <color indexed="81"/>
            <rFont val="Lucida Console"/>
            <family val="3"/>
          </rPr>
          <t>01.01.1901</t>
        </r>
      </text>
    </comment>
    <comment ref="Y663" authorId="0" shapeId="0" xr:uid="{94831FCC-640C-49E8-AE68-09B9889E8125}">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7D896C4E-A560-4992-97E6-0094B9B60430}">
      <text>
        <r>
          <rPr>
            <sz val="10"/>
            <color indexed="81"/>
            <rFont val="Lucida Console"/>
            <family val="3"/>
          </rPr>
          <t>Última movimentação no estoque em 04/2023 quantidade 2.100.</t>
        </r>
      </text>
    </comment>
    <comment ref="R664" authorId="0" shapeId="0" xr:uid="{CC82B5D4-DE8E-4703-BBDB-59430A3DA2AC}">
      <text>
        <r>
          <rPr>
            <sz val="10"/>
            <color indexed="81"/>
            <rFont val="Lucida Console"/>
            <family val="3"/>
          </rPr>
          <t>01.01.1901</t>
        </r>
      </text>
    </comment>
    <comment ref="Y664" authorId="0" shapeId="0" xr:uid="{1AC61D1E-D5CB-436C-9646-4DB249A48F2E}">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5499799A-4C32-44C4-B79B-BBB443CAA340}">
      <text>
        <r>
          <rPr>
            <sz val="10"/>
            <color indexed="81"/>
            <rFont val="Lucida Console"/>
            <family val="3"/>
          </rPr>
          <t>Última movimentação no estoque em 06/2023 quantidade 500.</t>
        </r>
      </text>
    </comment>
    <comment ref="R665" authorId="0" shapeId="0" xr:uid="{53F1C99D-AB2A-44C4-9308-5A12C369CE09}">
      <text>
        <r>
          <rPr>
            <sz val="10"/>
            <color indexed="81"/>
            <rFont val="Lucida Console"/>
            <family val="3"/>
          </rPr>
          <t>16.09.2005</t>
        </r>
      </text>
    </comment>
    <comment ref="Y665" authorId="0" shapeId="0" xr:uid="{7B1A5E9C-EF2C-4F4C-B0BC-0F4E413C5C41}">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12C5FFD7-CBD5-4E9F-8595-FD69D42430B2}">
      <text>
        <r>
          <rPr>
            <sz val="10"/>
            <color indexed="81"/>
            <rFont val="Lucida Console"/>
            <family val="3"/>
          </rPr>
          <t>Última movimentação no estoque em 08/2023 quantidade 1.</t>
        </r>
      </text>
    </comment>
    <comment ref="R666" authorId="0" shapeId="0" xr:uid="{F7043325-0F76-4B69-8B02-B5AAC6144000}">
      <text>
        <r>
          <rPr>
            <sz val="10"/>
            <color indexed="81"/>
            <rFont val="Lucida Console"/>
            <family val="3"/>
          </rPr>
          <t>16.09.2005</t>
        </r>
      </text>
    </comment>
    <comment ref="Y666" authorId="0" shapeId="0" xr:uid="{2F2D4DB1-89D8-4097-8DD7-A3349F760477}">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D7BE3702-D02B-4F1F-A1FE-AEC501DA1CE1}">
      <text>
        <r>
          <rPr>
            <sz val="10"/>
            <color indexed="81"/>
            <rFont val="Lucida Console"/>
            <family val="3"/>
          </rPr>
          <t>Última movimentação no estoque em 09/2023 quantidade 2.</t>
        </r>
      </text>
    </comment>
    <comment ref="R667" authorId="0" shapeId="0" xr:uid="{31CE9AF4-AF12-4F72-9117-9AB46CB31922}">
      <text>
        <r>
          <rPr>
            <sz val="10"/>
            <color indexed="81"/>
            <rFont val="Lucida Console"/>
            <family val="3"/>
          </rPr>
          <t>01.01.1901</t>
        </r>
      </text>
    </comment>
    <comment ref="Y667" authorId="0" shapeId="0" xr:uid="{BE7F3DC5-3CBE-4F8F-9622-02759C314E93}">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A858830D-E39C-4072-8309-97C83F5F2405}">
      <text>
        <r>
          <rPr>
            <sz val="10"/>
            <color indexed="81"/>
            <rFont val="Lucida Console"/>
            <family val="3"/>
          </rPr>
          <t>Última movimentação no estoque em 08/2023 quantidade 2.</t>
        </r>
      </text>
    </comment>
    <comment ref="R668" authorId="0" shapeId="0" xr:uid="{292427F3-6A4B-418B-AA3D-5CDB216ECB7F}">
      <text>
        <r>
          <rPr>
            <sz val="10"/>
            <color indexed="81"/>
            <rFont val="Lucida Console"/>
            <family val="3"/>
          </rPr>
          <t>01.01.1901</t>
        </r>
      </text>
    </comment>
    <comment ref="Y668" authorId="0" shapeId="0" xr:uid="{344C8946-EC7B-45E7-86C1-EA7849F57022}">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7309463D-4492-42F8-9C85-BA9442073003}">
      <text>
        <r>
          <rPr>
            <sz val="10"/>
            <color indexed="81"/>
            <rFont val="Lucida Console"/>
            <family val="3"/>
          </rPr>
          <t>Última movimentação no estoque em 05/2023 quantidade 23.</t>
        </r>
      </text>
    </comment>
    <comment ref="R669" authorId="0" shapeId="0" xr:uid="{4737C3FE-B976-4DCD-A7BA-1AF0EE92CE80}">
      <text>
        <r>
          <rPr>
            <sz val="10"/>
            <color indexed="81"/>
            <rFont val="Lucida Console"/>
            <family val="3"/>
          </rPr>
          <t>01.01.1901</t>
        </r>
      </text>
    </comment>
    <comment ref="Y669" authorId="0" shapeId="0" xr:uid="{338ADE0D-C8E1-4310-8C5C-88147799336D}">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F6F9F349-9126-4FDF-B606-C8121EE37C37}">
      <text>
        <r>
          <rPr>
            <sz val="10"/>
            <color indexed="81"/>
            <rFont val="Lucida Console"/>
            <family val="3"/>
          </rPr>
          <t>Última movimentação no estoque em 06/2023 quantidade 20.</t>
        </r>
      </text>
    </comment>
    <comment ref="R670" authorId="0" shapeId="0" xr:uid="{CA592A42-1E3F-4334-83B4-5D25F7774BFB}">
      <text>
        <r>
          <rPr>
            <sz val="10"/>
            <color indexed="81"/>
            <rFont val="Lucida Console"/>
            <family val="3"/>
          </rPr>
          <t>01.01.1901</t>
        </r>
      </text>
    </comment>
    <comment ref="Y670" authorId="0" shapeId="0" xr:uid="{4E81FB8E-DAA2-4535-8F16-4B121724C0D0}">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F273F112-883A-4EE7-9D76-AD3E6A46764D}">
      <text>
        <r>
          <rPr>
            <sz val="10"/>
            <color indexed="81"/>
            <rFont val="Lucida Console"/>
            <family val="3"/>
          </rPr>
          <t>Última movimentação no estoque em 08/2023 quantidade 10.</t>
        </r>
      </text>
    </comment>
    <comment ref="R671" authorId="0" shapeId="0" xr:uid="{61865ED3-A9A9-4251-8197-5E0EDAEFDA9D}">
      <text>
        <r>
          <rPr>
            <sz val="10"/>
            <color indexed="81"/>
            <rFont val="Lucida Console"/>
            <family val="3"/>
          </rPr>
          <t>01.01.1901</t>
        </r>
      </text>
    </comment>
    <comment ref="Y671" authorId="0" shapeId="0" xr:uid="{03BD0163-7D21-4423-AABE-5442A6CB27B8}">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26C39F5F-CE46-47FC-BF82-FBDDFAFA2325}">
      <text>
        <r>
          <rPr>
            <sz val="10"/>
            <color indexed="81"/>
            <rFont val="Lucida Console"/>
            <family val="3"/>
          </rPr>
          <t>Última movimentação no estoque em 05/2023 quantidade 10.</t>
        </r>
      </text>
    </comment>
    <comment ref="R672" authorId="0" shapeId="0" xr:uid="{72BE213C-BEA2-4B55-9628-14DCF62B3263}">
      <text>
        <r>
          <rPr>
            <sz val="10"/>
            <color indexed="81"/>
            <rFont val="Lucida Console"/>
            <family val="3"/>
          </rPr>
          <t>01.01.1901</t>
        </r>
      </text>
    </comment>
    <comment ref="Y672" authorId="0" shapeId="0" xr:uid="{EB6920B5-E6B6-42A1-91F9-DE81AE0349E4}">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A87D5682-29C1-42FD-B9F1-3252E6EC1C02}">
      <text>
        <r>
          <rPr>
            <sz val="10"/>
            <color indexed="81"/>
            <rFont val="Lucida Console"/>
            <family val="3"/>
          </rPr>
          <t>Última movimentação no estoque em 05/2023 quantidade 17.</t>
        </r>
      </text>
    </comment>
    <comment ref="R673" authorId="0" shapeId="0" xr:uid="{6359802E-6D09-4B65-A873-0AF7579ABD00}">
      <text>
        <r>
          <rPr>
            <sz val="10"/>
            <color indexed="81"/>
            <rFont val="Lucida Console"/>
            <family val="3"/>
          </rPr>
          <t>01.01.1901</t>
        </r>
      </text>
    </comment>
    <comment ref="Y673" authorId="0" shapeId="0" xr:uid="{A6C6FC99-6798-415D-B6C7-C841FA7EAE3B}">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F0DDA4AF-E50E-45A5-BF51-D465B7F28BCE}">
      <text>
        <r>
          <rPr>
            <sz val="10"/>
            <color indexed="81"/>
            <rFont val="Lucida Console"/>
            <family val="3"/>
          </rPr>
          <t>Última movimentação no estoque em 06/2023 quantidade 20.</t>
        </r>
      </text>
    </comment>
    <comment ref="R674" authorId="0" shapeId="0" xr:uid="{88249A68-64A8-4990-880F-FBCBA55FC1B4}">
      <text>
        <r>
          <rPr>
            <sz val="10"/>
            <color indexed="81"/>
            <rFont val="Lucida Console"/>
            <family val="3"/>
          </rPr>
          <t>26.11.2009</t>
        </r>
      </text>
    </comment>
    <comment ref="Y674" authorId="0" shapeId="0" xr:uid="{8F5E5493-ECD5-4B20-8512-ABCEBAA9E29B}">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B3FC2CA2-D9AB-4BD7-B7A5-0E63C00A192D}">
      <text>
        <r>
          <rPr>
            <sz val="10"/>
            <color indexed="81"/>
            <rFont val="Lucida Console"/>
            <family val="3"/>
          </rPr>
          <t>Última movimentação no estoque em 08/2023 quantidade 90.</t>
        </r>
      </text>
    </comment>
    <comment ref="R675" authorId="0" shapeId="0" xr:uid="{FBA929FF-1657-4D08-A7C5-2A7BE051BA9A}">
      <text>
        <r>
          <rPr>
            <sz val="10"/>
            <color indexed="81"/>
            <rFont val="Lucida Console"/>
            <family val="3"/>
          </rPr>
          <t>21.08.2018</t>
        </r>
      </text>
    </comment>
    <comment ref="Y675" authorId="0" shapeId="0" xr:uid="{66987404-8F32-4BFA-BABB-79979F002323}">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AE224B4B-4048-49C0-A0D7-91348B15773E}">
      <text>
        <r>
          <rPr>
            <sz val="10"/>
            <color indexed="81"/>
            <rFont val="Lucida Console"/>
            <family val="3"/>
          </rPr>
          <t>Última movimentação no estoque em 09/2023 quantidade 514.</t>
        </r>
      </text>
    </comment>
    <comment ref="R676" authorId="0" shapeId="0" xr:uid="{FC09AA13-4237-49DA-887D-18848BACBD05}">
      <text>
        <r>
          <rPr>
            <sz val="10"/>
            <color indexed="81"/>
            <rFont val="Lucida Console"/>
            <family val="3"/>
          </rPr>
          <t>20.01.2010</t>
        </r>
      </text>
    </comment>
    <comment ref="Y676" authorId="0" shapeId="0" xr:uid="{7CA34A02-EB5C-4A46-947F-72F8B70C1CBA}">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7DA1CB35-1B6A-4C69-8F0E-C63AEF2B6053}">
      <text>
        <r>
          <rPr>
            <sz val="10"/>
            <color indexed="81"/>
            <rFont val="Lucida Console"/>
            <family val="3"/>
          </rPr>
          <t>Última movimentação no estoque em 09/2023 quantidade 140.</t>
        </r>
      </text>
    </comment>
    <comment ref="R677" authorId="0" shapeId="0" xr:uid="{0D1B9CC3-590B-4E59-83DF-3E6D6729CEC7}">
      <text>
        <r>
          <rPr>
            <sz val="10"/>
            <color indexed="81"/>
            <rFont val="Lucida Console"/>
            <family val="3"/>
          </rPr>
          <t>01.01.1901</t>
        </r>
      </text>
    </comment>
    <comment ref="Y677" authorId="0" shapeId="0" xr:uid="{489C76C6-2394-4FF2-8EBF-CFF23DF01204}">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E7AD1C6A-7E0F-4BF0-8EF8-66E12237985B}">
      <text>
        <r>
          <rPr>
            <sz val="10"/>
            <color indexed="81"/>
            <rFont val="Lucida Console"/>
            <family val="3"/>
          </rPr>
          <t>Última movimentação no estoque em 09/2023 quantidade 130.</t>
        </r>
      </text>
    </comment>
    <comment ref="R678" authorId="0" shapeId="0" xr:uid="{50C7E5D8-F2A1-4C5F-B8AC-0FBF083118B8}">
      <text>
        <r>
          <rPr>
            <sz val="10"/>
            <color indexed="81"/>
            <rFont val="Lucida Console"/>
            <family val="3"/>
          </rPr>
          <t>01.01.1901</t>
        </r>
      </text>
    </comment>
    <comment ref="Y678" authorId="0" shapeId="0" xr:uid="{C7907094-F65A-49A3-8BDA-C8F673D8859C}">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D6C8EAE2-1443-4137-A658-17EA98A8E499}">
      <text>
        <r>
          <rPr>
            <sz val="10"/>
            <color indexed="81"/>
            <rFont val="Lucida Console"/>
            <family val="3"/>
          </rPr>
          <t>Última movimentação no estoque em 09/2023 quantidade 170.</t>
        </r>
      </text>
    </comment>
    <comment ref="R679" authorId="0" shapeId="0" xr:uid="{71E18371-B5D3-4B41-BF00-138CE95FB87C}">
      <text>
        <r>
          <rPr>
            <sz val="10"/>
            <color indexed="81"/>
            <rFont val="Lucida Console"/>
            <family val="3"/>
          </rPr>
          <t>19.08.2008</t>
        </r>
      </text>
    </comment>
    <comment ref="Y679" authorId="0" shapeId="0" xr:uid="{40B0618F-E9F4-48BD-8526-F239CC7A139E}">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FBC422E2-BD6A-4195-94DD-0CB71F1BA96C}">
      <text>
        <r>
          <rPr>
            <sz val="10"/>
            <color indexed="81"/>
            <rFont val="Lucida Console"/>
            <family val="3"/>
          </rPr>
          <t>Última movimentação no estoque em 08/2023 quantidade 50.</t>
        </r>
      </text>
    </comment>
    <comment ref="R680" authorId="0" shapeId="0" xr:uid="{2AD58174-4969-4221-A9B1-3B19E2D9BECA}">
      <text>
        <r>
          <rPr>
            <sz val="10"/>
            <color indexed="81"/>
            <rFont val="Lucida Console"/>
            <family val="3"/>
          </rPr>
          <t>24.04.2008</t>
        </r>
      </text>
    </comment>
    <comment ref="Y680" authorId="0" shapeId="0" xr:uid="{368E664E-C68D-42AC-BBE0-2E664580E22F}">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936D01CF-D15C-46B4-808D-B9A69A31C2E4}">
      <text>
        <r>
          <rPr>
            <sz val="10"/>
            <color indexed="81"/>
            <rFont val="Lucida Console"/>
            <family val="3"/>
          </rPr>
          <t>Última movimentação no estoque em 04/2023 quantidade 6.</t>
        </r>
      </text>
    </comment>
    <comment ref="R681" authorId="0" shapeId="0" xr:uid="{6E850235-3FEE-476C-9673-B23425402826}">
      <text>
        <r>
          <rPr>
            <sz val="10"/>
            <color indexed="81"/>
            <rFont val="Lucida Console"/>
            <family val="3"/>
          </rPr>
          <t>24.04.2008</t>
        </r>
      </text>
    </comment>
    <comment ref="Y681" authorId="0" shapeId="0" xr:uid="{77252227-40CA-4066-98A6-26716CBE799C}">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7D8EB406-4DD2-493D-A8A7-A1A0E89825CC}">
      <text>
        <r>
          <rPr>
            <sz val="10"/>
            <color indexed="81"/>
            <rFont val="Lucida Console"/>
            <family val="3"/>
          </rPr>
          <t>Última movimentação no estoque em 04/2023 quantidade 6.</t>
        </r>
      </text>
    </comment>
    <comment ref="R682" authorId="0" shapeId="0" xr:uid="{A792C9C5-65A5-43F7-BF3D-A1491BB085E6}">
      <text>
        <r>
          <rPr>
            <sz val="10"/>
            <color indexed="81"/>
            <rFont val="Lucida Console"/>
            <family val="3"/>
          </rPr>
          <t>24.04.2008</t>
        </r>
      </text>
    </comment>
    <comment ref="Y682" authorId="0" shapeId="0" xr:uid="{B0EE2114-DA2C-4430-B6B7-840455F0DE01}">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6DD14931-0991-4FC4-9B7B-2FD2A304AC1A}">
      <text>
        <r>
          <rPr>
            <sz val="10"/>
            <color indexed="81"/>
            <rFont val="Lucida Console"/>
            <family val="3"/>
          </rPr>
          <t>Última movimentação no estoque em 04/2023 quantidade 6.</t>
        </r>
      </text>
    </comment>
    <comment ref="R683" authorId="0" shapeId="0" xr:uid="{0CE9824E-A9B8-468E-BD3F-6CF92C3CCAF8}">
      <text>
        <r>
          <rPr>
            <sz val="10"/>
            <color indexed="81"/>
            <rFont val="Lucida Console"/>
            <family val="3"/>
          </rPr>
          <t>01.01.1901</t>
        </r>
      </text>
    </comment>
    <comment ref="Y683" authorId="0" shapeId="0" xr:uid="{94653CF8-315A-4FB2-BB20-A4594D3AEEF5}">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301A957F-1794-4A86-A510-6B694B275CD1}">
      <text>
        <r>
          <rPr>
            <sz val="10"/>
            <color indexed="81"/>
            <rFont val="Lucida Console"/>
            <family val="3"/>
          </rPr>
          <t>Última movimentação no estoque em 09/2023 quantidade 54.</t>
        </r>
      </text>
    </comment>
    <comment ref="R684" authorId="0" shapeId="0" xr:uid="{BB57AEA7-3CAD-4E06-B0C1-0E31F3CEEF23}">
      <text>
        <r>
          <rPr>
            <sz val="10"/>
            <color indexed="81"/>
            <rFont val="Lucida Console"/>
            <family val="3"/>
          </rPr>
          <t>01.01.1901</t>
        </r>
      </text>
    </comment>
    <comment ref="Y684" authorId="0" shapeId="0" xr:uid="{DBD47552-2C01-44EE-90AD-6439DC49EBE0}">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A11E02C9-165E-4588-AB4D-A1F0CD4FA51C}">
      <text>
        <r>
          <rPr>
            <sz val="10"/>
            <color indexed="81"/>
            <rFont val="Lucida Console"/>
            <family val="3"/>
          </rPr>
          <t>Última movimentação no estoque em 08/2023 quantidade 50.</t>
        </r>
      </text>
    </comment>
    <comment ref="R685" authorId="0" shapeId="0" xr:uid="{C0D08654-D0A5-4D92-BF8F-5DE898C0AB9D}">
      <text>
        <r>
          <rPr>
            <sz val="10"/>
            <color indexed="81"/>
            <rFont val="Lucida Console"/>
            <family val="3"/>
          </rPr>
          <t>01.01.1901</t>
        </r>
      </text>
    </comment>
    <comment ref="Y685" authorId="0" shapeId="0" xr:uid="{110ECA26-DF83-4ADE-89CD-66764FCF8B04}">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347BF0D2-1AA2-47CA-B6DC-EF4AC16252C9}">
      <text>
        <r>
          <rPr>
            <sz val="10"/>
            <color indexed="81"/>
            <rFont val="Lucida Console"/>
            <family val="3"/>
          </rPr>
          <t>Última movimentação no estoque em 08/2023 quantidade 35.</t>
        </r>
      </text>
    </comment>
    <comment ref="R686" authorId="0" shapeId="0" xr:uid="{B7814670-3453-4B7B-8F72-58F8E1ED52D8}">
      <text>
        <r>
          <rPr>
            <sz val="10"/>
            <color indexed="81"/>
            <rFont val="Lucida Console"/>
            <family val="3"/>
          </rPr>
          <t>23.06.2010</t>
        </r>
      </text>
    </comment>
    <comment ref="Y686" authorId="0" shapeId="0" xr:uid="{CFEB7384-190C-42EE-A950-42C50969C739}">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FDB85D23-8DF3-4F18-BAF4-E157D1604ABA}">
      <text>
        <r>
          <rPr>
            <sz val="10"/>
            <color indexed="81"/>
            <rFont val="Lucida Console"/>
            <family val="3"/>
          </rPr>
          <t>Última movimentação no estoque em 09/2023 quantidade 12.</t>
        </r>
      </text>
    </comment>
    <comment ref="R687" authorId="0" shapeId="0" xr:uid="{643C4158-CD46-4EDB-B4AA-D5C005A53EAA}">
      <text>
        <r>
          <rPr>
            <sz val="10"/>
            <color indexed="81"/>
            <rFont val="Lucida Console"/>
            <family val="3"/>
          </rPr>
          <t>16.09.2004</t>
        </r>
      </text>
    </comment>
    <comment ref="Y687" authorId="0" shapeId="0" xr:uid="{DD5EDB13-718A-4AB2-8460-648A66E6C714}">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6DF357FF-FD73-4AC9-9A96-13891BF6ACA5}">
      <text>
        <r>
          <rPr>
            <sz val="10"/>
            <color indexed="81"/>
            <rFont val="Lucida Console"/>
            <family val="3"/>
          </rPr>
          <t>Última movimentação no estoque em 03/2023 quantidade 6.</t>
        </r>
      </text>
    </comment>
    <comment ref="R688" authorId="0" shapeId="0" xr:uid="{A17DB245-DFAA-4535-B68E-656B24260963}">
      <text>
        <r>
          <rPr>
            <sz val="10"/>
            <color indexed="81"/>
            <rFont val="Lucida Console"/>
            <family val="3"/>
          </rPr>
          <t>17.04.2019</t>
        </r>
      </text>
    </comment>
    <comment ref="Y688" authorId="0" shapeId="0" xr:uid="{FB48CD33-B5FF-49B4-BB2F-8ABE44F085AF}">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2A4AE595-475C-4B61-94A8-5736FB3CFD54}">
      <text>
        <r>
          <rPr>
            <sz val="10"/>
            <color indexed="81"/>
            <rFont val="Lucida Console"/>
            <family val="3"/>
          </rPr>
          <t>Última movimentação no estoque em 03/2023 quantidade 21.</t>
        </r>
      </text>
    </comment>
    <comment ref="R689" authorId="0" shapeId="0" xr:uid="{0C7125E0-A793-4FE0-9D3E-7E77310A0748}">
      <text>
        <r>
          <rPr>
            <sz val="10"/>
            <color indexed="81"/>
            <rFont val="Lucida Console"/>
            <family val="3"/>
          </rPr>
          <t>13.03.2018</t>
        </r>
      </text>
    </comment>
    <comment ref="Y689" authorId="0" shapeId="0" xr:uid="{8B6ED3FA-1050-43FC-ADDD-31C34B49C004}">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F00CFFAC-5C67-4D1D-9D98-898EA1CFC51E}">
      <text>
        <r>
          <rPr>
            <sz val="10"/>
            <color indexed="81"/>
            <rFont val="Lucida Console"/>
            <family val="3"/>
          </rPr>
          <t>Última movimentação no estoque em 09/2023 quantidade 68.</t>
        </r>
      </text>
    </comment>
    <comment ref="R690" authorId="0" shapeId="0" xr:uid="{BEAD9087-DF2C-4F60-9884-05A5E52295FC}">
      <text>
        <r>
          <rPr>
            <sz val="10"/>
            <color indexed="81"/>
            <rFont val="Lucida Console"/>
            <family val="3"/>
          </rPr>
          <t>18.03.2004</t>
        </r>
      </text>
    </comment>
    <comment ref="Y690" authorId="0" shapeId="0" xr:uid="{31D8391C-5330-4B9B-921A-7AF7C6340EF8}">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3B1A59F8-51B2-40F6-8A1D-905B6A4DDDC9}">
      <text>
        <r>
          <rPr>
            <sz val="10"/>
            <color indexed="81"/>
            <rFont val="Lucida Console"/>
            <family val="3"/>
          </rPr>
          <t>Última movimentação no estoque em 06/2023 quantidade 18.</t>
        </r>
      </text>
    </comment>
    <comment ref="R691" authorId="0" shapeId="0" xr:uid="{4AD7B21B-5B4E-4977-BEF5-C2DCFF6BBB4A}">
      <text>
        <r>
          <rPr>
            <sz val="10"/>
            <color indexed="81"/>
            <rFont val="Lucida Console"/>
            <family val="3"/>
          </rPr>
          <t>19.03.2004</t>
        </r>
      </text>
    </comment>
    <comment ref="Y691" authorId="0" shapeId="0" xr:uid="{2AFD72B3-F6F5-4593-B52E-A1EC484CBADE}">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23D05CFB-975F-4760-B3B1-859B782C32A4}">
      <text>
        <r>
          <rPr>
            <sz val="10"/>
            <color indexed="81"/>
            <rFont val="Lucida Console"/>
            <family val="3"/>
          </rPr>
          <t>Última movimentação no estoque em 08/2023 quantidade 3.</t>
        </r>
      </text>
    </comment>
    <comment ref="R692" authorId="0" shapeId="0" xr:uid="{B3A8C6D8-08F3-40A2-8ED9-A886F70445D3}">
      <text>
        <r>
          <rPr>
            <sz val="10"/>
            <color indexed="81"/>
            <rFont val="Lucida Console"/>
            <family val="3"/>
          </rPr>
          <t>01.01.1901</t>
        </r>
      </text>
    </comment>
    <comment ref="Y692" authorId="0" shapeId="0" xr:uid="{357816FF-36FE-4AEF-A332-EA36FFEFA73D}">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2B8C1707-0BAF-4030-841F-4F0AD95F3472}">
      <text>
        <r>
          <rPr>
            <sz val="10"/>
            <color indexed="81"/>
            <rFont val="Lucida Console"/>
            <family val="3"/>
          </rPr>
          <t>Última movimentação no estoque em 05/2023 quantidade 5.</t>
        </r>
      </text>
    </comment>
    <comment ref="R693" authorId="0" shapeId="0" xr:uid="{4C8935E7-0B22-4B03-8967-63CD40372753}">
      <text>
        <r>
          <rPr>
            <sz val="10"/>
            <color indexed="81"/>
            <rFont val="Lucida Console"/>
            <family val="3"/>
          </rPr>
          <t>01.01.1901</t>
        </r>
      </text>
    </comment>
    <comment ref="Y693" authorId="0" shapeId="0" xr:uid="{A4644575-DC44-4610-A45E-E40939379022}">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2648AAC4-A6E3-41D4-B240-1813D6D36161}">
      <text>
        <r>
          <rPr>
            <sz val="10"/>
            <color indexed="81"/>
            <rFont val="Lucida Console"/>
            <family val="3"/>
          </rPr>
          <t>Última movimentação no estoque em 05/2023 quantidade 20.</t>
        </r>
      </text>
    </comment>
    <comment ref="R694" authorId="0" shapeId="0" xr:uid="{6A9E43D9-8690-461D-BEEC-7D47E26F1AD1}">
      <text>
        <r>
          <rPr>
            <sz val="10"/>
            <color indexed="81"/>
            <rFont val="Lucida Console"/>
            <family val="3"/>
          </rPr>
          <t>15.10.2010</t>
        </r>
      </text>
    </comment>
    <comment ref="Y694" authorId="0" shapeId="0" xr:uid="{91492E12-88B8-4F8D-8C71-D4F7D53FAAD1}">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8A8CD7DF-43AE-4883-B795-8C8B0AEC42EB}">
      <text>
        <r>
          <rPr>
            <sz val="10"/>
            <color indexed="81"/>
            <rFont val="Lucida Console"/>
            <family val="3"/>
          </rPr>
          <t>Última movimentação no estoque em 05/2023 quantidade 5.</t>
        </r>
      </text>
    </comment>
    <comment ref="R695" authorId="0" shapeId="0" xr:uid="{51523C92-61E7-4AB6-ACD7-67A4890B4624}">
      <text>
        <r>
          <rPr>
            <sz val="10"/>
            <color indexed="81"/>
            <rFont val="Lucida Console"/>
            <family val="3"/>
          </rPr>
          <t>15.10.2010</t>
        </r>
      </text>
    </comment>
    <comment ref="Y695" authorId="0" shapeId="0" xr:uid="{0F786611-33E0-4C42-880C-B2665C7E2EE2}">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AD05D27A-D6B7-4DD8-9236-C21E27531E05}">
      <text>
        <r>
          <rPr>
            <sz val="10"/>
            <color indexed="81"/>
            <rFont val="Lucida Console"/>
            <family val="3"/>
          </rPr>
          <t>Última movimentação no estoque em 05/2023 quantidade 5.</t>
        </r>
      </text>
    </comment>
    <comment ref="R696" authorId="0" shapeId="0" xr:uid="{41C9E04C-D1C9-4C08-89E9-AA1CEC559FF3}">
      <text>
        <r>
          <rPr>
            <sz val="10"/>
            <color indexed="81"/>
            <rFont val="Lucida Console"/>
            <family val="3"/>
          </rPr>
          <t>15.10.2010</t>
        </r>
      </text>
    </comment>
    <comment ref="Y696" authorId="0" shapeId="0" xr:uid="{1F8BE861-3D37-40B4-8015-447BFD19835D}">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4A22C0E4-3FE6-4172-8F54-4C5826E3F7E4}">
      <text>
        <r>
          <rPr>
            <sz val="10"/>
            <color indexed="81"/>
            <rFont val="Lucida Console"/>
            <family val="3"/>
          </rPr>
          <t>Última movimentação no estoque em 05/2023 quantidade 5.</t>
        </r>
      </text>
    </comment>
    <comment ref="R697" authorId="0" shapeId="0" xr:uid="{90E542EA-649E-43BD-A7F5-9B576338D3AF}">
      <text>
        <r>
          <rPr>
            <sz val="10"/>
            <color indexed="81"/>
            <rFont val="Lucida Console"/>
            <family val="3"/>
          </rPr>
          <t>01.01.1901</t>
        </r>
      </text>
    </comment>
    <comment ref="Y697" authorId="0" shapeId="0" xr:uid="{8D58F3B6-0136-4AC0-BF6A-BBE889CC2D73}">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2AA296C4-0084-4B09-8DB8-D79DA0BFECA5}">
      <text>
        <r>
          <rPr>
            <sz val="10"/>
            <color indexed="81"/>
            <rFont val="Lucida Console"/>
            <family val="3"/>
          </rPr>
          <t>Última movimentação no estoque em 03/2023 quantidade 14.</t>
        </r>
      </text>
    </comment>
    <comment ref="R698" authorId="0" shapeId="0" xr:uid="{3BBE8761-C740-4A20-ACAE-942016002BE8}">
      <text>
        <r>
          <rPr>
            <sz val="10"/>
            <color indexed="81"/>
            <rFont val="Lucida Console"/>
            <family val="3"/>
          </rPr>
          <t>01.01.1901</t>
        </r>
      </text>
    </comment>
    <comment ref="Y698" authorId="0" shapeId="0" xr:uid="{E53ECC1D-4AAC-41E6-A5EA-DD3F8BD74FA3}">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443C8010-9F72-40EB-8DAD-11CF2F2C066B}">
      <text>
        <r>
          <rPr>
            <sz val="10"/>
            <color indexed="81"/>
            <rFont val="Lucida Console"/>
            <family val="3"/>
          </rPr>
          <t>Última movimentação no estoque em 09/2023 quantidade 66.</t>
        </r>
      </text>
    </comment>
    <comment ref="R699" authorId="0" shapeId="0" xr:uid="{00DCA210-EF09-4250-9992-B1992F87E1F9}">
      <text>
        <r>
          <rPr>
            <sz val="10"/>
            <color indexed="81"/>
            <rFont val="Lucida Console"/>
            <family val="3"/>
          </rPr>
          <t>01.01.1901</t>
        </r>
      </text>
    </comment>
    <comment ref="Y699" authorId="0" shapeId="0" xr:uid="{A366EE97-3463-4F5F-B8E7-3DF4D2E3049B}">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0496AC19-E68C-4ECF-9D55-D3F84BCCC08F}">
      <text>
        <r>
          <rPr>
            <sz val="10"/>
            <color indexed="81"/>
            <rFont val="Lucida Console"/>
            <family val="3"/>
          </rPr>
          <t>Última movimentação no estoque em 08/2023 quantidade 102.</t>
        </r>
      </text>
    </comment>
    <comment ref="R700" authorId="0" shapeId="0" xr:uid="{54A76BFD-5B9B-4C12-9722-6D48DE6B31D0}">
      <text>
        <r>
          <rPr>
            <sz val="10"/>
            <color indexed="81"/>
            <rFont val="Lucida Console"/>
            <family val="3"/>
          </rPr>
          <t>15.06.2021</t>
        </r>
      </text>
    </comment>
    <comment ref="Y700" authorId="0" shapeId="0" xr:uid="{5AEDC99D-44F6-49E2-B156-6F854A2998C2}">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B19061F9-E7E4-4375-BA3A-BD27DDC9F795}">
      <text>
        <r>
          <rPr>
            <sz val="10"/>
            <color indexed="81"/>
            <rFont val="Lucida Console"/>
            <family val="3"/>
          </rPr>
          <t>Última movimentação no estoque em 09/2023 quantidade 45.</t>
        </r>
      </text>
    </comment>
    <comment ref="R701" authorId="0" shapeId="0" xr:uid="{1AC8F36D-F583-4910-AE9F-ED6929C497DD}">
      <text>
        <r>
          <rPr>
            <sz val="10"/>
            <color indexed="81"/>
            <rFont val="Lucida Console"/>
            <family val="3"/>
          </rPr>
          <t>19.08.2019</t>
        </r>
      </text>
    </comment>
    <comment ref="Y701" authorId="0" shapeId="0" xr:uid="{8CDB1CE7-7FFD-4D61-9B48-0229C54F6D94}">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3A60D314-ECAC-46AF-BD2D-006BE7023437}">
      <text>
        <r>
          <rPr>
            <sz val="10"/>
            <color indexed="81"/>
            <rFont val="Lucida Console"/>
            <family val="3"/>
          </rPr>
          <t>Última movimentação no estoque em 09/2023 quantidade 21.</t>
        </r>
      </text>
    </comment>
    <comment ref="R702" authorId="0" shapeId="0" xr:uid="{9DE76F86-4E82-463E-8A93-33DEB42DBEA7}">
      <text>
        <r>
          <rPr>
            <sz val="10"/>
            <color indexed="81"/>
            <rFont val="Lucida Console"/>
            <family val="3"/>
          </rPr>
          <t>10.05.2006</t>
        </r>
      </text>
    </comment>
    <comment ref="Y702" authorId="0" shapeId="0" xr:uid="{8909782D-190A-438A-BA8C-830DEBCF91B4}">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74F51A6C-431C-42FA-9465-8168D43D6D85}">
      <text>
        <r>
          <rPr>
            <sz val="10"/>
            <color indexed="81"/>
            <rFont val="Lucida Console"/>
            <family val="3"/>
          </rPr>
          <t>Última movimentação no estoque em 09/2023 quantidade 576.</t>
        </r>
      </text>
    </comment>
    <comment ref="R703" authorId="0" shapeId="0" xr:uid="{99472FFE-FF93-4BC0-84CE-128AF63FF491}">
      <text>
        <r>
          <rPr>
            <sz val="10"/>
            <color indexed="81"/>
            <rFont val="Lucida Console"/>
            <family val="3"/>
          </rPr>
          <t>13.04.2009</t>
        </r>
      </text>
    </comment>
    <comment ref="Y703" authorId="0" shapeId="0" xr:uid="{1D1BD9A0-FFE9-4176-8AB2-3E5385420539}">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4E8B3220-ADDF-49CB-8BB2-DF7445B836D2}">
      <text>
        <r>
          <rPr>
            <sz val="10"/>
            <color indexed="81"/>
            <rFont val="Lucida Console"/>
            <family val="3"/>
          </rPr>
          <t>Última movimentação no estoque em 09/2023 quantidade 14.</t>
        </r>
      </text>
    </comment>
    <comment ref="R704" authorId="0" shapeId="0" xr:uid="{83CAABB0-8C89-4BF9-8190-3F2D40E0A2BC}">
      <text>
        <r>
          <rPr>
            <sz val="10"/>
            <color indexed="81"/>
            <rFont val="Lucida Console"/>
            <family val="3"/>
          </rPr>
          <t>17.01.2005</t>
        </r>
      </text>
    </comment>
    <comment ref="Y704" authorId="0" shapeId="0" xr:uid="{4EE240DD-FEF3-4BAF-B86C-FF7C9C3114DC}">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1317C757-BE33-4361-A078-A1DE9DC741F7}">
      <text>
        <r>
          <rPr>
            <sz val="10"/>
            <color indexed="81"/>
            <rFont val="Lucida Console"/>
            <family val="3"/>
          </rPr>
          <t>Última movimentação no estoque em 09/2023 quantidade 10.404.</t>
        </r>
      </text>
    </comment>
    <comment ref="R705" authorId="0" shapeId="0" xr:uid="{E56C4258-4123-4D98-AC95-1CA0EB5FBF7E}">
      <text>
        <r>
          <rPr>
            <sz val="10"/>
            <color indexed="81"/>
            <rFont val="Lucida Console"/>
            <family val="3"/>
          </rPr>
          <t>01.01.1901</t>
        </r>
      </text>
    </comment>
    <comment ref="Y705" authorId="0" shapeId="0" xr:uid="{8CBEDFF4-437B-43B3-B897-E16263038A40}">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3AB25BE1-A919-4524-A28C-90430E5C838D}">
      <text>
        <r>
          <rPr>
            <sz val="10"/>
            <color indexed="81"/>
            <rFont val="Lucida Console"/>
            <family val="3"/>
          </rPr>
          <t>Última movimentação no estoque em 09/2023 quantidade 2.740.</t>
        </r>
      </text>
    </comment>
    <comment ref="R706" authorId="0" shapeId="0" xr:uid="{F55EE490-4E83-4F1B-B80B-F660D72706B0}">
      <text>
        <r>
          <rPr>
            <sz val="10"/>
            <color indexed="81"/>
            <rFont val="Lucida Console"/>
            <family val="3"/>
          </rPr>
          <t>21.08.2017</t>
        </r>
      </text>
    </comment>
    <comment ref="Y706" authorId="0" shapeId="0" xr:uid="{5B68D391-16E4-46A0-B662-7A7A420CE1A7}">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3F32A62B-C0BC-4C71-8BAD-CE1BFE80446F}">
      <text>
        <r>
          <rPr>
            <sz val="10"/>
            <color indexed="81"/>
            <rFont val="Lucida Console"/>
            <family val="3"/>
          </rPr>
          <t>Última movimentação no estoque em 09/2023 quantidade 3.070.</t>
        </r>
      </text>
    </comment>
    <comment ref="R707" authorId="0" shapeId="0" xr:uid="{B400B05B-CEBC-4873-954E-0A91721A3DE6}">
      <text>
        <r>
          <rPr>
            <sz val="10"/>
            <color indexed="81"/>
            <rFont val="Lucida Console"/>
            <family val="3"/>
          </rPr>
          <t>01.01.1901</t>
        </r>
      </text>
    </comment>
    <comment ref="Y707" authorId="0" shapeId="0" xr:uid="{08751263-F8B1-4F92-A2DE-FE8D241B2C8D}">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599B1402-E852-417A-A511-BCA61C517863}">
      <text>
        <r>
          <rPr>
            <sz val="10"/>
            <color indexed="81"/>
            <rFont val="Lucida Console"/>
            <family val="3"/>
          </rPr>
          <t>Última movimentação no estoque em 09/2023 quantidade 810.</t>
        </r>
      </text>
    </comment>
    <comment ref="R708" authorId="0" shapeId="0" xr:uid="{209B30DC-3C1D-4C93-BB03-FF4DD2B09ADD}">
      <text>
        <r>
          <rPr>
            <sz val="10"/>
            <color indexed="81"/>
            <rFont val="Lucida Console"/>
            <family val="3"/>
          </rPr>
          <t>19.01.2009</t>
        </r>
      </text>
    </comment>
    <comment ref="Y708" authorId="0" shapeId="0" xr:uid="{45050B79-1E13-476A-BC99-6334694DDB1D}">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8131F474-C214-4E73-B182-6FC783D704B8}">
      <text>
        <r>
          <rPr>
            <sz val="10"/>
            <color indexed="81"/>
            <rFont val="Lucida Console"/>
            <family val="3"/>
          </rPr>
          <t>Última movimentação no estoque em 09/2023 quantidade 18.</t>
        </r>
      </text>
    </comment>
    <comment ref="R709" authorId="0" shapeId="0" xr:uid="{FE72E285-0F71-4847-AE29-9B0AFC1C711F}">
      <text>
        <r>
          <rPr>
            <sz val="10"/>
            <color indexed="81"/>
            <rFont val="Lucida Console"/>
            <family val="3"/>
          </rPr>
          <t>09.08.2004</t>
        </r>
      </text>
    </comment>
    <comment ref="Y709" authorId="0" shapeId="0" xr:uid="{B5ED526B-F887-4295-A2D3-DBCB03EE3FB6}">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5E2B1B76-FBD2-4799-B003-6E0E30C5DF0D}">
      <text>
        <r>
          <rPr>
            <sz val="10"/>
            <color indexed="81"/>
            <rFont val="Lucida Console"/>
            <family val="3"/>
          </rPr>
          <t>Última movimentação no estoque em 09/2023 quantidade 2.</t>
        </r>
      </text>
    </comment>
    <comment ref="R710" authorId="0" shapeId="0" xr:uid="{88C10F88-ECFD-4E81-A096-C2E6EAD7C9B7}">
      <text>
        <r>
          <rPr>
            <sz val="10"/>
            <color indexed="81"/>
            <rFont val="Lucida Console"/>
            <family val="3"/>
          </rPr>
          <t>18.07.2007</t>
        </r>
      </text>
    </comment>
    <comment ref="Y710" authorId="0" shapeId="0" xr:uid="{6448E875-3CAF-4850-8993-CB53E8EB3384}">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242D946B-CAEB-4B44-B97B-5FF32B142284}">
      <text>
        <r>
          <rPr>
            <sz val="10"/>
            <color indexed="81"/>
            <rFont val="Lucida Console"/>
            <family val="3"/>
          </rPr>
          <t>Última movimentação no estoque em 09/2023 quantidade 5.</t>
        </r>
      </text>
    </comment>
    <comment ref="R711" authorId="0" shapeId="0" xr:uid="{69CE781C-AFD7-411B-ABEF-F12E3C31AE79}">
      <text>
        <r>
          <rPr>
            <sz val="10"/>
            <color indexed="81"/>
            <rFont val="Lucida Console"/>
            <family val="3"/>
          </rPr>
          <t>01.01.1901</t>
        </r>
      </text>
    </comment>
    <comment ref="Y711" authorId="0" shapeId="0" xr:uid="{B5AA462B-C631-4EDD-A0EA-A0DE15B1D1A2}">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77A4D9E1-714C-413A-99AA-FA8EF8733130}">
      <text>
        <r>
          <rPr>
            <sz val="10"/>
            <color indexed="81"/>
            <rFont val="Lucida Console"/>
            <family val="3"/>
          </rPr>
          <t>Última movimentação no estoque em 08/2023 quantidade 60.</t>
        </r>
      </text>
    </comment>
    <comment ref="R712" authorId="0" shapeId="0" xr:uid="{1D7DFF2D-AF6E-4CC6-94C2-6F51935CF79F}">
      <text>
        <r>
          <rPr>
            <sz val="10"/>
            <color indexed="81"/>
            <rFont val="Lucida Console"/>
            <family val="3"/>
          </rPr>
          <t>19.09.2008</t>
        </r>
      </text>
    </comment>
    <comment ref="Y712" authorId="0" shapeId="0" xr:uid="{8F30C670-3817-4BE4-AD27-B596A27F79D6}">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8F7D11E5-8FCD-4930-997C-6DBA5F8D5A79}">
      <text>
        <r>
          <rPr>
            <sz val="10"/>
            <color indexed="81"/>
            <rFont val="Lucida Console"/>
            <family val="3"/>
          </rPr>
          <t>Última movimentação no estoque em 09/2023 quantidade 1.000.</t>
        </r>
      </text>
    </comment>
    <comment ref="R713" authorId="0" shapeId="0" xr:uid="{A4818EC6-C813-48C7-B290-BB92B5652025}">
      <text>
        <r>
          <rPr>
            <sz val="10"/>
            <color indexed="81"/>
            <rFont val="Lucida Console"/>
            <family val="3"/>
          </rPr>
          <t>01.01.1901</t>
        </r>
      </text>
    </comment>
    <comment ref="Y713" authorId="0" shapeId="0" xr:uid="{1BCBB543-51BE-42A0-8FC7-A9DDFB565859}">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F01EFD6F-EB2F-4D64-B0CA-44C4F6D1F0B9}">
      <text>
        <r>
          <rPr>
            <sz val="10"/>
            <color indexed="81"/>
            <rFont val="Lucida Console"/>
            <family val="3"/>
          </rPr>
          <t>Última movimentação no estoque em 04/2023 quantidade 500.</t>
        </r>
      </text>
    </comment>
    <comment ref="R714" authorId="0" shapeId="0" xr:uid="{4D747548-ADE3-42FF-A3FC-539F7A826107}">
      <text>
        <r>
          <rPr>
            <sz val="10"/>
            <color indexed="81"/>
            <rFont val="Lucida Console"/>
            <family val="3"/>
          </rPr>
          <t>28.09.2011</t>
        </r>
      </text>
    </comment>
    <comment ref="Y714" authorId="0" shapeId="0" xr:uid="{431B9099-D9FA-4056-9C93-16AD7C8FDFBC}">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DA2D28AA-B320-418F-853D-678065CAA966}">
      <text>
        <r>
          <rPr>
            <sz val="10"/>
            <color indexed="81"/>
            <rFont val="Lucida Console"/>
            <family val="3"/>
          </rPr>
          <t>Última movimentação no estoque em 02/2023 quantidade 8.</t>
        </r>
      </text>
    </comment>
    <comment ref="R715" authorId="0" shapeId="0" xr:uid="{88F8D08A-4114-418A-B85C-AE7B74BF0FD5}">
      <text>
        <r>
          <rPr>
            <sz val="10"/>
            <color indexed="81"/>
            <rFont val="Lucida Console"/>
            <family val="3"/>
          </rPr>
          <t>10.03.2004</t>
        </r>
      </text>
    </comment>
    <comment ref="Y715" authorId="0" shapeId="0" xr:uid="{9EB828B3-2DA1-4913-86F8-849CBF48EBC9}">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BF5CCB9D-E619-455E-B25F-3F0C58F4041A}">
      <text>
        <r>
          <rPr>
            <sz val="10"/>
            <color indexed="81"/>
            <rFont val="Lucida Console"/>
            <family val="3"/>
          </rPr>
          <t>Última movimentação no estoque em 08/2023 quantidade 431.</t>
        </r>
      </text>
    </comment>
    <comment ref="R716" authorId="0" shapeId="0" xr:uid="{E01A21F3-A8B8-4E44-96DA-0C666ED2B9E1}">
      <text>
        <r>
          <rPr>
            <sz val="10"/>
            <color indexed="81"/>
            <rFont val="Lucida Console"/>
            <family val="3"/>
          </rPr>
          <t>07.11.2005</t>
        </r>
      </text>
    </comment>
    <comment ref="Y716" authorId="0" shapeId="0" xr:uid="{0F21165A-DD95-423A-A3F4-523CEFB639B2}">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8749738C-DD7C-4861-A33D-14346A2DADA7}">
      <text>
        <r>
          <rPr>
            <sz val="10"/>
            <color indexed="81"/>
            <rFont val="Lucida Console"/>
            <family val="3"/>
          </rPr>
          <t>Última movimentação no estoque em 09/2023 quantidade 4.</t>
        </r>
      </text>
    </comment>
    <comment ref="R717" authorId="0" shapeId="0" xr:uid="{75112685-80FD-48AB-AC81-9F64C3BAEDC5}">
      <text>
        <r>
          <rPr>
            <sz val="10"/>
            <color indexed="81"/>
            <rFont val="Lucida Console"/>
            <family val="3"/>
          </rPr>
          <t>10.07.2014</t>
        </r>
      </text>
    </comment>
    <comment ref="Y717" authorId="0" shapeId="0" xr:uid="{5B3569AD-8C68-4EE3-ADC7-888A38032C53}">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9CF8BED2-6B95-4DE9-8DE5-52072A7C79FC}">
      <text>
        <r>
          <rPr>
            <sz val="10"/>
            <color indexed="81"/>
            <rFont val="Lucida Console"/>
            <family val="3"/>
          </rPr>
          <t>Última movimentação no estoque em 02/2023 quantidade 10.</t>
        </r>
      </text>
    </comment>
    <comment ref="R718" authorId="0" shapeId="0" xr:uid="{D4FCE30F-B733-4D0E-AE1F-BD737B8FE8AF}">
      <text>
        <r>
          <rPr>
            <sz val="10"/>
            <color indexed="81"/>
            <rFont val="Lucida Console"/>
            <family val="3"/>
          </rPr>
          <t>01.01.1901</t>
        </r>
      </text>
    </comment>
    <comment ref="Y718" authorId="0" shapeId="0" xr:uid="{FC3F40C0-C510-4332-A67E-8F16715E2796}">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06516260-9FEA-4A02-8E0A-A22A367F553C}">
      <text>
        <r>
          <rPr>
            <sz val="10"/>
            <color indexed="81"/>
            <rFont val="Lucida Console"/>
            <family val="3"/>
          </rPr>
          <t>Última movimentação no estoque em 09/2023 quantidade 542.</t>
        </r>
      </text>
    </comment>
    <comment ref="R719" authorId="0" shapeId="0" xr:uid="{D4A5ECF3-E76B-405F-9A79-F03473B64421}">
      <text>
        <r>
          <rPr>
            <sz val="10"/>
            <color indexed="81"/>
            <rFont val="Lucida Console"/>
            <family val="3"/>
          </rPr>
          <t>12.07.2007</t>
        </r>
      </text>
    </comment>
    <comment ref="Y719" authorId="0" shapeId="0" xr:uid="{A56CBD15-BDFF-40D2-9D3F-85DDB528DBCA}">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8AE92E3B-6808-4B60-B9DB-9B0D42DEA36A}">
      <text>
        <r>
          <rPr>
            <sz val="10"/>
            <color indexed="81"/>
            <rFont val="Lucida Console"/>
            <family val="3"/>
          </rPr>
          <t>Última movimentação no estoque em 09/2023 quantidade 84.</t>
        </r>
      </text>
    </comment>
    <comment ref="R720" authorId="0" shapeId="0" xr:uid="{0A191BDE-583F-4805-8B6B-E40C2238EB23}">
      <text>
        <r>
          <rPr>
            <sz val="10"/>
            <color indexed="81"/>
            <rFont val="Lucida Console"/>
            <family val="3"/>
          </rPr>
          <t>01.01.1901</t>
        </r>
      </text>
    </comment>
    <comment ref="Y720" authorId="0" shapeId="0" xr:uid="{409FD009-D0B2-4790-8878-C403B05B7E93}">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4799886C-BEFA-449C-8138-17BDD15FD9F0}">
      <text>
        <r>
          <rPr>
            <sz val="10"/>
            <color indexed="81"/>
            <rFont val="Lucida Console"/>
            <family val="3"/>
          </rPr>
          <t>Última movimentação no estoque em 09/2023 quantidade 11.</t>
        </r>
      </text>
    </comment>
    <comment ref="R721" authorId="0" shapeId="0" xr:uid="{6A6D53CC-8EC9-4A46-ADFB-443CEBA7739E}">
      <text>
        <r>
          <rPr>
            <sz val="10"/>
            <color indexed="81"/>
            <rFont val="Lucida Console"/>
            <family val="3"/>
          </rPr>
          <t>01.01.1901</t>
        </r>
      </text>
    </comment>
    <comment ref="Y721" authorId="0" shapeId="0" xr:uid="{F3C3A199-4732-47DF-9224-860FA05FAA89}">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58612136-42B4-4258-BC04-A36F3894B272}">
      <text>
        <r>
          <rPr>
            <sz val="10"/>
            <color indexed="81"/>
            <rFont val="Lucida Console"/>
            <family val="3"/>
          </rPr>
          <t>Última movimentação no estoque em 09/2023 quantidade 50.</t>
        </r>
      </text>
    </comment>
    <comment ref="R722" authorId="0" shapeId="0" xr:uid="{FE5F0CB1-E937-48D5-9960-9157B956B8B8}">
      <text>
        <r>
          <rPr>
            <sz val="10"/>
            <color indexed="81"/>
            <rFont val="Lucida Console"/>
            <family val="3"/>
          </rPr>
          <t>31.08.2017</t>
        </r>
      </text>
    </comment>
    <comment ref="Y722" authorId="0" shapeId="0" xr:uid="{04904A74-533D-4E35-B885-ECF658101EA9}">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3894F0ED-A662-47BD-9895-C9604A6144D9}">
      <text>
        <r>
          <rPr>
            <sz val="10"/>
            <color indexed="81"/>
            <rFont val="Lucida Console"/>
            <family val="3"/>
          </rPr>
          <t>Última movimentação no estoque em 01/2023 quantidade 612.</t>
        </r>
      </text>
    </comment>
    <comment ref="R723" authorId="0" shapeId="0" xr:uid="{9BF6AE35-C851-41E7-A8C7-A71AA891D186}">
      <text>
        <r>
          <rPr>
            <sz val="10"/>
            <color indexed="81"/>
            <rFont val="Lucida Console"/>
            <family val="3"/>
          </rPr>
          <t>26.03.2004</t>
        </r>
      </text>
    </comment>
    <comment ref="Y723" authorId="0" shapeId="0" xr:uid="{E85624A3-8D1F-4958-B6DC-173F93463AE0}">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15EEFBC3-AE86-4DCF-9EF8-ACE19B399558}">
      <text>
        <r>
          <rPr>
            <sz val="10"/>
            <color indexed="81"/>
            <rFont val="Lucida Console"/>
            <family val="3"/>
          </rPr>
          <t>Última movimentação no estoque em 05/2023 quantidade 285.</t>
        </r>
      </text>
    </comment>
    <comment ref="R724" authorId="0" shapeId="0" xr:uid="{CB8042F9-C751-4B29-9DC4-90609FB487C7}">
      <text>
        <r>
          <rPr>
            <sz val="10"/>
            <color indexed="81"/>
            <rFont val="Lucida Console"/>
            <family val="3"/>
          </rPr>
          <t>08.11.2010</t>
        </r>
      </text>
    </comment>
    <comment ref="Y724" authorId="0" shapeId="0" xr:uid="{F2C66ED9-41B7-428C-B604-2351BFCE3FF2}">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B18E26D5-CE74-46DC-A616-A1D757500321}">
      <text>
        <r>
          <rPr>
            <sz val="10"/>
            <color indexed="81"/>
            <rFont val="Lucida Console"/>
            <family val="3"/>
          </rPr>
          <t>Última movimentação no estoque em 08/2023 quantidade 31.</t>
        </r>
      </text>
    </comment>
    <comment ref="R725" authorId="0" shapeId="0" xr:uid="{4742CF05-3D64-4CDD-9D8B-4761F4E8B9F8}">
      <text>
        <r>
          <rPr>
            <sz val="10"/>
            <color indexed="81"/>
            <rFont val="Lucida Console"/>
            <family val="3"/>
          </rPr>
          <t>17.07.2009</t>
        </r>
      </text>
    </comment>
    <comment ref="Y725" authorId="0" shapeId="0" xr:uid="{7AF89F04-E909-44C1-AC7E-A7D30E7EFB26}">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0240B87A-0EAF-405C-901E-79EFB53E7AE2}">
      <text>
        <r>
          <rPr>
            <sz val="10"/>
            <color indexed="81"/>
            <rFont val="Lucida Console"/>
            <family val="3"/>
          </rPr>
          <t>Última movimentação no estoque em 06/2023 quantidade 9.</t>
        </r>
      </text>
    </comment>
    <comment ref="R726" authorId="0" shapeId="0" xr:uid="{7928F8E4-EEC5-4475-A9B1-C3FB1074B743}">
      <text>
        <r>
          <rPr>
            <sz val="10"/>
            <color indexed="81"/>
            <rFont val="Lucida Console"/>
            <family val="3"/>
          </rPr>
          <t>14.10.2014</t>
        </r>
      </text>
    </comment>
    <comment ref="Y726" authorId="0" shapeId="0" xr:uid="{F2C45AE1-1E9A-48CC-A07D-FF3B41C73CBD}">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1EF185AA-04A7-4301-B829-F02029635A7C}">
      <text>
        <r>
          <rPr>
            <sz val="10"/>
            <color indexed="81"/>
            <rFont val="Lucida Console"/>
            <family val="3"/>
          </rPr>
          <t>Última movimentação no estoque em 01/2023 quantidade 185.</t>
        </r>
      </text>
    </comment>
    <comment ref="R727" authorId="0" shapeId="0" xr:uid="{3A2FE4E7-6F7F-461E-8466-AD480081CBAB}">
      <text>
        <r>
          <rPr>
            <sz val="10"/>
            <color indexed="81"/>
            <rFont val="Lucida Console"/>
            <family val="3"/>
          </rPr>
          <t>14.10.2014</t>
        </r>
      </text>
    </comment>
    <comment ref="Y727" authorId="0" shapeId="0" xr:uid="{06552759-DAAA-489A-A69C-AAC2C2A500C6}">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5EDAA5BE-F0A4-4715-9131-57B23D063A73}">
      <text>
        <r>
          <rPr>
            <sz val="10"/>
            <color indexed="81"/>
            <rFont val="Lucida Console"/>
            <family val="3"/>
          </rPr>
          <t>Última movimentação no estoque em 05/2023 quantidade 150.</t>
        </r>
      </text>
    </comment>
    <comment ref="R728" authorId="0" shapeId="0" xr:uid="{EEE568CD-24AB-4E3D-B271-EEB4B9217EE2}">
      <text>
        <r>
          <rPr>
            <sz val="10"/>
            <color indexed="81"/>
            <rFont val="Lucida Console"/>
            <family val="3"/>
          </rPr>
          <t>01.01.1901</t>
        </r>
      </text>
    </comment>
    <comment ref="Y728" authorId="0" shapeId="0" xr:uid="{99C04D54-C832-4F19-A594-0D0C77141B36}">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1CFE7444-3188-4E64-8DD3-D1DBB55BDED7}">
      <text>
        <r>
          <rPr>
            <sz val="10"/>
            <color indexed="81"/>
            <rFont val="Lucida Console"/>
            <family val="3"/>
          </rPr>
          <t>Última movimentação no estoque em 09/2023 quantidade 20.</t>
        </r>
      </text>
    </comment>
    <comment ref="R729" authorId="0" shapeId="0" xr:uid="{DF4AA448-3DC8-4BBF-B19F-10F010781E53}">
      <text>
        <r>
          <rPr>
            <sz val="10"/>
            <color indexed="81"/>
            <rFont val="Lucida Console"/>
            <family val="3"/>
          </rPr>
          <t>05.10.2007</t>
        </r>
      </text>
    </comment>
    <comment ref="Y729" authorId="0" shapeId="0" xr:uid="{F002125B-B103-47C4-B829-1AE5267B114C}">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5B7D4297-F52E-4CB0-B4E1-0F13DF747B52}">
      <text>
        <r>
          <rPr>
            <sz val="10"/>
            <color indexed="81"/>
            <rFont val="Lucida Console"/>
            <family val="3"/>
          </rPr>
          <t>Última movimentação no estoque em 12/2022 quantidade 3.</t>
        </r>
      </text>
    </comment>
    <comment ref="R730" authorId="0" shapeId="0" xr:uid="{A888F5BB-DD3D-4F37-9DD9-CF72C90B6349}">
      <text>
        <r>
          <rPr>
            <sz val="10"/>
            <color indexed="81"/>
            <rFont val="Lucida Console"/>
            <family val="3"/>
          </rPr>
          <t>23.04.2004</t>
        </r>
      </text>
    </comment>
    <comment ref="Y730" authorId="0" shapeId="0" xr:uid="{5253F4A3-6AF9-4BC2-956B-BC366D9F60B3}">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A8ABB010-A3F9-4A43-A272-04C3B1F25866}">
      <text>
        <r>
          <rPr>
            <sz val="10"/>
            <color indexed="81"/>
            <rFont val="Lucida Console"/>
            <family val="3"/>
          </rPr>
          <t>Última movimentação no estoque em 09/2023 quantidade 4.</t>
        </r>
      </text>
    </comment>
    <comment ref="R731" authorId="0" shapeId="0" xr:uid="{E13C02D0-EB44-4762-8586-5032A95C246D}">
      <text>
        <r>
          <rPr>
            <sz val="10"/>
            <color indexed="81"/>
            <rFont val="Lucida Console"/>
            <family val="3"/>
          </rPr>
          <t>01.01.1901</t>
        </r>
      </text>
    </comment>
    <comment ref="Y731" authorId="0" shapeId="0" xr:uid="{EC13AD3E-DA61-4937-924F-960B70DB05A0}">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C9025C88-CE84-49B3-A1D1-5DA54901EB80}">
      <text>
        <r>
          <rPr>
            <sz val="10"/>
            <color indexed="81"/>
            <rFont val="Lucida Console"/>
            <family val="3"/>
          </rPr>
          <t>Última movimentação no estoque em 07/2023 quantidade 50.</t>
        </r>
      </text>
    </comment>
    <comment ref="R732" authorId="0" shapeId="0" xr:uid="{F7DD6487-8128-4E51-AE72-7DD572DC22F7}">
      <text>
        <r>
          <rPr>
            <sz val="10"/>
            <color indexed="81"/>
            <rFont val="Lucida Console"/>
            <family val="3"/>
          </rPr>
          <t>01.01.1901</t>
        </r>
      </text>
    </comment>
    <comment ref="Y732" authorId="0" shapeId="0" xr:uid="{EECD4E99-4839-4F8D-9E79-2A9420A8B047}">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2B2C2919-B4C2-4755-A222-79576069F24F}">
      <text>
        <r>
          <rPr>
            <sz val="10"/>
            <color indexed="81"/>
            <rFont val="Lucida Console"/>
            <family val="3"/>
          </rPr>
          <t>Última movimentação no estoque em 09/2023 quantidade 100.</t>
        </r>
      </text>
    </comment>
    <comment ref="R733" authorId="0" shapeId="0" xr:uid="{FC23439E-3914-4BD3-801F-009641E548CF}">
      <text>
        <r>
          <rPr>
            <sz val="10"/>
            <color indexed="81"/>
            <rFont val="Lucida Console"/>
            <family val="3"/>
          </rPr>
          <t>01.01.1901</t>
        </r>
      </text>
    </comment>
    <comment ref="Y733" authorId="0" shapeId="0" xr:uid="{73C903AF-16E9-4F5D-8EDA-C1B0591B3AFF}">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664F25E5-0904-4508-BA1E-EBE04570D0C4}">
      <text>
        <r>
          <rPr>
            <sz val="10"/>
            <color indexed="81"/>
            <rFont val="Lucida Console"/>
            <family val="3"/>
          </rPr>
          <t>Última movimentação no estoque em 07/2023 quantidade 10.</t>
        </r>
      </text>
    </comment>
    <comment ref="R734" authorId="0" shapeId="0" xr:uid="{BB1F8B7D-BDDD-4083-AFF0-A612D6B329B4}">
      <text>
        <r>
          <rPr>
            <sz val="10"/>
            <color indexed="81"/>
            <rFont val="Lucida Console"/>
            <family val="3"/>
          </rPr>
          <t>01.01.1901</t>
        </r>
      </text>
    </comment>
    <comment ref="Y734" authorId="0" shapeId="0" xr:uid="{15F4627B-8C65-4059-A362-CEAD684F5F54}">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FACBB0C2-103D-45C8-A698-0656E86C7306}">
      <text>
        <r>
          <rPr>
            <sz val="10"/>
            <color indexed="81"/>
            <rFont val="Lucida Console"/>
            <family val="3"/>
          </rPr>
          <t>Última movimentação no estoque em 04/2023 quantidade 15.</t>
        </r>
      </text>
    </comment>
    <comment ref="R735" authorId="0" shapeId="0" xr:uid="{A85ABA47-213F-4AF2-8CA3-6FD39DD811F0}">
      <text>
        <r>
          <rPr>
            <sz val="10"/>
            <color indexed="81"/>
            <rFont val="Lucida Console"/>
            <family val="3"/>
          </rPr>
          <t>01.01.1901</t>
        </r>
      </text>
    </comment>
    <comment ref="Y735" authorId="0" shapeId="0" xr:uid="{C70944CF-55CE-4389-93C4-822AE3C4E3D0}">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6BD32AC2-16AD-4F36-9A6C-5F3C84C1A19B}">
      <text>
        <r>
          <rPr>
            <sz val="10"/>
            <color indexed="81"/>
            <rFont val="Lucida Console"/>
            <family val="3"/>
          </rPr>
          <t>Última movimentação no estoque em 09/2023 quantidade 20.</t>
        </r>
      </text>
    </comment>
    <comment ref="R736" authorId="0" shapeId="0" xr:uid="{E62EB2EB-FB9B-4D67-A316-47F3BD7BE7CD}">
      <text>
        <r>
          <rPr>
            <sz val="10"/>
            <color indexed="81"/>
            <rFont val="Lucida Console"/>
            <family val="3"/>
          </rPr>
          <t>01.01.1901</t>
        </r>
      </text>
    </comment>
    <comment ref="Y736" authorId="0" shapeId="0" xr:uid="{143FA635-7C8B-42DC-8A4E-79919ECD59D2}">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A932B2A3-B953-4A33-9330-BA30A0648908}">
      <text>
        <r>
          <rPr>
            <sz val="10"/>
            <color indexed="81"/>
            <rFont val="Lucida Console"/>
            <family val="3"/>
          </rPr>
          <t>Última movimentação no estoque em 04/2023 quantidade 18.</t>
        </r>
      </text>
    </comment>
    <comment ref="R737" authorId="0" shapeId="0" xr:uid="{362C1644-4F6B-406A-A333-95F3DED3808F}">
      <text>
        <r>
          <rPr>
            <sz val="10"/>
            <color indexed="81"/>
            <rFont val="Lucida Console"/>
            <family val="3"/>
          </rPr>
          <t>01.01.1901</t>
        </r>
      </text>
    </comment>
    <comment ref="Y737" authorId="0" shapeId="0" xr:uid="{FBBFA48B-B9BC-4B4A-948A-71B86A150ADF}">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651D5CA8-6E25-4D5D-8760-02A4D1D7148B}">
      <text>
        <r>
          <rPr>
            <sz val="10"/>
            <color indexed="81"/>
            <rFont val="Lucida Console"/>
            <family val="3"/>
          </rPr>
          <t>Última movimentação no estoque em 04/2023 quantidade 15.</t>
        </r>
      </text>
    </comment>
    <comment ref="R738" authorId="0" shapeId="0" xr:uid="{122AC516-41B5-47A2-B2F2-3B0EC0A52402}">
      <text>
        <r>
          <rPr>
            <sz val="10"/>
            <color indexed="81"/>
            <rFont val="Lucida Console"/>
            <family val="3"/>
          </rPr>
          <t>01.01.1901</t>
        </r>
      </text>
    </comment>
    <comment ref="Y738" authorId="0" shapeId="0" xr:uid="{5F285066-8E19-44F3-99B0-B3203081F741}">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77930840-7BAF-49FC-8486-0EE4301DF9BB}">
      <text>
        <r>
          <rPr>
            <sz val="10"/>
            <color indexed="81"/>
            <rFont val="Lucida Console"/>
            <family val="3"/>
          </rPr>
          <t>Última movimentação no estoque em 04/2023 quantidade 20.</t>
        </r>
      </text>
    </comment>
    <comment ref="R739" authorId="0" shapeId="0" xr:uid="{B078A982-C49A-42BA-A301-E1B3F758A68E}">
      <text>
        <r>
          <rPr>
            <sz val="10"/>
            <color indexed="81"/>
            <rFont val="Lucida Console"/>
            <family val="3"/>
          </rPr>
          <t>01.01.1901</t>
        </r>
      </text>
    </comment>
    <comment ref="Y739" authorId="0" shapeId="0" xr:uid="{33603670-866A-4DFC-BDDB-0B10050E17E5}">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A7154464-7511-40B6-9E25-C9C4DA06E714}">
      <text>
        <r>
          <rPr>
            <sz val="10"/>
            <color indexed="81"/>
            <rFont val="Lucida Console"/>
            <family val="3"/>
          </rPr>
          <t>Última movimentação no estoque em 03/2023 quantidade 1.</t>
        </r>
      </text>
    </comment>
    <comment ref="R740" authorId="0" shapeId="0" xr:uid="{9860EB26-A9C1-49E5-84B8-D05EBE931F92}">
      <text>
        <r>
          <rPr>
            <sz val="10"/>
            <color indexed="81"/>
            <rFont val="Lucida Console"/>
            <family val="3"/>
          </rPr>
          <t>01.01.1901</t>
        </r>
      </text>
    </comment>
    <comment ref="Y740" authorId="0" shapeId="0" xr:uid="{F2A76DAD-4053-4D1A-A37D-284C8E631D9B}">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5C307B3A-2362-4548-A602-712E917ABC0C}">
      <text>
        <r>
          <rPr>
            <sz val="10"/>
            <color indexed="81"/>
            <rFont val="Lucida Console"/>
            <family val="3"/>
          </rPr>
          <t>Última movimentação no estoque em 09/2023 quantidade 30.</t>
        </r>
      </text>
    </comment>
    <comment ref="R741" authorId="0" shapeId="0" xr:uid="{09F2813D-83B0-4ABA-AD15-1CA13ED51233}">
      <text>
        <r>
          <rPr>
            <sz val="10"/>
            <color indexed="81"/>
            <rFont val="Lucida Console"/>
            <family val="3"/>
          </rPr>
          <t>01.01.1901</t>
        </r>
      </text>
    </comment>
    <comment ref="Y741" authorId="0" shapeId="0" xr:uid="{E1D0CBBF-4513-4DD8-883F-25C7E4D25E85}">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27272C25-42B2-4324-8B0D-C80E651B1237}">
      <text>
        <r>
          <rPr>
            <sz val="10"/>
            <color indexed="81"/>
            <rFont val="Lucida Console"/>
            <family val="3"/>
          </rPr>
          <t>Última movimentação no estoque em 04/2023 quantidade 15.</t>
        </r>
      </text>
    </comment>
    <comment ref="R742" authorId="0" shapeId="0" xr:uid="{89207CB5-81E9-414C-8ED4-7D025B2F69ED}">
      <text>
        <r>
          <rPr>
            <sz val="10"/>
            <color indexed="81"/>
            <rFont val="Lucida Console"/>
            <family val="3"/>
          </rPr>
          <t>01.01.1901</t>
        </r>
      </text>
    </comment>
    <comment ref="Y742" authorId="0" shapeId="0" xr:uid="{CFC02B2D-BA70-4DA3-8D6B-D844927C1959}">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BDF4985A-02CD-47B7-8C11-1C9D73599E84}">
      <text>
        <r>
          <rPr>
            <sz val="10"/>
            <color indexed="81"/>
            <rFont val="Lucida Console"/>
            <family val="3"/>
          </rPr>
          <t>Última movimentação no estoque em 06/2023 quantidade 20.</t>
        </r>
      </text>
    </comment>
    <comment ref="R743" authorId="0" shapeId="0" xr:uid="{16E97F25-AD4A-45BC-B230-D0597F8FF528}">
      <text>
        <r>
          <rPr>
            <sz val="10"/>
            <color indexed="81"/>
            <rFont val="Lucida Console"/>
            <family val="3"/>
          </rPr>
          <t>01.01.1901</t>
        </r>
      </text>
    </comment>
    <comment ref="Y743" authorId="0" shapeId="0" xr:uid="{5C6491FE-705F-40A4-B5F7-24DA16A1258E}">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3BEF569B-9FBB-4E62-B5BC-9E3FF9159B09}">
      <text>
        <r>
          <rPr>
            <sz val="10"/>
            <color indexed="81"/>
            <rFont val="Lucida Console"/>
            <family val="3"/>
          </rPr>
          <t>Última movimentação no estoque em 06/2023 quantidade 40.</t>
        </r>
      </text>
    </comment>
    <comment ref="R744" authorId="0" shapeId="0" xr:uid="{8A299E33-140D-45F8-AED3-ECF1099D49C9}">
      <text>
        <r>
          <rPr>
            <sz val="10"/>
            <color indexed="81"/>
            <rFont val="Lucida Console"/>
            <family val="3"/>
          </rPr>
          <t>18.09.2017</t>
        </r>
      </text>
    </comment>
    <comment ref="Y744" authorId="0" shapeId="0" xr:uid="{9F043722-6349-4441-A398-D5B1E874087B}">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D5178447-7D48-40B2-83DD-D88299DCE2AF}">
      <text>
        <r>
          <rPr>
            <sz val="10"/>
            <color indexed="81"/>
            <rFont val="Lucida Console"/>
            <family val="3"/>
          </rPr>
          <t>Última movimentação no estoque em 07/2023 quantidade 4.</t>
        </r>
      </text>
    </comment>
    <comment ref="R745" authorId="0" shapeId="0" xr:uid="{DA9AF2E7-E3EC-412B-9EAF-AA029D24A25B}">
      <text>
        <r>
          <rPr>
            <sz val="10"/>
            <color indexed="81"/>
            <rFont val="Lucida Console"/>
            <family val="3"/>
          </rPr>
          <t>28.06.2004</t>
        </r>
      </text>
    </comment>
    <comment ref="Y745" authorId="0" shapeId="0" xr:uid="{8EF7DEC9-2689-44D9-A5B1-C72163D04BDF}">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5BD01505-18AC-43D9-8682-7E4F33EFC4E5}">
      <text>
        <r>
          <rPr>
            <sz val="10"/>
            <color indexed="81"/>
            <rFont val="Lucida Console"/>
            <family val="3"/>
          </rPr>
          <t>Última movimentação no estoque em 06/2023 quantidade 2.</t>
        </r>
      </text>
    </comment>
    <comment ref="R746" authorId="0" shapeId="0" xr:uid="{63A26DC8-4986-4AFC-AE79-180E46F1E46B}">
      <text>
        <r>
          <rPr>
            <sz val="10"/>
            <color indexed="81"/>
            <rFont val="Lucida Console"/>
            <family val="3"/>
          </rPr>
          <t>01.01.1901</t>
        </r>
      </text>
    </comment>
    <comment ref="Y746" authorId="0" shapeId="0" xr:uid="{190163E5-764E-4BCF-B612-50A5BAC273DF}">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348D9417-3F88-4D85-AE52-A3B2C8055111}">
      <text>
        <r>
          <rPr>
            <sz val="10"/>
            <color indexed="81"/>
            <rFont val="Lucida Console"/>
            <family val="3"/>
          </rPr>
          <t>Última movimentação no estoque em 12/2022 quantidade 11.</t>
        </r>
      </text>
    </comment>
    <comment ref="R747" authorId="0" shapeId="0" xr:uid="{C4F1FC7C-E267-41E7-82FE-F3C288F44B63}">
      <text>
        <r>
          <rPr>
            <sz val="10"/>
            <color indexed="81"/>
            <rFont val="Lucida Console"/>
            <family val="3"/>
          </rPr>
          <t>01.01.1901</t>
        </r>
      </text>
    </comment>
    <comment ref="Y747" authorId="0" shapeId="0" xr:uid="{966C3572-AB49-43C3-9063-EB152DD2E469}">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07DA55B7-7C32-4ABF-A86E-CED885688059}">
      <text>
        <r>
          <rPr>
            <sz val="10"/>
            <color indexed="81"/>
            <rFont val="Lucida Console"/>
            <family val="3"/>
          </rPr>
          <t>Última movimentação no estoque em 12/2022 quantidade 24.</t>
        </r>
      </text>
    </comment>
    <comment ref="R748" authorId="0" shapeId="0" xr:uid="{FFBBFD3A-2D9E-4B5B-AC93-F20E22EB7906}">
      <text>
        <r>
          <rPr>
            <sz val="10"/>
            <color indexed="81"/>
            <rFont val="Lucida Console"/>
            <family val="3"/>
          </rPr>
          <t>03.03.2010</t>
        </r>
      </text>
    </comment>
    <comment ref="Y748" authorId="0" shapeId="0" xr:uid="{359B9623-704A-435C-8F23-7547260C44A3}">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E2FCDC63-33FA-4828-A4F3-E132F9FEC1F2}">
      <text>
        <r>
          <rPr>
            <sz val="10"/>
            <color indexed="81"/>
            <rFont val="Lucida Console"/>
            <family val="3"/>
          </rPr>
          <t>Última movimentação no estoque em 02/2023 quantidade 10.</t>
        </r>
      </text>
    </comment>
    <comment ref="R749" authorId="0" shapeId="0" xr:uid="{34641200-419C-40A3-9B99-BD53F25780BE}">
      <text>
        <r>
          <rPr>
            <sz val="10"/>
            <color indexed="81"/>
            <rFont val="Lucida Console"/>
            <family val="3"/>
          </rPr>
          <t>01.12.2003</t>
        </r>
      </text>
    </comment>
    <comment ref="Y749" authorId="0" shapeId="0" xr:uid="{7406CDF2-ADE3-46F0-89E0-ED6632ECA1AD}">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6A107179-D756-4F62-958C-EB3B2F4208B1}">
      <text>
        <r>
          <rPr>
            <sz val="10"/>
            <color indexed="81"/>
            <rFont val="Lucida Console"/>
            <family val="3"/>
          </rPr>
          <t>Última movimentação no estoque em 04/2023 quantidade 4.</t>
        </r>
      </text>
    </comment>
    <comment ref="R750" authorId="0" shapeId="0" xr:uid="{0D96278C-ED9C-4419-A8AE-8AFC2DA2E80E}">
      <text>
        <r>
          <rPr>
            <sz val="10"/>
            <color indexed="81"/>
            <rFont val="Lucida Console"/>
            <family val="3"/>
          </rPr>
          <t>12.05.2008</t>
        </r>
      </text>
    </comment>
    <comment ref="Y750" authorId="0" shapeId="0" xr:uid="{82DFEDCC-69CE-40AE-9B64-36FDA54E93E6}">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78706A84-2FC4-42BA-9F4B-5E4830ECCB76}">
      <text>
        <r>
          <rPr>
            <sz val="10"/>
            <color indexed="81"/>
            <rFont val="Lucida Console"/>
            <family val="3"/>
          </rPr>
          <t>Última movimentação no estoque em 05/2023 quantidade 9.</t>
        </r>
      </text>
    </comment>
    <comment ref="R751" authorId="0" shapeId="0" xr:uid="{D8A9B4FF-88E7-49BC-B7B6-A51AD8E3F8D7}">
      <text>
        <r>
          <rPr>
            <sz val="10"/>
            <color indexed="81"/>
            <rFont val="Lucida Console"/>
            <family val="3"/>
          </rPr>
          <t>12.05.2008</t>
        </r>
      </text>
    </comment>
    <comment ref="Y751" authorId="0" shapeId="0" xr:uid="{1E99327F-0863-4FE4-AD97-74CED8D14C0F}">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B214321C-F2E9-4C9C-81AA-2777A9F794F3}">
      <text>
        <r>
          <rPr>
            <sz val="10"/>
            <color indexed="81"/>
            <rFont val="Lucida Console"/>
            <family val="3"/>
          </rPr>
          <t>Última movimentação no estoque em 09/2023 quantidade 300.</t>
        </r>
      </text>
    </comment>
    <comment ref="R752" authorId="0" shapeId="0" xr:uid="{51576132-16A3-4514-BB91-B03038649A09}">
      <text>
        <r>
          <rPr>
            <sz val="10"/>
            <color indexed="81"/>
            <rFont val="Lucida Console"/>
            <family val="3"/>
          </rPr>
          <t>08.09.2009</t>
        </r>
      </text>
    </comment>
    <comment ref="Y752" authorId="0" shapeId="0" xr:uid="{A0EAE38C-74BB-420F-9BBC-93D78DB7582E}">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D47DD71B-AB36-43F2-92D4-32AEF78FAB64}">
      <text>
        <r>
          <rPr>
            <sz val="10"/>
            <color indexed="81"/>
            <rFont val="Lucida Console"/>
            <family val="3"/>
          </rPr>
          <t>Última movimentação no estoque em 06/2023 quantidade 20.</t>
        </r>
      </text>
    </comment>
    <comment ref="R753" authorId="0" shapeId="0" xr:uid="{AC8858D3-F5DA-455E-818C-6426D58FFB79}">
      <text>
        <r>
          <rPr>
            <sz val="10"/>
            <color indexed="81"/>
            <rFont val="Lucida Console"/>
            <family val="3"/>
          </rPr>
          <t>27.10.2009</t>
        </r>
      </text>
    </comment>
    <comment ref="Y753" authorId="0" shapeId="0" xr:uid="{ACC19C19-EE3C-421D-8E55-6715B272B0AA}">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C5B3E5C1-F27F-4918-BFAC-AB28BAF80197}">
      <text>
        <r>
          <rPr>
            <sz val="10"/>
            <color indexed="81"/>
            <rFont val="Lucida Console"/>
            <family val="3"/>
          </rPr>
          <t>Última movimentação no estoque em 06/2023 quantidade 32.</t>
        </r>
      </text>
    </comment>
    <comment ref="R754" authorId="0" shapeId="0" xr:uid="{43814787-E75B-4CC7-A962-3400674574FD}">
      <text>
        <r>
          <rPr>
            <sz val="10"/>
            <color indexed="81"/>
            <rFont val="Lucida Console"/>
            <family val="3"/>
          </rPr>
          <t>11.05.2009</t>
        </r>
      </text>
    </comment>
    <comment ref="Y754" authorId="0" shapeId="0" xr:uid="{F32550A3-5049-4186-80A0-47B1F644AEF4}">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AC355557-680D-4CE3-9004-89E4880B90C8}">
      <text>
        <r>
          <rPr>
            <sz val="10"/>
            <color indexed="81"/>
            <rFont val="Lucida Console"/>
            <family val="3"/>
          </rPr>
          <t>Última movimentação no estoque em 06/2023 quantidade 10.</t>
        </r>
      </text>
    </comment>
    <comment ref="R755" authorId="0" shapeId="0" xr:uid="{6B273DED-AB28-494B-AC10-3C4B3E657F90}">
      <text>
        <r>
          <rPr>
            <sz val="10"/>
            <color indexed="81"/>
            <rFont val="Lucida Console"/>
            <family val="3"/>
          </rPr>
          <t>11.05.2009</t>
        </r>
      </text>
    </comment>
    <comment ref="Y755" authorId="0" shapeId="0" xr:uid="{C335325E-8355-4897-A9F8-513602A055E7}">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9620FD3D-30A0-4FA3-B9D4-B976F4AA4E03}">
      <text>
        <r>
          <rPr>
            <sz val="10"/>
            <color indexed="81"/>
            <rFont val="Lucida Console"/>
            <family val="3"/>
          </rPr>
          <t>Última movimentação no estoque em 06/2023 quantidade 20.</t>
        </r>
      </text>
    </comment>
    <comment ref="R756" authorId="0" shapeId="0" xr:uid="{678467A1-5B14-4A49-AB84-564E16655005}">
      <text>
        <r>
          <rPr>
            <sz val="10"/>
            <color indexed="81"/>
            <rFont val="Lucida Console"/>
            <family val="3"/>
          </rPr>
          <t>14.11.2007</t>
        </r>
      </text>
    </comment>
    <comment ref="Y756" authorId="0" shapeId="0" xr:uid="{544E741C-7207-47D5-A772-DD93F2BBCFA1}">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801D72EA-35EF-44AE-BDCA-5BC736083F81}">
      <text>
        <r>
          <rPr>
            <sz val="10"/>
            <color indexed="81"/>
            <rFont val="Lucida Console"/>
            <family val="3"/>
          </rPr>
          <t>Última movimentação no estoque em 07/2023 quantidade 10.</t>
        </r>
      </text>
    </comment>
    <comment ref="R757" authorId="0" shapeId="0" xr:uid="{1B0FAB75-26F5-4F8F-ABCF-C0131529D0CC}">
      <text>
        <r>
          <rPr>
            <sz val="10"/>
            <color indexed="81"/>
            <rFont val="Lucida Console"/>
            <family val="3"/>
          </rPr>
          <t>01.01.1901</t>
        </r>
      </text>
    </comment>
    <comment ref="Y757" authorId="0" shapeId="0" xr:uid="{4697C883-6321-40DD-989B-DE573A8EDCEE}">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49DA243A-2FDF-44CF-9C2E-39FE56238B51}">
      <text>
        <r>
          <rPr>
            <sz val="10"/>
            <color indexed="81"/>
            <rFont val="Lucida Console"/>
            <family val="3"/>
          </rPr>
          <t>Última movimentação no estoque em 01/2023 quantidade 10.</t>
        </r>
      </text>
    </comment>
    <comment ref="R758" authorId="0" shapeId="0" xr:uid="{F3D4BAAE-032D-4080-9A59-565720E05E07}">
      <text>
        <r>
          <rPr>
            <sz val="10"/>
            <color indexed="81"/>
            <rFont val="Lucida Console"/>
            <family val="3"/>
          </rPr>
          <t>01.01.1901</t>
        </r>
      </text>
    </comment>
    <comment ref="Y758" authorId="0" shapeId="0" xr:uid="{3E43BD2B-6C14-49D7-8C0A-738D2827B94B}">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7F59F715-E695-484F-B89C-D02DE6F01D3A}">
      <text>
        <r>
          <rPr>
            <sz val="10"/>
            <color indexed="81"/>
            <rFont val="Lucida Console"/>
            <family val="3"/>
          </rPr>
          <t>Última movimentação no estoque em 06/2023 quantidade 10.</t>
        </r>
      </text>
    </comment>
    <comment ref="R759" authorId="0" shapeId="0" xr:uid="{34AF0222-FF37-4F7D-817A-C7617C26811A}">
      <text>
        <r>
          <rPr>
            <sz val="10"/>
            <color indexed="81"/>
            <rFont val="Lucida Console"/>
            <family val="3"/>
          </rPr>
          <t>01.01.1901</t>
        </r>
      </text>
    </comment>
    <comment ref="Y759" authorId="0" shapeId="0" xr:uid="{104AC524-D9A5-4A2F-953A-3C3D585D4DD4}">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35148C19-0944-4FAB-B1D3-C300A99D2851}">
      <text>
        <r>
          <rPr>
            <sz val="10"/>
            <color indexed="81"/>
            <rFont val="Lucida Console"/>
            <family val="3"/>
          </rPr>
          <t>Última movimentação no estoque em 09/2023 quantidade 8.</t>
        </r>
      </text>
    </comment>
    <comment ref="R760" authorId="0" shapeId="0" xr:uid="{38CAF886-C95F-414D-8A1F-21E8D19093EE}">
      <text>
        <r>
          <rPr>
            <sz val="10"/>
            <color indexed="81"/>
            <rFont val="Lucida Console"/>
            <family val="3"/>
          </rPr>
          <t>01.01.1901</t>
        </r>
      </text>
    </comment>
    <comment ref="Y760" authorId="0" shapeId="0" xr:uid="{0206B366-EE69-410E-8826-0EA8321DA4EE}">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EBF884DB-4242-4D42-9B8A-D956F982064D}">
      <text>
        <r>
          <rPr>
            <sz val="10"/>
            <color indexed="81"/>
            <rFont val="Lucida Console"/>
            <family val="3"/>
          </rPr>
          <t>Última movimentação no estoque em 11/2022 quantidade 9.</t>
        </r>
      </text>
    </comment>
    <comment ref="R761" authorId="0" shapeId="0" xr:uid="{60FA8B14-35F7-433E-8A5B-BE51D7AE3D9A}">
      <text>
        <r>
          <rPr>
            <sz val="10"/>
            <color indexed="81"/>
            <rFont val="Lucida Console"/>
            <family val="3"/>
          </rPr>
          <t>01.01.1901</t>
        </r>
      </text>
    </comment>
    <comment ref="Y761" authorId="0" shapeId="0" xr:uid="{05544E42-06E5-4CDE-8F58-FE41363FDB20}">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2E2C9A05-CE01-4E19-BFC3-3FCCEAC200A1}">
      <text>
        <r>
          <rPr>
            <sz val="10"/>
            <color indexed="81"/>
            <rFont val="Lucida Console"/>
            <family val="3"/>
          </rPr>
          <t>Última movimentação no estoque em 08/2023 quantidade 5.</t>
        </r>
      </text>
    </comment>
    <comment ref="R762" authorId="0" shapeId="0" xr:uid="{F1F7BA9C-FA8B-4068-BACF-E17EF689BC69}">
      <text>
        <r>
          <rPr>
            <sz val="10"/>
            <color indexed="81"/>
            <rFont val="Lucida Console"/>
            <family val="3"/>
          </rPr>
          <t>01.01.1901</t>
        </r>
      </text>
    </comment>
    <comment ref="Y762" authorId="0" shapeId="0" xr:uid="{1FF3C1DC-B3A8-44E4-BD76-3B01EAC372D0}">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71B208F7-9672-4839-B820-0BC4A32200BF}">
      <text>
        <r>
          <rPr>
            <sz val="10"/>
            <color indexed="81"/>
            <rFont val="Lucida Console"/>
            <family val="3"/>
          </rPr>
          <t>Última movimentação no estoque em 01/2023 quantidade 26.</t>
        </r>
      </text>
    </comment>
    <comment ref="R763" authorId="0" shapeId="0" xr:uid="{13C07660-96C8-40CF-A790-55EDB493FFAE}">
      <text>
        <r>
          <rPr>
            <sz val="10"/>
            <color indexed="81"/>
            <rFont val="Lucida Console"/>
            <family val="3"/>
          </rPr>
          <t>01.01.1901</t>
        </r>
      </text>
    </comment>
    <comment ref="Y763" authorId="0" shapeId="0" xr:uid="{E6C48004-E4B4-4871-AE1F-F3B318432F18}">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3C10062E-A8DD-42CA-A1AA-8DA3A57F472D}">
      <text>
        <r>
          <rPr>
            <sz val="10"/>
            <color indexed="81"/>
            <rFont val="Lucida Console"/>
            <family val="3"/>
          </rPr>
          <t>Última movimentação no estoque em 06/2023 quantidade 30.</t>
        </r>
      </text>
    </comment>
    <comment ref="R764" authorId="0" shapeId="0" xr:uid="{27395296-5665-4BBB-8EDC-8AEEFDA1F3B7}">
      <text>
        <r>
          <rPr>
            <sz val="10"/>
            <color indexed="81"/>
            <rFont val="Lucida Console"/>
            <family val="3"/>
          </rPr>
          <t>01.01.1901</t>
        </r>
      </text>
    </comment>
    <comment ref="Y764" authorId="0" shapeId="0" xr:uid="{9C936589-FA92-4807-AB1A-B2EE149D0949}">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63B6BA6F-07DE-4D04-AA98-B924FAA5821F}">
      <text>
        <r>
          <rPr>
            <sz val="10"/>
            <color indexed="81"/>
            <rFont val="Lucida Console"/>
            <family val="3"/>
          </rPr>
          <t>Última movimentação no estoque em 09/2023 quantidade 270.</t>
        </r>
      </text>
    </comment>
    <comment ref="R765" authorId="0" shapeId="0" xr:uid="{3EC03631-5856-434D-9034-6DE18772E483}">
      <text>
        <r>
          <rPr>
            <sz val="10"/>
            <color indexed="81"/>
            <rFont val="Lucida Console"/>
            <family val="3"/>
          </rPr>
          <t>12.09.2019</t>
        </r>
      </text>
    </comment>
    <comment ref="Y765" authorId="0" shapeId="0" xr:uid="{4731C270-1830-4982-A44B-77A11B448D9D}">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89490FA7-A581-45DE-9BE4-B64AAA0ED915}">
      <text>
        <r>
          <rPr>
            <sz val="10"/>
            <color indexed="81"/>
            <rFont val="Lucida Console"/>
            <family val="3"/>
          </rPr>
          <t>Última movimentação no estoque em 09/2023 quantidade 527.</t>
        </r>
      </text>
    </comment>
    <comment ref="R766" authorId="0" shapeId="0" xr:uid="{5C64EA3C-566E-4C42-ABD1-36FE84DD119F}">
      <text>
        <r>
          <rPr>
            <sz val="10"/>
            <color indexed="81"/>
            <rFont val="Lucida Console"/>
            <family val="3"/>
          </rPr>
          <t>13.02.2009</t>
        </r>
      </text>
    </comment>
    <comment ref="Y766" authorId="0" shapeId="0" xr:uid="{4CC34774-533B-43F4-B4B8-627D3513C9D9}">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2298ABF2-01DF-4C3C-8A6D-E3CC88C2D704}">
      <text>
        <r>
          <rPr>
            <sz val="10"/>
            <color indexed="81"/>
            <rFont val="Lucida Console"/>
            <family val="3"/>
          </rPr>
          <t>Última movimentação no estoque em 03/2023 quantidade 5.</t>
        </r>
      </text>
    </comment>
    <comment ref="R767" authorId="0" shapeId="0" xr:uid="{7BDCFBE6-B433-419F-9AA3-A334EBFB21BB}">
      <text>
        <r>
          <rPr>
            <sz val="10"/>
            <color indexed="81"/>
            <rFont val="Lucida Console"/>
            <family val="3"/>
          </rPr>
          <t>08.07.2014</t>
        </r>
      </text>
    </comment>
    <comment ref="Y767" authorId="0" shapeId="0" xr:uid="{F656B075-08BA-46EB-ADDA-6542EC6D5097}">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77E20A7F-3985-4971-9B7E-0765B9FC9285}">
      <text>
        <r>
          <rPr>
            <sz val="10"/>
            <color indexed="81"/>
            <rFont val="Lucida Console"/>
            <family val="3"/>
          </rPr>
          <t>Última movimentação no estoque em 09/2023 quantidade 7.</t>
        </r>
      </text>
    </comment>
    <comment ref="R768" authorId="0" shapeId="0" xr:uid="{2ED41CF8-86AA-44F0-A709-C17F1AD5F418}">
      <text>
        <r>
          <rPr>
            <sz val="10"/>
            <color indexed="81"/>
            <rFont val="Lucida Console"/>
            <family val="3"/>
          </rPr>
          <t>01.01.1901</t>
        </r>
      </text>
    </comment>
    <comment ref="Y768" authorId="0" shapeId="0" xr:uid="{D5883760-A4E6-4B7E-BEBB-21AF786280E2}">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CCBE8AD0-B41C-4D8F-A538-C5ED1C0F15BB}">
      <text>
        <r>
          <rPr>
            <sz val="10"/>
            <color indexed="81"/>
            <rFont val="Lucida Console"/>
            <family val="3"/>
          </rPr>
          <t>Última movimentação no estoque em 09/2023 quantidade 400.</t>
        </r>
      </text>
    </comment>
    <comment ref="R769" authorId="0" shapeId="0" xr:uid="{566BA920-EAE4-4EA3-B863-67D83B7B4B2A}">
      <text>
        <r>
          <rPr>
            <sz val="10"/>
            <color indexed="81"/>
            <rFont val="Lucida Console"/>
            <family val="3"/>
          </rPr>
          <t>24.02.2011</t>
        </r>
      </text>
    </comment>
    <comment ref="Y769" authorId="0" shapeId="0" xr:uid="{A34CFBC6-9E72-4216-8226-1465BC3B454C}">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A1AF02B4-0986-487C-9D9F-9457738D29FC}">
      <text>
        <r>
          <rPr>
            <sz val="10"/>
            <color indexed="81"/>
            <rFont val="Lucida Console"/>
            <family val="3"/>
          </rPr>
          <t>Última movimentação no estoque em 07/2023 quantidade 17.</t>
        </r>
      </text>
    </comment>
    <comment ref="R770" authorId="0" shapeId="0" xr:uid="{4799F209-AFEB-40EC-8587-CA8F4BE88E71}">
      <text>
        <r>
          <rPr>
            <sz val="10"/>
            <color indexed="81"/>
            <rFont val="Lucida Console"/>
            <family val="3"/>
          </rPr>
          <t>01.01.1901</t>
        </r>
      </text>
    </comment>
    <comment ref="Y770" authorId="0" shapeId="0" xr:uid="{28DB84DF-EA32-4B32-BA13-6DA1901CDAFA}">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6B3D840B-849E-488B-8E65-130679A1856B}">
      <text>
        <r>
          <rPr>
            <sz val="10"/>
            <color indexed="81"/>
            <rFont val="Lucida Console"/>
            <family val="3"/>
          </rPr>
          <t>Última movimentação no estoque em 08/2023 quantidade 13.</t>
        </r>
      </text>
    </comment>
    <comment ref="R771" authorId="0" shapeId="0" xr:uid="{B7FCF133-F49C-414B-B00D-31C7ECA1B59D}">
      <text>
        <r>
          <rPr>
            <sz val="10"/>
            <color indexed="81"/>
            <rFont val="Lucida Console"/>
            <family val="3"/>
          </rPr>
          <t>08.09.2005</t>
        </r>
      </text>
    </comment>
    <comment ref="Y771" authorId="0" shapeId="0" xr:uid="{B9286940-8FEE-419B-8EB2-922A59DE6462}">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66248885-B5FF-40D5-BED9-06A0C6E04198}">
      <text>
        <r>
          <rPr>
            <sz val="10"/>
            <color indexed="81"/>
            <rFont val="Lucida Console"/>
            <family val="3"/>
          </rPr>
          <t>Última movimentação no estoque em 08/2023 quantidade 15.</t>
        </r>
      </text>
    </comment>
    <comment ref="R772" authorId="0" shapeId="0" xr:uid="{8FFE8C37-5983-40F4-9A98-197C605C6A27}">
      <text>
        <r>
          <rPr>
            <sz val="10"/>
            <color indexed="81"/>
            <rFont val="Lucida Console"/>
            <family val="3"/>
          </rPr>
          <t>01.01.1901</t>
        </r>
      </text>
    </comment>
    <comment ref="Y772" authorId="0" shapeId="0" xr:uid="{8E2D2475-BC4E-405C-B30A-51BEB99B795A}">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9C460F3E-A187-42B3-B1BF-7D47FCD6CCD9}">
      <text>
        <r>
          <rPr>
            <sz val="10"/>
            <color indexed="81"/>
            <rFont val="Lucida Console"/>
            <family val="3"/>
          </rPr>
          <t>Última movimentação no estoque em 09/2023 quantidade 10.</t>
        </r>
      </text>
    </comment>
    <comment ref="R773" authorId="0" shapeId="0" xr:uid="{110F198B-8825-47EF-9D46-85DFD50020B9}">
      <text>
        <r>
          <rPr>
            <sz val="10"/>
            <color indexed="81"/>
            <rFont val="Lucida Console"/>
            <family val="3"/>
          </rPr>
          <t>01.01.1901</t>
        </r>
      </text>
    </comment>
    <comment ref="Y773" authorId="0" shapeId="0" xr:uid="{9CAB4E03-21CF-41D6-AD10-61C5798169C8}">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23C0084A-C57B-429D-9DFE-3F98C076E4B4}">
      <text>
        <r>
          <rPr>
            <sz val="10"/>
            <color indexed="81"/>
            <rFont val="Lucida Console"/>
            <family val="3"/>
          </rPr>
          <t>Última movimentação no estoque em 08/2023 quantidade 28.</t>
        </r>
      </text>
    </comment>
    <comment ref="R774" authorId="0" shapeId="0" xr:uid="{7EFFF6BB-ACFB-4CBF-8E49-37D50FEB96BE}">
      <text>
        <r>
          <rPr>
            <sz val="10"/>
            <color indexed="81"/>
            <rFont val="Lucida Console"/>
            <family val="3"/>
          </rPr>
          <t>01.01.1901</t>
        </r>
      </text>
    </comment>
    <comment ref="Y774" authorId="0" shapeId="0" xr:uid="{C41B2C64-7B73-49D6-8376-45F1CCC716EE}">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EF3B1B96-EE13-42BF-A189-4AA46B2F3FCD}">
      <text>
        <r>
          <rPr>
            <sz val="10"/>
            <color indexed="81"/>
            <rFont val="Lucida Console"/>
            <family val="3"/>
          </rPr>
          <t>Última movimentação no estoque em 08/2023 quantidade 17.</t>
        </r>
      </text>
    </comment>
    <comment ref="R775" authorId="0" shapeId="0" xr:uid="{4555631E-DA1D-487F-812E-67E36148330D}">
      <text>
        <r>
          <rPr>
            <sz val="10"/>
            <color indexed="81"/>
            <rFont val="Lucida Console"/>
            <family val="3"/>
          </rPr>
          <t>24.06.2021</t>
        </r>
      </text>
    </comment>
    <comment ref="Y775" authorId="0" shapeId="0" xr:uid="{CCDA91A5-C9AF-42B8-B7CA-3AA96F7D34FE}">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7BE4B527-B83B-4802-9AA9-6D9F5FFFBB91}">
      <text>
        <r>
          <rPr>
            <sz val="10"/>
            <color indexed="81"/>
            <rFont val="Lucida Console"/>
            <family val="3"/>
          </rPr>
          <t>Última movimentação no estoque em 09/2023 quantidade 4.</t>
        </r>
      </text>
    </comment>
    <comment ref="R776" authorId="0" shapeId="0" xr:uid="{BC343899-A509-4272-B1CF-BF2645EDA766}">
      <text>
        <r>
          <rPr>
            <sz val="10"/>
            <color indexed="81"/>
            <rFont val="Lucida Console"/>
            <family val="3"/>
          </rPr>
          <t>01.01.1901</t>
        </r>
      </text>
    </comment>
    <comment ref="Y776" authorId="0" shapeId="0" xr:uid="{8F800D06-3D2F-463C-8278-B2895D6C280A}">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E9347CB8-BA78-4C75-B813-BE43975215B4}">
      <text>
        <r>
          <rPr>
            <sz val="10"/>
            <color indexed="81"/>
            <rFont val="Lucida Console"/>
            <family val="3"/>
          </rPr>
          <t>Última movimentação no estoque em 04/2023 quantidade 3.</t>
        </r>
      </text>
    </comment>
    <comment ref="R777" authorId="0" shapeId="0" xr:uid="{AA35872A-3863-4F20-9EA6-FFA077F3EE8F}">
      <text>
        <r>
          <rPr>
            <sz val="10"/>
            <color indexed="81"/>
            <rFont val="Lucida Console"/>
            <family val="3"/>
          </rPr>
          <t>28.06.2021</t>
        </r>
      </text>
    </comment>
    <comment ref="Y777" authorId="0" shapeId="0" xr:uid="{94AD7615-1995-47A8-AA03-6F806B124C2C}">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9FD96638-282E-4074-A668-90868E2FE85A}">
      <text>
        <r>
          <rPr>
            <sz val="10"/>
            <color indexed="81"/>
            <rFont val="Lucida Console"/>
            <family val="3"/>
          </rPr>
          <t>Última movimentação no estoque em 09/2023 quantidade 2.</t>
        </r>
      </text>
    </comment>
    <comment ref="R778" authorId="0" shapeId="0" xr:uid="{4F8D6AB3-4762-4716-B753-14A44E68C254}">
      <text>
        <r>
          <rPr>
            <sz val="10"/>
            <color indexed="81"/>
            <rFont val="Lucida Console"/>
            <family val="3"/>
          </rPr>
          <t>28.06.2021</t>
        </r>
      </text>
    </comment>
    <comment ref="Y778" authorId="0" shapeId="0" xr:uid="{23C06A07-E9B7-4F51-85FC-4282D264673A}">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7078ABC4-75C0-48D2-8291-0CAE00E253FC}">
      <text>
        <r>
          <rPr>
            <sz val="10"/>
            <color indexed="81"/>
            <rFont val="Lucida Console"/>
            <family val="3"/>
          </rPr>
          <t>Última movimentação no estoque em 09/2023 quantidade 72.</t>
        </r>
      </text>
    </comment>
    <comment ref="R779" authorId="0" shapeId="0" xr:uid="{D45A2025-7EBE-4418-9C27-48F3DA114CB0}">
      <text>
        <r>
          <rPr>
            <sz val="10"/>
            <color indexed="81"/>
            <rFont val="Lucida Console"/>
            <family val="3"/>
          </rPr>
          <t>08.06.2021</t>
        </r>
      </text>
    </comment>
    <comment ref="Y779" authorId="0" shapeId="0" xr:uid="{C9B35E88-3768-417B-9222-C105BCBC39B0}">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C9702BF0-7BC5-42B8-A320-6D46193DDAE5}">
      <text>
        <r>
          <rPr>
            <sz val="10"/>
            <color indexed="81"/>
            <rFont val="Lucida Console"/>
            <family val="3"/>
          </rPr>
          <t>Última movimentação no estoque em 09/2023 quantidade 74.</t>
        </r>
      </text>
    </comment>
    <comment ref="R780" authorId="0" shapeId="0" xr:uid="{4B4F86F7-3779-43B5-8F6A-C1902AC39DBD}">
      <text>
        <r>
          <rPr>
            <sz val="10"/>
            <color indexed="81"/>
            <rFont val="Lucida Console"/>
            <family val="3"/>
          </rPr>
          <t>28.06.2021</t>
        </r>
      </text>
    </comment>
    <comment ref="Y780" authorId="0" shapeId="0" xr:uid="{626BEB55-0C54-45DC-82C7-3BD9A55A84F8}">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7DBC59B4-AFC4-4530-ABA8-2BB8687D9544}">
      <text>
        <r>
          <rPr>
            <sz val="10"/>
            <color indexed="81"/>
            <rFont val="Lucida Console"/>
            <family val="3"/>
          </rPr>
          <t>Última movimentação no estoque em 08/2023 quantidade 6.</t>
        </r>
      </text>
    </comment>
    <comment ref="R781" authorId="0" shapeId="0" xr:uid="{7CB895CF-4B32-4C43-A0DF-570486A862F8}">
      <text>
        <r>
          <rPr>
            <sz val="10"/>
            <color indexed="81"/>
            <rFont val="Lucida Console"/>
            <family val="3"/>
          </rPr>
          <t>08.06.2021</t>
        </r>
      </text>
    </comment>
    <comment ref="Y781" authorId="0" shapeId="0" xr:uid="{55AEE6A7-9E57-440A-A7F5-D6B370CFB73E}">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FFE0218B-90A6-416E-8925-1C306B5615C9}">
      <text>
        <r>
          <rPr>
            <sz val="10"/>
            <color indexed="81"/>
            <rFont val="Lucida Console"/>
            <family val="3"/>
          </rPr>
          <t>Última movimentação no estoque em 09/2023 quantidade 2.</t>
        </r>
      </text>
    </comment>
    <comment ref="R782" authorId="0" shapeId="0" xr:uid="{7C24149C-7F33-4D68-860B-7810D6FD5313}">
      <text>
        <r>
          <rPr>
            <sz val="10"/>
            <color indexed="81"/>
            <rFont val="Lucida Console"/>
            <family val="3"/>
          </rPr>
          <t>08.06.2021</t>
        </r>
      </text>
    </comment>
    <comment ref="Y782" authorId="0" shapeId="0" xr:uid="{7EE31C80-49D3-455B-85B5-701AB286CD56}">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AA17BC13-083E-4B98-A014-E2F3F455708A}">
      <text>
        <r>
          <rPr>
            <sz val="10"/>
            <color indexed="81"/>
            <rFont val="Lucida Console"/>
            <family val="3"/>
          </rPr>
          <t>Última movimentação no estoque em 09/2023 quantidade 16.</t>
        </r>
      </text>
    </comment>
    <comment ref="R783" authorId="0" shapeId="0" xr:uid="{3C903476-1961-4275-8B32-6F7824364A05}">
      <text>
        <r>
          <rPr>
            <sz val="10"/>
            <color indexed="81"/>
            <rFont val="Lucida Console"/>
            <family val="3"/>
          </rPr>
          <t>30.05.2008</t>
        </r>
      </text>
    </comment>
    <comment ref="Y783" authorId="0" shapeId="0" xr:uid="{B64C2115-5D61-48E2-8CE5-9FE048D7DB77}">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C56C361D-1C4D-4E0C-846A-1F176D595DC8}">
      <text>
        <r>
          <rPr>
            <sz val="10"/>
            <color indexed="81"/>
            <rFont val="Lucida Console"/>
            <family val="3"/>
          </rPr>
          <t>Última movimentação no estoque em 09/2023 quantidade 417.</t>
        </r>
      </text>
    </comment>
    <comment ref="R784" authorId="0" shapeId="0" xr:uid="{225ECDF3-A959-415C-869A-7283DED59258}">
      <text>
        <r>
          <rPr>
            <sz val="10"/>
            <color indexed="81"/>
            <rFont val="Lucida Console"/>
            <family val="3"/>
          </rPr>
          <t>27.04.2004</t>
        </r>
      </text>
    </comment>
    <comment ref="Y784" authorId="0" shapeId="0" xr:uid="{A7D50575-2242-4747-8498-AA7CCF66C18C}">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A6D992CC-CC28-4FF2-A287-F4B617AEAEF5}">
      <text>
        <r>
          <rPr>
            <sz val="10"/>
            <color indexed="81"/>
            <rFont val="Lucida Console"/>
            <family val="3"/>
          </rPr>
          <t>Última movimentação no estoque em 09/2023 quantidade 351.</t>
        </r>
      </text>
    </comment>
    <comment ref="R785" authorId="0" shapeId="0" xr:uid="{7E1B13E3-C87B-49C0-81CA-6044CE92536F}">
      <text>
        <r>
          <rPr>
            <sz val="10"/>
            <color indexed="81"/>
            <rFont val="Lucida Console"/>
            <family val="3"/>
          </rPr>
          <t>27.04.2004</t>
        </r>
      </text>
    </comment>
    <comment ref="Y785" authorId="0" shapeId="0" xr:uid="{3CAE37C5-A124-443B-AA95-E7574CD9DE5B}">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CBEE63C7-5E48-4793-A8BA-9AECFAB9B587}">
      <text>
        <r>
          <rPr>
            <sz val="10"/>
            <color indexed="81"/>
            <rFont val="Lucida Console"/>
            <family val="3"/>
          </rPr>
          <t>Última movimentação no estoque em 09/2023 quantidade 364.</t>
        </r>
      </text>
    </comment>
    <comment ref="R786" authorId="0" shapeId="0" xr:uid="{115083EC-5761-4D22-B879-6F773D86705B}">
      <text>
        <r>
          <rPr>
            <sz val="10"/>
            <color indexed="81"/>
            <rFont val="Lucida Console"/>
            <family val="3"/>
          </rPr>
          <t>27.04.2004</t>
        </r>
      </text>
    </comment>
    <comment ref="Y786" authorId="0" shapeId="0" xr:uid="{52CC2A96-5D2C-490D-9222-2EA1E68ED703}">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026F588D-917B-4447-A162-DA7FE2072A0C}">
      <text>
        <r>
          <rPr>
            <sz val="10"/>
            <color indexed="81"/>
            <rFont val="Lucida Console"/>
            <family val="3"/>
          </rPr>
          <t>Última movimentação no estoque em 09/2023 quantidade 411.</t>
        </r>
      </text>
    </comment>
    <comment ref="R787" authorId="0" shapeId="0" xr:uid="{27BC89AF-1F2C-4DA8-B1B9-F60A547EC76F}">
      <text>
        <r>
          <rPr>
            <sz val="10"/>
            <color indexed="81"/>
            <rFont val="Lucida Console"/>
            <family val="3"/>
          </rPr>
          <t>27.04.2004</t>
        </r>
      </text>
    </comment>
    <comment ref="Y787" authorId="0" shapeId="0" xr:uid="{4BA56733-CAC9-4ED2-9163-27630A75A9DE}">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919D2D01-3096-4D5F-B605-F2DBDA9E2007}">
      <text>
        <r>
          <rPr>
            <sz val="10"/>
            <color indexed="81"/>
            <rFont val="Lucida Console"/>
            <family val="3"/>
          </rPr>
          <t>Última movimentação no estoque em 09/2023 quantidade 594.</t>
        </r>
      </text>
    </comment>
    <comment ref="R788" authorId="0" shapeId="0" xr:uid="{809BAD93-16BE-4EF0-AE8D-2A8CB7836127}">
      <text>
        <r>
          <rPr>
            <sz val="10"/>
            <color indexed="81"/>
            <rFont val="Lucida Console"/>
            <family val="3"/>
          </rPr>
          <t>28.07.2004</t>
        </r>
      </text>
    </comment>
    <comment ref="Y788" authorId="0" shapeId="0" xr:uid="{171456A9-1BF6-421B-BB90-83160D7FBBCE}">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F618ACF2-E51C-42DB-8B0D-AAE04E7869EC}">
      <text>
        <r>
          <rPr>
            <sz val="10"/>
            <color indexed="81"/>
            <rFont val="Lucida Console"/>
            <family val="3"/>
          </rPr>
          <t>Última movimentação no estoque em 09/2023 quantidade 436.</t>
        </r>
      </text>
    </comment>
    <comment ref="R789" authorId="0" shapeId="0" xr:uid="{F2D4AFA4-4349-4524-B1A4-1B9EB3F80D74}">
      <text>
        <r>
          <rPr>
            <sz val="10"/>
            <color indexed="81"/>
            <rFont val="Lucida Console"/>
            <family val="3"/>
          </rPr>
          <t>28.07.2004</t>
        </r>
      </text>
    </comment>
    <comment ref="Y789" authorId="0" shapeId="0" xr:uid="{354D16A8-DBD3-4F7F-AD79-A57AD45B8587}">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DB76CFCB-7F88-4A39-9E9E-983066700AFE}">
      <text>
        <r>
          <rPr>
            <sz val="10"/>
            <color indexed="81"/>
            <rFont val="Lucida Console"/>
            <family val="3"/>
          </rPr>
          <t>Última movimentação no estoque em 07/2023 quantidade 11.</t>
        </r>
      </text>
    </comment>
    <comment ref="R790" authorId="0" shapeId="0" xr:uid="{09B2AC7A-9705-4664-9EC6-66A45CFC4140}">
      <text>
        <r>
          <rPr>
            <sz val="10"/>
            <color indexed="81"/>
            <rFont val="Lucida Console"/>
            <family val="3"/>
          </rPr>
          <t>28.06.2021</t>
        </r>
      </text>
    </comment>
    <comment ref="Y790" authorId="0" shapeId="0" xr:uid="{4950CC96-A312-4939-A8F2-A2DF6309F8CC}">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E006F5E6-512E-4DC3-8288-CBCF44EA337F}">
      <text>
        <r>
          <rPr>
            <sz val="10"/>
            <color indexed="81"/>
            <rFont val="Lucida Console"/>
            <family val="3"/>
          </rPr>
          <t>Última movimentação no estoque em 09/2023 quantidade 2.</t>
        </r>
      </text>
    </comment>
    <comment ref="R791" authorId="0" shapeId="0" xr:uid="{7A855231-EBAA-4FE4-AE5B-9BF19737D5C5}">
      <text>
        <r>
          <rPr>
            <sz val="10"/>
            <color indexed="81"/>
            <rFont val="Lucida Console"/>
            <family val="3"/>
          </rPr>
          <t>28.06.2021</t>
        </r>
      </text>
    </comment>
    <comment ref="Y791" authorId="0" shapeId="0" xr:uid="{AC41BA96-1189-4DA2-A633-CD73BCE40FBC}">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502CE69C-668B-471E-8929-6544060453C4}">
      <text>
        <r>
          <rPr>
            <sz val="10"/>
            <color indexed="81"/>
            <rFont val="Lucida Console"/>
            <family val="3"/>
          </rPr>
          <t>Última movimentação no estoque em 09/2023 quantidade 33.</t>
        </r>
      </text>
    </comment>
    <comment ref="R792" authorId="0" shapeId="0" xr:uid="{1E010D96-9595-42C3-9D00-6040D4D18980}">
      <text>
        <r>
          <rPr>
            <sz val="10"/>
            <color indexed="81"/>
            <rFont val="Lucida Console"/>
            <family val="3"/>
          </rPr>
          <t>24.06.2021</t>
        </r>
      </text>
    </comment>
    <comment ref="Y792" authorId="0" shapeId="0" xr:uid="{EC0CC828-0406-4F17-99D1-466550B72C05}">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4A5CECE7-174C-4EBF-8C32-427B31DC11A3}">
      <text>
        <r>
          <rPr>
            <sz val="10"/>
            <color indexed="81"/>
            <rFont val="Lucida Console"/>
            <family val="3"/>
          </rPr>
          <t>Última movimentação no estoque em 09/2023 quantidade 24.</t>
        </r>
      </text>
    </comment>
    <comment ref="R793" authorId="0" shapeId="0" xr:uid="{3CAA6B34-015C-4C2C-990E-80C5D31D30CE}">
      <text>
        <r>
          <rPr>
            <sz val="10"/>
            <color indexed="81"/>
            <rFont val="Lucida Console"/>
            <family val="3"/>
          </rPr>
          <t>01.01.1901</t>
        </r>
      </text>
    </comment>
    <comment ref="Y793" authorId="0" shapeId="0" xr:uid="{C6DA8B32-6FC3-4967-AE3D-45170C5FF8E5}">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DF52523D-5BF7-4C22-AF5B-687341EA37C8}">
      <text>
        <r>
          <rPr>
            <sz val="10"/>
            <color indexed="81"/>
            <rFont val="Lucida Console"/>
            <family val="3"/>
          </rPr>
          <t>Última movimentação no estoque em 07/2023 quantidade 26.</t>
        </r>
      </text>
    </comment>
    <comment ref="R794" authorId="0" shapeId="0" xr:uid="{3F470DE9-78B4-4474-9C69-7B7E3CDA409B}">
      <text>
        <r>
          <rPr>
            <sz val="10"/>
            <color indexed="81"/>
            <rFont val="Lucida Console"/>
            <family val="3"/>
          </rPr>
          <t>01.01.1901</t>
        </r>
      </text>
    </comment>
    <comment ref="Y794" authorId="0" shapeId="0" xr:uid="{FAB3F493-0750-4839-9060-60EA2DA1F485}">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1AE4E65C-B505-4B8C-BE40-40C295BC908B}">
      <text>
        <r>
          <rPr>
            <sz val="10"/>
            <color indexed="81"/>
            <rFont val="Lucida Console"/>
            <family val="3"/>
          </rPr>
          <t>Última movimentação no estoque em 08/2023 quantidade 2.</t>
        </r>
      </text>
    </comment>
    <comment ref="R795" authorId="0" shapeId="0" xr:uid="{AF09A3CB-2905-4095-AF57-3CA90DB6D170}">
      <text>
        <r>
          <rPr>
            <sz val="10"/>
            <color indexed="81"/>
            <rFont val="Lucida Console"/>
            <family val="3"/>
          </rPr>
          <t>14.08.2015</t>
        </r>
      </text>
    </comment>
    <comment ref="Y795" authorId="0" shapeId="0" xr:uid="{CDD0780C-4A79-411D-ACE3-F6BBEDF8A155}">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E1401172-6186-4EC9-8B4E-68BFAAA3C02D}">
      <text>
        <r>
          <rPr>
            <sz val="10"/>
            <color indexed="81"/>
            <rFont val="Lucida Console"/>
            <family val="3"/>
          </rPr>
          <t>Última movimentação no estoque em 09/2023 quantidade 374.</t>
        </r>
      </text>
    </comment>
    <comment ref="R796" authorId="0" shapeId="0" xr:uid="{EE9C134E-9DC1-43B1-8157-2999972AE5E0}">
      <text>
        <r>
          <rPr>
            <sz val="10"/>
            <color indexed="81"/>
            <rFont val="Lucida Console"/>
            <family val="3"/>
          </rPr>
          <t>20.08.2009</t>
        </r>
      </text>
    </comment>
    <comment ref="Y796" authorId="0" shapeId="0" xr:uid="{EBDE8BC2-4967-43AF-8670-14C83ED84948}">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E6AB4420-DB03-460B-9FBC-E37F8D1FED80}">
      <text>
        <r>
          <rPr>
            <sz val="10"/>
            <color indexed="81"/>
            <rFont val="Lucida Console"/>
            <family val="3"/>
          </rPr>
          <t>Última movimentação no estoque em 08/2023 quantidade 22.</t>
        </r>
      </text>
    </comment>
    <comment ref="R797" authorId="0" shapeId="0" xr:uid="{9F5C1300-8B7F-4F72-9D49-4570BE260F15}">
      <text>
        <r>
          <rPr>
            <sz val="10"/>
            <color indexed="81"/>
            <rFont val="Lucida Console"/>
            <family val="3"/>
          </rPr>
          <t>07.02.2011</t>
        </r>
      </text>
    </comment>
    <comment ref="Y797" authorId="0" shapeId="0" xr:uid="{7EDE65C9-3438-4FC1-B8EA-DF5D611A531C}">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1673D085-53A7-4669-9532-B6D7EB1EE865}">
      <text>
        <r>
          <rPr>
            <sz val="10"/>
            <color indexed="81"/>
            <rFont val="Lucida Console"/>
            <family val="3"/>
          </rPr>
          <t>Última movimentação no estoque em 09/2023 quantidade 30.</t>
        </r>
      </text>
    </comment>
    <comment ref="R798" authorId="0" shapeId="0" xr:uid="{5AD0A5DB-9AC7-44A1-84AB-DDE916FDF984}">
      <text>
        <r>
          <rPr>
            <sz val="10"/>
            <color indexed="81"/>
            <rFont val="Lucida Console"/>
            <family val="3"/>
          </rPr>
          <t>20.08.2009</t>
        </r>
      </text>
    </comment>
    <comment ref="Y798" authorId="0" shapeId="0" xr:uid="{A35C8167-327C-4648-B62F-41C0C087C14D}">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BFFFC33C-6573-4E5E-AD4C-4343A013D577}">
      <text>
        <r>
          <rPr>
            <sz val="10"/>
            <color indexed="81"/>
            <rFont val="Lucida Console"/>
            <family val="3"/>
          </rPr>
          <t>Última movimentação no estoque em 09/2023 quantidade 1.</t>
        </r>
      </text>
    </comment>
    <comment ref="R799" authorId="0" shapeId="0" xr:uid="{F6504914-13D0-41B7-955B-339784715C67}">
      <text>
        <r>
          <rPr>
            <sz val="10"/>
            <color indexed="81"/>
            <rFont val="Lucida Console"/>
            <family val="3"/>
          </rPr>
          <t>12.12.2018</t>
        </r>
      </text>
    </comment>
    <comment ref="Y799" authorId="0" shapeId="0" xr:uid="{E5F03352-72E7-4294-92D1-0816209A423C}">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26B3F999-C602-4E25-A2A1-EFBF49588189}">
      <text>
        <r>
          <rPr>
            <sz val="10"/>
            <color indexed="81"/>
            <rFont val="Lucida Console"/>
            <family val="3"/>
          </rPr>
          <t>Última movimentação no estoque em 06/2023 quantidade 12.</t>
        </r>
      </text>
    </comment>
    <comment ref="R800" authorId="0" shapeId="0" xr:uid="{3E556E02-FC73-452E-B16D-47F8CD601DE8}">
      <text>
        <r>
          <rPr>
            <sz val="10"/>
            <color indexed="81"/>
            <rFont val="Lucida Console"/>
            <family val="3"/>
          </rPr>
          <t>12.12.2018</t>
        </r>
      </text>
    </comment>
    <comment ref="Y800" authorId="0" shapeId="0" xr:uid="{E7D6D1E2-EF2F-4CF3-867B-CD32FF82E527}">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A17E58DA-D29F-49EB-8FE4-D5C15BD03E37}">
      <text>
        <r>
          <rPr>
            <sz val="10"/>
            <color indexed="81"/>
            <rFont val="Lucida Console"/>
            <family val="3"/>
          </rPr>
          <t>Última movimentação no estoque em 06/2023 quantidade 62.</t>
        </r>
      </text>
    </comment>
    <comment ref="R801" authorId="0" shapeId="0" xr:uid="{BC23335A-5D53-4C70-84CC-5679865304E1}">
      <text>
        <r>
          <rPr>
            <sz val="10"/>
            <color indexed="81"/>
            <rFont val="Lucida Console"/>
            <family val="3"/>
          </rPr>
          <t>01.02.2011</t>
        </r>
      </text>
    </comment>
    <comment ref="Y801" authorId="0" shapeId="0" xr:uid="{BC2F96A0-C41F-4FC1-B28F-995B1151E129}">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8F6C02F9-279C-4975-A814-259A12246A88}">
      <text>
        <r>
          <rPr>
            <sz val="10"/>
            <color indexed="81"/>
            <rFont val="Lucida Console"/>
            <family val="3"/>
          </rPr>
          <t>Última movimentação no estoque em 05/2023 quantidade 30.</t>
        </r>
      </text>
    </comment>
    <comment ref="R802" authorId="0" shapeId="0" xr:uid="{3C163EF8-CF6A-4BBE-823E-0ED5E58B03F3}">
      <text>
        <r>
          <rPr>
            <sz val="10"/>
            <color indexed="81"/>
            <rFont val="Lucida Console"/>
            <family val="3"/>
          </rPr>
          <t>16.08.2010</t>
        </r>
      </text>
    </comment>
    <comment ref="Y802" authorId="0" shapeId="0" xr:uid="{A59A7E15-E05A-4777-8C0E-88A7F4A353CF}">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D1AEF07E-B11A-4C5A-B12B-B3455BE2AEC1}">
      <text>
        <r>
          <rPr>
            <sz val="10"/>
            <color indexed="81"/>
            <rFont val="Lucida Console"/>
            <family val="3"/>
          </rPr>
          <t>Última movimentação no estoque em 09/2023 quantidade 90.</t>
        </r>
      </text>
    </comment>
    <comment ref="R803" authorId="0" shapeId="0" xr:uid="{C9EF781E-D94C-42FF-B876-E9371C953B43}">
      <text>
        <r>
          <rPr>
            <sz val="10"/>
            <color indexed="81"/>
            <rFont val="Lucida Console"/>
            <family val="3"/>
          </rPr>
          <t>20.08.2009</t>
        </r>
      </text>
    </comment>
    <comment ref="Y803" authorId="0" shapeId="0" xr:uid="{B8A4E7C9-4C6C-4F72-AC57-8764512761BB}">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A416B60F-125A-46EB-812F-32249F95E3B4}">
      <text>
        <r>
          <rPr>
            <sz val="10"/>
            <color indexed="81"/>
            <rFont val="Lucida Console"/>
            <family val="3"/>
          </rPr>
          <t>Última movimentação no estoque em 09/2023 quantidade 23.</t>
        </r>
      </text>
    </comment>
    <comment ref="R804" authorId="0" shapeId="0" xr:uid="{EC24A90B-B818-49E5-B185-E53701700ADA}">
      <text>
        <r>
          <rPr>
            <sz val="10"/>
            <color indexed="81"/>
            <rFont val="Lucida Console"/>
            <family val="3"/>
          </rPr>
          <t>20.08.2009</t>
        </r>
      </text>
    </comment>
    <comment ref="Y804" authorId="0" shapeId="0" xr:uid="{9AE62C1F-714E-422D-B020-33DF571026F8}">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59E04BA0-3DB9-4F15-A286-C7026C882D21}">
      <text>
        <r>
          <rPr>
            <sz val="10"/>
            <color indexed="81"/>
            <rFont val="Lucida Console"/>
            <family val="3"/>
          </rPr>
          <t>Última movimentação no estoque em 08/2023 quantidade 40.</t>
        </r>
      </text>
    </comment>
    <comment ref="R805" authorId="0" shapeId="0" xr:uid="{0908BA26-2642-4E28-835E-7D3669A86A9F}">
      <text>
        <r>
          <rPr>
            <sz val="10"/>
            <color indexed="81"/>
            <rFont val="Lucida Console"/>
            <family val="3"/>
          </rPr>
          <t>15.03.2018</t>
        </r>
      </text>
    </comment>
    <comment ref="Y805" authorId="0" shapeId="0" xr:uid="{0EADA3C2-7EAE-4D54-BE17-5C31B38C75FD}">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CC3D4D4D-8F8C-4B6C-9BD8-DE3F7F2027E2}">
      <text>
        <r>
          <rPr>
            <sz val="10"/>
            <color indexed="81"/>
            <rFont val="Lucida Console"/>
            <family val="3"/>
          </rPr>
          <t>Última movimentação no estoque em 09/2023 quantidade 10.</t>
        </r>
      </text>
    </comment>
    <comment ref="R806" authorId="0" shapeId="0" xr:uid="{6BA30494-8347-4A06-8256-F9590825AB52}">
      <text>
        <r>
          <rPr>
            <sz val="10"/>
            <color indexed="81"/>
            <rFont val="Lucida Console"/>
            <family val="3"/>
          </rPr>
          <t>15.03.2018</t>
        </r>
      </text>
    </comment>
    <comment ref="Y806" authorId="0" shapeId="0" xr:uid="{0BFB0769-DD94-40C5-8FFA-3FA7442EC135}">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15196B86-8622-4FFF-BC71-4D713F892DE2}">
      <text>
        <r>
          <rPr>
            <sz val="10"/>
            <color indexed="81"/>
            <rFont val="Lucida Console"/>
            <family val="3"/>
          </rPr>
          <t>Última movimentação no estoque em 09/2023 quantidade 10.</t>
        </r>
      </text>
    </comment>
    <comment ref="R807" authorId="0" shapeId="0" xr:uid="{1854FE99-777F-4B2D-88F8-727FF5C7D093}">
      <text>
        <r>
          <rPr>
            <sz val="10"/>
            <color indexed="81"/>
            <rFont val="Lucida Console"/>
            <family val="3"/>
          </rPr>
          <t>13.07.2018</t>
        </r>
      </text>
    </comment>
    <comment ref="Y807" authorId="0" shapeId="0" xr:uid="{9D362D10-9ED2-4813-B1A6-90B2413ED15B}">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433F41BC-A7A6-4FF3-91A4-13D1AD94DCF2}">
      <text>
        <r>
          <rPr>
            <sz val="10"/>
            <color indexed="81"/>
            <rFont val="Lucida Console"/>
            <family val="3"/>
          </rPr>
          <t>Última movimentação no estoque em 09/2023 quantidade 30.</t>
        </r>
      </text>
    </comment>
    <comment ref="R808" authorId="0" shapeId="0" xr:uid="{AFA10A07-E8A4-4657-A2EA-332660F34569}">
      <text>
        <r>
          <rPr>
            <sz val="10"/>
            <color indexed="81"/>
            <rFont val="Lucida Console"/>
            <family val="3"/>
          </rPr>
          <t>01.01.1901</t>
        </r>
      </text>
    </comment>
    <comment ref="Y808" authorId="0" shapeId="0" xr:uid="{83CA147E-7BC5-466F-96FB-E70C806589D6}">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314E3D4D-6C43-44F4-96CE-0DC3FCF90E54}">
      <text>
        <r>
          <rPr>
            <sz val="10"/>
            <color indexed="81"/>
            <rFont val="Lucida Console"/>
            <family val="3"/>
          </rPr>
          <t>Última movimentação no estoque em 09/2023 quantidade 124.</t>
        </r>
      </text>
    </comment>
    <comment ref="R809" authorId="0" shapeId="0" xr:uid="{242BDDDC-58C4-47EC-B104-505BF18AE04E}">
      <text>
        <r>
          <rPr>
            <sz val="10"/>
            <color indexed="81"/>
            <rFont val="Lucida Console"/>
            <family val="3"/>
          </rPr>
          <t>01.01.1901</t>
        </r>
      </text>
    </comment>
    <comment ref="Y809" authorId="0" shapeId="0" xr:uid="{624963AD-CF46-4848-BF23-626EF1000BA1}">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B9D27C9B-DD5B-487C-A15D-AA998F51BBC6}">
      <text>
        <r>
          <rPr>
            <sz val="10"/>
            <color indexed="81"/>
            <rFont val="Lucida Console"/>
            <family val="3"/>
          </rPr>
          <t>Última movimentação no estoque em 09/2023 quantidade 72.</t>
        </r>
      </text>
    </comment>
    <comment ref="R810" authorId="0" shapeId="0" xr:uid="{60B8360F-5C7C-45A3-9913-797A6B2F0049}">
      <text>
        <r>
          <rPr>
            <sz val="10"/>
            <color indexed="81"/>
            <rFont val="Lucida Console"/>
            <family val="3"/>
          </rPr>
          <t>15.06.2021</t>
        </r>
      </text>
    </comment>
    <comment ref="Y810" authorId="0" shapeId="0" xr:uid="{0347B1F1-1A90-4786-855B-47E08A2FFB4D}">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3524397A-41FB-4A74-9A09-DEFC2346A090}">
      <text>
        <r>
          <rPr>
            <sz val="10"/>
            <color indexed="81"/>
            <rFont val="Lucida Console"/>
            <family val="3"/>
          </rPr>
          <t>Última movimentação no estoque em 09/2023 quantidade 40.</t>
        </r>
      </text>
    </comment>
    <comment ref="R811" authorId="0" shapeId="0" xr:uid="{5E324055-417A-4A47-9F15-923E93DD8415}">
      <text>
        <r>
          <rPr>
            <sz val="10"/>
            <color indexed="81"/>
            <rFont val="Lucida Console"/>
            <family val="3"/>
          </rPr>
          <t>24.06.2009</t>
        </r>
      </text>
    </comment>
    <comment ref="Y811" authorId="0" shapeId="0" xr:uid="{BE9FAD29-0CCC-47EB-8B96-31B76CB4C814}">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006D4965-F62B-454F-81F6-3A23F23FCAE9}">
      <text>
        <r>
          <rPr>
            <sz val="10"/>
            <color indexed="81"/>
            <rFont val="Lucida Console"/>
            <family val="3"/>
          </rPr>
          <t>Última movimentação no estoque em 09/2023 quantidade 88.</t>
        </r>
      </text>
    </comment>
    <comment ref="R812" authorId="0" shapeId="0" xr:uid="{4A01D8A6-9ACF-43B0-808E-88B22EA01238}">
      <text>
        <r>
          <rPr>
            <sz val="10"/>
            <color indexed="81"/>
            <rFont val="Lucida Console"/>
            <family val="3"/>
          </rPr>
          <t>01.01.1901</t>
        </r>
      </text>
    </comment>
    <comment ref="Y812" authorId="0" shapeId="0" xr:uid="{617451BE-F299-4872-9164-EA90336EB1EE}">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DB118A0A-CD83-4B34-BDE4-4BCB5CF22BA2}">
      <text>
        <r>
          <rPr>
            <sz val="10"/>
            <color indexed="81"/>
            <rFont val="Lucida Console"/>
            <family val="3"/>
          </rPr>
          <t>Última movimentação no estoque em 09/2023 quantidade 4.048.</t>
        </r>
      </text>
    </comment>
    <comment ref="R813" authorId="0" shapeId="0" xr:uid="{678F4208-7EF4-4ADC-98DC-96010DCB6B18}">
      <text>
        <r>
          <rPr>
            <sz val="10"/>
            <color indexed="81"/>
            <rFont val="Lucida Console"/>
            <family val="3"/>
          </rPr>
          <t>30.10.2017</t>
        </r>
      </text>
    </comment>
    <comment ref="Y813" authorId="0" shapeId="0" xr:uid="{C57CEE20-D188-4323-ABA6-8B703604E4F2}">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4612F3AC-9DB9-459E-A477-0A485B92368C}">
      <text>
        <r>
          <rPr>
            <sz val="10"/>
            <color indexed="81"/>
            <rFont val="Lucida Console"/>
            <family val="3"/>
          </rPr>
          <t>Última movimentação no estoque em 09/2023 quantidade 50.</t>
        </r>
      </text>
    </comment>
    <comment ref="R814" authorId="0" shapeId="0" xr:uid="{D021960F-30ED-43A0-B3AF-D29198D6DA4B}">
      <text>
        <r>
          <rPr>
            <sz val="10"/>
            <color indexed="81"/>
            <rFont val="Lucida Console"/>
            <family val="3"/>
          </rPr>
          <t>01.01.1901</t>
        </r>
      </text>
    </comment>
    <comment ref="Y814" authorId="0" shapeId="0" xr:uid="{09BDEE77-1533-40F8-9855-5B63838F8EF6}">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82C38CD0-B55C-410C-A20C-0BAF46D6F908}">
      <text>
        <r>
          <rPr>
            <sz val="10"/>
            <color indexed="81"/>
            <rFont val="Lucida Console"/>
            <family val="3"/>
          </rPr>
          <t>Última movimentação no estoque em 10/2022 quantidade 3.</t>
        </r>
      </text>
    </comment>
    <comment ref="R815" authorId="0" shapeId="0" xr:uid="{D7D09658-88DD-4110-AE0C-D754DE4CAA7B}">
      <text>
        <r>
          <rPr>
            <sz val="10"/>
            <color indexed="81"/>
            <rFont val="Lucida Console"/>
            <family val="3"/>
          </rPr>
          <t>19.10.2007</t>
        </r>
      </text>
    </comment>
    <comment ref="Y815" authorId="0" shapeId="0" xr:uid="{12263160-D7D9-42E2-B778-9206FB6A5EE9}">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BEB57ECE-A77A-46D5-875D-722FDEA1313C}">
      <text>
        <r>
          <rPr>
            <sz val="10"/>
            <color indexed="81"/>
            <rFont val="Lucida Console"/>
            <family val="3"/>
          </rPr>
          <t>Última movimentação no estoque em 02/2023 quantidade 1.</t>
        </r>
      </text>
    </comment>
    <comment ref="R816" authorId="0" shapeId="0" xr:uid="{611BB4BF-AB3A-4B6A-9C7E-4B44DD894173}">
      <text>
        <r>
          <rPr>
            <sz val="10"/>
            <color indexed="81"/>
            <rFont val="Lucida Console"/>
            <family val="3"/>
          </rPr>
          <t>01.01.1901</t>
        </r>
      </text>
    </comment>
    <comment ref="Y816" authorId="0" shapeId="0" xr:uid="{CDCA1612-1936-4920-A237-E7B087F3BEC6}">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0958A8B9-BA13-47B8-9C35-7AE82524ACBC}">
      <text>
        <r>
          <rPr>
            <sz val="10"/>
            <color indexed="81"/>
            <rFont val="Lucida Console"/>
            <family val="3"/>
          </rPr>
          <t>Última movimentação no estoque em 09/2023 quantidade 132.</t>
        </r>
      </text>
    </comment>
    <comment ref="R817" authorId="0" shapeId="0" xr:uid="{1937057E-B1CA-44B1-A49F-6EB0952D2C16}">
      <text>
        <r>
          <rPr>
            <sz val="10"/>
            <color indexed="81"/>
            <rFont val="Lucida Console"/>
            <family val="3"/>
          </rPr>
          <t>27.09.2007</t>
        </r>
      </text>
    </comment>
    <comment ref="Y817" authorId="0" shapeId="0" xr:uid="{F23C2C27-B9EB-4E76-B5E4-94C468A95BDC}">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2ABBF768-D33C-4611-92F9-D71FD4594F0C}">
      <text>
        <r>
          <rPr>
            <sz val="10"/>
            <color indexed="81"/>
            <rFont val="Lucida Console"/>
            <family val="3"/>
          </rPr>
          <t>Última movimentação no estoque em 09/2023 quantidade 4.</t>
        </r>
      </text>
    </comment>
    <comment ref="R818" authorId="0" shapeId="0" xr:uid="{6C307F56-2B82-4964-99FE-C4CDD20F6796}">
      <text>
        <r>
          <rPr>
            <sz val="10"/>
            <color indexed="81"/>
            <rFont val="Lucida Console"/>
            <family val="3"/>
          </rPr>
          <t>27.09.2007</t>
        </r>
      </text>
    </comment>
    <comment ref="Y818" authorId="0" shapeId="0" xr:uid="{2CE6EFEE-5EBF-4CDC-AA73-E1CC52899C25}">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B0118219-05FF-471E-86EA-26176BFEDC82}">
      <text>
        <r>
          <rPr>
            <sz val="10"/>
            <color indexed="81"/>
            <rFont val="Lucida Console"/>
            <family val="3"/>
          </rPr>
          <t>Última movimentação no estoque em 09/2023 quantidade 6.</t>
        </r>
      </text>
    </comment>
    <comment ref="R819" authorId="0" shapeId="0" xr:uid="{BD3905B8-448D-4FD4-BE9F-BBD3F4E90E9D}">
      <text>
        <r>
          <rPr>
            <sz val="10"/>
            <color indexed="81"/>
            <rFont val="Lucida Console"/>
            <family val="3"/>
          </rPr>
          <t>03.09.2007</t>
        </r>
      </text>
    </comment>
    <comment ref="Y819" authorId="0" shapeId="0" xr:uid="{136665C4-5085-4CD2-A477-BC5CA1B8C895}">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302D18E2-3D87-4937-988B-D03F2E7A180B}">
      <text>
        <r>
          <rPr>
            <sz val="10"/>
            <color indexed="81"/>
            <rFont val="Lucida Console"/>
            <family val="3"/>
          </rPr>
          <t>Última movimentação no estoque em 09/2023 quantidade 4.</t>
        </r>
      </text>
    </comment>
    <comment ref="R820" authorId="0" shapeId="0" xr:uid="{6DF5B5C6-5F55-4C62-8F79-AC4ECC2936FB}">
      <text>
        <r>
          <rPr>
            <sz val="10"/>
            <color indexed="81"/>
            <rFont val="Lucida Console"/>
            <family val="3"/>
          </rPr>
          <t>19.09.2011</t>
        </r>
      </text>
    </comment>
    <comment ref="Y820" authorId="0" shapeId="0" xr:uid="{A24ECF50-9C1E-43C2-B8A7-E628892871B1}">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C5DD3796-0196-4DA2-927E-C6D700B7606C}">
      <text>
        <r>
          <rPr>
            <sz val="10"/>
            <color indexed="81"/>
            <rFont val="Lucida Console"/>
            <family val="3"/>
          </rPr>
          <t>Última movimentação no estoque em 07/2023 quantidade 1.</t>
        </r>
      </text>
    </comment>
    <comment ref="R821" authorId="0" shapeId="0" xr:uid="{4CDA098F-05F8-4750-834A-CBD622F52742}">
      <text>
        <r>
          <rPr>
            <sz val="10"/>
            <color indexed="81"/>
            <rFont val="Lucida Console"/>
            <family val="3"/>
          </rPr>
          <t>03.09.2007</t>
        </r>
      </text>
    </comment>
    <comment ref="Y821" authorId="0" shapeId="0" xr:uid="{DCA6A0AA-FF80-40E6-9A64-11BA8F8DF27B}">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20627718-B9AE-4A56-B8C2-7227FB0FFE60}">
      <text>
        <r>
          <rPr>
            <sz val="10"/>
            <color indexed="81"/>
            <rFont val="Lucida Console"/>
            <family val="3"/>
          </rPr>
          <t>Última movimentação no estoque em 09/2023 quantidade 7.</t>
        </r>
      </text>
    </comment>
    <comment ref="R822" authorId="0" shapeId="0" xr:uid="{D13CA061-AE1C-409E-B04A-BD0F516600B6}">
      <text>
        <r>
          <rPr>
            <sz val="10"/>
            <color indexed="81"/>
            <rFont val="Lucida Console"/>
            <family val="3"/>
          </rPr>
          <t>01.01.1901</t>
        </r>
      </text>
    </comment>
    <comment ref="Y822" authorId="0" shapeId="0" xr:uid="{9299A736-2118-4756-A1F4-16898CF9B6CC}">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7C0DB8D5-7257-4D3F-8C58-A8649EEC925E}">
      <text>
        <r>
          <rPr>
            <sz val="10"/>
            <color indexed="81"/>
            <rFont val="Lucida Console"/>
            <family val="3"/>
          </rPr>
          <t>Última movimentação no estoque em 08/2023 quantidade 60.</t>
        </r>
      </text>
    </comment>
    <comment ref="R823" authorId="0" shapeId="0" xr:uid="{49AD00AB-79D7-44FF-A543-ED85C876FC81}">
      <text>
        <r>
          <rPr>
            <sz val="10"/>
            <color indexed="81"/>
            <rFont val="Lucida Console"/>
            <family val="3"/>
          </rPr>
          <t>01.01.1901</t>
        </r>
      </text>
    </comment>
    <comment ref="Y823" authorId="0" shapeId="0" xr:uid="{DF3EC54F-C9DC-4FBE-872A-37F50E495F8C}">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82C8C508-599E-4474-8382-287E9B980001}">
      <text>
        <r>
          <rPr>
            <sz val="10"/>
            <color indexed="81"/>
            <rFont val="Lucida Console"/>
            <family val="3"/>
          </rPr>
          <t>Última movimentação no estoque em 04/2023 quantidade 80.</t>
        </r>
      </text>
    </comment>
    <comment ref="R824" authorId="0" shapeId="0" xr:uid="{06B35F27-5FCA-4F46-BE20-890873E94E11}">
      <text>
        <r>
          <rPr>
            <sz val="10"/>
            <color indexed="81"/>
            <rFont val="Lucida Console"/>
            <family val="3"/>
          </rPr>
          <t>01.01.1901</t>
        </r>
      </text>
    </comment>
    <comment ref="Y824" authorId="0" shapeId="0" xr:uid="{B1A88F2B-5B8A-4A7B-80FA-598E8FF7D635}">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8EE6B645-720E-464A-BD55-D0E4D84C4A5D}">
      <text>
        <r>
          <rPr>
            <sz val="10"/>
            <color indexed="81"/>
            <rFont val="Lucida Console"/>
            <family val="3"/>
          </rPr>
          <t>Última movimentação no estoque em 08/2023 quantidade 160.</t>
        </r>
      </text>
    </comment>
    <comment ref="R825" authorId="0" shapeId="0" xr:uid="{ECE2A60D-2EB0-45AD-B8B4-772BCEEBDBD8}">
      <text>
        <r>
          <rPr>
            <sz val="10"/>
            <color indexed="81"/>
            <rFont val="Lucida Console"/>
            <family val="3"/>
          </rPr>
          <t>01.01.1901</t>
        </r>
      </text>
    </comment>
    <comment ref="Y825" authorId="0" shapeId="0" xr:uid="{A9E10E26-FB30-4945-B105-2DCCD1247A48}">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F2D24D83-E10C-4A11-B139-F33354852EB8}">
      <text>
        <r>
          <rPr>
            <sz val="10"/>
            <color indexed="81"/>
            <rFont val="Lucida Console"/>
            <family val="3"/>
          </rPr>
          <t>Última movimentação no estoque em 05/2023 quantidade 2.</t>
        </r>
      </text>
    </comment>
    <comment ref="R826" authorId="0" shapeId="0" xr:uid="{B9ADA9E8-686C-4720-ABA3-33E9C2C95BFB}">
      <text>
        <r>
          <rPr>
            <sz val="10"/>
            <color indexed="81"/>
            <rFont val="Lucida Console"/>
            <family val="3"/>
          </rPr>
          <t>01.01.1901</t>
        </r>
      </text>
    </comment>
    <comment ref="Y826" authorId="0" shapeId="0" xr:uid="{AB0026A3-3701-4611-A589-F5ABFCC18743}">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FB337788-2556-46D6-AC3E-603F0571399E}">
      <text>
        <r>
          <rPr>
            <sz val="10"/>
            <color indexed="81"/>
            <rFont val="Lucida Console"/>
            <family val="3"/>
          </rPr>
          <t>Última movimentação no estoque em 06/2023 quantidade 2.</t>
        </r>
      </text>
    </comment>
    <comment ref="R827" authorId="0" shapeId="0" xr:uid="{5EA80260-9458-4C01-AAEF-40619C6C2FCC}">
      <text>
        <r>
          <rPr>
            <sz val="10"/>
            <color indexed="81"/>
            <rFont val="Lucida Console"/>
            <family val="3"/>
          </rPr>
          <t>01.01.1901</t>
        </r>
      </text>
    </comment>
    <comment ref="Y827" authorId="0" shapeId="0" xr:uid="{8A747343-F9A0-4FA4-83A5-6161D68CF343}">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BA59CE88-7C38-4BC0-951B-73A562AE41FD}">
      <text>
        <r>
          <rPr>
            <sz val="10"/>
            <color indexed="81"/>
            <rFont val="Lucida Console"/>
            <family val="3"/>
          </rPr>
          <t>Última movimentação no estoque em 09/2023 quantidade 10.</t>
        </r>
      </text>
    </comment>
    <comment ref="R828" authorId="0" shapeId="0" xr:uid="{7B6FDA46-97D9-460B-B9A0-91F88ED40818}">
      <text>
        <r>
          <rPr>
            <sz val="10"/>
            <color indexed="81"/>
            <rFont val="Lucida Console"/>
            <family val="3"/>
          </rPr>
          <t>01.01.1901</t>
        </r>
      </text>
    </comment>
    <comment ref="Y828" authorId="0" shapeId="0" xr:uid="{C5D66D0B-D4B8-43F7-AE81-E5F43DE5C333}">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3475E000-5D47-481B-B016-7C5993B7878F}">
      <text>
        <r>
          <rPr>
            <sz val="10"/>
            <color indexed="81"/>
            <rFont val="Lucida Console"/>
            <family val="3"/>
          </rPr>
          <t>Última movimentação no estoque em 09/2023 quantidade 30.</t>
        </r>
      </text>
    </comment>
    <comment ref="R829" authorId="0" shapeId="0" xr:uid="{F17901EC-EAE6-43A8-BF5B-89AC2A88C264}">
      <text>
        <r>
          <rPr>
            <sz val="10"/>
            <color indexed="81"/>
            <rFont val="Lucida Console"/>
            <family val="3"/>
          </rPr>
          <t>01.01.1901</t>
        </r>
      </text>
    </comment>
    <comment ref="Y829" authorId="0" shapeId="0" xr:uid="{41BA9ABA-FBA3-470D-A872-C299DD0355EF}">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C56127B8-F9BB-4D0F-AEC1-B7E2E1E26CA5}">
      <text>
        <r>
          <rPr>
            <sz val="10"/>
            <color indexed="81"/>
            <rFont val="Lucida Console"/>
            <family val="3"/>
          </rPr>
          <t>Última movimentação no estoque em 04/2023 quantidade 6.</t>
        </r>
      </text>
    </comment>
    <comment ref="R830" authorId="0" shapeId="0" xr:uid="{50D0A250-F992-4D40-9BA5-A38539D2D514}">
      <text>
        <r>
          <rPr>
            <sz val="10"/>
            <color indexed="81"/>
            <rFont val="Lucida Console"/>
            <family val="3"/>
          </rPr>
          <t>01.01.1901</t>
        </r>
      </text>
    </comment>
    <comment ref="Y830" authorId="0" shapeId="0" xr:uid="{057A4E43-8703-4D2D-8F61-3E1C01769B38}">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F7231790-5E03-49DA-BE94-482E182FFC49}">
      <text>
        <r>
          <rPr>
            <sz val="10"/>
            <color indexed="81"/>
            <rFont val="Lucida Console"/>
            <family val="3"/>
          </rPr>
          <t>Última movimentação no estoque em 09/2023 quantidade 14.</t>
        </r>
      </text>
    </comment>
    <comment ref="R831" authorId="0" shapeId="0" xr:uid="{5EE0D1EE-0403-4309-B7ED-14805657D1CC}">
      <text>
        <r>
          <rPr>
            <sz val="10"/>
            <color indexed="81"/>
            <rFont val="Lucida Console"/>
            <family val="3"/>
          </rPr>
          <t>01.01.1901</t>
        </r>
      </text>
    </comment>
    <comment ref="Y831" authorId="0" shapeId="0" xr:uid="{BF29E1BF-26FC-44FF-8D88-30B481FAF649}">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0FDCB81C-139C-46F6-8508-6A90C2B3A02E}">
      <text>
        <r>
          <rPr>
            <sz val="10"/>
            <color indexed="81"/>
            <rFont val="Lucida Console"/>
            <family val="3"/>
          </rPr>
          <t>Última movimentação no estoque em 09/2023 quantidade 6.</t>
        </r>
      </text>
    </comment>
    <comment ref="R832" authorId="0" shapeId="0" xr:uid="{5D825C1F-9698-46E9-B758-203922172FE1}">
      <text>
        <r>
          <rPr>
            <sz val="10"/>
            <color indexed="81"/>
            <rFont val="Lucida Console"/>
            <family val="3"/>
          </rPr>
          <t>09.04.2010</t>
        </r>
      </text>
    </comment>
    <comment ref="Y832" authorId="0" shapeId="0" xr:uid="{CF32FBC6-D99B-4968-A818-4520B5A0618A}">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47D71982-D6A0-41DA-951C-446E09808C27}">
      <text>
        <r>
          <rPr>
            <sz val="10"/>
            <color indexed="81"/>
            <rFont val="Lucida Console"/>
            <family val="3"/>
          </rPr>
          <t>Última movimentação no estoque em 08/2023 quantidade 3.</t>
        </r>
      </text>
    </comment>
    <comment ref="R833" authorId="0" shapeId="0" xr:uid="{5CA5F4DB-F31F-43B3-8945-A7E02F5C7D26}">
      <text>
        <r>
          <rPr>
            <sz val="10"/>
            <color indexed="81"/>
            <rFont val="Lucida Console"/>
            <family val="3"/>
          </rPr>
          <t>01.01.1901</t>
        </r>
      </text>
    </comment>
    <comment ref="Y833" authorId="0" shapeId="0" xr:uid="{C641CD10-A2E4-4F4E-A099-8A9E2ADE1482}">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3A6E3C0F-BB25-49F7-A5A2-52C4542515C2}">
      <text>
        <r>
          <rPr>
            <sz val="10"/>
            <color indexed="81"/>
            <rFont val="Lucida Console"/>
            <family val="3"/>
          </rPr>
          <t>Última movimentação no estoque em 09/2023 quantidade 10.</t>
        </r>
      </text>
    </comment>
    <comment ref="R834" authorId="0" shapeId="0" xr:uid="{D7C3E868-0338-4289-AFE3-F2A82B67FA55}">
      <text>
        <r>
          <rPr>
            <sz val="10"/>
            <color indexed="81"/>
            <rFont val="Lucida Console"/>
            <family val="3"/>
          </rPr>
          <t>01.01.1901</t>
        </r>
      </text>
    </comment>
    <comment ref="Y834" authorId="0" shapeId="0" xr:uid="{5D56187E-B7CC-4E62-8847-6C66BEE50673}">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C643437F-9389-4692-A9A2-C17CA6DF2837}">
      <text>
        <r>
          <rPr>
            <sz val="10"/>
            <color indexed="81"/>
            <rFont val="Lucida Console"/>
            <family val="3"/>
          </rPr>
          <t>Última movimentação no estoque em 08/2023 quantidade 352.</t>
        </r>
      </text>
    </comment>
    <comment ref="R835" authorId="0" shapeId="0" xr:uid="{FFBC4B96-EF79-42A2-9ED8-668AEAAFCF20}">
      <text>
        <r>
          <rPr>
            <sz val="10"/>
            <color indexed="81"/>
            <rFont val="Lucida Console"/>
            <family val="3"/>
          </rPr>
          <t>17.06.2009</t>
        </r>
      </text>
    </comment>
    <comment ref="Y835" authorId="0" shapeId="0" xr:uid="{FED57236-4E5A-47A8-9E07-20DD6844EAD1}">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4F80B9D5-6C01-43A4-85CC-BAB3F62F19D5}">
      <text>
        <r>
          <rPr>
            <sz val="10"/>
            <color indexed="81"/>
            <rFont val="Lucida Console"/>
            <family val="3"/>
          </rPr>
          <t>Última movimentação no estoque em 06/2023 quantidade 91.</t>
        </r>
      </text>
    </comment>
    <comment ref="R836" authorId="0" shapeId="0" xr:uid="{3ACA08E7-16F6-44CD-85B5-24EAC83F9E5E}">
      <text>
        <r>
          <rPr>
            <sz val="10"/>
            <color indexed="81"/>
            <rFont val="Lucida Console"/>
            <family val="3"/>
          </rPr>
          <t>01.01.1901</t>
        </r>
      </text>
    </comment>
    <comment ref="Y836" authorId="0" shapeId="0" xr:uid="{9B9EDA1D-4326-42E9-BA38-32D79EEA4681}">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39DC8DE1-300D-4876-B79C-B3244C2AC794}">
      <text>
        <r>
          <rPr>
            <sz val="10"/>
            <color indexed="81"/>
            <rFont val="Lucida Console"/>
            <family val="3"/>
          </rPr>
          <t>Última movimentação no estoque em 08/2023 quantidade 253.</t>
        </r>
      </text>
    </comment>
    <comment ref="R837" authorId="0" shapeId="0" xr:uid="{390C0E63-BEF2-496B-A0E0-BA4C317426F5}">
      <text>
        <r>
          <rPr>
            <sz val="10"/>
            <color indexed="81"/>
            <rFont val="Lucida Console"/>
            <family val="3"/>
          </rPr>
          <t>01.01.1901</t>
        </r>
      </text>
    </comment>
    <comment ref="Y837" authorId="0" shapeId="0" xr:uid="{B3A0BC9C-4060-4440-B0B4-7C56D6E13E5D}">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F45F5FE4-393B-452D-A6E8-A40C94E1B5EE}">
      <text>
        <r>
          <rPr>
            <sz val="10"/>
            <color indexed="81"/>
            <rFont val="Lucida Console"/>
            <family val="3"/>
          </rPr>
          <t>Última movimentação no estoque em 09/2023 quantidade 40.</t>
        </r>
      </text>
    </comment>
    <comment ref="R838" authorId="0" shapeId="0" xr:uid="{BF040949-8BDF-4D82-9F77-9319A1A491B5}">
      <text>
        <r>
          <rPr>
            <sz val="10"/>
            <color indexed="81"/>
            <rFont val="Lucida Console"/>
            <family val="3"/>
          </rPr>
          <t>01.01.1901</t>
        </r>
      </text>
    </comment>
    <comment ref="Y838" authorId="0" shapeId="0" xr:uid="{71DBAE1F-0ACB-48BE-873D-A7954B0A08F6}">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A5827B90-1928-427D-8D87-EF4B1E193EAA}">
      <text>
        <r>
          <rPr>
            <sz val="10"/>
            <color indexed="81"/>
            <rFont val="Lucida Console"/>
            <family val="3"/>
          </rPr>
          <t>Última movimentação no estoque em 04/2023 quantidade 34.</t>
        </r>
      </text>
    </comment>
    <comment ref="R839" authorId="0" shapeId="0" xr:uid="{DD4545ED-568C-49F0-97CC-D1E0190E0BDC}">
      <text>
        <r>
          <rPr>
            <sz val="10"/>
            <color indexed="81"/>
            <rFont val="Lucida Console"/>
            <family val="3"/>
          </rPr>
          <t>01.01.1901</t>
        </r>
      </text>
    </comment>
    <comment ref="Y839" authorId="0" shapeId="0" xr:uid="{7149277F-5F76-4B6D-9725-D361A5623719}">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B3206D89-5E80-4E91-BE0B-BF9F5E0EC0C6}">
      <text>
        <r>
          <rPr>
            <sz val="10"/>
            <color indexed="81"/>
            <rFont val="Lucida Console"/>
            <family val="3"/>
          </rPr>
          <t>Última movimentação no estoque em 04/2023 quantidade 5.</t>
        </r>
      </text>
    </comment>
    <comment ref="R840" authorId="0" shapeId="0" xr:uid="{6B1833A3-6A87-4863-AC00-47084712BF5E}">
      <text>
        <r>
          <rPr>
            <sz val="10"/>
            <color indexed="81"/>
            <rFont val="Lucida Console"/>
            <family val="3"/>
          </rPr>
          <t>01.01.1901</t>
        </r>
      </text>
    </comment>
    <comment ref="Y840" authorId="0" shapeId="0" xr:uid="{97C3D41D-1C22-4746-BBD7-37CF7E0FC263}">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02DD3A4D-EB27-4086-B407-7252EDD9CCAB}">
      <text>
        <r>
          <rPr>
            <sz val="10"/>
            <color indexed="81"/>
            <rFont val="Lucida Console"/>
            <family val="3"/>
          </rPr>
          <t>Última movimentação no estoque em 04/2023 quantidade 8.</t>
        </r>
      </text>
    </comment>
    <comment ref="R841" authorId="0" shapeId="0" xr:uid="{A63092D1-EA44-4C00-8219-F86CC90E8465}">
      <text>
        <r>
          <rPr>
            <sz val="10"/>
            <color indexed="81"/>
            <rFont val="Lucida Console"/>
            <family val="3"/>
          </rPr>
          <t>01.07.2004</t>
        </r>
      </text>
    </comment>
    <comment ref="Y841" authorId="0" shapeId="0" xr:uid="{1D0FD95D-9B4A-4408-98F8-1DF3ED34F184}">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82153AD0-B895-4CCB-B24C-93A440DFEBA7}">
      <text>
        <r>
          <rPr>
            <sz val="10"/>
            <color indexed="81"/>
            <rFont val="Lucida Console"/>
            <family val="3"/>
          </rPr>
          <t>Última movimentação no estoque em 05/2023 quantidade 50.</t>
        </r>
      </text>
    </comment>
    <comment ref="R842" authorId="0" shapeId="0" xr:uid="{07536C62-9A3C-47D1-B0F2-3C3EA1FF9D42}">
      <text>
        <r>
          <rPr>
            <sz val="10"/>
            <color indexed="81"/>
            <rFont val="Lucida Console"/>
            <family val="3"/>
          </rPr>
          <t>25.01.2008</t>
        </r>
      </text>
    </comment>
    <comment ref="Y842" authorId="0" shapeId="0" xr:uid="{B0C81A53-C3D8-40EF-A0A1-FEF6E5C0F159}">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B172B89F-5C56-43D0-AF37-2A5569F9155E}">
      <text>
        <r>
          <rPr>
            <sz val="10"/>
            <color indexed="81"/>
            <rFont val="Lucida Console"/>
            <family val="3"/>
          </rPr>
          <t>Última movimentação no estoque em 09/2023 quantidade 14.</t>
        </r>
      </text>
    </comment>
    <comment ref="R843" authorId="0" shapeId="0" xr:uid="{E5DEB6AB-F3DD-4000-8E52-C455094B9ED8}">
      <text>
        <r>
          <rPr>
            <sz val="10"/>
            <color indexed="81"/>
            <rFont val="Lucida Console"/>
            <family val="3"/>
          </rPr>
          <t>17.10.2006</t>
        </r>
      </text>
    </comment>
    <comment ref="Y843" authorId="0" shapeId="0" xr:uid="{0C4250E6-9150-49C8-A79B-BEB25A1A0313}">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83D900D3-2150-4EB5-8F76-92B2A0F00615}">
      <text>
        <r>
          <rPr>
            <sz val="10"/>
            <color indexed="81"/>
            <rFont val="Lucida Console"/>
            <family val="3"/>
          </rPr>
          <t>Última movimentação no estoque em 09/2023 quantidade 50.</t>
        </r>
      </text>
    </comment>
    <comment ref="R844" authorId="0" shapeId="0" xr:uid="{836B173A-2BB9-4B9F-A648-EAC77C84F77D}">
      <text>
        <r>
          <rPr>
            <sz val="10"/>
            <color indexed="81"/>
            <rFont val="Lucida Console"/>
            <family val="3"/>
          </rPr>
          <t>25.04.2017</t>
        </r>
      </text>
    </comment>
    <comment ref="Y844" authorId="0" shapeId="0" xr:uid="{16F378F5-83BB-49F0-8B93-59B2862BE43F}">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1354F998-0C5F-490A-A8FB-F7E5909282A2}">
      <text>
        <r>
          <rPr>
            <sz val="10"/>
            <color indexed="81"/>
            <rFont val="Lucida Console"/>
            <family val="3"/>
          </rPr>
          <t>Última movimentação no estoque em 08/2023 quantidade 2.</t>
        </r>
      </text>
    </comment>
    <comment ref="R845" authorId="0" shapeId="0" xr:uid="{AC1346FF-029C-4699-ADD9-629A6226876E}">
      <text>
        <r>
          <rPr>
            <sz val="10"/>
            <color indexed="81"/>
            <rFont val="Lucida Console"/>
            <family val="3"/>
          </rPr>
          <t>01.01.1901</t>
        </r>
      </text>
    </comment>
    <comment ref="Y845" authorId="0" shapeId="0" xr:uid="{2898E151-9BDC-4B2D-92D3-79386D22B617}">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F1F61787-25A0-496B-AA9D-640AD31BF7D9}">
      <text>
        <r>
          <rPr>
            <sz val="10"/>
            <color indexed="81"/>
            <rFont val="Lucida Console"/>
            <family val="3"/>
          </rPr>
          <t>Última movimentação no estoque em 09/2023 quantidade 31.</t>
        </r>
      </text>
    </comment>
    <comment ref="R846" authorId="0" shapeId="0" xr:uid="{8BF7D160-2565-4765-B28A-7B3EFADD7283}">
      <text>
        <r>
          <rPr>
            <sz val="10"/>
            <color indexed="81"/>
            <rFont val="Lucida Console"/>
            <family val="3"/>
          </rPr>
          <t>01.01.1901</t>
        </r>
      </text>
    </comment>
    <comment ref="Y846" authorId="0" shapeId="0" xr:uid="{CA81790E-6D48-49AB-94C5-27B943B87588}">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71CC5AE2-508B-440A-8D03-9EDA6642926A}">
      <text>
        <r>
          <rPr>
            <sz val="10"/>
            <color indexed="81"/>
            <rFont val="Lucida Console"/>
            <family val="3"/>
          </rPr>
          <t>Última movimentação no estoque em 09/2023 quantidade 31.</t>
        </r>
      </text>
    </comment>
    <comment ref="R847" authorId="0" shapeId="0" xr:uid="{666390DA-FF55-4BF5-B4C9-166C0BB15149}">
      <text>
        <r>
          <rPr>
            <sz val="10"/>
            <color indexed="81"/>
            <rFont val="Lucida Console"/>
            <family val="3"/>
          </rPr>
          <t>01.01.1901</t>
        </r>
      </text>
    </comment>
    <comment ref="Y847" authorId="0" shapeId="0" xr:uid="{AE4B730D-F10E-4A3B-AF0B-08F139B2EDAB}">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82055AB9-C8E9-4DA3-A79A-F9BF6C4B61FE}">
      <text>
        <r>
          <rPr>
            <sz val="10"/>
            <color indexed="81"/>
            <rFont val="Lucida Console"/>
            <family val="3"/>
          </rPr>
          <t>Última movimentação no estoque em 09/2023 quantidade 31.</t>
        </r>
      </text>
    </comment>
    <comment ref="R848" authorId="0" shapeId="0" xr:uid="{B65D0AE6-6C6B-4DE2-BF84-180C91035F05}">
      <text>
        <r>
          <rPr>
            <sz val="10"/>
            <color indexed="81"/>
            <rFont val="Lucida Console"/>
            <family val="3"/>
          </rPr>
          <t>01.01.1901</t>
        </r>
      </text>
    </comment>
    <comment ref="Y848" authorId="0" shapeId="0" xr:uid="{BB056E81-ADF7-4158-B5C6-87B22138A671}">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719D8192-9C7E-4CD6-955B-9BA07DDAF478}">
      <text>
        <r>
          <rPr>
            <sz val="10"/>
            <color indexed="81"/>
            <rFont val="Lucida Console"/>
            <family val="3"/>
          </rPr>
          <t>Última movimentação no estoque em 09/2023 quantidade 100.</t>
        </r>
      </text>
    </comment>
    <comment ref="R849" authorId="0" shapeId="0" xr:uid="{4423D77D-D265-4CAD-B286-8B1B51B33713}">
      <text>
        <r>
          <rPr>
            <sz val="10"/>
            <color indexed="81"/>
            <rFont val="Lucida Console"/>
            <family val="3"/>
          </rPr>
          <t>01.01.1901</t>
        </r>
      </text>
    </comment>
    <comment ref="Y849" authorId="0" shapeId="0" xr:uid="{1AC4FE24-EFEB-40DA-AF8B-35F4BB9A67A5}">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2AA7D063-6A5B-46D4-AA0C-590DDB322230}">
      <text>
        <r>
          <rPr>
            <sz val="10"/>
            <color indexed="81"/>
            <rFont val="Lucida Console"/>
            <family val="3"/>
          </rPr>
          <t>Última movimentação no estoque em 05/2023 quantidade 10.</t>
        </r>
      </text>
    </comment>
    <comment ref="R850" authorId="0" shapeId="0" xr:uid="{215460C0-FEA2-4FFB-B18D-CD7C114E3440}">
      <text>
        <r>
          <rPr>
            <sz val="10"/>
            <color indexed="81"/>
            <rFont val="Lucida Console"/>
            <family val="3"/>
          </rPr>
          <t>08.06.2021</t>
        </r>
      </text>
    </comment>
    <comment ref="Y850" authorId="0" shapeId="0" xr:uid="{88A45A30-2D2E-4CD4-9521-05E3EED8C8F4}">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57333B55-74B4-403E-8BEE-95177714F3E3}">
      <text>
        <r>
          <rPr>
            <sz val="10"/>
            <color indexed="81"/>
            <rFont val="Lucida Console"/>
            <family val="3"/>
          </rPr>
          <t>Última movimentação no estoque em 02/2023 quantidade 38.</t>
        </r>
      </text>
    </comment>
    <comment ref="R851" authorId="0" shapeId="0" xr:uid="{3E510E86-4705-41FB-BC6C-BB9A65C93564}">
      <text>
        <r>
          <rPr>
            <sz val="10"/>
            <color indexed="81"/>
            <rFont val="Lucida Console"/>
            <family val="3"/>
          </rPr>
          <t>12.08.2003</t>
        </r>
      </text>
    </comment>
    <comment ref="Y851" authorId="0" shapeId="0" xr:uid="{A50C0C3F-4116-4F50-9441-63F0C2C39C65}">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C09FC2F0-D361-4354-BE8F-5440F80C8835}">
      <text>
        <r>
          <rPr>
            <sz val="10"/>
            <color indexed="81"/>
            <rFont val="Lucida Console"/>
            <family val="3"/>
          </rPr>
          <t>Última movimentação no estoque em 06/2023 quantidade 34.</t>
        </r>
      </text>
    </comment>
    <comment ref="R852" authorId="0" shapeId="0" xr:uid="{A893017D-29F7-42C4-8291-24762D8469EA}">
      <text>
        <r>
          <rPr>
            <sz val="10"/>
            <color indexed="81"/>
            <rFont val="Lucida Console"/>
            <family val="3"/>
          </rPr>
          <t>10.03.2004</t>
        </r>
      </text>
    </comment>
    <comment ref="Y852" authorId="0" shapeId="0" xr:uid="{07EC02C2-A325-4406-9E21-4EB9D75D7641}">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BBB508A5-9EA5-4E63-A1D7-AFA4DBC4BB04}">
      <text>
        <r>
          <rPr>
            <sz val="10"/>
            <color indexed="81"/>
            <rFont val="Lucida Console"/>
            <family val="3"/>
          </rPr>
          <t>Última movimentação no estoque em 06/2023 quantidade 15.</t>
        </r>
      </text>
    </comment>
    <comment ref="R853" authorId="0" shapeId="0" xr:uid="{875CFF36-DBD2-428D-A39E-9A5A9AFC233F}">
      <text>
        <r>
          <rPr>
            <sz val="10"/>
            <color indexed="81"/>
            <rFont val="Lucida Console"/>
            <family val="3"/>
          </rPr>
          <t>12.08.2003</t>
        </r>
      </text>
    </comment>
    <comment ref="Y853" authorId="0" shapeId="0" xr:uid="{6C61C810-5A39-457A-AC8D-C29162B7DC06}">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41100392-8C92-4363-B9DA-5D40EF83FF14}">
      <text>
        <r>
          <rPr>
            <sz val="10"/>
            <color indexed="81"/>
            <rFont val="Lucida Console"/>
            <family val="3"/>
          </rPr>
          <t>Última movimentação no estoque em 07/2023 quantidade 4.</t>
        </r>
      </text>
    </comment>
    <comment ref="R854" authorId="0" shapeId="0" xr:uid="{95374B27-49A8-449B-8F30-C300A2B2E97B}">
      <text>
        <r>
          <rPr>
            <sz val="10"/>
            <color indexed="81"/>
            <rFont val="Lucida Console"/>
            <family val="3"/>
          </rPr>
          <t>10.03.2004</t>
        </r>
      </text>
    </comment>
    <comment ref="Y854" authorId="0" shapeId="0" xr:uid="{15EB91BE-9879-4959-9018-7EE66AE2DE6E}">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5B21E675-1DFE-498D-A78B-0124A38E91AB}">
      <text>
        <r>
          <rPr>
            <sz val="10"/>
            <color indexed="81"/>
            <rFont val="Lucida Console"/>
            <family val="3"/>
          </rPr>
          <t>Última movimentação no estoque em 06/2023 quantidade 34.</t>
        </r>
      </text>
    </comment>
    <comment ref="R855" authorId="0" shapeId="0" xr:uid="{EF82BB7F-6091-433A-9B0A-6277DA9C8437}">
      <text>
        <r>
          <rPr>
            <sz val="10"/>
            <color indexed="81"/>
            <rFont val="Lucida Console"/>
            <family val="3"/>
          </rPr>
          <t>12.08.2003</t>
        </r>
      </text>
    </comment>
    <comment ref="Y855" authorId="0" shapeId="0" xr:uid="{02B95159-EE56-4BF8-A7F7-B828F1E63089}">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C20D1DA1-9D96-4B76-99E3-99D327D83EEA}">
      <text>
        <r>
          <rPr>
            <sz val="10"/>
            <color indexed="81"/>
            <rFont val="Lucida Console"/>
            <family val="3"/>
          </rPr>
          <t>Última movimentação no estoque em 12/2022 quantidade 47.</t>
        </r>
      </text>
    </comment>
    <comment ref="R856" authorId="0" shapeId="0" xr:uid="{40DAF461-8721-477C-9369-EDD7249E3CE2}">
      <text>
        <r>
          <rPr>
            <sz val="10"/>
            <color indexed="81"/>
            <rFont val="Lucida Console"/>
            <family val="3"/>
          </rPr>
          <t>10.03.2004</t>
        </r>
      </text>
    </comment>
    <comment ref="Y856" authorId="0" shapeId="0" xr:uid="{7E6F09F7-DA5B-42B7-9719-CA68CE188048}">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DB9DBC0D-EDD5-4EC3-97B0-C5EE0EE0053F}">
      <text>
        <r>
          <rPr>
            <sz val="10"/>
            <color indexed="81"/>
            <rFont val="Lucida Console"/>
            <family val="3"/>
          </rPr>
          <t>Última movimentação no estoque em 08/2023 quantidade 50.</t>
        </r>
      </text>
    </comment>
    <comment ref="R857" authorId="0" shapeId="0" xr:uid="{A59E3DA2-34D8-4987-8B95-07125DA8EA7F}">
      <text>
        <r>
          <rPr>
            <sz val="10"/>
            <color indexed="81"/>
            <rFont val="Lucida Console"/>
            <family val="3"/>
          </rPr>
          <t>12.08.2003</t>
        </r>
      </text>
    </comment>
    <comment ref="Y857" authorId="0" shapeId="0" xr:uid="{0099B75A-D2F5-4055-B21E-95EE3B1FCE6A}">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C80B3940-127E-4F5E-83FD-2FC09EC852BE}">
      <text>
        <r>
          <rPr>
            <sz val="10"/>
            <color indexed="81"/>
            <rFont val="Lucida Console"/>
            <family val="3"/>
          </rPr>
          <t>Última movimentação no estoque em 09/2023 quantidade 18.</t>
        </r>
      </text>
    </comment>
    <comment ref="R858" authorId="0" shapeId="0" xr:uid="{829D3CF6-424D-41C6-A263-1A641017B31D}">
      <text>
        <r>
          <rPr>
            <sz val="10"/>
            <color indexed="81"/>
            <rFont val="Lucida Console"/>
            <family val="3"/>
          </rPr>
          <t>13.10.2004</t>
        </r>
      </text>
    </comment>
    <comment ref="Y858" authorId="0" shapeId="0" xr:uid="{906AE461-891E-4DBC-932C-6DDFA72C365F}">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A639DAF1-FA05-4D9C-8A20-C1EAB38E55BC}">
      <text>
        <r>
          <rPr>
            <sz val="10"/>
            <color indexed="81"/>
            <rFont val="Lucida Console"/>
            <family val="3"/>
          </rPr>
          <t>Última movimentação no estoque em 07/2023 quantidade 15.</t>
        </r>
      </text>
    </comment>
    <comment ref="R859" authorId="0" shapeId="0" xr:uid="{E0DB9099-CA7C-450D-A2CC-913A9DE81E9B}">
      <text>
        <r>
          <rPr>
            <sz val="10"/>
            <color indexed="81"/>
            <rFont val="Lucida Console"/>
            <family val="3"/>
          </rPr>
          <t>12.04.2010</t>
        </r>
      </text>
    </comment>
    <comment ref="Y859" authorId="0" shapeId="0" xr:uid="{0EDBC36F-69E6-4CD1-BAA4-3FA7C0FD9377}">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9AB247A2-BD35-4D26-B410-CC63EAE43984}">
      <text>
        <r>
          <rPr>
            <sz val="10"/>
            <color indexed="81"/>
            <rFont val="Lucida Console"/>
            <family val="3"/>
          </rPr>
          <t>Última movimentação no estoque em 06/2023 quantidade 14.</t>
        </r>
      </text>
    </comment>
    <comment ref="R860" authorId="0" shapeId="0" xr:uid="{A6862829-C979-46D4-875B-DB6E42363BA1}">
      <text>
        <r>
          <rPr>
            <sz val="10"/>
            <color indexed="81"/>
            <rFont val="Lucida Console"/>
            <family val="3"/>
          </rPr>
          <t>12.04.2010</t>
        </r>
      </text>
    </comment>
    <comment ref="Y860" authorId="0" shapeId="0" xr:uid="{D8B42D0A-BDC8-494D-B0BE-5A85A3813A95}">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7256A39A-787A-4656-8FEE-61BC5066C8A7}">
      <text>
        <r>
          <rPr>
            <sz val="10"/>
            <color indexed="81"/>
            <rFont val="Lucida Console"/>
            <family val="3"/>
          </rPr>
          <t>Última movimentação no estoque em 07/2023 quantidade 2.</t>
        </r>
      </text>
    </comment>
    <comment ref="R861" authorId="0" shapeId="0" xr:uid="{0CBF04EE-EF39-4E85-B84E-39B31A35D611}">
      <text>
        <r>
          <rPr>
            <sz val="10"/>
            <color indexed="81"/>
            <rFont val="Lucida Console"/>
            <family val="3"/>
          </rPr>
          <t>28.06.2010</t>
        </r>
      </text>
    </comment>
    <comment ref="Y861" authorId="0" shapeId="0" xr:uid="{74305456-3118-4237-B32D-BD8BB118A901}">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635E0EC3-922C-4A48-9BE7-62F305162EB5}">
      <text>
        <r>
          <rPr>
            <sz val="10"/>
            <color indexed="81"/>
            <rFont val="Lucida Console"/>
            <family val="3"/>
          </rPr>
          <t>Última movimentação no estoque em 07/2023 quantidade 1.</t>
        </r>
      </text>
    </comment>
    <comment ref="R862" authorId="0" shapeId="0" xr:uid="{1A83DAB3-A053-4609-B23E-1A24BCB4F97D}">
      <text>
        <r>
          <rPr>
            <sz val="10"/>
            <color indexed="81"/>
            <rFont val="Lucida Console"/>
            <family val="3"/>
          </rPr>
          <t>01.01.1901</t>
        </r>
      </text>
    </comment>
    <comment ref="Y862" authorId="0" shapeId="0" xr:uid="{21A7FB57-5415-4156-A3DE-4FDD4CA172A5}">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0E6ABF21-88F8-46EE-8D74-1EF5BF79A90F}">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49422E92-0A4B-4767-90F4-18F573984BB6}">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47510F9C-3434-45E1-86AB-3170792B0703}">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<sst xmlns="http://schemas.openxmlformats.org/spreadsheetml/2006/main" count="25291" uniqueCount="2249">
  <si>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</si>
  <si>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</si>
  <si>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</si>
  <si>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</si>
  <si>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</si>
  <si>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</si>
  <si>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</si>
  <si>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</si>
  <si>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</si>
  <si>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</si>
  <si>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</si>
  <si>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</si>
  <si>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</si>
  <si>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</si>
  <si>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</si>
  <si>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</si>
  <si>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</si>
  <si>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</si>
  <si>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</si>
  <si>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</si>
  <si>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</si>
  <si>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</si>
  <si>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</si>
  <si>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</si>
  <si>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</si>
  <si>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</si>
  <si>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</si>
  <si>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</si>
  <si>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</si>
  <si>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</si>
  <si>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</si>
  <si>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</si>
  <si>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</si>
  <si>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</si>
  <si>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</si>
  <si>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</si>
  <si>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</si>
  <si>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</si>
  <si>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</si>
  <si>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</si>
  <si>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</si>
  <si>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</si>
  <si>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</si>
  <si>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</si>
  <si>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</si>
  <si>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</si>
  <si>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</si>
  <si>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</si>
  <si>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</si>
  <si>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</si>
  <si>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</si>
  <si>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</si>
  <si>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</si>
  <si>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</si>
  <si>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</si>
  <si>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</si>
  <si>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</si>
  <si>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</si>
  <si>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</si>
  <si>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</si>
  <si>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</si>
  <si>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</si>
  <si>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</si>
  <si>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</si>
  <si>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</si>
  <si>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</si>
  <si>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</si>
  <si>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</si>
  <si>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</si>
  <si>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</si>
  <si>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</si>
  <si>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</si>
  <si>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</si>
  <si>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</si>
  <si>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</si>
  <si>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</si>
  <si>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</si>
  <si>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</si>
  <si>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</si>
  <si>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</si>
  <si>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</si>
  <si>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</si>
  <si>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</si>
  <si>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</si>
  <si>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</si>
  <si>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</si>
  <si>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</si>
  <si>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</si>
  <si>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</si>
  <si>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</si>
  <si>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</si>
  <si>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</si>
  <si>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</si>
  <si>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</si>
  <si>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</si>
  <si>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</si>
  <si>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</si>
  <si>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</si>
  <si>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</si>
  <si>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</si>
  <si>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</si>
  <si>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</si>
  <si>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</si>
  <si>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</si>
  <si>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</si>
  <si>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</si>
  <si>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</si>
  <si>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</si>
  <si>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</si>
  <si>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</si>
  <si>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</si>
  <si>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</si>
  <si>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</si>
  <si>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</si>
  <si>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</si>
  <si>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</si>
  <si>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</si>
  <si>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</si>
  <si>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</si>
  <si>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</si>
  <si>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</si>
  <si>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</si>
  <si>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</si>
  <si>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</si>
  <si>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</si>
  <si>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</si>
  <si>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</si>
  <si>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</si>
  <si>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</si>
  <si>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</si>
  <si>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</si>
  <si>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</si>
  <si>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</si>
  <si>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</si>
  <si>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</si>
  <si>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</si>
  <si>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 xml:space="preserve">RASCUNHO DA ESTIMATIVA DE REABERTURA DE ATA Nº NNN / AAAA_x000D_
XXXXXXXXXXXXXXXXXXXX_x000D_
Obs.: X = Fora de Estoque ou na Lista de Exclusão / 0 = Não estimado por excesso de saldo_x000D_
Vencimento e Previsão de Renovação </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</si>
  <si>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</si>
  <si>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</si>
  <si>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</si>
  <si>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</si>
  <si>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</si>
  <si>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</si>
  <si>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</si>
  <si>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</si>
  <si>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</si>
  <si>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</si>
  <si>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</si>
  <si>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</si>
  <si>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</si>
  <si>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</si>
  <si>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</si>
  <si>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</si>
  <si>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</si>
  <si>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</si>
  <si>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</si>
  <si>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</si>
  <si>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</si>
  <si>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</si>
  <si>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</si>
  <si>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</si>
  <si>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</si>
  <si>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</si>
  <si>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</si>
  <si>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</si>
  <si>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</si>
  <si>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</si>
  <si>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</si>
  <si>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</si>
  <si>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</si>
  <si>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</si>
  <si>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</si>
  <si>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</si>
  <si>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</si>
  <si>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</si>
  <si>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</si>
  <si>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</si>
  <si>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</si>
  <si>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</si>
  <si>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</si>
  <si>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</si>
  <si>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</si>
  <si>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</si>
  <si>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</si>
  <si>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</si>
  <si>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</si>
  <si>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</si>
  <si>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</si>
  <si>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</si>
  <si>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</si>
  <si>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</si>
  <si>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</si>
  <si>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</si>
  <si>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</si>
  <si>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</si>
  <si>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</si>
  <si>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</si>
  <si>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</si>
  <si>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</si>
  <si>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</si>
  <si>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</si>
  <si>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</si>
  <si>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</si>
  <si>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</si>
  <si>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</si>
  <si>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</si>
  <si>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</si>
  <si>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</si>
  <si>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</si>
  <si>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</si>
  <si>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</si>
  <si>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</si>
  <si>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</si>
  <si>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</si>
  <si>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</si>
  <si>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</si>
  <si>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</si>
  <si>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</si>
  <si>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</si>
  <si>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</si>
  <si>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</si>
  <si>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</si>
  <si>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</si>
  <si>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</si>
  <si>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</si>
  <si>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</si>
  <si>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</si>
  <si>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COMPRAS</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</si>
  <si>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</si>
  <si>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</si>
  <si>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</si>
  <si>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</si>
  <si>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</si>
  <si>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</si>
  <si>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</si>
  <si>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</si>
  <si>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</si>
  <si>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</si>
  <si>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</si>
  <si>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</si>
  <si>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</si>
  <si>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</si>
  <si>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</si>
  <si>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</si>
  <si>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</si>
  <si>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</si>
  <si>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</si>
  <si>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</si>
  <si>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</si>
  <si>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</si>
  <si>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</si>
  <si>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</si>
  <si>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</si>
  <si>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</si>
  <si>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</si>
  <si>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</si>
  <si>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</si>
  <si>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</si>
  <si>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</si>
  <si>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</si>
  <si>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</si>
  <si>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</si>
  <si>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</si>
  <si>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</si>
  <si>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</si>
  <si>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</si>
  <si>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</si>
  <si>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</si>
  <si>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</si>
  <si>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</si>
  <si>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</si>
  <si>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</si>
  <si>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</si>
  <si>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</si>
  <si>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</si>
  <si>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</si>
  <si>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</si>
  <si>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</si>
  <si>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</si>
  <si>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</si>
  <si>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</si>
  <si>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</si>
  <si>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</si>
  <si>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</si>
  <si>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</si>
  <si>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</si>
  <si>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</si>
  <si>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</si>
  <si>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</si>
  <si>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</si>
  <si>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</si>
  <si>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</si>
  <si>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</si>
  <si>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</si>
  <si>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</si>
  <si>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</si>
  <si>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</si>
  <si>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</si>
  <si>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</si>
  <si>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</si>
  <si>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</si>
  <si>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</si>
  <si>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</si>
  <si>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</si>
  <si>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</si>
  <si>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</si>
  <si>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</si>
  <si>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</si>
  <si>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</si>
  <si>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</si>
  <si>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</si>
  <si>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</si>
  <si>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</si>
  <si>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</si>
  <si>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</si>
  <si>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</si>
  <si>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</si>
  <si>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</si>
  <si>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</si>
  <si>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</si>
  <si>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</si>
  <si>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</si>
  <si>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</si>
  <si>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</si>
  <si>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</si>
  <si>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</si>
  <si>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</si>
  <si>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</si>
  <si>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</si>
  <si>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</si>
  <si>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</si>
  <si>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</si>
  <si>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</si>
  <si>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</si>
  <si>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</si>
  <si>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</si>
  <si>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</si>
  <si>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</si>
  <si>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</si>
  <si>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</si>
  <si>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</si>
  <si>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</si>
  <si>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</si>
  <si>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</si>
  <si>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</si>
  <si>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</si>
  <si>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</si>
  <si>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</si>
  <si>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</si>
  <si>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</si>
  <si>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</si>
  <si>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</si>
  <si>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</si>
  <si>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</si>
  <si>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</si>
  <si>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</si>
  <si>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</si>
  <si>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</si>
  <si>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</si>
  <si>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</si>
  <si>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</si>
  <si>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</si>
  <si>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</si>
  <si>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</si>
  <si>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</si>
  <si>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</si>
  <si>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</si>
  <si>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</si>
  <si>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</si>
  <si>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</si>
  <si>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</si>
  <si>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</si>
  <si>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</si>
  <si>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</si>
  <si>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</si>
  <si>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</si>
  <si>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</si>
  <si>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</si>
  <si>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</si>
  <si>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</si>
  <si>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</si>
  <si>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</si>
  <si>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</si>
  <si>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</si>
  <si>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</si>
  <si>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</si>
  <si>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</si>
  <si>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</si>
  <si>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</si>
  <si>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</si>
  <si>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</si>
  <si>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</si>
  <si>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</si>
  <si>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</si>
  <si>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</si>
  <si>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</si>
  <si>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</si>
  <si>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</si>
  <si>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</si>
  <si>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</si>
  <si>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</si>
  <si>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</si>
  <si>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</si>
  <si>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</si>
  <si>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</si>
  <si>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</si>
  <si>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</si>
  <si>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</si>
  <si>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</si>
  <si>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</si>
  <si>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</si>
  <si>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</si>
  <si>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</si>
  <si>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</si>
  <si>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</si>
  <si>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</si>
  <si>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</si>
  <si>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</si>
  <si>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</si>
  <si>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</si>
  <si>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</si>
  <si>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</si>
  <si>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</si>
  <si>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</si>
  <si>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</si>
  <si>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</si>
  <si>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</si>
  <si>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</si>
  <si>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</si>
  <si>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</si>
  <si>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</si>
  <si>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</si>
  <si>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</si>
  <si>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</si>
  <si>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</si>
  <si>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</si>
  <si>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</si>
  <si>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</si>
  <si>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</si>
  <si>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</si>
  <si>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</si>
  <si>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</si>
  <si>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</si>
  <si>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</si>
  <si>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</si>
  <si>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</si>
  <si>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</si>
  <si>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</si>
  <si>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</si>
  <si>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</si>
  <si>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</si>
  <si>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</si>
  <si>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</si>
  <si>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</si>
  <si>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</si>
  <si>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</si>
  <si>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</si>
  <si>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</si>
  <si>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</si>
  <si>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</si>
  <si>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</si>
  <si>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</si>
  <si>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</si>
  <si>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</si>
  <si>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</si>
  <si>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</si>
  <si>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</si>
  <si>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</si>
  <si>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</si>
  <si>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</si>
  <si>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</si>
  <si>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</si>
  <si>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</si>
  <si>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</si>
  <si>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</si>
  <si>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</si>
  <si>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</si>
  <si>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</si>
  <si>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</si>
  <si>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</si>
  <si>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</si>
  <si>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</si>
  <si>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</si>
  <si>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</si>
  <si>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</si>
  <si>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</si>
  <si>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</si>
  <si>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</si>
  <si>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</si>
  <si>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</si>
  <si>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</si>
  <si>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</si>
  <si>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</si>
  <si>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</si>
  <si>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</si>
  <si>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</si>
  <si>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</si>
  <si>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</si>
  <si>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</si>
  <si>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</si>
  <si>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</si>
  <si>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</si>
  <si>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</si>
  <si>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</si>
  <si>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</si>
  <si>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</si>
  <si>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</si>
  <si>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</si>
  <si>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</si>
  <si>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</si>
  <si>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</si>
  <si>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</si>
  <si>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</si>
  <si>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</si>
  <si>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</si>
  <si>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</si>
  <si>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</si>
  <si>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</si>
  <si>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</si>
  <si>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</si>
  <si>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</si>
  <si>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</si>
  <si>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</si>
  <si>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</si>
  <si>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</si>
  <si>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</si>
  <si>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</si>
  <si>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</si>
  <si>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</si>
  <si>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</si>
  <si>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</si>
  <si>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</si>
  <si>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</si>
  <si>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</si>
  <si>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</si>
  <si>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</si>
  <si>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</si>
  <si>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</si>
  <si>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</si>
  <si>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</si>
  <si>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</si>
  <si>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</si>
  <si>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</si>
  <si>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</si>
  <si>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</si>
  <si>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</si>
  <si>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</si>
  <si>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</si>
  <si>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</si>
  <si>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</si>
  <si>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</si>
  <si>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</si>
  <si>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</si>
  <si>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</si>
  <si>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</si>
  <si>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</si>
  <si>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</si>
  <si>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</si>
  <si>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</si>
  <si>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</si>
  <si>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</si>
  <si>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</si>
  <si>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</si>
  <si>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</si>
  <si>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</si>
  <si>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</si>
  <si>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</si>
  <si>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</si>
  <si>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</si>
  <si>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</si>
  <si>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</si>
  <si>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</si>
  <si>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</si>
  <si>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</si>
  <si>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</si>
  <si>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</si>
  <si>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</si>
  <si>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</si>
  <si>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</si>
  <si>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</si>
  <si>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</si>
  <si>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</si>
  <si>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</si>
  <si>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</si>
  <si>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</si>
  <si>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</si>
  <si>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</si>
  <si>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</si>
  <si>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</si>
  <si>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</si>
  <si>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</si>
  <si>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</si>
  <si>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</si>
  <si>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</si>
  <si>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</si>
  <si>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</si>
  <si>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</si>
  <si>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</si>
  <si>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</si>
  <si>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</si>
  <si>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</si>
  <si>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</si>
  <si>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</si>
  <si>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</si>
  <si>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</si>
  <si>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</si>
  <si>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</si>
  <si>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</si>
  <si>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</si>
  <si>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</si>
  <si>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</si>
  <si>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</si>
  <si>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</si>
  <si>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</si>
  <si>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</si>
  <si>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</si>
  <si>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</si>
  <si>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</si>
  <si>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</si>
  <si>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</si>
  <si>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</si>
  <si>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</si>
  <si>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</si>
  <si>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</si>
  <si>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</si>
  <si>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</si>
  <si>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</si>
  <si>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</si>
  <si>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</si>
  <si>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</si>
  <si>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</si>
  <si>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</si>
  <si>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</si>
  <si>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</si>
  <si>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</si>
  <si>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</si>
  <si>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</si>
  <si>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</si>
  <si>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</si>
  <si>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</si>
  <si>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</si>
  <si>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</si>
  <si>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</si>
  <si>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</si>
  <si>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</si>
  <si>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</si>
  <si>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</si>
  <si>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</si>
  <si>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</si>
  <si>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</si>
  <si>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</si>
  <si>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</si>
  <si>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</si>
  <si>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</si>
  <si>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</si>
  <si>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</si>
  <si>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</si>
  <si>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</si>
  <si>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</si>
  <si>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</si>
  <si>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</si>
  <si>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</si>
  <si>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</si>
  <si>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</si>
  <si>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</si>
  <si>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</si>
  <si>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</si>
  <si>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</si>
  <si>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</si>
  <si>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</si>
  <si>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</si>
  <si>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</si>
  <si>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</si>
  <si>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</si>
  <si>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</si>
  <si>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</si>
  <si>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</si>
  <si>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</si>
  <si>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</si>
  <si>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</si>
  <si>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</si>
  <si>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</si>
  <si>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</si>
  <si>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</si>
  <si>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</si>
  <si>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</si>
  <si>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</si>
  <si>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</si>
  <si>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</si>
  <si>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</si>
  <si>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</si>
  <si>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</si>
  <si>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</si>
  <si>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</si>
  <si>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</si>
  <si>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</si>
  <si>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</si>
  <si>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</si>
  <si>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</si>
  <si>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</si>
  <si>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</si>
  <si>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</si>
  <si>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</si>
  <si>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</si>
  <si>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</si>
  <si>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</si>
  <si>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</si>
  <si>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</si>
  <si>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</si>
  <si>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</si>
  <si>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</si>
  <si>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</si>
  <si>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</si>
  <si>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</si>
  <si>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</si>
  <si>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</si>
  <si>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</si>
  <si>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</si>
  <si>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</si>
  <si>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</si>
  <si>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</si>
  <si>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</si>
  <si>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</si>
  <si>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</si>
  <si>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</si>
  <si>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</si>
  <si>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</si>
  <si>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</si>
  <si>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</si>
  <si>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</si>
  <si>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</si>
  <si>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</si>
  <si>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</si>
  <si>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</si>
  <si>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</si>
  <si>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</si>
  <si>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</si>
  <si>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</si>
  <si>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</si>
  <si>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</si>
  <si>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</si>
  <si>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</si>
  <si>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</si>
  <si>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</si>
  <si>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</si>
  <si>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</si>
  <si>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</si>
  <si>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</si>
  <si>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</si>
  <si>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</si>
  <si>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</si>
  <si>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</si>
  <si>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</si>
  <si>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</si>
  <si>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</si>
  <si>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</si>
  <si>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</si>
  <si>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</si>
  <si>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</si>
  <si>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</si>
  <si>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</si>
  <si>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</si>
  <si>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</si>
  <si>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</si>
  <si>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</si>
  <si>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</si>
  <si>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</si>
  <si>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</si>
  <si>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</si>
  <si>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</si>
  <si>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</si>
  <si>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</si>
  <si>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</si>
  <si>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</si>
  <si>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</si>
  <si>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</si>
  <si>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</si>
  <si>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</si>
  <si>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</si>
  <si>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</si>
  <si>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</si>
  <si>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</si>
  <si>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</si>
  <si>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</si>
  <si>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</si>
  <si>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</si>
  <si>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</si>
  <si>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</si>
  <si>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</si>
  <si>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</si>
  <si>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</si>
  <si>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</si>
  <si>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</si>
  <si>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</si>
  <si>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</si>
  <si>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</si>
  <si>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</si>
  <si>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</si>
  <si>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</si>
  <si>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</si>
  <si>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</si>
  <si>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</si>
  <si>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</si>
  <si>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</si>
  <si>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</si>
  <si>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</si>
  <si>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</si>
  <si>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</si>
  <si>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</si>
  <si>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</si>
  <si>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</si>
  <si>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</si>
  <si>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</si>
  <si>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</si>
  <si>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</si>
  <si>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</si>
  <si>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</si>
  <si>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</si>
  <si>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</si>
  <si>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</si>
  <si>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</si>
  <si>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</si>
  <si>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</si>
  <si>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</si>
  <si>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</si>
  <si>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</si>
  <si>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</si>
  <si>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</si>
  <si>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</si>
  <si>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</si>
  <si>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</si>
  <si>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</si>
  <si>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</si>
  <si>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</si>
  <si>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</si>
  <si>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</si>
  <si>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</si>
  <si>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</si>
  <si>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</si>
  <si>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</si>
  <si>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</si>
  <si>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</si>
  <si>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</si>
  <si>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</si>
  <si>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</si>
  <si>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</si>
  <si>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</si>
  <si>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</si>
  <si>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</si>
  <si>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</si>
  <si>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</si>
  <si>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</si>
  <si>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</si>
  <si>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</si>
  <si>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</si>
  <si>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</si>
  <si>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</si>
  <si>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</si>
  <si>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</si>
  <si>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</si>
  <si>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</si>
  <si>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</si>
  <si>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</si>
  <si>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</si>
  <si>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</si>
  <si>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</si>
  <si>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</si>
  <si>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</si>
  <si>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</si>
  <si>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</si>
  <si>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</si>
  <si>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</si>
  <si>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</si>
  <si>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</si>
  <si>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</si>
  <si>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</si>
  <si>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</si>
  <si>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</si>
  <si>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</si>
  <si>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</si>
  <si>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</si>
  <si>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</si>
  <si>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</si>
  <si>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</si>
  <si>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</si>
  <si>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</si>
  <si>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</si>
  <si>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</si>
  <si>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</si>
  <si>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23.10.2023 - 17:35:48</t>
  </si>
  <si>
    <t xml:space="preserve">ABRACADEIRA DE NYLON COMPRIMENTO 200 MM </t>
  </si>
  <si>
    <t/>
  </si>
  <si>
    <t xml:space="preserve"> </t>
  </si>
  <si>
    <t>BRACADEIRAS E CINTAS</t>
  </si>
  <si>
    <t>APONTADOR DUPLO (LAPIS NORMAL E JUMBO), SEM DEPOSITO, CORPO METALICO EM ALUMINIO</t>
  </si>
  <si>
    <t>LAPIS, BORRACHA, APONTADORES, REGUAS E CORRETIVOS P/ ESCRIT.</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</si>
  <si>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</si>
  <si>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</si>
  <si>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</si>
  <si>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</si>
  <si>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</si>
  <si>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</si>
  <si>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</si>
  <si>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DM-Elétrica</t>
  </si>
  <si>
    <t>.</t>
  </si>
  <si>
    <t>Pedagógico</t>
  </si>
  <si>
    <t>DM-Construção</t>
  </si>
  <si>
    <t>*</t>
  </si>
  <si>
    <t>DESCRICAO</t>
  </si>
  <si>
    <t>CODIGO</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</si>
  <si>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</si>
  <si>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</si>
  <si>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</si>
  <si>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</si>
  <si>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</si>
  <si>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</si>
  <si>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</si>
  <si>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</si>
  <si>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</si>
  <si>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</si>
  <si>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</si>
  <si>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</si>
  <si>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</si>
  <si>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</si>
  <si>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</si>
  <si>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</si>
  <si>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</si>
  <si>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</si>
  <si>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</si>
  <si>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</si>
  <si>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</si>
  <si>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</si>
  <si>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</si>
  <si>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</si>
  <si>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</si>
  <si>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</si>
  <si>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</si>
  <si>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</si>
  <si>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</si>
  <si>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</si>
  <si>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</si>
  <si>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</si>
  <si>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</si>
  <si>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</si>
  <si>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</si>
  <si>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</si>
  <si>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</si>
  <si>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</si>
  <si>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</si>
  <si>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</si>
  <si>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</si>
  <si>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</si>
  <si>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</si>
  <si>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</si>
  <si>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</si>
  <si>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</si>
  <si>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</si>
  <si>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</si>
  <si>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</si>
  <si>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</si>
  <si>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</si>
  <si>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</si>
  <si>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</si>
  <si>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</si>
  <si>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</si>
  <si>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</si>
  <si>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</si>
  <si>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</si>
  <si>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</si>
  <si>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</si>
  <si>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</si>
  <si>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</si>
  <si>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</si>
  <si>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</si>
  <si>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</si>
  <si>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</si>
  <si>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</si>
  <si>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</si>
  <si>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</si>
  <si>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</si>
  <si>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</si>
  <si>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</si>
  <si>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</si>
  <si>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</si>
  <si>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</si>
  <si>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</si>
  <si>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</si>
  <si>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</si>
  <si>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</si>
  <si>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</si>
  <si>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</si>
  <si>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</si>
  <si>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</si>
  <si>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</si>
  <si>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</si>
  <si>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</si>
  <si>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</si>
  <si>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</si>
  <si>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</si>
  <si>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</si>
  <si>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</si>
  <si>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</si>
  <si>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</si>
  <si>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</si>
  <si>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</si>
  <si>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</si>
  <si>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</si>
  <si>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</si>
  <si>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</si>
  <si>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</si>
  <si>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</si>
  <si>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</si>
  <si>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</si>
  <si>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</si>
  <si>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</si>
  <si>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</si>
  <si>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</si>
  <si>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</si>
  <si>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</si>
  <si>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</si>
  <si>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</si>
  <si>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</si>
  <si>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</si>
  <si>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</si>
  <si>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</si>
  <si>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</si>
  <si>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</si>
  <si>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</si>
  <si>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</si>
  <si>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</si>
  <si>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</si>
  <si>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</si>
  <si>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</si>
  <si>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</si>
  <si>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</si>
  <si>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</si>
  <si>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</si>
  <si>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</si>
  <si>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</si>
  <si>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</si>
  <si>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</si>
  <si>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</si>
  <si>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</si>
  <si>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</si>
  <si>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</si>
  <si>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</si>
  <si>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</si>
  <si>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</si>
  <si>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</si>
  <si>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</si>
  <si>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</si>
  <si>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</si>
  <si>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</si>
  <si>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</si>
  <si>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</si>
  <si>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</si>
  <si>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</si>
  <si>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</si>
  <si>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</si>
  <si>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</si>
  <si>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</si>
  <si>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</si>
  <si>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</si>
  <si>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</si>
  <si>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</si>
  <si>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</si>
  <si>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</si>
  <si>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</si>
  <si>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</si>
  <si>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</si>
  <si>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</si>
  <si>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</si>
  <si>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</si>
  <si>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</si>
  <si>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</si>
  <si>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</si>
  <si>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</si>
  <si>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</si>
  <si>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</si>
  <si>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</si>
  <si>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</si>
  <si>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</si>
  <si>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</si>
  <si>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</si>
  <si>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</si>
  <si>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</si>
  <si>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</si>
  <si>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</si>
  <si>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</si>
  <si>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</si>
  <si>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</si>
  <si>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</si>
  <si>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</si>
  <si>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</si>
  <si>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</si>
  <si>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</si>
  <si>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</si>
  <si>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</si>
  <si>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</si>
  <si>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</si>
  <si>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</si>
  <si>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</si>
  <si>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</si>
  <si>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</si>
  <si>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</si>
  <si>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</si>
  <si>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</si>
  <si>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</si>
  <si>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</si>
  <si>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</si>
  <si>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</si>
  <si>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</si>
  <si>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</si>
  <si>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</si>
  <si>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</si>
  <si>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</si>
  <si>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</si>
  <si>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</si>
  <si>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</si>
  <si>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</si>
  <si>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</si>
  <si>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</si>
  <si>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</si>
  <si>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</si>
  <si>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</si>
  <si>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</si>
  <si>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</si>
  <si>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</si>
  <si>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</si>
  <si>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</si>
  <si>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</si>
  <si>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</si>
  <si>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</si>
  <si>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</si>
  <si>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</si>
  <si>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</si>
  <si>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</si>
  <si>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</si>
  <si>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</si>
  <si>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</si>
  <si>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</si>
  <si>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</si>
  <si>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</si>
  <si>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</si>
  <si>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</si>
  <si>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</si>
  <si>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</si>
  <si>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</si>
  <si>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</si>
  <si>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</si>
  <si>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</si>
  <si>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</si>
  <si>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</si>
  <si>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</si>
  <si>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</si>
  <si>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</si>
  <si>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</si>
  <si>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</si>
  <si>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</si>
  <si>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</si>
  <si>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</si>
  <si>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</si>
  <si>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</si>
  <si>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</si>
  <si>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</si>
  <si>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</si>
  <si>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</si>
  <si>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</si>
  <si>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</si>
  <si>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</si>
  <si>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</si>
  <si>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</si>
  <si>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</si>
  <si>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</si>
  <si>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</si>
  <si>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</si>
  <si>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</si>
  <si>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</si>
  <si>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</si>
  <si>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</si>
  <si>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</si>
  <si>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</si>
  <si>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</si>
  <si>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</si>
  <si>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</si>
  <si>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</si>
  <si>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</si>
  <si>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</si>
  <si>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</si>
  <si>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</si>
  <si>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</si>
  <si>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</si>
  <si>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</si>
  <si>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</si>
  <si>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</si>
  <si>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</si>
  <si>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</si>
  <si>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</si>
  <si>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</si>
  <si>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</si>
  <si>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</si>
  <si>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</si>
  <si>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</si>
  <si>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</si>
  <si>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</si>
  <si>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</si>
  <si>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</si>
  <si>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</si>
  <si>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</si>
  <si>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</si>
  <si>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</si>
  <si>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</si>
  <si>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</si>
  <si>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</si>
  <si>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</si>
  <si>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</si>
  <si>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</si>
  <si>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</si>
  <si>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</si>
  <si>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</si>
  <si>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</si>
  <si>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</si>
  <si>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</si>
  <si>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</si>
  <si>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</si>
  <si>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</si>
  <si>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</si>
  <si>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</si>
  <si>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</si>
  <si>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</si>
  <si>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</si>
  <si>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</si>
  <si>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</si>
  <si>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</si>
  <si>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</si>
  <si>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</si>
  <si>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</si>
  <si>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</si>
  <si>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</si>
  <si>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</si>
  <si>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</si>
  <si>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</si>
  <si>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</si>
  <si>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</si>
  <si>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</si>
  <si>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</si>
  <si>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</si>
  <si>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</si>
  <si>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</si>
  <si>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</si>
  <si>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</si>
  <si>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</si>
  <si>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</si>
  <si>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</si>
  <si>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</si>
  <si>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</si>
  <si>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</si>
  <si>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</si>
  <si>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</si>
  <si>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</si>
  <si>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</si>
  <si>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</si>
  <si>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</si>
  <si>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</si>
  <si>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</si>
  <si>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</si>
  <si>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</si>
  <si>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</si>
  <si>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</si>
  <si>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</si>
  <si>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</si>
  <si>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</si>
  <si>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</si>
  <si>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</si>
  <si>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</si>
  <si>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</si>
  <si>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</si>
  <si>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</si>
  <si>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</si>
  <si>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</si>
  <si>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</si>
  <si>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</si>
  <si>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</si>
  <si>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</si>
  <si>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</si>
  <si>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</si>
  <si>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</si>
  <si>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</si>
  <si>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</si>
  <si>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</si>
  <si>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</si>
  <si>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</si>
  <si>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</si>
  <si>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</si>
  <si>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</si>
  <si>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</si>
  <si>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</si>
  <si>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</si>
  <si>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</si>
  <si>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</si>
  <si>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</si>
  <si>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</si>
  <si>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</si>
  <si>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</si>
  <si>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</si>
  <si>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</si>
  <si>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</si>
  <si>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</si>
  <si>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</si>
  <si>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</si>
  <si>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</si>
  <si>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</si>
  <si>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</si>
  <si>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</si>
  <si>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</si>
  <si>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</si>
  <si>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</si>
  <si>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</si>
  <si>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</si>
  <si>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</si>
  <si>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</si>
  <si>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</si>
  <si>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</si>
  <si>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</si>
  <si>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</si>
  <si>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</si>
  <si>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</si>
  <si>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</si>
  <si>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</si>
  <si>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</si>
  <si>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</si>
  <si>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</si>
  <si>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</si>
  <si>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</si>
  <si>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</si>
  <si>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</si>
  <si>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</si>
  <si>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</si>
  <si>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</si>
  <si>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</si>
  <si>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</si>
  <si>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</si>
  <si>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</si>
  <si>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</si>
  <si>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</si>
  <si>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</si>
  <si>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</si>
  <si>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</si>
  <si>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</si>
  <si>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</si>
  <si>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</si>
  <si>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</si>
  <si>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</si>
  <si>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</si>
  <si>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</si>
  <si>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</si>
  <si>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</si>
  <si>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</si>
  <si>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</si>
  <si>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</si>
  <si>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</si>
  <si>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</si>
  <si>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</si>
  <si>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</si>
  <si>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</si>
  <si>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</si>
  <si>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</si>
  <si>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</si>
  <si>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</si>
  <si>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</si>
  <si>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</si>
  <si>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</si>
  <si>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</si>
  <si>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</si>
  <si>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</si>
  <si>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</si>
  <si>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</si>
  <si>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</si>
  <si>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</si>
  <si>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</si>
  <si>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</si>
  <si>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</si>
  <si>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</si>
  <si>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</si>
  <si>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</si>
  <si>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</si>
  <si>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</si>
  <si>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</si>
  <si>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</si>
  <si>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</si>
  <si>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</si>
  <si>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</si>
  <si>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</si>
  <si>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</si>
  <si>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</si>
  <si>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</si>
  <si>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</si>
  <si>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</si>
  <si>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</si>
  <si>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</si>
  <si>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</si>
  <si>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</si>
  <si>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</si>
  <si>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</si>
  <si>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</si>
  <si>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</si>
  <si>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</si>
  <si>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</si>
  <si>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</si>
  <si>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</si>
  <si>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</si>
  <si>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</si>
  <si>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</si>
  <si>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</si>
  <si>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</si>
  <si>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</si>
  <si>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</si>
  <si>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</si>
  <si>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</si>
  <si>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</si>
  <si>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</si>
  <si>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</si>
  <si>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</si>
  <si>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</si>
  <si>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</si>
  <si>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</si>
  <si>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</si>
  <si>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</si>
  <si>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</si>
  <si>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</si>
  <si>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</si>
  <si>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</si>
  <si>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</si>
  <si>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</si>
  <si>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</si>
  <si>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</si>
  <si>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</si>
  <si>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</si>
  <si>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</si>
  <si>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</si>
  <si>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</si>
  <si>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</si>
  <si>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</si>
  <si>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</si>
  <si>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</si>
  <si>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</si>
  <si>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</si>
  <si>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</si>
  <si>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</si>
  <si>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</si>
  <si>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</si>
  <si>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</si>
  <si>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</si>
  <si>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</si>
  <si>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</si>
  <si>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</si>
  <si>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</si>
  <si>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</si>
  <si>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</si>
  <si>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</si>
  <si>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</si>
  <si>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</si>
  <si>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</si>
  <si>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</si>
  <si>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</si>
  <si>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</si>
  <si>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</si>
  <si>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</si>
  <si>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</si>
  <si>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</si>
  <si>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</si>
  <si>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</si>
  <si>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</si>
  <si>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</si>
  <si>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</si>
  <si>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</si>
  <si>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</si>
  <si>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</si>
  <si>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</si>
  <si>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</si>
  <si>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</si>
  <si>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</si>
  <si>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</si>
  <si>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</si>
  <si>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</si>
  <si>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</si>
  <si>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</si>
  <si>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</si>
  <si>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</si>
  <si>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</si>
  <si>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</si>
  <si>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</si>
  <si>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</si>
  <si>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</si>
  <si>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</si>
  <si>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</si>
  <si>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</si>
  <si>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</si>
  <si>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</si>
  <si>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</si>
  <si>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</si>
  <si>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</si>
  <si>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</si>
  <si>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</si>
  <si>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</si>
  <si>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</si>
  <si>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</si>
  <si>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</si>
  <si>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</si>
  <si>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</si>
  <si>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</si>
  <si>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</si>
  <si>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</si>
  <si>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</si>
  <si>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</si>
  <si>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</si>
  <si>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</si>
  <si>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</si>
  <si>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</si>
  <si>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</si>
  <si>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</si>
  <si>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</si>
  <si>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</si>
  <si>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</si>
  <si>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</si>
  <si>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</si>
  <si>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</si>
  <si>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</si>
  <si>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</si>
  <si>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</si>
  <si>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</si>
  <si>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</si>
  <si>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</si>
  <si>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</si>
  <si>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</si>
  <si>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</si>
  <si>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</si>
  <si>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</si>
  <si>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</si>
  <si>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</si>
  <si>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</si>
  <si>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</si>
  <si>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</si>
  <si>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</si>
  <si>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</si>
  <si>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</si>
  <si>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</si>
  <si>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</si>
  <si>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</si>
  <si>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</si>
  <si>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</si>
  <si>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</si>
  <si>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</si>
  <si>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</si>
  <si>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</si>
  <si>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</si>
  <si>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</si>
  <si>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</si>
  <si>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</si>
  <si>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</si>
  <si>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</si>
  <si>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</si>
  <si>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</si>
  <si>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</si>
  <si>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</si>
  <si>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</si>
  <si>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</si>
  <si>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</si>
  <si>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</si>
  <si>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</si>
  <si>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</si>
  <si>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</si>
  <si>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</si>
  <si>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</si>
  <si>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</si>
  <si>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</si>
  <si>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</si>
  <si>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</si>
  <si>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</si>
  <si>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</si>
  <si>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</si>
  <si>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</si>
  <si>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</si>
  <si>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</si>
  <si>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</si>
  <si>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</si>
  <si>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</si>
  <si>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</si>
  <si>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</si>
  <si>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</si>
  <si>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</si>
  <si>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</si>
  <si>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</si>
  <si>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</si>
  <si>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</si>
  <si>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</si>
  <si>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</si>
  <si>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</si>
  <si>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</si>
  <si>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</si>
  <si>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</si>
  <si>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</si>
  <si>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</si>
  <si>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</si>
  <si>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</si>
  <si>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</si>
  <si>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</si>
  <si>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</si>
  <si>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</si>
  <si>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</si>
  <si>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</si>
  <si>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</si>
  <si>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</si>
  <si>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</si>
  <si>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</si>
  <si>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</si>
  <si>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</si>
  <si>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</si>
  <si>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</si>
  <si>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</si>
  <si>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</si>
  <si>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</si>
  <si>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</si>
  <si>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</si>
  <si>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</si>
  <si>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</si>
  <si>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</si>
  <si>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</si>
  <si>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</si>
  <si>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</si>
  <si>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</si>
  <si>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</si>
  <si>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</si>
  <si>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</si>
  <si>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</si>
  <si>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</si>
  <si>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</si>
  <si>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</si>
  <si>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</si>
  <si>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</si>
  <si>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</si>
  <si>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</si>
  <si>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</si>
  <si>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</si>
  <si>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</si>
  <si>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</si>
  <si>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</si>
  <si>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</si>
  <si>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</si>
  <si>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</si>
  <si>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</si>
  <si>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</si>
  <si>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</si>
  <si>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</si>
  <si>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</si>
  <si>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</si>
  <si>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</si>
  <si>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</si>
  <si>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</si>
  <si>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</si>
  <si>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</si>
  <si>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</si>
  <si>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</si>
  <si>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</si>
  <si>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</si>
  <si>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</si>
  <si>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</si>
  <si>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</si>
  <si>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</si>
  <si>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</si>
  <si>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</si>
  <si>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</si>
  <si>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</si>
  <si>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</si>
  <si>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</si>
  <si>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</si>
  <si>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</si>
  <si>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</si>
  <si>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</si>
  <si>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</si>
  <si>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</si>
  <si>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</si>
  <si>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</si>
  <si>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</si>
  <si>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</si>
  <si>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</si>
  <si>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</si>
  <si>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</si>
  <si>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</si>
  <si>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</si>
  <si>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</si>
  <si>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</si>
  <si>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</si>
  <si>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</si>
  <si>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</si>
  <si>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</si>
  <si>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</si>
  <si>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</si>
  <si>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</si>
  <si>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</si>
  <si>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</si>
  <si>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</si>
  <si>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</si>
  <si>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</si>
  <si>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</si>
  <si>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</si>
  <si>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</si>
  <si>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</si>
  <si>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</si>
  <si>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</si>
  <si>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</si>
  <si>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</si>
  <si>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</si>
  <si>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</si>
  <si>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</si>
  <si>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</si>
  <si>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</si>
  <si>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</si>
  <si>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</si>
  <si>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</si>
  <si>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</si>
  <si>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</si>
  <si>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</si>
  <si>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</si>
  <si>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</si>
  <si>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</si>
  <si>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</si>
  <si>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</si>
  <si>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</si>
  <si>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</si>
  <si>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</si>
  <si>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</si>
  <si>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</si>
  <si>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</si>
  <si>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</si>
  <si>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</si>
  <si>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</si>
  <si>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</si>
  <si>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</si>
  <si>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</si>
  <si>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</si>
  <si>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</si>
  <si>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</si>
  <si>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</si>
  <si>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</si>
  <si>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</si>
  <si>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</si>
  <si>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</si>
  <si>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</si>
  <si>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</si>
  <si>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</si>
  <si>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</si>
  <si>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</si>
  <si>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</si>
  <si>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</si>
  <si>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</si>
  <si>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</si>
  <si>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</si>
  <si>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</si>
  <si>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</si>
  <si>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</si>
  <si>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</si>
  <si>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</si>
  <si>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</si>
  <si>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</si>
  <si>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</si>
  <si>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</si>
  <si>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</si>
  <si>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</si>
  <si>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</si>
  <si>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</si>
  <si>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</si>
  <si>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</si>
  <si>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</si>
  <si>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</si>
  <si>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</si>
  <si>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</si>
  <si>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</si>
  <si>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</si>
  <si>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</si>
  <si>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</si>
  <si>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</si>
  <si>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</si>
  <si>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</si>
  <si>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</si>
  <si>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</si>
  <si>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</si>
  <si>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</si>
  <si>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</si>
  <si>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</si>
  <si>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</si>
  <si>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</si>
  <si>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</si>
  <si>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</si>
  <si>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</si>
  <si>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</si>
  <si>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</si>
  <si>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</si>
  <si>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</si>
  <si>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</si>
  <si>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</si>
  <si>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</si>
  <si>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</si>
  <si>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</si>
  <si>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</si>
  <si>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</si>
  <si>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</si>
  <si>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</si>
  <si>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</si>
  <si>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</si>
  <si>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</si>
  <si>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</si>
  <si>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</si>
  <si>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</si>
  <si>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</si>
  <si>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</si>
  <si>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</si>
  <si>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</si>
  <si>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</si>
  <si>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</si>
  <si>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</si>
  <si>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</si>
  <si>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</si>
  <si>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</si>
  <si>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</si>
  <si>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</si>
  <si>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</si>
  <si>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</si>
  <si>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</si>
  <si>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</si>
  <si>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</si>
  <si>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</si>
  <si>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</si>
  <si>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</si>
  <si>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</si>
  <si>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</si>
  <si>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</si>
  <si>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</si>
  <si>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</si>
  <si>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</si>
  <si>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</si>
  <si>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</si>
  <si>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</si>
  <si>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</si>
  <si>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</si>
  <si>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</si>
  <si>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</si>
  <si>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</si>
  <si>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</si>
  <si>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</si>
  <si>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</si>
  <si>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</si>
  <si>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</si>
  <si>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</si>
  <si>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</si>
  <si>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</si>
  <si>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</si>
  <si>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</si>
  <si>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</si>
  <si>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</si>
  <si>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</si>
  <si>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</si>
  <si>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</si>
  <si>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</si>
  <si>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</si>
  <si>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</si>
  <si>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</si>
  <si>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</si>
  <si>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</si>
  <si>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</si>
  <si>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</si>
  <si>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</si>
  <si>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</si>
  <si>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</si>
  <si>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</si>
  <si>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</si>
  <si>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</si>
  <si>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</si>
  <si>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</si>
  <si>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</si>
  <si>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</si>
  <si>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</si>
  <si>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</si>
  <si>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</si>
  <si>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</si>
  <si>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</si>
  <si>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</si>
  <si>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</si>
  <si>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</si>
  <si>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</si>
  <si>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</si>
  <si>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</si>
  <si>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</si>
  <si>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</si>
  <si>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</si>
  <si>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</si>
  <si>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</si>
  <si>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</si>
  <si>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</si>
  <si>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</si>
  <si>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</si>
  <si>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</si>
  <si>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</si>
  <si>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</si>
  <si>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</si>
  <si>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</si>
  <si>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</si>
  <si>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</si>
  <si>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</si>
  <si>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</si>
  <si>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</si>
  <si>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</si>
  <si>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</si>
  <si>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</si>
  <si>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</si>
  <si>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</si>
  <si>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</si>
  <si>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</si>
  <si>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</si>
  <si>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</si>
  <si>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</si>
  <si>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</si>
  <si>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</si>
  <si>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</si>
  <si>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</si>
  <si>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</si>
  <si>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</si>
  <si>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</si>
  <si>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</si>
  <si>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</si>
  <si>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</si>
  <si>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</si>
  <si>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</si>
  <si>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</si>
  <si>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</si>
  <si>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</si>
  <si>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</si>
  <si>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</si>
  <si>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</si>
  <si>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</si>
  <si>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</si>
  <si>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</si>
  <si>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</si>
  <si>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</si>
  <si>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</si>
  <si>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</si>
  <si>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</si>
  <si>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</si>
  <si>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</si>
  <si>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</si>
  <si>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</si>
  <si>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</si>
  <si>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</si>
  <si>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</si>
  <si>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</si>
  <si>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</si>
  <si>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</si>
  <si>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</si>
  <si>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</si>
  <si>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</si>
  <si>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</si>
  <si>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</si>
  <si>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</si>
  <si>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</si>
  <si>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</si>
  <si>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</si>
  <si>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</si>
  <si>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</si>
  <si>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</si>
  <si>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</si>
  <si>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</si>
  <si>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</si>
  <si>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</si>
  <si>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</si>
  <si>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</si>
  <si>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</si>
  <si>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</si>
  <si>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</si>
  <si>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</si>
  <si>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</si>
  <si>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</si>
  <si>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</si>
  <si>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</si>
  <si>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</si>
  <si>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</si>
  <si>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</si>
  <si>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</si>
  <si>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</si>
  <si>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</si>
  <si>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</si>
  <si>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</si>
  <si>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</si>
  <si>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</si>
  <si>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</si>
  <si>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</si>
  <si>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</si>
  <si>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</si>
  <si>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</si>
  <si>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</si>
  <si>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</si>
  <si>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</si>
  <si>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</si>
  <si>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</si>
  <si>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</si>
  <si>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</si>
  <si>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</si>
  <si>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</si>
  <si>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</si>
  <si>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</si>
  <si>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</si>
  <si>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</si>
  <si>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</si>
  <si>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</si>
  <si>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</si>
  <si>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</si>
  <si>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</si>
  <si>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</si>
  <si>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</si>
  <si>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</si>
  <si>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</si>
  <si>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</si>
  <si>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</si>
  <si>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</si>
  <si>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</si>
  <si>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</si>
  <si>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</si>
  <si>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</si>
  <si>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</si>
  <si>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</si>
  <si>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</si>
  <si>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</si>
  <si>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</si>
  <si>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</si>
  <si>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</si>
  <si>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</si>
  <si>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</si>
  <si>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</si>
  <si>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</si>
  <si>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</si>
  <si>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</si>
  <si>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</si>
  <si>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</si>
  <si>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</si>
  <si>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</si>
  <si>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</si>
  <si>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</si>
  <si>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</si>
  <si>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</si>
  <si>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</si>
  <si>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</si>
  <si>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</si>
  <si>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</si>
  <si>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</si>
  <si>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</si>
  <si>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</si>
  <si>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</si>
  <si>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</si>
  <si>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</si>
  <si>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</si>
  <si>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</si>
  <si>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</si>
  <si>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</si>
  <si>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</si>
  <si>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</si>
  <si>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</si>
  <si>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</si>
  <si>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</si>
  <si>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</si>
  <si>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</si>
  <si>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</si>
  <si>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</si>
  <si>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</si>
  <si>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</si>
  <si>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</si>
  <si>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</si>
  <si>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</si>
  <si>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</si>
  <si>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</si>
  <si>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</si>
  <si>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</si>
  <si>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</si>
  <si>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</si>
  <si>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</si>
  <si>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</si>
  <si>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</si>
  <si>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</si>
  <si>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</si>
  <si>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</si>
  <si>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</si>
  <si>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</si>
  <si>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</si>
  <si>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</si>
  <si>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</si>
  <si>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</si>
  <si>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</si>
  <si>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</si>
  <si>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</si>
  <si>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</si>
  <si>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</si>
  <si>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</si>
  <si>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</si>
  <si>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</si>
  <si>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</si>
  <si>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Administrativo</t>
  </si>
  <si>
    <t>DM-Pintura</t>
  </si>
  <si>
    <t>DM-Hidráulica</t>
  </si>
  <si>
    <t>DM-Serralheria</t>
  </si>
  <si>
    <t>DM-Marcenaria</t>
  </si>
  <si>
    <t># 2</t>
  </si>
  <si>
    <t>SegMedTra</t>
  </si>
  <si>
    <t>DM-Geral</t>
  </si>
  <si>
    <t>Eventos</t>
  </si>
  <si>
    <t>DM-Jardinagem</t>
  </si>
  <si>
    <t>Informática</t>
  </si>
  <si>
    <t>8/20 | Aguardando!</t>
  </si>
  <si>
    <t>143/21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</si>
  <si>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</si>
  <si>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</si>
  <si>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</si>
  <si>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</si>
  <si>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</si>
  <si>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</si>
  <si>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</si>
  <si>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</si>
  <si>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</si>
  <si>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</si>
  <si>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</si>
  <si>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</si>
  <si>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</si>
  <si>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</si>
  <si>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</si>
  <si>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</si>
  <si>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</si>
  <si>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</si>
  <si>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</si>
  <si>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</si>
  <si>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</si>
  <si>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</si>
  <si>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</si>
  <si>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</si>
  <si>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</si>
  <si>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</si>
  <si>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</si>
  <si>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</si>
  <si>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</si>
  <si>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</si>
  <si>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</si>
  <si>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</si>
  <si>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</si>
  <si>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</si>
  <si>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</si>
  <si>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</si>
  <si>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</si>
  <si>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</si>
  <si>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</si>
  <si>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</si>
  <si>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</si>
  <si>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</si>
  <si>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</si>
  <si>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</si>
  <si>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</si>
  <si>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</si>
  <si>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</si>
  <si>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</si>
  <si>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</si>
  <si>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</si>
  <si>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</si>
  <si>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</si>
  <si>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</si>
  <si>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</si>
  <si>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</si>
  <si>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</si>
  <si>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</si>
  <si>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</si>
  <si>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</si>
  <si>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</si>
  <si>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</si>
  <si>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</si>
  <si>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</si>
  <si>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</si>
  <si>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</si>
  <si>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</si>
  <si>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</si>
  <si>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</si>
  <si>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</si>
  <si>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</si>
  <si>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</si>
  <si>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</si>
  <si>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</si>
  <si>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</si>
  <si>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</si>
  <si>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</si>
  <si>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</si>
  <si>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</si>
  <si>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</si>
  <si>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</si>
  <si>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</si>
  <si>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</si>
  <si>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</si>
  <si>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</si>
  <si>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</si>
  <si>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</si>
  <si>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</si>
  <si>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</si>
  <si>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</si>
  <si>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</si>
  <si>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</si>
  <si>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</si>
  <si>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</si>
  <si>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</si>
  <si>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</si>
  <si>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</si>
  <si>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</si>
  <si>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</si>
  <si>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</si>
  <si>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</si>
  <si>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</si>
  <si>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</si>
  <si>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</si>
  <si>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</si>
  <si>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</si>
  <si>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</si>
  <si>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</si>
  <si>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</si>
  <si>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</si>
  <si>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</si>
  <si>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</si>
  <si>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</si>
  <si>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</si>
  <si>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</si>
  <si>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</si>
  <si>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</si>
  <si>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</si>
  <si>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</si>
  <si>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</si>
  <si>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</si>
  <si>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</si>
  <si>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</si>
  <si>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07.2023</t>
  </si>
  <si>
    <t>04.2023</t>
  </si>
  <si>
    <t>08.2023</t>
  </si>
  <si>
    <t>10.2022</t>
  </si>
  <si>
    <t>11.2022</t>
  </si>
  <si>
    <t>05.2023</t>
  </si>
  <si>
    <t>03.2023</t>
  </si>
  <si>
    <t>06.2023</t>
  </si>
  <si>
    <t>01.2023</t>
  </si>
  <si>
    <t>02.2023</t>
  </si>
  <si>
    <t>12.2022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</si>
</sst>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1"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s>
  <fills count="8">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s>
  <borders count="3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77">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94" fontId="0" fillId="0" borderId="0" xfId="0" applyNumberFormat="1" applyAlignment="1">
      <alignment horizontal="center" vertical="top"/>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xf numFmtId="176" fontId="0" fillId="0" borderId="0" xfId="0" applyNumberFormat="1" applyFont="1" applyAlignment="1">
      <alignment horizontal="right" vertical="top"/>
    </xf>
    <xf numFmtId="49" fontId="0" fillId="0" borderId="0" xfId="0" applyNumberFormat="1" applyFont="1" applyAlignment="1">
      <alignment horizontal="left" vertical="top" indent="1"/>
    </xf>
    <xf numFmtId="49" fontId="0" fillId="0" borderId="0" xfId="0" applyNumberFormat="1" applyFont="1" applyAlignment="1">
      <alignment horizontal="center" vertical="top"/>
    </xf>
    <xf numFmtId="178" fontId="0" fillId="0" borderId="0" xfId="0" applyNumberFormat="1" applyFont="1" applyAlignment="1">
      <alignment horizontal="right" vertical="top" indent="1"/>
    </xf>
    <xf numFmtId="179" fontId="0" fillId="0" borderId="0" xfId="0" applyNumberFormat="1" applyFont="1" applyAlignment="1">
      <alignment horizontal="right" vertical="top"/>
    </xf>
    <xf numFmtId="3" fontId="0" fillId="0" borderId="0" xfId="0" applyNumberFormat="1" applyFont="1" applyAlignment="1">
      <alignment horizontal="right" vertical="top" indent="1"/>
    </xf>
    <xf numFmtId="177" fontId="0" fillId="0" borderId="0" xfId="0" applyNumberFormat="1" applyFont="1" applyAlignment="1">
      <alignment horizontal="right" vertical="top"/>
    </xf>
    <xf numFmtId="181" fontId="0" fillId="0" borderId="0" xfId="0" applyNumberFormat="1" applyFont="1" applyAlignment="1">
      <alignment horizontal="right" vertical="top"/>
    </xf>
    <xf numFmtId="180" fontId="0" fillId="0" borderId="0" xfId="0" applyNumberFormat="1" applyFont="1" applyAlignment="1">
      <alignment horizontal="right" vertical="top"/>
    </xf>
    <xf numFmtId="182" fontId="0" fillId="0" borderId="0" xfId="0" applyNumberFormat="1" applyFont="1" applyAlignment="1">
      <alignment horizontal="right" vertical="top"/>
    </xf>
    <xf numFmtId="175" fontId="0" fillId="0" borderId="0" xfId="0" applyNumberFormat="1" applyFont="1" applyAlignment="1">
      <alignment horizontal="right" vertical="top"/>
    </xf>
    <xf numFmtId="183" fontId="0" fillId="0" borderId="0" xfId="0" applyNumberFormat="1" applyFont="1" applyAlignment="1">
      <alignment horizontal="center" vertical="top"/>
    </xf>
    <xf numFmtId="1" fontId="0" fillId="0" borderId="0" xfId="0" applyNumberFormat="1" applyFont="1" applyAlignment="1">
      <alignment horizontal="center" vertical="top"/>
    </xf>
    <xf numFmtId="184" fontId="0" fillId="0" borderId="0" xfId="0" applyNumberFormat="1" applyFont="1" applyAlignment="1">
      <alignment horizontal="center" vertical="top"/>
    </xf>
    <xf numFmtId="185" fontId="0" fillId="0" borderId="0" xfId="0" applyNumberFormat="1" applyFont="1" applyAlignment="1">
      <alignment horizontal="right" vertical="top"/>
    </xf>
    <xf numFmtId="180" fontId="1" fillId="0" borderId="0" xfId="0" applyNumberFormat="1" applyFont="1" applyFill="1" applyAlignment="1">
      <alignment horizontal="center" vertical="top"/>
    </xf>
    <xf numFmtId="186" fontId="1" fillId="0" borderId="0" xfId="0" applyNumberFormat="1" applyFont="1" applyFill="1" applyAlignment="1">
      <alignment horizontal="center" vertical="top"/>
    </xf>
    <xf numFmtId="180" fontId="1" fillId="0" borderId="0" xfId="0" applyNumberFormat="1" applyFont="1" applyFill="1" applyAlignment="1">
      <alignment horizontal="right" vertical="top"/>
    </xf>
    <xf numFmtId="49" fontId="1" fillId="0" borderId="0" xfId="0" applyNumberFormat="1" applyFont="1" applyFill="1" applyAlignment="1">
      <alignment horizontal="left" vertical="top"/>
    </xf>
    <xf numFmtId="183" fontId="1" fillId="0" borderId="0" xfId="0" applyNumberFormat="1" applyFont="1" applyFill="1" applyAlignment="1">
      <alignment horizontal="center" vertical="top"/>
    </xf>
    <xf numFmtId="176" fontId="0" fillId="0" borderId="0" xfId="0" applyNumberFormat="1" applyFont="1" applyFill="1" applyAlignment="1" applyProtection="1">
      <alignment horizontal="right" vertical="top"/>
      <protection locked="0"/>
    </xf>
    <xf numFmtId="49" fontId="0" fillId="0" borderId="0" xfId="0" applyNumberFormat="1" applyFont="1" applyFill="1" applyAlignment="1" applyProtection="1">
      <alignment horizontal="center" vertical="top"/>
      <protection locked="0"/>
    </xf>
    <xf numFmtId="178" fontId="0" fillId="0" borderId="0" xfId="0" applyNumberFormat="1" applyFont="1" applyFill="1" applyAlignment="1" applyProtection="1">
      <alignment horizontal="right" vertical="top" indent="1"/>
      <protection locked="0"/>
    </xf>
    <xf numFmtId="49" fontId="0" fillId="0" borderId="0" xfId="0" applyNumberFormat="1" applyFont="1" applyFill="1" applyAlignment="1" applyProtection="1">
      <alignment horizontal="left" vertical="top" indent="1"/>
      <protection locked="0"/>
    </xf>
    <xf numFmtId="3" fontId="0" fillId="0" borderId="0" xfId="0" applyNumberFormat="1" applyFont="1" applyFill="1" applyAlignment="1" applyProtection="1">
      <alignment horizontal="right" vertical="top" indent="1"/>
      <protection locked="0"/>
    </xf>
    <xf numFmtId="177" fontId="0" fillId="0" borderId="0" xfId="0" applyNumberFormat="1" applyFont="1" applyFill="1" applyAlignment="1" applyProtection="1">
      <alignment horizontal="right" vertical="top"/>
      <protection locked="0"/>
    </xf>
    <xf numFmtId="179" fontId="0" fillId="0" borderId="0" xfId="0" applyNumberFormat="1" applyFont="1" applyFill="1" applyAlignment="1" applyProtection="1">
      <alignment horizontal="right" vertical="top"/>
      <protection locked="0"/>
    </xf>
    <xf numFmtId="175" fontId="0" fillId="0" borderId="0" xfId="0" applyNumberFormat="1" applyFont="1" applyFill="1" applyAlignment="1" applyProtection="1">
      <alignment horizontal="right" vertical="top"/>
      <protection locked="0"/>
    </xf>
    <xf numFmtId="182" fontId="0" fillId="0" borderId="0" xfId="0" applyNumberFormat="1" applyFont="1" applyFill="1" applyAlignment="1" applyProtection="1">
      <alignment horizontal="right" vertical="top"/>
      <protection locked="0"/>
    </xf>
    <xf numFmtId="180" fontId="0" fillId="0" borderId="0" xfId="0" applyNumberFormat="1" applyFont="1" applyFill="1" applyAlignment="1" applyProtection="1">
      <alignment horizontal="right" vertical="top"/>
      <protection locked="0"/>
    </xf>
    <xf numFmtId="183" fontId="0" fillId="0" borderId="0" xfId="0" applyNumberFormat="1" applyFont="1" applyFill="1" applyAlignment="1" applyProtection="1">
      <alignment horizontal="center" vertical="top"/>
      <protection locked="0"/>
    </xf>
    <xf numFmtId="176" fontId="37" fillId="0" borderId="0" xfId="0" applyNumberFormat="1" applyFont="1" applyFill="1" applyAlignment="1">
      <alignment horizontal="left" vertical="top"/>
    </xf>
    <xf numFmtId="49" fontId="37" fillId="0" borderId="0" xfId="0" applyNumberFormat="1" applyFont="1" applyFill="1" applyAlignment="1">
      <alignment horizontal="left" vertical="top" indent="1"/>
    </xf>
    <xf numFmtId="49" fontId="37" fillId="0" borderId="0" xfId="0" applyNumberFormat="1" applyFont="1" applyFill="1" applyAlignment="1">
      <alignment horizontal="center" vertical="top"/>
    </xf>
    <xf numFmtId="178" fontId="37" fillId="0" borderId="0" xfId="0" applyNumberFormat="1" applyFont="1" applyFill="1" applyAlignment="1">
      <alignment horizontal="right" vertical="top" indent="1"/>
    </xf>
    <xf numFmtId="179" fontId="37" fillId="0" borderId="0" xfId="0" applyNumberFormat="1" applyFont="1" applyFill="1" applyAlignment="1">
      <alignment horizontal="right" vertical="top"/>
    </xf>
    <xf numFmtId="49" fontId="37" fillId="0" borderId="0" xfId="0" applyNumberFormat="1" applyFont="1" applyFill="1" applyAlignment="1">
      <alignment horizontal="right" indent="1"/>
    </xf>
    <xf numFmtId="177" fontId="37" fillId="0" borderId="0" xfId="0" applyNumberFormat="1" applyFont="1" applyFill="1" applyAlignment="1">
      <alignment horizontal="right" vertical="top"/>
    </xf>
    <xf numFmtId="181" fontId="37" fillId="0" borderId="0" xfId="0" applyNumberFormat="1" applyFont="1" applyFill="1" applyAlignment="1">
      <alignment horizontal="right" vertical="top"/>
    </xf>
    <xf numFmtId="180" fontId="37" fillId="0" borderId="0" xfId="0" applyNumberFormat="1" applyFont="1" applyFill="1" applyAlignment="1">
      <alignment horizontal="center" vertical="center"/>
    </xf>
    <xf numFmtId="177" fontId="37" fillId="0" borderId="0" xfId="0" applyNumberFormat="1" applyFont="1" applyFill="1" applyAlignment="1">
      <alignment horizontal="center" vertical="center"/>
    </xf>
    <xf numFmtId="182" fontId="37" fillId="0" borderId="0" xfId="0" applyNumberFormat="1" applyFont="1" applyFill="1" applyAlignment="1">
      <alignment horizontal="left" vertical="top"/>
    </xf>
    <xf numFmtId="180" fontId="37" fillId="0" borderId="0" xfId="0" applyNumberFormat="1" applyFont="1" applyFill="1" applyAlignment="1">
      <alignment horizontal="right" vertical="top"/>
    </xf>
    <xf numFmtId="175" fontId="37" fillId="0" borderId="0" xfId="0" applyNumberFormat="1" applyFont="1" applyFill="1" applyAlignment="1">
      <alignment horizontal="left" vertical="top"/>
    </xf>
    <xf numFmtId="183" fontId="37" fillId="0" borderId="0" xfId="0" applyNumberFormat="1" applyFont="1" applyFill="1" applyAlignment="1">
      <alignment horizontal="center" vertical="top"/>
    </xf>
    <xf numFmtId="183" fontId="37" fillId="0" borderId="0" xfId="0" applyNumberFormat="1" applyFont="1" applyFill="1" applyAlignment="1">
      <alignment horizontal="right" vertical="top"/>
    </xf>
    <xf numFmtId="183" fontId="37" fillId="0" borderId="0" xfId="0" applyNumberFormat="1" applyFont="1" applyFill="1" applyAlignment="1">
      <alignment horizontal="left" vertical="top"/>
    </xf>
    <xf numFmtId="184" fontId="37" fillId="0" borderId="0" xfId="0" applyNumberFormat="1" applyFont="1" applyFill="1" applyAlignment="1">
      <alignment horizontal="left" vertical="top"/>
    </xf>
    <xf numFmtId="1" fontId="37" fillId="0" borderId="0" xfId="0" applyNumberFormat="1" applyFont="1" applyFill="1" applyAlignment="1">
      <alignment horizontal="left" vertical="top"/>
    </xf>
    <xf numFmtId="185" fontId="37" fillId="0" borderId="0" xfId="0" applyNumberFormat="1" applyFont="1" applyFill="1" applyAlignment="1">
      <alignment horizontal="right" vertical="top"/>
    </xf>
    <xf numFmtId="180" fontId="37" fillId="0" borderId="0" xfId="0" applyNumberFormat="1" applyFont="1" applyFill="1" applyAlignment="1">
      <alignment horizontal="center" vertical="top"/>
    </xf>
    <xf numFmtId="186" fontId="37" fillId="0" borderId="0" xfId="0" applyNumberFormat="1" applyFont="1" applyFill="1" applyAlignment="1">
      <alignment horizontal="left" vertical="top"/>
    </xf>
    <xf numFmtId="186" fontId="37" fillId="0" borderId="0" xfId="0" applyNumberFormat="1" applyFont="1" applyFill="1" applyAlignment="1">
      <alignment horizontal="center" vertical="top"/>
    </xf>
    <xf numFmtId="175" fontId="37" fillId="0" borderId="0" xfId="0" applyNumberFormat="1" applyFont="1" applyFill="1" applyAlignment="1">
      <alignment horizontal="right" vertical="top"/>
    </xf>
    <xf numFmtId="180" fontId="37" fillId="0" borderId="0" xfId="0" applyNumberFormat="1" applyFont="1" applyFill="1" applyAlignment="1">
      <alignment horizontal="left" vertical="top"/>
    </xf>
    <xf numFmtId="187" fontId="37" fillId="0" borderId="0" xfId="0" applyNumberFormat="1" applyFont="1" applyFill="1" applyAlignment="1">
      <alignment horizontal="center" vertical="top"/>
    </xf>
    <xf numFmtId="49" fontId="37" fillId="0" borderId="0" xfId="0" applyNumberFormat="1" applyFont="1" applyFill="1" applyAlignment="1">
      <alignment horizontal="left" vertical="top"/>
    </xf>
    <xf numFmtId="188" fontId="37" fillId="0" borderId="0" xfId="0" applyNumberFormat="1" applyFont="1" applyFill="1" applyAlignment="1">
      <alignment horizontal="left" vertical="top"/>
    </xf>
    <xf numFmtId="179" fontId="37" fillId="0" borderId="0" xfId="0" applyNumberFormat="1" applyFont="1" applyFill="1" applyAlignment="1">
      <alignment horizontal="left" vertical="top"/>
    </xf>
    <xf numFmtId="1" fontId="37" fillId="0" borderId="0" xfId="0" applyNumberFormat="1" applyFont="1" applyFill="1" applyAlignment="1">
      <alignment horizontal="center" vertical="top"/>
    </xf>
    <xf numFmtId="0" fontId="37" fillId="0" borderId="0" xfId="0" applyFont="1" applyFill="1" applyAlignment="1">
      <alignment horizontal="left" vertical="top"/>
    </xf>
  </cellXfs>
  <cellStyles count="4">
    <cellStyle name="Moeda" xfId="1" builtinId="4"/>
    <cellStyle name="Normal" xfId="0" builtinId="0"/>
    <cellStyle name="Normal 2" xfId="3" xr:uid="{00000000-0005-0000-0000-000002000000}"/>
    <cellStyle name="Normal 36" xfId="2" xr:uid="{00000000-0005-0000-0000-000003000000}"/>
  </cellStyles>
  <dxfs count="320">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font>
        <b/>
        <i val="0"/>
        <color rgb="FFFF0000"/>
      </font>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4" formatCode="#,##0.00"/>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fill>
        <gradientFill degree="90">
          <stop position="0">
            <color theme="0"/>
          </stop>
          <stop position="1">
            <color theme="7" tint="0.40000610370189521"/>
          </stop>
        </gradientFill>
      </fill>
    </dxf>
    <dxf>
      <font>
        <color rgb="FF9C0006"/>
      </font>
      <fill>
        <patternFill>
          <bgColor rgb="FFFFC7CE"/>
        </patternFill>
      </fill>
    </dxf>
    <dxf>
      <font>
        <color rgb="FF9C0006"/>
      </font>
      <fill>
        <patternFill>
          <bgColor rgb="FFFFC7CE"/>
        </patternFill>
      </fill>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color rgb="FF9C0006"/>
      </font>
      <fill>
        <patternFill>
          <bgColor rgb="FFFFC7CE"/>
        </patternFill>
      </fill>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19"/>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6.emf"/><Relationship Id="rId18" Type="http://schemas.openxmlformats.org/officeDocument/2006/relationships/image" Target="../media/image31.emf"/><Relationship Id="rId26" Type="http://schemas.openxmlformats.org/officeDocument/2006/relationships/image" Target="../media/image27.emf"/><Relationship Id="rId3" Type="http://schemas.openxmlformats.org/officeDocument/2006/relationships/image" Target="../media/image40.emf"/><Relationship Id="rId21" Type="http://schemas.openxmlformats.org/officeDocument/2006/relationships/image" Target="../media/image29.emf"/><Relationship Id="rId7" Type="http://schemas.openxmlformats.org/officeDocument/2006/relationships/image" Target="../media/image36.emf"/><Relationship Id="rId12" Type="http://schemas.openxmlformats.org/officeDocument/2006/relationships/image" Target="../media/image45.emf"/><Relationship Id="rId17" Type="http://schemas.openxmlformats.org/officeDocument/2006/relationships/image" Target="../media/image48.emf"/><Relationship Id="rId25" Type="http://schemas.openxmlformats.org/officeDocument/2006/relationships/image" Target="../media/image52.emf"/><Relationship Id="rId2" Type="http://schemas.openxmlformats.org/officeDocument/2006/relationships/image" Target="../media/image42.emf"/><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image" Target="../media/image25.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44.emf"/><Relationship Id="rId24" Type="http://schemas.openxmlformats.org/officeDocument/2006/relationships/image" Target="../media/image51.emf"/><Relationship Id="rId5" Type="http://schemas.openxmlformats.org/officeDocument/2006/relationships/image" Target="../media/image38.emf"/><Relationship Id="rId15" Type="http://schemas.openxmlformats.org/officeDocument/2006/relationships/image" Target="../media/image32.emf"/><Relationship Id="rId23" Type="http://schemas.openxmlformats.org/officeDocument/2006/relationships/image" Target="../media/image28.emf"/><Relationship Id="rId28" Type="http://schemas.openxmlformats.org/officeDocument/2006/relationships/image" Target="../media/image53.emf"/><Relationship Id="rId10" Type="http://schemas.openxmlformats.org/officeDocument/2006/relationships/image" Target="../media/image43.emf"/><Relationship Id="rId19" Type="http://schemas.openxmlformats.org/officeDocument/2006/relationships/image" Target="../media/image30.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33.emf"/><Relationship Id="rId22" Type="http://schemas.openxmlformats.org/officeDocument/2006/relationships/image" Target="../media/image50.emf"/><Relationship Id="rId27" Type="http://schemas.openxmlformats.org/officeDocument/2006/relationships/image" Target="../media/image26.emf"/><Relationship Id="rId30" Type="http://schemas.openxmlformats.org/officeDocument/2006/relationships/image" Target="../media/image5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8.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59.emf"/><Relationship Id="rId5" Type="http://schemas.openxmlformats.org/officeDocument/2006/relationships/image" Target="../media/image64.emf"/><Relationship Id="rId4"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73.emf"/><Relationship Id="rId7" Type="http://schemas.openxmlformats.org/officeDocument/2006/relationships/image" Target="../media/image76.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0.emf"/><Relationship Id="rId9"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7.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 Id="rId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304801</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23</xdr:col>
          <xdr:colOff>76200</xdr:colOff>
          <xdr:row>0</xdr:row>
          <xdr:rowOff>121920</xdr:rowOff>
        </xdr:from>
        <xdr:to>
          <xdr:col>24</xdr:col>
          <xdr:colOff>891540</xdr:colOff>
          <xdr:row>2</xdr:row>
          <xdr:rowOff>220980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1013460</xdr:colOff>
          <xdr:row>0</xdr:row>
          <xdr:rowOff>121920</xdr:rowOff>
        </xdr:from>
        <xdr:to>
          <xdr:col>26</xdr:col>
          <xdr:colOff>182880</xdr:colOff>
          <xdr:row>2</xdr:row>
          <xdr:rowOff>220980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495300</xdr:colOff>
          <xdr:row>0</xdr:row>
          <xdr:rowOff>121920</xdr:rowOff>
        </xdr:from>
        <xdr:to>
          <xdr:col>30</xdr:col>
          <xdr:colOff>541020</xdr:colOff>
          <xdr:row>2</xdr:row>
          <xdr:rowOff>220980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121920</xdr:rowOff>
        </xdr:from>
        <xdr:to>
          <xdr:col>33</xdr:col>
          <xdr:colOff>83820</xdr:colOff>
          <xdr:row>2</xdr:row>
          <xdr:rowOff>220980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342900</xdr:colOff>
          <xdr:row>0</xdr:row>
          <xdr:rowOff>121920</xdr:rowOff>
        </xdr:from>
        <xdr:to>
          <xdr:col>28</xdr:col>
          <xdr:colOff>388620</xdr:colOff>
          <xdr:row>2</xdr:row>
          <xdr:rowOff>220980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1433905</xdr:colOff>
          <xdr:row>0</xdr:row>
          <xdr:rowOff>53340</xdr:rowOff>
        </xdr:from>
        <xdr:to>
          <xdr:col>1</xdr:col>
          <xdr:colOff>3018865</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1327225</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9" insertRow="1" totalsRowShown="0" headerRowDxfId="318" dataDxfId="316" headerRowBorderDxfId="317" tableBorderDxfId="315" totalsRowBorderDxfId="314">
  <autoFilter ref="A8:Z9" xr:uid="{00000000-0009-0000-0100-00000A000000}"/>
  <sortState xmlns:xlrd2="http://schemas.microsoft.com/office/spreadsheetml/2017/richdata2" ref="A9:X74">
    <sortCondition ref="B9:B74"/>
  </sortState>
  <tableColumns count="26">
    <tableColumn id="1" xr3:uid="{00000000-0010-0000-0000-000001000000}" name="ITEM" dataDxfId="313"/>
    <tableColumn id="2" xr3:uid="{00000000-0010-0000-0000-000002000000}" name="CÓDIGO" dataDxfId="312"/>
    <tableColumn id="3" xr3:uid="{00000000-0010-0000-0000-000003000000}" name="ESPECIFICAÇÃO" dataDxfId="311"/>
    <tableColumn id="4" xr3:uid="{00000000-0010-0000-0000-000004000000}" name="UN" dataDxfId="310"/>
    <tableColumn id="5" xr3:uid="{00000000-0010-0000-0000-000005000000}" name="GRUPO" dataDxfId="309"/>
    <tableColumn id="6" xr3:uid="{00000000-0010-0000-0000-000006000000}" name="SUBG" dataDxfId="308"/>
    <tableColumn id="7" xr3:uid="{00000000-0010-0000-0000-000007000000}" name="COMPRA" dataDxfId="307"/>
    <tableColumn id="8" xr3:uid="{00000000-0010-0000-0000-000008000000}" name="SALDO ESTOQUE" dataDxfId="306" dataCellStyle="Moeda"/>
    <tableColumn id="9" xr3:uid="{00000000-0010-0000-0000-000009000000}" name="TOTAL CONSUMO ÚLTIMO ANO" dataDxfId="305" dataCellStyle="Moeda"/>
    <tableColumn id="28" xr3:uid="{00000000-0010-0000-0000-00001C000000}" name="TEMPO ESTOQUE (MESES)" dataDxfId="304" dataCellStyle="Moeda"/>
    <tableColumn id="10" xr3:uid="{00000000-0010-0000-0000-00000A000000}" name="ATA" dataDxfId="303"/>
    <tableColumn id="11" xr3:uid="{00000000-0010-0000-0000-00000B000000}" name="ATA QTDE" dataDxfId="302"/>
    <tableColumn id="12" xr3:uid="{00000000-0010-0000-0000-00000C000000}" name="VIGÊNCIA DA ATA" dataDxfId="301"/>
    <tableColumn id="13" xr3:uid="{00000000-0010-0000-0000-00000D000000}" name="FORNECEDOR" dataDxfId="300"/>
    <tableColumn id="14" xr3:uid="{00000000-0010-0000-0000-00000E000000}" name="RC Nº" dataDxfId="299"/>
    <tableColumn id="15" xr3:uid="{00000000-0010-0000-0000-00000F000000}" name="RC QTDE" dataDxfId="298"/>
    <tableColumn id="16" xr3:uid="{00000000-0010-0000-0000-000010000000}" name="AF Nº" dataDxfId="297"/>
    <tableColumn id="17" xr3:uid="{00000000-0010-0000-0000-000011000000}" name="AF SALDO" dataDxfId="296"/>
    <tableColumn id="18" xr3:uid="{00000000-0010-0000-0000-000012000000}" name="DATA ENTREGA" dataDxfId="295"/>
    <tableColumn id="19" xr3:uid="{00000000-0010-0000-0000-000013000000}" name="RC" dataDxfId="294"/>
    <tableColumn id="20" xr3:uid="{00000000-0010-0000-0000-000014000000}" name="FICHA" dataDxfId="293"/>
    <tableColumn id="21" xr3:uid="{00000000-0010-0000-0000-000015000000}" name="PROJ" dataDxfId="292"/>
    <tableColumn id="24" xr3:uid="{00000000-0010-0000-0000-000018000000}" name="OBSERVAÇÕES" dataDxfId="291"/>
    <tableColumn id="23" xr3:uid="{00000000-0010-0000-0000-000017000000}" name="ESTIMATIVA ANTERIOR" dataDxfId="290"/>
    <tableColumn id="22" xr3:uid="{00000000-0010-0000-0000-000016000000}" name="QUANTIDADE ESTIMADA" dataDxfId="289"/>
    <tableColumn id="25" xr3:uid="{00000000-0010-0000-0000-000019000000}" name="INFORMAR &quot;OK&quot; OU NOVA QUANTIDADE" dataDxfId="288"/>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4" dataDxfId="3">
  <autoFilter ref="A3:BK946" xr:uid="{00000000-000C-0000-FFFF-FFFF01000000}"/>
  <tableColumns count="63">
    <tableColumn id="1" xr3:uid="{00000000-0010-0000-0100-000001000000}" name="CÓDIGO" dataDxfId="67"/>
    <tableColumn id="2" xr3:uid="{00000000-0010-0000-0100-000002000000}" name="DESCRIÇÃO" dataDxfId="66"/>
    <tableColumn id="3" xr3:uid="{00000000-0010-0000-0100-000003000000}" name="UNIDADE" dataDxfId="65"/>
    <tableColumn id="4" xr3:uid="{00000000-0010-0000-0100-000004000000}" name="VALOR UNIT." dataDxfId="64"/>
    <tableColumn id="5" xr3:uid="{00000000-0010-0000-0100-000005000000}" name="MARCA" dataDxfId="63"/>
    <tableColumn id="6" xr3:uid="{00000000-0010-0000-0100-000006000000}" name="FORNECEDOR" dataDxfId="62"/>
    <tableColumn id="7" xr3:uid="{00000000-0010-0000-0100-000007000000}" name="LICITACAO" dataDxfId="61"/>
    <tableColumn id="8" xr3:uid="{00000000-0010-0000-0100-000008000000}" name="QTDE ATUAL" dataDxfId="60"/>
    <tableColumn id="9" xr3:uid="{00000000-0010-0000-0100-000009000000}" name="COD. ALMOX" dataDxfId="59"/>
    <tableColumn id="10" xr3:uid="{00000000-0010-0000-0100-00000A000000}" name="PREÇO MÉDIO" dataDxfId="58"/>
    <tableColumn id="11" xr3:uid="{00000000-0010-0000-0100-00000B000000}" name="L.C. 6 MESES" dataDxfId="57"/>
    <tableColumn id="12" xr3:uid="{00000000-0010-0000-0100-00000C000000}" name="TEMPO ESTOQUE" dataDxfId="56">
      <calculatedColumnFormula>IF(tabItens[[#This Row],[Média]] &gt; 0, tabItens[[#This Row],[QTDE ATUAL]] / tabItens[[#This Row],[Média]],999.9)</calculatedColumnFormula>
    </tableColumn>
    <tableColumn id="13" xr3:uid="{00000000-0010-0000-0100-00000D000000}" name="LC" dataDxfId="55"/>
    <tableColumn id="14" xr3:uid="{00000000-0010-0000-0100-00000E000000}" name="TOTAL" dataDxfId="54">
      <calculatedColumnFormula>tabItens[[#This Row],[VALOR UNIT.]] * tabItens[[#This Row],[LC]]</calculatedColumnFormula>
    </tableColumn>
    <tableColumn id="15" xr3:uid="{00000000-0010-0000-0100-00000F000000}" name="ATA Nº/ANO" dataDxfId="53"/>
    <tableColumn id="39" xr3:uid="{00000000-0010-0000-0100-000027000000}" name="ATA SALDO" dataDxfId="52"/>
    <tableColumn id="16" xr3:uid="{00000000-0010-0000-0100-000010000000}" name="ATA QTDE" dataDxfId="51"/>
    <tableColumn id="17" xr3:uid="{00000000-0010-0000-0100-000011000000}" name="ATA VALOR" dataDxfId="50"/>
    <tableColumn id="18" xr3:uid="{00000000-0010-0000-0100-000012000000}" name="ATA DT.VALID." dataDxfId="49"/>
    <tableColumn id="64" xr3:uid="{00000000-0010-0000-0100-000040000000}" name="ATA MESES" dataDxfId="48">
      <calculatedColumnFormula>ROUNDDOWN(IFERROR(tabItens[[#This Row],[ATA DT.VALID.]] - $D$1,0) / 30,0)</calculatedColumnFormula>
    </tableColumn>
    <tableColumn id="60" xr3:uid="{00000000-0010-0000-0100-00003C000000}" name="DESCRIÇÃO DA ESTRUTURA" dataDxfId="47"/>
    <tableColumn id="19" xr3:uid="{00000000-0010-0000-0100-000013000000}" name="ESTRUTURA" dataDxfId="46"/>
    <tableColumn id="65" xr3:uid="{00000000-0010-0000-0100-000041000000}" name="SETOR" dataDxfId="45"/>
    <tableColumn id="20" xr3:uid="{00000000-0010-0000-0100-000014000000}" name="GRUPO" dataDxfId="44"/>
    <tableColumn id="21" xr3:uid="{00000000-0010-0000-0100-000015000000}" name="SUBGRUPO" dataDxfId="43"/>
    <tableColumn id="22" xr3:uid="{00000000-0010-0000-0100-000016000000}" name="RC Nº" dataDxfId="42"/>
    <tableColumn id="23" xr3:uid="{00000000-0010-0000-0100-000017000000}" name="RC ANO" dataDxfId="41"/>
    <tableColumn id="24" xr3:uid="{00000000-0010-0000-0100-000018000000}" name="RC QTDE" dataDxfId="40"/>
    <tableColumn id="25" xr3:uid="{00000000-0010-0000-0100-000019000000}" name="AF Nº" dataDxfId="39"/>
    <tableColumn id="26" xr3:uid="{00000000-0010-0000-0100-00001A000000}" name="AF ANO" dataDxfId="38"/>
    <tableColumn id="27" xr3:uid="{00000000-0010-0000-0100-00001B000000}" name="AF SALDO" dataDxfId="37"/>
    <tableColumn id="28" xr3:uid="{00000000-0010-0000-0100-00001C000000}" name="AF QTDE" dataDxfId="36"/>
    <tableColumn id="29" xr3:uid="{00000000-0010-0000-0100-00001D000000}" name="AF FORN" dataDxfId="35"/>
    <tableColumn id="53" xr3:uid="{00000000-0010-0000-0100-000035000000}" name="AF VENC" dataDxfId="34"/>
    <tableColumn id="45" xr3:uid="{00000000-0010-0000-0100-00002D000000}" name="PONTO PEDIDO" dataDxfId="33"/>
    <tableColumn id="30" xr3:uid="{00000000-0010-0000-0100-00001E000000}" name="DATA ENTREGA" dataDxfId="32"/>
    <tableColumn id="38" xr3:uid="{00000000-0010-0000-0100-000026000000}" name="DATA INCLUSÃO" dataDxfId="31"/>
    <tableColumn id="41" xr3:uid="{00000000-0010-0000-0100-000029000000}" name="DATA ALTERAÇÃO" dataDxfId="30"/>
    <tableColumn id="40" xr3:uid="{00000000-0010-0000-0100-000028000000}" name="DATA DESATIVAÇÃO" dataDxfId="29"/>
    <tableColumn id="31" xr3:uid="{00000000-0010-0000-0100-00001F000000}" name="DESCRIÇÃO DETALHADA" dataDxfId="28"/>
    <tableColumn id="46" xr3:uid="{00000000-0010-0000-0100-00002E000000}" name="Excluir?" dataDxfId="27">
      <calculatedColumnFormula>_xlfn.IFNA(IF(VLOOKUP(tabItens[[#This Row],[CÓDIGO]],tabExcluirDoEstoque[#Data],1,FALSE),"sim",""),"")</calculatedColumnFormula>
    </tableColumn>
    <tableColumn id="47" xr3:uid="{00000000-0010-0000-0100-00002F000000}" name="Semanas ATA" dataDxfId="26">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5"/>
    <tableColumn id="48" xr3:uid="{00000000-0010-0000-0100-000030000000}" name="ÚltMov" dataDxfId="24">
      <calculatedColumnFormula>IF(ISBLANK(tabItens[[#This Row],[CÓDIGO]]),"",IFERROR(VLOOKUP(tabItens[[#This Row],[CÓDIGO]],Consumo!$C$3:$AC$862,26,FALSE),0))</calculatedColumnFormula>
    </tableColumn>
    <tableColumn id="55" xr3:uid="{00000000-0010-0000-0100-000037000000}" name="04_MESES" dataDxfId="23">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2">
      <calculatedColumnFormula>SUMIF(Consumo!$C$3:$C$862,tabItens[[#This Row],[CÓDIGO]],Consumo!$Z$3:$Z$862)</calculatedColumnFormula>
    </tableColumn>
    <tableColumn id="59" xr3:uid="{00000000-0010-0000-0100-00003B000000}" name="Pico" dataDxfId="21">
      <calculatedColumnFormula>SUMIF(Consumo!$C$3:$C$862,tabItens[[#This Row],[CÓDIGO]],Consumo!$AA$3:$AA$862)</calculatedColumnFormula>
    </tableColumn>
    <tableColumn id="49" xr3:uid="{00000000-0010-0000-0100-000031000000}" name="Média" dataDxfId="20">
      <calculatedColumnFormula>SUMIF(Consumo!$C$3:$C$862,tabItens[[#This Row],[CÓDIGO]],Consumo!$Y$3:$Y$862)</calculatedColumnFormula>
    </tableColumn>
    <tableColumn id="32" xr3:uid="{00000000-0010-0000-0100-000020000000}" name="Saldo" dataDxfId="19">
      <calculatedColumnFormula>tabItens[[#This Row],[QTDE ATUAL]] + tabItens[[#This Row],[RC QTDE]] + tabItens[[#This Row],[AF SALDO]] + tabItens[[#This Row],[Recentes]]</calculatedColumnFormula>
    </tableColumn>
    <tableColumn id="42" xr3:uid="{00000000-0010-0000-0100-00002A000000}" name="PontoMês" dataDxfId="18"/>
    <tableColumn id="43" xr3:uid="{00000000-0010-0000-0100-00002B000000}" name="PontoQtM" dataDxfId="17"/>
    <tableColumn id="50" xr3:uid="{00000000-0010-0000-0100-000032000000}" name="PontoPed" dataDxfId="16">
      <calculatedColumnFormula>IF(ISBLANK(tabItens[[#This Row],[CÓDIGO]]),"",tabItens[[#This Row],[PontoMês]] * (AZ$2+tabItens[[#This Row],[PontoQtM]]))</calculatedColumnFormula>
    </tableColumn>
    <tableColumn id="44" xr3:uid="{00000000-0010-0000-0100-00002C000000}" name="Abaixo" dataDxfId="15">
      <calculatedColumnFormula>tabItens[[#This Row],[PontoPed]] - tabItens[[#This Row],[Saldo]] + (1/10)</calculatedColumnFormula>
    </tableColumn>
    <tableColumn id="52" xr3:uid="{00000000-0010-0000-0100-000034000000}" name="AbaixoFisico" dataDxfId="14">
      <calculatedColumnFormula xml:space="preserve"> tabItens[[#This Row],[PontoMês]] * BB$2 - tabItens[[#This Row],[QTDE ATUAL]] - (1/10)</calculatedColumnFormula>
    </tableColumn>
    <tableColumn id="54" xr3:uid="{00000000-0010-0000-0100-000036000000}" name="PctAb" dataDxfId="13">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2">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1">
      <calculatedColumnFormula>MAX(ROUNDDOWN( IF(tabItens[[#This Row],[Abaixo]] &gt; 0,   tabItens[[#This Row],[Abaixo]] + (tabItens[[#This Row],[PontoMês]] * IF( OR( ISBLANK(tabItens[[#This Row],[ATA Nº/ANO]]), tabItens[[#This Row],[ATA Nº/ANO]] = ""),BE$2,BE$1)),0),0),0)</calculatedColumnFormula>
    </tableColumn>
    <tableColumn id="36" xr3:uid="{00000000-0010-0000-0100-000024000000}" name="NãoComprado" dataDxfId="10">
      <calculatedColumnFormula>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calculatedColumnFormula>
    </tableColumn>
    <tableColumn id="58" xr3:uid="{00000000-0010-0000-0100-00003A000000}" name="Pend" dataDxfId="9">
      <calculatedColumnFormula>SUMIF(Consumo!$C$3:$C$862,tabItens[[#This Row],[CÓDIGO]],Consumo!$E$3:$E$862)</calculatedColumnFormula>
    </tableColumn>
    <tableColumn id="57" xr3:uid="{00000000-0010-0000-0100-000039000000}" name="%Pend" dataDxfId="8">
      <calculatedColumnFormula>IF(AND(tabItens[[#This Row],[Pend]] &gt; 0,tabItens[[#This Row],[Consumo]] &lt;&gt; 0), tabItens[[#This Row],[Pend]] / tabItens[[#This Row],[Consumo]], 0 )</calculatedColumnFormula>
    </tableColumn>
    <tableColumn id="56" xr3:uid="{00000000-0010-0000-0100-000038000000}" name="CompraAnterior" dataDxfId="7"/>
    <tableColumn id="61" xr3:uid="{00000000-0010-0000-0100-00003D000000}" name="COMPRA_EXTRA" dataDxfId="6"/>
    <tableColumn id="37" xr3:uid="{00000000-0010-0000-0100-000025000000}" name="Fim" dataDxfId="5"/>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87" dataDxfId="285" headerRowBorderDxfId="286" tableBorderDxfId="284">
  <autoFilter ref="A2:AK956" xr:uid="{00000000-000C-0000-FFFF-FFFF02000000}"/>
  <tableColumns count="37">
    <tableColumn id="1" xr3:uid="{00000000-0010-0000-0200-000001000000}" name="CÓDIGO" dataDxfId="141"/>
    <tableColumn id="2" xr3:uid="{00000000-0010-0000-0200-000002000000}" name="DESCRIÇÃO" dataDxfId="140"/>
    <tableColumn id="3" xr3:uid="{00000000-0010-0000-0200-000003000000}" name="UNIDADE" dataDxfId="139"/>
    <tableColumn id="4" xr3:uid="{00000000-0010-0000-0200-000004000000}" name="VALOR UNIT." dataDxfId="138"/>
    <tableColumn id="5" xr3:uid="{00000000-0010-0000-0200-000005000000}" name="MARCA" dataDxfId="137"/>
    <tableColumn id="6" xr3:uid="{00000000-0010-0000-0200-000006000000}" name="FORNECEDOR" dataDxfId="136"/>
    <tableColumn id="7" xr3:uid="{00000000-0010-0000-0200-000007000000}" name="LICITACAO" dataDxfId="135"/>
    <tableColumn id="8" xr3:uid="{00000000-0010-0000-0200-000008000000}" name="QTDE ATUAL" dataDxfId="134"/>
    <tableColumn id="9" xr3:uid="{00000000-0010-0000-0200-000009000000}" name="COD. ALMOX" dataDxfId="133"/>
    <tableColumn id="10" xr3:uid="{00000000-0010-0000-0200-00000A000000}" name="PREÇO MÉDIO" dataDxfId="132"/>
    <tableColumn id="11" xr3:uid="{00000000-0010-0000-0200-00000B000000}" name="L.C. 6 MESES" dataDxfId="131"/>
    <tableColumn id="12" xr3:uid="{00000000-0010-0000-0200-00000C000000}" name="TEMPO ESTOQUE" dataDxfId="130"/>
    <tableColumn id="13" xr3:uid="{00000000-0010-0000-0200-00000D000000}" name="LC" dataDxfId="129"/>
    <tableColumn id="14" xr3:uid="{00000000-0010-0000-0200-00000E000000}" name="TOTAL" dataDxfId="128"/>
    <tableColumn id="15" xr3:uid="{00000000-0010-0000-0200-00000F000000}" name="ATA Nº/ANO" dataDxfId="118"/>
    <tableColumn id="16" xr3:uid="{00000000-0010-0000-0200-000010000000}" name="ATA QTDE" dataDxfId="117"/>
    <tableColumn id="17" xr3:uid="{00000000-0010-0000-0200-000011000000}" name="ATA VALOR" dataDxfId="116"/>
    <tableColumn id="18" xr3:uid="{00000000-0010-0000-0200-000012000000}" name="ATA DT.VALID." dataDxfId="115"/>
    <tableColumn id="19" xr3:uid="{00000000-0010-0000-0200-000013000000}" name="DESCRIÇÃO DA ESTRUTURA" dataDxfId="114"/>
    <tableColumn id="20" xr3:uid="{00000000-0010-0000-0200-000014000000}" name="ESTRUTURA" dataDxfId="113"/>
    <tableColumn id="21" xr3:uid="{00000000-0010-0000-0200-000015000000}" name="GRUPO" dataDxfId="112"/>
    <tableColumn id="22" xr3:uid="{00000000-0010-0000-0200-000016000000}" name="SUBGRUPO" dataDxfId="111"/>
    <tableColumn id="23" xr3:uid="{00000000-0010-0000-0200-000017000000}" name="RC Nº" dataDxfId="110"/>
    <tableColumn id="24" xr3:uid="{00000000-0010-0000-0200-000018000000}" name="RC ANO" dataDxfId="109"/>
    <tableColumn id="25" xr3:uid="{00000000-0010-0000-0200-000019000000}" name="RC QTDE" dataDxfId="108"/>
    <tableColumn id="26" xr3:uid="{00000000-0010-0000-0200-00001A000000}" name="AF Nº" dataDxfId="107"/>
    <tableColumn id="27" xr3:uid="{00000000-0010-0000-0200-00001B000000}" name="AF ANO" dataDxfId="106"/>
    <tableColumn id="28" xr3:uid="{00000000-0010-0000-0200-00001C000000}" name="AF SALDO" dataDxfId="105"/>
    <tableColumn id="29" xr3:uid="{00000000-0010-0000-0200-00001D000000}" name="AF QTDE" dataDxfId="104"/>
    <tableColumn id="37" xr3:uid="{00000000-0010-0000-0200-000025000000}" name="AF FORN" dataDxfId="103"/>
    <tableColumn id="36" xr3:uid="{00000000-0010-0000-0200-000024000000}" name="AF VENC" dataDxfId="102"/>
    <tableColumn id="30" xr3:uid="{00000000-0010-0000-0200-00001E000000}" name="PONTO PEDIDO" dataDxfId="101"/>
    <tableColumn id="31" xr3:uid="{00000000-0010-0000-0200-00001F000000}" name="DATA ENTREGA" dataDxfId="100"/>
    <tableColumn id="32" xr3:uid="{00000000-0010-0000-0200-000020000000}" name="DATA INCLUSÃO" dataDxfId="99"/>
    <tableColumn id="33" xr3:uid="{00000000-0010-0000-0200-000021000000}" name="DATA ALTERAÇÃO" dataDxfId="98"/>
    <tableColumn id="34" xr3:uid="{00000000-0010-0000-0200-000022000000}" name="DATA DESATIVAÇÃO" dataDxfId="97"/>
    <tableColumn id="35" xr3:uid="{00000000-0010-0000-0200-000023000000}" name="DESCRIÇÃO DETALHADA" dataDxfId="96"/>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83" dataDxfId="281" headerRowBorderDxfId="282" tableBorderDxfId="280" totalsRowBorderDxfId="279">
  <tableColumns count="14">
    <tableColumn id="1" xr3:uid="{00000000-0010-0000-0300-000001000000}" name="CÓDIGO" dataDxfId="278"/>
    <tableColumn id="2" xr3:uid="{00000000-0010-0000-0300-000002000000}" name="DESCRIÇÃO" dataDxfId="277"/>
    <tableColumn id="3" xr3:uid="{00000000-0010-0000-0300-000003000000}" name="UNIDADE" dataDxfId="276"/>
    <tableColumn id="13" xr3:uid="{00000000-0010-0000-0300-00000D000000}" name="GRUPO" dataDxfId="275"/>
    <tableColumn id="4" xr3:uid="{00000000-0010-0000-0300-000004000000}" name="ESTOQUE FÍSICO" dataDxfId="274"/>
    <tableColumn id="12" xr3:uid="{00000000-0010-0000-0300-00000C000000}" name="DURAÇÃO EM MESES" dataDxfId="273"/>
    <tableColumn id="5" xr3:uid="{00000000-0010-0000-0300-000005000000}" name="COMPRAS EM ANDAMENTO" dataDxfId="272"/>
    <tableColumn id="6" xr3:uid="{00000000-0010-0000-0300-000006000000}" name="SALDO" dataDxfId="271"/>
    <tableColumn id="7" xr3:uid="{00000000-0010-0000-0300-000007000000}" name="ÚLTIMA ENTRADA ESTOQUE" dataDxfId="270"/>
    <tableColumn id="8" xr3:uid="{00000000-0010-0000-0300-000008000000}" name="ÚLTIMA SAÍDA" dataDxfId="269"/>
    <tableColumn id="9" xr3:uid="{00000000-0010-0000-0300-000009000000}" name="CONSUMO" dataDxfId="268"/>
    <tableColumn id="14" xr3:uid="{00000000-0010-0000-0300-00000E000000}" name="COMPRA EXTRA" dataDxfId="267"/>
    <tableColumn id="10" xr3:uid="{00000000-0010-0000-0300-00000A000000}" name="SUGESTÃO DE COMPRA" dataDxfId="266"/>
    <tableColumn id="11" xr3:uid="{00000000-0010-0000-0300-00000B000000}" name="QUANT ESTIMADA PELO SETOR" dataDxfId="265"/>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263" headerRowBorderDxfId="264" tableBorderDxfId="262">
  <autoFilter ref="M1:P2" xr:uid="{00000000-0009-0000-0100-000008000000}"/>
  <tableColumns count="4">
    <tableColumn id="1" xr3:uid="{00000000-0010-0000-0400-000001000000}" name="Código do Item" dataDxfId="261"/>
    <tableColumn id="2" xr3:uid="{00000000-0010-0000-0400-000002000000}" name="Descrição" dataDxfId="260">
      <calculatedColumnFormula>IF(ISBLANK(tabCodigosParaFiltrar[Código do Item]),"",VLOOKUP(tabCodigosParaFiltrar[Código do Item],Itens!$A$4:$B$946,2,FALSE))</calculatedColumnFormula>
    </tableColumn>
    <tableColumn id="4" xr3:uid="{00000000-0010-0000-0400-000004000000}" name="Última Estimativa" dataDxfId="259"/>
    <tableColumn id="3" xr3:uid="{00000000-0010-0000-0400-000003000000}" name="FIM" dataDxfId="258">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F0049F-5376-4920-BA74-6126761CACB3}" name="tabConsumo" displayName="tabConsumo" ref="A2:AC862" totalsRowShown="0" headerRowDxfId="79">
  <autoFilter ref="A2:AC862" xr:uid="{40F0049F-5376-4920-BA74-6126761CACB3}"/>
  <tableColumns count="29">
    <tableColumn id="1" xr3:uid="{26494363-CB1B-4345-B6AC-0F1E170D2053}" name="DESCRICAO" dataDxfId="95"/>
    <tableColumn id="2" xr3:uid="{8C57A19B-0D21-46BC-BEE7-492CEF18233D}" name="UN" dataDxfId="94"/>
    <tableColumn id="3" xr3:uid="{5448212D-678B-44BB-8BAE-356D77C481F3}" name="CODIGO" dataDxfId="93"/>
    <tableColumn id="4" xr3:uid="{51D054B9-5172-47EE-9BF8-481D41031F69}" name="SALDO" dataDxfId="92"/>
    <tableColumn id="5" xr3:uid="{17E7B773-866C-4404-BE3A-B242D0C8A58D}" name="QTD.PENDENTE" dataDxfId="91"/>
    <tableColumn id="6" xr3:uid="{B95211E9-F4C1-473C-A270-3AEE41243BEE}" name="10_22" dataDxfId="90"/>
    <tableColumn id="7" xr3:uid="{6F08AD08-7EAA-488D-B31F-A8EA64FFCAE9}" name="11_22" dataDxfId="89"/>
    <tableColumn id="8" xr3:uid="{DE7AF539-8DB2-46BE-A1DB-4DB5184C9FEA}" name="12_22" dataDxfId="88"/>
    <tableColumn id="9" xr3:uid="{71AA1B5B-2DE4-4428-B0FE-4F03C0E046DE}" name="01_23" dataDxfId="87"/>
    <tableColumn id="10" xr3:uid="{4A19F2E0-9BED-478E-909C-DEE100C22205}" name="02_23" dataDxfId="86"/>
    <tableColumn id="11" xr3:uid="{6417353F-4CC3-4283-8D9A-9299267D7BD4}" name="03_23" dataDxfId="85"/>
    <tableColumn id="12" xr3:uid="{3E584865-2EB8-4035-8A1F-B6D40C47E8AD}" name="04_23" dataDxfId="84"/>
    <tableColumn id="13" xr3:uid="{15BBED9A-1499-447A-A7C0-460725C6DCAB}" name="05_23" dataDxfId="83"/>
    <tableColumn id="14" xr3:uid="{DED008AC-5631-418B-8AC9-3032CA2CFB11}" name="06_23" dataDxfId="82"/>
    <tableColumn id="15" xr3:uid="{A8542FAA-A4EF-442E-92B2-9949B8D5B55A}" name="07_23" dataDxfId="81"/>
    <tableColumn id="16" xr3:uid="{EB166425-F273-4CA0-9E3A-C252E522FED5}" name="08_23" dataDxfId="80"/>
    <tableColumn id="17" xr3:uid="{46195625-09C0-46A8-9ACB-849DD8B3AC3A}" name="09_23" dataDxfId="78"/>
    <tableColumn id="18" xr3:uid="{D782DEFD-99FE-403F-A8D3-84631C2BA0DD}" name="DtIncl" dataDxfId="77"/>
    <tableColumn id="19" xr3:uid="{83F7E8DB-2C09-434B-8A71-862A58381F24}" name="Div" dataDxfId="76">
      <calculatedColumnFormula xml:space="preserve"> 12</calculatedColumnFormula>
    </tableColumn>
    <tableColumn id="20" xr3:uid="{AF0F375B-BED6-4435-88D5-4413837914A5}" name="Média.A" dataDxfId="75">
      <calculatedColumnFormula>SUM( tabConsumo[[#This Row],[QTD.PENDENTE]]:tabConsumo[[#This Row],[09_23]] ) / tabConsumo[[#This Row],[Div]]</calculatedColumnFormula>
    </tableColumn>
    <tableColumn id="21" xr3:uid="{BD76FEF2-7E05-4846-8686-043C501FD382}" name="DP1" dataDxfId="74">
      <calculatedColumnFormula xml:space="preserve"> tabConsumo[[#This Row],[Média.A]] + (_xlfn.STDEV.S( tabConsumo[[#This Row],[QTD.PENDENTE]]:tabConsumo[[#This Row],[09_23]] ) * 1)</calculatedColumnFormula>
    </tableColumn>
    <tableColumn id="22" xr3:uid="{55CABD95-748D-4E6B-BD77-E9CAD2DEDD51}" name="DP2" dataDxfId="73">
      <calculatedColumnFormula xml:space="preserve"> tabConsumo[[#This Row],[Média.A]] + (_xlfn.STDEV.S( tabConsumo[[#This Row],[QTD.PENDENTE]]:tabConsumo[[#This Row],[09_23]] ) * 2)</calculatedColumnFormula>
    </tableColumn>
    <tableColumn id="23" xr3:uid="{E5414BFF-A92A-444D-B8DE-40C4D4B788E5}" name="DP3" dataDxfId="72">
      <calculatedColumnFormula xml:space="preserve"> tabConsumo[[#This Row],[Média.A]] + (_xlfn.STDEV.S( tabConsumo[[#This Row],[QTD.PENDENTE]]:tabConsumo[[#This Row],[09_23]] ) * 3)</calculatedColumnFormula>
    </tableColumn>
    <tableColumn id="24" xr3:uid="{4D51523A-BB85-44B2-AB68-88447401AAAA}" name="Nº DP" dataDxfId="71">
      <calculatedColumnFormula xml:space="preserve"> 2</calculatedColumnFormula>
    </tableColumn>
    <tableColumn id="25" xr3:uid="{80BA8275-5822-493F-AA22-0CE0D3FB0F73}" name="Média.C"/>
    <tableColumn id="26" xr3:uid="{5032E9AB-7E22-4AA0-9F51-F286561119C6}" name="Consumo.C" dataDxfId="70">
      <calculatedColumnFormula>SUM( tabConsumo[[#This Row],[QTD.PENDENTE]]:tabConsumo[[#This Row],[09_23]] )</calculatedColumnFormula>
    </tableColumn>
    <tableColumn id="27" xr3:uid="{5F3EC709-74BB-49A0-8B2B-F8C988D88172}" name="Pico" dataDxfId="69">
      <calculatedColumnFormula>LARGE(tabConsumo[[#This Row],[10_22]:[09_23]],1)</calculatedColumnFormula>
    </tableColumn>
    <tableColumn id="28" xr3:uid="{D7D46F20-2965-44AC-9846-209D78EC0F16}" name="ÚltMov"/>
    <tableColumn id="29" xr3:uid="{739E9ACA-0614-4F36-9214-7EDEE023C22B}" name="Fim" dataDxfId="68"/>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256" headerRowBorderDxfId="257" tableBorderDxfId="255">
  <autoFilter ref="A3:H578" xr:uid="{00000000-000C-0000-FFFF-FFFF05000000}"/>
  <tableColumns count="8">
    <tableColumn id="1" xr3:uid="{00000000-0010-0000-0500-000001000000}" name="CÓDIGO" dataDxfId="254"/>
    <tableColumn id="2" xr3:uid="{00000000-0010-0000-0500-000002000000}" name="DESCRIÇÃO" dataDxfId="253"/>
    <tableColumn id="3" xr3:uid="{00000000-0010-0000-0500-000003000000}" name="UN" dataDxfId="252"/>
    <tableColumn id="4" xr3:uid="{00000000-0010-0000-0500-000004000000}" name="GRUPO" dataDxfId="251"/>
    <tableColumn id="5" xr3:uid="{00000000-0010-0000-0500-000005000000}" name="SUBGR" dataDxfId="250"/>
    <tableColumn id="10" xr3:uid="{00000000-0010-0000-0500-00000A000000}" name="US_NOME" dataDxfId="249"/>
    <tableColumn id="9" xr3:uid="{00000000-0010-0000-0500-000009000000}" name="US_DATH" dataDxfId="248"/>
    <tableColumn id="8" xr3:uid="{00000000-0010-0000-0500-000008000000}" name="TRANSF" dataDxfId="247"/>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246" dataDxfId="245">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244"/>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243" dataDxfId="241" headerRowBorderDxfId="242" tableBorderDxfId="240" totalsRowBorderDxfId="239">
  <sortState xmlns:xlrd2="http://schemas.microsoft.com/office/spreadsheetml/2017/richdata2" ref="A11:Z15">
    <sortCondition ref="B11:B15"/>
  </sortState>
  <tableColumns count="26">
    <tableColumn id="1" xr3:uid="{00000000-0010-0000-0700-000001000000}" name="ITEM" dataDxfId="238"/>
    <tableColumn id="2" xr3:uid="{00000000-0010-0000-0700-000002000000}" name="CÓDIGO" dataDxfId="237"/>
    <tableColumn id="3" xr3:uid="{00000000-0010-0000-0700-000003000000}" name="DESCRIÇÃO" dataDxfId="236"/>
    <tableColumn id="4" xr3:uid="{00000000-0010-0000-0700-000004000000}" name="UN" dataDxfId="235"/>
    <tableColumn id="5" xr3:uid="{00000000-0010-0000-0700-000005000000}" name="GRUPO" dataDxfId="234"/>
    <tableColumn id="6" xr3:uid="{00000000-0010-0000-0700-000006000000}" name="SUBG" dataDxfId="233"/>
    <tableColumn id="7" xr3:uid="{00000000-0010-0000-0700-000007000000}" name="COMPRA" dataDxfId="232"/>
    <tableColumn id="8" xr3:uid="{00000000-0010-0000-0700-000008000000}" name="VALOR UNIT." dataDxfId="231" dataCellStyle="Moeda"/>
    <tableColumn id="9" xr3:uid="{00000000-0010-0000-0700-000009000000}" name="VALOR TOTAL" dataDxfId="230" dataCellStyle="Moeda">
      <calculatedColumnFormula>G11*H11</calculatedColumnFormula>
    </tableColumn>
    <tableColumn id="10" xr3:uid="{00000000-0010-0000-0700-00000A000000}" name="ATA" dataDxfId="229"/>
    <tableColumn id="11" xr3:uid="{00000000-0010-0000-0700-00000B000000}" name="ATA QTDE" dataDxfId="228"/>
    <tableColumn id="12" xr3:uid="{00000000-0010-0000-0700-00000C000000}" name="VIGÊNCIA DA ATA" dataDxfId="227"/>
    <tableColumn id="13" xr3:uid="{00000000-0010-0000-0700-00000D000000}" name="FORNECEDOR" dataDxfId="226"/>
    <tableColumn id="14" xr3:uid="{00000000-0010-0000-0700-00000E000000}" name="RC Nº" dataDxfId="225"/>
    <tableColumn id="15" xr3:uid="{00000000-0010-0000-0700-00000F000000}" name="RC QTDE" dataDxfId="224"/>
    <tableColumn id="16" xr3:uid="{00000000-0010-0000-0700-000010000000}" name="AF Nº" dataDxfId="223"/>
    <tableColumn id="17" xr3:uid="{00000000-0010-0000-0700-000011000000}" name="AF SALDO" dataDxfId="222"/>
    <tableColumn id="23" xr3:uid="{00000000-0010-0000-0700-000017000000}" name="Recentes" dataDxfId="221">
      <calculatedColumnFormula>SUMIF(tabItens[CÓDIGO],tabAssinaturas[[#This Row],[CÓDIGO]],tabItens[Recentes])</calculatedColumnFormula>
    </tableColumn>
    <tableColumn id="18" xr3:uid="{00000000-0010-0000-0700-000012000000}" name="DATA ENTREGA" dataDxfId="220"/>
    <tableColumn id="26" xr3:uid="{00000000-0010-0000-0700-00001A000000}" name="US_NOME" dataDxfId="219"/>
    <tableColumn id="24" xr3:uid="{00000000-0010-0000-0700-000018000000}" name="US_DATH" dataDxfId="218"/>
    <tableColumn id="19" xr3:uid="{00000000-0010-0000-0700-000013000000}" name="RC" dataDxfId="217"/>
    <tableColumn id="20" xr3:uid="{00000000-0010-0000-0700-000014000000}" name="PROJ" dataDxfId="216"/>
    <tableColumn id="21" xr3:uid="{00000000-0010-0000-0700-000015000000}" name="FICHA" dataDxfId="215"/>
    <tableColumn id="25" xr3:uid="{00000000-0010-0000-0700-000019000000}" name="OBSERVAÇÕES" dataDxfId="214"/>
    <tableColumn id="22" xr3:uid="{00000000-0010-0000-0700-000016000000}" name="DEST" dataDxfId="21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212" dataDxfId="211">
  <tableColumns count="4">
    <tableColumn id="1" xr3:uid="{00000000-0010-0000-0800-000001000000}" name="RC" dataDxfId="210" totalsRowDxfId="154"/>
    <tableColumn id="2" xr3:uid="{00000000-0010-0000-0800-000002000000}" name="VALOR" totalsRowFunction="sum" dataDxfId="209" totalsRowDxfId="153"/>
    <tableColumn id="4" xr3:uid="{00000000-0010-0000-0800-000004000000}" name="Assinatura" totalsRowFunction="sum" dataDxfId="208" totalsRowDxfId="152">
      <calculatedColumnFormula>IF(ISBLANK(tabRCsGeradas[[#This Row],[RC]]),0,SUMIF(tabAssinaturas[RC],tabRCsGeradas[[#This Row],[RC]],tabAssinaturas[VALOR TOTAL]))</calculatedColumnFormula>
    </tableColumn>
    <tableColumn id="5" xr3:uid="{00000000-0010-0000-0800-000005000000}" name="Diferente" dataDxfId="207">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206">
  <autoFilter ref="A2:L3" xr:uid="{00000000-0009-0000-0100-00000B000000}"/>
  <tableColumns count="12">
    <tableColumn id="1" xr3:uid="{00000000-0010-0000-0900-000001000000}" name="AF ANO" dataDxfId="205"/>
    <tableColumn id="2" xr3:uid="{00000000-0010-0000-0900-000002000000}" name="AF Nº" dataDxfId="204"/>
    <tableColumn id="3" xr3:uid="{00000000-0010-0000-0900-000003000000}" name="AF SALDO" dataDxfId="203"/>
    <tableColumn id="4" xr3:uid="{00000000-0010-0000-0900-000004000000}" name="AF QTDE" dataDxfId="202"/>
    <tableColumn id="5" xr3:uid="{00000000-0010-0000-0900-000005000000}" name="CÓDIGO" dataDxfId="201"/>
    <tableColumn id="6" xr3:uid="{00000000-0010-0000-0900-000006000000}" name="DESCRIÇÃO" dataDxfId="200"/>
    <tableColumn id="12" xr3:uid="{00000000-0010-0000-0900-00000C000000}" name="ESTOQUE" dataDxfId="199"/>
    <tableColumn id="7" xr3:uid="{00000000-0010-0000-0900-000007000000}" name="FORNECEDOR" dataDxfId="198"/>
    <tableColumn id="8" xr3:uid="{00000000-0010-0000-0900-000008000000}" name="PREVISÃO" dataDxfId="197"/>
    <tableColumn id="9" xr3:uid="{00000000-0010-0000-0900-000009000000}" name="STATUS" dataDxfId="196"/>
    <tableColumn id="10" xr3:uid="{00000000-0010-0000-0900-00000A000000}" name="SITUAÇÃO" dataDxfId="195"/>
    <tableColumn id="11" xr3:uid="{00000000-0010-0000-0900-00000B000000}" name="OBSERVAÇÃO" dataDxfId="194"/>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193" dataDxfId="192">
  <tableColumns count="16">
    <tableColumn id="2" xr3:uid="{00000000-0010-0000-0A00-000002000000}" name="CÓDIGO" dataDxfId="191"/>
    <tableColumn id="3" xr3:uid="{00000000-0010-0000-0A00-000003000000}" name="DESCRIÇÃO" dataDxfId="190"/>
    <tableColumn id="16" xr3:uid="{00000000-0010-0000-0A00-000010000000}" name="GRUPO" dataDxfId="189"/>
    <tableColumn id="1" xr3:uid="{00000000-0010-0000-0A00-000001000000}" name="SUBGRUPO" dataDxfId="188"/>
    <tableColumn id="4" xr3:uid="{00000000-0010-0000-0A00-000004000000}" name="TIPO" dataDxfId="187"/>
    <tableColumn id="5" xr3:uid="{00000000-0010-0000-0A00-000005000000}" name="ANO" dataDxfId="186"/>
    <tableColumn id="6" xr3:uid="{00000000-0010-0000-0A00-000006000000}" name="Nº" dataDxfId="185"/>
    <tableColumn id="7" xr3:uid="{00000000-0010-0000-0A00-000007000000}" name="QTDE" dataDxfId="184"/>
    <tableColumn id="8" xr3:uid="{00000000-0010-0000-0A00-000008000000}" name="SALDO" dataDxfId="183"/>
    <tableColumn id="9" xr3:uid="{00000000-0010-0000-0A00-000009000000}" name="ESTOQUE" dataDxfId="182"/>
    <tableColumn id="10" xr3:uid="{00000000-0010-0000-0A00-00000A000000}" name="FORNECEDOR" dataDxfId="181"/>
    <tableColumn id="11" xr3:uid="{00000000-0010-0000-0A00-00000B000000}" name="PREVISÃO" dataDxfId="180"/>
    <tableColumn id="12" xr3:uid="{00000000-0010-0000-0A00-00000C000000}" name="STATUS" dataDxfId="179"/>
    <tableColumn id="13" xr3:uid="{00000000-0010-0000-0A00-00000D000000}" name="SITUAÇÃO" dataDxfId="178"/>
    <tableColumn id="14" xr3:uid="{00000000-0010-0000-0A00-00000E000000}" name="OBSERVAÇÃO" dataDxfId="177"/>
    <tableColumn id="15" xr3:uid="{00000000-0010-0000-0A00-00000F000000}" name="FIM" dataDxfId="176"/>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9"/>
  <sheetViews>
    <sheetView showGridLines="0" zoomScaleNormal="100" workbookViewId="0">
      <pane ySplit="8" topLeftCell="A9" activePane="bottomLeft" state="frozen"/>
      <selection pane="bottomLeft" activeCell="A10" sqref="A10:XFD39"/>
    </sheetView>
  </sheetViews>
  <sheetFormatPr defaultRowHeight="50.1" customHeight="1" x14ac:dyDescent="0.3"/>
  <cols>
    <col min="1" max="1" width="6" customWidth="1"/>
    <col min="2" max="2" width="10.6640625" style="39" customWidth="1"/>
    <col min="3" max="3" width="40.6640625" style="4" customWidth="1"/>
    <col min="4" max="4" width="4.88671875" style="3" customWidth="1"/>
    <col min="5" max="5" width="3.6640625" style="3" hidden="1" customWidth="1"/>
    <col min="6" max="6" width="3.6640625" style="37" hidden="1" customWidth="1"/>
    <col min="7" max="7" width="13.5546875" style="40" hidden="1" customWidth="1"/>
    <col min="8" max="8" width="10.6640625" customWidth="1"/>
    <col min="9" max="9" width="10.664062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5546875" style="4" customWidth="1"/>
    <col min="25" max="25" width="15.6640625" customWidth="1"/>
    <col min="26" max="26" width="14.88671875" customWidth="1"/>
  </cols>
  <sheetData>
    <row r="1" spans="1:26" ht="18" customHeight="1" x14ac:dyDescent="0.3">
      <c r="A1" s="247"/>
      <c r="B1" s="247"/>
      <c r="C1" s="246"/>
      <c r="D1" s="246"/>
      <c r="E1" s="246"/>
      <c r="F1" s="246"/>
      <c r="G1" s="246"/>
      <c r="H1" s="246"/>
      <c r="I1" s="246"/>
      <c r="J1" s="246"/>
      <c r="K1" s="246"/>
      <c r="L1" s="246"/>
      <c r="M1" s="246"/>
      <c r="N1" s="246"/>
      <c r="O1" s="246"/>
      <c r="P1" s="246"/>
      <c r="Q1" s="246"/>
      <c r="R1" s="246"/>
      <c r="S1" s="246"/>
      <c r="T1" s="246"/>
      <c r="U1" s="246"/>
      <c r="V1" s="246"/>
      <c r="W1" s="246"/>
      <c r="X1" s="246"/>
    </row>
    <row r="2" spans="1:26" ht="19.5" customHeight="1" x14ac:dyDescent="0.3">
      <c r="A2" s="247"/>
      <c r="B2" s="247"/>
      <c r="C2" s="246" t="s">
        <v>71</v>
      </c>
      <c r="D2" s="246"/>
      <c r="E2" s="246"/>
      <c r="F2" s="246"/>
      <c r="G2" s="246"/>
      <c r="H2" s="246"/>
      <c r="I2" s="246"/>
      <c r="J2" s="246"/>
      <c r="K2" s="246"/>
      <c r="L2" s="246"/>
      <c r="M2" s="246"/>
      <c r="N2" s="246"/>
      <c r="O2" s="246"/>
      <c r="P2" s="246"/>
      <c r="Q2" s="246"/>
      <c r="R2" s="246"/>
      <c r="S2" s="246"/>
      <c r="T2" s="246"/>
      <c r="U2" s="246"/>
      <c r="V2" s="246"/>
      <c r="W2" s="246"/>
      <c r="X2" s="246"/>
    </row>
    <row r="3" spans="1:26" ht="18" customHeight="1" x14ac:dyDescent="0.3">
      <c r="A3" s="247"/>
      <c r="B3" s="247"/>
      <c r="C3" s="246" t="s">
        <v>72</v>
      </c>
      <c r="D3" s="246"/>
      <c r="E3" s="246"/>
      <c r="F3" s="246"/>
      <c r="G3" s="246"/>
      <c r="H3" s="246"/>
      <c r="I3" s="246"/>
      <c r="J3" s="246"/>
      <c r="K3" s="246"/>
      <c r="L3" s="246"/>
      <c r="M3" s="246"/>
      <c r="N3" s="246"/>
      <c r="O3" s="246"/>
      <c r="P3" s="246"/>
      <c r="Q3" s="246"/>
      <c r="R3" s="246"/>
      <c r="S3" s="246"/>
      <c r="T3" s="246"/>
      <c r="U3" s="246"/>
      <c r="V3" s="246"/>
      <c r="W3" s="246"/>
      <c r="X3" s="246"/>
    </row>
    <row r="4" spans="1:26" ht="18" customHeight="1" x14ac:dyDescent="0.3">
      <c r="A4" s="248"/>
      <c r="B4" s="248"/>
      <c r="C4" s="246" t="s">
        <v>73</v>
      </c>
      <c r="D4" s="246"/>
      <c r="E4" s="246"/>
      <c r="F4" s="246"/>
      <c r="G4" s="246"/>
      <c r="H4" s="246"/>
      <c r="I4" s="246"/>
      <c r="J4" s="246"/>
      <c r="K4" s="246"/>
      <c r="L4" s="246"/>
      <c r="M4" s="246"/>
      <c r="N4" s="246"/>
      <c r="O4" s="246"/>
      <c r="P4" s="246"/>
      <c r="Q4" s="246"/>
      <c r="R4" s="246"/>
      <c r="S4" s="246"/>
      <c r="T4" s="246"/>
      <c r="U4" s="246"/>
      <c r="V4" s="246"/>
      <c r="W4" s="246"/>
      <c r="X4" s="246"/>
    </row>
    <row r="5" spans="1:26" ht="20.100000000000001" customHeight="1" x14ac:dyDescent="0.3">
      <c r="A5" s="244"/>
      <c r="B5" s="244"/>
      <c r="C5" s="245" t="s">
        <v>74</v>
      </c>
      <c r="D5" s="245"/>
      <c r="E5" s="245"/>
      <c r="F5" s="245"/>
      <c r="G5" s="245"/>
      <c r="H5" s="245"/>
      <c r="I5" s="245"/>
      <c r="J5" s="245"/>
      <c r="K5" s="245"/>
      <c r="L5" s="245"/>
      <c r="M5" s="245"/>
      <c r="N5" s="245"/>
      <c r="O5" s="245"/>
      <c r="P5" s="245"/>
      <c r="Q5" s="245"/>
      <c r="R5" s="245"/>
      <c r="S5" s="245"/>
      <c r="T5" s="245"/>
      <c r="U5" s="245"/>
      <c r="V5" s="245"/>
      <c r="W5" s="245"/>
      <c r="X5" s="245"/>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243" t="s">
        <v>136</v>
      </c>
      <c r="B7" s="243"/>
      <c r="C7" s="243"/>
      <c r="D7" s="243"/>
      <c r="E7" s="243"/>
      <c r="F7" s="243"/>
      <c r="G7" s="243"/>
      <c r="H7" s="243"/>
      <c r="I7" s="243"/>
      <c r="J7" s="243"/>
      <c r="K7" s="243"/>
      <c r="L7" s="243"/>
      <c r="M7" s="243"/>
      <c r="N7" s="243"/>
      <c r="O7" s="243"/>
      <c r="P7" s="243"/>
      <c r="Q7" s="243"/>
      <c r="R7" s="243"/>
      <c r="S7" s="243"/>
      <c r="T7" s="243"/>
      <c r="U7" s="243"/>
      <c r="V7" s="243"/>
      <c r="W7" s="243"/>
      <c r="X7" s="243"/>
      <c r="Y7" s="243"/>
      <c r="Z7" s="243"/>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c r="B9" s="131"/>
      <c r="C9" s="132"/>
      <c r="D9" s="133"/>
      <c r="E9" s="133"/>
      <c r="F9" s="133"/>
      <c r="G9" s="134"/>
      <c r="H9" s="135"/>
      <c r="I9" s="135"/>
      <c r="J9" s="230"/>
      <c r="K9" s="136"/>
      <c r="L9" s="137"/>
      <c r="M9" s="138"/>
      <c r="N9" s="139"/>
      <c r="O9" s="140"/>
      <c r="P9" s="140"/>
      <c r="Q9" s="140"/>
      <c r="R9" s="140"/>
      <c r="S9" s="141"/>
      <c r="T9" s="131"/>
      <c r="U9" s="142"/>
      <c r="V9" s="131"/>
      <c r="W9" s="143"/>
      <c r="X9" s="229"/>
      <c r="Y9" s="227"/>
      <c r="Z9" s="225"/>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175" priority="1"/>
  </conditionalFormatting>
  <printOptions horizontalCentered="1"/>
  <pageMargins left="0" right="0" top="0" bottom="0.47244094488188981" header="0" footer="0.19685039370078741"/>
  <pageSetup paperSize="9" scale="75"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23</xdr:col>
                <xdr:colOff>76200</xdr:colOff>
                <xdr:row>0</xdr:row>
                <xdr:rowOff>121920</xdr:rowOff>
              </from>
              <to>
                <xdr:col>24</xdr:col>
                <xdr:colOff>891540</xdr:colOff>
                <xdr:row>2</xdr:row>
                <xdr:rowOff>220980</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1013460</xdr:colOff>
                <xdr:row>0</xdr:row>
                <xdr:rowOff>121920</xdr:rowOff>
              </from>
              <to>
                <xdr:col>26</xdr:col>
                <xdr:colOff>182880</xdr:colOff>
                <xdr:row>2</xdr:row>
                <xdr:rowOff>220980</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495300</xdr:colOff>
                <xdr:row>0</xdr:row>
                <xdr:rowOff>121920</xdr:rowOff>
              </from>
              <to>
                <xdr:col>30</xdr:col>
                <xdr:colOff>541020</xdr:colOff>
                <xdr:row>2</xdr:row>
                <xdr:rowOff>220980</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31</xdr:col>
                <xdr:colOff>38100</xdr:colOff>
                <xdr:row>0</xdr:row>
                <xdr:rowOff>121920</xdr:rowOff>
              </from>
              <to>
                <xdr:col>33</xdr:col>
                <xdr:colOff>83820</xdr:colOff>
                <xdr:row>2</xdr:row>
                <xdr:rowOff>220980</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342900</xdr:colOff>
                <xdr:row>0</xdr:row>
                <xdr:rowOff>121920</xdr:rowOff>
              </from>
              <to>
                <xdr:col>28</xdr:col>
                <xdr:colOff>388620</xdr:colOff>
                <xdr:row>2</xdr:row>
                <xdr:rowOff>220980</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tabSelected="1" zoomScale="70" zoomScaleNormal="70" workbookViewId="0">
      <pane xSplit="2" ySplit="3" topLeftCell="C4" activePane="bottomRight" state="frozen"/>
      <selection pane="topRight" activeCell="C1" sqref="C1"/>
      <selection pane="bottomLeft" activeCell="A2" sqref="A2"/>
      <selection pane="bottomRight" activeCell="C4" sqref="C4"/>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249"/>
      <c r="B1" s="249"/>
      <c r="D1" s="96">
        <v>45217.597187500003</v>
      </c>
      <c r="E1" s="3"/>
      <c r="F1" s="27"/>
      <c r="G1" s="3"/>
      <c r="H1" s="30" t="s">
        <v>37</v>
      </c>
      <c r="M1" s="28"/>
      <c r="AC1" s="21"/>
      <c r="AD1" s="12"/>
      <c r="AE1" s="11"/>
      <c r="AG1" s="11"/>
      <c r="AH1" s="11"/>
      <c r="AM1" s="37"/>
      <c r="AO1" s="3"/>
      <c r="AP1" s="35">
        <v>4</v>
      </c>
      <c r="AS1" s="40"/>
      <c r="AT1" s="40"/>
      <c r="AV1" s="36">
        <v>47</v>
      </c>
      <c r="AW1" s="36"/>
      <c r="AX1" s="36"/>
      <c r="AY1" s="8"/>
      <c r="AZ1" s="8"/>
      <c r="BA1" s="8"/>
      <c r="BB1" s="8"/>
      <c r="BD1" s="8"/>
      <c r="BE1" s="84">
        <v>3</v>
      </c>
    </row>
    <row r="2" spans="1:63" ht="50.25" customHeight="1" x14ac:dyDescent="0.7">
      <c r="A2" s="249"/>
      <c r="B2" s="249"/>
      <c r="D2" s="3"/>
      <c r="E2" s="3"/>
      <c r="F2" s="27"/>
      <c r="G2" s="3"/>
      <c r="H2" s="45"/>
      <c r="AI2"/>
      <c r="AM2" s="37"/>
      <c r="AO2" s="34">
        <f>COUNTIF(AO4:AO946,"=sim")</f>
        <v>44</v>
      </c>
      <c r="AP2" s="35">
        <v>8</v>
      </c>
      <c r="AS2" s="40"/>
      <c r="AT2" s="40"/>
      <c r="AV2" s="35">
        <v>12</v>
      </c>
      <c r="AW2" s="40"/>
      <c r="AX2" s="40"/>
      <c r="AY2" s="8"/>
      <c r="AZ2" s="46">
        <v>0</v>
      </c>
      <c r="BA2" s="8"/>
      <c r="BB2" s="84">
        <v>1</v>
      </c>
      <c r="BD2" s="8"/>
      <c r="BE2" s="84">
        <v>6</v>
      </c>
    </row>
    <row r="3" spans="1:63" x14ac:dyDescent="0.3">
      <c r="A3" s="347" t="s">
        <v>0</v>
      </c>
      <c r="B3" s="348" t="s">
        <v>1</v>
      </c>
      <c r="C3" s="349" t="s">
        <v>2</v>
      </c>
      <c r="D3" s="350" t="s">
        <v>3</v>
      </c>
      <c r="E3" s="348" t="s">
        <v>4</v>
      </c>
      <c r="F3" s="348" t="s">
        <v>5</v>
      </c>
      <c r="G3" s="348" t="s">
        <v>6</v>
      </c>
      <c r="H3" s="351" t="s">
        <v>7</v>
      </c>
      <c r="I3" s="352" t="s">
        <v>8</v>
      </c>
      <c r="J3" s="353" t="s">
        <v>9</v>
      </c>
      <c r="K3" s="351" t="s">
        <v>10</v>
      </c>
      <c r="L3" s="354" t="s">
        <v>11</v>
      </c>
      <c r="M3" s="355" t="s">
        <v>12</v>
      </c>
      <c r="N3" s="356" t="s">
        <v>13</v>
      </c>
      <c r="O3" s="357" t="s">
        <v>14</v>
      </c>
      <c r="P3" s="357" t="s">
        <v>118</v>
      </c>
      <c r="Q3" s="358" t="s">
        <v>15</v>
      </c>
      <c r="R3" s="359" t="s">
        <v>16</v>
      </c>
      <c r="S3" s="360" t="s">
        <v>17</v>
      </c>
      <c r="T3" s="361" t="s">
        <v>116</v>
      </c>
      <c r="U3" s="362" t="s">
        <v>18</v>
      </c>
      <c r="V3" s="348" t="s">
        <v>19</v>
      </c>
      <c r="W3" s="363" t="s">
        <v>129</v>
      </c>
      <c r="X3" s="364" t="s">
        <v>20</v>
      </c>
      <c r="Y3" s="363" t="s">
        <v>21</v>
      </c>
      <c r="Z3" s="365" t="s">
        <v>22</v>
      </c>
      <c r="AA3" s="366" t="s">
        <v>117</v>
      </c>
      <c r="AB3" s="367" t="s">
        <v>23</v>
      </c>
      <c r="AC3" s="358" t="s">
        <v>24</v>
      </c>
      <c r="AD3" s="358" t="s">
        <v>25</v>
      </c>
      <c r="AE3" s="368" t="s">
        <v>26</v>
      </c>
      <c r="AF3" s="369" t="s">
        <v>27</v>
      </c>
      <c r="AG3" s="370" t="s">
        <v>97</v>
      </c>
      <c r="AH3" s="366" t="s">
        <v>98</v>
      </c>
      <c r="AI3" s="358" t="s">
        <v>28</v>
      </c>
      <c r="AJ3" s="358" t="s">
        <v>29</v>
      </c>
      <c r="AK3" s="360" t="s">
        <v>38</v>
      </c>
      <c r="AL3" s="360" t="s">
        <v>39</v>
      </c>
      <c r="AM3" s="360" t="s">
        <v>40</v>
      </c>
      <c r="AN3" s="348" t="s">
        <v>41</v>
      </c>
      <c r="AO3" s="371" t="s">
        <v>30</v>
      </c>
      <c r="AP3" s="372" t="s">
        <v>33</v>
      </c>
      <c r="AQ3" s="358" t="s">
        <v>55</v>
      </c>
      <c r="AR3" s="373" t="s">
        <v>53</v>
      </c>
      <c r="AS3" s="373" t="s">
        <v>109</v>
      </c>
      <c r="AT3" s="370" t="s">
        <v>56</v>
      </c>
      <c r="AU3" s="370" t="s">
        <v>113</v>
      </c>
      <c r="AV3" s="370" t="s">
        <v>32</v>
      </c>
      <c r="AW3" s="374" t="s">
        <v>75</v>
      </c>
      <c r="AX3" s="351" t="s">
        <v>85</v>
      </c>
      <c r="AY3" s="351" t="s">
        <v>84</v>
      </c>
      <c r="AZ3" s="351" t="s">
        <v>35</v>
      </c>
      <c r="BA3" s="370" t="s">
        <v>76</v>
      </c>
      <c r="BB3" s="370" t="s">
        <v>87</v>
      </c>
      <c r="BC3" s="355" t="s">
        <v>102</v>
      </c>
      <c r="BD3" s="375" t="s">
        <v>36</v>
      </c>
      <c r="BE3" s="370" t="s">
        <v>61</v>
      </c>
      <c r="BF3" s="370" t="s">
        <v>62</v>
      </c>
      <c r="BG3" s="370" t="s">
        <v>110</v>
      </c>
      <c r="BH3" s="376" t="s">
        <v>112</v>
      </c>
      <c r="BI3" s="370" t="s">
        <v>111</v>
      </c>
      <c r="BJ3" s="370" t="s">
        <v>121</v>
      </c>
      <c r="BK3" s="349" t="s">
        <v>57</v>
      </c>
    </row>
    <row r="4" spans="1:63" ht="15" customHeight="1" x14ac:dyDescent="0.3">
      <c r="A4" s="336">
        <v>12685</v>
      </c>
      <c r="B4" s="277" t="s">
        <v>999</v>
      </c>
      <c r="C4" s="337" t="s">
        <v>336</v>
      </c>
      <c r="D4" s="338">
        <v>1.8</v>
      </c>
      <c r="E4" s="339" t="s">
        <v>1000</v>
      </c>
      <c r="F4" s="339" t="s">
        <v>1001</v>
      </c>
      <c r="G4" s="339" t="s">
        <v>939</v>
      </c>
      <c r="H4" s="281">
        <v>0</v>
      </c>
      <c r="I4" s="340">
        <v>103003</v>
      </c>
      <c r="J4" s="341">
        <v>1.8</v>
      </c>
      <c r="K4" s="342">
        <v>389</v>
      </c>
      <c r="L4" s="285">
        <f>IF(tabItens[[#This Row],[Média]] &gt; 0, tabItens[[#This Row],[QTDE ATUAL]] / tabItens[[#This Row],[Média]],999.9)</f>
        <v>0</v>
      </c>
      <c r="M4" s="286">
        <v>0</v>
      </c>
      <c r="N4" s="287">
        <f>tabItens[[#This Row],[VALOR UNIT.]] * tabItens[[#This Row],[LC]]</f>
        <v>0</v>
      </c>
      <c r="O4" s="344" t="s">
        <v>940</v>
      </c>
      <c r="P4" s="289">
        <v>0</v>
      </c>
      <c r="Q4" s="345">
        <v>22440</v>
      </c>
      <c r="R4" s="343">
        <v>40392</v>
      </c>
      <c r="S4" s="346">
        <v>45377</v>
      </c>
      <c r="T4" s="292">
        <f>ROUNDDOWN(IFERROR(tabItens[[#This Row],[ATA DT.VALID.]] - $D$1,0) / 30,0)</f>
        <v>5</v>
      </c>
      <c r="U4" s="277" t="s">
        <v>1002</v>
      </c>
      <c r="V4" s="293">
        <v>1</v>
      </c>
      <c r="W4" s="294" t="s">
        <v>2103</v>
      </c>
      <c r="X4" s="295">
        <v>72</v>
      </c>
      <c r="Y4" s="296">
        <v>10</v>
      </c>
      <c r="Z4" s="297"/>
      <c r="AA4" s="298"/>
      <c r="AB4" s="299"/>
      <c r="AC4" s="299">
        <v>12193</v>
      </c>
      <c r="AD4" s="298">
        <v>2023</v>
      </c>
      <c r="AE4" s="299">
        <v>100</v>
      </c>
      <c r="AF4" s="292">
        <v>100</v>
      </c>
      <c r="AG4" s="300" t="s">
        <v>2086</v>
      </c>
      <c r="AH4" s="301">
        <v>45229</v>
      </c>
      <c r="AI4" s="292">
        <v>136</v>
      </c>
      <c r="AJ4" s="301">
        <v>45132</v>
      </c>
      <c r="AK4" s="301" t="s">
        <v>892</v>
      </c>
      <c r="AL4" s="301">
        <v>45209</v>
      </c>
      <c r="AM4" s="346"/>
      <c r="AN4" s="339"/>
      <c r="AO4" s="302" t="str">
        <f>_xlfn.IFNA(IF(VLOOKUP(tabItens[[#This Row],[CÓDIGO]],tabExcluirDoEstoque[#Data],1,FALSE),"sim",""),"")</f>
        <v/>
      </c>
      <c r="AP4" s="303">
        <f ca="1">IF(OR(ISBLANK(tabItens[[#This Row],[ATA DT.VALID.]]),tabItens[[#This Row],[ATA DT.VALID.]]="",tabItens[[#This Row],[ATA DT.VALID.]]=" "),"",IF(TYPE(tabItens[[#This Row],[ATA DT.VALID.]])=1,ROUNDUP((tabItens[[#This Row],[ATA DT.VALID.]]-TODAY())/7,0),""))</f>
        <v>22</v>
      </c>
      <c r="AQ4" s="304">
        <v>0</v>
      </c>
      <c r="AR4" s="305" t="str">
        <f>IF(ISBLANK(tabItens[[#This Row],[CÓDIGO]]),"",IFERROR(VLOOKUP(tabItens[[#This Row],[CÓDIGO]],Consumo!$C$3:$AC$862,26,FALSE),0))</f>
        <v>09.2023</v>
      </c>
      <c r="AS4" s="306">
        <f>SUMIF(Consumo!$C$3:$C$862,tabItens[[#This Row],[CÓDIGO]],Consumo!$N$3:$N$862) + SUMIF(Consumo!$C$3:$C$862,tabItens[[#This Row],[CÓDIGO]],Consumo!$O$3:$O$862) + SUMIF(Consumo!$C$3:$C$862,tabItens[[#This Row],[CÓDIGO]],Consumo!$P$3:$P$862) + SUMIF(Consumo!$C$3:$C$862,tabItens[[#This Row],[CÓDIGO]],Consumo!$Q$3:$Q$862)</f>
        <v>210</v>
      </c>
      <c r="AT4" s="306">
        <f>SUMIF(Consumo!$C$3:$C$862,tabItens[[#This Row],[CÓDIGO]],Consumo!$Z$3:$Z$862)</f>
        <v>621</v>
      </c>
      <c r="AU4" s="307">
        <f>SUMIF(Consumo!$C$3:$C$862,tabItens[[#This Row],[CÓDIGO]],Consumo!$AA$3:$AA$862)</f>
        <v>82</v>
      </c>
      <c r="AV4" s="308">
        <f>SUMIF(Consumo!$C$3:$C$862,tabItens[[#This Row],[CÓDIGO]],Consumo!$Y$3:$Y$862)</f>
        <v>51.75</v>
      </c>
      <c r="AW4" s="281">
        <f>tabItens[[#This Row],[QTDE ATUAL]] + tabItens[[#This Row],[RC QTDE]] + tabItens[[#This Row],[AF SALDO]] + tabItens[[#This Row],[Recentes]]</f>
        <v>100</v>
      </c>
      <c r="AX4" s="309">
        <v>624</v>
      </c>
      <c r="AY4" s="309">
        <v>4</v>
      </c>
      <c r="AZ4" s="309">
        <f>IF(ISBLANK(tabItens[[#This Row],[CÓDIGO]]),"",tabItens[[#This Row],[PontoMês]] * (AZ$2+tabItens[[#This Row],[PontoQtM]]))</f>
        <v>2496</v>
      </c>
      <c r="BA4" s="308">
        <f>tabItens[[#This Row],[PontoPed]] - tabItens[[#This Row],[Saldo]] + (1/10)</f>
        <v>2396.1</v>
      </c>
      <c r="BB4" s="308">
        <f xml:space="preserve"> tabItens[[#This Row],[PontoMês]] * BB$2 - tabItens[[#This Row],[QTDE ATUAL]] - (1/10)</f>
        <v>623.9</v>
      </c>
      <c r="BC4" s="310">
        <f>IF( tabItens[[#This Row],[PontoPed]]&gt;0, IF(tabItens[[#This Row],[PontoPed]]&lt;1, 1, IF( tabItens[[#This Row],[Saldo]]&gt;tabItens[[#This Row],[PontoPed]], 0, (tabItens[[#This Row],[PontoPed]]-tabItens[[#This Row],[Saldo]])/tabItens[[#This Row],[PontoPed]] ) ), 0 )</f>
        <v>0.95993589743589747</v>
      </c>
      <c r="BD4" s="311">
        <f>ROUNDDOWN(IF( OR( AND(tabItens[[#This Row],[PontoPed]]&lt;tabItens[[#This Row],[Saldo]],tabItens[[#This Row],[Saldo]]&gt;0), tabItens[[#This Row],[PontoPed]]=0), 99, IF(AND(tabItens[[#This Row],[Saldo]]=0,tabItens[[#This Row],[PontoPed]]&gt;0), 0, (1-tabItens[[#This Row],[PctAb]])*10 ) ),0)</f>
        <v>0</v>
      </c>
      <c r="BE4" s="312">
        <f>MAX(ROUNDDOWN( IF(tabItens[[#This Row],[Abaixo]] &gt; 0,   tabItens[[#This Row],[Abaixo]] + (tabItens[[#This Row],[PontoMês]] * IF( OR( ISBLANK(tabItens[[#This Row],[ATA Nº/ANO]]), tabItens[[#This Row],[ATA Nº/ANO]] = ""),BE$2,BE$1)),0),0),0)</f>
        <v>4268</v>
      </c>
      <c r="BF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4268</v>
      </c>
      <c r="BG4" s="313">
        <f>SUMIF(Consumo!$C$3:$C$862,tabItens[[#This Row],[CÓDIGO]],Consumo!$E$3:$E$862)</f>
        <v>211</v>
      </c>
      <c r="BH4" s="314">
        <f>IF(AND(tabItens[[#This Row],[Pend]] &gt; 0,tabItens[[#This Row],[Consumo]] &lt;&gt; 0), tabItens[[#This Row],[Pend]] / tabItens[[#This Row],[Consumo]], 0 )</f>
        <v>0.33977455716586152</v>
      </c>
      <c r="BI4" s="313"/>
      <c r="BJ4" s="313"/>
      <c r="BK4" s="315" t="s">
        <v>907</v>
      </c>
    </row>
    <row r="5" spans="1:63" x14ac:dyDescent="0.3">
      <c r="A5" s="336">
        <v>118427</v>
      </c>
      <c r="B5" s="277" t="s">
        <v>1771</v>
      </c>
      <c r="C5" s="337" t="s">
        <v>273</v>
      </c>
      <c r="D5" s="338">
        <v>29.32</v>
      </c>
      <c r="E5" s="339" t="s">
        <v>1772</v>
      </c>
      <c r="F5" s="339" t="s">
        <v>1321</v>
      </c>
      <c r="G5" s="339" t="s">
        <v>1322</v>
      </c>
      <c r="H5" s="281">
        <v>0</v>
      </c>
      <c r="I5" s="340">
        <v>103003</v>
      </c>
      <c r="J5" s="341">
        <v>29.32</v>
      </c>
      <c r="K5" s="342">
        <v>4196</v>
      </c>
      <c r="L5" s="285">
        <f>IF(tabItens[[#This Row],[Média]] &gt; 0, tabItens[[#This Row],[QTDE ATUAL]] / tabItens[[#This Row],[Média]],999.9)</f>
        <v>0</v>
      </c>
      <c r="M5" s="286">
        <v>0</v>
      </c>
      <c r="N5" s="287">
        <f>tabItens[[#This Row],[VALOR UNIT.]] * tabItens[[#This Row],[LC]]</f>
        <v>0</v>
      </c>
      <c r="O5" s="344" t="s">
        <v>1323</v>
      </c>
      <c r="P5" s="289">
        <v>0</v>
      </c>
      <c r="Q5" s="345">
        <v>7115</v>
      </c>
      <c r="R5" s="343">
        <v>208611.8</v>
      </c>
      <c r="S5" s="346">
        <v>45540</v>
      </c>
      <c r="T5" s="292">
        <f>ROUNDDOWN(IFERROR(tabItens[[#This Row],[ATA DT.VALID.]] - $D$1,0) / 30,0)</f>
        <v>10</v>
      </c>
      <c r="U5" s="277" t="s">
        <v>1473</v>
      </c>
      <c r="V5" s="293">
        <v>1</v>
      </c>
      <c r="W5" s="294" t="s">
        <v>906</v>
      </c>
      <c r="X5" s="295">
        <v>74</v>
      </c>
      <c r="Y5" s="296">
        <v>2</v>
      </c>
      <c r="Z5" s="297"/>
      <c r="AA5" s="298"/>
      <c r="AB5" s="299"/>
      <c r="AC5" s="299"/>
      <c r="AD5" s="298"/>
      <c r="AE5" s="299"/>
      <c r="AF5" s="292"/>
      <c r="AG5" s="300" t="s">
        <v>904</v>
      </c>
      <c r="AH5" s="301"/>
      <c r="AI5" s="292">
        <v>1606</v>
      </c>
      <c r="AJ5" s="301">
        <v>44974</v>
      </c>
      <c r="AK5" s="301">
        <v>40490</v>
      </c>
      <c r="AL5" s="301">
        <v>45209</v>
      </c>
      <c r="AM5" s="346"/>
      <c r="AN5" s="339"/>
      <c r="AO5" s="302" t="str">
        <f>_xlfn.IFNA(IF(VLOOKUP(tabItens[[#This Row],[CÓDIGO]],tabExcluirDoEstoque[#Data],1,FALSE),"sim",""),"")</f>
        <v/>
      </c>
      <c r="AP5" s="303">
        <f ca="1">IF(OR(ISBLANK(tabItens[[#This Row],[ATA DT.VALID.]]),tabItens[[#This Row],[ATA DT.VALID.]]="",tabItens[[#This Row],[ATA DT.VALID.]]=" "),"",IF(TYPE(tabItens[[#This Row],[ATA DT.VALID.]])=1,ROUNDUP((tabItens[[#This Row],[ATA DT.VALID.]]-TODAY())/7,0),""))</f>
        <v>45</v>
      </c>
      <c r="AQ5" s="304">
        <v>0</v>
      </c>
      <c r="AR5" s="305" t="str">
        <f>IF(ISBLANK(tabItens[[#This Row],[CÓDIGO]]),"",IFERROR(VLOOKUP(tabItens[[#This Row],[CÓDIGO]],Consumo!$C$3:$AC$862,26,FALSE),0))</f>
        <v>08.2023</v>
      </c>
      <c r="AS5" s="306">
        <f>SUMIF(Consumo!$C$3:$C$862,tabItens[[#This Row],[CÓDIGO]],Consumo!$N$3:$N$862) + SUMIF(Consumo!$C$3:$C$862,tabItens[[#This Row],[CÓDIGO]],Consumo!$O$3:$O$862) + SUMIF(Consumo!$C$3:$C$862,tabItens[[#This Row],[CÓDIGO]],Consumo!$P$3:$P$862) + SUMIF(Consumo!$C$3:$C$862,tabItens[[#This Row],[CÓDIGO]],Consumo!$Q$3:$Q$862)</f>
        <v>106</v>
      </c>
      <c r="AT5" s="306">
        <f>SUMIF(Consumo!$C$3:$C$862,tabItens[[#This Row],[CÓDIGO]],Consumo!$Z$3:$Z$862)</f>
        <v>4817</v>
      </c>
      <c r="AU5" s="307">
        <f>SUMIF(Consumo!$C$3:$C$862,tabItens[[#This Row],[CÓDIGO]],Consumo!$AA$3:$AA$862)</f>
        <v>1252</v>
      </c>
      <c r="AV5" s="308">
        <f>SUMIF(Consumo!$C$3:$C$862,tabItens[[#This Row],[CÓDIGO]],Consumo!$Y$3:$Y$862)</f>
        <v>401.41666666666669</v>
      </c>
      <c r="AW5" s="281">
        <f>tabItens[[#This Row],[QTDE ATUAL]] + tabItens[[#This Row],[RC QTDE]] + tabItens[[#This Row],[AF SALDO]] + tabItens[[#This Row],[Recentes]]</f>
        <v>0</v>
      </c>
      <c r="AX5" s="309">
        <v>467</v>
      </c>
      <c r="AY5" s="309">
        <v>4</v>
      </c>
      <c r="AZ5" s="309">
        <f>IF(ISBLANK(tabItens[[#This Row],[CÓDIGO]]),"",tabItens[[#This Row],[PontoMês]] * (AZ$2+tabItens[[#This Row],[PontoQtM]]))</f>
        <v>1868</v>
      </c>
      <c r="BA5" s="308">
        <f>tabItens[[#This Row],[PontoPed]] - tabItens[[#This Row],[Saldo]] + (1/10)</f>
        <v>1868.1</v>
      </c>
      <c r="BB5" s="308">
        <f xml:space="preserve"> tabItens[[#This Row],[PontoMês]] * BB$2 - tabItens[[#This Row],[QTDE ATUAL]] - (1/10)</f>
        <v>466.9</v>
      </c>
      <c r="BC5" s="310">
        <f>IF( tabItens[[#This Row],[PontoPed]]&gt;0, IF(tabItens[[#This Row],[PontoPed]]&lt;1, 1, IF( tabItens[[#This Row],[Saldo]]&gt;tabItens[[#This Row],[PontoPed]], 0, (tabItens[[#This Row],[PontoPed]]-tabItens[[#This Row],[Saldo]])/tabItens[[#This Row],[PontoPed]] ) ), 0 )</f>
        <v>1</v>
      </c>
      <c r="BD5" s="311">
        <f>ROUNDDOWN(IF( OR( AND(tabItens[[#This Row],[PontoPed]]&lt;tabItens[[#This Row],[Saldo]],tabItens[[#This Row],[Saldo]]&gt;0), tabItens[[#This Row],[PontoPed]]=0), 99, IF(AND(tabItens[[#This Row],[Saldo]]=0,tabItens[[#This Row],[PontoPed]]&gt;0), 0, (1-tabItens[[#This Row],[PctAb]])*10 ) ),0)</f>
        <v>0</v>
      </c>
      <c r="BE5" s="312">
        <f>MAX(ROUNDDOWN( IF(tabItens[[#This Row],[Abaixo]] &gt; 0,   tabItens[[#This Row],[Abaixo]] + (tabItens[[#This Row],[PontoMês]] * IF( OR( ISBLANK(tabItens[[#This Row],[ATA Nº/ANO]]), tabItens[[#This Row],[ATA Nº/ANO]] = ""),BE$2,BE$1)),0),0),0)</f>
        <v>3269</v>
      </c>
      <c r="BF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3269</v>
      </c>
      <c r="BG5" s="313">
        <f>SUMIF(Consumo!$C$3:$C$862,tabItens[[#This Row],[CÓDIGO]],Consumo!$E$3:$E$862)</f>
        <v>0</v>
      </c>
      <c r="BH5" s="314">
        <f>IF(AND(tabItens[[#This Row],[Pend]] &gt; 0,tabItens[[#This Row],[Consumo]] &lt;&gt; 0), tabItens[[#This Row],[Pend]] / tabItens[[#This Row],[Consumo]], 0 )</f>
        <v>0</v>
      </c>
      <c r="BI5" s="313"/>
      <c r="BJ5" s="313"/>
      <c r="BK5" s="315" t="s">
        <v>907</v>
      </c>
    </row>
    <row r="6" spans="1:63" x14ac:dyDescent="0.3">
      <c r="A6" s="336">
        <v>139957</v>
      </c>
      <c r="B6" s="277" t="s">
        <v>2024</v>
      </c>
      <c r="C6" s="337" t="s">
        <v>561</v>
      </c>
      <c r="D6" s="338">
        <v>47.5</v>
      </c>
      <c r="E6" s="339" t="s">
        <v>2025</v>
      </c>
      <c r="F6" s="339" t="s">
        <v>2026</v>
      </c>
      <c r="G6" s="339" t="s">
        <v>2027</v>
      </c>
      <c r="H6" s="281">
        <v>0</v>
      </c>
      <c r="I6" s="340">
        <v>103003</v>
      </c>
      <c r="J6" s="341">
        <v>47.5</v>
      </c>
      <c r="K6" s="342">
        <v>2521</v>
      </c>
      <c r="L6" s="285">
        <f>IF(tabItens[[#This Row],[Média]] &gt; 0, tabItens[[#This Row],[QTDE ATUAL]] / tabItens[[#This Row],[Média]],999.9)</f>
        <v>0</v>
      </c>
      <c r="M6" s="286">
        <v>0</v>
      </c>
      <c r="N6" s="287">
        <f>tabItens[[#This Row],[VALOR UNIT.]] * tabItens[[#This Row],[LC]]</f>
        <v>0</v>
      </c>
      <c r="O6" s="344" t="s">
        <v>2028</v>
      </c>
      <c r="P6" s="289">
        <v>0</v>
      </c>
      <c r="Q6" s="345">
        <v>10691</v>
      </c>
      <c r="R6" s="343">
        <v>507822.5</v>
      </c>
      <c r="S6" s="346">
        <v>45561</v>
      </c>
      <c r="T6" s="292">
        <f>ROUNDDOWN(IFERROR(tabItens[[#This Row],[ATA DT.VALID.]] - $D$1,0) / 30,0)</f>
        <v>11</v>
      </c>
      <c r="U6" s="277" t="s">
        <v>1774</v>
      </c>
      <c r="V6" s="293">
        <v>1</v>
      </c>
      <c r="W6" s="294" t="s">
        <v>906</v>
      </c>
      <c r="X6" s="295">
        <v>51</v>
      </c>
      <c r="Y6" s="296">
        <v>21</v>
      </c>
      <c r="Z6" s="297"/>
      <c r="AA6" s="298"/>
      <c r="AB6" s="299"/>
      <c r="AC6" s="299"/>
      <c r="AD6" s="298"/>
      <c r="AE6" s="299"/>
      <c r="AF6" s="292"/>
      <c r="AG6" s="300" t="s">
        <v>904</v>
      </c>
      <c r="AH6" s="301"/>
      <c r="AI6" s="292">
        <v>2034</v>
      </c>
      <c r="AJ6" s="301">
        <v>44922</v>
      </c>
      <c r="AK6" s="301">
        <v>44075</v>
      </c>
      <c r="AL6" s="301">
        <v>45215</v>
      </c>
      <c r="AM6" s="346"/>
      <c r="AN6" s="339"/>
      <c r="AO6" s="302" t="str">
        <f>_xlfn.IFNA(IF(VLOOKUP(tabItens[[#This Row],[CÓDIGO]],tabExcluirDoEstoque[#Data],1,FALSE),"sim",""),"")</f>
        <v/>
      </c>
      <c r="AP6" s="303">
        <f ca="1">IF(OR(ISBLANK(tabItens[[#This Row],[ATA DT.VALID.]]),tabItens[[#This Row],[ATA DT.VALID.]]="",tabItens[[#This Row],[ATA DT.VALID.]]=" "),"",IF(TYPE(tabItens[[#This Row],[ATA DT.VALID.]])=1,ROUNDUP((tabItens[[#This Row],[ATA DT.VALID.]]-TODAY())/7,0),""))</f>
        <v>48</v>
      </c>
      <c r="AQ6" s="304">
        <v>0</v>
      </c>
      <c r="AR6" s="305" t="str">
        <f>IF(ISBLANK(tabItens[[#This Row],[CÓDIGO]]),"",IFERROR(VLOOKUP(tabItens[[#This Row],[CÓDIGO]],Consumo!$C$3:$AC$862,26,FALSE),0))</f>
        <v>09.2023</v>
      </c>
      <c r="AS6" s="306">
        <f>SUMIF(Consumo!$C$3:$C$862,tabItens[[#This Row],[CÓDIGO]],Consumo!$N$3:$N$862) + SUMIF(Consumo!$C$3:$C$862,tabItens[[#This Row],[CÓDIGO]],Consumo!$O$3:$O$862) + SUMIF(Consumo!$C$3:$C$862,tabItens[[#This Row],[CÓDIGO]],Consumo!$P$3:$P$862) + SUMIF(Consumo!$C$3:$C$862,tabItens[[#This Row],[CÓDIGO]],Consumo!$Q$3:$Q$862)</f>
        <v>997</v>
      </c>
      <c r="AT6" s="306">
        <f>SUMIF(Consumo!$C$3:$C$862,tabItens[[#This Row],[CÓDIGO]],Consumo!$Z$3:$Z$862)</f>
        <v>2640</v>
      </c>
      <c r="AU6" s="307">
        <f>SUMIF(Consumo!$C$3:$C$862,tabItens[[#This Row],[CÓDIGO]],Consumo!$AA$3:$AA$862)</f>
        <v>998</v>
      </c>
      <c r="AV6" s="308">
        <f>SUMIF(Consumo!$C$3:$C$862,tabItens[[#This Row],[CÓDIGO]],Consumo!$Y$3:$Y$862)</f>
        <v>210.33333333333334</v>
      </c>
      <c r="AW6" s="281">
        <f>tabItens[[#This Row],[QTDE ATUAL]] + tabItens[[#This Row],[RC QTDE]] + tabItens[[#This Row],[AF SALDO]] + tabItens[[#This Row],[Recentes]]</f>
        <v>0</v>
      </c>
      <c r="AX6" s="309">
        <v>266</v>
      </c>
      <c r="AY6" s="309">
        <v>4</v>
      </c>
      <c r="AZ6" s="309">
        <f>IF(ISBLANK(tabItens[[#This Row],[CÓDIGO]]),"",tabItens[[#This Row],[PontoMês]] * (AZ$2+tabItens[[#This Row],[PontoQtM]]))</f>
        <v>1064</v>
      </c>
      <c r="BA6" s="308">
        <f>tabItens[[#This Row],[PontoPed]] - tabItens[[#This Row],[Saldo]] + (1/10)</f>
        <v>1064.0999999999999</v>
      </c>
      <c r="BB6" s="308">
        <f xml:space="preserve"> tabItens[[#This Row],[PontoMês]] * BB$2 - tabItens[[#This Row],[QTDE ATUAL]] - (1/10)</f>
        <v>265.89999999999998</v>
      </c>
      <c r="BC6" s="310">
        <f>IF( tabItens[[#This Row],[PontoPed]]&gt;0, IF(tabItens[[#This Row],[PontoPed]]&lt;1, 1, IF( tabItens[[#This Row],[Saldo]]&gt;tabItens[[#This Row],[PontoPed]], 0, (tabItens[[#This Row],[PontoPed]]-tabItens[[#This Row],[Saldo]])/tabItens[[#This Row],[PontoPed]] ) ), 0 )</f>
        <v>1</v>
      </c>
      <c r="BD6" s="311">
        <f>ROUNDDOWN(IF( OR( AND(tabItens[[#This Row],[PontoPed]]&lt;tabItens[[#This Row],[Saldo]],tabItens[[#This Row],[Saldo]]&gt;0), tabItens[[#This Row],[PontoPed]]=0), 99, IF(AND(tabItens[[#This Row],[Saldo]]=0,tabItens[[#This Row],[PontoPed]]&gt;0), 0, (1-tabItens[[#This Row],[PctAb]])*10 ) ),0)</f>
        <v>0</v>
      </c>
      <c r="BE6" s="312">
        <f>MAX(ROUNDDOWN( IF(tabItens[[#This Row],[Abaixo]] &gt; 0,   tabItens[[#This Row],[Abaixo]] + (tabItens[[#This Row],[PontoMês]] * IF( OR( ISBLANK(tabItens[[#This Row],[ATA Nº/ANO]]), tabItens[[#This Row],[ATA Nº/ANO]] = ""),BE$2,BE$1)),0),0),0)</f>
        <v>1862</v>
      </c>
      <c r="BF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1862</v>
      </c>
      <c r="BG6" s="313">
        <f>SUMIF(Consumo!$C$3:$C$862,tabItens[[#This Row],[CÓDIGO]],Consumo!$E$3:$E$862)</f>
        <v>116</v>
      </c>
      <c r="BH6" s="314">
        <f>IF(AND(tabItens[[#This Row],[Pend]] &gt; 0,tabItens[[#This Row],[Consumo]] &lt;&gt; 0), tabItens[[#This Row],[Pend]] / tabItens[[#This Row],[Consumo]], 0 )</f>
        <v>4.3939393939393938E-2</v>
      </c>
      <c r="BI6" s="313"/>
      <c r="BJ6" s="313"/>
      <c r="BK6" s="315" t="s">
        <v>907</v>
      </c>
    </row>
    <row r="7" spans="1:63" x14ac:dyDescent="0.3">
      <c r="A7" s="336">
        <v>139958</v>
      </c>
      <c r="B7" s="277" t="s">
        <v>2029</v>
      </c>
      <c r="C7" s="337" t="s">
        <v>561</v>
      </c>
      <c r="D7" s="338">
        <v>59.34</v>
      </c>
      <c r="E7" s="339" t="s">
        <v>2025</v>
      </c>
      <c r="F7" s="339" t="s">
        <v>2026</v>
      </c>
      <c r="G7" s="339" t="s">
        <v>2027</v>
      </c>
      <c r="H7" s="281">
        <v>0</v>
      </c>
      <c r="I7" s="340">
        <v>103003</v>
      </c>
      <c r="J7" s="341">
        <v>59.34</v>
      </c>
      <c r="K7" s="342">
        <v>1757.55</v>
      </c>
      <c r="L7" s="285">
        <f>IF(tabItens[[#This Row],[Média]] &gt; 0, tabItens[[#This Row],[QTDE ATUAL]] / tabItens[[#This Row],[Média]],999.9)</f>
        <v>0</v>
      </c>
      <c r="M7" s="286">
        <v>0</v>
      </c>
      <c r="N7" s="287">
        <f>tabItens[[#This Row],[VALOR UNIT.]] * tabItens[[#This Row],[LC]]</f>
        <v>0</v>
      </c>
      <c r="O7" s="344" t="s">
        <v>2028</v>
      </c>
      <c r="P7" s="289">
        <v>0</v>
      </c>
      <c r="Q7" s="345">
        <v>11495.9</v>
      </c>
      <c r="R7" s="343">
        <v>682166.71</v>
      </c>
      <c r="S7" s="346">
        <v>45561</v>
      </c>
      <c r="T7" s="292">
        <f>ROUNDDOWN(IFERROR(tabItens[[#This Row],[ATA DT.VALID.]] - $D$1,0) / 30,0)</f>
        <v>11</v>
      </c>
      <c r="U7" s="277" t="s">
        <v>1774</v>
      </c>
      <c r="V7" s="293">
        <v>1</v>
      </c>
      <c r="W7" s="294" t="s">
        <v>906</v>
      </c>
      <c r="X7" s="295">
        <v>51</v>
      </c>
      <c r="Y7" s="296">
        <v>21</v>
      </c>
      <c r="Z7" s="297"/>
      <c r="AA7" s="298"/>
      <c r="AB7" s="299"/>
      <c r="AC7" s="299"/>
      <c r="AD7" s="298"/>
      <c r="AE7" s="299"/>
      <c r="AF7" s="292"/>
      <c r="AG7" s="300" t="s">
        <v>904</v>
      </c>
      <c r="AH7" s="301"/>
      <c r="AI7" s="292">
        <v>586</v>
      </c>
      <c r="AJ7" s="301">
        <v>44550</v>
      </c>
      <c r="AK7" s="301">
        <v>44075</v>
      </c>
      <c r="AL7" s="301">
        <v>45215</v>
      </c>
      <c r="AM7" s="346"/>
      <c r="AN7" s="339"/>
      <c r="AO7" s="302" t="str">
        <f>_xlfn.IFNA(IF(VLOOKUP(tabItens[[#This Row],[CÓDIGO]],tabExcluirDoEstoque[#Data],1,FALSE),"sim",""),"")</f>
        <v/>
      </c>
      <c r="AP7" s="303">
        <f ca="1">IF(OR(ISBLANK(tabItens[[#This Row],[ATA DT.VALID.]]),tabItens[[#This Row],[ATA DT.VALID.]]="",tabItens[[#This Row],[ATA DT.VALID.]]=" "),"",IF(TYPE(tabItens[[#This Row],[ATA DT.VALID.]])=1,ROUNDUP((tabItens[[#This Row],[ATA DT.VALID.]]-TODAY())/7,0),""))</f>
        <v>48</v>
      </c>
      <c r="AQ7" s="304">
        <v>0</v>
      </c>
      <c r="AR7" s="305" t="str">
        <f>IF(ISBLANK(tabItens[[#This Row],[CÓDIGO]]),"",IFERROR(VLOOKUP(tabItens[[#This Row],[CÓDIGO]],Consumo!$C$3:$AC$862,26,FALSE),0))</f>
        <v>03.2023</v>
      </c>
      <c r="AS7" s="306">
        <f>SUMIF(Consumo!$C$3:$C$862,tabItens[[#This Row],[CÓDIGO]],Consumo!$N$3:$N$862) + SUMIF(Consumo!$C$3:$C$862,tabItens[[#This Row],[CÓDIGO]],Consumo!$O$3:$O$862) + SUMIF(Consumo!$C$3:$C$862,tabItens[[#This Row],[CÓDIGO]],Consumo!$P$3:$P$862) + SUMIF(Consumo!$C$3:$C$862,tabItens[[#This Row],[CÓDIGO]],Consumo!$Q$3:$Q$862)</f>
        <v>0</v>
      </c>
      <c r="AT7" s="306">
        <f>SUMIF(Consumo!$C$3:$C$862,tabItens[[#This Row],[CÓDIGO]],Consumo!$Z$3:$Z$862)</f>
        <v>1773</v>
      </c>
      <c r="AU7" s="307">
        <f>SUMIF(Consumo!$C$3:$C$862,tabItens[[#This Row],[CÓDIGO]],Consumo!$AA$3:$AA$862)</f>
        <v>1677.55</v>
      </c>
      <c r="AV7" s="308">
        <f>SUMIF(Consumo!$C$3:$C$862,tabItens[[#This Row],[CÓDIGO]],Consumo!$Y$3:$Y$862)</f>
        <v>97.454166666666666</v>
      </c>
      <c r="AW7" s="281">
        <f>tabItens[[#This Row],[QTDE ATUAL]] + tabItens[[#This Row],[RC QTDE]] + tabItens[[#This Row],[AF SALDO]] + tabItens[[#This Row],[Recentes]]</f>
        <v>0</v>
      </c>
      <c r="AX7" s="309">
        <v>214</v>
      </c>
      <c r="AY7" s="309">
        <v>4</v>
      </c>
      <c r="AZ7" s="309">
        <f>IF(ISBLANK(tabItens[[#This Row],[CÓDIGO]]),"",tabItens[[#This Row],[PontoMês]] * (AZ$2+tabItens[[#This Row],[PontoQtM]]))</f>
        <v>856</v>
      </c>
      <c r="BA7" s="308">
        <f>tabItens[[#This Row],[PontoPed]] - tabItens[[#This Row],[Saldo]] + (1/10)</f>
        <v>856.1</v>
      </c>
      <c r="BB7" s="308">
        <f xml:space="preserve"> tabItens[[#This Row],[PontoMês]] * BB$2 - tabItens[[#This Row],[QTDE ATUAL]] - (1/10)</f>
        <v>213.9</v>
      </c>
      <c r="BC7" s="310">
        <f>IF( tabItens[[#This Row],[PontoPed]]&gt;0, IF(tabItens[[#This Row],[PontoPed]]&lt;1, 1, IF( tabItens[[#This Row],[Saldo]]&gt;tabItens[[#This Row],[PontoPed]], 0, (tabItens[[#This Row],[PontoPed]]-tabItens[[#This Row],[Saldo]])/tabItens[[#This Row],[PontoPed]] ) ), 0 )</f>
        <v>1</v>
      </c>
      <c r="BD7" s="311">
        <f>ROUNDDOWN(IF( OR( AND(tabItens[[#This Row],[PontoPed]]&lt;tabItens[[#This Row],[Saldo]],tabItens[[#This Row],[Saldo]]&gt;0), tabItens[[#This Row],[PontoPed]]=0), 99, IF(AND(tabItens[[#This Row],[Saldo]]=0,tabItens[[#This Row],[PontoPed]]&gt;0), 0, (1-tabItens[[#This Row],[PctAb]])*10 ) ),0)</f>
        <v>0</v>
      </c>
      <c r="BE7" s="312">
        <f>MAX(ROUNDDOWN( IF(tabItens[[#This Row],[Abaixo]] &gt; 0,   tabItens[[#This Row],[Abaixo]] + (tabItens[[#This Row],[PontoMês]] * IF( OR( ISBLANK(tabItens[[#This Row],[ATA Nº/ANO]]), tabItens[[#This Row],[ATA Nº/ANO]] = ""),BE$2,BE$1)),0),0),0)</f>
        <v>1498</v>
      </c>
      <c r="BF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1498</v>
      </c>
      <c r="BG7" s="313">
        <f>SUMIF(Consumo!$C$3:$C$862,tabItens[[#This Row],[CÓDIGO]],Consumo!$E$3:$E$862)</f>
        <v>15.45</v>
      </c>
      <c r="BH7" s="314">
        <f>IF(AND(tabItens[[#This Row],[Pend]] &gt; 0,tabItens[[#This Row],[Consumo]] &lt;&gt; 0), tabItens[[#This Row],[Pend]] / tabItens[[#This Row],[Consumo]], 0 )</f>
        <v>8.7140439932318105E-3</v>
      </c>
      <c r="BI7" s="313"/>
      <c r="BJ7" s="313"/>
      <c r="BK7" s="315" t="s">
        <v>907</v>
      </c>
    </row>
    <row r="8" spans="1:63" x14ac:dyDescent="0.3">
      <c r="A8" s="336">
        <v>140283</v>
      </c>
      <c r="B8" s="277" t="s">
        <v>2059</v>
      </c>
      <c r="C8" s="337" t="s">
        <v>31</v>
      </c>
      <c r="D8" s="338">
        <v>155</v>
      </c>
      <c r="E8" s="339"/>
      <c r="F8" s="339"/>
      <c r="G8" s="339" t="s">
        <v>892</v>
      </c>
      <c r="H8" s="281">
        <v>0</v>
      </c>
      <c r="I8" s="340">
        <v>103003</v>
      </c>
      <c r="J8" s="341">
        <v>155</v>
      </c>
      <c r="K8" s="342">
        <v>37</v>
      </c>
      <c r="L8" s="285">
        <f>IF(tabItens[[#This Row],[Média]] &gt; 0, tabItens[[#This Row],[QTDE ATUAL]] / tabItens[[#This Row],[Média]],999.9)</f>
        <v>0</v>
      </c>
      <c r="M8" s="286">
        <v>0</v>
      </c>
      <c r="N8" s="287">
        <f>tabItens[[#This Row],[VALOR UNIT.]] * tabItens[[#This Row],[LC]]</f>
        <v>0</v>
      </c>
      <c r="O8" s="344" t="s">
        <v>2117</v>
      </c>
      <c r="P8" s="289"/>
      <c r="Q8" s="345"/>
      <c r="R8" s="343"/>
      <c r="S8" s="346"/>
      <c r="T8" s="292">
        <f>ROUNDDOWN(IFERROR(tabItens[[#This Row],[ATA DT.VALID.]] - $D$1,0) / 30,0)</f>
        <v>-1507</v>
      </c>
      <c r="U8" s="277" t="s">
        <v>1487</v>
      </c>
      <c r="V8" s="293">
        <v>1</v>
      </c>
      <c r="W8" s="294" t="s">
        <v>906</v>
      </c>
      <c r="X8" s="295">
        <v>51</v>
      </c>
      <c r="Y8" s="296">
        <v>36</v>
      </c>
      <c r="Z8" s="297"/>
      <c r="AA8" s="298"/>
      <c r="AB8" s="299"/>
      <c r="AC8" s="299"/>
      <c r="AD8" s="298"/>
      <c r="AE8" s="299"/>
      <c r="AF8" s="292"/>
      <c r="AG8" s="300" t="s">
        <v>904</v>
      </c>
      <c r="AH8" s="301"/>
      <c r="AI8" s="292">
        <v>14</v>
      </c>
      <c r="AJ8" s="301">
        <v>45184</v>
      </c>
      <c r="AK8" s="301">
        <v>44155</v>
      </c>
      <c r="AL8" s="301">
        <v>45160</v>
      </c>
      <c r="AM8" s="346"/>
      <c r="AN8" s="339"/>
      <c r="AO8" s="302" t="str">
        <f>_xlfn.IFNA(IF(VLOOKUP(tabItens[[#This Row],[CÓDIGO]],tabExcluirDoEstoque[#Data],1,FALSE),"sim",""),"")</f>
        <v/>
      </c>
      <c r="AP8" s="303" t="str">
        <f ca="1">IF(OR(ISBLANK(tabItens[[#This Row],[ATA DT.VALID.]]),tabItens[[#This Row],[ATA DT.VALID.]]="",tabItens[[#This Row],[ATA DT.VALID.]]=" "),"",IF(TYPE(tabItens[[#This Row],[ATA DT.VALID.]])=1,ROUNDUP((tabItens[[#This Row],[ATA DT.VALID.]]-TODAY())/7,0),""))</f>
        <v/>
      </c>
      <c r="AQ8" s="304">
        <v>0</v>
      </c>
      <c r="AR8" s="305" t="str">
        <f>IF(ISBLANK(tabItens[[#This Row],[CÓDIGO]]),"",IFERROR(VLOOKUP(tabItens[[#This Row],[CÓDIGO]],Consumo!$C$3:$AC$862,26,FALSE),0))</f>
        <v>05.2023</v>
      </c>
      <c r="AS8" s="306">
        <f>SUMIF(Consumo!$C$3:$C$862,tabItens[[#This Row],[CÓDIGO]],Consumo!$N$3:$N$862) + SUMIF(Consumo!$C$3:$C$862,tabItens[[#This Row],[CÓDIGO]],Consumo!$O$3:$O$862) + SUMIF(Consumo!$C$3:$C$862,tabItens[[#This Row],[CÓDIGO]],Consumo!$P$3:$P$862) + SUMIF(Consumo!$C$3:$C$862,tabItens[[#This Row],[CÓDIGO]],Consumo!$Q$3:$Q$862)</f>
        <v>0</v>
      </c>
      <c r="AT8" s="306">
        <f>SUMIF(Consumo!$C$3:$C$862,tabItens[[#This Row],[CÓDIGO]],Consumo!$Z$3:$Z$862)</f>
        <v>39</v>
      </c>
      <c r="AU8" s="307">
        <f>SUMIF(Consumo!$C$3:$C$862,tabItens[[#This Row],[CÓDIGO]],Consumo!$AA$3:$AA$862)</f>
        <v>13</v>
      </c>
      <c r="AV8" s="308">
        <f>SUMIF(Consumo!$C$3:$C$862,tabItens[[#This Row],[CÓDIGO]],Consumo!$Y$3:$Y$862)</f>
        <v>3.1666666666666665</v>
      </c>
      <c r="AW8" s="281">
        <f>tabItens[[#This Row],[QTDE ATUAL]] + tabItens[[#This Row],[RC QTDE]] + tabItens[[#This Row],[AF SALDO]] + tabItens[[#This Row],[Recentes]]</f>
        <v>0</v>
      </c>
      <c r="AX8" s="309">
        <v>5</v>
      </c>
      <c r="AY8" s="309">
        <v>4</v>
      </c>
      <c r="AZ8" s="309">
        <f>IF(ISBLANK(tabItens[[#This Row],[CÓDIGO]]),"",tabItens[[#This Row],[PontoMês]] * (AZ$2+tabItens[[#This Row],[PontoQtM]]))</f>
        <v>20</v>
      </c>
      <c r="BA8" s="308">
        <f>tabItens[[#This Row],[PontoPed]] - tabItens[[#This Row],[Saldo]] + (1/10)</f>
        <v>20.100000000000001</v>
      </c>
      <c r="BB8" s="308">
        <f xml:space="preserve"> tabItens[[#This Row],[PontoMês]] * BB$2 - tabItens[[#This Row],[QTDE ATUAL]] - (1/10)</f>
        <v>4.9000000000000004</v>
      </c>
      <c r="BC8" s="310">
        <f>IF( tabItens[[#This Row],[PontoPed]]&gt;0, IF(tabItens[[#This Row],[PontoPed]]&lt;1, 1, IF( tabItens[[#This Row],[Saldo]]&gt;tabItens[[#This Row],[PontoPed]], 0, (tabItens[[#This Row],[PontoPed]]-tabItens[[#This Row],[Saldo]])/tabItens[[#This Row],[PontoPed]] ) ), 0 )</f>
        <v>1</v>
      </c>
      <c r="BD8" s="311">
        <f>ROUNDDOWN(IF( OR( AND(tabItens[[#This Row],[PontoPed]]&lt;tabItens[[#This Row],[Saldo]],tabItens[[#This Row],[Saldo]]&gt;0), tabItens[[#This Row],[PontoPed]]=0), 99, IF(AND(tabItens[[#This Row],[Saldo]]=0,tabItens[[#This Row],[PontoPed]]&gt;0), 0, (1-tabItens[[#This Row],[PctAb]])*10 ) ),0)</f>
        <v>0</v>
      </c>
      <c r="BE8" s="312">
        <f>MAX(ROUNDDOWN( IF(tabItens[[#This Row],[Abaixo]] &gt; 0,   tabItens[[#This Row],[Abaixo]] + (tabItens[[#This Row],[PontoMês]] * IF( OR( ISBLANK(tabItens[[#This Row],[ATA Nº/ANO]]), tabItens[[#This Row],[ATA Nº/ANO]] = ""),BE$2,BE$1)),0),0),0)</f>
        <v>35</v>
      </c>
      <c r="BF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 s="313">
        <f>SUMIF(Consumo!$C$3:$C$862,tabItens[[#This Row],[CÓDIGO]],Consumo!$E$3:$E$862)</f>
        <v>0</v>
      </c>
      <c r="BH8" s="314">
        <f>IF(AND(tabItens[[#This Row],[Pend]] &gt; 0,tabItens[[#This Row],[Consumo]] &lt;&gt; 0), tabItens[[#This Row],[Pend]] / tabItens[[#This Row],[Consumo]], 0 )</f>
        <v>0</v>
      </c>
      <c r="BI8" s="313"/>
      <c r="BJ8" s="313"/>
      <c r="BK8" s="315" t="s">
        <v>907</v>
      </c>
    </row>
    <row r="9" spans="1:63" x14ac:dyDescent="0.3">
      <c r="A9" s="336">
        <v>63031</v>
      </c>
      <c r="B9" s="277" t="s">
        <v>1399</v>
      </c>
      <c r="C9" s="337" t="s">
        <v>264</v>
      </c>
      <c r="D9" s="338">
        <v>3.2</v>
      </c>
      <c r="E9" s="339"/>
      <c r="F9" s="339"/>
      <c r="G9" s="339" t="s">
        <v>892</v>
      </c>
      <c r="H9" s="281">
        <v>0</v>
      </c>
      <c r="I9" s="340">
        <v>103003</v>
      </c>
      <c r="J9" s="341">
        <v>3.2</v>
      </c>
      <c r="K9" s="342">
        <v>1125</v>
      </c>
      <c r="L9" s="285">
        <f>IF(tabItens[[#This Row],[Média]] &gt; 0, tabItens[[#This Row],[QTDE ATUAL]] / tabItens[[#This Row],[Média]],999.9)</f>
        <v>0</v>
      </c>
      <c r="M9" s="286">
        <v>0</v>
      </c>
      <c r="N9" s="287">
        <f>tabItens[[#This Row],[VALOR UNIT.]] * tabItens[[#This Row],[LC]]</f>
        <v>0</v>
      </c>
      <c r="O9" s="344" t="s">
        <v>2129</v>
      </c>
      <c r="P9" s="289"/>
      <c r="Q9" s="345"/>
      <c r="R9" s="343"/>
      <c r="S9" s="346"/>
      <c r="T9" s="292">
        <f>ROUNDDOWN(IFERROR(tabItens[[#This Row],[ATA DT.VALID.]] - $D$1,0) / 30,0)</f>
        <v>-1507</v>
      </c>
      <c r="U9" s="277" t="s">
        <v>1045</v>
      </c>
      <c r="V9" s="293">
        <v>1</v>
      </c>
      <c r="W9" s="294" t="s">
        <v>2105</v>
      </c>
      <c r="X9" s="295">
        <v>61</v>
      </c>
      <c r="Y9" s="296">
        <v>11</v>
      </c>
      <c r="Z9" s="297"/>
      <c r="AA9" s="298"/>
      <c r="AB9" s="299"/>
      <c r="AC9" s="299"/>
      <c r="AD9" s="298"/>
      <c r="AE9" s="299"/>
      <c r="AF9" s="292"/>
      <c r="AG9" s="300" t="s">
        <v>904</v>
      </c>
      <c r="AH9" s="301"/>
      <c r="AI9" s="292">
        <v>476</v>
      </c>
      <c r="AJ9" s="301">
        <v>45166</v>
      </c>
      <c r="AK9" s="301" t="s">
        <v>892</v>
      </c>
      <c r="AL9" s="301">
        <v>45145</v>
      </c>
      <c r="AM9" s="346"/>
      <c r="AN9" s="339"/>
      <c r="AO9" s="302" t="str">
        <f>_xlfn.IFNA(IF(VLOOKUP(tabItens[[#This Row],[CÓDIGO]],tabExcluirDoEstoque[#Data],1,FALSE),"sim",""),"")</f>
        <v/>
      </c>
      <c r="AP9" s="303" t="str">
        <f ca="1">IF(OR(ISBLANK(tabItens[[#This Row],[ATA DT.VALID.]]),tabItens[[#This Row],[ATA DT.VALID.]]="",tabItens[[#This Row],[ATA DT.VALID.]]=" "),"",IF(TYPE(tabItens[[#This Row],[ATA DT.VALID.]])=1,ROUNDUP((tabItens[[#This Row],[ATA DT.VALID.]]-TODAY())/7,0),""))</f>
        <v/>
      </c>
      <c r="AQ9" s="304">
        <v>0</v>
      </c>
      <c r="AR9" s="305" t="str">
        <f>IF(ISBLANK(tabItens[[#This Row],[CÓDIGO]]),"",IFERROR(VLOOKUP(tabItens[[#This Row],[CÓDIGO]],Consumo!$C$3:$AC$862,26,FALSE),0))</f>
        <v>09.2023</v>
      </c>
      <c r="AS9" s="306">
        <f>SUMIF(Consumo!$C$3:$C$862,tabItens[[#This Row],[CÓDIGO]],Consumo!$N$3:$N$862) + SUMIF(Consumo!$C$3:$C$862,tabItens[[#This Row],[CÓDIGO]],Consumo!$O$3:$O$862) + SUMIF(Consumo!$C$3:$C$862,tabItens[[#This Row],[CÓDIGO]],Consumo!$P$3:$P$862) + SUMIF(Consumo!$C$3:$C$862,tabItens[[#This Row],[CÓDIGO]],Consumo!$Q$3:$Q$862)</f>
        <v>794</v>
      </c>
      <c r="AT9" s="306">
        <f>SUMIF(Consumo!$C$3:$C$862,tabItens[[#This Row],[CÓDIGO]],Consumo!$Z$3:$Z$862)</f>
        <v>1425</v>
      </c>
      <c r="AU9" s="307">
        <f>SUMIF(Consumo!$C$3:$C$862,tabItens[[#This Row],[CÓDIGO]],Consumo!$AA$3:$AA$862)</f>
        <v>542</v>
      </c>
      <c r="AV9" s="308">
        <f>SUMIF(Consumo!$C$3:$C$862,tabItens[[#This Row],[CÓDIGO]],Consumo!$Y$3:$Y$862)</f>
        <v>106.75</v>
      </c>
      <c r="AW9" s="281">
        <f>tabItens[[#This Row],[QTDE ATUAL]] + tabItens[[#This Row],[RC QTDE]] + tabItens[[#This Row],[AF SALDO]] + tabItens[[#This Row],[Recentes]]</f>
        <v>0</v>
      </c>
      <c r="AX9" s="309">
        <v>66</v>
      </c>
      <c r="AY9" s="309">
        <v>4</v>
      </c>
      <c r="AZ9" s="309">
        <f>IF(ISBLANK(tabItens[[#This Row],[CÓDIGO]]),"",tabItens[[#This Row],[PontoMês]] * (AZ$2+tabItens[[#This Row],[PontoQtM]]))</f>
        <v>264</v>
      </c>
      <c r="BA9" s="308">
        <f>tabItens[[#This Row],[PontoPed]] - tabItens[[#This Row],[Saldo]] + (1/10)</f>
        <v>264.10000000000002</v>
      </c>
      <c r="BB9" s="308">
        <f xml:space="preserve"> tabItens[[#This Row],[PontoMês]] * BB$2 - tabItens[[#This Row],[QTDE ATUAL]] - (1/10)</f>
        <v>65.900000000000006</v>
      </c>
      <c r="BC9" s="310">
        <f>IF( tabItens[[#This Row],[PontoPed]]&gt;0, IF(tabItens[[#This Row],[PontoPed]]&lt;1, 1, IF( tabItens[[#This Row],[Saldo]]&gt;tabItens[[#This Row],[PontoPed]], 0, (tabItens[[#This Row],[PontoPed]]-tabItens[[#This Row],[Saldo]])/tabItens[[#This Row],[PontoPed]] ) ), 0 )</f>
        <v>1</v>
      </c>
      <c r="BD9" s="311">
        <f>ROUNDDOWN(IF( OR( AND(tabItens[[#This Row],[PontoPed]]&lt;tabItens[[#This Row],[Saldo]],tabItens[[#This Row],[Saldo]]&gt;0), tabItens[[#This Row],[PontoPed]]=0), 99, IF(AND(tabItens[[#This Row],[Saldo]]=0,tabItens[[#This Row],[PontoPed]]&gt;0), 0, (1-tabItens[[#This Row],[PctAb]])*10 ) ),0)</f>
        <v>0</v>
      </c>
      <c r="BE9" s="312">
        <f>MAX(ROUNDDOWN( IF(tabItens[[#This Row],[Abaixo]] &gt; 0,   tabItens[[#This Row],[Abaixo]] + (tabItens[[#This Row],[PontoMês]] * IF( OR( ISBLANK(tabItens[[#This Row],[ATA Nº/ANO]]), tabItens[[#This Row],[ATA Nº/ANO]] = ""),BE$2,BE$1)),0),0),0)</f>
        <v>462</v>
      </c>
      <c r="BF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 s="313">
        <f>SUMIF(Consumo!$C$3:$C$862,tabItens[[#This Row],[CÓDIGO]],Consumo!$E$3:$E$862)</f>
        <v>0</v>
      </c>
      <c r="BH9" s="314">
        <f>IF(AND(tabItens[[#This Row],[Pend]] &gt; 0,tabItens[[#This Row],[Consumo]] &lt;&gt; 0), tabItens[[#This Row],[Pend]] / tabItens[[#This Row],[Consumo]], 0 )</f>
        <v>0</v>
      </c>
      <c r="BI9" s="313"/>
      <c r="BJ9" s="313"/>
      <c r="BK9" s="315" t="s">
        <v>907</v>
      </c>
    </row>
    <row r="10" spans="1:63" x14ac:dyDescent="0.3">
      <c r="A10" s="336">
        <v>13161</v>
      </c>
      <c r="B10" s="277" t="s">
        <v>1056</v>
      </c>
      <c r="C10" s="337" t="s">
        <v>264</v>
      </c>
      <c r="D10" s="338">
        <v>34.799999999999997</v>
      </c>
      <c r="E10" s="339"/>
      <c r="F10" s="339"/>
      <c r="G10" s="339" t="s">
        <v>892</v>
      </c>
      <c r="H10" s="281">
        <v>0</v>
      </c>
      <c r="I10" s="340">
        <v>103003</v>
      </c>
      <c r="J10" s="341">
        <v>34.799999999999997</v>
      </c>
      <c r="K10" s="342">
        <v>320</v>
      </c>
      <c r="L10" s="285">
        <f>IF(tabItens[[#This Row],[Média]] &gt; 0, tabItens[[#This Row],[QTDE ATUAL]] / tabItens[[#This Row],[Média]],999.9)</f>
        <v>0</v>
      </c>
      <c r="M10" s="286">
        <v>0</v>
      </c>
      <c r="N10" s="287">
        <f>tabItens[[#This Row],[VALOR UNIT.]] * tabItens[[#This Row],[LC]]</f>
        <v>0</v>
      </c>
      <c r="O10" s="344" t="s">
        <v>2129</v>
      </c>
      <c r="P10" s="289"/>
      <c r="Q10" s="345"/>
      <c r="R10" s="343"/>
      <c r="S10" s="346"/>
      <c r="T10" s="292">
        <f>ROUNDDOWN(IFERROR(tabItens[[#This Row],[ATA DT.VALID.]] - $D$1,0) / 30,0)</f>
        <v>-1507</v>
      </c>
      <c r="U10" s="277" t="s">
        <v>1057</v>
      </c>
      <c r="V10" s="293">
        <v>1</v>
      </c>
      <c r="W10" s="294" t="s">
        <v>2105</v>
      </c>
      <c r="X10" s="295">
        <v>61</v>
      </c>
      <c r="Y10" s="296">
        <v>14</v>
      </c>
      <c r="Z10" s="297"/>
      <c r="AA10" s="298"/>
      <c r="AB10" s="299"/>
      <c r="AC10" s="299"/>
      <c r="AD10" s="298"/>
      <c r="AE10" s="299"/>
      <c r="AF10" s="292"/>
      <c r="AG10" s="300" t="s">
        <v>904</v>
      </c>
      <c r="AH10" s="301"/>
      <c r="AI10" s="292">
        <v>132</v>
      </c>
      <c r="AJ10" s="301">
        <v>45159</v>
      </c>
      <c r="AK10" s="301" t="s">
        <v>892</v>
      </c>
      <c r="AL10" s="301">
        <v>45145</v>
      </c>
      <c r="AM10" s="346"/>
      <c r="AN10" s="339"/>
      <c r="AO10" s="302" t="str">
        <f>_xlfn.IFNA(IF(VLOOKUP(tabItens[[#This Row],[CÓDIGO]],tabExcluirDoEstoque[#Data],1,FALSE),"sim",""),"")</f>
        <v/>
      </c>
      <c r="AP10" s="303" t="str">
        <f ca="1">IF(OR(ISBLANK(tabItens[[#This Row],[ATA DT.VALID.]]),tabItens[[#This Row],[ATA DT.VALID.]]="",tabItens[[#This Row],[ATA DT.VALID.]]=" "),"",IF(TYPE(tabItens[[#This Row],[ATA DT.VALID.]])=1,ROUNDUP((tabItens[[#This Row],[ATA DT.VALID.]]-TODAY())/7,0),""))</f>
        <v/>
      </c>
      <c r="AQ10" s="304">
        <v>0</v>
      </c>
      <c r="AR10" s="305" t="str">
        <f>IF(ISBLANK(tabItens[[#This Row],[CÓDIGO]]),"",IFERROR(VLOOKUP(tabItens[[#This Row],[CÓDIGO]],Consumo!$C$3:$AC$862,26,FALSE),0))</f>
        <v>09.2023</v>
      </c>
      <c r="AS10" s="306">
        <f>SUMIF(Consumo!$C$3:$C$862,tabItens[[#This Row],[CÓDIGO]],Consumo!$N$3:$N$862) + SUMIF(Consumo!$C$3:$C$862,tabItens[[#This Row],[CÓDIGO]],Consumo!$O$3:$O$862) + SUMIF(Consumo!$C$3:$C$862,tabItens[[#This Row],[CÓDIGO]],Consumo!$P$3:$P$862) + SUMIF(Consumo!$C$3:$C$862,tabItens[[#This Row],[CÓDIGO]],Consumo!$Q$3:$Q$862)</f>
        <v>186</v>
      </c>
      <c r="AT10" s="306">
        <f>SUMIF(Consumo!$C$3:$C$862,tabItens[[#This Row],[CÓDIGO]],Consumo!$Z$3:$Z$862)</f>
        <v>393</v>
      </c>
      <c r="AU10" s="307">
        <f>SUMIF(Consumo!$C$3:$C$862,tabItens[[#This Row],[CÓDIGO]],Consumo!$AA$3:$AA$862)</f>
        <v>124</v>
      </c>
      <c r="AV10" s="308">
        <f>SUMIF(Consumo!$C$3:$C$862,tabItens[[#This Row],[CÓDIGO]],Consumo!$Y$3:$Y$862)</f>
        <v>30.583333333333332</v>
      </c>
      <c r="AW10" s="281">
        <f>tabItens[[#This Row],[QTDE ATUAL]] + tabItens[[#This Row],[RC QTDE]] + tabItens[[#This Row],[AF SALDO]] + tabItens[[#This Row],[Recentes]]</f>
        <v>0</v>
      </c>
      <c r="AX10" s="309">
        <v>24</v>
      </c>
      <c r="AY10" s="309">
        <v>4</v>
      </c>
      <c r="AZ10" s="309">
        <f>IF(ISBLANK(tabItens[[#This Row],[CÓDIGO]]),"",tabItens[[#This Row],[PontoMês]] * (AZ$2+tabItens[[#This Row],[PontoQtM]]))</f>
        <v>96</v>
      </c>
      <c r="BA10" s="308">
        <f>tabItens[[#This Row],[PontoPed]] - tabItens[[#This Row],[Saldo]] + (1/10)</f>
        <v>96.1</v>
      </c>
      <c r="BB10" s="308">
        <f xml:space="preserve"> tabItens[[#This Row],[PontoMês]] * BB$2 - tabItens[[#This Row],[QTDE ATUAL]] - (1/10)</f>
        <v>23.9</v>
      </c>
      <c r="BC10" s="310">
        <f>IF( tabItens[[#This Row],[PontoPed]]&gt;0, IF(tabItens[[#This Row],[PontoPed]]&lt;1, 1, IF( tabItens[[#This Row],[Saldo]]&gt;tabItens[[#This Row],[PontoPed]], 0, (tabItens[[#This Row],[PontoPed]]-tabItens[[#This Row],[Saldo]])/tabItens[[#This Row],[PontoPed]] ) ), 0 )</f>
        <v>1</v>
      </c>
      <c r="BD10" s="311">
        <f>ROUNDDOWN(IF( OR( AND(tabItens[[#This Row],[PontoPed]]&lt;tabItens[[#This Row],[Saldo]],tabItens[[#This Row],[Saldo]]&gt;0), tabItens[[#This Row],[PontoPed]]=0), 99, IF(AND(tabItens[[#This Row],[Saldo]]=0,tabItens[[#This Row],[PontoPed]]&gt;0), 0, (1-tabItens[[#This Row],[PctAb]])*10 ) ),0)</f>
        <v>0</v>
      </c>
      <c r="BE10" s="312">
        <f>MAX(ROUNDDOWN( IF(tabItens[[#This Row],[Abaixo]] &gt; 0,   tabItens[[#This Row],[Abaixo]] + (tabItens[[#This Row],[PontoMês]] * IF( OR( ISBLANK(tabItens[[#This Row],[ATA Nº/ANO]]), tabItens[[#This Row],[ATA Nº/ANO]] = ""),BE$2,BE$1)),0),0),0)</f>
        <v>168</v>
      </c>
      <c r="BF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 s="313">
        <f>SUMIF(Consumo!$C$3:$C$862,tabItens[[#This Row],[CÓDIGO]],Consumo!$E$3:$E$862)</f>
        <v>0</v>
      </c>
      <c r="BH10" s="314">
        <f>IF(AND(tabItens[[#This Row],[Pend]] &gt; 0,tabItens[[#This Row],[Consumo]] &lt;&gt; 0), tabItens[[#This Row],[Pend]] / tabItens[[#This Row],[Consumo]], 0 )</f>
        <v>0</v>
      </c>
      <c r="BI10" s="313"/>
      <c r="BJ10" s="313"/>
      <c r="BK10" s="315" t="s">
        <v>907</v>
      </c>
    </row>
    <row r="11" spans="1:63" x14ac:dyDescent="0.3">
      <c r="A11" s="336">
        <v>128288</v>
      </c>
      <c r="B11" s="277" t="s">
        <v>1832</v>
      </c>
      <c r="C11" s="337" t="s">
        <v>302</v>
      </c>
      <c r="D11" s="338">
        <v>135.71</v>
      </c>
      <c r="E11" s="339"/>
      <c r="F11" s="339"/>
      <c r="G11" s="339" t="s">
        <v>892</v>
      </c>
      <c r="H11" s="281">
        <v>0</v>
      </c>
      <c r="I11" s="340">
        <v>103003</v>
      </c>
      <c r="J11" s="341">
        <v>135.71</v>
      </c>
      <c r="K11" s="342">
        <v>15</v>
      </c>
      <c r="L11" s="285">
        <f>IF(tabItens[[#This Row],[Média]] &gt; 0, tabItens[[#This Row],[QTDE ATUAL]] / tabItens[[#This Row],[Média]],999.9)</f>
        <v>0</v>
      </c>
      <c r="M11" s="286">
        <v>0</v>
      </c>
      <c r="N11" s="287">
        <f>tabItens[[#This Row],[VALOR UNIT.]] * tabItens[[#This Row],[LC]]</f>
        <v>0</v>
      </c>
      <c r="O11" s="344" t="s">
        <v>2221</v>
      </c>
      <c r="P11" s="289"/>
      <c r="Q11" s="345"/>
      <c r="R11" s="343"/>
      <c r="S11" s="346"/>
      <c r="T11" s="292">
        <f>ROUNDDOWN(IFERROR(tabItens[[#This Row],[ATA DT.VALID.]] - $D$1,0) / 30,0)</f>
        <v>-1507</v>
      </c>
      <c r="U11" s="277" t="s">
        <v>1561</v>
      </c>
      <c r="V11" s="293">
        <v>1</v>
      </c>
      <c r="W11" s="294" t="s">
        <v>2104</v>
      </c>
      <c r="X11" s="295">
        <v>76</v>
      </c>
      <c r="Y11" s="296">
        <v>13</v>
      </c>
      <c r="Z11" s="297"/>
      <c r="AA11" s="298"/>
      <c r="AB11" s="299"/>
      <c r="AC11" s="299">
        <v>14002</v>
      </c>
      <c r="AD11" s="298">
        <v>2022</v>
      </c>
      <c r="AE11" s="299">
        <v>0</v>
      </c>
      <c r="AF11" s="292">
        <v>20</v>
      </c>
      <c r="AG11" s="300" t="s">
        <v>2100</v>
      </c>
      <c r="AH11" s="301">
        <v>44875</v>
      </c>
      <c r="AI11" s="292">
        <v>6</v>
      </c>
      <c r="AJ11" s="301">
        <v>44742</v>
      </c>
      <c r="AK11" s="301">
        <v>41830</v>
      </c>
      <c r="AL11" s="301">
        <v>44865</v>
      </c>
      <c r="AM11" s="346"/>
      <c r="AN11" s="339"/>
      <c r="AO11" s="302" t="str">
        <f>_xlfn.IFNA(IF(VLOOKUP(tabItens[[#This Row],[CÓDIGO]],tabExcluirDoEstoque[#Data],1,FALSE),"sim",""),"")</f>
        <v/>
      </c>
      <c r="AP11" s="303" t="str">
        <f ca="1">IF(OR(ISBLANK(tabItens[[#This Row],[ATA DT.VALID.]]),tabItens[[#This Row],[ATA DT.VALID.]]="",tabItens[[#This Row],[ATA DT.VALID.]]=" "),"",IF(TYPE(tabItens[[#This Row],[ATA DT.VALID.]])=1,ROUNDUP((tabItens[[#This Row],[ATA DT.VALID.]]-TODAY())/7,0),""))</f>
        <v/>
      </c>
      <c r="AQ11" s="304">
        <v>0</v>
      </c>
      <c r="AR11" s="305" t="str">
        <f>IF(ISBLANK(tabItens[[#This Row],[CÓDIGO]]),"",IFERROR(VLOOKUP(tabItens[[#This Row],[CÓDIGO]],Consumo!$C$3:$AC$862,26,FALSE),0))</f>
        <v>02.2023</v>
      </c>
      <c r="AS11" s="306">
        <f>SUMIF(Consumo!$C$3:$C$862,tabItens[[#This Row],[CÓDIGO]],Consumo!$N$3:$N$862) + SUMIF(Consumo!$C$3:$C$862,tabItens[[#This Row],[CÓDIGO]],Consumo!$O$3:$O$862) + SUMIF(Consumo!$C$3:$C$862,tabItens[[#This Row],[CÓDIGO]],Consumo!$P$3:$P$862) + SUMIF(Consumo!$C$3:$C$862,tabItens[[#This Row],[CÓDIGO]],Consumo!$Q$3:$Q$862)</f>
        <v>0</v>
      </c>
      <c r="AT11" s="306">
        <f>SUMIF(Consumo!$C$3:$C$862,tabItens[[#This Row],[CÓDIGO]],Consumo!$Z$3:$Z$862)</f>
        <v>17</v>
      </c>
      <c r="AU11" s="307">
        <f>SUMIF(Consumo!$C$3:$C$862,tabItens[[#This Row],[CÓDIGO]],Consumo!$AA$3:$AA$862)</f>
        <v>10</v>
      </c>
      <c r="AV11" s="308">
        <f>SUMIF(Consumo!$C$3:$C$862,tabItens[[#This Row],[CÓDIGO]],Consumo!$Y$3:$Y$862)</f>
        <v>1.0833333333333333</v>
      </c>
      <c r="AW11" s="281">
        <f>tabItens[[#This Row],[QTDE ATUAL]] + tabItens[[#This Row],[RC QTDE]] + tabItens[[#This Row],[AF SALDO]] + tabItens[[#This Row],[Recentes]]</f>
        <v>0</v>
      </c>
      <c r="AX11" s="309">
        <v>2</v>
      </c>
      <c r="AY11" s="309">
        <v>4</v>
      </c>
      <c r="AZ11" s="309">
        <f>IF(ISBLANK(tabItens[[#This Row],[CÓDIGO]]),"",tabItens[[#This Row],[PontoMês]] * (AZ$2+tabItens[[#This Row],[PontoQtM]]))</f>
        <v>8</v>
      </c>
      <c r="BA11" s="308">
        <f>tabItens[[#This Row],[PontoPed]] - tabItens[[#This Row],[Saldo]] + (1/10)</f>
        <v>8.1</v>
      </c>
      <c r="BB11" s="308">
        <f xml:space="preserve"> tabItens[[#This Row],[PontoMês]] * BB$2 - tabItens[[#This Row],[QTDE ATUAL]] - (1/10)</f>
        <v>1.9</v>
      </c>
      <c r="BC11" s="310">
        <f>IF( tabItens[[#This Row],[PontoPed]]&gt;0, IF(tabItens[[#This Row],[PontoPed]]&lt;1, 1, IF( tabItens[[#This Row],[Saldo]]&gt;tabItens[[#This Row],[PontoPed]], 0, (tabItens[[#This Row],[PontoPed]]-tabItens[[#This Row],[Saldo]])/tabItens[[#This Row],[PontoPed]] ) ), 0 )</f>
        <v>1</v>
      </c>
      <c r="BD11" s="311">
        <f>ROUNDDOWN(IF( OR( AND(tabItens[[#This Row],[PontoPed]]&lt;tabItens[[#This Row],[Saldo]],tabItens[[#This Row],[Saldo]]&gt;0), tabItens[[#This Row],[PontoPed]]=0), 99, IF(AND(tabItens[[#This Row],[Saldo]]=0,tabItens[[#This Row],[PontoPed]]&gt;0), 0, (1-tabItens[[#This Row],[PctAb]])*10 ) ),0)</f>
        <v>0</v>
      </c>
      <c r="BE11" s="312">
        <f>MAX(ROUNDDOWN( IF(tabItens[[#This Row],[Abaixo]] &gt; 0,   tabItens[[#This Row],[Abaixo]] + (tabItens[[#This Row],[PontoMês]] * IF( OR( ISBLANK(tabItens[[#This Row],[ATA Nº/ANO]]), tabItens[[#This Row],[ATA Nº/ANO]] = ""),BE$2,BE$1)),0),0),0)</f>
        <v>14</v>
      </c>
      <c r="BF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 s="313">
        <f>SUMIF(Consumo!$C$3:$C$862,tabItens[[#This Row],[CÓDIGO]],Consumo!$E$3:$E$862)</f>
        <v>2</v>
      </c>
      <c r="BH11" s="314">
        <f>IF(AND(tabItens[[#This Row],[Pend]] &gt; 0,tabItens[[#This Row],[Consumo]] &lt;&gt; 0), tabItens[[#This Row],[Pend]] / tabItens[[#This Row],[Consumo]], 0 )</f>
        <v>0.11764705882352941</v>
      </c>
      <c r="BI11" s="313"/>
      <c r="BJ11" s="313"/>
      <c r="BK11" s="315" t="s">
        <v>907</v>
      </c>
    </row>
    <row r="12" spans="1:63" x14ac:dyDescent="0.3">
      <c r="A12" s="336">
        <v>12635</v>
      </c>
      <c r="B12" s="277" t="s">
        <v>990</v>
      </c>
      <c r="C12" s="337" t="s">
        <v>381</v>
      </c>
      <c r="D12" s="338">
        <v>0.93</v>
      </c>
      <c r="E12" s="339"/>
      <c r="F12" s="339"/>
      <c r="G12" s="339" t="s">
        <v>892</v>
      </c>
      <c r="H12" s="281">
        <v>0</v>
      </c>
      <c r="I12" s="340">
        <v>103003</v>
      </c>
      <c r="J12" s="341">
        <v>0.93</v>
      </c>
      <c r="K12" s="342">
        <v>11203</v>
      </c>
      <c r="L12" s="285">
        <f>IF(tabItens[[#This Row],[Média]] &gt; 0, tabItens[[#This Row],[QTDE ATUAL]] / tabItens[[#This Row],[Média]],999.9)</f>
        <v>0</v>
      </c>
      <c r="M12" s="286">
        <v>0</v>
      </c>
      <c r="N12" s="287">
        <f>tabItens[[#This Row],[VALOR UNIT.]] * tabItens[[#This Row],[LC]]</f>
        <v>0</v>
      </c>
      <c r="O12" s="344" t="s">
        <v>2115</v>
      </c>
      <c r="P12" s="289"/>
      <c r="Q12" s="345"/>
      <c r="R12" s="343"/>
      <c r="S12" s="346"/>
      <c r="T12" s="292">
        <f>ROUNDDOWN(IFERROR(tabItens[[#This Row],[ATA DT.VALID.]] - $D$1,0) / 30,0)</f>
        <v>-1507</v>
      </c>
      <c r="U12" s="277" t="s">
        <v>989</v>
      </c>
      <c r="V12" s="293">
        <v>1</v>
      </c>
      <c r="W12" s="294" t="s">
        <v>905</v>
      </c>
      <c r="X12" s="295">
        <v>57</v>
      </c>
      <c r="Y12" s="296">
        <v>16</v>
      </c>
      <c r="Z12" s="297">
        <v>6984</v>
      </c>
      <c r="AA12" s="298">
        <v>2023</v>
      </c>
      <c r="AB12" s="299">
        <v>500</v>
      </c>
      <c r="AC12" s="299"/>
      <c r="AD12" s="298"/>
      <c r="AE12" s="299"/>
      <c r="AF12" s="292"/>
      <c r="AG12" s="300" t="s">
        <v>904</v>
      </c>
      <c r="AH12" s="301"/>
      <c r="AI12" s="292">
        <v>6040</v>
      </c>
      <c r="AJ12" s="301">
        <v>44425</v>
      </c>
      <c r="AK12" s="301" t="s">
        <v>892</v>
      </c>
      <c r="AL12" s="301">
        <v>45048</v>
      </c>
      <c r="AM12" s="346"/>
      <c r="AN12" s="339"/>
      <c r="AO12" s="302" t="str">
        <f>_xlfn.IFNA(IF(VLOOKUP(tabItens[[#This Row],[CÓDIGO]],tabExcluirDoEstoque[#Data],1,FALSE),"sim",""),"")</f>
        <v/>
      </c>
      <c r="AP12" s="303" t="str">
        <f ca="1">IF(OR(ISBLANK(tabItens[[#This Row],[ATA DT.VALID.]]),tabItens[[#This Row],[ATA DT.VALID.]]="",tabItens[[#This Row],[ATA DT.VALID.]]=" "),"",IF(TYPE(tabItens[[#This Row],[ATA DT.VALID.]])=1,ROUNDUP((tabItens[[#This Row],[ATA DT.VALID.]]-TODAY())/7,0),""))</f>
        <v/>
      </c>
      <c r="AQ12" s="304">
        <v>0</v>
      </c>
      <c r="AR12" s="305" t="str">
        <f>IF(ISBLANK(tabItens[[#This Row],[CÓDIGO]]),"",IFERROR(VLOOKUP(tabItens[[#This Row],[CÓDIGO]],Consumo!$C$3:$AC$862,26,FALSE),0))</f>
        <v>09.2023</v>
      </c>
      <c r="AS12" s="306">
        <f>SUMIF(Consumo!$C$3:$C$862,tabItens[[#This Row],[CÓDIGO]],Consumo!$N$3:$N$862) + SUMIF(Consumo!$C$3:$C$862,tabItens[[#This Row],[CÓDIGO]],Consumo!$O$3:$O$862) + SUMIF(Consumo!$C$3:$C$862,tabItens[[#This Row],[CÓDIGO]],Consumo!$P$3:$P$862) + SUMIF(Consumo!$C$3:$C$862,tabItens[[#This Row],[CÓDIGO]],Consumo!$Q$3:$Q$862)</f>
        <v>7117</v>
      </c>
      <c r="AT12" s="306">
        <f>SUMIF(Consumo!$C$3:$C$862,tabItens[[#This Row],[CÓDIGO]],Consumo!$Z$3:$Z$862)</f>
        <v>18202</v>
      </c>
      <c r="AU12" s="307">
        <f>SUMIF(Consumo!$C$3:$C$862,tabItens[[#This Row],[CÓDIGO]],Consumo!$AA$3:$AA$862)</f>
        <v>2431</v>
      </c>
      <c r="AV12" s="308">
        <f>SUMIF(Consumo!$C$3:$C$862,tabItens[[#This Row],[CÓDIGO]],Consumo!$Y$3:$Y$862)</f>
        <v>1516.8333333333333</v>
      </c>
      <c r="AW12" s="281">
        <f>tabItens[[#This Row],[QTDE ATUAL]] + tabItens[[#This Row],[RC QTDE]] + tabItens[[#This Row],[AF SALDO]] + tabItens[[#This Row],[Recentes]]</f>
        <v>500</v>
      </c>
      <c r="AX12" s="309">
        <v>2084</v>
      </c>
      <c r="AY12" s="309">
        <v>4</v>
      </c>
      <c r="AZ12" s="309">
        <f>IF(ISBLANK(tabItens[[#This Row],[CÓDIGO]]),"",tabItens[[#This Row],[PontoMês]] * (AZ$2+tabItens[[#This Row],[PontoQtM]]))</f>
        <v>8336</v>
      </c>
      <c r="BA12" s="308">
        <f>tabItens[[#This Row],[PontoPed]] - tabItens[[#This Row],[Saldo]] + (1/10)</f>
        <v>7836.1</v>
      </c>
      <c r="BB12" s="308">
        <f xml:space="preserve"> tabItens[[#This Row],[PontoMês]] * BB$2 - tabItens[[#This Row],[QTDE ATUAL]] - (1/10)</f>
        <v>2083.9</v>
      </c>
      <c r="BC12" s="310">
        <f>IF( tabItens[[#This Row],[PontoPed]]&gt;0, IF(tabItens[[#This Row],[PontoPed]]&lt;1, 1, IF( tabItens[[#This Row],[Saldo]]&gt;tabItens[[#This Row],[PontoPed]], 0, (tabItens[[#This Row],[PontoPed]]-tabItens[[#This Row],[Saldo]])/tabItens[[#This Row],[PontoPed]] ) ), 0 )</f>
        <v>0.9400191938579654</v>
      </c>
      <c r="BD12" s="311">
        <f>ROUNDDOWN(IF( OR( AND(tabItens[[#This Row],[PontoPed]]&lt;tabItens[[#This Row],[Saldo]],tabItens[[#This Row],[Saldo]]&gt;0), tabItens[[#This Row],[PontoPed]]=0), 99, IF(AND(tabItens[[#This Row],[Saldo]]=0,tabItens[[#This Row],[PontoPed]]&gt;0), 0, (1-tabItens[[#This Row],[PctAb]])*10 ) ),0)</f>
        <v>0</v>
      </c>
      <c r="BE12" s="312">
        <f>MAX(ROUNDDOWN( IF(tabItens[[#This Row],[Abaixo]] &gt; 0,   tabItens[[#This Row],[Abaixo]] + (tabItens[[#This Row],[PontoMês]] * IF( OR( ISBLANK(tabItens[[#This Row],[ATA Nº/ANO]]), tabItens[[#This Row],[ATA Nº/ANO]] = ""),BE$2,BE$1)),0),0),0)</f>
        <v>14088</v>
      </c>
      <c r="BF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 s="313">
        <f>SUMIF(Consumo!$C$3:$C$862,tabItens[[#This Row],[CÓDIGO]],Consumo!$E$3:$E$862)</f>
        <v>80</v>
      </c>
      <c r="BH12" s="314">
        <f>IF(AND(tabItens[[#This Row],[Pend]] &gt; 0,tabItens[[#This Row],[Consumo]] &lt;&gt; 0), tabItens[[#This Row],[Pend]] / tabItens[[#This Row],[Consumo]], 0 )</f>
        <v>4.395121415229096E-3</v>
      </c>
      <c r="BI12" s="313"/>
      <c r="BJ12" s="313"/>
      <c r="BK12" s="315" t="s">
        <v>907</v>
      </c>
    </row>
    <row r="13" spans="1:63" x14ac:dyDescent="0.3">
      <c r="A13" s="336">
        <v>83839</v>
      </c>
      <c r="B13" s="277" t="s">
        <v>1534</v>
      </c>
      <c r="C13" s="337" t="s">
        <v>270</v>
      </c>
      <c r="D13" s="338">
        <v>20.85</v>
      </c>
      <c r="E13" s="339"/>
      <c r="F13" s="339"/>
      <c r="G13" s="339" t="s">
        <v>892</v>
      </c>
      <c r="H13" s="281">
        <v>0</v>
      </c>
      <c r="I13" s="340">
        <v>103003</v>
      </c>
      <c r="J13" s="341">
        <v>20.85</v>
      </c>
      <c r="K13" s="342">
        <v>3308</v>
      </c>
      <c r="L13" s="285">
        <f>IF(tabItens[[#This Row],[Média]] &gt; 0, tabItens[[#This Row],[QTDE ATUAL]] / tabItens[[#This Row],[Média]],999.9)</f>
        <v>0</v>
      </c>
      <c r="M13" s="286">
        <v>0</v>
      </c>
      <c r="N13" s="287">
        <f>tabItens[[#This Row],[VALOR UNIT.]] * tabItens[[#This Row],[LC]]</f>
        <v>0</v>
      </c>
      <c r="O13" s="344" t="s">
        <v>2191</v>
      </c>
      <c r="P13" s="289"/>
      <c r="Q13" s="345"/>
      <c r="R13" s="343"/>
      <c r="S13" s="346"/>
      <c r="T13" s="292">
        <f>ROUNDDOWN(IFERROR(tabItens[[#This Row],[ATA DT.VALID.]] - $D$1,0) / 30,0)</f>
        <v>-1507</v>
      </c>
      <c r="U13" s="277" t="s">
        <v>1533</v>
      </c>
      <c r="V13" s="293">
        <v>1</v>
      </c>
      <c r="W13" s="294" t="s">
        <v>2109</v>
      </c>
      <c r="X13" s="295">
        <v>54</v>
      </c>
      <c r="Y13" s="296">
        <v>4</v>
      </c>
      <c r="Z13" s="297"/>
      <c r="AA13" s="298"/>
      <c r="AB13" s="299"/>
      <c r="AC13" s="299"/>
      <c r="AD13" s="298"/>
      <c r="AE13" s="299"/>
      <c r="AF13" s="292"/>
      <c r="AG13" s="300" t="s">
        <v>904</v>
      </c>
      <c r="AH13" s="301"/>
      <c r="AI13" s="292">
        <v>1906</v>
      </c>
      <c r="AJ13" s="301">
        <v>44558</v>
      </c>
      <c r="AK13" s="301">
        <v>38384</v>
      </c>
      <c r="AL13" s="301">
        <v>44538</v>
      </c>
      <c r="AM13" s="346"/>
      <c r="AN13" s="339"/>
      <c r="AO13" s="302" t="str">
        <f>_xlfn.IFNA(IF(VLOOKUP(tabItens[[#This Row],[CÓDIGO]],tabExcluirDoEstoque[#Data],1,FALSE),"sim",""),"")</f>
        <v/>
      </c>
      <c r="AP13" s="303" t="str">
        <f ca="1">IF(OR(ISBLANK(tabItens[[#This Row],[ATA DT.VALID.]]),tabItens[[#This Row],[ATA DT.VALID.]]="",tabItens[[#This Row],[ATA DT.VALID.]]=" "),"",IF(TYPE(tabItens[[#This Row],[ATA DT.VALID.]])=1,ROUNDUP((tabItens[[#This Row],[ATA DT.VALID.]]-TODAY())/7,0),""))</f>
        <v/>
      </c>
      <c r="AQ13" s="304">
        <v>0</v>
      </c>
      <c r="AR13" s="305" t="str">
        <f>IF(ISBLANK(tabItens[[#This Row],[CÓDIGO]]),"",IFERROR(VLOOKUP(tabItens[[#This Row],[CÓDIGO]],Consumo!$C$3:$AC$862,26,FALSE),0))</f>
        <v>09.2023</v>
      </c>
      <c r="AS13" s="306">
        <f>SUMIF(Consumo!$C$3:$C$862,tabItens[[#This Row],[CÓDIGO]],Consumo!$N$3:$N$862) + SUMIF(Consumo!$C$3:$C$862,tabItens[[#This Row],[CÓDIGO]],Consumo!$O$3:$O$862) + SUMIF(Consumo!$C$3:$C$862,tabItens[[#This Row],[CÓDIGO]],Consumo!$P$3:$P$862) + SUMIF(Consumo!$C$3:$C$862,tabItens[[#This Row],[CÓDIGO]],Consumo!$Q$3:$Q$862)</f>
        <v>2037</v>
      </c>
      <c r="AT13" s="306">
        <f>SUMIF(Consumo!$C$3:$C$862,tabItens[[#This Row],[CÓDIGO]],Consumo!$Z$3:$Z$862)</f>
        <v>5584</v>
      </c>
      <c r="AU13" s="307">
        <f>SUMIF(Consumo!$C$3:$C$862,tabItens[[#This Row],[CÓDIGO]],Consumo!$AA$3:$AA$862)</f>
        <v>726</v>
      </c>
      <c r="AV13" s="308">
        <f>SUMIF(Consumo!$C$3:$C$862,tabItens[[#This Row],[CÓDIGO]],Consumo!$Y$3:$Y$862)</f>
        <v>465.33333333333331</v>
      </c>
      <c r="AW13" s="281">
        <f>tabItens[[#This Row],[QTDE ATUAL]] + tabItens[[#This Row],[RC QTDE]] + tabItens[[#This Row],[AF SALDO]] + tabItens[[#This Row],[Recentes]]</f>
        <v>0</v>
      </c>
      <c r="AX13" s="309">
        <v>382</v>
      </c>
      <c r="AY13" s="309">
        <v>4</v>
      </c>
      <c r="AZ13" s="309">
        <f>IF(ISBLANK(tabItens[[#This Row],[CÓDIGO]]),"",tabItens[[#This Row],[PontoMês]] * (AZ$2+tabItens[[#This Row],[PontoQtM]]))</f>
        <v>1528</v>
      </c>
      <c r="BA13" s="308">
        <f>tabItens[[#This Row],[PontoPed]] - tabItens[[#This Row],[Saldo]] + (1/10)</f>
        <v>1528.1</v>
      </c>
      <c r="BB13" s="308">
        <f xml:space="preserve"> tabItens[[#This Row],[PontoMês]] * BB$2 - tabItens[[#This Row],[QTDE ATUAL]] - (1/10)</f>
        <v>381.9</v>
      </c>
      <c r="BC13" s="310">
        <f>IF( tabItens[[#This Row],[PontoPed]]&gt;0, IF(tabItens[[#This Row],[PontoPed]]&lt;1, 1, IF( tabItens[[#This Row],[Saldo]]&gt;tabItens[[#This Row],[PontoPed]], 0, (tabItens[[#This Row],[PontoPed]]-tabItens[[#This Row],[Saldo]])/tabItens[[#This Row],[PontoPed]] ) ), 0 )</f>
        <v>1</v>
      </c>
      <c r="BD13" s="311">
        <f>ROUNDDOWN(IF( OR( AND(tabItens[[#This Row],[PontoPed]]&lt;tabItens[[#This Row],[Saldo]],tabItens[[#This Row],[Saldo]]&gt;0), tabItens[[#This Row],[PontoPed]]=0), 99, IF(AND(tabItens[[#This Row],[Saldo]]=0,tabItens[[#This Row],[PontoPed]]&gt;0), 0, (1-tabItens[[#This Row],[PctAb]])*10 ) ),0)</f>
        <v>0</v>
      </c>
      <c r="BE13" s="312">
        <f>MAX(ROUNDDOWN( IF(tabItens[[#This Row],[Abaixo]] &gt; 0,   tabItens[[#This Row],[Abaixo]] + (tabItens[[#This Row],[PontoMês]] * IF( OR( ISBLANK(tabItens[[#This Row],[ATA Nº/ANO]]), tabItens[[#This Row],[ATA Nº/ANO]] = ""),BE$2,BE$1)),0),0),0)</f>
        <v>2674</v>
      </c>
      <c r="BF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 s="313">
        <f>SUMIF(Consumo!$C$3:$C$862,tabItens[[#This Row],[CÓDIGO]],Consumo!$E$3:$E$862)</f>
        <v>1</v>
      </c>
      <c r="BH13" s="314">
        <f>IF(AND(tabItens[[#This Row],[Pend]] &gt; 0,tabItens[[#This Row],[Consumo]] &lt;&gt; 0), tabItens[[#This Row],[Pend]] / tabItens[[#This Row],[Consumo]], 0 )</f>
        <v>1.7908309455587392E-4</v>
      </c>
      <c r="BI13" s="313"/>
      <c r="BJ13" s="313"/>
      <c r="BK13" s="315" t="s">
        <v>907</v>
      </c>
    </row>
    <row r="14" spans="1:63" x14ac:dyDescent="0.3">
      <c r="A14" s="336">
        <v>81493</v>
      </c>
      <c r="B14" s="277" t="s">
        <v>1518</v>
      </c>
      <c r="C14" s="337" t="s">
        <v>288</v>
      </c>
      <c r="D14" s="338">
        <v>14.8</v>
      </c>
      <c r="E14" s="339"/>
      <c r="F14" s="339"/>
      <c r="G14" s="339" t="s">
        <v>892</v>
      </c>
      <c r="H14" s="281">
        <v>0</v>
      </c>
      <c r="I14" s="340">
        <v>103003</v>
      </c>
      <c r="J14" s="341">
        <v>14.8</v>
      </c>
      <c r="K14" s="342">
        <v>96</v>
      </c>
      <c r="L14" s="285">
        <f>IF(tabItens[[#This Row],[Média]] &gt; 0, tabItens[[#This Row],[QTDE ATUAL]] / tabItens[[#This Row],[Média]],999.9)</f>
        <v>0</v>
      </c>
      <c r="M14" s="286">
        <v>0</v>
      </c>
      <c r="N14" s="287">
        <f>tabItens[[#This Row],[VALOR UNIT.]] * tabItens[[#This Row],[LC]]</f>
        <v>0</v>
      </c>
      <c r="O14" s="344" t="s">
        <v>2190</v>
      </c>
      <c r="P14" s="289"/>
      <c r="Q14" s="345"/>
      <c r="R14" s="343"/>
      <c r="S14" s="346"/>
      <c r="T14" s="292">
        <f>ROUNDDOWN(IFERROR(tabItens[[#This Row],[ATA DT.VALID.]] - $D$1,0) / 30,0)</f>
        <v>-1507</v>
      </c>
      <c r="U14" s="277" t="s">
        <v>1519</v>
      </c>
      <c r="V14" s="293">
        <v>1</v>
      </c>
      <c r="W14" s="294" t="s">
        <v>2104</v>
      </c>
      <c r="X14" s="295">
        <v>76</v>
      </c>
      <c r="Y14" s="296">
        <v>6</v>
      </c>
      <c r="Z14" s="297"/>
      <c r="AA14" s="298"/>
      <c r="AB14" s="299"/>
      <c r="AC14" s="299"/>
      <c r="AD14" s="298"/>
      <c r="AE14" s="299"/>
      <c r="AF14" s="292"/>
      <c r="AG14" s="300" t="s">
        <v>904</v>
      </c>
      <c r="AH14" s="301"/>
      <c r="AI14" s="292">
        <v>38</v>
      </c>
      <c r="AJ14" s="301">
        <v>44742</v>
      </c>
      <c r="AK14" s="301">
        <v>38225</v>
      </c>
      <c r="AL14" s="301">
        <v>44713</v>
      </c>
      <c r="AM14" s="346"/>
      <c r="AN14" s="339"/>
      <c r="AO14" s="302" t="str">
        <f>_xlfn.IFNA(IF(VLOOKUP(tabItens[[#This Row],[CÓDIGO]],tabExcluirDoEstoque[#Data],1,FALSE),"sim",""),"")</f>
        <v/>
      </c>
      <c r="AP14" s="303" t="str">
        <f ca="1">IF(OR(ISBLANK(tabItens[[#This Row],[ATA DT.VALID.]]),tabItens[[#This Row],[ATA DT.VALID.]]="",tabItens[[#This Row],[ATA DT.VALID.]]=" "),"",IF(TYPE(tabItens[[#This Row],[ATA DT.VALID.]])=1,ROUNDUP((tabItens[[#This Row],[ATA DT.VALID.]]-TODAY())/7,0),""))</f>
        <v/>
      </c>
      <c r="AQ14" s="304">
        <v>0</v>
      </c>
      <c r="AR14" s="305" t="str">
        <f>IF(ISBLANK(tabItens[[#This Row],[CÓDIGO]]),"",IFERROR(VLOOKUP(tabItens[[#This Row],[CÓDIGO]],Consumo!$C$3:$AC$862,26,FALSE),0))</f>
        <v>09.2023</v>
      </c>
      <c r="AS14" s="306">
        <f>SUMIF(Consumo!$C$3:$C$862,tabItens[[#This Row],[CÓDIGO]],Consumo!$N$3:$N$862) + SUMIF(Consumo!$C$3:$C$862,tabItens[[#This Row],[CÓDIGO]],Consumo!$O$3:$O$862) + SUMIF(Consumo!$C$3:$C$862,tabItens[[#This Row],[CÓDIGO]],Consumo!$P$3:$P$862) + SUMIF(Consumo!$C$3:$C$862,tabItens[[#This Row],[CÓDIGO]],Consumo!$Q$3:$Q$862)</f>
        <v>25</v>
      </c>
      <c r="AT14" s="306">
        <f>SUMIF(Consumo!$C$3:$C$862,tabItens[[#This Row],[CÓDIGO]],Consumo!$Z$3:$Z$862)</f>
        <v>130</v>
      </c>
      <c r="AU14" s="307">
        <f>SUMIF(Consumo!$C$3:$C$862,tabItens[[#This Row],[CÓDIGO]],Consumo!$AA$3:$AA$862)</f>
        <v>23</v>
      </c>
      <c r="AV14" s="308">
        <f>SUMIF(Consumo!$C$3:$C$862,tabItens[[#This Row],[CÓDIGO]],Consumo!$Y$3:$Y$862)</f>
        <v>10.833333333333334</v>
      </c>
      <c r="AW14" s="281">
        <f>tabItens[[#This Row],[QTDE ATUAL]] + tabItens[[#This Row],[RC QTDE]] + tabItens[[#This Row],[AF SALDO]] + tabItens[[#This Row],[Recentes]]</f>
        <v>0</v>
      </c>
      <c r="AX14" s="309">
        <v>17</v>
      </c>
      <c r="AY14" s="309">
        <v>3</v>
      </c>
      <c r="AZ14" s="309">
        <f>IF(ISBLANK(tabItens[[#This Row],[CÓDIGO]]),"",tabItens[[#This Row],[PontoMês]] * (AZ$2+tabItens[[#This Row],[PontoQtM]]))</f>
        <v>51</v>
      </c>
      <c r="BA14" s="308">
        <f>tabItens[[#This Row],[PontoPed]] - tabItens[[#This Row],[Saldo]] + (1/10)</f>
        <v>51.1</v>
      </c>
      <c r="BB14" s="308">
        <f xml:space="preserve"> tabItens[[#This Row],[PontoMês]] * BB$2 - tabItens[[#This Row],[QTDE ATUAL]] - (1/10)</f>
        <v>16.899999999999999</v>
      </c>
      <c r="BC14" s="310">
        <f>IF( tabItens[[#This Row],[PontoPed]]&gt;0, IF(tabItens[[#This Row],[PontoPed]]&lt;1, 1, IF( tabItens[[#This Row],[Saldo]]&gt;tabItens[[#This Row],[PontoPed]], 0, (tabItens[[#This Row],[PontoPed]]-tabItens[[#This Row],[Saldo]])/tabItens[[#This Row],[PontoPed]] ) ), 0 )</f>
        <v>1</v>
      </c>
      <c r="BD14" s="311">
        <f>ROUNDDOWN(IF( OR( AND(tabItens[[#This Row],[PontoPed]]&lt;tabItens[[#This Row],[Saldo]],tabItens[[#This Row],[Saldo]]&gt;0), tabItens[[#This Row],[PontoPed]]=0), 99, IF(AND(tabItens[[#This Row],[Saldo]]=0,tabItens[[#This Row],[PontoPed]]&gt;0), 0, (1-tabItens[[#This Row],[PctAb]])*10 ) ),0)</f>
        <v>0</v>
      </c>
      <c r="BE14" s="312">
        <f>MAX(ROUNDDOWN( IF(tabItens[[#This Row],[Abaixo]] &gt; 0,   tabItens[[#This Row],[Abaixo]] + (tabItens[[#This Row],[PontoMês]] * IF( OR( ISBLANK(tabItens[[#This Row],[ATA Nº/ANO]]), tabItens[[#This Row],[ATA Nº/ANO]] = ""),BE$2,BE$1)),0),0),0)</f>
        <v>102</v>
      </c>
      <c r="BF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 s="313">
        <f>SUMIF(Consumo!$C$3:$C$862,tabItens[[#This Row],[CÓDIGO]],Consumo!$E$3:$E$862)</f>
        <v>15</v>
      </c>
      <c r="BH14" s="314">
        <f>IF(AND(tabItens[[#This Row],[Pend]] &gt; 0,tabItens[[#This Row],[Consumo]] &lt;&gt; 0), tabItens[[#This Row],[Pend]] / tabItens[[#This Row],[Consumo]], 0 )</f>
        <v>0.11538461538461539</v>
      </c>
      <c r="BI14" s="313"/>
      <c r="BJ14" s="313"/>
      <c r="BK14" s="315" t="s">
        <v>907</v>
      </c>
    </row>
    <row r="15" spans="1:63" x14ac:dyDescent="0.3">
      <c r="A15" s="336">
        <v>27353</v>
      </c>
      <c r="B15" s="277" t="s">
        <v>1267</v>
      </c>
      <c r="C15" s="337" t="s">
        <v>612</v>
      </c>
      <c r="D15" s="338">
        <v>3.21</v>
      </c>
      <c r="E15" s="339"/>
      <c r="F15" s="339"/>
      <c r="G15" s="339" t="s">
        <v>892</v>
      </c>
      <c r="H15" s="281">
        <v>0</v>
      </c>
      <c r="I15" s="340">
        <v>103003</v>
      </c>
      <c r="J15" s="341">
        <v>3.21</v>
      </c>
      <c r="K15" s="342">
        <v>452</v>
      </c>
      <c r="L15" s="285">
        <f>IF(tabItens[[#This Row],[Média]] &gt; 0, tabItens[[#This Row],[QTDE ATUAL]] / tabItens[[#This Row],[Média]],999.9)</f>
        <v>0</v>
      </c>
      <c r="M15" s="286">
        <v>0</v>
      </c>
      <c r="N15" s="287">
        <f>tabItens[[#This Row],[VALOR UNIT.]] * tabItens[[#This Row],[LC]]</f>
        <v>0</v>
      </c>
      <c r="O15" s="344" t="s">
        <v>2143</v>
      </c>
      <c r="P15" s="289"/>
      <c r="Q15" s="345"/>
      <c r="R15" s="343"/>
      <c r="S15" s="346"/>
      <c r="T15" s="292">
        <f>ROUNDDOWN(IFERROR(tabItens[[#This Row],[ATA DT.VALID.]] - $D$1,0) / 30,0)</f>
        <v>-1507</v>
      </c>
      <c r="U15" s="277" t="s">
        <v>1005</v>
      </c>
      <c r="V15" s="293">
        <v>1</v>
      </c>
      <c r="W15" s="294" t="s">
        <v>906</v>
      </c>
      <c r="X15" s="295">
        <v>51</v>
      </c>
      <c r="Y15" s="296">
        <v>3</v>
      </c>
      <c r="Z15" s="297"/>
      <c r="AA15" s="298"/>
      <c r="AB15" s="299"/>
      <c r="AC15" s="299"/>
      <c r="AD15" s="298"/>
      <c r="AE15" s="299"/>
      <c r="AF15" s="292"/>
      <c r="AG15" s="300" t="s">
        <v>904</v>
      </c>
      <c r="AH15" s="301"/>
      <c r="AI15" s="292">
        <v>166</v>
      </c>
      <c r="AJ15" s="301">
        <v>45195</v>
      </c>
      <c r="AK15" s="301" t="s">
        <v>892</v>
      </c>
      <c r="AL15" s="301">
        <v>45160</v>
      </c>
      <c r="AM15" s="346"/>
      <c r="AN15" s="339"/>
      <c r="AO15" s="302" t="str">
        <f>_xlfn.IFNA(IF(VLOOKUP(tabItens[[#This Row],[CÓDIGO]],tabExcluirDoEstoque[#Data],1,FALSE),"sim",""),"")</f>
        <v/>
      </c>
      <c r="AP15" s="303" t="str">
        <f ca="1">IF(OR(ISBLANK(tabItens[[#This Row],[ATA DT.VALID.]]),tabItens[[#This Row],[ATA DT.VALID.]]="",tabItens[[#This Row],[ATA DT.VALID.]]=" "),"",IF(TYPE(tabItens[[#This Row],[ATA DT.VALID.]])=1,ROUNDUP((tabItens[[#This Row],[ATA DT.VALID.]]-TODAY())/7,0),""))</f>
        <v/>
      </c>
      <c r="AQ15" s="304">
        <v>0</v>
      </c>
      <c r="AR15" s="305" t="str">
        <f>IF(ISBLANK(tabItens[[#This Row],[CÓDIGO]]),"",IFERROR(VLOOKUP(tabItens[[#This Row],[CÓDIGO]],Consumo!$C$3:$AC$862,26,FALSE),0))</f>
        <v>09.2023</v>
      </c>
      <c r="AS15" s="306">
        <f>SUMIF(Consumo!$C$3:$C$862,tabItens[[#This Row],[CÓDIGO]],Consumo!$N$3:$N$862) + SUMIF(Consumo!$C$3:$C$862,tabItens[[#This Row],[CÓDIGO]],Consumo!$O$3:$O$862) + SUMIF(Consumo!$C$3:$C$862,tabItens[[#This Row],[CÓDIGO]],Consumo!$P$3:$P$862) + SUMIF(Consumo!$C$3:$C$862,tabItens[[#This Row],[CÓDIGO]],Consumo!$Q$3:$Q$862)</f>
        <v>100</v>
      </c>
      <c r="AT15" s="306">
        <f>SUMIF(Consumo!$C$3:$C$862,tabItens[[#This Row],[CÓDIGO]],Consumo!$Z$3:$Z$862)</f>
        <v>517</v>
      </c>
      <c r="AU15" s="307">
        <f>SUMIF(Consumo!$C$3:$C$862,tabItens[[#This Row],[CÓDIGO]],Consumo!$AA$3:$AA$862)</f>
        <v>154</v>
      </c>
      <c r="AV15" s="308">
        <f>SUMIF(Consumo!$C$3:$C$862,tabItens[[#This Row],[CÓDIGO]],Consumo!$Y$3:$Y$862)</f>
        <v>41.833333333333336</v>
      </c>
      <c r="AW15" s="281">
        <f>tabItens[[#This Row],[QTDE ATUAL]] + tabItens[[#This Row],[RC QTDE]] + tabItens[[#This Row],[AF SALDO]] + tabItens[[#This Row],[Recentes]]</f>
        <v>0</v>
      </c>
      <c r="AX15" s="309">
        <v>20</v>
      </c>
      <c r="AY15" s="309">
        <v>4</v>
      </c>
      <c r="AZ15" s="309">
        <f>IF(ISBLANK(tabItens[[#This Row],[CÓDIGO]]),"",tabItens[[#This Row],[PontoMês]] * (AZ$2+tabItens[[#This Row],[PontoQtM]]))</f>
        <v>80</v>
      </c>
      <c r="BA15" s="308">
        <f>tabItens[[#This Row],[PontoPed]] - tabItens[[#This Row],[Saldo]] + (1/10)</f>
        <v>80.099999999999994</v>
      </c>
      <c r="BB15" s="308">
        <f xml:space="preserve"> tabItens[[#This Row],[PontoMês]] * BB$2 - tabItens[[#This Row],[QTDE ATUAL]] - (1/10)</f>
        <v>19.899999999999999</v>
      </c>
      <c r="BC15" s="310">
        <f>IF( tabItens[[#This Row],[PontoPed]]&gt;0, IF(tabItens[[#This Row],[PontoPed]]&lt;1, 1, IF( tabItens[[#This Row],[Saldo]]&gt;tabItens[[#This Row],[PontoPed]], 0, (tabItens[[#This Row],[PontoPed]]-tabItens[[#This Row],[Saldo]])/tabItens[[#This Row],[PontoPed]] ) ), 0 )</f>
        <v>1</v>
      </c>
      <c r="BD15" s="311">
        <f>ROUNDDOWN(IF( OR( AND(tabItens[[#This Row],[PontoPed]]&lt;tabItens[[#This Row],[Saldo]],tabItens[[#This Row],[Saldo]]&gt;0), tabItens[[#This Row],[PontoPed]]=0), 99, IF(AND(tabItens[[#This Row],[Saldo]]=0,tabItens[[#This Row],[PontoPed]]&gt;0), 0, (1-tabItens[[#This Row],[PctAb]])*10 ) ),0)</f>
        <v>0</v>
      </c>
      <c r="BE15" s="312">
        <f>MAX(ROUNDDOWN( IF(tabItens[[#This Row],[Abaixo]] &gt; 0,   tabItens[[#This Row],[Abaixo]] + (tabItens[[#This Row],[PontoMês]] * IF( OR( ISBLANK(tabItens[[#This Row],[ATA Nº/ANO]]), tabItens[[#This Row],[ATA Nº/ANO]] = ""),BE$2,BE$1)),0),0),0)</f>
        <v>140</v>
      </c>
      <c r="BF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 s="313">
        <f>SUMIF(Consumo!$C$3:$C$862,tabItens[[#This Row],[CÓDIGO]],Consumo!$E$3:$E$862)</f>
        <v>20</v>
      </c>
      <c r="BH15" s="314">
        <f>IF(AND(tabItens[[#This Row],[Pend]] &gt; 0,tabItens[[#This Row],[Consumo]] &lt;&gt; 0), tabItens[[#This Row],[Pend]] / tabItens[[#This Row],[Consumo]], 0 )</f>
        <v>3.8684719535783368E-2</v>
      </c>
      <c r="BI15" s="313"/>
      <c r="BJ15" s="313"/>
      <c r="BK15" s="315" t="s">
        <v>907</v>
      </c>
    </row>
    <row r="16" spans="1:63" x14ac:dyDescent="0.3">
      <c r="A16" s="336">
        <v>17115</v>
      </c>
      <c r="B16" s="277" t="s">
        <v>1163</v>
      </c>
      <c r="C16" s="337" t="s">
        <v>268</v>
      </c>
      <c r="D16" s="338">
        <v>0.9</v>
      </c>
      <c r="E16" s="339"/>
      <c r="F16" s="339"/>
      <c r="G16" s="339" t="s">
        <v>892</v>
      </c>
      <c r="H16" s="281">
        <v>0</v>
      </c>
      <c r="I16" s="340">
        <v>103003</v>
      </c>
      <c r="J16" s="341">
        <v>0.9</v>
      </c>
      <c r="K16" s="342">
        <v>4441</v>
      </c>
      <c r="L16" s="285">
        <f>IF(tabItens[[#This Row],[Média]] &gt; 0, tabItens[[#This Row],[QTDE ATUAL]] / tabItens[[#This Row],[Média]],999.9)</f>
        <v>0</v>
      </c>
      <c r="M16" s="286">
        <v>0</v>
      </c>
      <c r="N16" s="287">
        <f>tabItens[[#This Row],[VALOR UNIT.]] * tabItens[[#This Row],[LC]]</f>
        <v>0</v>
      </c>
      <c r="O16" s="344" t="s">
        <v>2119</v>
      </c>
      <c r="P16" s="289"/>
      <c r="Q16" s="345"/>
      <c r="R16" s="343"/>
      <c r="S16" s="346"/>
      <c r="T16" s="292">
        <f>ROUNDDOWN(IFERROR(tabItens[[#This Row],[ATA DT.VALID.]] - $D$1,0) / 30,0)</f>
        <v>-1507</v>
      </c>
      <c r="U16" s="277" t="s">
        <v>1164</v>
      </c>
      <c r="V16" s="293">
        <v>1</v>
      </c>
      <c r="W16" s="294" t="s">
        <v>2103</v>
      </c>
      <c r="X16" s="295">
        <v>79</v>
      </c>
      <c r="Y16" s="296">
        <v>1</v>
      </c>
      <c r="Z16" s="297"/>
      <c r="AA16" s="298"/>
      <c r="AB16" s="299"/>
      <c r="AC16" s="299">
        <v>4567</v>
      </c>
      <c r="AD16" s="298">
        <v>2023</v>
      </c>
      <c r="AE16" s="299">
        <v>0</v>
      </c>
      <c r="AF16" s="292">
        <v>4000</v>
      </c>
      <c r="AG16" s="300" t="s">
        <v>2090</v>
      </c>
      <c r="AH16" s="301">
        <v>45070</v>
      </c>
      <c r="AI16" s="292">
        <v>1810</v>
      </c>
      <c r="AJ16" s="301">
        <v>44998</v>
      </c>
      <c r="AK16" s="301" t="s">
        <v>892</v>
      </c>
      <c r="AL16" s="301">
        <v>45036</v>
      </c>
      <c r="AM16" s="346"/>
      <c r="AN16" s="339"/>
      <c r="AO16" s="302" t="str">
        <f>_xlfn.IFNA(IF(VLOOKUP(tabItens[[#This Row],[CÓDIGO]],tabExcluirDoEstoque[#Data],1,FALSE),"sim",""),"")</f>
        <v/>
      </c>
      <c r="AP16" s="303" t="str">
        <f ca="1">IF(OR(ISBLANK(tabItens[[#This Row],[ATA DT.VALID.]]),tabItens[[#This Row],[ATA DT.VALID.]]="",tabItens[[#This Row],[ATA DT.VALID.]]=" "),"",IF(TYPE(tabItens[[#This Row],[ATA DT.VALID.]])=1,ROUNDUP((tabItens[[#This Row],[ATA DT.VALID.]]-TODAY())/7,0),""))</f>
        <v/>
      </c>
      <c r="AQ16" s="304">
        <v>0</v>
      </c>
      <c r="AR16" s="305" t="str">
        <f>IF(ISBLANK(tabItens[[#This Row],[CÓDIGO]]),"",IFERROR(VLOOKUP(tabItens[[#This Row],[CÓDIGO]],Consumo!$C$3:$AC$862,26,FALSE),0))</f>
        <v>07.2023</v>
      </c>
      <c r="AS16" s="306">
        <f>SUMIF(Consumo!$C$3:$C$862,tabItens[[#This Row],[CÓDIGO]],Consumo!$N$3:$N$862) + SUMIF(Consumo!$C$3:$C$862,tabItens[[#This Row],[CÓDIGO]],Consumo!$O$3:$O$862) + SUMIF(Consumo!$C$3:$C$862,tabItens[[#This Row],[CÓDIGO]],Consumo!$P$3:$P$862) + SUMIF(Consumo!$C$3:$C$862,tabItens[[#This Row],[CÓDIGO]],Consumo!$Q$3:$Q$862)</f>
        <v>741</v>
      </c>
      <c r="AT16" s="306">
        <f>SUMIF(Consumo!$C$3:$C$862,tabItens[[#This Row],[CÓDIGO]],Consumo!$Z$3:$Z$862)</f>
        <v>6104</v>
      </c>
      <c r="AU16" s="307">
        <f>SUMIF(Consumo!$C$3:$C$862,tabItens[[#This Row],[CÓDIGO]],Consumo!$AA$3:$AA$862)</f>
        <v>1118</v>
      </c>
      <c r="AV16" s="308">
        <f>SUMIF(Consumo!$C$3:$C$862,tabItens[[#This Row],[CÓDIGO]],Consumo!$Y$3:$Y$862)</f>
        <v>508.66666666666669</v>
      </c>
      <c r="AW16" s="281">
        <f>tabItens[[#This Row],[QTDE ATUAL]] + tabItens[[#This Row],[RC QTDE]] + tabItens[[#This Row],[AF SALDO]] + tabItens[[#This Row],[Recentes]]</f>
        <v>0</v>
      </c>
      <c r="AX16" s="309">
        <v>649</v>
      </c>
      <c r="AY16" s="309">
        <v>4</v>
      </c>
      <c r="AZ16" s="309">
        <f>IF(ISBLANK(tabItens[[#This Row],[CÓDIGO]]),"",tabItens[[#This Row],[PontoMês]] * (AZ$2+tabItens[[#This Row],[PontoQtM]]))</f>
        <v>2596</v>
      </c>
      <c r="BA16" s="308">
        <f>tabItens[[#This Row],[PontoPed]] - tabItens[[#This Row],[Saldo]] + (1/10)</f>
        <v>2596.1</v>
      </c>
      <c r="BB16" s="308">
        <f xml:space="preserve"> tabItens[[#This Row],[PontoMês]] * BB$2 - tabItens[[#This Row],[QTDE ATUAL]] - (1/10)</f>
        <v>648.9</v>
      </c>
      <c r="BC16" s="310">
        <f>IF( tabItens[[#This Row],[PontoPed]]&gt;0, IF(tabItens[[#This Row],[PontoPed]]&lt;1, 1, IF( tabItens[[#This Row],[Saldo]]&gt;tabItens[[#This Row],[PontoPed]], 0, (tabItens[[#This Row],[PontoPed]]-tabItens[[#This Row],[Saldo]])/tabItens[[#This Row],[PontoPed]] ) ), 0 )</f>
        <v>1</v>
      </c>
      <c r="BD16" s="311">
        <f>ROUNDDOWN(IF( OR( AND(tabItens[[#This Row],[PontoPed]]&lt;tabItens[[#This Row],[Saldo]],tabItens[[#This Row],[Saldo]]&gt;0), tabItens[[#This Row],[PontoPed]]=0), 99, IF(AND(tabItens[[#This Row],[Saldo]]=0,tabItens[[#This Row],[PontoPed]]&gt;0), 0, (1-tabItens[[#This Row],[PctAb]])*10 ) ),0)</f>
        <v>0</v>
      </c>
      <c r="BE16" s="312">
        <f>MAX(ROUNDDOWN( IF(tabItens[[#This Row],[Abaixo]] &gt; 0,   tabItens[[#This Row],[Abaixo]] + (tabItens[[#This Row],[PontoMês]] * IF( OR( ISBLANK(tabItens[[#This Row],[ATA Nº/ANO]]), tabItens[[#This Row],[ATA Nº/ANO]] = ""),BE$2,BE$1)),0),0),0)</f>
        <v>4543</v>
      </c>
      <c r="BF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 s="313">
        <f>SUMIF(Consumo!$C$3:$C$862,tabItens[[#This Row],[CÓDIGO]],Consumo!$E$3:$E$862)</f>
        <v>673</v>
      </c>
      <c r="BH16" s="314">
        <f>IF(AND(tabItens[[#This Row],[Pend]] &gt; 0,tabItens[[#This Row],[Consumo]] &lt;&gt; 0), tabItens[[#This Row],[Pend]] / tabItens[[#This Row],[Consumo]], 0 )</f>
        <v>0.11025557011795543</v>
      </c>
      <c r="BI16" s="313"/>
      <c r="BJ16" s="313"/>
      <c r="BK16" s="315" t="s">
        <v>907</v>
      </c>
    </row>
    <row r="17" spans="1:63" x14ac:dyDescent="0.3">
      <c r="A17" s="336">
        <v>67939</v>
      </c>
      <c r="B17" s="277" t="s">
        <v>1439</v>
      </c>
      <c r="C17" s="337" t="s">
        <v>474</v>
      </c>
      <c r="D17" s="338">
        <v>39.96</v>
      </c>
      <c r="E17" s="339"/>
      <c r="F17" s="339"/>
      <c r="G17" s="339" t="s">
        <v>892</v>
      </c>
      <c r="H17" s="281">
        <v>3</v>
      </c>
      <c r="I17" s="340">
        <v>103003</v>
      </c>
      <c r="J17" s="341">
        <v>39.96</v>
      </c>
      <c r="K17" s="342">
        <v>132</v>
      </c>
      <c r="L17" s="285">
        <f>IF(tabItens[[#This Row],[Média]] &gt; 0, tabItens[[#This Row],[QTDE ATUAL]] / tabItens[[#This Row],[Média]],999.9)</f>
        <v>0.25174825174825177</v>
      </c>
      <c r="M17" s="286">
        <v>0</v>
      </c>
      <c r="N17" s="287">
        <f>tabItens[[#This Row],[VALOR UNIT.]] * tabItens[[#This Row],[LC]]</f>
        <v>0</v>
      </c>
      <c r="O17" s="344" t="s">
        <v>2153</v>
      </c>
      <c r="P17" s="289"/>
      <c r="Q17" s="345"/>
      <c r="R17" s="343"/>
      <c r="S17" s="346"/>
      <c r="T17" s="292">
        <f>ROUNDDOWN(IFERROR(tabItens[[#This Row],[ATA DT.VALID.]] - $D$1,0) / 30,0)</f>
        <v>-1507</v>
      </c>
      <c r="U17" s="277" t="s">
        <v>1324</v>
      </c>
      <c r="V17" s="293">
        <v>1</v>
      </c>
      <c r="W17" s="294" t="s">
        <v>906</v>
      </c>
      <c r="X17" s="295">
        <v>51</v>
      </c>
      <c r="Y17" s="296">
        <v>28</v>
      </c>
      <c r="Z17" s="297"/>
      <c r="AA17" s="298"/>
      <c r="AB17" s="299"/>
      <c r="AC17" s="299"/>
      <c r="AD17" s="298"/>
      <c r="AE17" s="299"/>
      <c r="AF17" s="292"/>
      <c r="AG17" s="300" t="s">
        <v>904</v>
      </c>
      <c r="AH17" s="301"/>
      <c r="AI17" s="292">
        <v>48</v>
      </c>
      <c r="AJ17" s="301">
        <v>43853</v>
      </c>
      <c r="AK17" s="301" t="s">
        <v>892</v>
      </c>
      <c r="AL17" s="301">
        <v>45210</v>
      </c>
      <c r="AM17" s="346"/>
      <c r="AN17" s="339"/>
      <c r="AO17" s="302" t="str">
        <f>_xlfn.IFNA(IF(VLOOKUP(tabItens[[#This Row],[CÓDIGO]],tabExcluirDoEstoque[#Data],1,FALSE),"sim",""),"")</f>
        <v/>
      </c>
      <c r="AP17" s="303" t="str">
        <f ca="1">IF(OR(ISBLANK(tabItens[[#This Row],[ATA DT.VALID.]]),tabItens[[#This Row],[ATA DT.VALID.]]="",tabItens[[#This Row],[ATA DT.VALID.]]=" "),"",IF(TYPE(tabItens[[#This Row],[ATA DT.VALID.]])=1,ROUNDUP((tabItens[[#This Row],[ATA DT.VALID.]]-TODAY())/7,0),""))</f>
        <v/>
      </c>
      <c r="AQ17" s="304">
        <v>0</v>
      </c>
      <c r="AR17" s="305" t="str">
        <f>IF(ISBLANK(tabItens[[#This Row],[CÓDIGO]]),"",IFERROR(VLOOKUP(tabItens[[#This Row],[CÓDIGO]],Consumo!$C$3:$AC$862,26,FALSE),0))</f>
        <v>08.2023</v>
      </c>
      <c r="AS17" s="306">
        <f>SUMIF(Consumo!$C$3:$C$862,tabItens[[#This Row],[CÓDIGO]],Consumo!$N$3:$N$862) + SUMIF(Consumo!$C$3:$C$862,tabItens[[#This Row],[CÓDIGO]],Consumo!$O$3:$O$862) + SUMIF(Consumo!$C$3:$C$862,tabItens[[#This Row],[CÓDIGO]],Consumo!$P$3:$P$862) + SUMIF(Consumo!$C$3:$C$862,tabItens[[#This Row],[CÓDIGO]],Consumo!$Q$3:$Q$862)</f>
        <v>28</v>
      </c>
      <c r="AT17" s="306">
        <f>SUMIF(Consumo!$C$3:$C$862,tabItens[[#This Row],[CÓDIGO]],Consumo!$Z$3:$Z$862)</f>
        <v>143</v>
      </c>
      <c r="AU17" s="307">
        <f>SUMIF(Consumo!$C$3:$C$862,tabItens[[#This Row],[CÓDIGO]],Consumo!$AA$3:$AA$862)</f>
        <v>30</v>
      </c>
      <c r="AV17" s="308">
        <f>SUMIF(Consumo!$C$3:$C$862,tabItens[[#This Row],[CÓDIGO]],Consumo!$Y$3:$Y$862)</f>
        <v>11.916666666666666</v>
      </c>
      <c r="AW17" s="281">
        <f>tabItens[[#This Row],[QTDE ATUAL]] + tabItens[[#This Row],[RC QTDE]] + tabItens[[#This Row],[AF SALDO]] + tabItens[[#This Row],[Recentes]]</f>
        <v>3</v>
      </c>
      <c r="AX17" s="309">
        <v>33</v>
      </c>
      <c r="AY17" s="309">
        <v>4</v>
      </c>
      <c r="AZ17" s="309">
        <f>IF(ISBLANK(tabItens[[#This Row],[CÓDIGO]]),"",tabItens[[#This Row],[PontoMês]] * (AZ$2+tabItens[[#This Row],[PontoQtM]]))</f>
        <v>132</v>
      </c>
      <c r="BA17" s="308">
        <f>tabItens[[#This Row],[PontoPed]] - tabItens[[#This Row],[Saldo]] + (1/10)</f>
        <v>129.1</v>
      </c>
      <c r="BB17" s="308">
        <f xml:space="preserve"> tabItens[[#This Row],[PontoMês]] * BB$2 - tabItens[[#This Row],[QTDE ATUAL]] - (1/10)</f>
        <v>29.9</v>
      </c>
      <c r="BC17" s="310">
        <f>IF( tabItens[[#This Row],[PontoPed]]&gt;0, IF(tabItens[[#This Row],[PontoPed]]&lt;1, 1, IF( tabItens[[#This Row],[Saldo]]&gt;tabItens[[#This Row],[PontoPed]], 0, (tabItens[[#This Row],[PontoPed]]-tabItens[[#This Row],[Saldo]])/tabItens[[#This Row],[PontoPed]] ) ), 0 )</f>
        <v>0.97727272727272729</v>
      </c>
      <c r="BD17" s="311">
        <f>ROUNDDOWN(IF( OR( AND(tabItens[[#This Row],[PontoPed]]&lt;tabItens[[#This Row],[Saldo]],tabItens[[#This Row],[Saldo]]&gt;0), tabItens[[#This Row],[PontoPed]]=0), 99, IF(AND(tabItens[[#This Row],[Saldo]]=0,tabItens[[#This Row],[PontoPed]]&gt;0), 0, (1-tabItens[[#This Row],[PctAb]])*10 ) ),0)</f>
        <v>0</v>
      </c>
      <c r="BE17" s="312">
        <f>MAX(ROUNDDOWN( IF(tabItens[[#This Row],[Abaixo]] &gt; 0,   tabItens[[#This Row],[Abaixo]] + (tabItens[[#This Row],[PontoMês]] * IF( OR( ISBLANK(tabItens[[#This Row],[ATA Nº/ANO]]), tabItens[[#This Row],[ATA Nº/ANO]] = ""),BE$2,BE$1)),0),0),0)</f>
        <v>228</v>
      </c>
      <c r="BF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 s="313">
        <f>SUMIF(Consumo!$C$3:$C$862,tabItens[[#This Row],[CÓDIGO]],Consumo!$E$3:$E$862)</f>
        <v>0</v>
      </c>
      <c r="BH17" s="314">
        <f>IF(AND(tabItens[[#This Row],[Pend]] &gt; 0,tabItens[[#This Row],[Consumo]] &lt;&gt; 0), tabItens[[#This Row],[Pend]] / tabItens[[#This Row],[Consumo]], 0 )</f>
        <v>0</v>
      </c>
      <c r="BI17" s="313"/>
      <c r="BJ17" s="313"/>
      <c r="BK17" s="315" t="s">
        <v>907</v>
      </c>
    </row>
    <row r="18" spans="1:63" x14ac:dyDescent="0.3">
      <c r="A18" s="336">
        <v>74909</v>
      </c>
      <c r="B18" s="277" t="s">
        <v>1453</v>
      </c>
      <c r="C18" s="337" t="s">
        <v>264</v>
      </c>
      <c r="D18" s="338">
        <v>152</v>
      </c>
      <c r="E18" s="339"/>
      <c r="F18" s="339"/>
      <c r="G18" s="339" t="s">
        <v>892</v>
      </c>
      <c r="H18" s="281">
        <v>0</v>
      </c>
      <c r="I18" s="340">
        <v>103003</v>
      </c>
      <c r="J18" s="341">
        <v>152</v>
      </c>
      <c r="K18" s="342">
        <v>124</v>
      </c>
      <c r="L18" s="285">
        <f>IF(tabItens[[#This Row],[Média]] &gt; 0, tabItens[[#This Row],[QTDE ATUAL]] / tabItens[[#This Row],[Média]],999.9)</f>
        <v>0</v>
      </c>
      <c r="M18" s="286">
        <v>0</v>
      </c>
      <c r="N18" s="287">
        <f>tabItens[[#This Row],[VALOR UNIT.]] * tabItens[[#This Row],[LC]]</f>
        <v>0</v>
      </c>
      <c r="O18" s="344" t="s">
        <v>2153</v>
      </c>
      <c r="P18" s="289"/>
      <c r="Q18" s="345"/>
      <c r="R18" s="343"/>
      <c r="S18" s="346"/>
      <c r="T18" s="292">
        <f>ROUNDDOWN(IFERROR(tabItens[[#This Row],[ATA DT.VALID.]] - $D$1,0) / 30,0)</f>
        <v>-1507</v>
      </c>
      <c r="U18" s="277" t="s">
        <v>1380</v>
      </c>
      <c r="V18" s="293">
        <v>1</v>
      </c>
      <c r="W18" s="294" t="s">
        <v>906</v>
      </c>
      <c r="X18" s="295">
        <v>74</v>
      </c>
      <c r="Y18" s="296">
        <v>3</v>
      </c>
      <c r="Z18" s="297"/>
      <c r="AA18" s="298"/>
      <c r="AB18" s="299"/>
      <c r="AC18" s="299"/>
      <c r="AD18" s="298"/>
      <c r="AE18" s="299"/>
      <c r="AF18" s="292"/>
      <c r="AG18" s="300" t="s">
        <v>904</v>
      </c>
      <c r="AH18" s="301"/>
      <c r="AI18" s="292">
        <v>42</v>
      </c>
      <c r="AJ18" s="301">
        <v>44160</v>
      </c>
      <c r="AK18" s="301">
        <v>37845</v>
      </c>
      <c r="AL18" s="301">
        <v>45210</v>
      </c>
      <c r="AM18" s="346"/>
      <c r="AN18" s="339"/>
      <c r="AO18" s="302" t="str">
        <f>_xlfn.IFNA(IF(VLOOKUP(tabItens[[#This Row],[CÓDIGO]],tabExcluirDoEstoque[#Data],1,FALSE),"sim",""),"")</f>
        <v/>
      </c>
      <c r="AP18" s="303" t="str">
        <f ca="1">IF(OR(ISBLANK(tabItens[[#This Row],[ATA DT.VALID.]]),tabItens[[#This Row],[ATA DT.VALID.]]="",tabItens[[#This Row],[ATA DT.VALID.]]=" "),"",IF(TYPE(tabItens[[#This Row],[ATA DT.VALID.]])=1,ROUNDUP((tabItens[[#This Row],[ATA DT.VALID.]]-TODAY())/7,0),""))</f>
        <v/>
      </c>
      <c r="AQ18" s="304">
        <v>0</v>
      </c>
      <c r="AR18" s="305" t="str">
        <f>IF(ISBLANK(tabItens[[#This Row],[CÓDIGO]]),"",IFERROR(VLOOKUP(tabItens[[#This Row],[CÓDIGO]],Consumo!$C$3:$AC$862,26,FALSE),0))</f>
        <v>12.2022</v>
      </c>
      <c r="AS18" s="306">
        <f>SUMIF(Consumo!$C$3:$C$862,tabItens[[#This Row],[CÓDIGO]],Consumo!$N$3:$N$862) + SUMIF(Consumo!$C$3:$C$862,tabItens[[#This Row],[CÓDIGO]],Consumo!$O$3:$O$862) + SUMIF(Consumo!$C$3:$C$862,tabItens[[#This Row],[CÓDIGO]],Consumo!$P$3:$P$862) + SUMIF(Consumo!$C$3:$C$862,tabItens[[#This Row],[CÓDIGO]],Consumo!$Q$3:$Q$862)</f>
        <v>0</v>
      </c>
      <c r="AT18" s="306">
        <f>SUMIF(Consumo!$C$3:$C$862,tabItens[[#This Row],[CÓDIGO]],Consumo!$Z$3:$Z$862)</f>
        <v>147</v>
      </c>
      <c r="AU18" s="307">
        <f>SUMIF(Consumo!$C$3:$C$862,tabItens[[#This Row],[CÓDIGO]],Consumo!$AA$3:$AA$862)</f>
        <v>70</v>
      </c>
      <c r="AV18" s="308">
        <f>SUMIF(Consumo!$C$3:$C$862,tabItens[[#This Row],[CÓDIGO]],Consumo!$Y$3:$Y$862)</f>
        <v>11.166666666666666</v>
      </c>
      <c r="AW18" s="281">
        <f>tabItens[[#This Row],[QTDE ATUAL]] + tabItens[[#This Row],[RC QTDE]] + tabItens[[#This Row],[AF SALDO]] + tabItens[[#This Row],[Recentes]]</f>
        <v>0</v>
      </c>
      <c r="AX18" s="309">
        <v>9</v>
      </c>
      <c r="AY18" s="309">
        <v>4</v>
      </c>
      <c r="AZ18" s="309">
        <f>IF(ISBLANK(tabItens[[#This Row],[CÓDIGO]]),"",tabItens[[#This Row],[PontoMês]] * (AZ$2+tabItens[[#This Row],[PontoQtM]]))</f>
        <v>36</v>
      </c>
      <c r="BA18" s="308">
        <f>tabItens[[#This Row],[PontoPed]] - tabItens[[#This Row],[Saldo]] + (1/10)</f>
        <v>36.1</v>
      </c>
      <c r="BB18" s="308">
        <f xml:space="preserve"> tabItens[[#This Row],[PontoMês]] * BB$2 - tabItens[[#This Row],[QTDE ATUAL]] - (1/10)</f>
        <v>8.9</v>
      </c>
      <c r="BC18" s="310">
        <f>IF( tabItens[[#This Row],[PontoPed]]&gt;0, IF(tabItens[[#This Row],[PontoPed]]&lt;1, 1, IF( tabItens[[#This Row],[Saldo]]&gt;tabItens[[#This Row],[PontoPed]], 0, (tabItens[[#This Row],[PontoPed]]-tabItens[[#This Row],[Saldo]])/tabItens[[#This Row],[PontoPed]] ) ), 0 )</f>
        <v>1</v>
      </c>
      <c r="BD18" s="311">
        <f>ROUNDDOWN(IF( OR( AND(tabItens[[#This Row],[PontoPed]]&lt;tabItens[[#This Row],[Saldo]],tabItens[[#This Row],[Saldo]]&gt;0), tabItens[[#This Row],[PontoPed]]=0), 99, IF(AND(tabItens[[#This Row],[Saldo]]=0,tabItens[[#This Row],[PontoPed]]&gt;0), 0, (1-tabItens[[#This Row],[PctAb]])*10 ) ),0)</f>
        <v>0</v>
      </c>
      <c r="BE18" s="312">
        <f>MAX(ROUNDDOWN( IF(tabItens[[#This Row],[Abaixo]] &gt; 0,   tabItens[[#This Row],[Abaixo]] + (tabItens[[#This Row],[PontoMês]] * IF( OR( ISBLANK(tabItens[[#This Row],[ATA Nº/ANO]]), tabItens[[#This Row],[ATA Nº/ANO]] = ""),BE$2,BE$1)),0),0),0)</f>
        <v>63</v>
      </c>
      <c r="BF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 s="313">
        <f>SUMIF(Consumo!$C$3:$C$862,tabItens[[#This Row],[CÓDIGO]],Consumo!$E$3:$E$862)</f>
        <v>23</v>
      </c>
      <c r="BH18" s="314">
        <f>IF(AND(tabItens[[#This Row],[Pend]] &gt; 0,tabItens[[#This Row],[Consumo]] &lt;&gt; 0), tabItens[[#This Row],[Pend]] / tabItens[[#This Row],[Consumo]], 0 )</f>
        <v>0.15646258503401361</v>
      </c>
      <c r="BI18" s="313"/>
      <c r="BJ18" s="313"/>
      <c r="BK18" s="315" t="s">
        <v>907</v>
      </c>
    </row>
    <row r="19" spans="1:63" x14ac:dyDescent="0.3">
      <c r="A19" s="336">
        <v>107889</v>
      </c>
      <c r="B19" s="277" t="s">
        <v>1696</v>
      </c>
      <c r="C19" s="337" t="s">
        <v>31</v>
      </c>
      <c r="D19" s="338">
        <v>28.5</v>
      </c>
      <c r="E19" s="339"/>
      <c r="F19" s="339"/>
      <c r="G19" s="339" t="s">
        <v>892</v>
      </c>
      <c r="H19" s="281">
        <v>0</v>
      </c>
      <c r="I19" s="340">
        <v>103003</v>
      </c>
      <c r="J19" s="341">
        <v>28.5</v>
      </c>
      <c r="K19" s="342">
        <v>191</v>
      </c>
      <c r="L19" s="285">
        <f>IF(tabItens[[#This Row],[Média]] &gt; 0, tabItens[[#This Row],[QTDE ATUAL]] / tabItens[[#This Row],[Média]],999.9)</f>
        <v>0</v>
      </c>
      <c r="M19" s="286">
        <v>0</v>
      </c>
      <c r="N19" s="287">
        <f>tabItens[[#This Row],[VALOR UNIT.]] * tabItens[[#This Row],[LC]]</f>
        <v>0</v>
      </c>
      <c r="O19" s="344" t="s">
        <v>2146</v>
      </c>
      <c r="P19" s="289"/>
      <c r="Q19" s="345"/>
      <c r="R19" s="343"/>
      <c r="S19" s="346"/>
      <c r="T19" s="292">
        <f>ROUNDDOWN(IFERROR(tabItens[[#This Row],[ATA DT.VALID.]] - $D$1,0) / 30,0)</f>
        <v>-1507</v>
      </c>
      <c r="U19" s="277" t="s">
        <v>1331</v>
      </c>
      <c r="V19" s="293">
        <v>1</v>
      </c>
      <c r="W19" s="294" t="s">
        <v>903</v>
      </c>
      <c r="X19" s="295">
        <v>55</v>
      </c>
      <c r="Y19" s="296">
        <v>9</v>
      </c>
      <c r="Z19" s="297"/>
      <c r="AA19" s="298"/>
      <c r="AB19" s="299"/>
      <c r="AC19" s="299">
        <v>9649</v>
      </c>
      <c r="AD19" s="298">
        <v>2023</v>
      </c>
      <c r="AE19" s="299">
        <v>0</v>
      </c>
      <c r="AF19" s="292">
        <v>200</v>
      </c>
      <c r="AG19" s="300" t="s">
        <v>2087</v>
      </c>
      <c r="AH19" s="301">
        <v>45162</v>
      </c>
      <c r="AI19" s="292">
        <v>70</v>
      </c>
      <c r="AJ19" s="301">
        <v>44874</v>
      </c>
      <c r="AK19" s="301">
        <v>39709</v>
      </c>
      <c r="AL19" s="301">
        <v>45145</v>
      </c>
      <c r="AM19" s="346"/>
      <c r="AN19" s="339"/>
      <c r="AO19" s="302" t="str">
        <f>_xlfn.IFNA(IF(VLOOKUP(tabItens[[#This Row],[CÓDIGO]],tabExcluirDoEstoque[#Data],1,FALSE),"sim",""),"")</f>
        <v/>
      </c>
      <c r="AP19" s="303" t="str">
        <f ca="1">IF(OR(ISBLANK(tabItens[[#This Row],[ATA DT.VALID.]]),tabItens[[#This Row],[ATA DT.VALID.]]="",tabItens[[#This Row],[ATA DT.VALID.]]=" "),"",IF(TYPE(tabItens[[#This Row],[ATA DT.VALID.]])=1,ROUNDUP((tabItens[[#This Row],[ATA DT.VALID.]]-TODAY())/7,0),""))</f>
        <v/>
      </c>
      <c r="AQ19" s="304">
        <v>0</v>
      </c>
      <c r="AR19" s="305" t="str">
        <f>IF(ISBLANK(tabItens[[#This Row],[CÓDIGO]]),"",IFERROR(VLOOKUP(tabItens[[#This Row],[CÓDIGO]],Consumo!$C$3:$AC$862,26,FALSE),0))</f>
        <v>07.2023</v>
      </c>
      <c r="AS19" s="306">
        <f>SUMIF(Consumo!$C$3:$C$862,tabItens[[#This Row],[CÓDIGO]],Consumo!$N$3:$N$862) + SUMIF(Consumo!$C$3:$C$862,tabItens[[#This Row],[CÓDIGO]],Consumo!$O$3:$O$862) + SUMIF(Consumo!$C$3:$C$862,tabItens[[#This Row],[CÓDIGO]],Consumo!$P$3:$P$862) + SUMIF(Consumo!$C$3:$C$862,tabItens[[#This Row],[CÓDIGO]],Consumo!$Q$3:$Q$862)</f>
        <v>39</v>
      </c>
      <c r="AT19" s="306">
        <f>SUMIF(Consumo!$C$3:$C$862,tabItens[[#This Row],[CÓDIGO]],Consumo!$Z$3:$Z$862)</f>
        <v>227</v>
      </c>
      <c r="AU19" s="307">
        <f>SUMIF(Consumo!$C$3:$C$862,tabItens[[#This Row],[CÓDIGO]],Consumo!$AA$3:$AA$862)</f>
        <v>57</v>
      </c>
      <c r="AV19" s="308">
        <f>SUMIF(Consumo!$C$3:$C$862,tabItens[[#This Row],[CÓDIGO]],Consumo!$Y$3:$Y$862)</f>
        <v>18.75</v>
      </c>
      <c r="AW19" s="281">
        <f>tabItens[[#This Row],[QTDE ATUAL]] + tabItens[[#This Row],[RC QTDE]] + tabItens[[#This Row],[AF SALDO]] + tabItens[[#This Row],[Recentes]]</f>
        <v>0</v>
      </c>
      <c r="AX19" s="309">
        <v>21</v>
      </c>
      <c r="AY19" s="309">
        <v>4</v>
      </c>
      <c r="AZ19" s="309">
        <f>IF(ISBLANK(tabItens[[#This Row],[CÓDIGO]]),"",tabItens[[#This Row],[PontoMês]] * (AZ$2+tabItens[[#This Row],[PontoQtM]]))</f>
        <v>84</v>
      </c>
      <c r="BA19" s="308">
        <f>tabItens[[#This Row],[PontoPed]] - tabItens[[#This Row],[Saldo]] + (1/10)</f>
        <v>84.1</v>
      </c>
      <c r="BB19" s="308">
        <f xml:space="preserve"> tabItens[[#This Row],[PontoMês]] * BB$2 - tabItens[[#This Row],[QTDE ATUAL]] - (1/10)</f>
        <v>20.9</v>
      </c>
      <c r="BC19" s="310">
        <f>IF( tabItens[[#This Row],[PontoPed]]&gt;0, IF(tabItens[[#This Row],[PontoPed]]&lt;1, 1, IF( tabItens[[#This Row],[Saldo]]&gt;tabItens[[#This Row],[PontoPed]], 0, (tabItens[[#This Row],[PontoPed]]-tabItens[[#This Row],[Saldo]])/tabItens[[#This Row],[PontoPed]] ) ), 0 )</f>
        <v>1</v>
      </c>
      <c r="BD19" s="311">
        <f>ROUNDDOWN(IF( OR( AND(tabItens[[#This Row],[PontoPed]]&lt;tabItens[[#This Row],[Saldo]],tabItens[[#This Row],[Saldo]]&gt;0), tabItens[[#This Row],[PontoPed]]=0), 99, IF(AND(tabItens[[#This Row],[Saldo]]=0,tabItens[[#This Row],[PontoPed]]&gt;0), 0, (1-tabItens[[#This Row],[PctAb]])*10 ) ),0)</f>
        <v>0</v>
      </c>
      <c r="BE19" s="312">
        <f>MAX(ROUNDDOWN( IF(tabItens[[#This Row],[Abaixo]] &gt; 0,   tabItens[[#This Row],[Abaixo]] + (tabItens[[#This Row],[PontoMês]] * IF( OR( ISBLANK(tabItens[[#This Row],[ATA Nº/ANO]]), tabItens[[#This Row],[ATA Nº/ANO]] = ""),BE$2,BE$1)),0),0),0)</f>
        <v>147</v>
      </c>
      <c r="BF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 s="313">
        <f>SUMIF(Consumo!$C$3:$C$862,tabItens[[#This Row],[CÓDIGO]],Consumo!$E$3:$E$862)</f>
        <v>19</v>
      </c>
      <c r="BH19" s="314">
        <f>IF(AND(tabItens[[#This Row],[Pend]] &gt; 0,tabItens[[#This Row],[Consumo]] &lt;&gt; 0), tabItens[[#This Row],[Pend]] / tabItens[[#This Row],[Consumo]], 0 )</f>
        <v>8.3700440528634359E-2</v>
      </c>
      <c r="BI19" s="313"/>
      <c r="BJ19" s="313"/>
      <c r="BK19" s="315" t="s">
        <v>907</v>
      </c>
    </row>
    <row r="20" spans="1:63" x14ac:dyDescent="0.3">
      <c r="A20" s="336">
        <v>13109</v>
      </c>
      <c r="B20" s="277" t="s">
        <v>1051</v>
      </c>
      <c r="C20" s="337" t="s">
        <v>381</v>
      </c>
      <c r="D20" s="338">
        <v>1.66</v>
      </c>
      <c r="E20" s="339"/>
      <c r="F20" s="339"/>
      <c r="G20" s="339" t="s">
        <v>892</v>
      </c>
      <c r="H20" s="281">
        <v>0</v>
      </c>
      <c r="I20" s="340">
        <v>103003</v>
      </c>
      <c r="J20" s="341">
        <v>1.66</v>
      </c>
      <c r="K20" s="342">
        <v>164</v>
      </c>
      <c r="L20" s="285">
        <f>IF(tabItens[[#This Row],[Média]] &gt; 0, tabItens[[#This Row],[QTDE ATUAL]] / tabItens[[#This Row],[Média]],999.9)</f>
        <v>0</v>
      </c>
      <c r="M20" s="286">
        <v>0</v>
      </c>
      <c r="N20" s="287">
        <f>tabItens[[#This Row],[VALOR UNIT.]] * tabItens[[#This Row],[LC]]</f>
        <v>0</v>
      </c>
      <c r="O20" s="344" t="s">
        <v>2126</v>
      </c>
      <c r="P20" s="289"/>
      <c r="Q20" s="345"/>
      <c r="R20" s="343"/>
      <c r="S20" s="346"/>
      <c r="T20" s="292">
        <f>ROUNDDOWN(IFERROR(tabItens[[#This Row],[ATA DT.VALID.]] - $D$1,0) / 30,0)</f>
        <v>-1507</v>
      </c>
      <c r="U20" s="277" t="s">
        <v>1038</v>
      </c>
      <c r="V20" s="293">
        <v>1</v>
      </c>
      <c r="W20" s="294" t="s">
        <v>2106</v>
      </c>
      <c r="X20" s="295">
        <v>83</v>
      </c>
      <c r="Y20" s="296">
        <v>2</v>
      </c>
      <c r="Z20" s="297"/>
      <c r="AA20" s="298"/>
      <c r="AB20" s="299"/>
      <c r="AC20" s="299"/>
      <c r="AD20" s="298"/>
      <c r="AE20" s="299"/>
      <c r="AF20" s="292"/>
      <c r="AG20" s="300" t="s">
        <v>904</v>
      </c>
      <c r="AH20" s="301"/>
      <c r="AI20" s="292">
        <v>54</v>
      </c>
      <c r="AJ20" s="301">
        <v>44211</v>
      </c>
      <c r="AK20" s="301" t="s">
        <v>892</v>
      </c>
      <c r="AL20" s="301">
        <v>44438</v>
      </c>
      <c r="AM20" s="346"/>
      <c r="AN20" s="339"/>
      <c r="AO20" s="302" t="str">
        <f>_xlfn.IFNA(IF(VLOOKUP(tabItens[[#This Row],[CÓDIGO]],tabExcluirDoEstoque[#Data],1,FALSE),"sim",""),"")</f>
        <v/>
      </c>
      <c r="AP20" s="303" t="str">
        <f ca="1">IF(OR(ISBLANK(tabItens[[#This Row],[ATA DT.VALID.]]),tabItens[[#This Row],[ATA DT.VALID.]]="",tabItens[[#This Row],[ATA DT.VALID.]]=" "),"",IF(TYPE(tabItens[[#This Row],[ATA DT.VALID.]])=1,ROUNDUP((tabItens[[#This Row],[ATA DT.VALID.]]-TODAY())/7,0),""))</f>
        <v/>
      </c>
      <c r="AQ20" s="304">
        <v>0</v>
      </c>
      <c r="AR20" s="305" t="str">
        <f>IF(ISBLANK(tabItens[[#This Row],[CÓDIGO]]),"",IFERROR(VLOOKUP(tabItens[[#This Row],[CÓDIGO]],Consumo!$C$3:$AC$862,26,FALSE),0))</f>
        <v>07.2023</v>
      </c>
      <c r="AS20" s="306">
        <f>SUMIF(Consumo!$C$3:$C$862,tabItens[[#This Row],[CÓDIGO]],Consumo!$N$3:$N$862) + SUMIF(Consumo!$C$3:$C$862,tabItens[[#This Row],[CÓDIGO]],Consumo!$O$3:$O$862) + SUMIF(Consumo!$C$3:$C$862,tabItens[[#This Row],[CÓDIGO]],Consumo!$P$3:$P$862) + SUMIF(Consumo!$C$3:$C$862,tabItens[[#This Row],[CÓDIGO]],Consumo!$Q$3:$Q$862)</f>
        <v>12</v>
      </c>
      <c r="AT20" s="306">
        <f>SUMIF(Consumo!$C$3:$C$862,tabItens[[#This Row],[CÓDIGO]],Consumo!$Z$3:$Z$862)</f>
        <v>193</v>
      </c>
      <c r="AU20" s="307">
        <f>SUMIF(Consumo!$C$3:$C$862,tabItens[[#This Row],[CÓDIGO]],Consumo!$AA$3:$AA$862)</f>
        <v>102</v>
      </c>
      <c r="AV20" s="308">
        <f>SUMIF(Consumo!$C$3:$C$862,tabItens[[#This Row],[CÓDIGO]],Consumo!$Y$3:$Y$862)</f>
        <v>13.583333333333334</v>
      </c>
      <c r="AW20" s="281">
        <f>tabItens[[#This Row],[QTDE ATUAL]] + tabItens[[#This Row],[RC QTDE]] + tabItens[[#This Row],[AF SALDO]] + tabItens[[#This Row],[Recentes]]</f>
        <v>0</v>
      </c>
      <c r="AX20" s="309">
        <v>17</v>
      </c>
      <c r="AY20" s="309">
        <v>4</v>
      </c>
      <c r="AZ20" s="309">
        <f>IF(ISBLANK(tabItens[[#This Row],[CÓDIGO]]),"",tabItens[[#This Row],[PontoMês]] * (AZ$2+tabItens[[#This Row],[PontoQtM]]))</f>
        <v>68</v>
      </c>
      <c r="BA20" s="308">
        <f>tabItens[[#This Row],[PontoPed]] - tabItens[[#This Row],[Saldo]] + (1/10)</f>
        <v>68.099999999999994</v>
      </c>
      <c r="BB20" s="308">
        <f xml:space="preserve"> tabItens[[#This Row],[PontoMês]] * BB$2 - tabItens[[#This Row],[QTDE ATUAL]] - (1/10)</f>
        <v>16.899999999999999</v>
      </c>
      <c r="BC20" s="310">
        <f>IF( tabItens[[#This Row],[PontoPed]]&gt;0, IF(tabItens[[#This Row],[PontoPed]]&lt;1, 1, IF( tabItens[[#This Row],[Saldo]]&gt;tabItens[[#This Row],[PontoPed]], 0, (tabItens[[#This Row],[PontoPed]]-tabItens[[#This Row],[Saldo]])/tabItens[[#This Row],[PontoPed]] ) ), 0 )</f>
        <v>1</v>
      </c>
      <c r="BD20" s="311">
        <f>ROUNDDOWN(IF( OR( AND(tabItens[[#This Row],[PontoPed]]&lt;tabItens[[#This Row],[Saldo]],tabItens[[#This Row],[Saldo]]&gt;0), tabItens[[#This Row],[PontoPed]]=0), 99, IF(AND(tabItens[[#This Row],[Saldo]]=0,tabItens[[#This Row],[PontoPed]]&gt;0), 0, (1-tabItens[[#This Row],[PctAb]])*10 ) ),0)</f>
        <v>0</v>
      </c>
      <c r="BE20" s="312">
        <f>MAX(ROUNDDOWN( IF(tabItens[[#This Row],[Abaixo]] &gt; 0,   tabItens[[#This Row],[Abaixo]] + (tabItens[[#This Row],[PontoMês]] * IF( OR( ISBLANK(tabItens[[#This Row],[ATA Nº/ANO]]), tabItens[[#This Row],[ATA Nº/ANO]] = ""),BE$2,BE$1)),0),0),0)</f>
        <v>119</v>
      </c>
      <c r="BF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 s="313">
        <f>SUMIF(Consumo!$C$3:$C$862,tabItens[[#This Row],[CÓDIGO]],Consumo!$E$3:$E$862)</f>
        <v>29</v>
      </c>
      <c r="BH20" s="314">
        <f>IF(AND(tabItens[[#This Row],[Pend]] &gt; 0,tabItens[[#This Row],[Consumo]] &lt;&gt; 0), tabItens[[#This Row],[Pend]] / tabItens[[#This Row],[Consumo]], 0 )</f>
        <v>0.15025906735751296</v>
      </c>
      <c r="BI20" s="313"/>
      <c r="BJ20" s="313"/>
      <c r="BK20" s="315" t="s">
        <v>907</v>
      </c>
    </row>
    <row r="21" spans="1:63" x14ac:dyDescent="0.3">
      <c r="A21" s="336">
        <v>17696</v>
      </c>
      <c r="B21" s="277" t="s">
        <v>1181</v>
      </c>
      <c r="C21" s="337" t="s">
        <v>381</v>
      </c>
      <c r="D21" s="338">
        <v>2.4</v>
      </c>
      <c r="E21" s="339"/>
      <c r="F21" s="339"/>
      <c r="G21" s="339" t="s">
        <v>892</v>
      </c>
      <c r="H21" s="281">
        <v>0</v>
      </c>
      <c r="I21" s="340">
        <v>103003</v>
      </c>
      <c r="J21" s="341">
        <v>2.4</v>
      </c>
      <c r="K21" s="342">
        <v>29</v>
      </c>
      <c r="L21" s="285">
        <f>IF(tabItens[[#This Row],[Média]] &gt; 0, tabItens[[#This Row],[QTDE ATUAL]] / tabItens[[#This Row],[Média]],999.9)</f>
        <v>0</v>
      </c>
      <c r="M21" s="286">
        <v>0</v>
      </c>
      <c r="N21" s="287">
        <f>tabItens[[#This Row],[VALOR UNIT.]] * tabItens[[#This Row],[LC]]</f>
        <v>0</v>
      </c>
      <c r="O21" s="344" t="s">
        <v>2126</v>
      </c>
      <c r="P21" s="289"/>
      <c r="Q21" s="345"/>
      <c r="R21" s="343"/>
      <c r="S21" s="346"/>
      <c r="T21" s="292">
        <f>ROUNDDOWN(IFERROR(tabItens[[#This Row],[ATA DT.VALID.]] - $D$1,0) / 30,0)</f>
        <v>-1507</v>
      </c>
      <c r="U21" s="277" t="s">
        <v>1038</v>
      </c>
      <c r="V21" s="293">
        <v>1</v>
      </c>
      <c r="W21" s="294" t="s">
        <v>2106</v>
      </c>
      <c r="X21" s="295">
        <v>83</v>
      </c>
      <c r="Y21" s="296">
        <v>2</v>
      </c>
      <c r="Z21" s="297"/>
      <c r="AA21" s="298"/>
      <c r="AB21" s="299"/>
      <c r="AC21" s="299"/>
      <c r="AD21" s="298"/>
      <c r="AE21" s="299"/>
      <c r="AF21" s="292"/>
      <c r="AG21" s="300" t="s">
        <v>904</v>
      </c>
      <c r="AH21" s="301"/>
      <c r="AI21" s="292">
        <v>10</v>
      </c>
      <c r="AJ21" s="301">
        <v>44743</v>
      </c>
      <c r="AK21" s="301" t="s">
        <v>892</v>
      </c>
      <c r="AL21" s="301">
        <v>44922</v>
      </c>
      <c r="AM21" s="346"/>
      <c r="AN21" s="339"/>
      <c r="AO21" s="302" t="str">
        <f>_xlfn.IFNA(IF(VLOOKUP(tabItens[[#This Row],[CÓDIGO]],tabExcluirDoEstoque[#Data],1,FALSE),"sim",""),"")</f>
        <v/>
      </c>
      <c r="AP21" s="303" t="str">
        <f ca="1">IF(OR(ISBLANK(tabItens[[#This Row],[ATA DT.VALID.]]),tabItens[[#This Row],[ATA DT.VALID.]]="",tabItens[[#This Row],[ATA DT.VALID.]]=" "),"",IF(TYPE(tabItens[[#This Row],[ATA DT.VALID.]])=1,ROUNDUP((tabItens[[#This Row],[ATA DT.VALID.]]-TODAY())/7,0),""))</f>
        <v/>
      </c>
      <c r="AQ21" s="304">
        <v>0</v>
      </c>
      <c r="AR21" s="305" t="str">
        <f>IF(ISBLANK(tabItens[[#This Row],[CÓDIGO]]),"",IFERROR(VLOOKUP(tabItens[[#This Row],[CÓDIGO]],Consumo!$C$3:$AC$862,26,FALSE),0))</f>
        <v>10.2022</v>
      </c>
      <c r="AS21" s="306">
        <f>SUMIF(Consumo!$C$3:$C$862,tabItens[[#This Row],[CÓDIGO]],Consumo!$N$3:$N$862) + SUMIF(Consumo!$C$3:$C$862,tabItens[[#This Row],[CÓDIGO]],Consumo!$O$3:$O$862) + SUMIF(Consumo!$C$3:$C$862,tabItens[[#This Row],[CÓDIGO]],Consumo!$P$3:$P$862) + SUMIF(Consumo!$C$3:$C$862,tabItens[[#This Row],[CÓDIGO]],Consumo!$Q$3:$Q$862)</f>
        <v>0</v>
      </c>
      <c r="AT21" s="306">
        <f>SUMIF(Consumo!$C$3:$C$862,tabItens[[#This Row],[CÓDIGO]],Consumo!$Z$3:$Z$862)</f>
        <v>56</v>
      </c>
      <c r="AU21" s="307">
        <f>SUMIF(Consumo!$C$3:$C$862,tabItens[[#This Row],[CÓDIGO]],Consumo!$AA$3:$AA$862)</f>
        <v>29</v>
      </c>
      <c r="AV21" s="308">
        <f>SUMIF(Consumo!$C$3:$C$862,tabItens[[#This Row],[CÓDIGO]],Consumo!$Y$3:$Y$862)</f>
        <v>4.333333333333333</v>
      </c>
      <c r="AW21" s="281">
        <f>tabItens[[#This Row],[QTDE ATUAL]] + tabItens[[#This Row],[RC QTDE]] + tabItens[[#This Row],[AF SALDO]] + tabItens[[#This Row],[Recentes]]</f>
        <v>0</v>
      </c>
      <c r="AX21" s="309">
        <v>17</v>
      </c>
      <c r="AY21" s="309">
        <v>4</v>
      </c>
      <c r="AZ21" s="309">
        <f>IF(ISBLANK(tabItens[[#This Row],[CÓDIGO]]),"",tabItens[[#This Row],[PontoMês]] * (AZ$2+tabItens[[#This Row],[PontoQtM]]))</f>
        <v>68</v>
      </c>
      <c r="BA21" s="308">
        <f>tabItens[[#This Row],[PontoPed]] - tabItens[[#This Row],[Saldo]] + (1/10)</f>
        <v>68.099999999999994</v>
      </c>
      <c r="BB21" s="308">
        <f xml:space="preserve"> tabItens[[#This Row],[PontoMês]] * BB$2 - tabItens[[#This Row],[QTDE ATUAL]] - (1/10)</f>
        <v>16.899999999999999</v>
      </c>
      <c r="BC21" s="310">
        <f>IF( tabItens[[#This Row],[PontoPed]]&gt;0, IF(tabItens[[#This Row],[PontoPed]]&lt;1, 1, IF( tabItens[[#This Row],[Saldo]]&gt;tabItens[[#This Row],[PontoPed]], 0, (tabItens[[#This Row],[PontoPed]]-tabItens[[#This Row],[Saldo]])/tabItens[[#This Row],[PontoPed]] ) ), 0 )</f>
        <v>1</v>
      </c>
      <c r="BD21" s="311">
        <f>ROUNDDOWN(IF( OR( AND(tabItens[[#This Row],[PontoPed]]&lt;tabItens[[#This Row],[Saldo]],tabItens[[#This Row],[Saldo]]&gt;0), tabItens[[#This Row],[PontoPed]]=0), 99, IF(AND(tabItens[[#This Row],[Saldo]]=0,tabItens[[#This Row],[PontoPed]]&gt;0), 0, (1-tabItens[[#This Row],[PctAb]])*10 ) ),0)</f>
        <v>0</v>
      </c>
      <c r="BE21" s="312">
        <f>MAX(ROUNDDOWN( IF(tabItens[[#This Row],[Abaixo]] &gt; 0,   tabItens[[#This Row],[Abaixo]] + (tabItens[[#This Row],[PontoMês]] * IF( OR( ISBLANK(tabItens[[#This Row],[ATA Nº/ANO]]), tabItens[[#This Row],[ATA Nº/ANO]] = ""),BE$2,BE$1)),0),0),0)</f>
        <v>119</v>
      </c>
      <c r="BF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1" s="313">
        <f>SUMIF(Consumo!$C$3:$C$862,tabItens[[#This Row],[CÓDIGO]],Consumo!$E$3:$E$862)</f>
        <v>27</v>
      </c>
      <c r="BH21" s="314">
        <f>IF(AND(tabItens[[#This Row],[Pend]] &gt; 0,tabItens[[#This Row],[Consumo]] &lt;&gt; 0), tabItens[[#This Row],[Pend]] / tabItens[[#This Row],[Consumo]], 0 )</f>
        <v>0.48214285714285715</v>
      </c>
      <c r="BI21" s="313"/>
      <c r="BJ21" s="313"/>
      <c r="BK21" s="315" t="s">
        <v>907</v>
      </c>
    </row>
    <row r="22" spans="1:63" x14ac:dyDescent="0.3">
      <c r="A22" s="336">
        <v>58706</v>
      </c>
      <c r="B22" s="277" t="s">
        <v>1379</v>
      </c>
      <c r="C22" s="337" t="s">
        <v>264</v>
      </c>
      <c r="D22" s="338">
        <v>88.22</v>
      </c>
      <c r="E22" s="339"/>
      <c r="F22" s="339"/>
      <c r="G22" s="339" t="s">
        <v>892</v>
      </c>
      <c r="H22" s="281">
        <v>0</v>
      </c>
      <c r="I22" s="340">
        <v>103003</v>
      </c>
      <c r="J22" s="341">
        <v>88.22</v>
      </c>
      <c r="K22" s="342">
        <v>296</v>
      </c>
      <c r="L22" s="285">
        <f>IF(tabItens[[#This Row],[Média]] &gt; 0, tabItens[[#This Row],[QTDE ATUAL]] / tabItens[[#This Row],[Média]],999.9)</f>
        <v>0</v>
      </c>
      <c r="M22" s="286">
        <v>0</v>
      </c>
      <c r="N22" s="287">
        <f>tabItens[[#This Row],[VALOR UNIT.]] * tabItens[[#This Row],[LC]]</f>
        <v>0</v>
      </c>
      <c r="O22" s="344" t="s">
        <v>2175</v>
      </c>
      <c r="P22" s="289"/>
      <c r="Q22" s="345"/>
      <c r="R22" s="343"/>
      <c r="S22" s="346"/>
      <c r="T22" s="292">
        <f>ROUNDDOWN(IFERROR(tabItens[[#This Row],[ATA DT.VALID.]] - $D$1,0) / 30,0)</f>
        <v>-1507</v>
      </c>
      <c r="U22" s="277" t="s">
        <v>1380</v>
      </c>
      <c r="V22" s="293">
        <v>1</v>
      </c>
      <c r="W22" s="294" t="s">
        <v>906</v>
      </c>
      <c r="X22" s="295">
        <v>74</v>
      </c>
      <c r="Y22" s="296">
        <v>3</v>
      </c>
      <c r="Z22" s="297"/>
      <c r="AA22" s="298"/>
      <c r="AB22" s="299"/>
      <c r="AC22" s="299"/>
      <c r="AD22" s="298"/>
      <c r="AE22" s="299"/>
      <c r="AF22" s="292"/>
      <c r="AG22" s="300" t="s">
        <v>904</v>
      </c>
      <c r="AH22" s="301"/>
      <c r="AI22" s="292">
        <v>136</v>
      </c>
      <c r="AJ22" s="301">
        <v>44974</v>
      </c>
      <c r="AK22" s="301" t="s">
        <v>892</v>
      </c>
      <c r="AL22" s="301">
        <v>45210</v>
      </c>
      <c r="AM22" s="346"/>
      <c r="AN22" s="339"/>
      <c r="AO22" s="302" t="str">
        <f>_xlfn.IFNA(IF(VLOOKUP(tabItens[[#This Row],[CÓDIGO]],tabExcluirDoEstoque[#Data],1,FALSE),"sim",""),"")</f>
        <v/>
      </c>
      <c r="AP22" s="303" t="str">
        <f ca="1">IF(OR(ISBLANK(tabItens[[#This Row],[ATA DT.VALID.]]),tabItens[[#This Row],[ATA DT.VALID.]]="",tabItens[[#This Row],[ATA DT.VALID.]]=" "),"",IF(TYPE(tabItens[[#This Row],[ATA DT.VALID.]])=1,ROUNDUP((tabItens[[#This Row],[ATA DT.VALID.]]-TODAY())/7,0),""))</f>
        <v/>
      </c>
      <c r="AQ22" s="304">
        <v>0</v>
      </c>
      <c r="AR22" s="305" t="str">
        <f>IF(ISBLANK(tabItens[[#This Row],[CÓDIGO]]),"",IFERROR(VLOOKUP(tabItens[[#This Row],[CÓDIGO]],Consumo!$C$3:$AC$862,26,FALSE),0))</f>
        <v>08.2023</v>
      </c>
      <c r="AS22" s="306">
        <f>SUMIF(Consumo!$C$3:$C$862,tabItens[[#This Row],[CÓDIGO]],Consumo!$N$3:$N$862) + SUMIF(Consumo!$C$3:$C$862,tabItens[[#This Row],[CÓDIGO]],Consumo!$O$3:$O$862) + SUMIF(Consumo!$C$3:$C$862,tabItens[[#This Row],[CÓDIGO]],Consumo!$P$3:$P$862) + SUMIF(Consumo!$C$3:$C$862,tabItens[[#This Row],[CÓDIGO]],Consumo!$Q$3:$Q$862)</f>
        <v>105</v>
      </c>
      <c r="AT22" s="306">
        <f>SUMIF(Consumo!$C$3:$C$862,tabItens[[#This Row],[CÓDIGO]],Consumo!$Z$3:$Z$862)</f>
        <v>412</v>
      </c>
      <c r="AU22" s="307">
        <f>SUMIF(Consumo!$C$3:$C$862,tabItens[[#This Row],[CÓDIGO]],Consumo!$AA$3:$AA$862)</f>
        <v>64</v>
      </c>
      <c r="AV22" s="308">
        <f>SUMIF(Consumo!$C$3:$C$862,tabItens[[#This Row],[CÓDIGO]],Consumo!$Y$3:$Y$862)</f>
        <v>34.333333333333336</v>
      </c>
      <c r="AW22" s="281">
        <f>tabItens[[#This Row],[QTDE ATUAL]] + tabItens[[#This Row],[RC QTDE]] + tabItens[[#This Row],[AF SALDO]] + tabItens[[#This Row],[Recentes]]</f>
        <v>0</v>
      </c>
      <c r="AX22" s="309">
        <v>32</v>
      </c>
      <c r="AY22" s="309">
        <v>4</v>
      </c>
      <c r="AZ22" s="309">
        <f>IF(ISBLANK(tabItens[[#This Row],[CÓDIGO]]),"",tabItens[[#This Row],[PontoMês]] * (AZ$2+tabItens[[#This Row],[PontoQtM]]))</f>
        <v>128</v>
      </c>
      <c r="BA22" s="308">
        <f>tabItens[[#This Row],[PontoPed]] - tabItens[[#This Row],[Saldo]] + (1/10)</f>
        <v>128.1</v>
      </c>
      <c r="BB22" s="308">
        <f xml:space="preserve"> tabItens[[#This Row],[PontoMês]] * BB$2 - tabItens[[#This Row],[QTDE ATUAL]] - (1/10)</f>
        <v>31.9</v>
      </c>
      <c r="BC22" s="310">
        <f>IF( tabItens[[#This Row],[PontoPed]]&gt;0, IF(tabItens[[#This Row],[PontoPed]]&lt;1, 1, IF( tabItens[[#This Row],[Saldo]]&gt;tabItens[[#This Row],[PontoPed]], 0, (tabItens[[#This Row],[PontoPed]]-tabItens[[#This Row],[Saldo]])/tabItens[[#This Row],[PontoPed]] ) ), 0 )</f>
        <v>1</v>
      </c>
      <c r="BD22" s="311">
        <f>ROUNDDOWN(IF( OR( AND(tabItens[[#This Row],[PontoPed]]&lt;tabItens[[#This Row],[Saldo]],tabItens[[#This Row],[Saldo]]&gt;0), tabItens[[#This Row],[PontoPed]]=0), 99, IF(AND(tabItens[[#This Row],[Saldo]]=0,tabItens[[#This Row],[PontoPed]]&gt;0), 0, (1-tabItens[[#This Row],[PctAb]])*10 ) ),0)</f>
        <v>0</v>
      </c>
      <c r="BE22" s="312">
        <f>MAX(ROUNDDOWN( IF(tabItens[[#This Row],[Abaixo]] &gt; 0,   tabItens[[#This Row],[Abaixo]] + (tabItens[[#This Row],[PontoMês]] * IF( OR( ISBLANK(tabItens[[#This Row],[ATA Nº/ANO]]), tabItens[[#This Row],[ATA Nº/ANO]] = ""),BE$2,BE$1)),0),0),0)</f>
        <v>224</v>
      </c>
      <c r="BF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2" s="313">
        <f>SUMIF(Consumo!$C$3:$C$862,tabItens[[#This Row],[CÓDIGO]],Consumo!$E$3:$E$862)</f>
        <v>5</v>
      </c>
      <c r="BH22" s="314">
        <f>IF(AND(tabItens[[#This Row],[Pend]] &gt; 0,tabItens[[#This Row],[Consumo]] &lt;&gt; 0), tabItens[[#This Row],[Pend]] / tabItens[[#This Row],[Consumo]], 0 )</f>
        <v>1.2135922330097087E-2</v>
      </c>
      <c r="BI22" s="313"/>
      <c r="BJ22" s="313"/>
      <c r="BK22" s="315" t="s">
        <v>907</v>
      </c>
    </row>
    <row r="23" spans="1:63" x14ac:dyDescent="0.3">
      <c r="A23" s="336">
        <v>40251</v>
      </c>
      <c r="B23" s="277" t="s">
        <v>1316</v>
      </c>
      <c r="C23" s="337" t="s">
        <v>264</v>
      </c>
      <c r="D23" s="338">
        <v>10</v>
      </c>
      <c r="E23" s="339"/>
      <c r="F23" s="339"/>
      <c r="G23" s="339" t="s">
        <v>892</v>
      </c>
      <c r="H23" s="281">
        <v>0</v>
      </c>
      <c r="I23" s="340">
        <v>103003</v>
      </c>
      <c r="J23" s="341">
        <v>10</v>
      </c>
      <c r="K23" s="342">
        <v>418</v>
      </c>
      <c r="L23" s="285">
        <f>IF(tabItens[[#This Row],[Média]] &gt; 0, tabItens[[#This Row],[QTDE ATUAL]] / tabItens[[#This Row],[Média]],999.9)</f>
        <v>0</v>
      </c>
      <c r="M23" s="286">
        <v>0</v>
      </c>
      <c r="N23" s="287">
        <f>tabItens[[#This Row],[VALOR UNIT.]] * tabItens[[#This Row],[LC]]</f>
        <v>0</v>
      </c>
      <c r="O23" s="344" t="s">
        <v>2161</v>
      </c>
      <c r="P23" s="289"/>
      <c r="Q23" s="345"/>
      <c r="R23" s="343"/>
      <c r="S23" s="346"/>
      <c r="T23" s="292">
        <f>ROUNDDOWN(IFERROR(tabItens[[#This Row],[ATA DT.VALID.]] - $D$1,0) / 30,0)</f>
        <v>-1507</v>
      </c>
      <c r="U23" s="277" t="s">
        <v>1317</v>
      </c>
      <c r="V23" s="293">
        <v>1</v>
      </c>
      <c r="W23" s="294" t="s">
        <v>2106</v>
      </c>
      <c r="X23" s="295">
        <v>83</v>
      </c>
      <c r="Y23" s="296">
        <v>4</v>
      </c>
      <c r="Z23" s="297"/>
      <c r="AA23" s="298"/>
      <c r="AB23" s="299"/>
      <c r="AC23" s="299"/>
      <c r="AD23" s="298"/>
      <c r="AE23" s="299"/>
      <c r="AF23" s="292"/>
      <c r="AG23" s="300" t="s">
        <v>904</v>
      </c>
      <c r="AH23" s="301"/>
      <c r="AI23" s="292">
        <v>146</v>
      </c>
      <c r="AJ23" s="301">
        <v>45201</v>
      </c>
      <c r="AK23" s="301" t="s">
        <v>892</v>
      </c>
      <c r="AL23" s="301">
        <v>45189</v>
      </c>
      <c r="AM23" s="346"/>
      <c r="AN23" s="339"/>
      <c r="AO23" s="302" t="str">
        <f>_xlfn.IFNA(IF(VLOOKUP(tabItens[[#This Row],[CÓDIGO]],tabExcluirDoEstoque[#Data],1,FALSE),"sim",""),"")</f>
        <v/>
      </c>
      <c r="AP23" s="303" t="str">
        <f ca="1">IF(OR(ISBLANK(tabItens[[#This Row],[ATA DT.VALID.]]),tabItens[[#This Row],[ATA DT.VALID.]]="",tabItens[[#This Row],[ATA DT.VALID.]]=" "),"",IF(TYPE(tabItens[[#This Row],[ATA DT.VALID.]])=1,ROUNDUP((tabItens[[#This Row],[ATA DT.VALID.]]-TODAY())/7,0),""))</f>
        <v/>
      </c>
      <c r="AQ23" s="304">
        <v>0</v>
      </c>
      <c r="AR23" s="305" t="str">
        <f>IF(ISBLANK(tabItens[[#This Row],[CÓDIGO]]),"",IFERROR(VLOOKUP(tabItens[[#This Row],[CÓDIGO]],Consumo!$C$3:$AC$862,26,FALSE),0))</f>
        <v>04.2023</v>
      </c>
      <c r="AS23" s="306">
        <f>SUMIF(Consumo!$C$3:$C$862,tabItens[[#This Row],[CÓDIGO]],Consumo!$N$3:$N$862) + SUMIF(Consumo!$C$3:$C$862,tabItens[[#This Row],[CÓDIGO]],Consumo!$O$3:$O$862) + SUMIF(Consumo!$C$3:$C$862,tabItens[[#This Row],[CÓDIGO]],Consumo!$P$3:$P$862) + SUMIF(Consumo!$C$3:$C$862,tabItens[[#This Row],[CÓDIGO]],Consumo!$Q$3:$Q$862)</f>
        <v>0</v>
      </c>
      <c r="AT23" s="306">
        <f>SUMIF(Consumo!$C$3:$C$862,tabItens[[#This Row],[CÓDIGO]],Consumo!$Z$3:$Z$862)</f>
        <v>548</v>
      </c>
      <c r="AU23" s="307">
        <f>SUMIF(Consumo!$C$3:$C$862,tabItens[[#This Row],[CÓDIGO]],Consumo!$AA$3:$AA$862)</f>
        <v>191</v>
      </c>
      <c r="AV23" s="308">
        <f>SUMIF(Consumo!$C$3:$C$862,tabItens[[#This Row],[CÓDIGO]],Consumo!$Y$3:$Y$862)</f>
        <v>42.833333333333336</v>
      </c>
      <c r="AW23" s="281">
        <f>tabItens[[#This Row],[QTDE ATUAL]] + tabItens[[#This Row],[RC QTDE]] + tabItens[[#This Row],[AF SALDO]] + tabItens[[#This Row],[Recentes]]</f>
        <v>0</v>
      </c>
      <c r="AX23" s="309">
        <v>50</v>
      </c>
      <c r="AY23" s="309">
        <v>4</v>
      </c>
      <c r="AZ23" s="309">
        <f>IF(ISBLANK(tabItens[[#This Row],[CÓDIGO]]),"",tabItens[[#This Row],[PontoMês]] * (AZ$2+tabItens[[#This Row],[PontoQtM]]))</f>
        <v>200</v>
      </c>
      <c r="BA23" s="308">
        <f>tabItens[[#This Row],[PontoPed]] - tabItens[[#This Row],[Saldo]] + (1/10)</f>
        <v>200.1</v>
      </c>
      <c r="BB23" s="308">
        <f xml:space="preserve"> tabItens[[#This Row],[PontoMês]] * BB$2 - tabItens[[#This Row],[QTDE ATUAL]] - (1/10)</f>
        <v>49.9</v>
      </c>
      <c r="BC23" s="310">
        <f>IF( tabItens[[#This Row],[PontoPed]]&gt;0, IF(tabItens[[#This Row],[PontoPed]]&lt;1, 1, IF( tabItens[[#This Row],[Saldo]]&gt;tabItens[[#This Row],[PontoPed]], 0, (tabItens[[#This Row],[PontoPed]]-tabItens[[#This Row],[Saldo]])/tabItens[[#This Row],[PontoPed]] ) ), 0 )</f>
        <v>1</v>
      </c>
      <c r="BD23" s="311">
        <f>ROUNDDOWN(IF( OR( AND(tabItens[[#This Row],[PontoPed]]&lt;tabItens[[#This Row],[Saldo]],tabItens[[#This Row],[Saldo]]&gt;0), tabItens[[#This Row],[PontoPed]]=0), 99, IF(AND(tabItens[[#This Row],[Saldo]]=0,tabItens[[#This Row],[PontoPed]]&gt;0), 0, (1-tabItens[[#This Row],[PctAb]])*10 ) ),0)</f>
        <v>0</v>
      </c>
      <c r="BE23" s="312">
        <f>MAX(ROUNDDOWN( IF(tabItens[[#This Row],[Abaixo]] &gt; 0,   tabItens[[#This Row],[Abaixo]] + (tabItens[[#This Row],[PontoMês]] * IF( OR( ISBLANK(tabItens[[#This Row],[ATA Nº/ANO]]), tabItens[[#This Row],[ATA Nº/ANO]] = ""),BE$2,BE$1)),0),0),0)</f>
        <v>350</v>
      </c>
      <c r="BF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 s="313">
        <f>SUMIF(Consumo!$C$3:$C$862,tabItens[[#This Row],[CÓDIGO]],Consumo!$E$3:$E$862)</f>
        <v>110</v>
      </c>
      <c r="BH23" s="314">
        <f>IF(AND(tabItens[[#This Row],[Pend]] &gt; 0,tabItens[[#This Row],[Consumo]] &lt;&gt; 0), tabItens[[#This Row],[Pend]] / tabItens[[#This Row],[Consumo]], 0 )</f>
        <v>0.20072992700729927</v>
      </c>
      <c r="BI23" s="313"/>
      <c r="BJ23" s="313"/>
      <c r="BK23" s="315" t="s">
        <v>907</v>
      </c>
    </row>
    <row r="24" spans="1:63" x14ac:dyDescent="0.3">
      <c r="A24" s="336">
        <v>134560</v>
      </c>
      <c r="B24" s="277" t="s">
        <v>1925</v>
      </c>
      <c r="C24" s="337" t="s">
        <v>264</v>
      </c>
      <c r="D24" s="338">
        <v>7.08</v>
      </c>
      <c r="E24" s="339"/>
      <c r="F24" s="339"/>
      <c r="G24" s="339" t="s">
        <v>892</v>
      </c>
      <c r="H24" s="281">
        <v>0</v>
      </c>
      <c r="I24" s="340">
        <v>103003</v>
      </c>
      <c r="J24" s="341">
        <v>7.08</v>
      </c>
      <c r="K24" s="342">
        <v>470</v>
      </c>
      <c r="L24" s="285">
        <f>IF(tabItens[[#This Row],[Média]] &gt; 0, tabItens[[#This Row],[QTDE ATUAL]] / tabItens[[#This Row],[Média]],999.9)</f>
        <v>0</v>
      </c>
      <c r="M24" s="286">
        <v>0</v>
      </c>
      <c r="N24" s="287">
        <f>tabItens[[#This Row],[VALOR UNIT.]] * tabItens[[#This Row],[LC]]</f>
        <v>0</v>
      </c>
      <c r="O24" s="344" t="s">
        <v>2158</v>
      </c>
      <c r="P24" s="289"/>
      <c r="Q24" s="345"/>
      <c r="R24" s="343"/>
      <c r="S24" s="346"/>
      <c r="T24" s="292">
        <f>ROUNDDOWN(IFERROR(tabItens[[#This Row],[ATA DT.VALID.]] - $D$1,0) / 30,0)</f>
        <v>-1507</v>
      </c>
      <c r="U24" s="277" t="s">
        <v>1345</v>
      </c>
      <c r="V24" s="293">
        <v>1</v>
      </c>
      <c r="W24" s="294" t="s">
        <v>2106</v>
      </c>
      <c r="X24" s="295">
        <v>70</v>
      </c>
      <c r="Y24" s="296">
        <v>30</v>
      </c>
      <c r="Z24" s="297"/>
      <c r="AA24" s="298"/>
      <c r="AB24" s="299"/>
      <c r="AC24" s="299"/>
      <c r="AD24" s="298"/>
      <c r="AE24" s="299"/>
      <c r="AF24" s="292"/>
      <c r="AG24" s="300" t="s">
        <v>904</v>
      </c>
      <c r="AH24" s="301"/>
      <c r="AI24" s="292">
        <v>176</v>
      </c>
      <c r="AJ24" s="301">
        <v>44944</v>
      </c>
      <c r="AK24" s="301">
        <v>43174</v>
      </c>
      <c r="AL24" s="301">
        <v>44915</v>
      </c>
      <c r="AM24" s="346"/>
      <c r="AN24" s="339"/>
      <c r="AO24" s="302" t="str">
        <f>_xlfn.IFNA(IF(VLOOKUP(tabItens[[#This Row],[CÓDIGO]],tabExcluirDoEstoque[#Data],1,FALSE),"sim",""),"")</f>
        <v/>
      </c>
      <c r="AP24" s="303" t="str">
        <f ca="1">IF(OR(ISBLANK(tabItens[[#This Row],[ATA DT.VALID.]]),tabItens[[#This Row],[ATA DT.VALID.]]="",tabItens[[#This Row],[ATA DT.VALID.]]=" "),"",IF(TYPE(tabItens[[#This Row],[ATA DT.VALID.]])=1,ROUNDUP((tabItens[[#This Row],[ATA DT.VALID.]]-TODAY())/7,0),""))</f>
        <v/>
      </c>
      <c r="AQ24" s="304">
        <v>0</v>
      </c>
      <c r="AR24" s="305" t="str">
        <f>IF(ISBLANK(tabItens[[#This Row],[CÓDIGO]]),"",IFERROR(VLOOKUP(tabItens[[#This Row],[CÓDIGO]],Consumo!$C$3:$AC$862,26,FALSE),0))</f>
        <v>07.2023</v>
      </c>
      <c r="AS24" s="306">
        <f>SUMIF(Consumo!$C$3:$C$862,tabItens[[#This Row],[CÓDIGO]],Consumo!$N$3:$N$862) + SUMIF(Consumo!$C$3:$C$862,tabItens[[#This Row],[CÓDIGO]],Consumo!$O$3:$O$862) + SUMIF(Consumo!$C$3:$C$862,tabItens[[#This Row],[CÓDIGO]],Consumo!$P$3:$P$862) + SUMIF(Consumo!$C$3:$C$862,tabItens[[#This Row],[CÓDIGO]],Consumo!$Q$3:$Q$862)</f>
        <v>250</v>
      </c>
      <c r="AT24" s="306">
        <f>SUMIF(Consumo!$C$3:$C$862,tabItens[[#This Row],[CÓDIGO]],Consumo!$Z$3:$Z$862)</f>
        <v>530</v>
      </c>
      <c r="AU24" s="307">
        <f>SUMIF(Consumo!$C$3:$C$862,tabItens[[#This Row],[CÓDIGO]],Consumo!$AA$3:$AA$862)</f>
        <v>200</v>
      </c>
      <c r="AV24" s="308">
        <f>SUMIF(Consumo!$C$3:$C$862,tabItens[[#This Row],[CÓDIGO]],Consumo!$Y$3:$Y$862)</f>
        <v>40.333333333333336</v>
      </c>
      <c r="AW24" s="281">
        <f>tabItens[[#This Row],[QTDE ATUAL]] + tabItens[[#This Row],[RC QTDE]] + tabItens[[#This Row],[AF SALDO]] + tabItens[[#This Row],[Recentes]]</f>
        <v>0</v>
      </c>
      <c r="AX24" s="309">
        <v>36</v>
      </c>
      <c r="AY24" s="309">
        <v>4</v>
      </c>
      <c r="AZ24" s="309">
        <f>IF(ISBLANK(tabItens[[#This Row],[CÓDIGO]]),"",tabItens[[#This Row],[PontoMês]] * (AZ$2+tabItens[[#This Row],[PontoQtM]]))</f>
        <v>144</v>
      </c>
      <c r="BA24" s="308">
        <f>tabItens[[#This Row],[PontoPed]] - tabItens[[#This Row],[Saldo]] + (1/10)</f>
        <v>144.1</v>
      </c>
      <c r="BB24" s="308">
        <f xml:space="preserve"> tabItens[[#This Row],[PontoMês]] * BB$2 - tabItens[[#This Row],[QTDE ATUAL]] - (1/10)</f>
        <v>35.9</v>
      </c>
      <c r="BC24" s="310">
        <f>IF( tabItens[[#This Row],[PontoPed]]&gt;0, IF(tabItens[[#This Row],[PontoPed]]&lt;1, 1, IF( tabItens[[#This Row],[Saldo]]&gt;tabItens[[#This Row],[PontoPed]], 0, (tabItens[[#This Row],[PontoPed]]-tabItens[[#This Row],[Saldo]])/tabItens[[#This Row],[PontoPed]] ) ), 0 )</f>
        <v>1</v>
      </c>
      <c r="BD24" s="311">
        <f>ROUNDDOWN(IF( OR( AND(tabItens[[#This Row],[PontoPed]]&lt;tabItens[[#This Row],[Saldo]],tabItens[[#This Row],[Saldo]]&gt;0), tabItens[[#This Row],[PontoPed]]=0), 99, IF(AND(tabItens[[#This Row],[Saldo]]=0,tabItens[[#This Row],[PontoPed]]&gt;0), 0, (1-tabItens[[#This Row],[PctAb]])*10 ) ),0)</f>
        <v>0</v>
      </c>
      <c r="BE24" s="312">
        <f>MAX(ROUNDDOWN( IF(tabItens[[#This Row],[Abaixo]] &gt; 0,   tabItens[[#This Row],[Abaixo]] + (tabItens[[#This Row],[PontoMês]] * IF( OR( ISBLANK(tabItens[[#This Row],[ATA Nº/ANO]]), tabItens[[#This Row],[ATA Nº/ANO]] = ""),BE$2,BE$1)),0),0),0)</f>
        <v>252</v>
      </c>
      <c r="BF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 s="313">
        <f>SUMIF(Consumo!$C$3:$C$862,tabItens[[#This Row],[CÓDIGO]],Consumo!$E$3:$E$862)</f>
        <v>0</v>
      </c>
      <c r="BH24" s="314">
        <f>IF(AND(tabItens[[#This Row],[Pend]] &gt; 0,tabItens[[#This Row],[Consumo]] &lt;&gt; 0), tabItens[[#This Row],[Pend]] / tabItens[[#This Row],[Consumo]], 0 )</f>
        <v>0</v>
      </c>
      <c r="BI24" s="313"/>
      <c r="BJ24" s="313"/>
      <c r="BK24" s="315" t="s">
        <v>907</v>
      </c>
    </row>
    <row r="25" spans="1:63" x14ac:dyDescent="0.3">
      <c r="A25" s="336">
        <v>19998</v>
      </c>
      <c r="B25" s="277" t="s">
        <v>1196</v>
      </c>
      <c r="C25" s="337" t="s">
        <v>264</v>
      </c>
      <c r="D25" s="338">
        <v>10.45</v>
      </c>
      <c r="E25" s="339"/>
      <c r="F25" s="339"/>
      <c r="G25" s="339" t="s">
        <v>892</v>
      </c>
      <c r="H25" s="281">
        <v>0</v>
      </c>
      <c r="I25" s="340">
        <v>103003</v>
      </c>
      <c r="J25" s="341">
        <v>10.45</v>
      </c>
      <c r="K25" s="342">
        <v>14</v>
      </c>
      <c r="L25" s="285">
        <f>IF(tabItens[[#This Row],[Média]] &gt; 0, tabItens[[#This Row],[QTDE ATUAL]] / tabItens[[#This Row],[Média]],999.9)</f>
        <v>0</v>
      </c>
      <c r="M25" s="286">
        <v>0</v>
      </c>
      <c r="N25" s="287">
        <f>tabItens[[#This Row],[VALOR UNIT.]] * tabItens[[#This Row],[LC]]</f>
        <v>0</v>
      </c>
      <c r="O25" s="344" t="s">
        <v>2158</v>
      </c>
      <c r="P25" s="289"/>
      <c r="Q25" s="345"/>
      <c r="R25" s="343"/>
      <c r="S25" s="346"/>
      <c r="T25" s="292">
        <f>ROUNDDOWN(IFERROR(tabItens[[#This Row],[ATA DT.VALID.]] - $D$1,0) / 30,0)</f>
        <v>-1507</v>
      </c>
      <c r="U25" s="277" t="s">
        <v>1193</v>
      </c>
      <c r="V25" s="293">
        <v>1</v>
      </c>
      <c r="W25" s="294" t="s">
        <v>2106</v>
      </c>
      <c r="X25" s="295">
        <v>70</v>
      </c>
      <c r="Y25" s="296">
        <v>31</v>
      </c>
      <c r="Z25" s="297"/>
      <c r="AA25" s="298"/>
      <c r="AB25" s="299"/>
      <c r="AC25" s="299"/>
      <c r="AD25" s="298"/>
      <c r="AE25" s="299"/>
      <c r="AF25" s="292"/>
      <c r="AG25" s="300" t="s">
        <v>904</v>
      </c>
      <c r="AH25" s="301"/>
      <c r="AI25" s="292">
        <v>4</v>
      </c>
      <c r="AJ25" s="301">
        <v>43553</v>
      </c>
      <c r="AK25" s="301" t="s">
        <v>892</v>
      </c>
      <c r="AL25" s="301">
        <v>43658</v>
      </c>
      <c r="AM25" s="346"/>
      <c r="AN25" s="339"/>
      <c r="AO25" s="302" t="str">
        <f>_xlfn.IFNA(IF(VLOOKUP(tabItens[[#This Row],[CÓDIGO]],tabExcluirDoEstoque[#Data],1,FALSE),"sim",""),"")</f>
        <v/>
      </c>
      <c r="AP25" s="303" t="str">
        <f ca="1">IF(OR(ISBLANK(tabItens[[#This Row],[ATA DT.VALID.]]),tabItens[[#This Row],[ATA DT.VALID.]]="",tabItens[[#This Row],[ATA DT.VALID.]]=" "),"",IF(TYPE(tabItens[[#This Row],[ATA DT.VALID.]])=1,ROUNDUP((tabItens[[#This Row],[ATA DT.VALID.]]-TODAY())/7,0),""))</f>
        <v/>
      </c>
      <c r="AQ25" s="304">
        <v>0</v>
      </c>
      <c r="AR25" s="305" t="str">
        <f>IF(ISBLANK(tabItens[[#This Row],[CÓDIGO]]),"",IFERROR(VLOOKUP(tabItens[[#This Row],[CÓDIGO]],Consumo!$C$3:$AC$862,26,FALSE),0))</f>
        <v>11.2022</v>
      </c>
      <c r="AS25" s="306">
        <f>SUMIF(Consumo!$C$3:$C$862,tabItens[[#This Row],[CÓDIGO]],Consumo!$N$3:$N$862) + SUMIF(Consumo!$C$3:$C$862,tabItens[[#This Row],[CÓDIGO]],Consumo!$O$3:$O$862) + SUMIF(Consumo!$C$3:$C$862,tabItens[[#This Row],[CÓDIGO]],Consumo!$P$3:$P$862) + SUMIF(Consumo!$C$3:$C$862,tabItens[[#This Row],[CÓDIGO]],Consumo!$Q$3:$Q$862)</f>
        <v>0</v>
      </c>
      <c r="AT25" s="306">
        <f>SUMIF(Consumo!$C$3:$C$862,tabItens[[#This Row],[CÓDIGO]],Consumo!$Z$3:$Z$862)</f>
        <v>63</v>
      </c>
      <c r="AU25" s="307">
        <f>SUMIF(Consumo!$C$3:$C$862,tabItens[[#This Row],[CÓDIGO]],Consumo!$AA$3:$AA$862)</f>
        <v>11</v>
      </c>
      <c r="AV25" s="308">
        <f>SUMIF(Consumo!$C$3:$C$862,tabItens[[#This Row],[CÓDIGO]],Consumo!$Y$3:$Y$862)</f>
        <v>5.25</v>
      </c>
      <c r="AW25" s="281">
        <f>tabItens[[#This Row],[QTDE ATUAL]] + tabItens[[#This Row],[RC QTDE]] + tabItens[[#This Row],[AF SALDO]] + tabItens[[#This Row],[Recentes]]</f>
        <v>0</v>
      </c>
      <c r="AX25" s="309">
        <v>9</v>
      </c>
      <c r="AY25" s="309">
        <v>4</v>
      </c>
      <c r="AZ25" s="309">
        <f>IF(ISBLANK(tabItens[[#This Row],[CÓDIGO]]),"",tabItens[[#This Row],[PontoMês]] * (AZ$2+tabItens[[#This Row],[PontoQtM]]))</f>
        <v>36</v>
      </c>
      <c r="BA25" s="308">
        <f>tabItens[[#This Row],[PontoPed]] - tabItens[[#This Row],[Saldo]] + (1/10)</f>
        <v>36.1</v>
      </c>
      <c r="BB25" s="308">
        <f xml:space="preserve"> tabItens[[#This Row],[PontoMês]] * BB$2 - tabItens[[#This Row],[QTDE ATUAL]] - (1/10)</f>
        <v>8.9</v>
      </c>
      <c r="BC25" s="310">
        <f>IF( tabItens[[#This Row],[PontoPed]]&gt;0, IF(tabItens[[#This Row],[PontoPed]]&lt;1, 1, IF( tabItens[[#This Row],[Saldo]]&gt;tabItens[[#This Row],[PontoPed]], 0, (tabItens[[#This Row],[PontoPed]]-tabItens[[#This Row],[Saldo]])/tabItens[[#This Row],[PontoPed]] ) ), 0 )</f>
        <v>1</v>
      </c>
      <c r="BD25" s="311">
        <f>ROUNDDOWN(IF( OR( AND(tabItens[[#This Row],[PontoPed]]&lt;tabItens[[#This Row],[Saldo]],tabItens[[#This Row],[Saldo]]&gt;0), tabItens[[#This Row],[PontoPed]]=0), 99, IF(AND(tabItens[[#This Row],[Saldo]]=0,tabItens[[#This Row],[PontoPed]]&gt;0), 0, (1-tabItens[[#This Row],[PctAb]])*10 ) ),0)</f>
        <v>0</v>
      </c>
      <c r="BE25" s="312">
        <f>MAX(ROUNDDOWN( IF(tabItens[[#This Row],[Abaixo]] &gt; 0,   tabItens[[#This Row],[Abaixo]] + (tabItens[[#This Row],[PontoMês]] * IF( OR( ISBLANK(tabItens[[#This Row],[ATA Nº/ANO]]), tabItens[[#This Row],[ATA Nº/ANO]] = ""),BE$2,BE$1)),0),0),0)</f>
        <v>63</v>
      </c>
      <c r="BF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 s="313">
        <f>SUMIF(Consumo!$C$3:$C$862,tabItens[[#This Row],[CÓDIGO]],Consumo!$E$3:$E$862)</f>
        <v>49</v>
      </c>
      <c r="BH25" s="314">
        <f>IF(AND(tabItens[[#This Row],[Pend]] &gt; 0,tabItens[[#This Row],[Consumo]] &lt;&gt; 0), tabItens[[#This Row],[Pend]] / tabItens[[#This Row],[Consumo]], 0 )</f>
        <v>0.77777777777777779</v>
      </c>
      <c r="BI25" s="313"/>
      <c r="BJ25" s="313"/>
      <c r="BK25" s="315" t="s">
        <v>907</v>
      </c>
    </row>
    <row r="26" spans="1:63" x14ac:dyDescent="0.3">
      <c r="A26" s="336">
        <v>20001</v>
      </c>
      <c r="B26" s="277" t="s">
        <v>1197</v>
      </c>
      <c r="C26" s="337" t="s">
        <v>264</v>
      </c>
      <c r="D26" s="338">
        <v>1.02</v>
      </c>
      <c r="E26" s="339"/>
      <c r="F26" s="339"/>
      <c r="G26" s="339" t="s">
        <v>892</v>
      </c>
      <c r="H26" s="281">
        <v>0</v>
      </c>
      <c r="I26" s="340">
        <v>103003</v>
      </c>
      <c r="J26" s="341">
        <v>1.02</v>
      </c>
      <c r="K26" s="342">
        <v>0</v>
      </c>
      <c r="L26" s="285">
        <f>IF(tabItens[[#This Row],[Média]] &gt; 0, tabItens[[#This Row],[QTDE ATUAL]] / tabItens[[#This Row],[Média]],999.9)</f>
        <v>0</v>
      </c>
      <c r="M26" s="286">
        <v>0</v>
      </c>
      <c r="N26" s="287">
        <f>tabItens[[#This Row],[VALOR UNIT.]] * tabItens[[#This Row],[LC]]</f>
        <v>0</v>
      </c>
      <c r="O26" s="344" t="s">
        <v>2158</v>
      </c>
      <c r="P26" s="289"/>
      <c r="Q26" s="345"/>
      <c r="R26" s="343"/>
      <c r="S26" s="346"/>
      <c r="T26" s="292">
        <f>ROUNDDOWN(IFERROR(tabItens[[#This Row],[ATA DT.VALID.]] - $D$1,0) / 30,0)</f>
        <v>-1507</v>
      </c>
      <c r="U26" s="277" t="s">
        <v>1193</v>
      </c>
      <c r="V26" s="293">
        <v>1</v>
      </c>
      <c r="W26" s="294" t="s">
        <v>2106</v>
      </c>
      <c r="X26" s="295">
        <v>70</v>
      </c>
      <c r="Y26" s="296">
        <v>31</v>
      </c>
      <c r="Z26" s="297"/>
      <c r="AA26" s="298"/>
      <c r="AB26" s="299"/>
      <c r="AC26" s="299"/>
      <c r="AD26" s="298"/>
      <c r="AE26" s="299"/>
      <c r="AF26" s="292"/>
      <c r="AG26" s="300" t="s">
        <v>904</v>
      </c>
      <c r="AH26" s="301"/>
      <c r="AI26" s="292">
        <v>0</v>
      </c>
      <c r="AJ26" s="301">
        <v>43818</v>
      </c>
      <c r="AK26" s="301" t="s">
        <v>892</v>
      </c>
      <c r="AL26" s="301">
        <v>43812</v>
      </c>
      <c r="AM26" s="346"/>
      <c r="AN26" s="339"/>
      <c r="AO26" s="302" t="str">
        <f>_xlfn.IFNA(IF(VLOOKUP(tabItens[[#This Row],[CÓDIGO]],tabExcluirDoEstoque[#Data],1,FALSE),"sim",""),"")</f>
        <v/>
      </c>
      <c r="AP26" s="303" t="str">
        <f ca="1">IF(OR(ISBLANK(tabItens[[#This Row],[ATA DT.VALID.]]),tabItens[[#This Row],[ATA DT.VALID.]]="",tabItens[[#This Row],[ATA DT.VALID.]]=" "),"",IF(TYPE(tabItens[[#This Row],[ATA DT.VALID.]])=1,ROUNDUP((tabItens[[#This Row],[ATA DT.VALID.]]-TODAY())/7,0),""))</f>
        <v/>
      </c>
      <c r="AQ26" s="304">
        <v>0</v>
      </c>
      <c r="AR26" s="305" t="str">
        <f>IF(ISBLANK(tabItens[[#This Row],[CÓDIGO]]),"",IFERROR(VLOOKUP(tabItens[[#This Row],[CÓDIGO]],Consumo!$C$3:$AC$862,26,FALSE),0))</f>
        <v>09.2023</v>
      </c>
      <c r="AS26" s="306">
        <f>SUMIF(Consumo!$C$3:$C$862,tabItens[[#This Row],[CÓDIGO]],Consumo!$N$3:$N$862) + SUMIF(Consumo!$C$3:$C$862,tabItens[[#This Row],[CÓDIGO]],Consumo!$O$3:$O$862) + SUMIF(Consumo!$C$3:$C$862,tabItens[[#This Row],[CÓDIGO]],Consumo!$P$3:$P$862) + SUMIF(Consumo!$C$3:$C$862,tabItens[[#This Row],[CÓDIGO]],Consumo!$Q$3:$Q$862)</f>
        <v>0</v>
      </c>
      <c r="AT26" s="306">
        <f>SUMIF(Consumo!$C$3:$C$862,tabItens[[#This Row],[CÓDIGO]],Consumo!$Z$3:$Z$862)</f>
        <v>103</v>
      </c>
      <c r="AU26" s="307">
        <f>SUMIF(Consumo!$C$3:$C$862,tabItens[[#This Row],[CÓDIGO]],Consumo!$AA$3:$AA$862)</f>
        <v>0</v>
      </c>
      <c r="AV26" s="308">
        <f>SUMIF(Consumo!$C$3:$C$862,tabItens[[#This Row],[CÓDIGO]],Consumo!$Y$3:$Y$862)</f>
        <v>8.5833333333333339</v>
      </c>
      <c r="AW26" s="281">
        <f>tabItens[[#This Row],[QTDE ATUAL]] + tabItens[[#This Row],[RC QTDE]] + tabItens[[#This Row],[AF SALDO]] + tabItens[[#This Row],[Recentes]]</f>
        <v>0</v>
      </c>
      <c r="AX26" s="309">
        <v>42</v>
      </c>
      <c r="AY26" s="309">
        <v>4</v>
      </c>
      <c r="AZ26" s="309">
        <f>IF(ISBLANK(tabItens[[#This Row],[CÓDIGO]]),"",tabItens[[#This Row],[PontoMês]] * (AZ$2+tabItens[[#This Row],[PontoQtM]]))</f>
        <v>168</v>
      </c>
      <c r="BA26" s="308">
        <f>tabItens[[#This Row],[PontoPed]] - tabItens[[#This Row],[Saldo]] + (1/10)</f>
        <v>168.1</v>
      </c>
      <c r="BB26" s="308">
        <f xml:space="preserve"> tabItens[[#This Row],[PontoMês]] * BB$2 - tabItens[[#This Row],[QTDE ATUAL]] - (1/10)</f>
        <v>41.9</v>
      </c>
      <c r="BC26" s="310">
        <f>IF( tabItens[[#This Row],[PontoPed]]&gt;0, IF(tabItens[[#This Row],[PontoPed]]&lt;1, 1, IF( tabItens[[#This Row],[Saldo]]&gt;tabItens[[#This Row],[PontoPed]], 0, (tabItens[[#This Row],[PontoPed]]-tabItens[[#This Row],[Saldo]])/tabItens[[#This Row],[PontoPed]] ) ), 0 )</f>
        <v>1</v>
      </c>
      <c r="BD26" s="311">
        <f>ROUNDDOWN(IF( OR( AND(tabItens[[#This Row],[PontoPed]]&lt;tabItens[[#This Row],[Saldo]],tabItens[[#This Row],[Saldo]]&gt;0), tabItens[[#This Row],[PontoPed]]=0), 99, IF(AND(tabItens[[#This Row],[Saldo]]=0,tabItens[[#This Row],[PontoPed]]&gt;0), 0, (1-tabItens[[#This Row],[PctAb]])*10 ) ),0)</f>
        <v>0</v>
      </c>
      <c r="BE26" s="312">
        <f>MAX(ROUNDDOWN( IF(tabItens[[#This Row],[Abaixo]] &gt; 0,   tabItens[[#This Row],[Abaixo]] + (tabItens[[#This Row],[PontoMês]] * IF( OR( ISBLANK(tabItens[[#This Row],[ATA Nº/ANO]]), tabItens[[#This Row],[ATA Nº/ANO]] = ""),BE$2,BE$1)),0),0),0)</f>
        <v>294</v>
      </c>
      <c r="BF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 s="313">
        <f>SUMIF(Consumo!$C$3:$C$862,tabItens[[#This Row],[CÓDIGO]],Consumo!$E$3:$E$862)</f>
        <v>103</v>
      </c>
      <c r="BH26" s="314">
        <f>IF(AND(tabItens[[#This Row],[Pend]] &gt; 0,tabItens[[#This Row],[Consumo]] &lt;&gt; 0), tabItens[[#This Row],[Pend]] / tabItens[[#This Row],[Consumo]], 0 )</f>
        <v>1</v>
      </c>
      <c r="BI26" s="313"/>
      <c r="BJ26" s="313"/>
      <c r="BK26" s="315" t="s">
        <v>907</v>
      </c>
    </row>
    <row r="27" spans="1:63" x14ac:dyDescent="0.3">
      <c r="A27" s="336">
        <v>59097</v>
      </c>
      <c r="B27" s="277" t="s">
        <v>1385</v>
      </c>
      <c r="C27" s="337" t="s">
        <v>346</v>
      </c>
      <c r="D27" s="338">
        <v>139</v>
      </c>
      <c r="E27" s="339"/>
      <c r="F27" s="339"/>
      <c r="G27" s="339" t="s">
        <v>892</v>
      </c>
      <c r="H27" s="281">
        <v>0</v>
      </c>
      <c r="I27" s="340">
        <v>103003</v>
      </c>
      <c r="J27" s="341">
        <v>139</v>
      </c>
      <c r="K27" s="342">
        <v>61</v>
      </c>
      <c r="L27" s="285">
        <f>IF(tabItens[[#This Row],[Média]] &gt; 0, tabItens[[#This Row],[QTDE ATUAL]] / tabItens[[#This Row],[Média]],999.9)</f>
        <v>0</v>
      </c>
      <c r="M27" s="286">
        <v>0</v>
      </c>
      <c r="N27" s="287">
        <f>tabItens[[#This Row],[VALOR UNIT.]] * tabItens[[#This Row],[LC]]</f>
        <v>0</v>
      </c>
      <c r="O27" s="344" t="s">
        <v>2123</v>
      </c>
      <c r="P27" s="289"/>
      <c r="Q27" s="345"/>
      <c r="R27" s="343"/>
      <c r="S27" s="346"/>
      <c r="T27" s="292">
        <f>ROUNDDOWN(IFERROR(tabItens[[#This Row],[ATA DT.VALID.]] - $D$1,0) / 30,0)</f>
        <v>-1507</v>
      </c>
      <c r="U27" s="277" t="s">
        <v>1008</v>
      </c>
      <c r="V27" s="293">
        <v>1</v>
      </c>
      <c r="W27" s="294" t="s">
        <v>2105</v>
      </c>
      <c r="X27" s="295">
        <v>61</v>
      </c>
      <c r="Y27" s="296">
        <v>8</v>
      </c>
      <c r="Z27" s="297"/>
      <c r="AA27" s="298"/>
      <c r="AB27" s="299"/>
      <c r="AC27" s="299">
        <v>9656</v>
      </c>
      <c r="AD27" s="298">
        <v>2023</v>
      </c>
      <c r="AE27" s="299">
        <v>0</v>
      </c>
      <c r="AF27" s="292">
        <v>100</v>
      </c>
      <c r="AG27" s="300" t="s">
        <v>2087</v>
      </c>
      <c r="AH27" s="301">
        <v>45162</v>
      </c>
      <c r="AI27" s="292">
        <v>22</v>
      </c>
      <c r="AJ27" s="301">
        <v>44950</v>
      </c>
      <c r="AK27" s="301" t="s">
        <v>892</v>
      </c>
      <c r="AL27" s="301">
        <v>45145</v>
      </c>
      <c r="AM27" s="346"/>
      <c r="AN27" s="339"/>
      <c r="AO27" s="302" t="str">
        <f>_xlfn.IFNA(IF(VLOOKUP(tabItens[[#This Row],[CÓDIGO]],tabExcluirDoEstoque[#Data],1,FALSE),"sim",""),"")</f>
        <v/>
      </c>
      <c r="AP27" s="303" t="str">
        <f ca="1">IF(OR(ISBLANK(tabItens[[#This Row],[ATA DT.VALID.]]),tabItens[[#This Row],[ATA DT.VALID.]]="",tabItens[[#This Row],[ATA DT.VALID.]]=" "),"",IF(TYPE(tabItens[[#This Row],[ATA DT.VALID.]])=1,ROUNDUP((tabItens[[#This Row],[ATA DT.VALID.]]-TODAY())/7,0),""))</f>
        <v/>
      </c>
      <c r="AQ27" s="304">
        <v>0</v>
      </c>
      <c r="AR27" s="305" t="str">
        <f>IF(ISBLANK(tabItens[[#This Row],[CÓDIGO]]),"",IFERROR(VLOOKUP(tabItens[[#This Row],[CÓDIGO]],Consumo!$C$3:$AC$862,26,FALSE),0))</f>
        <v>05.2023</v>
      </c>
      <c r="AS27" s="306">
        <f>SUMIF(Consumo!$C$3:$C$862,tabItens[[#This Row],[CÓDIGO]],Consumo!$N$3:$N$862) + SUMIF(Consumo!$C$3:$C$862,tabItens[[#This Row],[CÓDIGO]],Consumo!$O$3:$O$862) + SUMIF(Consumo!$C$3:$C$862,tabItens[[#This Row],[CÓDIGO]],Consumo!$P$3:$P$862) + SUMIF(Consumo!$C$3:$C$862,tabItens[[#This Row],[CÓDIGO]],Consumo!$Q$3:$Q$862)</f>
        <v>0</v>
      </c>
      <c r="AT27" s="306">
        <f>SUMIF(Consumo!$C$3:$C$862,tabItens[[#This Row],[CÓDIGO]],Consumo!$Z$3:$Z$862)</f>
        <v>68</v>
      </c>
      <c r="AU27" s="307">
        <f>SUMIF(Consumo!$C$3:$C$862,tabItens[[#This Row],[CÓDIGO]],Consumo!$AA$3:$AA$862)</f>
        <v>24</v>
      </c>
      <c r="AV27" s="308">
        <f>SUMIF(Consumo!$C$3:$C$862,tabItens[[#This Row],[CÓDIGO]],Consumo!$Y$3:$Y$862)</f>
        <v>5.333333333333333</v>
      </c>
      <c r="AW27" s="281">
        <f>tabItens[[#This Row],[QTDE ATUAL]] + tabItens[[#This Row],[RC QTDE]] + tabItens[[#This Row],[AF SALDO]] + tabItens[[#This Row],[Recentes]]</f>
        <v>0</v>
      </c>
      <c r="AX27" s="309">
        <v>9</v>
      </c>
      <c r="AY27" s="309">
        <v>4</v>
      </c>
      <c r="AZ27" s="309">
        <f>IF(ISBLANK(tabItens[[#This Row],[CÓDIGO]]),"",tabItens[[#This Row],[PontoMês]] * (AZ$2+tabItens[[#This Row],[PontoQtM]]))</f>
        <v>36</v>
      </c>
      <c r="BA27" s="308">
        <f>tabItens[[#This Row],[PontoPed]] - tabItens[[#This Row],[Saldo]] + (1/10)</f>
        <v>36.1</v>
      </c>
      <c r="BB27" s="308">
        <f xml:space="preserve"> tabItens[[#This Row],[PontoMês]] * BB$2 - tabItens[[#This Row],[QTDE ATUAL]] - (1/10)</f>
        <v>8.9</v>
      </c>
      <c r="BC27" s="310">
        <f>IF( tabItens[[#This Row],[PontoPed]]&gt;0, IF(tabItens[[#This Row],[PontoPed]]&lt;1, 1, IF( tabItens[[#This Row],[Saldo]]&gt;tabItens[[#This Row],[PontoPed]], 0, (tabItens[[#This Row],[PontoPed]]-tabItens[[#This Row],[Saldo]])/tabItens[[#This Row],[PontoPed]] ) ), 0 )</f>
        <v>1</v>
      </c>
      <c r="BD27" s="311">
        <f>ROUNDDOWN(IF( OR( AND(tabItens[[#This Row],[PontoPed]]&lt;tabItens[[#This Row],[Saldo]],tabItens[[#This Row],[Saldo]]&gt;0), tabItens[[#This Row],[PontoPed]]=0), 99, IF(AND(tabItens[[#This Row],[Saldo]]=0,tabItens[[#This Row],[PontoPed]]&gt;0), 0, (1-tabItens[[#This Row],[PctAb]])*10 ) ),0)</f>
        <v>0</v>
      </c>
      <c r="BE27" s="312">
        <f>MAX(ROUNDDOWN( IF(tabItens[[#This Row],[Abaixo]] &gt; 0,   tabItens[[#This Row],[Abaixo]] + (tabItens[[#This Row],[PontoMês]] * IF( OR( ISBLANK(tabItens[[#This Row],[ATA Nº/ANO]]), tabItens[[#This Row],[ATA Nº/ANO]] = ""),BE$2,BE$1)),0),0),0)</f>
        <v>63</v>
      </c>
      <c r="BF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 s="313">
        <f>SUMIF(Consumo!$C$3:$C$862,tabItens[[#This Row],[CÓDIGO]],Consumo!$E$3:$E$862)</f>
        <v>5</v>
      </c>
      <c r="BH27" s="314">
        <f>IF(AND(tabItens[[#This Row],[Pend]] &gt; 0,tabItens[[#This Row],[Consumo]] &lt;&gt; 0), tabItens[[#This Row],[Pend]] / tabItens[[#This Row],[Consumo]], 0 )</f>
        <v>7.3529411764705885E-2</v>
      </c>
      <c r="BI27" s="313"/>
      <c r="BJ27" s="313"/>
      <c r="BK27" s="315" t="s">
        <v>907</v>
      </c>
    </row>
    <row r="28" spans="1:63" x14ac:dyDescent="0.3">
      <c r="A28" s="336">
        <v>24500</v>
      </c>
      <c r="B28" s="277" t="s">
        <v>1242</v>
      </c>
      <c r="C28" s="337" t="s">
        <v>264</v>
      </c>
      <c r="D28" s="338">
        <v>23.08</v>
      </c>
      <c r="E28" s="339"/>
      <c r="F28" s="339"/>
      <c r="G28" s="339" t="s">
        <v>892</v>
      </c>
      <c r="H28" s="281">
        <v>0</v>
      </c>
      <c r="I28" s="340">
        <v>103003</v>
      </c>
      <c r="J28" s="341">
        <v>23.08</v>
      </c>
      <c r="K28" s="342">
        <v>1099</v>
      </c>
      <c r="L28" s="285">
        <f>IF(tabItens[[#This Row],[Média]] &gt; 0, tabItens[[#This Row],[QTDE ATUAL]] / tabItens[[#This Row],[Média]],999.9)</f>
        <v>0</v>
      </c>
      <c r="M28" s="286">
        <v>0</v>
      </c>
      <c r="N28" s="287">
        <f>tabItens[[#This Row],[VALOR UNIT.]] * tabItens[[#This Row],[LC]]</f>
        <v>0</v>
      </c>
      <c r="O28" s="344" t="s">
        <v>2123</v>
      </c>
      <c r="P28" s="289"/>
      <c r="Q28" s="345"/>
      <c r="R28" s="343"/>
      <c r="S28" s="346"/>
      <c r="T28" s="292">
        <f>ROUNDDOWN(IFERROR(tabItens[[#This Row],[ATA DT.VALID.]] - $D$1,0) / 30,0)</f>
        <v>-1507</v>
      </c>
      <c r="U28" s="277" t="s">
        <v>1057</v>
      </c>
      <c r="V28" s="293">
        <v>1</v>
      </c>
      <c r="W28" s="294" t="s">
        <v>2105</v>
      </c>
      <c r="X28" s="295">
        <v>61</v>
      </c>
      <c r="Y28" s="296">
        <v>14</v>
      </c>
      <c r="Z28" s="297"/>
      <c r="AA28" s="298"/>
      <c r="AB28" s="299"/>
      <c r="AC28" s="299"/>
      <c r="AD28" s="298"/>
      <c r="AE28" s="299"/>
      <c r="AF28" s="292"/>
      <c r="AG28" s="300" t="s">
        <v>904</v>
      </c>
      <c r="AH28" s="301"/>
      <c r="AI28" s="292">
        <v>368</v>
      </c>
      <c r="AJ28" s="301">
        <v>45159</v>
      </c>
      <c r="AK28" s="301" t="s">
        <v>892</v>
      </c>
      <c r="AL28" s="301">
        <v>45145</v>
      </c>
      <c r="AM28" s="346"/>
      <c r="AN28" s="339"/>
      <c r="AO28" s="302" t="str">
        <f>_xlfn.IFNA(IF(VLOOKUP(tabItens[[#This Row],[CÓDIGO]],tabExcluirDoEstoque[#Data],1,FALSE),"sim",""),"")</f>
        <v/>
      </c>
      <c r="AP28" s="303" t="str">
        <f ca="1">IF(OR(ISBLANK(tabItens[[#This Row],[ATA DT.VALID.]]),tabItens[[#This Row],[ATA DT.VALID.]]="",tabItens[[#This Row],[ATA DT.VALID.]]=" "),"",IF(TYPE(tabItens[[#This Row],[ATA DT.VALID.]])=1,ROUNDUP((tabItens[[#This Row],[ATA DT.VALID.]]-TODAY())/7,0),""))</f>
        <v/>
      </c>
      <c r="AQ28" s="304">
        <v>0</v>
      </c>
      <c r="AR28" s="305" t="str">
        <f>IF(ISBLANK(tabItens[[#This Row],[CÓDIGO]]),"",IFERROR(VLOOKUP(tabItens[[#This Row],[CÓDIGO]],Consumo!$C$3:$AC$862,26,FALSE),0))</f>
        <v>09.2023</v>
      </c>
      <c r="AS28" s="306">
        <f>SUMIF(Consumo!$C$3:$C$862,tabItens[[#This Row],[CÓDIGO]],Consumo!$N$3:$N$862) + SUMIF(Consumo!$C$3:$C$862,tabItens[[#This Row],[CÓDIGO]],Consumo!$O$3:$O$862) + SUMIF(Consumo!$C$3:$C$862,tabItens[[#This Row],[CÓDIGO]],Consumo!$P$3:$P$862) + SUMIF(Consumo!$C$3:$C$862,tabItens[[#This Row],[CÓDIGO]],Consumo!$Q$3:$Q$862)</f>
        <v>856</v>
      </c>
      <c r="AT28" s="306">
        <f>SUMIF(Consumo!$C$3:$C$862,tabItens[[#This Row],[CÓDIGO]],Consumo!$Z$3:$Z$862)</f>
        <v>1141</v>
      </c>
      <c r="AU28" s="307">
        <f>SUMIF(Consumo!$C$3:$C$862,tabItens[[#This Row],[CÓDIGO]],Consumo!$AA$3:$AA$862)</f>
        <v>806</v>
      </c>
      <c r="AV28" s="308">
        <f>SUMIF(Consumo!$C$3:$C$862,tabItens[[#This Row],[CÓDIGO]],Consumo!$Y$3:$Y$862)</f>
        <v>72.083333333333329</v>
      </c>
      <c r="AW28" s="281">
        <f>tabItens[[#This Row],[QTDE ATUAL]] + tabItens[[#This Row],[RC QTDE]] + tabItens[[#This Row],[AF SALDO]] + tabItens[[#This Row],[Recentes]]</f>
        <v>0</v>
      </c>
      <c r="AX28" s="309">
        <v>17</v>
      </c>
      <c r="AY28" s="309">
        <v>4</v>
      </c>
      <c r="AZ28" s="309">
        <f>IF(ISBLANK(tabItens[[#This Row],[CÓDIGO]]),"",tabItens[[#This Row],[PontoMês]] * (AZ$2+tabItens[[#This Row],[PontoQtM]]))</f>
        <v>68</v>
      </c>
      <c r="BA28" s="308">
        <f>tabItens[[#This Row],[PontoPed]] - tabItens[[#This Row],[Saldo]] + (1/10)</f>
        <v>68.099999999999994</v>
      </c>
      <c r="BB28" s="308">
        <f xml:space="preserve"> tabItens[[#This Row],[PontoMês]] * BB$2 - tabItens[[#This Row],[QTDE ATUAL]] - (1/10)</f>
        <v>16.899999999999999</v>
      </c>
      <c r="BC28" s="310">
        <f>IF( tabItens[[#This Row],[PontoPed]]&gt;0, IF(tabItens[[#This Row],[PontoPed]]&lt;1, 1, IF( tabItens[[#This Row],[Saldo]]&gt;tabItens[[#This Row],[PontoPed]], 0, (tabItens[[#This Row],[PontoPed]]-tabItens[[#This Row],[Saldo]])/tabItens[[#This Row],[PontoPed]] ) ), 0 )</f>
        <v>1</v>
      </c>
      <c r="BD28" s="311">
        <f>ROUNDDOWN(IF( OR( AND(tabItens[[#This Row],[PontoPed]]&lt;tabItens[[#This Row],[Saldo]],tabItens[[#This Row],[Saldo]]&gt;0), tabItens[[#This Row],[PontoPed]]=0), 99, IF(AND(tabItens[[#This Row],[Saldo]]=0,tabItens[[#This Row],[PontoPed]]&gt;0), 0, (1-tabItens[[#This Row],[PctAb]])*10 ) ),0)</f>
        <v>0</v>
      </c>
      <c r="BE28" s="312">
        <f>MAX(ROUNDDOWN( IF(tabItens[[#This Row],[Abaixo]] &gt; 0,   tabItens[[#This Row],[Abaixo]] + (tabItens[[#This Row],[PontoMês]] * IF( OR( ISBLANK(tabItens[[#This Row],[ATA Nº/ANO]]), tabItens[[#This Row],[ATA Nº/ANO]] = ""),BE$2,BE$1)),0),0),0)</f>
        <v>119</v>
      </c>
      <c r="BF2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 s="313">
        <f>SUMIF(Consumo!$C$3:$C$862,tabItens[[#This Row],[CÓDIGO]],Consumo!$E$3:$E$862)</f>
        <v>39</v>
      </c>
      <c r="BH28" s="314">
        <f>IF(AND(tabItens[[#This Row],[Pend]] &gt; 0,tabItens[[#This Row],[Consumo]] &lt;&gt; 0), tabItens[[#This Row],[Pend]] / tabItens[[#This Row],[Consumo]], 0 )</f>
        <v>3.4180543382997371E-2</v>
      </c>
      <c r="BI28" s="313"/>
      <c r="BJ28" s="313"/>
      <c r="BK28" s="315" t="s">
        <v>907</v>
      </c>
    </row>
    <row r="29" spans="1:63" x14ac:dyDescent="0.3">
      <c r="A29" s="336">
        <v>131927</v>
      </c>
      <c r="B29" s="277" t="s">
        <v>1858</v>
      </c>
      <c r="C29" s="337" t="s">
        <v>31</v>
      </c>
      <c r="D29" s="338">
        <v>1.19</v>
      </c>
      <c r="E29" s="339"/>
      <c r="F29" s="339"/>
      <c r="G29" s="339" t="s">
        <v>892</v>
      </c>
      <c r="H29" s="281">
        <v>0</v>
      </c>
      <c r="I29" s="340">
        <v>103003</v>
      </c>
      <c r="J29" s="341">
        <v>1.19</v>
      </c>
      <c r="K29" s="342">
        <v>5027</v>
      </c>
      <c r="L29" s="285">
        <f>IF(tabItens[[#This Row],[Média]] &gt; 0, tabItens[[#This Row],[QTDE ATUAL]] / tabItens[[#This Row],[Média]],999.9)</f>
        <v>0</v>
      </c>
      <c r="M29" s="286">
        <v>0</v>
      </c>
      <c r="N29" s="287">
        <f>tabItens[[#This Row],[VALOR UNIT.]] * tabItens[[#This Row],[LC]]</f>
        <v>0</v>
      </c>
      <c r="O29" s="344"/>
      <c r="P29" s="289"/>
      <c r="Q29" s="345"/>
      <c r="R29" s="343"/>
      <c r="S29" s="346"/>
      <c r="T29" s="292">
        <f>ROUNDDOWN(IFERROR(tabItens[[#This Row],[ATA DT.VALID.]] - $D$1,0) / 30,0)</f>
        <v>-1507</v>
      </c>
      <c r="U29" s="277" t="s">
        <v>895</v>
      </c>
      <c r="V29" s="293">
        <v>1</v>
      </c>
      <c r="W29" s="294" t="s">
        <v>905</v>
      </c>
      <c r="X29" s="295">
        <v>45</v>
      </c>
      <c r="Y29" s="296">
        <v>9</v>
      </c>
      <c r="Z29" s="297"/>
      <c r="AA29" s="298"/>
      <c r="AB29" s="299"/>
      <c r="AC29" s="299"/>
      <c r="AD29" s="298"/>
      <c r="AE29" s="299"/>
      <c r="AF29" s="292"/>
      <c r="AG29" s="300" t="s">
        <v>904</v>
      </c>
      <c r="AH29" s="301"/>
      <c r="AI29" s="292">
        <v>1706</v>
      </c>
      <c r="AJ29" s="301">
        <v>44608</v>
      </c>
      <c r="AK29" s="301">
        <v>42590</v>
      </c>
      <c r="AL29" s="301">
        <v>44551</v>
      </c>
      <c r="AM29" s="346"/>
      <c r="AN29" s="339"/>
      <c r="AO29" s="302" t="str">
        <f>_xlfn.IFNA(IF(VLOOKUP(tabItens[[#This Row],[CÓDIGO]],tabExcluirDoEstoque[#Data],1,FALSE),"sim",""),"")</f>
        <v/>
      </c>
      <c r="AP29" s="303" t="str">
        <f ca="1">IF(OR(ISBLANK(tabItens[[#This Row],[ATA DT.VALID.]]),tabItens[[#This Row],[ATA DT.VALID.]]="",tabItens[[#This Row],[ATA DT.VALID.]]=" "),"",IF(TYPE(tabItens[[#This Row],[ATA DT.VALID.]])=1,ROUNDUP((tabItens[[#This Row],[ATA DT.VALID.]]-TODAY())/7,0),""))</f>
        <v/>
      </c>
      <c r="AQ29" s="304"/>
      <c r="AR29" s="305" t="str">
        <f>IF(ISBLANK(tabItens[[#This Row],[CÓDIGO]]),"",IFERROR(VLOOKUP(tabItens[[#This Row],[CÓDIGO]],Consumo!$C$3:$AC$862,26,FALSE),0))</f>
        <v>06.2023</v>
      </c>
      <c r="AS29" s="306">
        <f>SUMIF(Consumo!$C$3:$C$862,tabItens[[#This Row],[CÓDIGO]],Consumo!$N$3:$N$862) + SUMIF(Consumo!$C$3:$C$862,tabItens[[#This Row],[CÓDIGO]],Consumo!$O$3:$O$862) + SUMIF(Consumo!$C$3:$C$862,tabItens[[#This Row],[CÓDIGO]],Consumo!$P$3:$P$862) + SUMIF(Consumo!$C$3:$C$862,tabItens[[#This Row],[CÓDIGO]],Consumo!$Q$3:$Q$862)</f>
        <v>76</v>
      </c>
      <c r="AT29" s="306">
        <f>SUMIF(Consumo!$C$3:$C$862,tabItens[[#This Row],[CÓDIGO]],Consumo!$Z$3:$Z$862)</f>
        <v>5613</v>
      </c>
      <c r="AU29" s="307">
        <f>SUMIF(Consumo!$C$3:$C$862,tabItens[[#This Row],[CÓDIGO]],Consumo!$AA$3:$AA$862)</f>
        <v>3575</v>
      </c>
      <c r="AV29" s="308">
        <f>SUMIF(Consumo!$C$3:$C$862,tabItens[[#This Row],[CÓDIGO]],Consumo!$Y$3:$Y$862)</f>
        <v>368.91666666666669</v>
      </c>
      <c r="AW29" s="281">
        <f>tabItens[[#This Row],[QTDE ATUAL]] + tabItens[[#This Row],[RC QTDE]] + tabItens[[#This Row],[AF SALDO]] + tabItens[[#This Row],[Recentes]]</f>
        <v>0</v>
      </c>
      <c r="AX29" s="309">
        <v>691</v>
      </c>
      <c r="AY29" s="309">
        <v>4</v>
      </c>
      <c r="AZ29" s="309">
        <f>IF(ISBLANK(tabItens[[#This Row],[CÓDIGO]]),"",tabItens[[#This Row],[PontoMês]] * (AZ$2+tabItens[[#This Row],[PontoQtM]]))</f>
        <v>2764</v>
      </c>
      <c r="BA29" s="308">
        <f>tabItens[[#This Row],[PontoPed]] - tabItens[[#This Row],[Saldo]] + (1/10)</f>
        <v>2764.1</v>
      </c>
      <c r="BB29" s="308">
        <f xml:space="preserve"> tabItens[[#This Row],[PontoMês]] * BB$2 - tabItens[[#This Row],[QTDE ATUAL]] - (1/10)</f>
        <v>690.9</v>
      </c>
      <c r="BC29" s="310">
        <f>IF( tabItens[[#This Row],[PontoPed]]&gt;0, IF(tabItens[[#This Row],[PontoPed]]&lt;1, 1, IF( tabItens[[#This Row],[Saldo]]&gt;tabItens[[#This Row],[PontoPed]], 0, (tabItens[[#This Row],[PontoPed]]-tabItens[[#This Row],[Saldo]])/tabItens[[#This Row],[PontoPed]] ) ), 0 )</f>
        <v>1</v>
      </c>
      <c r="BD29" s="311">
        <f>ROUNDDOWN(IF( OR( AND(tabItens[[#This Row],[PontoPed]]&lt;tabItens[[#This Row],[Saldo]],tabItens[[#This Row],[Saldo]]&gt;0), tabItens[[#This Row],[PontoPed]]=0), 99, IF(AND(tabItens[[#This Row],[Saldo]]=0,tabItens[[#This Row],[PontoPed]]&gt;0), 0, (1-tabItens[[#This Row],[PctAb]])*10 ) ),0)</f>
        <v>0</v>
      </c>
      <c r="BE29" s="312">
        <f>MAX(ROUNDDOWN( IF(tabItens[[#This Row],[Abaixo]] &gt; 0,   tabItens[[#This Row],[Abaixo]] + (tabItens[[#This Row],[PontoMês]] * IF( OR( ISBLANK(tabItens[[#This Row],[ATA Nº/ANO]]), tabItens[[#This Row],[ATA Nº/ANO]] = ""),BE$2,BE$1)),0),0),0)</f>
        <v>6910</v>
      </c>
      <c r="BF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6910</v>
      </c>
      <c r="BG29" s="313">
        <f>SUMIF(Consumo!$C$3:$C$862,tabItens[[#This Row],[CÓDIGO]],Consumo!$E$3:$E$862)</f>
        <v>495</v>
      </c>
      <c r="BH29" s="314">
        <f>IF(AND(tabItens[[#This Row],[Pend]] &gt; 0,tabItens[[#This Row],[Consumo]] &lt;&gt; 0), tabItens[[#This Row],[Pend]] / tabItens[[#This Row],[Consumo]], 0 )</f>
        <v>8.8188134687332984E-2</v>
      </c>
      <c r="BI29" s="313"/>
      <c r="BJ29" s="313"/>
      <c r="BK29" s="315" t="s">
        <v>907</v>
      </c>
    </row>
    <row r="30" spans="1:63" x14ac:dyDescent="0.3">
      <c r="A30" s="336">
        <v>139141</v>
      </c>
      <c r="B30" s="277" t="s">
        <v>2018</v>
      </c>
      <c r="C30" s="337" t="s">
        <v>31</v>
      </c>
      <c r="D30" s="338">
        <v>5.65</v>
      </c>
      <c r="E30" s="339"/>
      <c r="F30" s="339"/>
      <c r="G30" s="339" t="s">
        <v>892</v>
      </c>
      <c r="H30" s="281">
        <v>1706</v>
      </c>
      <c r="I30" s="340">
        <v>103003</v>
      </c>
      <c r="J30" s="341">
        <v>3.7949999999999999</v>
      </c>
      <c r="K30" s="342">
        <v>3315</v>
      </c>
      <c r="L30" s="285">
        <f>IF(tabItens[[#This Row],[Média]] &gt; 0, tabItens[[#This Row],[QTDE ATUAL]] / tabItens[[#This Row],[Média]],999.9)</f>
        <v>6.6880104540999668</v>
      </c>
      <c r="M30" s="286">
        <v>0</v>
      </c>
      <c r="N30" s="287">
        <f>tabItens[[#This Row],[VALOR UNIT.]] * tabItens[[#This Row],[LC]]</f>
        <v>0</v>
      </c>
      <c r="O30" s="344"/>
      <c r="P30" s="289"/>
      <c r="Q30" s="345"/>
      <c r="R30" s="343"/>
      <c r="S30" s="346"/>
      <c r="T30" s="292">
        <f>ROUNDDOWN(IFERROR(tabItens[[#This Row],[ATA DT.VALID.]] - $D$1,0) / 30,0)</f>
        <v>-1507</v>
      </c>
      <c r="U30" s="277" t="s">
        <v>895</v>
      </c>
      <c r="V30" s="293">
        <v>1</v>
      </c>
      <c r="W30" s="294" t="s">
        <v>905</v>
      </c>
      <c r="X30" s="295">
        <v>45</v>
      </c>
      <c r="Y30" s="296">
        <v>9</v>
      </c>
      <c r="Z30" s="297"/>
      <c r="AA30" s="298"/>
      <c r="AB30" s="299"/>
      <c r="AC30" s="299"/>
      <c r="AD30" s="298"/>
      <c r="AE30" s="299"/>
      <c r="AF30" s="292"/>
      <c r="AG30" s="300" t="s">
        <v>904</v>
      </c>
      <c r="AH30" s="301"/>
      <c r="AI30" s="292">
        <v>1274</v>
      </c>
      <c r="AJ30" s="301">
        <v>45057</v>
      </c>
      <c r="AK30" s="301">
        <v>43881</v>
      </c>
      <c r="AL30" s="301">
        <v>45044</v>
      </c>
      <c r="AM30" s="346"/>
      <c r="AN30" s="339"/>
      <c r="AO30" s="302" t="str">
        <f>_xlfn.IFNA(IF(VLOOKUP(tabItens[[#This Row],[CÓDIGO]],tabExcluirDoEstoque[#Data],1,FALSE),"sim",""),"")</f>
        <v/>
      </c>
      <c r="AP30" s="303" t="str">
        <f ca="1">IF(OR(ISBLANK(tabItens[[#This Row],[ATA DT.VALID.]]),tabItens[[#This Row],[ATA DT.VALID.]]="",tabItens[[#This Row],[ATA DT.VALID.]]=" "),"",IF(TYPE(tabItens[[#This Row],[ATA DT.VALID.]])=1,ROUNDUP((tabItens[[#This Row],[ATA DT.VALID.]]-TODAY())/7,0),""))</f>
        <v/>
      </c>
      <c r="AQ30" s="304"/>
      <c r="AR30" s="305" t="str">
        <f>IF(ISBLANK(tabItens[[#This Row],[CÓDIGO]]),"",IFERROR(VLOOKUP(tabItens[[#This Row],[CÓDIGO]],Consumo!$C$3:$AC$862,26,FALSE),0))</f>
        <v>09.2023</v>
      </c>
      <c r="AS30" s="306">
        <f>SUMIF(Consumo!$C$3:$C$862,tabItens[[#This Row],[CÓDIGO]],Consumo!$N$3:$N$862) + SUMIF(Consumo!$C$3:$C$862,tabItens[[#This Row],[CÓDIGO]],Consumo!$O$3:$O$862) + SUMIF(Consumo!$C$3:$C$862,tabItens[[#This Row],[CÓDIGO]],Consumo!$P$3:$P$862) + SUMIF(Consumo!$C$3:$C$862,tabItens[[#This Row],[CÓDIGO]],Consumo!$Q$3:$Q$862)</f>
        <v>625</v>
      </c>
      <c r="AT30" s="306">
        <f>SUMIF(Consumo!$C$3:$C$862,tabItens[[#This Row],[CÓDIGO]],Consumo!$Z$3:$Z$862)</f>
        <v>3921</v>
      </c>
      <c r="AU30" s="307">
        <f>SUMIF(Consumo!$C$3:$C$862,tabItens[[#This Row],[CÓDIGO]],Consumo!$AA$3:$AA$862)</f>
        <v>2526</v>
      </c>
      <c r="AV30" s="308">
        <f>SUMIF(Consumo!$C$3:$C$862,tabItens[[#This Row],[CÓDIGO]],Consumo!$Y$3:$Y$862)</f>
        <v>255.08333333333334</v>
      </c>
      <c r="AW30" s="281">
        <f>tabItens[[#This Row],[QTDE ATUAL]] + tabItens[[#This Row],[RC QTDE]] + tabItens[[#This Row],[AF SALDO]] + tabItens[[#This Row],[Recentes]]</f>
        <v>1706</v>
      </c>
      <c r="AX30" s="309">
        <v>5228</v>
      </c>
      <c r="AY30" s="309">
        <v>4</v>
      </c>
      <c r="AZ30" s="309">
        <f>IF(ISBLANK(tabItens[[#This Row],[CÓDIGO]]),"",tabItens[[#This Row],[PontoMês]] * (AZ$2+tabItens[[#This Row],[PontoQtM]]))</f>
        <v>20912</v>
      </c>
      <c r="BA30" s="308">
        <f>tabItens[[#This Row],[PontoPed]] - tabItens[[#This Row],[Saldo]] + (1/10)</f>
        <v>19206.099999999999</v>
      </c>
      <c r="BB30" s="308">
        <f xml:space="preserve"> tabItens[[#This Row],[PontoMês]] * BB$2 - tabItens[[#This Row],[QTDE ATUAL]] - (1/10)</f>
        <v>3521.9</v>
      </c>
      <c r="BC30" s="310">
        <f>IF( tabItens[[#This Row],[PontoPed]]&gt;0, IF(tabItens[[#This Row],[PontoPed]]&lt;1, 1, IF( tabItens[[#This Row],[Saldo]]&gt;tabItens[[#This Row],[PontoPed]], 0, (tabItens[[#This Row],[PontoPed]]-tabItens[[#This Row],[Saldo]])/tabItens[[#This Row],[PontoPed]] ) ), 0 )</f>
        <v>0.91842004590665649</v>
      </c>
      <c r="BD30" s="311">
        <f>ROUNDDOWN(IF( OR( AND(tabItens[[#This Row],[PontoPed]]&lt;tabItens[[#This Row],[Saldo]],tabItens[[#This Row],[Saldo]]&gt;0), tabItens[[#This Row],[PontoPed]]=0), 99, IF(AND(tabItens[[#This Row],[Saldo]]=0,tabItens[[#This Row],[PontoPed]]&gt;0), 0, (1-tabItens[[#This Row],[PctAb]])*10 ) ),0)</f>
        <v>0</v>
      </c>
      <c r="BE30" s="312">
        <f>MAX(ROUNDDOWN( IF(tabItens[[#This Row],[Abaixo]] &gt; 0,   tabItens[[#This Row],[Abaixo]] + (tabItens[[#This Row],[PontoMês]] * IF( OR( ISBLANK(tabItens[[#This Row],[ATA Nº/ANO]]), tabItens[[#This Row],[ATA Nº/ANO]] = ""),BE$2,BE$1)),0),0),0)</f>
        <v>50574</v>
      </c>
      <c r="BF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50574</v>
      </c>
      <c r="BG30" s="313">
        <f>SUMIF(Consumo!$C$3:$C$862,tabItens[[#This Row],[CÓDIGO]],Consumo!$E$3:$E$862)</f>
        <v>102</v>
      </c>
      <c r="BH30" s="314">
        <f>IF(AND(tabItens[[#This Row],[Pend]] &gt; 0,tabItens[[#This Row],[Consumo]] &lt;&gt; 0), tabItens[[#This Row],[Pend]] / tabItens[[#This Row],[Consumo]], 0 )</f>
        <v>2.6013771996939557E-2</v>
      </c>
      <c r="BI30" s="313"/>
      <c r="BJ30" s="313"/>
      <c r="BK30" s="315" t="s">
        <v>907</v>
      </c>
    </row>
    <row r="31" spans="1:63" x14ac:dyDescent="0.3">
      <c r="A31" s="336">
        <v>139142</v>
      </c>
      <c r="B31" s="277" t="s">
        <v>2019</v>
      </c>
      <c r="C31" s="337" t="s">
        <v>31</v>
      </c>
      <c r="D31" s="338">
        <v>6.85</v>
      </c>
      <c r="E31" s="339"/>
      <c r="F31" s="339"/>
      <c r="G31" s="339" t="s">
        <v>892</v>
      </c>
      <c r="H31" s="281">
        <v>1746</v>
      </c>
      <c r="I31" s="340">
        <v>103003</v>
      </c>
      <c r="J31" s="341">
        <v>4.625</v>
      </c>
      <c r="K31" s="342">
        <v>3522</v>
      </c>
      <c r="L31" s="285">
        <f>IF(tabItens[[#This Row],[Média]] &gt; 0, tabItens[[#This Row],[QTDE ATUAL]] / tabItens[[#This Row],[Média]],999.9)</f>
        <v>6.5928256765261173</v>
      </c>
      <c r="M31" s="286">
        <v>0</v>
      </c>
      <c r="N31" s="287">
        <f>tabItens[[#This Row],[VALOR UNIT.]] * tabItens[[#This Row],[LC]]</f>
        <v>0</v>
      </c>
      <c r="O31" s="344"/>
      <c r="P31" s="289"/>
      <c r="Q31" s="345"/>
      <c r="R31" s="343"/>
      <c r="S31" s="346"/>
      <c r="T31" s="292">
        <f>ROUNDDOWN(IFERROR(tabItens[[#This Row],[ATA DT.VALID.]] - $D$1,0) / 30,0)</f>
        <v>-1507</v>
      </c>
      <c r="U31" s="277" t="s">
        <v>895</v>
      </c>
      <c r="V31" s="293">
        <v>1</v>
      </c>
      <c r="W31" s="294" t="s">
        <v>905</v>
      </c>
      <c r="X31" s="295">
        <v>45</v>
      </c>
      <c r="Y31" s="296">
        <v>9</v>
      </c>
      <c r="Z31" s="297"/>
      <c r="AA31" s="298"/>
      <c r="AB31" s="299"/>
      <c r="AC31" s="299"/>
      <c r="AD31" s="298"/>
      <c r="AE31" s="299"/>
      <c r="AF31" s="292"/>
      <c r="AG31" s="300" t="s">
        <v>904</v>
      </c>
      <c r="AH31" s="301"/>
      <c r="AI31" s="292">
        <v>1402</v>
      </c>
      <c r="AJ31" s="301">
        <v>45057</v>
      </c>
      <c r="AK31" s="301">
        <v>43881</v>
      </c>
      <c r="AL31" s="301">
        <v>45044</v>
      </c>
      <c r="AM31" s="346"/>
      <c r="AN31" s="339"/>
      <c r="AO31" s="302" t="str">
        <f>_xlfn.IFNA(IF(VLOOKUP(tabItens[[#This Row],[CÓDIGO]],tabExcluirDoEstoque[#Data],1,FALSE),"sim",""),"")</f>
        <v/>
      </c>
      <c r="AP31" s="303" t="str">
        <f ca="1">IF(OR(ISBLANK(tabItens[[#This Row],[ATA DT.VALID.]]),tabItens[[#This Row],[ATA DT.VALID.]]="",tabItens[[#This Row],[ATA DT.VALID.]]=" "),"",IF(TYPE(tabItens[[#This Row],[ATA DT.VALID.]])=1,ROUNDUP((tabItens[[#This Row],[ATA DT.VALID.]]-TODAY())/7,0),""))</f>
        <v/>
      </c>
      <c r="AQ31" s="304"/>
      <c r="AR31" s="305" t="str">
        <f>IF(ISBLANK(tabItens[[#This Row],[CÓDIGO]]),"",IFERROR(VLOOKUP(tabItens[[#This Row],[CÓDIGO]],Consumo!$C$3:$AC$862,26,FALSE),0))</f>
        <v>09.2023</v>
      </c>
      <c r="AS31" s="306">
        <f>SUMIF(Consumo!$C$3:$C$862,tabItens[[#This Row],[CÓDIGO]],Consumo!$N$3:$N$862) + SUMIF(Consumo!$C$3:$C$862,tabItens[[#This Row],[CÓDIGO]],Consumo!$O$3:$O$862) + SUMIF(Consumo!$C$3:$C$862,tabItens[[#This Row],[CÓDIGO]],Consumo!$P$3:$P$862) + SUMIF(Consumo!$C$3:$C$862,tabItens[[#This Row],[CÓDIGO]],Consumo!$Q$3:$Q$862)</f>
        <v>588</v>
      </c>
      <c r="AT31" s="306">
        <f>SUMIF(Consumo!$C$3:$C$862,tabItens[[#This Row],[CÓDIGO]],Consumo!$Z$3:$Z$862)</f>
        <v>4120</v>
      </c>
      <c r="AU31" s="307">
        <f>SUMIF(Consumo!$C$3:$C$862,tabItens[[#This Row],[CÓDIGO]],Consumo!$AA$3:$AA$862)</f>
        <v>2750</v>
      </c>
      <c r="AV31" s="308">
        <f>SUMIF(Consumo!$C$3:$C$862,tabItens[[#This Row],[CÓDIGO]],Consumo!$Y$3:$Y$862)</f>
        <v>264.83333333333331</v>
      </c>
      <c r="AW31" s="281">
        <f>tabItens[[#This Row],[QTDE ATUAL]] + tabItens[[#This Row],[RC QTDE]] + tabItens[[#This Row],[AF SALDO]] + tabItens[[#This Row],[Recentes]]</f>
        <v>1746</v>
      </c>
      <c r="AX31" s="309">
        <v>5051</v>
      </c>
      <c r="AY31" s="309">
        <v>4</v>
      </c>
      <c r="AZ31" s="309">
        <f>IF(ISBLANK(tabItens[[#This Row],[CÓDIGO]]),"",tabItens[[#This Row],[PontoMês]] * (AZ$2+tabItens[[#This Row],[PontoQtM]]))</f>
        <v>20204</v>
      </c>
      <c r="BA31" s="308">
        <f>tabItens[[#This Row],[PontoPed]] - tabItens[[#This Row],[Saldo]] + (1/10)</f>
        <v>18458.099999999999</v>
      </c>
      <c r="BB31" s="308">
        <f xml:space="preserve"> tabItens[[#This Row],[PontoMês]] * BB$2 - tabItens[[#This Row],[QTDE ATUAL]] - (1/10)</f>
        <v>3304.9</v>
      </c>
      <c r="BC31" s="310">
        <f>IF( tabItens[[#This Row],[PontoPed]]&gt;0, IF(tabItens[[#This Row],[PontoPed]]&lt;1, 1, IF( tabItens[[#This Row],[Saldo]]&gt;tabItens[[#This Row],[PontoPed]], 0, (tabItens[[#This Row],[PontoPed]]-tabItens[[#This Row],[Saldo]])/tabItens[[#This Row],[PontoPed]] ) ), 0 )</f>
        <v>0.91358146901603643</v>
      </c>
      <c r="BD31" s="311">
        <f>ROUNDDOWN(IF( OR( AND(tabItens[[#This Row],[PontoPed]]&lt;tabItens[[#This Row],[Saldo]],tabItens[[#This Row],[Saldo]]&gt;0), tabItens[[#This Row],[PontoPed]]=0), 99, IF(AND(tabItens[[#This Row],[Saldo]]=0,tabItens[[#This Row],[PontoPed]]&gt;0), 0, (1-tabItens[[#This Row],[PctAb]])*10 ) ),0)</f>
        <v>0</v>
      </c>
      <c r="BE31" s="312">
        <f>MAX(ROUNDDOWN( IF(tabItens[[#This Row],[Abaixo]] &gt; 0,   tabItens[[#This Row],[Abaixo]] + (tabItens[[#This Row],[PontoMês]] * IF( OR( ISBLANK(tabItens[[#This Row],[ATA Nº/ANO]]), tabItens[[#This Row],[ATA Nº/ANO]] = ""),BE$2,BE$1)),0),0),0)</f>
        <v>48764</v>
      </c>
      <c r="BF3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48764</v>
      </c>
      <c r="BG31" s="313">
        <f>SUMIF(Consumo!$C$3:$C$862,tabItens[[#This Row],[CÓDIGO]],Consumo!$E$3:$E$862)</f>
        <v>65</v>
      </c>
      <c r="BH31" s="314">
        <f>IF(AND(tabItens[[#This Row],[Pend]] &gt; 0,tabItens[[#This Row],[Consumo]] &lt;&gt; 0), tabItens[[#This Row],[Pend]] / tabItens[[#This Row],[Consumo]], 0 )</f>
        <v>1.5776699029126214E-2</v>
      </c>
      <c r="BI31" s="313"/>
      <c r="BJ31" s="313"/>
      <c r="BK31" s="315" t="s">
        <v>907</v>
      </c>
    </row>
    <row r="32" spans="1:63" x14ac:dyDescent="0.3">
      <c r="A32" s="336">
        <v>139143</v>
      </c>
      <c r="B32" s="277" t="s">
        <v>2020</v>
      </c>
      <c r="C32" s="337" t="s">
        <v>31</v>
      </c>
      <c r="D32" s="338">
        <v>10.4</v>
      </c>
      <c r="E32" s="339"/>
      <c r="F32" s="339"/>
      <c r="G32" s="339" t="s">
        <v>892</v>
      </c>
      <c r="H32" s="281">
        <v>250</v>
      </c>
      <c r="I32" s="340">
        <v>103003</v>
      </c>
      <c r="J32" s="341">
        <v>10.4</v>
      </c>
      <c r="K32" s="342">
        <v>4867</v>
      </c>
      <c r="L32" s="285">
        <f>IF(tabItens[[#This Row],[Média]] &gt; 0, tabItens[[#This Row],[QTDE ATUAL]] / tabItens[[#This Row],[Média]],999.9)</f>
        <v>0.7255139056831923</v>
      </c>
      <c r="M32" s="286">
        <v>0</v>
      </c>
      <c r="N32" s="287">
        <f>tabItens[[#This Row],[VALOR UNIT.]] * tabItens[[#This Row],[LC]]</f>
        <v>0</v>
      </c>
      <c r="O32" s="344"/>
      <c r="P32" s="289"/>
      <c r="Q32" s="345"/>
      <c r="R32" s="343"/>
      <c r="S32" s="346"/>
      <c r="T32" s="292">
        <f>ROUNDDOWN(IFERROR(tabItens[[#This Row],[ATA DT.VALID.]] - $D$1,0) / 30,0)</f>
        <v>-1507</v>
      </c>
      <c r="U32" s="277" t="s">
        <v>895</v>
      </c>
      <c r="V32" s="293">
        <v>1</v>
      </c>
      <c r="W32" s="294" t="s">
        <v>905</v>
      </c>
      <c r="X32" s="295">
        <v>45</v>
      </c>
      <c r="Y32" s="296">
        <v>9</v>
      </c>
      <c r="Z32" s="297">
        <v>6978</v>
      </c>
      <c r="AA32" s="298">
        <v>2023</v>
      </c>
      <c r="AB32" s="299">
        <v>1100</v>
      </c>
      <c r="AC32" s="299"/>
      <c r="AD32" s="298"/>
      <c r="AE32" s="299"/>
      <c r="AF32" s="292"/>
      <c r="AG32" s="300" t="s">
        <v>904</v>
      </c>
      <c r="AH32" s="301"/>
      <c r="AI32" s="292">
        <v>1850</v>
      </c>
      <c r="AJ32" s="301">
        <v>44974</v>
      </c>
      <c r="AK32" s="301">
        <v>43881</v>
      </c>
      <c r="AL32" s="301">
        <v>45044</v>
      </c>
      <c r="AM32" s="346"/>
      <c r="AN32" s="339"/>
      <c r="AO32" s="302" t="str">
        <f>_xlfn.IFNA(IF(VLOOKUP(tabItens[[#This Row],[CÓDIGO]],tabExcluirDoEstoque[#Data],1,FALSE),"sim",""),"")</f>
        <v/>
      </c>
      <c r="AP32" s="303" t="str">
        <f ca="1">IF(OR(ISBLANK(tabItens[[#This Row],[ATA DT.VALID.]]),tabItens[[#This Row],[ATA DT.VALID.]]="",tabItens[[#This Row],[ATA DT.VALID.]]=" "),"",IF(TYPE(tabItens[[#This Row],[ATA DT.VALID.]])=1,ROUNDUP((tabItens[[#This Row],[ATA DT.VALID.]]-TODAY())/7,0),""))</f>
        <v/>
      </c>
      <c r="AQ32" s="304"/>
      <c r="AR32" s="305" t="str">
        <f>IF(ISBLANK(tabItens[[#This Row],[CÓDIGO]]),"",IFERROR(VLOOKUP(tabItens[[#This Row],[CÓDIGO]],Consumo!$C$3:$AC$862,26,FALSE),0))</f>
        <v>09.2023</v>
      </c>
      <c r="AS32" s="306">
        <f>SUMIF(Consumo!$C$3:$C$862,tabItens[[#This Row],[CÓDIGO]],Consumo!$N$3:$N$862) + SUMIF(Consumo!$C$3:$C$862,tabItens[[#This Row],[CÓDIGO]],Consumo!$O$3:$O$862) + SUMIF(Consumo!$C$3:$C$862,tabItens[[#This Row],[CÓDIGO]],Consumo!$P$3:$P$862) + SUMIF(Consumo!$C$3:$C$862,tabItens[[#This Row],[CÓDIGO]],Consumo!$Q$3:$Q$862)</f>
        <v>613</v>
      </c>
      <c r="AT32" s="306">
        <f>SUMIF(Consumo!$C$3:$C$862,tabItens[[#This Row],[CÓDIGO]],Consumo!$Z$3:$Z$862)</f>
        <v>5550</v>
      </c>
      <c r="AU32" s="307">
        <f>SUMIF(Consumo!$C$3:$C$862,tabItens[[#This Row],[CÓDIGO]],Consumo!$AA$3:$AA$862)</f>
        <v>4066</v>
      </c>
      <c r="AV32" s="308">
        <f>SUMIF(Consumo!$C$3:$C$862,tabItens[[#This Row],[CÓDIGO]],Consumo!$Y$3:$Y$862)</f>
        <v>344.58333333333331</v>
      </c>
      <c r="AW32" s="281">
        <f>tabItens[[#This Row],[QTDE ATUAL]] + tabItens[[#This Row],[RC QTDE]] + tabItens[[#This Row],[AF SALDO]] + tabItens[[#This Row],[Recentes]]</f>
        <v>1350</v>
      </c>
      <c r="AX32" s="309">
        <v>5041</v>
      </c>
      <c r="AY32" s="309">
        <v>4</v>
      </c>
      <c r="AZ32" s="309">
        <f>IF(ISBLANK(tabItens[[#This Row],[CÓDIGO]]),"",tabItens[[#This Row],[PontoMês]] * (AZ$2+tabItens[[#This Row],[PontoQtM]]))</f>
        <v>20164</v>
      </c>
      <c r="BA32" s="308">
        <f>tabItens[[#This Row],[PontoPed]] - tabItens[[#This Row],[Saldo]] + (1/10)</f>
        <v>18814.099999999999</v>
      </c>
      <c r="BB32" s="308">
        <f xml:space="preserve"> tabItens[[#This Row],[PontoMês]] * BB$2 - tabItens[[#This Row],[QTDE ATUAL]] - (1/10)</f>
        <v>4790.8999999999996</v>
      </c>
      <c r="BC32" s="310">
        <f>IF( tabItens[[#This Row],[PontoPed]]&gt;0, IF(tabItens[[#This Row],[PontoPed]]&lt;1, 1, IF( tabItens[[#This Row],[Saldo]]&gt;tabItens[[#This Row],[PontoPed]], 0, (tabItens[[#This Row],[PontoPed]]-tabItens[[#This Row],[Saldo]])/tabItens[[#This Row],[PontoPed]] ) ), 0 )</f>
        <v>0.93304899821463994</v>
      </c>
      <c r="BD32" s="311">
        <f>ROUNDDOWN(IF( OR( AND(tabItens[[#This Row],[PontoPed]]&lt;tabItens[[#This Row],[Saldo]],tabItens[[#This Row],[Saldo]]&gt;0), tabItens[[#This Row],[PontoPed]]=0), 99, IF(AND(tabItens[[#This Row],[Saldo]]=0,tabItens[[#This Row],[PontoPed]]&gt;0), 0, (1-tabItens[[#This Row],[PctAb]])*10 ) ),0)</f>
        <v>0</v>
      </c>
      <c r="BE32" s="312">
        <f>MAX(ROUNDDOWN( IF(tabItens[[#This Row],[Abaixo]] &gt; 0,   tabItens[[#This Row],[Abaixo]] + (tabItens[[#This Row],[PontoMês]] * IF( OR( ISBLANK(tabItens[[#This Row],[ATA Nº/ANO]]), tabItens[[#This Row],[ATA Nº/ANO]] = ""),BE$2,BE$1)),0),0),0)</f>
        <v>49060</v>
      </c>
      <c r="BF3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49060</v>
      </c>
      <c r="BG32" s="313">
        <f>SUMIF(Consumo!$C$3:$C$862,tabItens[[#This Row],[CÓDIGO]],Consumo!$E$3:$E$862)</f>
        <v>3</v>
      </c>
      <c r="BH32" s="314">
        <f>IF(AND(tabItens[[#This Row],[Pend]] &gt; 0,tabItens[[#This Row],[Consumo]] &lt;&gt; 0), tabItens[[#This Row],[Pend]] / tabItens[[#This Row],[Consumo]], 0 )</f>
        <v>5.4054054054054055E-4</v>
      </c>
      <c r="BI32" s="313"/>
      <c r="BJ32" s="313"/>
      <c r="BK32" s="315" t="s">
        <v>907</v>
      </c>
    </row>
    <row r="33" spans="1:63" x14ac:dyDescent="0.3">
      <c r="A33" s="336">
        <v>130632</v>
      </c>
      <c r="B33" s="277" t="s">
        <v>1848</v>
      </c>
      <c r="C33" s="337" t="s">
        <v>31</v>
      </c>
      <c r="D33" s="338">
        <v>38.33</v>
      </c>
      <c r="E33" s="339"/>
      <c r="F33" s="339"/>
      <c r="G33" s="339" t="s">
        <v>892</v>
      </c>
      <c r="H33" s="281">
        <v>0</v>
      </c>
      <c r="I33" s="340">
        <v>103003</v>
      </c>
      <c r="J33" s="341">
        <v>38.33</v>
      </c>
      <c r="K33" s="342">
        <v>23</v>
      </c>
      <c r="L33" s="285">
        <f>IF(tabItens[[#This Row],[Média]] &gt; 0, tabItens[[#This Row],[QTDE ATUAL]] / tabItens[[#This Row],[Média]],999.9)</f>
        <v>0</v>
      </c>
      <c r="M33" s="286">
        <v>0</v>
      </c>
      <c r="N33" s="287">
        <f>tabItens[[#This Row],[VALOR UNIT.]] * tabItens[[#This Row],[LC]]</f>
        <v>0</v>
      </c>
      <c r="O33" s="344"/>
      <c r="P33" s="289"/>
      <c r="Q33" s="345"/>
      <c r="R33" s="343"/>
      <c r="S33" s="346"/>
      <c r="T33" s="292">
        <f>ROUNDDOWN(IFERROR(tabItens[[#This Row],[ATA DT.VALID.]] - $D$1,0) / 30,0)</f>
        <v>-1507</v>
      </c>
      <c r="U33" s="277" t="s">
        <v>1005</v>
      </c>
      <c r="V33" s="293">
        <v>1</v>
      </c>
      <c r="W33" s="294" t="s">
        <v>906</v>
      </c>
      <c r="X33" s="295">
        <v>51</v>
      </c>
      <c r="Y33" s="296">
        <v>3</v>
      </c>
      <c r="Z33" s="297"/>
      <c r="AA33" s="298"/>
      <c r="AB33" s="299"/>
      <c r="AC33" s="299"/>
      <c r="AD33" s="298"/>
      <c r="AE33" s="299"/>
      <c r="AF33" s="292"/>
      <c r="AG33" s="300" t="s">
        <v>904</v>
      </c>
      <c r="AH33" s="301"/>
      <c r="AI33" s="292">
        <v>8</v>
      </c>
      <c r="AJ33" s="301">
        <v>44785</v>
      </c>
      <c r="AK33" s="301">
        <v>42207</v>
      </c>
      <c r="AL33" s="301">
        <v>44755</v>
      </c>
      <c r="AM33" s="346"/>
      <c r="AN33" s="339"/>
      <c r="AO33" s="302" t="str">
        <f>_xlfn.IFNA(IF(VLOOKUP(tabItens[[#This Row],[CÓDIGO]],tabExcluirDoEstoque[#Data],1,FALSE),"sim",""),"")</f>
        <v/>
      </c>
      <c r="AP33" s="303" t="str">
        <f ca="1">IF(OR(ISBLANK(tabItens[[#This Row],[ATA DT.VALID.]]),tabItens[[#This Row],[ATA DT.VALID.]]="",tabItens[[#This Row],[ATA DT.VALID.]]=" "),"",IF(TYPE(tabItens[[#This Row],[ATA DT.VALID.]])=1,ROUNDUP((tabItens[[#This Row],[ATA DT.VALID.]]-TODAY())/7,0),""))</f>
        <v/>
      </c>
      <c r="AQ33" s="304"/>
      <c r="AR33" s="305" t="str">
        <f>IF(ISBLANK(tabItens[[#This Row],[CÓDIGO]]),"",IFERROR(VLOOKUP(tabItens[[#This Row],[CÓDIGO]],Consumo!$C$3:$AC$862,26,FALSE),0))</f>
        <v>06.2023</v>
      </c>
      <c r="AS33" s="306">
        <f>SUMIF(Consumo!$C$3:$C$862,tabItens[[#This Row],[CÓDIGO]],Consumo!$N$3:$N$862) + SUMIF(Consumo!$C$3:$C$862,tabItens[[#This Row],[CÓDIGO]],Consumo!$O$3:$O$862) + SUMIF(Consumo!$C$3:$C$862,tabItens[[#This Row],[CÓDIGO]],Consumo!$P$3:$P$862) + SUMIF(Consumo!$C$3:$C$862,tabItens[[#This Row],[CÓDIGO]],Consumo!$Q$3:$Q$862)</f>
        <v>15</v>
      </c>
      <c r="AT33" s="306">
        <f>SUMIF(Consumo!$C$3:$C$862,tabItens[[#This Row],[CÓDIGO]],Consumo!$Z$3:$Z$862)</f>
        <v>23</v>
      </c>
      <c r="AU33" s="307">
        <f>SUMIF(Consumo!$C$3:$C$862,tabItens[[#This Row],[CÓDIGO]],Consumo!$AA$3:$AA$862)</f>
        <v>15</v>
      </c>
      <c r="AV33" s="308">
        <f>SUMIF(Consumo!$C$3:$C$862,tabItens[[#This Row],[CÓDIGO]],Consumo!$Y$3:$Y$862)</f>
        <v>1.5</v>
      </c>
      <c r="AW33" s="281">
        <f>tabItens[[#This Row],[QTDE ATUAL]] + tabItens[[#This Row],[RC QTDE]] + tabItens[[#This Row],[AF SALDO]] + tabItens[[#This Row],[Recentes]]</f>
        <v>0</v>
      </c>
      <c r="AX33" s="309">
        <v>2</v>
      </c>
      <c r="AY33" s="309">
        <v>4</v>
      </c>
      <c r="AZ33" s="309">
        <f>IF(ISBLANK(tabItens[[#This Row],[CÓDIGO]]),"",tabItens[[#This Row],[PontoMês]] * (AZ$2+tabItens[[#This Row],[PontoQtM]]))</f>
        <v>8</v>
      </c>
      <c r="BA33" s="308">
        <f>tabItens[[#This Row],[PontoPed]] - tabItens[[#This Row],[Saldo]] + (1/10)</f>
        <v>8.1</v>
      </c>
      <c r="BB33" s="308">
        <f xml:space="preserve"> tabItens[[#This Row],[PontoMês]] * BB$2 - tabItens[[#This Row],[QTDE ATUAL]] - (1/10)</f>
        <v>1.9</v>
      </c>
      <c r="BC33" s="310">
        <f>IF( tabItens[[#This Row],[PontoPed]]&gt;0, IF(tabItens[[#This Row],[PontoPed]]&lt;1, 1, IF( tabItens[[#This Row],[Saldo]]&gt;tabItens[[#This Row],[PontoPed]], 0, (tabItens[[#This Row],[PontoPed]]-tabItens[[#This Row],[Saldo]])/tabItens[[#This Row],[PontoPed]] ) ), 0 )</f>
        <v>1</v>
      </c>
      <c r="BD33" s="311">
        <f>ROUNDDOWN(IF( OR( AND(tabItens[[#This Row],[PontoPed]]&lt;tabItens[[#This Row],[Saldo]],tabItens[[#This Row],[Saldo]]&gt;0), tabItens[[#This Row],[PontoPed]]=0), 99, IF(AND(tabItens[[#This Row],[Saldo]]=0,tabItens[[#This Row],[PontoPed]]&gt;0), 0, (1-tabItens[[#This Row],[PctAb]])*10 ) ),0)</f>
        <v>0</v>
      </c>
      <c r="BE33" s="312">
        <f>MAX(ROUNDDOWN( IF(tabItens[[#This Row],[Abaixo]] &gt; 0,   tabItens[[#This Row],[Abaixo]] + (tabItens[[#This Row],[PontoMês]] * IF( OR( ISBLANK(tabItens[[#This Row],[ATA Nº/ANO]]), tabItens[[#This Row],[ATA Nº/ANO]] = ""),BE$2,BE$1)),0),0),0)</f>
        <v>20</v>
      </c>
      <c r="BF3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3" s="313">
        <f>SUMIF(Consumo!$C$3:$C$862,tabItens[[#This Row],[CÓDIGO]],Consumo!$E$3:$E$862)</f>
        <v>0</v>
      </c>
      <c r="BH33" s="314">
        <f>IF(AND(tabItens[[#This Row],[Pend]] &gt; 0,tabItens[[#This Row],[Consumo]] &lt;&gt; 0), tabItens[[#This Row],[Pend]] / tabItens[[#This Row],[Consumo]], 0 )</f>
        <v>0</v>
      </c>
      <c r="BI33" s="313"/>
      <c r="BJ33" s="313"/>
      <c r="BK33" s="315" t="s">
        <v>907</v>
      </c>
    </row>
    <row r="34" spans="1:63" x14ac:dyDescent="0.3">
      <c r="A34" s="336">
        <v>134570</v>
      </c>
      <c r="B34" s="277" t="s">
        <v>1935</v>
      </c>
      <c r="C34" s="337" t="s">
        <v>264</v>
      </c>
      <c r="D34" s="338">
        <v>3.04</v>
      </c>
      <c r="E34" s="339"/>
      <c r="F34" s="339"/>
      <c r="G34" s="339" t="s">
        <v>892</v>
      </c>
      <c r="H34" s="281">
        <v>0</v>
      </c>
      <c r="I34" s="340">
        <v>103003</v>
      </c>
      <c r="J34" s="341">
        <v>3.04</v>
      </c>
      <c r="K34" s="342">
        <v>106</v>
      </c>
      <c r="L34" s="285">
        <f>IF(tabItens[[#This Row],[Média]] &gt; 0, tabItens[[#This Row],[QTDE ATUAL]] / tabItens[[#This Row],[Média]],999.9)</f>
        <v>0</v>
      </c>
      <c r="M34" s="286">
        <v>0</v>
      </c>
      <c r="N34" s="287">
        <f>tabItens[[#This Row],[VALOR UNIT.]] * tabItens[[#This Row],[LC]]</f>
        <v>0</v>
      </c>
      <c r="O34" s="344"/>
      <c r="P34" s="289"/>
      <c r="Q34" s="345"/>
      <c r="R34" s="343"/>
      <c r="S34" s="346"/>
      <c r="T34" s="292">
        <f>ROUNDDOWN(IFERROR(tabItens[[#This Row],[ATA DT.VALID.]] - $D$1,0) / 30,0)</f>
        <v>-1507</v>
      </c>
      <c r="U34" s="277" t="s">
        <v>1936</v>
      </c>
      <c r="V34" s="293">
        <v>1</v>
      </c>
      <c r="W34" s="294" t="s">
        <v>2107</v>
      </c>
      <c r="X34" s="295">
        <v>70</v>
      </c>
      <c r="Y34" s="296">
        <v>25</v>
      </c>
      <c r="Z34" s="297"/>
      <c r="AA34" s="298"/>
      <c r="AB34" s="299"/>
      <c r="AC34" s="299"/>
      <c r="AD34" s="298"/>
      <c r="AE34" s="299"/>
      <c r="AF34" s="292"/>
      <c r="AG34" s="300" t="s">
        <v>904</v>
      </c>
      <c r="AH34" s="301"/>
      <c r="AI34" s="292">
        <v>36</v>
      </c>
      <c r="AJ34" s="301">
        <v>44550</v>
      </c>
      <c r="AK34" s="301">
        <v>43174</v>
      </c>
      <c r="AL34" s="301">
        <v>44536</v>
      </c>
      <c r="AM34" s="346"/>
      <c r="AN34" s="339"/>
      <c r="AO34" s="302" t="str">
        <f>_xlfn.IFNA(IF(VLOOKUP(tabItens[[#This Row],[CÓDIGO]],tabExcluirDoEstoque[#Data],1,FALSE),"sim",""),"")</f>
        <v/>
      </c>
      <c r="AP34" s="303" t="str">
        <f ca="1">IF(OR(ISBLANK(tabItens[[#This Row],[ATA DT.VALID.]]),tabItens[[#This Row],[ATA DT.VALID.]]="",tabItens[[#This Row],[ATA DT.VALID.]]=" "),"",IF(TYPE(tabItens[[#This Row],[ATA DT.VALID.]])=1,ROUNDUP((tabItens[[#This Row],[ATA DT.VALID.]]-TODAY())/7,0),""))</f>
        <v/>
      </c>
      <c r="AQ34" s="304"/>
      <c r="AR34" s="305" t="str">
        <f>IF(ISBLANK(tabItens[[#This Row],[CÓDIGO]]),"",IFERROR(VLOOKUP(tabItens[[#This Row],[CÓDIGO]],Consumo!$C$3:$AC$862,26,FALSE),0))</f>
        <v>02.2023</v>
      </c>
      <c r="AS34" s="306">
        <f>SUMIF(Consumo!$C$3:$C$862,tabItens[[#This Row],[CÓDIGO]],Consumo!$N$3:$N$862) + SUMIF(Consumo!$C$3:$C$862,tabItens[[#This Row],[CÓDIGO]],Consumo!$O$3:$O$862) + SUMIF(Consumo!$C$3:$C$862,tabItens[[#This Row],[CÓDIGO]],Consumo!$P$3:$P$862) + SUMIF(Consumo!$C$3:$C$862,tabItens[[#This Row],[CÓDIGO]],Consumo!$Q$3:$Q$862)</f>
        <v>0</v>
      </c>
      <c r="AT34" s="306">
        <f>SUMIF(Consumo!$C$3:$C$862,tabItens[[#This Row],[CÓDIGO]],Consumo!$Z$3:$Z$862)</f>
        <v>140</v>
      </c>
      <c r="AU34" s="307">
        <f>SUMIF(Consumo!$C$3:$C$862,tabItens[[#This Row],[CÓDIGO]],Consumo!$AA$3:$AA$862)</f>
        <v>40</v>
      </c>
      <c r="AV34" s="308">
        <f>SUMIF(Consumo!$C$3:$C$862,tabItens[[#This Row],[CÓDIGO]],Consumo!$Y$3:$Y$862)</f>
        <v>11.666666666666666</v>
      </c>
      <c r="AW34" s="281">
        <f>tabItens[[#This Row],[QTDE ATUAL]] + tabItens[[#This Row],[RC QTDE]] + tabItens[[#This Row],[AF SALDO]] + tabItens[[#This Row],[Recentes]]</f>
        <v>0</v>
      </c>
      <c r="AX34" s="309">
        <v>3</v>
      </c>
      <c r="AY34" s="309">
        <v>4</v>
      </c>
      <c r="AZ34" s="309">
        <f>IF(ISBLANK(tabItens[[#This Row],[CÓDIGO]]),"",tabItens[[#This Row],[PontoMês]] * (AZ$2+tabItens[[#This Row],[PontoQtM]]))</f>
        <v>12</v>
      </c>
      <c r="BA34" s="308">
        <f>tabItens[[#This Row],[PontoPed]] - tabItens[[#This Row],[Saldo]] + (1/10)</f>
        <v>12.1</v>
      </c>
      <c r="BB34" s="308">
        <f xml:space="preserve"> tabItens[[#This Row],[PontoMês]] * BB$2 - tabItens[[#This Row],[QTDE ATUAL]] - (1/10)</f>
        <v>2.9</v>
      </c>
      <c r="BC34" s="310">
        <f>IF( tabItens[[#This Row],[PontoPed]]&gt;0, IF(tabItens[[#This Row],[PontoPed]]&lt;1, 1, IF( tabItens[[#This Row],[Saldo]]&gt;tabItens[[#This Row],[PontoPed]], 0, (tabItens[[#This Row],[PontoPed]]-tabItens[[#This Row],[Saldo]])/tabItens[[#This Row],[PontoPed]] ) ), 0 )</f>
        <v>1</v>
      </c>
      <c r="BD34" s="311">
        <f>ROUNDDOWN(IF( OR( AND(tabItens[[#This Row],[PontoPed]]&lt;tabItens[[#This Row],[Saldo]],tabItens[[#This Row],[Saldo]]&gt;0), tabItens[[#This Row],[PontoPed]]=0), 99, IF(AND(tabItens[[#This Row],[Saldo]]=0,tabItens[[#This Row],[PontoPed]]&gt;0), 0, (1-tabItens[[#This Row],[PctAb]])*10 ) ),0)</f>
        <v>0</v>
      </c>
      <c r="BE34" s="312">
        <f>MAX(ROUNDDOWN( IF(tabItens[[#This Row],[Abaixo]] &gt; 0,   tabItens[[#This Row],[Abaixo]] + (tabItens[[#This Row],[PontoMês]] * IF( OR( ISBLANK(tabItens[[#This Row],[ATA Nº/ANO]]), tabItens[[#This Row],[ATA Nº/ANO]] = ""),BE$2,BE$1)),0),0),0)</f>
        <v>30</v>
      </c>
      <c r="BF3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34" s="313">
        <f>SUMIF(Consumo!$C$3:$C$862,tabItens[[#This Row],[CÓDIGO]],Consumo!$E$3:$E$862)</f>
        <v>34</v>
      </c>
      <c r="BH34" s="314">
        <f>IF(AND(tabItens[[#This Row],[Pend]] &gt; 0,tabItens[[#This Row],[Consumo]] &lt;&gt; 0), tabItens[[#This Row],[Pend]] / tabItens[[#This Row],[Consumo]], 0 )</f>
        <v>0.24285714285714285</v>
      </c>
      <c r="BI34" s="313"/>
      <c r="BJ34" s="313"/>
      <c r="BK34" s="315" t="s">
        <v>907</v>
      </c>
    </row>
    <row r="35" spans="1:63" x14ac:dyDescent="0.3">
      <c r="A35" s="336">
        <v>63252</v>
      </c>
      <c r="B35" s="277" t="s">
        <v>1400</v>
      </c>
      <c r="C35" s="337" t="s">
        <v>31</v>
      </c>
      <c r="D35" s="338">
        <v>7.7</v>
      </c>
      <c r="E35" s="339"/>
      <c r="F35" s="339"/>
      <c r="G35" s="339" t="s">
        <v>892</v>
      </c>
      <c r="H35" s="281">
        <v>0</v>
      </c>
      <c r="I35" s="340">
        <v>103003</v>
      </c>
      <c r="J35" s="341">
        <v>7.7</v>
      </c>
      <c r="K35" s="342">
        <v>179</v>
      </c>
      <c r="L35" s="285">
        <f>IF(tabItens[[#This Row],[Média]] &gt; 0, tabItens[[#This Row],[QTDE ATUAL]] / tabItens[[#This Row],[Média]],999.9)</f>
        <v>0</v>
      </c>
      <c r="M35" s="286">
        <v>0</v>
      </c>
      <c r="N35" s="287">
        <f>tabItens[[#This Row],[VALOR UNIT.]] * tabItens[[#This Row],[LC]]</f>
        <v>0</v>
      </c>
      <c r="O35" s="344"/>
      <c r="P35" s="289"/>
      <c r="Q35" s="345"/>
      <c r="R35" s="343"/>
      <c r="S35" s="346"/>
      <c r="T35" s="292">
        <f>ROUNDDOWN(IFERROR(tabItens[[#This Row],[ATA DT.VALID.]] - $D$1,0) / 30,0)</f>
        <v>-1507</v>
      </c>
      <c r="U35" s="277" t="s">
        <v>1401</v>
      </c>
      <c r="V35" s="293">
        <v>1</v>
      </c>
      <c r="W35" s="294" t="s">
        <v>2110</v>
      </c>
      <c r="X35" s="295">
        <v>72</v>
      </c>
      <c r="Y35" s="296">
        <v>13</v>
      </c>
      <c r="Z35" s="297"/>
      <c r="AA35" s="298"/>
      <c r="AB35" s="299"/>
      <c r="AC35" s="299"/>
      <c r="AD35" s="298"/>
      <c r="AE35" s="299"/>
      <c r="AF35" s="292"/>
      <c r="AG35" s="300" t="s">
        <v>904</v>
      </c>
      <c r="AH35" s="301"/>
      <c r="AI35" s="292">
        <v>64</v>
      </c>
      <c r="AJ35" s="301">
        <v>45188</v>
      </c>
      <c r="AK35" s="301" t="s">
        <v>892</v>
      </c>
      <c r="AL35" s="301">
        <v>45173</v>
      </c>
      <c r="AM35" s="346"/>
      <c r="AN35" s="339"/>
      <c r="AO35" s="302" t="str">
        <f>_xlfn.IFNA(IF(VLOOKUP(tabItens[[#This Row],[CÓDIGO]],tabExcluirDoEstoque[#Data],1,FALSE),"sim",""),"")</f>
        <v/>
      </c>
      <c r="AP35" s="303" t="str">
        <f ca="1">IF(OR(ISBLANK(tabItens[[#This Row],[ATA DT.VALID.]]),tabItens[[#This Row],[ATA DT.VALID.]]="",tabItens[[#This Row],[ATA DT.VALID.]]=" "),"",IF(TYPE(tabItens[[#This Row],[ATA DT.VALID.]])=1,ROUNDUP((tabItens[[#This Row],[ATA DT.VALID.]]-TODAY())/7,0),""))</f>
        <v/>
      </c>
      <c r="AQ35" s="304"/>
      <c r="AR35" s="305" t="str">
        <f>IF(ISBLANK(tabItens[[#This Row],[CÓDIGO]]),"",IFERROR(VLOOKUP(tabItens[[#This Row],[CÓDIGO]],Consumo!$C$3:$AC$862,26,FALSE),0))</f>
        <v>09.2023</v>
      </c>
      <c r="AS35" s="306">
        <f>SUMIF(Consumo!$C$3:$C$862,tabItens[[#This Row],[CÓDIGO]],Consumo!$N$3:$N$862) + SUMIF(Consumo!$C$3:$C$862,tabItens[[#This Row],[CÓDIGO]],Consumo!$O$3:$O$862) + SUMIF(Consumo!$C$3:$C$862,tabItens[[#This Row],[CÓDIGO]],Consumo!$P$3:$P$862) + SUMIF(Consumo!$C$3:$C$862,tabItens[[#This Row],[CÓDIGO]],Consumo!$Q$3:$Q$862)</f>
        <v>50</v>
      </c>
      <c r="AT35" s="306">
        <f>SUMIF(Consumo!$C$3:$C$862,tabItens[[#This Row],[CÓDIGO]],Consumo!$Z$3:$Z$862)</f>
        <v>269</v>
      </c>
      <c r="AU35" s="307">
        <f>SUMIF(Consumo!$C$3:$C$862,tabItens[[#This Row],[CÓDIGO]],Consumo!$AA$3:$AA$862)</f>
        <v>61</v>
      </c>
      <c r="AV35" s="308">
        <f>SUMIF(Consumo!$C$3:$C$862,tabItens[[#This Row],[CÓDIGO]],Consumo!$Y$3:$Y$862)</f>
        <v>22.416666666666668</v>
      </c>
      <c r="AW35" s="281">
        <f>tabItens[[#This Row],[QTDE ATUAL]] + tabItens[[#This Row],[RC QTDE]] + tabItens[[#This Row],[AF SALDO]] + tabItens[[#This Row],[Recentes]]</f>
        <v>0</v>
      </c>
      <c r="AX35" s="309">
        <v>8</v>
      </c>
      <c r="AY35" s="309">
        <v>4</v>
      </c>
      <c r="AZ35" s="309">
        <f>IF(ISBLANK(tabItens[[#This Row],[CÓDIGO]]),"",tabItens[[#This Row],[PontoMês]] * (AZ$2+tabItens[[#This Row],[PontoQtM]]))</f>
        <v>32</v>
      </c>
      <c r="BA35" s="308">
        <f>tabItens[[#This Row],[PontoPed]] - tabItens[[#This Row],[Saldo]] + (1/10)</f>
        <v>32.1</v>
      </c>
      <c r="BB35" s="308">
        <f xml:space="preserve"> tabItens[[#This Row],[PontoMês]] * BB$2 - tabItens[[#This Row],[QTDE ATUAL]] - (1/10)</f>
        <v>7.9</v>
      </c>
      <c r="BC35" s="310">
        <f>IF( tabItens[[#This Row],[PontoPed]]&gt;0, IF(tabItens[[#This Row],[PontoPed]]&lt;1, 1, IF( tabItens[[#This Row],[Saldo]]&gt;tabItens[[#This Row],[PontoPed]], 0, (tabItens[[#This Row],[PontoPed]]-tabItens[[#This Row],[Saldo]])/tabItens[[#This Row],[PontoPed]] ) ), 0 )</f>
        <v>1</v>
      </c>
      <c r="BD35" s="311">
        <f>ROUNDDOWN(IF( OR( AND(tabItens[[#This Row],[PontoPed]]&lt;tabItens[[#This Row],[Saldo]],tabItens[[#This Row],[Saldo]]&gt;0), tabItens[[#This Row],[PontoPed]]=0), 99, IF(AND(tabItens[[#This Row],[Saldo]]=0,tabItens[[#This Row],[PontoPed]]&gt;0), 0, (1-tabItens[[#This Row],[PctAb]])*10 ) ),0)</f>
        <v>0</v>
      </c>
      <c r="BE35" s="312">
        <f>MAX(ROUNDDOWN( IF(tabItens[[#This Row],[Abaixo]] &gt; 0,   tabItens[[#This Row],[Abaixo]] + (tabItens[[#This Row],[PontoMês]] * IF( OR( ISBLANK(tabItens[[#This Row],[ATA Nº/ANO]]), tabItens[[#This Row],[ATA Nº/ANO]] = ""),BE$2,BE$1)),0),0),0)</f>
        <v>80</v>
      </c>
      <c r="BF3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80</v>
      </c>
      <c r="BG35" s="313">
        <f>SUMIF(Consumo!$C$3:$C$862,tabItens[[#This Row],[CÓDIGO]],Consumo!$E$3:$E$862)</f>
        <v>79</v>
      </c>
      <c r="BH35" s="314">
        <f>IF(AND(tabItens[[#This Row],[Pend]] &gt; 0,tabItens[[#This Row],[Consumo]] &lt;&gt; 0), tabItens[[#This Row],[Pend]] / tabItens[[#This Row],[Consumo]], 0 )</f>
        <v>0.29368029739776952</v>
      </c>
      <c r="BI35" s="313"/>
      <c r="BJ35" s="313"/>
      <c r="BK35" s="315" t="s">
        <v>907</v>
      </c>
    </row>
    <row r="36" spans="1:63" x14ac:dyDescent="0.3">
      <c r="A36" s="336">
        <v>121086</v>
      </c>
      <c r="B36" s="277" t="s">
        <v>1788</v>
      </c>
      <c r="C36" s="337" t="s">
        <v>302</v>
      </c>
      <c r="D36" s="338">
        <v>162</v>
      </c>
      <c r="E36" s="339"/>
      <c r="F36" s="339"/>
      <c r="G36" s="339" t="s">
        <v>892</v>
      </c>
      <c r="H36" s="281">
        <v>0</v>
      </c>
      <c r="I36" s="340">
        <v>103003</v>
      </c>
      <c r="J36" s="341">
        <v>162</v>
      </c>
      <c r="K36" s="342">
        <v>14</v>
      </c>
      <c r="L36" s="285">
        <f>IF(tabItens[[#This Row],[Média]] &gt; 0, tabItens[[#This Row],[QTDE ATUAL]] / tabItens[[#This Row],[Média]],999.9)</f>
        <v>0</v>
      </c>
      <c r="M36" s="286">
        <v>0</v>
      </c>
      <c r="N36" s="287">
        <f>tabItens[[#This Row],[VALOR UNIT.]] * tabItens[[#This Row],[LC]]</f>
        <v>0</v>
      </c>
      <c r="O36" s="344"/>
      <c r="P36" s="289"/>
      <c r="Q36" s="345"/>
      <c r="R36" s="343"/>
      <c r="S36" s="346"/>
      <c r="T36" s="292">
        <f>ROUNDDOWN(IFERROR(tabItens[[#This Row],[ATA DT.VALID.]] - $D$1,0) / 30,0)</f>
        <v>-1507</v>
      </c>
      <c r="U36" s="277" t="s">
        <v>1789</v>
      </c>
      <c r="V36" s="293">
        <v>1</v>
      </c>
      <c r="W36" s="294" t="s">
        <v>2112</v>
      </c>
      <c r="X36" s="295">
        <v>75</v>
      </c>
      <c r="Y36" s="296">
        <v>5</v>
      </c>
      <c r="Z36" s="297"/>
      <c r="AA36" s="298"/>
      <c r="AB36" s="299"/>
      <c r="AC36" s="299"/>
      <c r="AD36" s="298"/>
      <c r="AE36" s="299"/>
      <c r="AF36" s="292"/>
      <c r="AG36" s="300" t="s">
        <v>904</v>
      </c>
      <c r="AH36" s="301"/>
      <c r="AI36" s="292">
        <v>6</v>
      </c>
      <c r="AJ36" s="301">
        <v>45184</v>
      </c>
      <c r="AK36" s="301">
        <v>40807</v>
      </c>
      <c r="AL36" s="301">
        <v>45173</v>
      </c>
      <c r="AM36" s="346"/>
      <c r="AN36" s="339"/>
      <c r="AO36" s="302" t="str">
        <f>_xlfn.IFNA(IF(VLOOKUP(tabItens[[#This Row],[CÓDIGO]],tabExcluirDoEstoque[#Data],1,FALSE),"sim",""),"")</f>
        <v/>
      </c>
      <c r="AP36" s="303" t="str">
        <f ca="1">IF(OR(ISBLANK(tabItens[[#This Row],[ATA DT.VALID.]]),tabItens[[#This Row],[ATA DT.VALID.]]="",tabItens[[#This Row],[ATA DT.VALID.]]=" "),"",IF(TYPE(tabItens[[#This Row],[ATA DT.VALID.]])=1,ROUNDUP((tabItens[[#This Row],[ATA DT.VALID.]]-TODAY())/7,0),""))</f>
        <v/>
      </c>
      <c r="AQ36" s="304"/>
      <c r="AR36" s="305" t="str">
        <f>IF(ISBLANK(tabItens[[#This Row],[CÓDIGO]]),"",IFERROR(VLOOKUP(tabItens[[#This Row],[CÓDIGO]],Consumo!$C$3:$AC$862,26,FALSE),0))</f>
        <v>09.2023</v>
      </c>
      <c r="AS36" s="306">
        <f>SUMIF(Consumo!$C$3:$C$862,tabItens[[#This Row],[CÓDIGO]],Consumo!$N$3:$N$862) + SUMIF(Consumo!$C$3:$C$862,tabItens[[#This Row],[CÓDIGO]],Consumo!$O$3:$O$862) + SUMIF(Consumo!$C$3:$C$862,tabItens[[#This Row],[CÓDIGO]],Consumo!$P$3:$P$862) + SUMIF(Consumo!$C$3:$C$862,tabItens[[#This Row],[CÓDIGO]],Consumo!$Q$3:$Q$862)</f>
        <v>7</v>
      </c>
      <c r="AT36" s="306">
        <f>SUMIF(Consumo!$C$3:$C$862,tabItens[[#This Row],[CÓDIGO]],Consumo!$Z$3:$Z$862)</f>
        <v>43</v>
      </c>
      <c r="AU36" s="307">
        <f>SUMIF(Consumo!$C$3:$C$862,tabItens[[#This Row],[CÓDIGO]],Consumo!$AA$3:$AA$862)</f>
        <v>5</v>
      </c>
      <c r="AV36" s="308">
        <f>SUMIF(Consumo!$C$3:$C$862,tabItens[[#This Row],[CÓDIGO]],Consumo!$Y$3:$Y$862)</f>
        <v>3.5833333333333335</v>
      </c>
      <c r="AW36" s="281">
        <f>tabItens[[#This Row],[QTDE ATUAL]] + tabItens[[#This Row],[RC QTDE]] + tabItens[[#This Row],[AF SALDO]] + tabItens[[#This Row],[Recentes]]</f>
        <v>0</v>
      </c>
      <c r="AX36" s="309">
        <v>1</v>
      </c>
      <c r="AY36" s="309">
        <v>4</v>
      </c>
      <c r="AZ36" s="309">
        <f>IF(ISBLANK(tabItens[[#This Row],[CÓDIGO]]),"",tabItens[[#This Row],[PontoMês]] * (AZ$2+tabItens[[#This Row],[PontoQtM]]))</f>
        <v>4</v>
      </c>
      <c r="BA36" s="308">
        <f>tabItens[[#This Row],[PontoPed]] - tabItens[[#This Row],[Saldo]] + (1/10)</f>
        <v>4.0999999999999996</v>
      </c>
      <c r="BB36" s="308">
        <f xml:space="preserve"> tabItens[[#This Row],[PontoMês]] * BB$2 - tabItens[[#This Row],[QTDE ATUAL]] - (1/10)</f>
        <v>0.9</v>
      </c>
      <c r="BC36" s="310">
        <f>IF( tabItens[[#This Row],[PontoPed]]&gt;0, IF(tabItens[[#This Row],[PontoPed]]&lt;1, 1, IF( tabItens[[#This Row],[Saldo]]&gt;tabItens[[#This Row],[PontoPed]], 0, (tabItens[[#This Row],[PontoPed]]-tabItens[[#This Row],[Saldo]])/tabItens[[#This Row],[PontoPed]] ) ), 0 )</f>
        <v>1</v>
      </c>
      <c r="BD36" s="311">
        <f>ROUNDDOWN(IF( OR( AND(tabItens[[#This Row],[PontoPed]]&lt;tabItens[[#This Row],[Saldo]],tabItens[[#This Row],[Saldo]]&gt;0), tabItens[[#This Row],[PontoPed]]=0), 99, IF(AND(tabItens[[#This Row],[Saldo]]=0,tabItens[[#This Row],[PontoPed]]&gt;0), 0, (1-tabItens[[#This Row],[PctAb]])*10 ) ),0)</f>
        <v>0</v>
      </c>
      <c r="BE36" s="312">
        <f>MAX(ROUNDDOWN( IF(tabItens[[#This Row],[Abaixo]] &gt; 0,   tabItens[[#This Row],[Abaixo]] + (tabItens[[#This Row],[PontoMês]] * IF( OR( ISBLANK(tabItens[[#This Row],[ATA Nº/ANO]]), tabItens[[#This Row],[ATA Nº/ANO]] = ""),BE$2,BE$1)),0),0),0)</f>
        <v>10</v>
      </c>
      <c r="BF3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6" s="313">
        <f>SUMIF(Consumo!$C$3:$C$862,tabItens[[#This Row],[CÓDIGO]],Consumo!$E$3:$E$862)</f>
        <v>28</v>
      </c>
      <c r="BH36" s="314">
        <f>IF(AND(tabItens[[#This Row],[Pend]] &gt; 0,tabItens[[#This Row],[Consumo]] &lt;&gt; 0), tabItens[[#This Row],[Pend]] / tabItens[[#This Row],[Consumo]], 0 )</f>
        <v>0.65116279069767447</v>
      </c>
      <c r="BI36" s="313"/>
      <c r="BJ36" s="313"/>
      <c r="BK36" s="315" t="s">
        <v>907</v>
      </c>
    </row>
    <row r="37" spans="1:63" x14ac:dyDescent="0.3">
      <c r="A37" s="336">
        <v>78055</v>
      </c>
      <c r="B37" s="277" t="s">
        <v>1482</v>
      </c>
      <c r="C37" s="337" t="s">
        <v>437</v>
      </c>
      <c r="D37" s="338">
        <v>31.07</v>
      </c>
      <c r="E37" s="339"/>
      <c r="F37" s="339"/>
      <c r="G37" s="339" t="s">
        <v>892</v>
      </c>
      <c r="H37" s="281">
        <v>0</v>
      </c>
      <c r="I37" s="340">
        <v>103003</v>
      </c>
      <c r="J37" s="341">
        <v>31.07</v>
      </c>
      <c r="K37" s="342">
        <v>261</v>
      </c>
      <c r="L37" s="285">
        <f>IF(tabItens[[#This Row],[Média]] &gt; 0, tabItens[[#This Row],[QTDE ATUAL]] / tabItens[[#This Row],[Média]],999.9)</f>
        <v>0</v>
      </c>
      <c r="M37" s="286">
        <v>0</v>
      </c>
      <c r="N37" s="287">
        <f>tabItens[[#This Row],[VALOR UNIT.]] * tabItens[[#This Row],[LC]]</f>
        <v>0</v>
      </c>
      <c r="O37" s="344"/>
      <c r="P37" s="289"/>
      <c r="Q37" s="345"/>
      <c r="R37" s="343"/>
      <c r="S37" s="346"/>
      <c r="T37" s="292">
        <f>ROUNDDOWN(IFERROR(tabItens[[#This Row],[ATA DT.VALID.]] - $D$1,0) / 30,0)</f>
        <v>-1507</v>
      </c>
      <c r="U37" s="277" t="s">
        <v>1117</v>
      </c>
      <c r="V37" s="293">
        <v>1</v>
      </c>
      <c r="W37" s="294" t="s">
        <v>2107</v>
      </c>
      <c r="X37" s="295">
        <v>78</v>
      </c>
      <c r="Y37" s="296">
        <v>2</v>
      </c>
      <c r="Z37" s="297"/>
      <c r="AA37" s="298"/>
      <c r="AB37" s="299"/>
      <c r="AC37" s="299"/>
      <c r="AD37" s="298"/>
      <c r="AE37" s="299"/>
      <c r="AF37" s="292"/>
      <c r="AG37" s="300" t="s">
        <v>904</v>
      </c>
      <c r="AH37" s="301"/>
      <c r="AI37" s="292">
        <v>88</v>
      </c>
      <c r="AJ37" s="301">
        <v>45209</v>
      </c>
      <c r="AK37" s="301">
        <v>38072</v>
      </c>
      <c r="AL37" s="301">
        <v>45189</v>
      </c>
      <c r="AM37" s="346"/>
      <c r="AN37" s="339"/>
      <c r="AO37" s="302" t="str">
        <f>_xlfn.IFNA(IF(VLOOKUP(tabItens[[#This Row],[CÓDIGO]],tabExcluirDoEstoque[#Data],1,FALSE),"sim",""),"")</f>
        <v/>
      </c>
      <c r="AP37" s="303" t="str">
        <f ca="1">IF(OR(ISBLANK(tabItens[[#This Row],[ATA DT.VALID.]]),tabItens[[#This Row],[ATA DT.VALID.]]="",tabItens[[#This Row],[ATA DT.VALID.]]=" "),"",IF(TYPE(tabItens[[#This Row],[ATA DT.VALID.]])=1,ROUNDUP((tabItens[[#This Row],[ATA DT.VALID.]]-TODAY())/7,0),""))</f>
        <v/>
      </c>
      <c r="AQ37" s="304"/>
      <c r="AR37" s="305" t="str">
        <f>IF(ISBLANK(tabItens[[#This Row],[CÓDIGO]]),"",IFERROR(VLOOKUP(tabItens[[#This Row],[CÓDIGO]],Consumo!$C$3:$AC$862,26,FALSE),0))</f>
        <v>04.2023</v>
      </c>
      <c r="AS37" s="306">
        <f>SUMIF(Consumo!$C$3:$C$862,tabItens[[#This Row],[CÓDIGO]],Consumo!$N$3:$N$862) + SUMIF(Consumo!$C$3:$C$862,tabItens[[#This Row],[CÓDIGO]],Consumo!$O$3:$O$862) + SUMIF(Consumo!$C$3:$C$862,tabItens[[#This Row],[CÓDIGO]],Consumo!$P$3:$P$862) + SUMIF(Consumo!$C$3:$C$862,tabItens[[#This Row],[CÓDIGO]],Consumo!$Q$3:$Q$862)</f>
        <v>0</v>
      </c>
      <c r="AT37" s="306">
        <f>SUMIF(Consumo!$C$3:$C$862,tabItens[[#This Row],[CÓDIGO]],Consumo!$Z$3:$Z$862)</f>
        <v>261</v>
      </c>
      <c r="AU37" s="307">
        <f>SUMIF(Consumo!$C$3:$C$862,tabItens[[#This Row],[CÓDIGO]],Consumo!$AA$3:$AA$862)</f>
        <v>218</v>
      </c>
      <c r="AV37" s="308">
        <f>SUMIF(Consumo!$C$3:$C$862,tabItens[[#This Row],[CÓDIGO]],Consumo!$Y$3:$Y$862)</f>
        <v>15.75</v>
      </c>
      <c r="AW37" s="281">
        <f>tabItens[[#This Row],[QTDE ATUAL]] + tabItens[[#This Row],[RC QTDE]] + tabItens[[#This Row],[AF SALDO]] + tabItens[[#This Row],[Recentes]]</f>
        <v>0</v>
      </c>
      <c r="AX37" s="309">
        <v>11</v>
      </c>
      <c r="AY37" s="309">
        <v>4</v>
      </c>
      <c r="AZ37" s="309">
        <f>IF(ISBLANK(tabItens[[#This Row],[CÓDIGO]]),"",tabItens[[#This Row],[PontoMês]] * (AZ$2+tabItens[[#This Row],[PontoQtM]]))</f>
        <v>44</v>
      </c>
      <c r="BA37" s="308">
        <f>tabItens[[#This Row],[PontoPed]] - tabItens[[#This Row],[Saldo]] + (1/10)</f>
        <v>44.1</v>
      </c>
      <c r="BB37" s="308">
        <f xml:space="preserve"> tabItens[[#This Row],[PontoMês]] * BB$2 - tabItens[[#This Row],[QTDE ATUAL]] - (1/10)</f>
        <v>10.9</v>
      </c>
      <c r="BC37" s="310">
        <f>IF( tabItens[[#This Row],[PontoPed]]&gt;0, IF(tabItens[[#This Row],[PontoPed]]&lt;1, 1, IF( tabItens[[#This Row],[Saldo]]&gt;tabItens[[#This Row],[PontoPed]], 0, (tabItens[[#This Row],[PontoPed]]-tabItens[[#This Row],[Saldo]])/tabItens[[#This Row],[PontoPed]] ) ), 0 )</f>
        <v>1</v>
      </c>
      <c r="BD37" s="311">
        <f>ROUNDDOWN(IF( OR( AND(tabItens[[#This Row],[PontoPed]]&lt;tabItens[[#This Row],[Saldo]],tabItens[[#This Row],[Saldo]]&gt;0), tabItens[[#This Row],[PontoPed]]=0), 99, IF(AND(tabItens[[#This Row],[Saldo]]=0,tabItens[[#This Row],[PontoPed]]&gt;0), 0, (1-tabItens[[#This Row],[PctAb]])*10 ) ),0)</f>
        <v>0</v>
      </c>
      <c r="BE37" s="312">
        <f>MAX(ROUNDDOWN( IF(tabItens[[#This Row],[Abaixo]] &gt; 0,   tabItens[[#This Row],[Abaixo]] + (tabItens[[#This Row],[PontoMês]] * IF( OR( ISBLANK(tabItens[[#This Row],[ATA Nº/ANO]]), tabItens[[#This Row],[ATA Nº/ANO]] = ""),BE$2,BE$1)),0),0),0)</f>
        <v>110</v>
      </c>
      <c r="BF3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110</v>
      </c>
      <c r="BG37" s="313">
        <f>SUMIF(Consumo!$C$3:$C$862,tabItens[[#This Row],[CÓDIGO]],Consumo!$E$3:$E$862)</f>
        <v>0</v>
      </c>
      <c r="BH37" s="314">
        <f>IF(AND(tabItens[[#This Row],[Pend]] &gt; 0,tabItens[[#This Row],[Consumo]] &lt;&gt; 0), tabItens[[#This Row],[Pend]] / tabItens[[#This Row],[Consumo]], 0 )</f>
        <v>0</v>
      </c>
      <c r="BI37" s="313"/>
      <c r="BJ37" s="313"/>
      <c r="BK37" s="315" t="s">
        <v>907</v>
      </c>
    </row>
    <row r="38" spans="1:63" x14ac:dyDescent="0.3">
      <c r="A38" s="336">
        <v>130618</v>
      </c>
      <c r="B38" s="277" t="s">
        <v>1846</v>
      </c>
      <c r="C38" s="337" t="s">
        <v>261</v>
      </c>
      <c r="D38" s="338">
        <v>67.42</v>
      </c>
      <c r="E38" s="339"/>
      <c r="F38" s="339"/>
      <c r="G38" s="339" t="s">
        <v>892</v>
      </c>
      <c r="H38" s="281">
        <v>0</v>
      </c>
      <c r="I38" s="340">
        <v>103003</v>
      </c>
      <c r="J38" s="341">
        <v>67.42</v>
      </c>
      <c r="K38" s="342">
        <v>71</v>
      </c>
      <c r="L38" s="285">
        <f>IF(tabItens[[#This Row],[Média]] &gt; 0, tabItens[[#This Row],[QTDE ATUAL]] / tabItens[[#This Row],[Média]],999.9)</f>
        <v>0</v>
      </c>
      <c r="M38" s="286">
        <v>0</v>
      </c>
      <c r="N38" s="287">
        <f>tabItens[[#This Row],[VALOR UNIT.]] * tabItens[[#This Row],[LC]]</f>
        <v>0</v>
      </c>
      <c r="O38" s="344"/>
      <c r="P38" s="289"/>
      <c r="Q38" s="345"/>
      <c r="R38" s="343"/>
      <c r="S38" s="346"/>
      <c r="T38" s="292">
        <f>ROUNDDOWN(IFERROR(tabItens[[#This Row],[ATA DT.VALID.]] - $D$1,0) / 30,0)</f>
        <v>-1507</v>
      </c>
      <c r="U38" s="277" t="s">
        <v>1117</v>
      </c>
      <c r="V38" s="293">
        <v>1</v>
      </c>
      <c r="W38" s="294" t="s">
        <v>2107</v>
      </c>
      <c r="X38" s="295">
        <v>78</v>
      </c>
      <c r="Y38" s="296">
        <v>2</v>
      </c>
      <c r="Z38" s="297"/>
      <c r="AA38" s="298"/>
      <c r="AB38" s="299"/>
      <c r="AC38" s="299"/>
      <c r="AD38" s="298"/>
      <c r="AE38" s="299"/>
      <c r="AF38" s="292"/>
      <c r="AG38" s="300" t="s">
        <v>904</v>
      </c>
      <c r="AH38" s="301"/>
      <c r="AI38" s="292">
        <v>24</v>
      </c>
      <c r="AJ38" s="301">
        <v>42535</v>
      </c>
      <c r="AK38" s="301">
        <v>42201</v>
      </c>
      <c r="AL38" s="301">
        <v>45210</v>
      </c>
      <c r="AM38" s="346"/>
      <c r="AN38" s="339"/>
      <c r="AO38" s="302" t="str">
        <f>_xlfn.IFNA(IF(VLOOKUP(tabItens[[#This Row],[CÓDIGO]],tabExcluirDoEstoque[#Data],1,FALSE),"sim",""),"")</f>
        <v/>
      </c>
      <c r="AP38" s="303" t="str">
        <f ca="1">IF(OR(ISBLANK(tabItens[[#This Row],[ATA DT.VALID.]]),tabItens[[#This Row],[ATA DT.VALID.]]="",tabItens[[#This Row],[ATA DT.VALID.]]=" "),"",IF(TYPE(tabItens[[#This Row],[ATA DT.VALID.]])=1,ROUNDUP((tabItens[[#This Row],[ATA DT.VALID.]]-TODAY())/7,0),""))</f>
        <v/>
      </c>
      <c r="AQ38" s="304"/>
      <c r="AR38" s="305" t="str">
        <f>IF(ISBLANK(tabItens[[#This Row],[CÓDIGO]]),"",IFERROR(VLOOKUP(tabItens[[#This Row],[CÓDIGO]],Consumo!$C$3:$AC$862,26,FALSE),0))</f>
        <v>02.2023</v>
      </c>
      <c r="AS38" s="306">
        <f>SUMIF(Consumo!$C$3:$C$862,tabItens[[#This Row],[CÓDIGO]],Consumo!$N$3:$N$862) + SUMIF(Consumo!$C$3:$C$862,tabItens[[#This Row],[CÓDIGO]],Consumo!$O$3:$O$862) + SUMIF(Consumo!$C$3:$C$862,tabItens[[#This Row],[CÓDIGO]],Consumo!$P$3:$P$862) + SUMIF(Consumo!$C$3:$C$862,tabItens[[#This Row],[CÓDIGO]],Consumo!$Q$3:$Q$862)</f>
        <v>0</v>
      </c>
      <c r="AT38" s="306">
        <f>SUMIF(Consumo!$C$3:$C$862,tabItens[[#This Row],[CÓDIGO]],Consumo!$Z$3:$Z$862)</f>
        <v>100</v>
      </c>
      <c r="AU38" s="307">
        <f>SUMIF(Consumo!$C$3:$C$862,tabItens[[#This Row],[CÓDIGO]],Consumo!$AA$3:$AA$862)</f>
        <v>31</v>
      </c>
      <c r="AV38" s="308">
        <f>SUMIF(Consumo!$C$3:$C$862,tabItens[[#This Row],[CÓDIGO]],Consumo!$Y$3:$Y$862)</f>
        <v>8.3333333333333339</v>
      </c>
      <c r="AW38" s="281">
        <f>tabItens[[#This Row],[QTDE ATUAL]] + tabItens[[#This Row],[RC QTDE]] + tabItens[[#This Row],[AF SALDO]] + tabItens[[#This Row],[Recentes]]</f>
        <v>0</v>
      </c>
      <c r="AX38" s="309">
        <v>1</v>
      </c>
      <c r="AY38" s="309">
        <v>4</v>
      </c>
      <c r="AZ38" s="309">
        <f>IF(ISBLANK(tabItens[[#This Row],[CÓDIGO]]),"",tabItens[[#This Row],[PontoMês]] * (AZ$2+tabItens[[#This Row],[PontoQtM]]))</f>
        <v>4</v>
      </c>
      <c r="BA38" s="308">
        <f>tabItens[[#This Row],[PontoPed]] - tabItens[[#This Row],[Saldo]] + (1/10)</f>
        <v>4.0999999999999996</v>
      </c>
      <c r="BB38" s="308">
        <f xml:space="preserve"> tabItens[[#This Row],[PontoMês]] * BB$2 - tabItens[[#This Row],[QTDE ATUAL]] - (1/10)</f>
        <v>0.9</v>
      </c>
      <c r="BC38" s="310">
        <f>IF( tabItens[[#This Row],[PontoPed]]&gt;0, IF(tabItens[[#This Row],[PontoPed]]&lt;1, 1, IF( tabItens[[#This Row],[Saldo]]&gt;tabItens[[#This Row],[PontoPed]], 0, (tabItens[[#This Row],[PontoPed]]-tabItens[[#This Row],[Saldo]])/tabItens[[#This Row],[PontoPed]] ) ), 0 )</f>
        <v>1</v>
      </c>
      <c r="BD38" s="311">
        <f>ROUNDDOWN(IF( OR( AND(tabItens[[#This Row],[PontoPed]]&lt;tabItens[[#This Row],[Saldo]],tabItens[[#This Row],[Saldo]]&gt;0), tabItens[[#This Row],[PontoPed]]=0), 99, IF(AND(tabItens[[#This Row],[Saldo]]=0,tabItens[[#This Row],[PontoPed]]&gt;0), 0, (1-tabItens[[#This Row],[PctAb]])*10 ) ),0)</f>
        <v>0</v>
      </c>
      <c r="BE38" s="312">
        <f>MAX(ROUNDDOWN( IF(tabItens[[#This Row],[Abaixo]] &gt; 0,   tabItens[[#This Row],[Abaixo]] + (tabItens[[#This Row],[PontoMês]] * IF( OR( ISBLANK(tabItens[[#This Row],[ATA Nº/ANO]]), tabItens[[#This Row],[ATA Nº/ANO]] = ""),BE$2,BE$1)),0),0),0)</f>
        <v>10</v>
      </c>
      <c r="BF3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v>
      </c>
      <c r="BG38" s="313">
        <f>SUMIF(Consumo!$C$3:$C$862,tabItens[[#This Row],[CÓDIGO]],Consumo!$E$3:$E$862)</f>
        <v>29</v>
      </c>
      <c r="BH38" s="314">
        <f>IF(AND(tabItens[[#This Row],[Pend]] &gt; 0,tabItens[[#This Row],[Consumo]] &lt;&gt; 0), tabItens[[#This Row],[Pend]] / tabItens[[#This Row],[Consumo]], 0 )</f>
        <v>0.28999999999999998</v>
      </c>
      <c r="BI38" s="313"/>
      <c r="BJ38" s="313"/>
      <c r="BK38" s="315" t="s">
        <v>907</v>
      </c>
    </row>
    <row r="39" spans="1:63" x14ac:dyDescent="0.3">
      <c r="A39" s="336">
        <v>20167</v>
      </c>
      <c r="B39" s="277" t="s">
        <v>1206</v>
      </c>
      <c r="C39" s="337" t="s">
        <v>264</v>
      </c>
      <c r="D39" s="338">
        <v>390</v>
      </c>
      <c r="E39" s="339"/>
      <c r="F39" s="339"/>
      <c r="G39" s="339" t="s">
        <v>892</v>
      </c>
      <c r="H39" s="281">
        <v>0</v>
      </c>
      <c r="I39" s="340">
        <v>103003</v>
      </c>
      <c r="J39" s="341">
        <v>390</v>
      </c>
      <c r="K39" s="342">
        <v>13</v>
      </c>
      <c r="L39" s="285">
        <f>IF(tabItens[[#This Row],[Média]] &gt; 0, tabItens[[#This Row],[QTDE ATUAL]] / tabItens[[#This Row],[Média]],999.9)</f>
        <v>0</v>
      </c>
      <c r="M39" s="286">
        <v>0</v>
      </c>
      <c r="N39" s="287">
        <f>tabItens[[#This Row],[VALOR UNIT.]] * tabItens[[#This Row],[LC]]</f>
        <v>0</v>
      </c>
      <c r="O39" s="344"/>
      <c r="P39" s="289"/>
      <c r="Q39" s="345"/>
      <c r="R39" s="343"/>
      <c r="S39" s="346"/>
      <c r="T39" s="292">
        <f>ROUNDDOWN(IFERROR(tabItens[[#This Row],[ATA DT.VALID.]] - $D$1,0) / 30,0)</f>
        <v>-1507</v>
      </c>
      <c r="U39" s="277" t="s">
        <v>1207</v>
      </c>
      <c r="V39" s="293">
        <v>1</v>
      </c>
      <c r="W39" s="294" t="s">
        <v>2110</v>
      </c>
      <c r="X39" s="295">
        <v>79</v>
      </c>
      <c r="Y39" s="296">
        <v>5</v>
      </c>
      <c r="Z39" s="297"/>
      <c r="AA39" s="298"/>
      <c r="AB39" s="299"/>
      <c r="AC39" s="299"/>
      <c r="AD39" s="298"/>
      <c r="AE39" s="299"/>
      <c r="AF39" s="292"/>
      <c r="AG39" s="300" t="s">
        <v>904</v>
      </c>
      <c r="AH39" s="301"/>
      <c r="AI39" s="292">
        <v>4</v>
      </c>
      <c r="AJ39" s="301">
        <v>44582</v>
      </c>
      <c r="AK39" s="301" t="s">
        <v>892</v>
      </c>
      <c r="AL39" s="301">
        <v>44567</v>
      </c>
      <c r="AM39" s="346"/>
      <c r="AN39" s="339"/>
      <c r="AO39" s="302" t="str">
        <f>_xlfn.IFNA(IF(VLOOKUP(tabItens[[#This Row],[CÓDIGO]],tabExcluirDoEstoque[#Data],1,FALSE),"sim",""),"")</f>
        <v/>
      </c>
      <c r="AP39" s="303" t="str">
        <f ca="1">IF(OR(ISBLANK(tabItens[[#This Row],[ATA DT.VALID.]]),tabItens[[#This Row],[ATA DT.VALID.]]="",tabItens[[#This Row],[ATA DT.VALID.]]=" "),"",IF(TYPE(tabItens[[#This Row],[ATA DT.VALID.]])=1,ROUNDUP((tabItens[[#This Row],[ATA DT.VALID.]]-TODAY())/7,0),""))</f>
        <v/>
      </c>
      <c r="AQ39" s="304"/>
      <c r="AR39" s="305" t="str">
        <f>IF(ISBLANK(tabItens[[#This Row],[CÓDIGO]]),"",IFERROR(VLOOKUP(tabItens[[#This Row],[CÓDIGO]],Consumo!$C$3:$AC$862,26,FALSE),0))</f>
        <v>05.2023</v>
      </c>
      <c r="AS39" s="306">
        <f>SUMIF(Consumo!$C$3:$C$862,tabItens[[#This Row],[CÓDIGO]],Consumo!$N$3:$N$862) + SUMIF(Consumo!$C$3:$C$862,tabItens[[#This Row],[CÓDIGO]],Consumo!$O$3:$O$862) + SUMIF(Consumo!$C$3:$C$862,tabItens[[#This Row],[CÓDIGO]],Consumo!$P$3:$P$862) + SUMIF(Consumo!$C$3:$C$862,tabItens[[#This Row],[CÓDIGO]],Consumo!$Q$3:$Q$862)</f>
        <v>0</v>
      </c>
      <c r="AT39" s="306">
        <f>SUMIF(Consumo!$C$3:$C$862,tabItens[[#This Row],[CÓDIGO]],Consumo!$Z$3:$Z$862)</f>
        <v>15</v>
      </c>
      <c r="AU39" s="307">
        <f>SUMIF(Consumo!$C$3:$C$862,tabItens[[#This Row],[CÓDIGO]],Consumo!$AA$3:$AA$862)</f>
        <v>5</v>
      </c>
      <c r="AV39" s="308">
        <f>SUMIF(Consumo!$C$3:$C$862,tabItens[[#This Row],[CÓDIGO]],Consumo!$Y$3:$Y$862)</f>
        <v>1.1666666666666667</v>
      </c>
      <c r="AW39" s="281">
        <f>tabItens[[#This Row],[QTDE ATUAL]] + tabItens[[#This Row],[RC QTDE]] + tabItens[[#This Row],[AF SALDO]] + tabItens[[#This Row],[Recentes]]</f>
        <v>0</v>
      </c>
      <c r="AX39" s="309">
        <v>2</v>
      </c>
      <c r="AY39" s="309">
        <v>4</v>
      </c>
      <c r="AZ39" s="309">
        <f>IF(ISBLANK(tabItens[[#This Row],[CÓDIGO]]),"",tabItens[[#This Row],[PontoMês]] * (AZ$2+tabItens[[#This Row],[PontoQtM]]))</f>
        <v>8</v>
      </c>
      <c r="BA39" s="308">
        <f>tabItens[[#This Row],[PontoPed]] - tabItens[[#This Row],[Saldo]] + (1/10)</f>
        <v>8.1</v>
      </c>
      <c r="BB39" s="308">
        <f xml:space="preserve"> tabItens[[#This Row],[PontoMês]] * BB$2 - tabItens[[#This Row],[QTDE ATUAL]] - (1/10)</f>
        <v>1.9</v>
      </c>
      <c r="BC39" s="310">
        <f>IF( tabItens[[#This Row],[PontoPed]]&gt;0, IF(tabItens[[#This Row],[PontoPed]]&lt;1, 1, IF( tabItens[[#This Row],[Saldo]]&gt;tabItens[[#This Row],[PontoPed]], 0, (tabItens[[#This Row],[PontoPed]]-tabItens[[#This Row],[Saldo]])/tabItens[[#This Row],[PontoPed]] ) ), 0 )</f>
        <v>1</v>
      </c>
      <c r="BD39" s="311">
        <f>ROUNDDOWN(IF( OR( AND(tabItens[[#This Row],[PontoPed]]&lt;tabItens[[#This Row],[Saldo]],tabItens[[#This Row],[Saldo]]&gt;0), tabItens[[#This Row],[PontoPed]]=0), 99, IF(AND(tabItens[[#This Row],[Saldo]]=0,tabItens[[#This Row],[PontoPed]]&gt;0), 0, (1-tabItens[[#This Row],[PctAb]])*10 ) ),0)</f>
        <v>0</v>
      </c>
      <c r="BE39" s="312">
        <f>MAX(ROUNDDOWN( IF(tabItens[[#This Row],[Abaixo]] &gt; 0,   tabItens[[#This Row],[Abaixo]] + (tabItens[[#This Row],[PontoMês]] * IF( OR( ISBLANK(tabItens[[#This Row],[ATA Nº/ANO]]), tabItens[[#This Row],[ATA Nº/ANO]] = ""),BE$2,BE$1)),0),0),0)</f>
        <v>20</v>
      </c>
      <c r="BF3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20</v>
      </c>
      <c r="BG39" s="313">
        <f>SUMIF(Consumo!$C$3:$C$862,tabItens[[#This Row],[CÓDIGO]],Consumo!$E$3:$E$862)</f>
        <v>2</v>
      </c>
      <c r="BH39" s="314">
        <f>IF(AND(tabItens[[#This Row],[Pend]] &gt; 0,tabItens[[#This Row],[Consumo]] &lt;&gt; 0), tabItens[[#This Row],[Pend]] / tabItens[[#This Row],[Consumo]], 0 )</f>
        <v>0.13333333333333333</v>
      </c>
      <c r="BI39" s="313"/>
      <c r="BJ39" s="313"/>
      <c r="BK39" s="315" t="s">
        <v>907</v>
      </c>
    </row>
    <row r="40" spans="1:63" x14ac:dyDescent="0.3">
      <c r="A40" s="336">
        <v>24551</v>
      </c>
      <c r="B40" s="277" t="s">
        <v>1243</v>
      </c>
      <c r="C40" s="337" t="s">
        <v>264</v>
      </c>
      <c r="D40" s="338">
        <v>5.2</v>
      </c>
      <c r="E40" s="339"/>
      <c r="F40" s="339"/>
      <c r="G40" s="339" t="s">
        <v>892</v>
      </c>
      <c r="H40" s="281">
        <v>0</v>
      </c>
      <c r="I40" s="340">
        <v>103003</v>
      </c>
      <c r="J40" s="341">
        <v>5.2</v>
      </c>
      <c r="K40" s="342">
        <v>34</v>
      </c>
      <c r="L40" s="285">
        <f>IF(tabItens[[#This Row],[Média]] &gt; 0, tabItens[[#This Row],[QTDE ATUAL]] / tabItens[[#This Row],[Média]],999.9)</f>
        <v>0</v>
      </c>
      <c r="M40" s="286">
        <v>0</v>
      </c>
      <c r="N40" s="287">
        <f>tabItens[[#This Row],[VALOR UNIT.]] * tabItens[[#This Row],[LC]]</f>
        <v>0</v>
      </c>
      <c r="O40" s="344"/>
      <c r="P40" s="289"/>
      <c r="Q40" s="345"/>
      <c r="R40" s="343"/>
      <c r="S40" s="346"/>
      <c r="T40" s="292">
        <f>ROUNDDOWN(IFERROR(tabItens[[#This Row],[ATA DT.VALID.]] - $D$1,0) / 30,0)</f>
        <v>-1507</v>
      </c>
      <c r="U40" s="277" t="s">
        <v>1244</v>
      </c>
      <c r="V40" s="293">
        <v>1</v>
      </c>
      <c r="W40" s="294" t="s">
        <v>2107</v>
      </c>
      <c r="X40" s="295">
        <v>83</v>
      </c>
      <c r="Y40" s="296">
        <v>3</v>
      </c>
      <c r="Z40" s="297"/>
      <c r="AA40" s="298"/>
      <c r="AB40" s="299"/>
      <c r="AC40" s="299"/>
      <c r="AD40" s="298"/>
      <c r="AE40" s="299"/>
      <c r="AF40" s="292"/>
      <c r="AG40" s="300" t="s">
        <v>904</v>
      </c>
      <c r="AH40" s="301"/>
      <c r="AI40" s="292">
        <v>12</v>
      </c>
      <c r="AJ40" s="301">
        <v>43889</v>
      </c>
      <c r="AK40" s="301" t="s">
        <v>892</v>
      </c>
      <c r="AL40" s="301">
        <v>43826</v>
      </c>
      <c r="AM40" s="346"/>
      <c r="AN40" s="339"/>
      <c r="AO40" s="302" t="str">
        <f>_xlfn.IFNA(IF(VLOOKUP(tabItens[[#This Row],[CÓDIGO]],tabExcluirDoEstoque[#Data],1,FALSE),"sim",""),"")</f>
        <v/>
      </c>
      <c r="AP40" s="303" t="str">
        <f ca="1">IF(OR(ISBLANK(tabItens[[#This Row],[ATA DT.VALID.]]),tabItens[[#This Row],[ATA DT.VALID.]]="",tabItens[[#This Row],[ATA DT.VALID.]]=" "),"",IF(TYPE(tabItens[[#This Row],[ATA DT.VALID.]])=1,ROUNDUP((tabItens[[#This Row],[ATA DT.VALID.]]-TODAY())/7,0),""))</f>
        <v/>
      </c>
      <c r="AQ40" s="304"/>
      <c r="AR40" s="305" t="str">
        <f>IF(ISBLANK(tabItens[[#This Row],[CÓDIGO]]),"",IFERROR(VLOOKUP(tabItens[[#This Row],[CÓDIGO]],Consumo!$C$3:$AC$862,26,FALSE),0))</f>
        <v>01.2023</v>
      </c>
      <c r="AS40" s="306">
        <f>SUMIF(Consumo!$C$3:$C$862,tabItens[[#This Row],[CÓDIGO]],Consumo!$N$3:$N$862) + SUMIF(Consumo!$C$3:$C$862,tabItens[[#This Row],[CÓDIGO]],Consumo!$O$3:$O$862) + SUMIF(Consumo!$C$3:$C$862,tabItens[[#This Row],[CÓDIGO]],Consumo!$P$3:$P$862) + SUMIF(Consumo!$C$3:$C$862,tabItens[[#This Row],[CÓDIGO]],Consumo!$Q$3:$Q$862)</f>
        <v>0</v>
      </c>
      <c r="AT40" s="306">
        <f>SUMIF(Consumo!$C$3:$C$862,tabItens[[#This Row],[CÓDIGO]],Consumo!$Z$3:$Z$862)</f>
        <v>56</v>
      </c>
      <c r="AU40" s="307">
        <f>SUMIF(Consumo!$C$3:$C$862,tabItens[[#This Row],[CÓDIGO]],Consumo!$AA$3:$AA$862)</f>
        <v>18</v>
      </c>
      <c r="AV40" s="308">
        <f>SUMIF(Consumo!$C$3:$C$862,tabItens[[#This Row],[CÓDIGO]],Consumo!$Y$3:$Y$862)</f>
        <v>4.666666666666667</v>
      </c>
      <c r="AW40" s="281">
        <f>tabItens[[#This Row],[QTDE ATUAL]] + tabItens[[#This Row],[RC QTDE]] + tabItens[[#This Row],[AF SALDO]] + tabItens[[#This Row],[Recentes]]</f>
        <v>0</v>
      </c>
      <c r="AX40" s="309">
        <v>4</v>
      </c>
      <c r="AY40" s="309">
        <v>4</v>
      </c>
      <c r="AZ40" s="309">
        <f>IF(ISBLANK(tabItens[[#This Row],[CÓDIGO]]),"",tabItens[[#This Row],[PontoMês]] * (AZ$2+tabItens[[#This Row],[PontoQtM]]))</f>
        <v>16</v>
      </c>
      <c r="BA40" s="308">
        <f>tabItens[[#This Row],[PontoPed]] - tabItens[[#This Row],[Saldo]] + (1/10)</f>
        <v>16.100000000000001</v>
      </c>
      <c r="BB40" s="308">
        <f xml:space="preserve"> tabItens[[#This Row],[PontoMês]] * BB$2 - tabItens[[#This Row],[QTDE ATUAL]] - (1/10)</f>
        <v>3.9</v>
      </c>
      <c r="BC40" s="310">
        <f>IF( tabItens[[#This Row],[PontoPed]]&gt;0, IF(tabItens[[#This Row],[PontoPed]]&lt;1, 1, IF( tabItens[[#This Row],[Saldo]]&gt;tabItens[[#This Row],[PontoPed]], 0, (tabItens[[#This Row],[PontoPed]]-tabItens[[#This Row],[Saldo]])/tabItens[[#This Row],[PontoPed]] ) ), 0 )</f>
        <v>1</v>
      </c>
      <c r="BD40" s="311">
        <f>ROUNDDOWN(IF( OR( AND(tabItens[[#This Row],[PontoPed]]&lt;tabItens[[#This Row],[Saldo]],tabItens[[#This Row],[Saldo]]&gt;0), tabItens[[#This Row],[PontoPed]]=0), 99, IF(AND(tabItens[[#This Row],[Saldo]]=0,tabItens[[#This Row],[PontoPed]]&gt;0), 0, (1-tabItens[[#This Row],[PctAb]])*10 ) ),0)</f>
        <v>0</v>
      </c>
      <c r="BE40" s="312">
        <f>MAX(ROUNDDOWN( IF(tabItens[[#This Row],[Abaixo]] &gt; 0,   tabItens[[#This Row],[Abaixo]] + (tabItens[[#This Row],[PontoMês]] * IF( OR( ISBLANK(tabItens[[#This Row],[ATA Nº/ANO]]), tabItens[[#This Row],[ATA Nº/ANO]] = ""),BE$2,BE$1)),0),0),0)</f>
        <v>40</v>
      </c>
      <c r="BF4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v>
      </c>
      <c r="BG40" s="313">
        <f>SUMIF(Consumo!$C$3:$C$862,tabItens[[#This Row],[CÓDIGO]],Consumo!$E$3:$E$862)</f>
        <v>22</v>
      </c>
      <c r="BH40" s="314">
        <f>IF(AND(tabItens[[#This Row],[Pend]] &gt; 0,tabItens[[#This Row],[Consumo]] &lt;&gt; 0), tabItens[[#This Row],[Pend]] / tabItens[[#This Row],[Consumo]], 0 )</f>
        <v>0.39285714285714285</v>
      </c>
      <c r="BI40" s="313"/>
      <c r="BJ40" s="313"/>
      <c r="BK40" s="315" t="s">
        <v>907</v>
      </c>
    </row>
    <row r="41" spans="1:63" x14ac:dyDescent="0.3">
      <c r="A41" s="336">
        <v>139545</v>
      </c>
      <c r="B41" s="277" t="s">
        <v>2022</v>
      </c>
      <c r="C41" s="337" t="s">
        <v>31</v>
      </c>
      <c r="D41" s="338">
        <v>4.28</v>
      </c>
      <c r="E41" s="339"/>
      <c r="F41" s="339"/>
      <c r="G41" s="339" t="s">
        <v>892</v>
      </c>
      <c r="H41" s="281">
        <v>0</v>
      </c>
      <c r="I41" s="340">
        <v>103003</v>
      </c>
      <c r="J41" s="341">
        <v>4.28</v>
      </c>
      <c r="K41" s="342">
        <v>77</v>
      </c>
      <c r="L41" s="285">
        <f>IF(tabItens[[#This Row],[Média]] &gt; 0, tabItens[[#This Row],[QTDE ATUAL]] / tabItens[[#This Row],[Média]],999.9)</f>
        <v>0</v>
      </c>
      <c r="M41" s="286">
        <v>0</v>
      </c>
      <c r="N41" s="287">
        <f>tabItens[[#This Row],[VALOR UNIT.]] * tabItens[[#This Row],[LC]]</f>
        <v>0</v>
      </c>
      <c r="O41" s="344"/>
      <c r="P41" s="289"/>
      <c r="Q41" s="345"/>
      <c r="R41" s="343"/>
      <c r="S41" s="346"/>
      <c r="T41" s="292">
        <f>ROUNDDOWN(IFERROR(tabItens[[#This Row],[ATA DT.VALID.]] - $D$1,0) / 30,0)</f>
        <v>-1507</v>
      </c>
      <c r="U41" s="277" t="s">
        <v>1317</v>
      </c>
      <c r="V41" s="293">
        <v>1</v>
      </c>
      <c r="W41" s="294" t="s">
        <v>2106</v>
      </c>
      <c r="X41" s="295">
        <v>83</v>
      </c>
      <c r="Y41" s="296">
        <v>4</v>
      </c>
      <c r="Z41" s="297"/>
      <c r="AA41" s="298"/>
      <c r="AB41" s="299"/>
      <c r="AC41" s="299"/>
      <c r="AD41" s="298"/>
      <c r="AE41" s="299"/>
      <c r="AF41" s="292"/>
      <c r="AG41" s="300" t="s">
        <v>904</v>
      </c>
      <c r="AH41" s="301"/>
      <c r="AI41" s="292">
        <v>26</v>
      </c>
      <c r="AJ41" s="301">
        <v>44166</v>
      </c>
      <c r="AK41" s="301">
        <v>43983</v>
      </c>
      <c r="AL41" s="301">
        <v>44125</v>
      </c>
      <c r="AM41" s="346"/>
      <c r="AN41" s="339"/>
      <c r="AO41" s="302" t="str">
        <f>_xlfn.IFNA(IF(VLOOKUP(tabItens[[#This Row],[CÓDIGO]],tabExcluirDoEstoque[#Data],1,FALSE),"sim",""),"")</f>
        <v/>
      </c>
      <c r="AP41" s="303" t="str">
        <f ca="1">IF(OR(ISBLANK(tabItens[[#This Row],[ATA DT.VALID.]]),tabItens[[#This Row],[ATA DT.VALID.]]="",tabItens[[#This Row],[ATA DT.VALID.]]=" "),"",IF(TYPE(tabItens[[#This Row],[ATA DT.VALID.]])=1,ROUNDUP((tabItens[[#This Row],[ATA DT.VALID.]]-TODAY())/7,0),""))</f>
        <v/>
      </c>
      <c r="AQ41" s="304"/>
      <c r="AR41" s="305" t="str">
        <f>IF(ISBLANK(tabItens[[#This Row],[CÓDIGO]]),"",IFERROR(VLOOKUP(tabItens[[#This Row],[CÓDIGO]],Consumo!$C$3:$AC$862,26,FALSE),0))</f>
        <v>04.2023</v>
      </c>
      <c r="AS41" s="306">
        <f>SUMIF(Consumo!$C$3:$C$862,tabItens[[#This Row],[CÓDIGO]],Consumo!$N$3:$N$862) + SUMIF(Consumo!$C$3:$C$862,tabItens[[#This Row],[CÓDIGO]],Consumo!$O$3:$O$862) + SUMIF(Consumo!$C$3:$C$862,tabItens[[#This Row],[CÓDIGO]],Consumo!$P$3:$P$862) + SUMIF(Consumo!$C$3:$C$862,tabItens[[#This Row],[CÓDIGO]],Consumo!$Q$3:$Q$862)</f>
        <v>0</v>
      </c>
      <c r="AT41" s="306">
        <f>SUMIF(Consumo!$C$3:$C$862,tabItens[[#This Row],[CÓDIGO]],Consumo!$Z$3:$Z$862)</f>
        <v>79</v>
      </c>
      <c r="AU41" s="307">
        <f>SUMIF(Consumo!$C$3:$C$862,tabItens[[#This Row],[CÓDIGO]],Consumo!$AA$3:$AA$862)</f>
        <v>50</v>
      </c>
      <c r="AV41" s="308">
        <f>SUMIF(Consumo!$C$3:$C$862,tabItens[[#This Row],[CÓDIGO]],Consumo!$Y$3:$Y$862)</f>
        <v>5.5</v>
      </c>
      <c r="AW41" s="281">
        <f>tabItens[[#This Row],[QTDE ATUAL]] + tabItens[[#This Row],[RC QTDE]] + tabItens[[#This Row],[AF SALDO]] + tabItens[[#This Row],[Recentes]]</f>
        <v>0</v>
      </c>
      <c r="AX41" s="309">
        <v>3</v>
      </c>
      <c r="AY41" s="309">
        <v>4</v>
      </c>
      <c r="AZ41" s="309">
        <f>IF(ISBLANK(tabItens[[#This Row],[CÓDIGO]]),"",tabItens[[#This Row],[PontoMês]] * (AZ$2+tabItens[[#This Row],[PontoQtM]]))</f>
        <v>12</v>
      </c>
      <c r="BA41" s="308">
        <f>tabItens[[#This Row],[PontoPed]] - tabItens[[#This Row],[Saldo]] + (1/10)</f>
        <v>12.1</v>
      </c>
      <c r="BB41" s="308">
        <f xml:space="preserve"> tabItens[[#This Row],[PontoMês]] * BB$2 - tabItens[[#This Row],[QTDE ATUAL]] - (1/10)</f>
        <v>2.9</v>
      </c>
      <c r="BC41" s="310">
        <f>IF( tabItens[[#This Row],[PontoPed]]&gt;0, IF(tabItens[[#This Row],[PontoPed]]&lt;1, 1, IF( tabItens[[#This Row],[Saldo]]&gt;tabItens[[#This Row],[PontoPed]], 0, (tabItens[[#This Row],[PontoPed]]-tabItens[[#This Row],[Saldo]])/tabItens[[#This Row],[PontoPed]] ) ), 0 )</f>
        <v>1</v>
      </c>
      <c r="BD41" s="311">
        <f>ROUNDDOWN(IF( OR( AND(tabItens[[#This Row],[PontoPed]]&lt;tabItens[[#This Row],[Saldo]],tabItens[[#This Row],[Saldo]]&gt;0), tabItens[[#This Row],[PontoPed]]=0), 99, IF(AND(tabItens[[#This Row],[Saldo]]=0,tabItens[[#This Row],[PontoPed]]&gt;0), 0, (1-tabItens[[#This Row],[PctAb]])*10 ) ),0)</f>
        <v>0</v>
      </c>
      <c r="BE41" s="312">
        <f>MAX(ROUNDDOWN( IF(tabItens[[#This Row],[Abaixo]] &gt; 0,   tabItens[[#This Row],[Abaixo]] + (tabItens[[#This Row],[PontoMês]] * IF( OR( ISBLANK(tabItens[[#This Row],[ATA Nº/ANO]]), tabItens[[#This Row],[ATA Nº/ANO]] = ""),BE$2,BE$1)),0),0),0)</f>
        <v>30</v>
      </c>
      <c r="BF4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30</v>
      </c>
      <c r="BG41" s="313">
        <f>SUMIF(Consumo!$C$3:$C$862,tabItens[[#This Row],[CÓDIGO]],Consumo!$E$3:$E$862)</f>
        <v>0</v>
      </c>
      <c r="BH41" s="314">
        <f>IF(AND(tabItens[[#This Row],[Pend]] &gt; 0,tabItens[[#This Row],[Consumo]] &lt;&gt; 0), tabItens[[#This Row],[Pend]] / tabItens[[#This Row],[Consumo]], 0 )</f>
        <v>0</v>
      </c>
      <c r="BI41" s="313"/>
      <c r="BJ41" s="313"/>
      <c r="BK41" s="315" t="s">
        <v>907</v>
      </c>
    </row>
    <row r="42" spans="1:63" x14ac:dyDescent="0.3">
      <c r="A42" s="336">
        <v>134246</v>
      </c>
      <c r="B42" s="277" t="s">
        <v>896</v>
      </c>
      <c r="C42" s="337" t="s">
        <v>897</v>
      </c>
      <c r="D42" s="338">
        <v>111.29</v>
      </c>
      <c r="E42" s="339" t="s">
        <v>898</v>
      </c>
      <c r="F42" s="339" t="s">
        <v>899</v>
      </c>
      <c r="G42" s="339" t="s">
        <v>900</v>
      </c>
      <c r="H42" s="281">
        <v>35.53</v>
      </c>
      <c r="I42" s="340">
        <v>103003</v>
      </c>
      <c r="J42" s="341">
        <v>123</v>
      </c>
      <c r="K42" s="342">
        <v>726.94</v>
      </c>
      <c r="L42" s="285">
        <f>IF(tabItens[[#This Row],[Média]] &gt; 0, tabItens[[#This Row],[QTDE ATUAL]] / tabItens[[#This Row],[Média]],999.9)</f>
        <v>0.34861815208503677</v>
      </c>
      <c r="M42" s="286">
        <v>0</v>
      </c>
      <c r="N42" s="287">
        <f>tabItens[[#This Row],[VALOR UNIT.]] * tabItens[[#This Row],[LC]]</f>
        <v>0</v>
      </c>
      <c r="O42" s="344" t="s">
        <v>901</v>
      </c>
      <c r="P42" s="289">
        <v>0</v>
      </c>
      <c r="Q42" s="345">
        <v>4950</v>
      </c>
      <c r="R42" s="343">
        <v>579820.9</v>
      </c>
      <c r="S42" s="346">
        <v>45569</v>
      </c>
      <c r="T42" s="292">
        <f>ROUNDDOWN(IFERROR(tabItens[[#This Row],[ATA DT.VALID.]] - $D$1,0) / 30,0)</f>
        <v>11</v>
      </c>
      <c r="U42" s="277" t="s">
        <v>902</v>
      </c>
      <c r="V42" s="293">
        <v>1</v>
      </c>
      <c r="W42" s="294" t="s">
        <v>906</v>
      </c>
      <c r="X42" s="295">
        <v>51</v>
      </c>
      <c r="Y42" s="296">
        <v>2</v>
      </c>
      <c r="Z42" s="297"/>
      <c r="AA42" s="298"/>
      <c r="AB42" s="299"/>
      <c r="AC42" s="299"/>
      <c r="AD42" s="298"/>
      <c r="AE42" s="299"/>
      <c r="AF42" s="292"/>
      <c r="AG42" s="300" t="s">
        <v>904</v>
      </c>
      <c r="AH42" s="301"/>
      <c r="AI42" s="292">
        <v>410</v>
      </c>
      <c r="AJ42" s="301">
        <v>45147</v>
      </c>
      <c r="AK42" s="301">
        <v>43138</v>
      </c>
      <c r="AL42" s="301">
        <v>45188</v>
      </c>
      <c r="AM42" s="346"/>
      <c r="AN42" s="339"/>
      <c r="AO42" s="302" t="str">
        <f>_xlfn.IFNA(IF(VLOOKUP(tabItens[[#This Row],[CÓDIGO]],tabExcluirDoEstoque[#Data],1,FALSE),"sim",""),"")</f>
        <v/>
      </c>
      <c r="AP42" s="303">
        <f ca="1">IF(OR(ISBLANK(tabItens[[#This Row],[ATA DT.VALID.]]),tabItens[[#This Row],[ATA DT.VALID.]]="",tabItens[[#This Row],[ATA DT.VALID.]]=" "),"",IF(TYPE(tabItens[[#This Row],[ATA DT.VALID.]])=1,ROUNDUP((tabItens[[#This Row],[ATA DT.VALID.]]-TODAY())/7,0),""))</f>
        <v>49</v>
      </c>
      <c r="AQ42" s="304">
        <v>0</v>
      </c>
      <c r="AR42" s="305" t="str">
        <f>IF(ISBLANK(tabItens[[#This Row],[CÓDIGO]]),"",IFERROR(VLOOKUP(tabItens[[#This Row],[CÓDIGO]],Consumo!$C$3:$AC$862,26,FALSE),0))</f>
        <v>09.2023</v>
      </c>
      <c r="AS42" s="306">
        <f>SUMIF(Consumo!$C$3:$C$862,tabItens[[#This Row],[CÓDIGO]],Consumo!$N$3:$N$862) + SUMIF(Consumo!$C$3:$C$862,tabItens[[#This Row],[CÓDIGO]],Consumo!$O$3:$O$862) + SUMIF(Consumo!$C$3:$C$862,tabItens[[#This Row],[CÓDIGO]],Consumo!$P$3:$P$862) + SUMIF(Consumo!$C$3:$C$862,tabItens[[#This Row],[CÓDIGO]],Consumo!$Q$3:$Q$862)</f>
        <v>321.06</v>
      </c>
      <c r="AT42" s="306">
        <f>SUMIF(Consumo!$C$3:$C$862,tabItens[[#This Row],[CÓDIGO]],Consumo!$Z$3:$Z$862)</f>
        <v>1223</v>
      </c>
      <c r="AU42" s="307">
        <f>SUMIF(Consumo!$C$3:$C$862,tabItens[[#This Row],[CÓDIGO]],Consumo!$AA$3:$AA$862)</f>
        <v>165.94</v>
      </c>
      <c r="AV42" s="308">
        <f>SUMIF(Consumo!$C$3:$C$862,tabItens[[#This Row],[CÓDIGO]],Consumo!$Y$3:$Y$862)</f>
        <v>101.91666666666667</v>
      </c>
      <c r="AW42" s="281">
        <f>tabItens[[#This Row],[QTDE ATUAL]] + tabItens[[#This Row],[RC QTDE]] + tabItens[[#This Row],[AF SALDO]] + tabItens[[#This Row],[Recentes]]</f>
        <v>35.53</v>
      </c>
      <c r="AX42" s="309">
        <v>111</v>
      </c>
      <c r="AY42" s="309">
        <v>3</v>
      </c>
      <c r="AZ42" s="309">
        <f>IF(ISBLANK(tabItens[[#This Row],[CÓDIGO]]),"",tabItens[[#This Row],[PontoMês]] * (AZ$2+tabItens[[#This Row],[PontoQtM]]))</f>
        <v>333</v>
      </c>
      <c r="BA42" s="308">
        <f>tabItens[[#This Row],[PontoPed]] - tabItens[[#This Row],[Saldo]] + (1/10)</f>
        <v>297.57000000000005</v>
      </c>
      <c r="BB42" s="308">
        <f xml:space="preserve"> tabItens[[#This Row],[PontoMês]] * BB$2 - tabItens[[#This Row],[QTDE ATUAL]] - (1/10)</f>
        <v>75.37</v>
      </c>
      <c r="BC42" s="310">
        <f>IF( tabItens[[#This Row],[PontoPed]]&gt;0, IF(tabItens[[#This Row],[PontoPed]]&lt;1, 1, IF( tabItens[[#This Row],[Saldo]]&gt;tabItens[[#This Row],[PontoPed]], 0, (tabItens[[#This Row],[PontoPed]]-tabItens[[#This Row],[Saldo]])/tabItens[[#This Row],[PontoPed]] ) ), 0 )</f>
        <v>0.89330330330330343</v>
      </c>
      <c r="BD42" s="311">
        <f>ROUNDDOWN(IF( OR( AND(tabItens[[#This Row],[PontoPed]]&lt;tabItens[[#This Row],[Saldo]],tabItens[[#This Row],[Saldo]]&gt;0), tabItens[[#This Row],[PontoPed]]=0), 99, IF(AND(tabItens[[#This Row],[Saldo]]=0,tabItens[[#This Row],[PontoPed]]&gt;0), 0, (1-tabItens[[#This Row],[PctAb]])*10 ) ),0)</f>
        <v>1</v>
      </c>
      <c r="BE42" s="312">
        <f>MAX(ROUNDDOWN( IF(tabItens[[#This Row],[Abaixo]] &gt; 0,   tabItens[[#This Row],[Abaixo]] + (tabItens[[#This Row],[PontoMês]] * IF( OR( ISBLANK(tabItens[[#This Row],[ATA Nº/ANO]]), tabItens[[#This Row],[ATA Nº/ANO]] = ""),BE$2,BE$1)),0),0),0)</f>
        <v>630</v>
      </c>
      <c r="BF4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630</v>
      </c>
      <c r="BG42" s="313">
        <f>SUMIF(Consumo!$C$3:$C$862,tabItens[[#This Row],[CÓDIGO]],Consumo!$E$3:$E$862)</f>
        <v>18.75</v>
      </c>
      <c r="BH42" s="314">
        <f>IF(AND(tabItens[[#This Row],[Pend]] &gt; 0,tabItens[[#This Row],[Consumo]] &lt;&gt; 0), tabItens[[#This Row],[Pend]] / tabItens[[#This Row],[Consumo]], 0 )</f>
        <v>1.5331152902698283E-2</v>
      </c>
      <c r="BI42" s="313"/>
      <c r="BJ42" s="313"/>
      <c r="BK42" s="315" t="s">
        <v>907</v>
      </c>
    </row>
    <row r="43" spans="1:63" x14ac:dyDescent="0.3">
      <c r="A43" s="336">
        <v>82452</v>
      </c>
      <c r="B43" s="277" t="s">
        <v>1528</v>
      </c>
      <c r="C43" s="337" t="s">
        <v>264</v>
      </c>
      <c r="D43" s="338">
        <v>6.8</v>
      </c>
      <c r="E43" s="339"/>
      <c r="F43" s="339"/>
      <c r="G43" s="339" t="s">
        <v>892</v>
      </c>
      <c r="H43" s="281">
        <v>10</v>
      </c>
      <c r="I43" s="340">
        <v>103003</v>
      </c>
      <c r="J43" s="341">
        <v>6.8</v>
      </c>
      <c r="K43" s="342">
        <v>116</v>
      </c>
      <c r="L43" s="285">
        <f>IF(tabItens[[#This Row],[Média]] &gt; 0, tabItens[[#This Row],[QTDE ATUAL]] / tabItens[[#This Row],[Média]],999.9)</f>
        <v>0.73619631901840488</v>
      </c>
      <c r="M43" s="286">
        <v>0</v>
      </c>
      <c r="N43" s="287">
        <f>tabItens[[#This Row],[VALOR UNIT.]] * tabItens[[#This Row],[LC]]</f>
        <v>0</v>
      </c>
      <c r="O43" s="344" t="s">
        <v>2129</v>
      </c>
      <c r="P43" s="289"/>
      <c r="Q43" s="345"/>
      <c r="R43" s="343"/>
      <c r="S43" s="346"/>
      <c r="T43" s="292">
        <f>ROUNDDOWN(IFERROR(tabItens[[#This Row],[ATA DT.VALID.]] - $D$1,0) / 30,0)</f>
        <v>-1507</v>
      </c>
      <c r="U43" s="277" t="s">
        <v>1008</v>
      </c>
      <c r="V43" s="293">
        <v>1</v>
      </c>
      <c r="W43" s="294" t="s">
        <v>2105</v>
      </c>
      <c r="X43" s="295">
        <v>61</v>
      </c>
      <c r="Y43" s="296">
        <v>8</v>
      </c>
      <c r="Z43" s="297"/>
      <c r="AA43" s="298"/>
      <c r="AB43" s="299"/>
      <c r="AC43" s="299"/>
      <c r="AD43" s="298"/>
      <c r="AE43" s="299"/>
      <c r="AF43" s="292"/>
      <c r="AG43" s="300" t="s">
        <v>904</v>
      </c>
      <c r="AH43" s="301"/>
      <c r="AI43" s="292">
        <v>38</v>
      </c>
      <c r="AJ43" s="301">
        <v>45170</v>
      </c>
      <c r="AK43" s="301">
        <v>38296</v>
      </c>
      <c r="AL43" s="301">
        <v>45145</v>
      </c>
      <c r="AM43" s="346"/>
      <c r="AN43" s="339"/>
      <c r="AO43" s="302" t="str">
        <f>_xlfn.IFNA(IF(VLOOKUP(tabItens[[#This Row],[CÓDIGO]],tabExcluirDoEstoque[#Data],1,FALSE),"sim",""),"")</f>
        <v/>
      </c>
      <c r="AP43" s="303" t="str">
        <f ca="1">IF(OR(ISBLANK(tabItens[[#This Row],[ATA DT.VALID.]]),tabItens[[#This Row],[ATA DT.VALID.]]="",tabItens[[#This Row],[ATA DT.VALID.]]=" "),"",IF(TYPE(tabItens[[#This Row],[ATA DT.VALID.]])=1,ROUNDUP((tabItens[[#This Row],[ATA DT.VALID.]]-TODAY())/7,0),""))</f>
        <v/>
      </c>
      <c r="AQ43" s="304">
        <v>0</v>
      </c>
      <c r="AR43" s="305" t="str">
        <f>IF(ISBLANK(tabItens[[#This Row],[CÓDIGO]]),"",IFERROR(VLOOKUP(tabItens[[#This Row],[CÓDIGO]],Consumo!$C$3:$AC$862,26,FALSE),0))</f>
        <v>08.2023</v>
      </c>
      <c r="AS43" s="306">
        <f>SUMIF(Consumo!$C$3:$C$862,tabItens[[#This Row],[CÓDIGO]],Consumo!$N$3:$N$862) + SUMIF(Consumo!$C$3:$C$862,tabItens[[#This Row],[CÓDIGO]],Consumo!$O$3:$O$862) + SUMIF(Consumo!$C$3:$C$862,tabItens[[#This Row],[CÓDIGO]],Consumo!$P$3:$P$862) + SUMIF(Consumo!$C$3:$C$862,tabItens[[#This Row],[CÓDIGO]],Consumo!$Q$3:$Q$862)</f>
        <v>2</v>
      </c>
      <c r="AT43" s="306">
        <f>SUMIF(Consumo!$C$3:$C$862,tabItens[[#This Row],[CÓDIGO]],Consumo!$Z$3:$Z$862)</f>
        <v>164</v>
      </c>
      <c r="AU43" s="307">
        <f>SUMIF(Consumo!$C$3:$C$862,tabItens[[#This Row],[CÓDIGO]],Consumo!$AA$3:$AA$862)</f>
        <v>50</v>
      </c>
      <c r="AV43" s="308">
        <f>SUMIF(Consumo!$C$3:$C$862,tabItens[[#This Row],[CÓDIGO]],Consumo!$Y$3:$Y$862)</f>
        <v>13.583333333333334</v>
      </c>
      <c r="AW43" s="281">
        <f>tabItens[[#This Row],[QTDE ATUAL]] + tabItens[[#This Row],[RC QTDE]] + tabItens[[#This Row],[AF SALDO]] + tabItens[[#This Row],[Recentes]]</f>
        <v>10</v>
      </c>
      <c r="AX43" s="309">
        <v>13</v>
      </c>
      <c r="AY43" s="309">
        <v>4</v>
      </c>
      <c r="AZ43" s="309">
        <f>IF(ISBLANK(tabItens[[#This Row],[CÓDIGO]]),"",tabItens[[#This Row],[PontoMês]] * (AZ$2+tabItens[[#This Row],[PontoQtM]]))</f>
        <v>52</v>
      </c>
      <c r="BA43" s="308">
        <f>tabItens[[#This Row],[PontoPed]] - tabItens[[#This Row],[Saldo]] + (1/10)</f>
        <v>42.1</v>
      </c>
      <c r="BB43" s="308">
        <f xml:space="preserve"> tabItens[[#This Row],[PontoMês]] * BB$2 - tabItens[[#This Row],[QTDE ATUAL]] - (1/10)</f>
        <v>2.9</v>
      </c>
      <c r="BC43" s="310">
        <f>IF( tabItens[[#This Row],[PontoPed]]&gt;0, IF(tabItens[[#This Row],[PontoPed]]&lt;1, 1, IF( tabItens[[#This Row],[Saldo]]&gt;tabItens[[#This Row],[PontoPed]], 0, (tabItens[[#This Row],[PontoPed]]-tabItens[[#This Row],[Saldo]])/tabItens[[#This Row],[PontoPed]] ) ), 0 )</f>
        <v>0.80769230769230771</v>
      </c>
      <c r="BD43" s="311">
        <f>ROUNDDOWN(IF( OR( AND(tabItens[[#This Row],[PontoPed]]&lt;tabItens[[#This Row],[Saldo]],tabItens[[#This Row],[Saldo]]&gt;0), tabItens[[#This Row],[PontoPed]]=0), 99, IF(AND(tabItens[[#This Row],[Saldo]]=0,tabItens[[#This Row],[PontoPed]]&gt;0), 0, (1-tabItens[[#This Row],[PctAb]])*10 ) ),0)</f>
        <v>1</v>
      </c>
      <c r="BE43" s="312">
        <f>MAX(ROUNDDOWN( IF(tabItens[[#This Row],[Abaixo]] &gt; 0,   tabItens[[#This Row],[Abaixo]] + (tabItens[[#This Row],[PontoMês]] * IF( OR( ISBLANK(tabItens[[#This Row],[ATA Nº/ANO]]), tabItens[[#This Row],[ATA Nº/ANO]] = ""),BE$2,BE$1)),0),0),0)</f>
        <v>81</v>
      </c>
      <c r="BF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 s="313">
        <f>SUMIF(Consumo!$C$3:$C$862,tabItens[[#This Row],[CÓDIGO]],Consumo!$E$3:$E$862)</f>
        <v>48</v>
      </c>
      <c r="BH43" s="314">
        <f>IF(AND(tabItens[[#This Row],[Pend]] &gt; 0,tabItens[[#This Row],[Consumo]] &lt;&gt; 0), tabItens[[#This Row],[Pend]] / tabItens[[#This Row],[Consumo]], 0 )</f>
        <v>0.29268292682926828</v>
      </c>
      <c r="BI43" s="313"/>
      <c r="BJ43" s="313"/>
      <c r="BK43" s="315" t="s">
        <v>907</v>
      </c>
    </row>
    <row r="44" spans="1:63" x14ac:dyDescent="0.3">
      <c r="A44" s="336">
        <v>23989</v>
      </c>
      <c r="B44" s="277" t="s">
        <v>1230</v>
      </c>
      <c r="C44" s="337" t="s">
        <v>261</v>
      </c>
      <c r="D44" s="338">
        <v>1.71</v>
      </c>
      <c r="E44" s="339"/>
      <c r="F44" s="339"/>
      <c r="G44" s="339" t="s">
        <v>892</v>
      </c>
      <c r="H44" s="281">
        <v>561</v>
      </c>
      <c r="I44" s="340">
        <v>103003</v>
      </c>
      <c r="J44" s="341">
        <v>1.71</v>
      </c>
      <c r="K44" s="342">
        <v>5171</v>
      </c>
      <c r="L44" s="285">
        <f>IF(tabItens[[#This Row],[Média]] &gt; 0, tabItens[[#This Row],[QTDE ATUAL]] / tabItens[[#This Row],[Média]],999.9)</f>
        <v>0.83825177437429954</v>
      </c>
      <c r="M44" s="286">
        <v>0</v>
      </c>
      <c r="N44" s="287">
        <f>tabItens[[#This Row],[VALOR UNIT.]] * tabItens[[#This Row],[LC]]</f>
        <v>0</v>
      </c>
      <c r="O44" s="344" t="s">
        <v>2115</v>
      </c>
      <c r="P44" s="289"/>
      <c r="Q44" s="345"/>
      <c r="R44" s="343"/>
      <c r="S44" s="346"/>
      <c r="T44" s="292">
        <f>ROUNDDOWN(IFERROR(tabItens[[#This Row],[ATA DT.VALID.]] - $D$1,0) / 30,0)</f>
        <v>-1507</v>
      </c>
      <c r="U44" s="277" t="s">
        <v>1177</v>
      </c>
      <c r="V44" s="293">
        <v>1</v>
      </c>
      <c r="W44" s="294" t="s">
        <v>905</v>
      </c>
      <c r="X44" s="295">
        <v>57</v>
      </c>
      <c r="Y44" s="296">
        <v>2</v>
      </c>
      <c r="Z44" s="297"/>
      <c r="AA44" s="298"/>
      <c r="AB44" s="299"/>
      <c r="AC44" s="299"/>
      <c r="AD44" s="298"/>
      <c r="AE44" s="299"/>
      <c r="AF44" s="292"/>
      <c r="AG44" s="300" t="s">
        <v>904</v>
      </c>
      <c r="AH44" s="301"/>
      <c r="AI44" s="292">
        <v>2680</v>
      </c>
      <c r="AJ44" s="301">
        <v>44966</v>
      </c>
      <c r="AK44" s="301" t="s">
        <v>892</v>
      </c>
      <c r="AL44" s="301">
        <v>45083</v>
      </c>
      <c r="AM44" s="346"/>
      <c r="AN44" s="339"/>
      <c r="AO44" s="302" t="str">
        <f>_xlfn.IFNA(IF(VLOOKUP(tabItens[[#This Row],[CÓDIGO]],tabExcluirDoEstoque[#Data],1,FALSE),"sim",""),"")</f>
        <v/>
      </c>
      <c r="AP44" s="303" t="str">
        <f ca="1">IF(OR(ISBLANK(tabItens[[#This Row],[ATA DT.VALID.]]),tabItens[[#This Row],[ATA DT.VALID.]]="",tabItens[[#This Row],[ATA DT.VALID.]]=" "),"",IF(TYPE(tabItens[[#This Row],[ATA DT.VALID.]])=1,ROUNDUP((tabItens[[#This Row],[ATA DT.VALID.]]-TODAY())/7,0),""))</f>
        <v/>
      </c>
      <c r="AQ44" s="304">
        <v>0</v>
      </c>
      <c r="AR44" s="305" t="str">
        <f>IF(ISBLANK(tabItens[[#This Row],[CÓDIGO]]),"",IFERROR(VLOOKUP(tabItens[[#This Row],[CÓDIGO]],Consumo!$C$3:$AC$862,26,FALSE),0))</f>
        <v>09.2023</v>
      </c>
      <c r="AS44" s="306">
        <f>SUMIF(Consumo!$C$3:$C$862,tabItens[[#This Row],[CÓDIGO]],Consumo!$N$3:$N$862) + SUMIF(Consumo!$C$3:$C$862,tabItens[[#This Row],[CÓDIGO]],Consumo!$O$3:$O$862) + SUMIF(Consumo!$C$3:$C$862,tabItens[[#This Row],[CÓDIGO]],Consumo!$P$3:$P$862) + SUMIF(Consumo!$C$3:$C$862,tabItens[[#This Row],[CÓDIGO]],Consumo!$Q$3:$Q$862)</f>
        <v>3033</v>
      </c>
      <c r="AT44" s="306">
        <f>SUMIF(Consumo!$C$3:$C$862,tabItens[[#This Row],[CÓDIGO]],Consumo!$Z$3:$Z$862)</f>
        <v>8031</v>
      </c>
      <c r="AU44" s="307">
        <f>SUMIF(Consumo!$C$3:$C$862,tabItens[[#This Row],[CÓDIGO]],Consumo!$AA$3:$AA$862)</f>
        <v>1110</v>
      </c>
      <c r="AV44" s="308">
        <f>SUMIF(Consumo!$C$3:$C$862,tabItens[[#This Row],[CÓDIGO]],Consumo!$Y$3:$Y$862)</f>
        <v>669.25</v>
      </c>
      <c r="AW44" s="281">
        <f>tabItens[[#This Row],[QTDE ATUAL]] + tabItens[[#This Row],[RC QTDE]] + tabItens[[#This Row],[AF SALDO]] + tabItens[[#This Row],[Recentes]]</f>
        <v>561</v>
      </c>
      <c r="AX44" s="309">
        <v>834</v>
      </c>
      <c r="AY44" s="309">
        <v>4</v>
      </c>
      <c r="AZ44" s="309">
        <f>IF(ISBLANK(tabItens[[#This Row],[CÓDIGO]]),"",tabItens[[#This Row],[PontoMês]] * (AZ$2+tabItens[[#This Row],[PontoQtM]]))</f>
        <v>3336</v>
      </c>
      <c r="BA44" s="308">
        <f>tabItens[[#This Row],[PontoPed]] - tabItens[[#This Row],[Saldo]] + (1/10)</f>
        <v>2775.1</v>
      </c>
      <c r="BB44" s="308">
        <f xml:space="preserve"> tabItens[[#This Row],[PontoMês]] * BB$2 - tabItens[[#This Row],[QTDE ATUAL]] - (1/10)</f>
        <v>272.89999999999998</v>
      </c>
      <c r="BC44" s="310">
        <f>IF( tabItens[[#This Row],[PontoPed]]&gt;0, IF(tabItens[[#This Row],[PontoPed]]&lt;1, 1, IF( tabItens[[#This Row],[Saldo]]&gt;tabItens[[#This Row],[PontoPed]], 0, (tabItens[[#This Row],[PontoPed]]-tabItens[[#This Row],[Saldo]])/tabItens[[#This Row],[PontoPed]] ) ), 0 )</f>
        <v>0.83183453237410077</v>
      </c>
      <c r="BD44" s="311">
        <f>ROUNDDOWN(IF( OR( AND(tabItens[[#This Row],[PontoPed]]&lt;tabItens[[#This Row],[Saldo]],tabItens[[#This Row],[Saldo]]&gt;0), tabItens[[#This Row],[PontoPed]]=0), 99, IF(AND(tabItens[[#This Row],[Saldo]]=0,tabItens[[#This Row],[PontoPed]]&gt;0), 0, (1-tabItens[[#This Row],[PctAb]])*10 ) ),0)</f>
        <v>1</v>
      </c>
      <c r="BE44" s="312">
        <f>MAX(ROUNDDOWN( IF(tabItens[[#This Row],[Abaixo]] &gt; 0,   tabItens[[#This Row],[Abaixo]] + (tabItens[[#This Row],[PontoMês]] * IF( OR( ISBLANK(tabItens[[#This Row],[ATA Nº/ANO]]), tabItens[[#This Row],[ATA Nº/ANO]] = ""),BE$2,BE$1)),0),0),0)</f>
        <v>5277</v>
      </c>
      <c r="BF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 s="313">
        <f>SUMIF(Consumo!$C$3:$C$862,tabItens[[#This Row],[CÓDIGO]],Consumo!$E$3:$E$862)</f>
        <v>65</v>
      </c>
      <c r="BH44" s="314">
        <f>IF(AND(tabItens[[#This Row],[Pend]] &gt; 0,tabItens[[#This Row],[Consumo]] &lt;&gt; 0), tabItens[[#This Row],[Pend]] / tabItens[[#This Row],[Consumo]], 0 )</f>
        <v>8.0936371560204213E-3</v>
      </c>
      <c r="BI44" s="313"/>
      <c r="BJ44" s="313"/>
      <c r="BK44" s="315" t="s">
        <v>907</v>
      </c>
    </row>
    <row r="45" spans="1:63" x14ac:dyDescent="0.3">
      <c r="A45" s="336">
        <v>29956</v>
      </c>
      <c r="B45" s="277" t="s">
        <v>1281</v>
      </c>
      <c r="C45" s="337" t="s">
        <v>381</v>
      </c>
      <c r="D45" s="338">
        <v>1</v>
      </c>
      <c r="E45" s="339"/>
      <c r="F45" s="339"/>
      <c r="G45" s="339" t="s">
        <v>892</v>
      </c>
      <c r="H45" s="281">
        <v>0</v>
      </c>
      <c r="I45" s="340">
        <v>103003</v>
      </c>
      <c r="J45" s="341">
        <v>1</v>
      </c>
      <c r="K45" s="342">
        <v>4945</v>
      </c>
      <c r="L45" s="285">
        <f>IF(tabItens[[#This Row],[Média]] &gt; 0, tabItens[[#This Row],[QTDE ATUAL]] / tabItens[[#This Row],[Média]],999.9)</f>
        <v>0</v>
      </c>
      <c r="M45" s="286">
        <v>0</v>
      </c>
      <c r="N45" s="287">
        <f>tabItens[[#This Row],[VALOR UNIT.]] * tabItens[[#This Row],[LC]]</f>
        <v>0</v>
      </c>
      <c r="O45" s="344" t="s">
        <v>2115</v>
      </c>
      <c r="P45" s="289"/>
      <c r="Q45" s="345"/>
      <c r="R45" s="343"/>
      <c r="S45" s="346"/>
      <c r="T45" s="292">
        <f>ROUNDDOWN(IFERROR(tabItens[[#This Row],[ATA DT.VALID.]] - $D$1,0) / 30,0)</f>
        <v>-1507</v>
      </c>
      <c r="U45" s="277" t="s">
        <v>1171</v>
      </c>
      <c r="V45" s="293">
        <v>1</v>
      </c>
      <c r="W45" s="294" t="s">
        <v>905</v>
      </c>
      <c r="X45" s="295">
        <v>57</v>
      </c>
      <c r="Y45" s="296">
        <v>15</v>
      </c>
      <c r="Z45" s="297">
        <v>6984</v>
      </c>
      <c r="AA45" s="298">
        <v>2023</v>
      </c>
      <c r="AB45" s="299">
        <v>500</v>
      </c>
      <c r="AC45" s="299"/>
      <c r="AD45" s="298"/>
      <c r="AE45" s="299"/>
      <c r="AF45" s="292"/>
      <c r="AG45" s="300" t="s">
        <v>904</v>
      </c>
      <c r="AH45" s="301"/>
      <c r="AI45" s="292">
        <v>2632</v>
      </c>
      <c r="AJ45" s="301">
        <v>44994</v>
      </c>
      <c r="AK45" s="301" t="s">
        <v>892</v>
      </c>
      <c r="AL45" s="301">
        <v>44959</v>
      </c>
      <c r="AM45" s="346"/>
      <c r="AN45" s="339"/>
      <c r="AO45" s="302" t="str">
        <f>_xlfn.IFNA(IF(VLOOKUP(tabItens[[#This Row],[CÓDIGO]],tabExcluirDoEstoque[#Data],1,FALSE),"sim",""),"")</f>
        <v/>
      </c>
      <c r="AP45" s="303" t="str">
        <f ca="1">IF(OR(ISBLANK(tabItens[[#This Row],[ATA DT.VALID.]]),tabItens[[#This Row],[ATA DT.VALID.]]="",tabItens[[#This Row],[ATA DT.VALID.]]=" "),"",IF(TYPE(tabItens[[#This Row],[ATA DT.VALID.]])=1,ROUNDUP((tabItens[[#This Row],[ATA DT.VALID.]]-TODAY())/7,0),""))</f>
        <v/>
      </c>
      <c r="AQ45" s="304">
        <v>0</v>
      </c>
      <c r="AR45" s="305" t="str">
        <f>IF(ISBLANK(tabItens[[#This Row],[CÓDIGO]]),"",IFERROR(VLOOKUP(tabItens[[#This Row],[CÓDIGO]],Consumo!$C$3:$AC$862,26,FALSE),0))</f>
        <v>09.2023</v>
      </c>
      <c r="AS45" s="306">
        <f>SUMIF(Consumo!$C$3:$C$862,tabItens[[#This Row],[CÓDIGO]],Consumo!$N$3:$N$862) + SUMIF(Consumo!$C$3:$C$862,tabItens[[#This Row],[CÓDIGO]],Consumo!$O$3:$O$862) + SUMIF(Consumo!$C$3:$C$862,tabItens[[#This Row],[CÓDIGO]],Consumo!$P$3:$P$862) + SUMIF(Consumo!$C$3:$C$862,tabItens[[#This Row],[CÓDIGO]],Consumo!$Q$3:$Q$862)</f>
        <v>2949</v>
      </c>
      <c r="AT45" s="306">
        <f>SUMIF(Consumo!$C$3:$C$862,tabItens[[#This Row],[CÓDIGO]],Consumo!$Z$3:$Z$862)</f>
        <v>7908</v>
      </c>
      <c r="AU45" s="307">
        <f>SUMIF(Consumo!$C$3:$C$862,tabItens[[#This Row],[CÓDIGO]],Consumo!$AA$3:$AA$862)</f>
        <v>1120</v>
      </c>
      <c r="AV45" s="308">
        <f>SUMIF(Consumo!$C$3:$C$862,tabItens[[#This Row],[CÓDIGO]],Consumo!$Y$3:$Y$862)</f>
        <v>659</v>
      </c>
      <c r="AW45" s="281">
        <f>tabItens[[#This Row],[QTDE ATUAL]] + tabItens[[#This Row],[RC QTDE]] + tabItens[[#This Row],[AF SALDO]] + tabItens[[#This Row],[Recentes]]</f>
        <v>500</v>
      </c>
      <c r="AX45" s="309">
        <v>834</v>
      </c>
      <c r="AY45" s="309">
        <v>4</v>
      </c>
      <c r="AZ45" s="309">
        <f>IF(ISBLANK(tabItens[[#This Row],[CÓDIGO]]),"",tabItens[[#This Row],[PontoMês]] * (AZ$2+tabItens[[#This Row],[PontoQtM]]))</f>
        <v>3336</v>
      </c>
      <c r="BA45" s="308">
        <f>tabItens[[#This Row],[PontoPed]] - tabItens[[#This Row],[Saldo]] + (1/10)</f>
        <v>2836.1</v>
      </c>
      <c r="BB45" s="308">
        <f xml:space="preserve"> tabItens[[#This Row],[PontoMês]] * BB$2 - tabItens[[#This Row],[QTDE ATUAL]] - (1/10)</f>
        <v>833.9</v>
      </c>
      <c r="BC45" s="310">
        <f>IF( tabItens[[#This Row],[PontoPed]]&gt;0, IF(tabItens[[#This Row],[PontoPed]]&lt;1, 1, IF( tabItens[[#This Row],[Saldo]]&gt;tabItens[[#This Row],[PontoPed]], 0, (tabItens[[#This Row],[PontoPed]]-tabItens[[#This Row],[Saldo]])/tabItens[[#This Row],[PontoPed]] ) ), 0 )</f>
        <v>0.85011990407673865</v>
      </c>
      <c r="BD45" s="311">
        <f>ROUNDDOWN(IF( OR( AND(tabItens[[#This Row],[PontoPed]]&lt;tabItens[[#This Row],[Saldo]],tabItens[[#This Row],[Saldo]]&gt;0), tabItens[[#This Row],[PontoPed]]=0), 99, IF(AND(tabItens[[#This Row],[Saldo]]=0,tabItens[[#This Row],[PontoPed]]&gt;0), 0, (1-tabItens[[#This Row],[PctAb]])*10 ) ),0)</f>
        <v>1</v>
      </c>
      <c r="BE45" s="312">
        <f>MAX(ROUNDDOWN( IF(tabItens[[#This Row],[Abaixo]] &gt; 0,   tabItens[[#This Row],[Abaixo]] + (tabItens[[#This Row],[PontoMês]] * IF( OR( ISBLANK(tabItens[[#This Row],[ATA Nº/ANO]]), tabItens[[#This Row],[ATA Nº/ANO]] = ""),BE$2,BE$1)),0),0),0)</f>
        <v>5338</v>
      </c>
      <c r="BF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 s="313">
        <f>SUMIF(Consumo!$C$3:$C$862,tabItens[[#This Row],[CÓDIGO]],Consumo!$E$3:$E$862)</f>
        <v>10</v>
      </c>
      <c r="BH45" s="314">
        <f>IF(AND(tabItens[[#This Row],[Pend]] &gt; 0,tabItens[[#This Row],[Consumo]] &lt;&gt; 0), tabItens[[#This Row],[Pend]] / tabItens[[#This Row],[Consumo]], 0 )</f>
        <v>1.2645422357106728E-3</v>
      </c>
      <c r="BI45" s="313"/>
      <c r="BJ45" s="313"/>
      <c r="BK45" s="315" t="s">
        <v>907</v>
      </c>
    </row>
    <row r="46" spans="1:63" x14ac:dyDescent="0.3">
      <c r="A46" s="336">
        <v>16053</v>
      </c>
      <c r="B46" s="277" t="s">
        <v>1153</v>
      </c>
      <c r="C46" s="337" t="s">
        <v>1111</v>
      </c>
      <c r="D46" s="338">
        <v>110</v>
      </c>
      <c r="E46" s="339"/>
      <c r="F46" s="339"/>
      <c r="G46" s="339" t="s">
        <v>892</v>
      </c>
      <c r="H46" s="281">
        <v>7</v>
      </c>
      <c r="I46" s="340">
        <v>103003</v>
      </c>
      <c r="J46" s="341">
        <v>110</v>
      </c>
      <c r="K46" s="342">
        <v>108</v>
      </c>
      <c r="L46" s="285">
        <f>IF(tabItens[[#This Row],[Média]] &gt; 0, tabItens[[#This Row],[QTDE ATUAL]] / tabItens[[#This Row],[Média]],999.9)</f>
        <v>0.52173913043478259</v>
      </c>
      <c r="M46" s="286">
        <v>0</v>
      </c>
      <c r="N46" s="287">
        <f>tabItens[[#This Row],[VALOR UNIT.]] * tabItens[[#This Row],[LC]]</f>
        <v>0</v>
      </c>
      <c r="O46" s="344" t="s">
        <v>2143</v>
      </c>
      <c r="P46" s="289"/>
      <c r="Q46" s="345"/>
      <c r="R46" s="343"/>
      <c r="S46" s="346"/>
      <c r="T46" s="292">
        <f>ROUNDDOWN(IFERROR(tabItens[[#This Row],[ATA DT.VALID.]] - $D$1,0) / 30,0)</f>
        <v>-1507</v>
      </c>
      <c r="U46" s="277" t="s">
        <v>1154</v>
      </c>
      <c r="V46" s="293">
        <v>1</v>
      </c>
      <c r="W46" s="294" t="s">
        <v>906</v>
      </c>
      <c r="X46" s="295">
        <v>51</v>
      </c>
      <c r="Y46" s="296">
        <v>33</v>
      </c>
      <c r="Z46" s="297"/>
      <c r="AA46" s="298"/>
      <c r="AB46" s="299"/>
      <c r="AC46" s="299"/>
      <c r="AD46" s="298"/>
      <c r="AE46" s="299"/>
      <c r="AF46" s="292"/>
      <c r="AG46" s="300" t="s">
        <v>904</v>
      </c>
      <c r="AH46" s="301"/>
      <c r="AI46" s="292">
        <v>62</v>
      </c>
      <c r="AJ46" s="301">
        <v>45188</v>
      </c>
      <c r="AK46" s="301" t="s">
        <v>892</v>
      </c>
      <c r="AL46" s="301">
        <v>45160</v>
      </c>
      <c r="AM46" s="346"/>
      <c r="AN46" s="339"/>
      <c r="AO46" s="302" t="str">
        <f>_xlfn.IFNA(IF(VLOOKUP(tabItens[[#This Row],[CÓDIGO]],tabExcluirDoEstoque[#Data],1,FALSE),"sim",""),"")</f>
        <v/>
      </c>
      <c r="AP46" s="303" t="str">
        <f ca="1">IF(OR(ISBLANK(tabItens[[#This Row],[ATA DT.VALID.]]),tabItens[[#This Row],[ATA DT.VALID.]]="",tabItens[[#This Row],[ATA DT.VALID.]]=" "),"",IF(TYPE(tabItens[[#This Row],[ATA DT.VALID.]])=1,ROUNDUP((tabItens[[#This Row],[ATA DT.VALID.]]-TODAY())/7,0),""))</f>
        <v/>
      </c>
      <c r="AQ46" s="304">
        <v>0</v>
      </c>
      <c r="AR46" s="305" t="str">
        <f>IF(ISBLANK(tabItens[[#This Row],[CÓDIGO]]),"",IFERROR(VLOOKUP(tabItens[[#This Row],[CÓDIGO]],Consumo!$C$3:$AC$862,26,FALSE),0))</f>
        <v>09.2023</v>
      </c>
      <c r="AS46" s="306">
        <f>SUMIF(Consumo!$C$3:$C$862,tabItens[[#This Row],[CÓDIGO]],Consumo!$N$3:$N$862) + SUMIF(Consumo!$C$3:$C$862,tabItens[[#This Row],[CÓDIGO]],Consumo!$O$3:$O$862) + SUMIF(Consumo!$C$3:$C$862,tabItens[[#This Row],[CÓDIGO]],Consumo!$P$3:$P$862) + SUMIF(Consumo!$C$3:$C$862,tabItens[[#This Row],[CÓDIGO]],Consumo!$Q$3:$Q$862)</f>
        <v>45</v>
      </c>
      <c r="AT46" s="306">
        <f>SUMIF(Consumo!$C$3:$C$862,tabItens[[#This Row],[CÓDIGO]],Consumo!$Z$3:$Z$862)</f>
        <v>161</v>
      </c>
      <c r="AU46" s="307">
        <f>SUMIF(Consumo!$C$3:$C$862,tabItens[[#This Row],[CÓDIGO]],Consumo!$AA$3:$AA$862)</f>
        <v>22</v>
      </c>
      <c r="AV46" s="308">
        <f>SUMIF(Consumo!$C$3:$C$862,tabItens[[#This Row],[CÓDIGO]],Consumo!$Y$3:$Y$862)</f>
        <v>13.416666666666666</v>
      </c>
      <c r="AW46" s="281">
        <f>tabItens[[#This Row],[QTDE ATUAL]] + tabItens[[#This Row],[RC QTDE]] + tabItens[[#This Row],[AF SALDO]] + tabItens[[#This Row],[Recentes]]</f>
        <v>7</v>
      </c>
      <c r="AX46" s="309">
        <v>9</v>
      </c>
      <c r="AY46" s="309">
        <v>4</v>
      </c>
      <c r="AZ46" s="309">
        <f>IF(ISBLANK(tabItens[[#This Row],[CÓDIGO]]),"",tabItens[[#This Row],[PontoMês]] * (AZ$2+tabItens[[#This Row],[PontoQtM]]))</f>
        <v>36</v>
      </c>
      <c r="BA46" s="308">
        <f>tabItens[[#This Row],[PontoPed]] - tabItens[[#This Row],[Saldo]] + (1/10)</f>
        <v>29.1</v>
      </c>
      <c r="BB46" s="308">
        <f xml:space="preserve"> tabItens[[#This Row],[PontoMês]] * BB$2 - tabItens[[#This Row],[QTDE ATUAL]] - (1/10)</f>
        <v>1.9</v>
      </c>
      <c r="BC46" s="310">
        <f>IF( tabItens[[#This Row],[PontoPed]]&gt;0, IF(tabItens[[#This Row],[PontoPed]]&lt;1, 1, IF( tabItens[[#This Row],[Saldo]]&gt;tabItens[[#This Row],[PontoPed]], 0, (tabItens[[#This Row],[PontoPed]]-tabItens[[#This Row],[Saldo]])/tabItens[[#This Row],[PontoPed]] ) ), 0 )</f>
        <v>0.80555555555555558</v>
      </c>
      <c r="BD46" s="311">
        <f>ROUNDDOWN(IF( OR( AND(tabItens[[#This Row],[PontoPed]]&lt;tabItens[[#This Row],[Saldo]],tabItens[[#This Row],[Saldo]]&gt;0), tabItens[[#This Row],[PontoPed]]=0), 99, IF(AND(tabItens[[#This Row],[Saldo]]=0,tabItens[[#This Row],[PontoPed]]&gt;0), 0, (1-tabItens[[#This Row],[PctAb]])*10 ) ),0)</f>
        <v>1</v>
      </c>
      <c r="BE46" s="312">
        <f>MAX(ROUNDDOWN( IF(tabItens[[#This Row],[Abaixo]] &gt; 0,   tabItens[[#This Row],[Abaixo]] + (tabItens[[#This Row],[PontoMês]] * IF( OR( ISBLANK(tabItens[[#This Row],[ATA Nº/ANO]]), tabItens[[#This Row],[ATA Nº/ANO]] = ""),BE$2,BE$1)),0),0),0)</f>
        <v>56</v>
      </c>
      <c r="BF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 s="313">
        <f>SUMIF(Consumo!$C$3:$C$862,tabItens[[#This Row],[CÓDIGO]],Consumo!$E$3:$E$862)</f>
        <v>16</v>
      </c>
      <c r="BH46" s="314">
        <f>IF(AND(tabItens[[#This Row],[Pend]] &gt; 0,tabItens[[#This Row],[Consumo]] &lt;&gt; 0), tabItens[[#This Row],[Pend]] / tabItens[[#This Row],[Consumo]], 0 )</f>
        <v>9.9378881987577633E-2</v>
      </c>
      <c r="BI46" s="313"/>
      <c r="BJ46" s="313"/>
      <c r="BK46" s="315" t="s">
        <v>907</v>
      </c>
    </row>
    <row r="47" spans="1:63" x14ac:dyDescent="0.3">
      <c r="A47" s="336">
        <v>12659</v>
      </c>
      <c r="B47" s="277" t="s">
        <v>997</v>
      </c>
      <c r="C47" s="337" t="s">
        <v>31</v>
      </c>
      <c r="D47" s="338">
        <v>3.53</v>
      </c>
      <c r="E47" s="339"/>
      <c r="F47" s="339"/>
      <c r="G47" s="339" t="s">
        <v>892</v>
      </c>
      <c r="H47" s="281">
        <v>79</v>
      </c>
      <c r="I47" s="340">
        <v>103003</v>
      </c>
      <c r="J47" s="341">
        <v>3.53</v>
      </c>
      <c r="K47" s="342">
        <v>2688</v>
      </c>
      <c r="L47" s="285">
        <f>IF(tabItens[[#This Row],[Média]] &gt; 0, tabItens[[#This Row],[QTDE ATUAL]] / tabItens[[#This Row],[Média]],999.9)</f>
        <v>0.23378545006165227</v>
      </c>
      <c r="M47" s="286">
        <v>0</v>
      </c>
      <c r="N47" s="287">
        <f>tabItens[[#This Row],[VALOR UNIT.]] * tabItens[[#This Row],[LC]]</f>
        <v>0</v>
      </c>
      <c r="O47" s="344" t="s">
        <v>2119</v>
      </c>
      <c r="P47" s="289"/>
      <c r="Q47" s="345"/>
      <c r="R47" s="343"/>
      <c r="S47" s="346"/>
      <c r="T47" s="292">
        <f>ROUNDDOWN(IFERROR(tabItens[[#This Row],[ATA DT.VALID.]] - $D$1,0) / 30,0)</f>
        <v>-1507</v>
      </c>
      <c r="U47" s="277" t="s">
        <v>998</v>
      </c>
      <c r="V47" s="293">
        <v>1</v>
      </c>
      <c r="W47" s="294" t="s">
        <v>2103</v>
      </c>
      <c r="X47" s="295">
        <v>72</v>
      </c>
      <c r="Y47" s="296">
        <v>7</v>
      </c>
      <c r="Z47" s="297"/>
      <c r="AA47" s="298"/>
      <c r="AB47" s="299"/>
      <c r="AC47" s="299"/>
      <c r="AD47" s="298"/>
      <c r="AE47" s="299"/>
      <c r="AF47" s="292"/>
      <c r="AG47" s="300" t="s">
        <v>904</v>
      </c>
      <c r="AH47" s="301"/>
      <c r="AI47" s="292">
        <v>1350</v>
      </c>
      <c r="AJ47" s="301">
        <v>45051</v>
      </c>
      <c r="AK47" s="301" t="s">
        <v>892</v>
      </c>
      <c r="AL47" s="301">
        <v>45114</v>
      </c>
      <c r="AM47" s="346"/>
      <c r="AN47" s="339"/>
      <c r="AO47" s="302" t="str">
        <f>_xlfn.IFNA(IF(VLOOKUP(tabItens[[#This Row],[CÓDIGO]],tabExcluirDoEstoque[#Data],1,FALSE),"sim",""),"")</f>
        <v/>
      </c>
      <c r="AP47" s="303" t="str">
        <f ca="1">IF(OR(ISBLANK(tabItens[[#This Row],[ATA DT.VALID.]]),tabItens[[#This Row],[ATA DT.VALID.]]="",tabItens[[#This Row],[ATA DT.VALID.]]=" "),"",IF(TYPE(tabItens[[#This Row],[ATA DT.VALID.]])=1,ROUNDUP((tabItens[[#This Row],[ATA DT.VALID.]]-TODAY())/7,0),""))</f>
        <v/>
      </c>
      <c r="AQ47" s="304">
        <v>0</v>
      </c>
      <c r="AR47" s="305" t="str">
        <f>IF(ISBLANK(tabItens[[#This Row],[CÓDIGO]]),"",IFERROR(VLOOKUP(tabItens[[#This Row],[CÓDIGO]],Consumo!$C$3:$AC$862,26,FALSE),0))</f>
        <v>09.2023</v>
      </c>
      <c r="AS47" s="306">
        <f>SUMIF(Consumo!$C$3:$C$862,tabItens[[#This Row],[CÓDIGO]],Consumo!$N$3:$N$862) + SUMIF(Consumo!$C$3:$C$862,tabItens[[#This Row],[CÓDIGO]],Consumo!$O$3:$O$862) + SUMIF(Consumo!$C$3:$C$862,tabItens[[#This Row],[CÓDIGO]],Consumo!$P$3:$P$862) + SUMIF(Consumo!$C$3:$C$862,tabItens[[#This Row],[CÓDIGO]],Consumo!$Q$3:$Q$862)</f>
        <v>1947</v>
      </c>
      <c r="AT47" s="306">
        <f>SUMIF(Consumo!$C$3:$C$862,tabItens[[#This Row],[CÓDIGO]],Consumo!$Z$3:$Z$862)</f>
        <v>4055</v>
      </c>
      <c r="AU47" s="307">
        <f>SUMIF(Consumo!$C$3:$C$862,tabItens[[#This Row],[CÓDIGO]],Consumo!$AA$3:$AA$862)</f>
        <v>584</v>
      </c>
      <c r="AV47" s="308">
        <f>SUMIF(Consumo!$C$3:$C$862,tabItens[[#This Row],[CÓDIGO]],Consumo!$Y$3:$Y$862)</f>
        <v>337.91666666666669</v>
      </c>
      <c r="AW47" s="281">
        <f>tabItens[[#This Row],[QTDE ATUAL]] + tabItens[[#This Row],[RC QTDE]] + tabItens[[#This Row],[AF SALDO]] + tabItens[[#This Row],[Recentes]]</f>
        <v>79</v>
      </c>
      <c r="AX47" s="309">
        <v>178</v>
      </c>
      <c r="AY47" s="309">
        <v>4</v>
      </c>
      <c r="AZ47" s="309">
        <f>IF(ISBLANK(tabItens[[#This Row],[CÓDIGO]]),"",tabItens[[#This Row],[PontoMês]] * (AZ$2+tabItens[[#This Row],[PontoQtM]]))</f>
        <v>712</v>
      </c>
      <c r="BA47" s="308">
        <f>tabItens[[#This Row],[PontoPed]] - tabItens[[#This Row],[Saldo]] + (1/10)</f>
        <v>633.1</v>
      </c>
      <c r="BB47" s="308">
        <f xml:space="preserve"> tabItens[[#This Row],[PontoMês]] * BB$2 - tabItens[[#This Row],[QTDE ATUAL]] - (1/10)</f>
        <v>98.9</v>
      </c>
      <c r="BC47" s="310">
        <f>IF( tabItens[[#This Row],[PontoPed]]&gt;0, IF(tabItens[[#This Row],[PontoPed]]&lt;1, 1, IF( tabItens[[#This Row],[Saldo]]&gt;tabItens[[#This Row],[PontoPed]], 0, (tabItens[[#This Row],[PontoPed]]-tabItens[[#This Row],[Saldo]])/tabItens[[#This Row],[PontoPed]] ) ), 0 )</f>
        <v>0.8890449438202247</v>
      </c>
      <c r="BD47" s="311">
        <f>ROUNDDOWN(IF( OR( AND(tabItens[[#This Row],[PontoPed]]&lt;tabItens[[#This Row],[Saldo]],tabItens[[#This Row],[Saldo]]&gt;0), tabItens[[#This Row],[PontoPed]]=0), 99, IF(AND(tabItens[[#This Row],[Saldo]]=0,tabItens[[#This Row],[PontoPed]]&gt;0), 0, (1-tabItens[[#This Row],[PctAb]])*10 ) ),0)</f>
        <v>1</v>
      </c>
      <c r="BE47" s="312">
        <f>MAX(ROUNDDOWN( IF(tabItens[[#This Row],[Abaixo]] &gt; 0,   tabItens[[#This Row],[Abaixo]] + (tabItens[[#This Row],[PontoMês]] * IF( OR( ISBLANK(tabItens[[#This Row],[ATA Nº/ANO]]), tabItens[[#This Row],[ATA Nº/ANO]] = ""),BE$2,BE$1)),0),0),0)</f>
        <v>1167</v>
      </c>
      <c r="BF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 s="313">
        <f>SUMIF(Consumo!$C$3:$C$862,tabItens[[#This Row],[CÓDIGO]],Consumo!$E$3:$E$862)</f>
        <v>7</v>
      </c>
      <c r="BH47" s="314">
        <f>IF(AND(tabItens[[#This Row],[Pend]] &gt; 0,tabItens[[#This Row],[Consumo]] &lt;&gt; 0), tabItens[[#This Row],[Pend]] / tabItens[[#This Row],[Consumo]], 0 )</f>
        <v>1.7262638717632551E-3</v>
      </c>
      <c r="BI47" s="313"/>
      <c r="BJ47" s="313"/>
      <c r="BK47" s="315" t="s">
        <v>907</v>
      </c>
    </row>
    <row r="48" spans="1:63" x14ac:dyDescent="0.3">
      <c r="A48" s="336">
        <v>12614</v>
      </c>
      <c r="B48" s="277" t="s">
        <v>986</v>
      </c>
      <c r="C48" s="337" t="s">
        <v>31</v>
      </c>
      <c r="D48" s="338">
        <v>0.47</v>
      </c>
      <c r="E48" s="339"/>
      <c r="F48" s="339"/>
      <c r="G48" s="339" t="s">
        <v>892</v>
      </c>
      <c r="H48" s="281">
        <v>0</v>
      </c>
      <c r="I48" s="340">
        <v>103003</v>
      </c>
      <c r="J48" s="341">
        <v>0.47</v>
      </c>
      <c r="K48" s="342">
        <v>25422</v>
      </c>
      <c r="L48" s="285">
        <f>IF(tabItens[[#This Row],[Média]] &gt; 0, tabItens[[#This Row],[QTDE ATUAL]] / tabItens[[#This Row],[Média]],999.9)</f>
        <v>0</v>
      </c>
      <c r="M48" s="286">
        <v>0</v>
      </c>
      <c r="N48" s="287">
        <f>tabItens[[#This Row],[VALOR UNIT.]] * tabItens[[#This Row],[LC]]</f>
        <v>0</v>
      </c>
      <c r="O48" s="344" t="s">
        <v>2116</v>
      </c>
      <c r="P48" s="289"/>
      <c r="Q48" s="345"/>
      <c r="R48" s="343"/>
      <c r="S48" s="346"/>
      <c r="T48" s="292">
        <f>ROUNDDOWN(IFERROR(tabItens[[#This Row],[ATA DT.VALID.]] - $D$1,0) / 30,0)</f>
        <v>-1507</v>
      </c>
      <c r="U48" s="277" t="s">
        <v>983</v>
      </c>
      <c r="V48" s="293">
        <v>1</v>
      </c>
      <c r="W48" s="294" t="s">
        <v>905</v>
      </c>
      <c r="X48" s="295">
        <v>45</v>
      </c>
      <c r="Y48" s="296">
        <v>11</v>
      </c>
      <c r="Z48" s="297">
        <v>6982</v>
      </c>
      <c r="AA48" s="298">
        <v>2023</v>
      </c>
      <c r="AB48" s="299">
        <v>1800</v>
      </c>
      <c r="AC48" s="299"/>
      <c r="AD48" s="298"/>
      <c r="AE48" s="299"/>
      <c r="AF48" s="292"/>
      <c r="AG48" s="300" t="s">
        <v>904</v>
      </c>
      <c r="AH48" s="301"/>
      <c r="AI48" s="292">
        <v>10772</v>
      </c>
      <c r="AJ48" s="301">
        <v>43804</v>
      </c>
      <c r="AK48" s="301" t="s">
        <v>892</v>
      </c>
      <c r="AL48" s="301">
        <v>45107</v>
      </c>
      <c r="AM48" s="346"/>
      <c r="AN48" s="339"/>
      <c r="AO48" s="302" t="str">
        <f>_xlfn.IFNA(IF(VLOOKUP(tabItens[[#This Row],[CÓDIGO]],tabExcluirDoEstoque[#Data],1,FALSE),"sim",""),"")</f>
        <v/>
      </c>
      <c r="AP48" s="303" t="str">
        <f ca="1">IF(OR(ISBLANK(tabItens[[#This Row],[ATA DT.VALID.]]),tabItens[[#This Row],[ATA DT.VALID.]]="",tabItens[[#This Row],[ATA DT.VALID.]]=" "),"",IF(TYPE(tabItens[[#This Row],[ATA DT.VALID.]])=1,ROUNDUP((tabItens[[#This Row],[ATA DT.VALID.]]-TODAY())/7,0),""))</f>
        <v/>
      </c>
      <c r="AQ48" s="304">
        <v>0</v>
      </c>
      <c r="AR48" s="305" t="str">
        <f>IF(ISBLANK(tabItens[[#This Row],[CÓDIGO]]),"",IFERROR(VLOOKUP(tabItens[[#This Row],[CÓDIGO]],Consumo!$C$3:$AC$862,26,FALSE),0))</f>
        <v>08.2023</v>
      </c>
      <c r="AS48" s="306">
        <f>SUMIF(Consumo!$C$3:$C$862,tabItens[[#This Row],[CÓDIGO]],Consumo!$N$3:$N$862) + SUMIF(Consumo!$C$3:$C$862,tabItens[[#This Row],[CÓDIGO]],Consumo!$O$3:$O$862) + SUMIF(Consumo!$C$3:$C$862,tabItens[[#This Row],[CÓDIGO]],Consumo!$P$3:$P$862) + SUMIF(Consumo!$C$3:$C$862,tabItens[[#This Row],[CÓDIGO]],Consumo!$Q$3:$Q$862)</f>
        <v>3532</v>
      </c>
      <c r="AT48" s="306">
        <f>SUMIF(Consumo!$C$3:$C$862,tabItens[[#This Row],[CÓDIGO]],Consumo!$Z$3:$Z$862)</f>
        <v>34386</v>
      </c>
      <c r="AU48" s="307">
        <f>SUMIF(Consumo!$C$3:$C$862,tabItens[[#This Row],[CÓDIGO]],Consumo!$AA$3:$AA$862)</f>
        <v>8884</v>
      </c>
      <c r="AV48" s="308">
        <f>SUMIF(Consumo!$C$3:$C$862,tabItens[[#This Row],[CÓDIGO]],Consumo!$Y$3:$Y$862)</f>
        <v>2736.5</v>
      </c>
      <c r="AW48" s="281">
        <f>tabItens[[#This Row],[QTDE ATUAL]] + tabItens[[#This Row],[RC QTDE]] + tabItens[[#This Row],[AF SALDO]] + tabItens[[#This Row],[Recentes]]</f>
        <v>1800</v>
      </c>
      <c r="AX48" s="309">
        <v>2760</v>
      </c>
      <c r="AY48" s="309">
        <v>4</v>
      </c>
      <c r="AZ48" s="309">
        <f>IF(ISBLANK(tabItens[[#This Row],[CÓDIGO]]),"",tabItens[[#This Row],[PontoMês]] * (AZ$2+tabItens[[#This Row],[PontoQtM]]))</f>
        <v>11040</v>
      </c>
      <c r="BA48" s="308">
        <f>tabItens[[#This Row],[PontoPed]] - tabItens[[#This Row],[Saldo]] + (1/10)</f>
        <v>9240.1</v>
      </c>
      <c r="BB48" s="308">
        <f xml:space="preserve"> tabItens[[#This Row],[PontoMês]] * BB$2 - tabItens[[#This Row],[QTDE ATUAL]] - (1/10)</f>
        <v>2759.9</v>
      </c>
      <c r="BC48" s="310">
        <f>IF( tabItens[[#This Row],[PontoPed]]&gt;0, IF(tabItens[[#This Row],[PontoPed]]&lt;1, 1, IF( tabItens[[#This Row],[Saldo]]&gt;tabItens[[#This Row],[PontoPed]], 0, (tabItens[[#This Row],[PontoPed]]-tabItens[[#This Row],[Saldo]])/tabItens[[#This Row],[PontoPed]] ) ), 0 )</f>
        <v>0.83695652173913049</v>
      </c>
      <c r="BD48" s="311">
        <f>ROUNDDOWN(IF( OR( AND(tabItens[[#This Row],[PontoPed]]&lt;tabItens[[#This Row],[Saldo]],tabItens[[#This Row],[Saldo]]&gt;0), tabItens[[#This Row],[PontoPed]]=0), 99, IF(AND(tabItens[[#This Row],[Saldo]]=0,tabItens[[#This Row],[PontoPed]]&gt;0), 0, (1-tabItens[[#This Row],[PctAb]])*10 ) ),0)</f>
        <v>1</v>
      </c>
      <c r="BE48" s="312">
        <f>MAX(ROUNDDOWN( IF(tabItens[[#This Row],[Abaixo]] &gt; 0,   tabItens[[#This Row],[Abaixo]] + (tabItens[[#This Row],[PontoMês]] * IF( OR( ISBLANK(tabItens[[#This Row],[ATA Nº/ANO]]), tabItens[[#This Row],[ATA Nº/ANO]] = ""),BE$2,BE$1)),0),0),0)</f>
        <v>17520</v>
      </c>
      <c r="BF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 s="313">
        <f>SUMIF(Consumo!$C$3:$C$862,tabItens[[#This Row],[CÓDIGO]],Consumo!$E$3:$E$862)</f>
        <v>2172</v>
      </c>
      <c r="BH48" s="314">
        <f>IF(AND(tabItens[[#This Row],[Pend]] &gt; 0,tabItens[[#This Row],[Consumo]] &lt;&gt; 0), tabItens[[#This Row],[Pend]] / tabItens[[#This Row],[Consumo]], 0 )</f>
        <v>6.316524166812075E-2</v>
      </c>
      <c r="BI48" s="313"/>
      <c r="BJ48" s="313"/>
      <c r="BK48" s="315" t="s">
        <v>907</v>
      </c>
    </row>
    <row r="49" spans="1:63" x14ac:dyDescent="0.3">
      <c r="A49" s="336">
        <v>20144</v>
      </c>
      <c r="B49" s="277" t="s">
        <v>1205</v>
      </c>
      <c r="C49" s="337" t="s">
        <v>264</v>
      </c>
      <c r="D49" s="338">
        <v>3.43</v>
      </c>
      <c r="E49" s="339"/>
      <c r="F49" s="339"/>
      <c r="G49" s="339" t="s">
        <v>892</v>
      </c>
      <c r="H49" s="281">
        <v>47</v>
      </c>
      <c r="I49" s="340">
        <v>103003</v>
      </c>
      <c r="J49" s="341">
        <v>3.43</v>
      </c>
      <c r="K49" s="342">
        <v>259</v>
      </c>
      <c r="L49" s="285">
        <f>IF(tabItens[[#This Row],[Média]] &gt; 0, tabItens[[#This Row],[QTDE ATUAL]] / tabItens[[#This Row],[Média]],999.9)</f>
        <v>1.7961783439490444</v>
      </c>
      <c r="M49" s="286">
        <v>0</v>
      </c>
      <c r="N49" s="287">
        <f>tabItens[[#This Row],[VALOR UNIT.]] * tabItens[[#This Row],[LC]]</f>
        <v>0</v>
      </c>
      <c r="O49" s="344" t="s">
        <v>2161</v>
      </c>
      <c r="P49" s="289"/>
      <c r="Q49" s="345"/>
      <c r="R49" s="343"/>
      <c r="S49" s="346"/>
      <c r="T49" s="292">
        <f>ROUNDDOWN(IFERROR(tabItens[[#This Row],[ATA DT.VALID.]] - $D$1,0) / 30,0)</f>
        <v>-1507</v>
      </c>
      <c r="U49" s="277" t="s">
        <v>1193</v>
      </c>
      <c r="V49" s="293">
        <v>1</v>
      </c>
      <c r="W49" s="294" t="s">
        <v>2106</v>
      </c>
      <c r="X49" s="295">
        <v>70</v>
      </c>
      <c r="Y49" s="296">
        <v>31</v>
      </c>
      <c r="Z49" s="297"/>
      <c r="AA49" s="298"/>
      <c r="AB49" s="299"/>
      <c r="AC49" s="299"/>
      <c r="AD49" s="298"/>
      <c r="AE49" s="299"/>
      <c r="AF49" s="292"/>
      <c r="AG49" s="300" t="s">
        <v>904</v>
      </c>
      <c r="AH49" s="301"/>
      <c r="AI49" s="292">
        <v>106</v>
      </c>
      <c r="AJ49" s="301">
        <v>44202</v>
      </c>
      <c r="AK49" s="301" t="s">
        <v>892</v>
      </c>
      <c r="AL49" s="301">
        <v>44231</v>
      </c>
      <c r="AM49" s="346"/>
      <c r="AN49" s="339"/>
      <c r="AO49" s="302" t="str">
        <f>_xlfn.IFNA(IF(VLOOKUP(tabItens[[#This Row],[CÓDIGO]],tabExcluirDoEstoque[#Data],1,FALSE),"sim",""),"")</f>
        <v/>
      </c>
      <c r="AP49" s="303" t="str">
        <f ca="1">IF(OR(ISBLANK(tabItens[[#This Row],[ATA DT.VALID.]]),tabItens[[#This Row],[ATA DT.VALID.]]="",tabItens[[#This Row],[ATA DT.VALID.]]=" "),"",IF(TYPE(tabItens[[#This Row],[ATA DT.VALID.]])=1,ROUNDUP((tabItens[[#This Row],[ATA DT.VALID.]]-TODAY())/7,0),""))</f>
        <v/>
      </c>
      <c r="AQ49" s="304">
        <v>0</v>
      </c>
      <c r="AR49" s="305" t="str">
        <f>IF(ISBLANK(tabItens[[#This Row],[CÓDIGO]]),"",IFERROR(VLOOKUP(tabItens[[#This Row],[CÓDIGO]],Consumo!$C$3:$AC$862,26,FALSE),0))</f>
        <v>09.2023</v>
      </c>
      <c r="AS49" s="306">
        <f>SUMIF(Consumo!$C$3:$C$862,tabItens[[#This Row],[CÓDIGO]],Consumo!$N$3:$N$862) + SUMIF(Consumo!$C$3:$C$862,tabItens[[#This Row],[CÓDIGO]],Consumo!$O$3:$O$862) + SUMIF(Consumo!$C$3:$C$862,tabItens[[#This Row],[CÓDIGO]],Consumo!$P$3:$P$862) + SUMIF(Consumo!$C$3:$C$862,tabItens[[#This Row],[CÓDIGO]],Consumo!$Q$3:$Q$862)</f>
        <v>120</v>
      </c>
      <c r="AT49" s="306">
        <f>SUMIF(Consumo!$C$3:$C$862,tabItens[[#This Row],[CÓDIGO]],Consumo!$Z$3:$Z$862)</f>
        <v>315</v>
      </c>
      <c r="AU49" s="307">
        <f>SUMIF(Consumo!$C$3:$C$862,tabItens[[#This Row],[CÓDIGO]],Consumo!$AA$3:$AA$862)</f>
        <v>70</v>
      </c>
      <c r="AV49" s="308">
        <f>SUMIF(Consumo!$C$3:$C$862,tabItens[[#This Row],[CÓDIGO]],Consumo!$Y$3:$Y$862)</f>
        <v>26.166666666666668</v>
      </c>
      <c r="AW49" s="281">
        <f>tabItens[[#This Row],[QTDE ATUAL]] + tabItens[[#This Row],[RC QTDE]] + tabItens[[#This Row],[AF SALDO]] + tabItens[[#This Row],[Recentes]]</f>
        <v>47</v>
      </c>
      <c r="AX49" s="309">
        <v>67</v>
      </c>
      <c r="AY49" s="309">
        <v>4</v>
      </c>
      <c r="AZ49" s="309">
        <f>IF(ISBLANK(tabItens[[#This Row],[CÓDIGO]]),"",tabItens[[#This Row],[PontoMês]] * (AZ$2+tabItens[[#This Row],[PontoQtM]]))</f>
        <v>268</v>
      </c>
      <c r="BA49" s="308">
        <f>tabItens[[#This Row],[PontoPed]] - tabItens[[#This Row],[Saldo]] + (1/10)</f>
        <v>221.1</v>
      </c>
      <c r="BB49" s="308">
        <f xml:space="preserve"> tabItens[[#This Row],[PontoMês]] * BB$2 - tabItens[[#This Row],[QTDE ATUAL]] - (1/10)</f>
        <v>19.899999999999999</v>
      </c>
      <c r="BC49" s="310">
        <f>IF( tabItens[[#This Row],[PontoPed]]&gt;0, IF(tabItens[[#This Row],[PontoPed]]&lt;1, 1, IF( tabItens[[#This Row],[Saldo]]&gt;tabItens[[#This Row],[PontoPed]], 0, (tabItens[[#This Row],[PontoPed]]-tabItens[[#This Row],[Saldo]])/tabItens[[#This Row],[PontoPed]] ) ), 0 )</f>
        <v>0.82462686567164178</v>
      </c>
      <c r="BD49" s="311">
        <f>ROUNDDOWN(IF( OR( AND(tabItens[[#This Row],[PontoPed]]&lt;tabItens[[#This Row],[Saldo]],tabItens[[#This Row],[Saldo]]&gt;0), tabItens[[#This Row],[PontoPed]]=0), 99, IF(AND(tabItens[[#This Row],[Saldo]]=0,tabItens[[#This Row],[PontoPed]]&gt;0), 0, (1-tabItens[[#This Row],[PctAb]])*10 ) ),0)</f>
        <v>1</v>
      </c>
      <c r="BE49" s="312">
        <f>MAX(ROUNDDOWN( IF(tabItens[[#This Row],[Abaixo]] &gt; 0,   tabItens[[#This Row],[Abaixo]] + (tabItens[[#This Row],[PontoMês]] * IF( OR( ISBLANK(tabItens[[#This Row],[ATA Nº/ANO]]), tabItens[[#This Row],[ATA Nº/ANO]] = ""),BE$2,BE$1)),0),0),0)</f>
        <v>422</v>
      </c>
      <c r="BF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 s="313">
        <f>SUMIF(Consumo!$C$3:$C$862,tabItens[[#This Row],[CÓDIGO]],Consumo!$E$3:$E$862)</f>
        <v>0</v>
      </c>
      <c r="BH49" s="314">
        <f>IF(AND(tabItens[[#This Row],[Pend]] &gt; 0,tabItens[[#This Row],[Consumo]] &lt;&gt; 0), tabItens[[#This Row],[Pend]] / tabItens[[#This Row],[Consumo]], 0 )</f>
        <v>0</v>
      </c>
      <c r="BI49" s="313"/>
      <c r="BJ49" s="313"/>
      <c r="BK49" s="315" t="s">
        <v>907</v>
      </c>
    </row>
    <row r="50" spans="1:63" x14ac:dyDescent="0.3">
      <c r="A50" s="336">
        <v>140035</v>
      </c>
      <c r="B50" s="277" t="s">
        <v>2034</v>
      </c>
      <c r="C50" s="337" t="s">
        <v>261</v>
      </c>
      <c r="D50" s="338">
        <v>200</v>
      </c>
      <c r="E50" s="339"/>
      <c r="F50" s="339"/>
      <c r="G50" s="339" t="s">
        <v>892</v>
      </c>
      <c r="H50" s="281">
        <v>11</v>
      </c>
      <c r="I50" s="340">
        <v>103003</v>
      </c>
      <c r="J50" s="341">
        <v>200</v>
      </c>
      <c r="K50" s="342">
        <v>79</v>
      </c>
      <c r="L50" s="285">
        <f>IF(tabItens[[#This Row],[Média]] &gt; 0, tabItens[[#This Row],[QTDE ATUAL]] / tabItens[[#This Row],[Média]],999.9)</f>
        <v>1.2336448598130842</v>
      </c>
      <c r="M50" s="286">
        <v>0</v>
      </c>
      <c r="N50" s="287">
        <f>tabItens[[#This Row],[VALOR UNIT.]] * tabItens[[#This Row],[LC]]</f>
        <v>0</v>
      </c>
      <c r="O50" s="344" t="s">
        <v>2234</v>
      </c>
      <c r="P50" s="289"/>
      <c r="Q50" s="345"/>
      <c r="R50" s="343"/>
      <c r="S50" s="346"/>
      <c r="T50" s="292">
        <f>ROUNDDOWN(IFERROR(tabItens[[#This Row],[ATA DT.VALID.]] - $D$1,0) / 30,0)</f>
        <v>-1507</v>
      </c>
      <c r="U50" s="277" t="s">
        <v>1716</v>
      </c>
      <c r="V50" s="293">
        <v>1</v>
      </c>
      <c r="W50" s="294" t="s">
        <v>903</v>
      </c>
      <c r="X50" s="295">
        <v>55</v>
      </c>
      <c r="Y50" s="296">
        <v>19</v>
      </c>
      <c r="Z50" s="297"/>
      <c r="AA50" s="298"/>
      <c r="AB50" s="299"/>
      <c r="AC50" s="299"/>
      <c r="AD50" s="298"/>
      <c r="AE50" s="299"/>
      <c r="AF50" s="292"/>
      <c r="AG50" s="300" t="s">
        <v>904</v>
      </c>
      <c r="AH50" s="301"/>
      <c r="AI50" s="292">
        <v>38</v>
      </c>
      <c r="AJ50" s="301">
        <v>44490</v>
      </c>
      <c r="AK50" s="301">
        <v>44096</v>
      </c>
      <c r="AL50" s="301">
        <v>44470</v>
      </c>
      <c r="AM50" s="346"/>
      <c r="AN50" s="339"/>
      <c r="AO50" s="302" t="str">
        <f>_xlfn.IFNA(IF(VLOOKUP(tabItens[[#This Row],[CÓDIGO]],tabExcluirDoEstoque[#Data],1,FALSE),"sim",""),"")</f>
        <v/>
      </c>
      <c r="AP50" s="303" t="str">
        <f ca="1">IF(OR(ISBLANK(tabItens[[#This Row],[ATA DT.VALID.]]),tabItens[[#This Row],[ATA DT.VALID.]]="",tabItens[[#This Row],[ATA DT.VALID.]]=" "),"",IF(TYPE(tabItens[[#This Row],[ATA DT.VALID.]])=1,ROUNDUP((tabItens[[#This Row],[ATA DT.VALID.]]-TODAY())/7,0),""))</f>
        <v/>
      </c>
      <c r="AQ50" s="304">
        <v>0</v>
      </c>
      <c r="AR50" s="305" t="str">
        <f>IF(ISBLANK(tabItens[[#This Row],[CÓDIGO]]),"",IFERROR(VLOOKUP(tabItens[[#This Row],[CÓDIGO]],Consumo!$C$3:$AC$862,26,FALSE),0))</f>
        <v>09.2023</v>
      </c>
      <c r="AS50" s="306">
        <f>SUMIF(Consumo!$C$3:$C$862,tabItens[[#This Row],[CÓDIGO]],Consumo!$N$3:$N$862) + SUMIF(Consumo!$C$3:$C$862,tabItens[[#This Row],[CÓDIGO]],Consumo!$O$3:$O$862) + SUMIF(Consumo!$C$3:$C$862,tabItens[[#This Row],[CÓDIGO]],Consumo!$P$3:$P$862) + SUMIF(Consumo!$C$3:$C$862,tabItens[[#This Row],[CÓDIGO]],Consumo!$Q$3:$Q$862)</f>
        <v>47</v>
      </c>
      <c r="AT50" s="306">
        <f>SUMIF(Consumo!$C$3:$C$862,tabItens[[#This Row],[CÓDIGO]],Consumo!$Z$3:$Z$862)</f>
        <v>107</v>
      </c>
      <c r="AU50" s="307">
        <f>SUMIF(Consumo!$C$3:$C$862,tabItens[[#This Row],[CÓDIGO]],Consumo!$AA$3:$AA$862)</f>
        <v>19</v>
      </c>
      <c r="AV50" s="308">
        <f>SUMIF(Consumo!$C$3:$C$862,tabItens[[#This Row],[CÓDIGO]],Consumo!$Y$3:$Y$862)</f>
        <v>8.9166666666666661</v>
      </c>
      <c r="AW50" s="281">
        <f>tabItens[[#This Row],[QTDE ATUAL]] + tabItens[[#This Row],[RC QTDE]] + tabItens[[#This Row],[AF SALDO]] + tabItens[[#This Row],[Recentes]]</f>
        <v>11</v>
      </c>
      <c r="AX50" s="309">
        <v>20</v>
      </c>
      <c r="AY50" s="309">
        <v>4</v>
      </c>
      <c r="AZ50" s="309">
        <f>IF(ISBLANK(tabItens[[#This Row],[CÓDIGO]]),"",tabItens[[#This Row],[PontoMês]] * (AZ$2+tabItens[[#This Row],[PontoQtM]]))</f>
        <v>80</v>
      </c>
      <c r="BA50" s="308">
        <f>tabItens[[#This Row],[PontoPed]] - tabItens[[#This Row],[Saldo]] + (1/10)</f>
        <v>69.099999999999994</v>
      </c>
      <c r="BB50" s="308">
        <f xml:space="preserve"> tabItens[[#This Row],[PontoMês]] * BB$2 - tabItens[[#This Row],[QTDE ATUAL]] - (1/10)</f>
        <v>8.9</v>
      </c>
      <c r="BC50" s="310">
        <f>IF( tabItens[[#This Row],[PontoPed]]&gt;0, IF(tabItens[[#This Row],[PontoPed]]&lt;1, 1, IF( tabItens[[#This Row],[Saldo]]&gt;tabItens[[#This Row],[PontoPed]], 0, (tabItens[[#This Row],[PontoPed]]-tabItens[[#This Row],[Saldo]])/tabItens[[#This Row],[PontoPed]] ) ), 0 )</f>
        <v>0.86250000000000004</v>
      </c>
      <c r="BD50" s="311">
        <f>ROUNDDOWN(IF( OR( AND(tabItens[[#This Row],[PontoPed]]&lt;tabItens[[#This Row],[Saldo]],tabItens[[#This Row],[Saldo]]&gt;0), tabItens[[#This Row],[PontoPed]]=0), 99, IF(AND(tabItens[[#This Row],[Saldo]]=0,tabItens[[#This Row],[PontoPed]]&gt;0), 0, (1-tabItens[[#This Row],[PctAb]])*10 ) ),0)</f>
        <v>1</v>
      </c>
      <c r="BE50" s="312">
        <f>MAX(ROUNDDOWN( IF(tabItens[[#This Row],[Abaixo]] &gt; 0,   tabItens[[#This Row],[Abaixo]] + (tabItens[[#This Row],[PontoMês]] * IF( OR( ISBLANK(tabItens[[#This Row],[ATA Nº/ANO]]), tabItens[[#This Row],[ATA Nº/ANO]] = ""),BE$2,BE$1)),0),0),0)</f>
        <v>129</v>
      </c>
      <c r="BF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 s="313">
        <f>SUMIF(Consumo!$C$3:$C$862,tabItens[[#This Row],[CÓDIGO]],Consumo!$E$3:$E$862)</f>
        <v>0</v>
      </c>
      <c r="BH50" s="314">
        <f>IF(AND(tabItens[[#This Row],[Pend]] &gt; 0,tabItens[[#This Row],[Consumo]] &lt;&gt; 0), tabItens[[#This Row],[Pend]] / tabItens[[#This Row],[Consumo]], 0 )</f>
        <v>0</v>
      </c>
      <c r="BI50" s="313"/>
      <c r="BJ50" s="313"/>
      <c r="BK50" s="315" t="s">
        <v>907</v>
      </c>
    </row>
    <row r="51" spans="1:63" x14ac:dyDescent="0.3">
      <c r="A51" s="336">
        <v>141430</v>
      </c>
      <c r="B51" s="277" t="s">
        <v>2071</v>
      </c>
      <c r="C51" s="337" t="s">
        <v>848</v>
      </c>
      <c r="D51" s="338">
        <v>293.3</v>
      </c>
      <c r="E51" s="339"/>
      <c r="F51" s="339"/>
      <c r="G51" s="339" t="s">
        <v>892</v>
      </c>
      <c r="H51" s="281">
        <v>70</v>
      </c>
      <c r="I51" s="340">
        <v>103003</v>
      </c>
      <c r="J51" s="341">
        <v>293.3</v>
      </c>
      <c r="K51" s="342">
        <v>101</v>
      </c>
      <c r="L51" s="285">
        <f>IF(tabItens[[#This Row],[Média]] &gt; 0, tabItens[[#This Row],[QTDE ATUAL]] / tabItens[[#This Row],[Média]],999.9)</f>
        <v>7.850467289719627</v>
      </c>
      <c r="M51" s="286">
        <v>0</v>
      </c>
      <c r="N51" s="287">
        <f>tabItens[[#This Row],[VALOR UNIT.]] * tabItens[[#This Row],[LC]]</f>
        <v>0</v>
      </c>
      <c r="O51" s="344"/>
      <c r="P51" s="289"/>
      <c r="Q51" s="345"/>
      <c r="R51" s="343"/>
      <c r="S51" s="346"/>
      <c r="T51" s="292">
        <f>ROUNDDOWN(IFERROR(tabItens[[#This Row],[ATA DT.VALID.]] - $D$1,0) / 30,0)</f>
        <v>-1507</v>
      </c>
      <c r="U51" s="277" t="s">
        <v>1341</v>
      </c>
      <c r="V51" s="293">
        <v>1</v>
      </c>
      <c r="W51" s="294" t="s">
        <v>2105</v>
      </c>
      <c r="X51" s="295">
        <v>61</v>
      </c>
      <c r="Y51" s="296">
        <v>16</v>
      </c>
      <c r="Z51" s="297"/>
      <c r="AA51" s="298"/>
      <c r="AB51" s="299"/>
      <c r="AC51" s="299"/>
      <c r="AD51" s="298"/>
      <c r="AE51" s="299"/>
      <c r="AF51" s="292"/>
      <c r="AG51" s="300" t="s">
        <v>904</v>
      </c>
      <c r="AH51" s="301"/>
      <c r="AI51" s="292">
        <v>36</v>
      </c>
      <c r="AJ51" s="301">
        <v>44641</v>
      </c>
      <c r="AK51" s="301">
        <v>44362</v>
      </c>
      <c r="AL51" s="301">
        <v>44615</v>
      </c>
      <c r="AM51" s="346"/>
      <c r="AN51" s="339"/>
      <c r="AO51" s="302" t="str">
        <f>_xlfn.IFNA(IF(VLOOKUP(tabItens[[#This Row],[CÓDIGO]],tabExcluirDoEstoque[#Data],1,FALSE),"sim",""),"")</f>
        <v/>
      </c>
      <c r="AP51" s="303" t="str">
        <f ca="1">IF(OR(ISBLANK(tabItens[[#This Row],[ATA DT.VALID.]]),tabItens[[#This Row],[ATA DT.VALID.]]="",tabItens[[#This Row],[ATA DT.VALID.]]=" "),"",IF(TYPE(tabItens[[#This Row],[ATA DT.VALID.]])=1,ROUNDUP((tabItens[[#This Row],[ATA DT.VALID.]]-TODAY())/7,0),""))</f>
        <v/>
      </c>
      <c r="AQ51" s="304"/>
      <c r="AR51" s="305" t="str">
        <f>IF(ISBLANK(tabItens[[#This Row],[CÓDIGO]]),"",IFERROR(VLOOKUP(tabItens[[#This Row],[CÓDIGO]],Consumo!$C$3:$AC$862,26,FALSE),0))</f>
        <v>09.2023</v>
      </c>
      <c r="AS51" s="306">
        <f>SUMIF(Consumo!$C$3:$C$862,tabItens[[#This Row],[CÓDIGO]],Consumo!$N$3:$N$862) + SUMIF(Consumo!$C$3:$C$862,tabItens[[#This Row],[CÓDIGO]],Consumo!$O$3:$O$862) + SUMIF(Consumo!$C$3:$C$862,tabItens[[#This Row],[CÓDIGO]],Consumo!$P$3:$P$862) + SUMIF(Consumo!$C$3:$C$862,tabItens[[#This Row],[CÓDIGO]],Consumo!$Q$3:$Q$862)</f>
        <v>52</v>
      </c>
      <c r="AT51" s="306">
        <f>SUMIF(Consumo!$C$3:$C$862,tabItens[[#This Row],[CÓDIGO]],Consumo!$Z$3:$Z$862)</f>
        <v>108</v>
      </c>
      <c r="AU51" s="307">
        <f>SUMIF(Consumo!$C$3:$C$862,tabItens[[#This Row],[CÓDIGO]],Consumo!$AA$3:$AA$862)</f>
        <v>32</v>
      </c>
      <c r="AV51" s="308">
        <f>SUMIF(Consumo!$C$3:$C$862,tabItens[[#This Row],[CÓDIGO]],Consumo!$Y$3:$Y$862)</f>
        <v>8.9166666666666661</v>
      </c>
      <c r="AW51" s="281">
        <f>tabItens[[#This Row],[QTDE ATUAL]] + tabItens[[#This Row],[RC QTDE]] + tabItens[[#This Row],[AF SALDO]] + tabItens[[#This Row],[Recentes]]</f>
        <v>70</v>
      </c>
      <c r="AX51" s="309">
        <v>88</v>
      </c>
      <c r="AY51" s="309">
        <v>4</v>
      </c>
      <c r="AZ51" s="309">
        <f>IF(ISBLANK(tabItens[[#This Row],[CÓDIGO]]),"",tabItens[[#This Row],[PontoMês]] * (AZ$2+tabItens[[#This Row],[PontoQtM]]))</f>
        <v>352</v>
      </c>
      <c r="BA51" s="308">
        <f>tabItens[[#This Row],[PontoPed]] - tabItens[[#This Row],[Saldo]] + (1/10)</f>
        <v>282.10000000000002</v>
      </c>
      <c r="BB51" s="308">
        <f xml:space="preserve"> tabItens[[#This Row],[PontoMês]] * BB$2 - tabItens[[#This Row],[QTDE ATUAL]] - (1/10)</f>
        <v>17.899999999999999</v>
      </c>
      <c r="BC51" s="310">
        <f>IF( tabItens[[#This Row],[PontoPed]]&gt;0, IF(tabItens[[#This Row],[PontoPed]]&lt;1, 1, IF( tabItens[[#This Row],[Saldo]]&gt;tabItens[[#This Row],[PontoPed]], 0, (tabItens[[#This Row],[PontoPed]]-tabItens[[#This Row],[Saldo]])/tabItens[[#This Row],[PontoPed]] ) ), 0 )</f>
        <v>0.80113636363636365</v>
      </c>
      <c r="BD51" s="311">
        <f>ROUNDDOWN(IF( OR( AND(tabItens[[#This Row],[PontoPed]]&lt;tabItens[[#This Row],[Saldo]],tabItens[[#This Row],[Saldo]]&gt;0), tabItens[[#This Row],[PontoPed]]=0), 99, IF(AND(tabItens[[#This Row],[Saldo]]=0,tabItens[[#This Row],[PontoPed]]&gt;0), 0, (1-tabItens[[#This Row],[PctAb]])*10 ) ),0)</f>
        <v>1</v>
      </c>
      <c r="BE51" s="312">
        <f>MAX(ROUNDDOWN( IF(tabItens[[#This Row],[Abaixo]] &gt; 0,   tabItens[[#This Row],[Abaixo]] + (tabItens[[#This Row],[PontoMês]] * IF( OR( ISBLANK(tabItens[[#This Row],[ATA Nº/ANO]]), tabItens[[#This Row],[ATA Nº/ANO]] = ""),BE$2,BE$1)),0),0),0)</f>
        <v>810</v>
      </c>
      <c r="BF5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810</v>
      </c>
      <c r="BG51" s="313">
        <f>SUMIF(Consumo!$C$3:$C$862,tabItens[[#This Row],[CÓDIGO]],Consumo!$E$3:$E$862)</f>
        <v>0</v>
      </c>
      <c r="BH51" s="314">
        <f>IF(AND(tabItens[[#This Row],[Pend]] &gt; 0,tabItens[[#This Row],[Consumo]] &lt;&gt; 0), tabItens[[#This Row],[Pend]] / tabItens[[#This Row],[Consumo]], 0 )</f>
        <v>0</v>
      </c>
      <c r="BI51" s="313"/>
      <c r="BJ51" s="313"/>
      <c r="BK51" s="315" t="s">
        <v>907</v>
      </c>
    </row>
    <row r="52" spans="1:63" x14ac:dyDescent="0.3">
      <c r="A52" s="336">
        <v>49695</v>
      </c>
      <c r="B52" s="277" t="s">
        <v>1336</v>
      </c>
      <c r="C52" s="337" t="s">
        <v>264</v>
      </c>
      <c r="D52" s="338">
        <v>14.5</v>
      </c>
      <c r="E52" s="339"/>
      <c r="F52" s="339"/>
      <c r="G52" s="339" t="s">
        <v>892</v>
      </c>
      <c r="H52" s="281">
        <v>100</v>
      </c>
      <c r="I52" s="340">
        <v>103003</v>
      </c>
      <c r="J52" s="341">
        <v>14.5</v>
      </c>
      <c r="K52" s="342">
        <v>280</v>
      </c>
      <c r="L52" s="285">
        <f>IF(tabItens[[#This Row],[Média]] &gt; 0, tabItens[[#This Row],[QTDE ATUAL]] / tabItens[[#This Row],[Média]],999.9)</f>
        <v>3.2876712328767121</v>
      </c>
      <c r="M52" s="286">
        <v>0</v>
      </c>
      <c r="N52" s="287">
        <f>tabItens[[#This Row],[VALOR UNIT.]] * tabItens[[#This Row],[LC]]</f>
        <v>0</v>
      </c>
      <c r="O52" s="344" t="s">
        <v>2134</v>
      </c>
      <c r="P52" s="289"/>
      <c r="Q52" s="345"/>
      <c r="R52" s="343"/>
      <c r="S52" s="346"/>
      <c r="T52" s="292">
        <f>ROUNDDOWN(IFERROR(tabItens[[#This Row],[ATA DT.VALID.]] - $D$1,0) / 30,0)</f>
        <v>-1507</v>
      </c>
      <c r="U52" s="277" t="s">
        <v>1070</v>
      </c>
      <c r="V52" s="293">
        <v>1</v>
      </c>
      <c r="W52" s="294" t="s">
        <v>906</v>
      </c>
      <c r="X52" s="295">
        <v>51</v>
      </c>
      <c r="Y52" s="296">
        <v>8</v>
      </c>
      <c r="Z52" s="297"/>
      <c r="AA52" s="298"/>
      <c r="AB52" s="299"/>
      <c r="AC52" s="299"/>
      <c r="AD52" s="298"/>
      <c r="AE52" s="299"/>
      <c r="AF52" s="292"/>
      <c r="AG52" s="300" t="s">
        <v>904</v>
      </c>
      <c r="AH52" s="301"/>
      <c r="AI52" s="292">
        <v>98</v>
      </c>
      <c r="AJ52" s="301">
        <v>45201</v>
      </c>
      <c r="AK52" s="301" t="s">
        <v>892</v>
      </c>
      <c r="AL52" s="301">
        <v>45189</v>
      </c>
      <c r="AM52" s="346"/>
      <c r="AN52" s="339"/>
      <c r="AO52" s="302" t="str">
        <f>_xlfn.IFNA(IF(VLOOKUP(tabItens[[#This Row],[CÓDIGO]],tabExcluirDoEstoque[#Data],1,FALSE),"sim",""),"")</f>
        <v/>
      </c>
      <c r="AP52" s="303" t="str">
        <f ca="1">IF(OR(ISBLANK(tabItens[[#This Row],[ATA DT.VALID.]]),tabItens[[#This Row],[ATA DT.VALID.]]="",tabItens[[#This Row],[ATA DT.VALID.]]=" "),"",IF(TYPE(tabItens[[#This Row],[ATA DT.VALID.]])=1,ROUNDUP((tabItens[[#This Row],[ATA DT.VALID.]]-TODAY())/7,0),""))</f>
        <v/>
      </c>
      <c r="AQ52" s="304">
        <v>0</v>
      </c>
      <c r="AR52" s="305" t="str">
        <f>IF(ISBLANK(tabItens[[#This Row],[CÓDIGO]]),"",IFERROR(VLOOKUP(tabItens[[#This Row],[CÓDIGO]],Consumo!$C$3:$AC$862,26,FALSE),0))</f>
        <v>06.2023</v>
      </c>
      <c r="AS52" s="306">
        <f>SUMIF(Consumo!$C$3:$C$862,tabItens[[#This Row],[CÓDIGO]],Consumo!$N$3:$N$862) + SUMIF(Consumo!$C$3:$C$862,tabItens[[#This Row],[CÓDIGO]],Consumo!$O$3:$O$862) + SUMIF(Consumo!$C$3:$C$862,tabItens[[#This Row],[CÓDIGO]],Consumo!$P$3:$P$862) + SUMIF(Consumo!$C$3:$C$862,tabItens[[#This Row],[CÓDIGO]],Consumo!$Q$3:$Q$862)</f>
        <v>29</v>
      </c>
      <c r="AT52" s="306">
        <f>SUMIF(Consumo!$C$3:$C$862,tabItens[[#This Row],[CÓDIGO]],Consumo!$Z$3:$Z$862)</f>
        <v>365</v>
      </c>
      <c r="AU52" s="307">
        <f>SUMIF(Consumo!$C$3:$C$862,tabItens[[#This Row],[CÓDIGO]],Consumo!$AA$3:$AA$862)</f>
        <v>80</v>
      </c>
      <c r="AV52" s="308">
        <f>SUMIF(Consumo!$C$3:$C$862,tabItens[[#This Row],[CÓDIGO]],Consumo!$Y$3:$Y$862)</f>
        <v>30.416666666666668</v>
      </c>
      <c r="AW52" s="281">
        <f>tabItens[[#This Row],[QTDE ATUAL]] + tabItens[[#This Row],[RC QTDE]] + tabItens[[#This Row],[AF SALDO]] + tabItens[[#This Row],[Recentes]]</f>
        <v>100</v>
      </c>
      <c r="AX52" s="309">
        <v>84</v>
      </c>
      <c r="AY52" s="309">
        <v>4</v>
      </c>
      <c r="AZ52" s="309">
        <f>IF(ISBLANK(tabItens[[#This Row],[CÓDIGO]]),"",tabItens[[#This Row],[PontoMês]] * (AZ$2+tabItens[[#This Row],[PontoQtM]]))</f>
        <v>336</v>
      </c>
      <c r="BA52" s="308">
        <f>tabItens[[#This Row],[PontoPed]] - tabItens[[#This Row],[Saldo]] + (1/10)</f>
        <v>236.1</v>
      </c>
      <c r="BB52" s="308">
        <f xml:space="preserve"> tabItens[[#This Row],[PontoMês]] * BB$2 - tabItens[[#This Row],[QTDE ATUAL]] - (1/10)</f>
        <v>-16.100000000000001</v>
      </c>
      <c r="BC52" s="310">
        <f>IF( tabItens[[#This Row],[PontoPed]]&gt;0, IF(tabItens[[#This Row],[PontoPed]]&lt;1, 1, IF( tabItens[[#This Row],[Saldo]]&gt;tabItens[[#This Row],[PontoPed]], 0, (tabItens[[#This Row],[PontoPed]]-tabItens[[#This Row],[Saldo]])/tabItens[[#This Row],[PontoPed]] ) ), 0 )</f>
        <v>0.70238095238095233</v>
      </c>
      <c r="BD52" s="311">
        <f>ROUNDDOWN(IF( OR( AND(tabItens[[#This Row],[PontoPed]]&lt;tabItens[[#This Row],[Saldo]],tabItens[[#This Row],[Saldo]]&gt;0), tabItens[[#This Row],[PontoPed]]=0), 99, IF(AND(tabItens[[#This Row],[Saldo]]=0,tabItens[[#This Row],[PontoPed]]&gt;0), 0, (1-tabItens[[#This Row],[PctAb]])*10 ) ),0)</f>
        <v>2</v>
      </c>
      <c r="BE52" s="312">
        <f>MAX(ROUNDDOWN( IF(tabItens[[#This Row],[Abaixo]] &gt; 0,   tabItens[[#This Row],[Abaixo]] + (tabItens[[#This Row],[PontoMês]] * IF( OR( ISBLANK(tabItens[[#This Row],[ATA Nº/ANO]]), tabItens[[#This Row],[ATA Nº/ANO]] = ""),BE$2,BE$1)),0),0),0)</f>
        <v>488</v>
      </c>
      <c r="BF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 s="313">
        <f>SUMIF(Consumo!$C$3:$C$862,tabItens[[#This Row],[CÓDIGO]],Consumo!$E$3:$E$862)</f>
        <v>71</v>
      </c>
      <c r="BH52" s="314">
        <f>IF(AND(tabItens[[#This Row],[Pend]] &gt; 0,tabItens[[#This Row],[Consumo]] &lt;&gt; 0), tabItens[[#This Row],[Pend]] / tabItens[[#This Row],[Consumo]], 0 )</f>
        <v>0.19452054794520549</v>
      </c>
      <c r="BI52" s="313"/>
      <c r="BJ52" s="313"/>
      <c r="BK52" s="315" t="s">
        <v>907</v>
      </c>
    </row>
    <row r="53" spans="1:63" x14ac:dyDescent="0.3">
      <c r="A53" s="336">
        <v>119621</v>
      </c>
      <c r="B53" s="277" t="s">
        <v>1783</v>
      </c>
      <c r="C53" s="337" t="s">
        <v>728</v>
      </c>
      <c r="D53" s="338">
        <v>284.83</v>
      </c>
      <c r="E53" s="339"/>
      <c r="F53" s="339"/>
      <c r="G53" s="339" t="s">
        <v>892</v>
      </c>
      <c r="H53" s="281">
        <v>100</v>
      </c>
      <c r="I53" s="340">
        <v>103003</v>
      </c>
      <c r="J53" s="341">
        <v>284.83</v>
      </c>
      <c r="K53" s="342">
        <v>495</v>
      </c>
      <c r="L53" s="285">
        <f>IF(tabItens[[#This Row],[Média]] &gt; 0, tabItens[[#This Row],[QTDE ATUAL]] / tabItens[[#This Row],[Média]],999.9)</f>
        <v>2.2429906542056073</v>
      </c>
      <c r="M53" s="286">
        <v>0</v>
      </c>
      <c r="N53" s="287">
        <f>tabItens[[#This Row],[VALOR UNIT.]] * tabItens[[#This Row],[LC]]</f>
        <v>0</v>
      </c>
      <c r="O53" s="344" t="s">
        <v>2214</v>
      </c>
      <c r="P53" s="289"/>
      <c r="Q53" s="345"/>
      <c r="R53" s="343"/>
      <c r="S53" s="346"/>
      <c r="T53" s="292">
        <f>ROUNDDOWN(IFERROR(tabItens[[#This Row],[ATA DT.VALID.]] - $D$1,0) / 30,0)</f>
        <v>-1507</v>
      </c>
      <c r="U53" s="277" t="s">
        <v>1251</v>
      </c>
      <c r="V53" s="293">
        <v>1</v>
      </c>
      <c r="W53" s="294" t="s">
        <v>2107</v>
      </c>
      <c r="X53" s="295">
        <v>74</v>
      </c>
      <c r="Y53" s="296">
        <v>9</v>
      </c>
      <c r="Z53" s="297"/>
      <c r="AA53" s="298"/>
      <c r="AB53" s="299"/>
      <c r="AC53" s="299"/>
      <c r="AD53" s="298"/>
      <c r="AE53" s="299"/>
      <c r="AF53" s="292"/>
      <c r="AG53" s="300" t="s">
        <v>904</v>
      </c>
      <c r="AH53" s="301"/>
      <c r="AI53" s="292">
        <v>190</v>
      </c>
      <c r="AJ53" s="301">
        <v>44244</v>
      </c>
      <c r="AK53" s="301">
        <v>40641</v>
      </c>
      <c r="AL53" s="301">
        <v>45210</v>
      </c>
      <c r="AM53" s="346"/>
      <c r="AN53" s="339"/>
      <c r="AO53" s="302" t="str">
        <f>_xlfn.IFNA(IF(VLOOKUP(tabItens[[#This Row],[CÓDIGO]],tabExcluirDoEstoque[#Data],1,FALSE),"sim",""),"")</f>
        <v/>
      </c>
      <c r="AP53" s="303" t="str">
        <f ca="1">IF(OR(ISBLANK(tabItens[[#This Row],[ATA DT.VALID.]]),tabItens[[#This Row],[ATA DT.VALID.]]="",tabItens[[#This Row],[ATA DT.VALID.]]=" "),"",IF(TYPE(tabItens[[#This Row],[ATA DT.VALID.]])=1,ROUNDUP((tabItens[[#This Row],[ATA DT.VALID.]]-TODAY())/7,0),""))</f>
        <v/>
      </c>
      <c r="AQ53" s="304">
        <v>0</v>
      </c>
      <c r="AR53" s="305" t="str">
        <f>IF(ISBLANK(tabItens[[#This Row],[CÓDIGO]]),"",IFERROR(VLOOKUP(tabItens[[#This Row],[CÓDIGO]],Consumo!$C$3:$AC$862,26,FALSE),0))</f>
        <v>08.2023</v>
      </c>
      <c r="AS53" s="306">
        <f>SUMIF(Consumo!$C$3:$C$862,tabItens[[#This Row],[CÓDIGO]],Consumo!$N$3:$N$862) + SUMIF(Consumo!$C$3:$C$862,tabItens[[#This Row],[CÓDIGO]],Consumo!$O$3:$O$862) + SUMIF(Consumo!$C$3:$C$862,tabItens[[#This Row],[CÓDIGO]],Consumo!$P$3:$P$862) + SUMIF(Consumo!$C$3:$C$862,tabItens[[#This Row],[CÓDIGO]],Consumo!$Q$3:$Q$862)</f>
        <v>228</v>
      </c>
      <c r="AT53" s="306">
        <f>SUMIF(Consumo!$C$3:$C$862,tabItens[[#This Row],[CÓDIGO]],Consumo!$Z$3:$Z$862)</f>
        <v>570</v>
      </c>
      <c r="AU53" s="307">
        <f>SUMIF(Consumo!$C$3:$C$862,tabItens[[#This Row],[CÓDIGO]],Consumo!$AA$3:$AA$862)</f>
        <v>198</v>
      </c>
      <c r="AV53" s="308">
        <f>SUMIF(Consumo!$C$3:$C$862,tabItens[[#This Row],[CÓDIGO]],Consumo!$Y$3:$Y$862)</f>
        <v>44.583333333333336</v>
      </c>
      <c r="AW53" s="281">
        <f>tabItens[[#This Row],[QTDE ATUAL]] + tabItens[[#This Row],[RC QTDE]] + tabItens[[#This Row],[AF SALDO]] + tabItens[[#This Row],[Recentes]]</f>
        <v>100</v>
      </c>
      <c r="AX53" s="309">
        <v>125</v>
      </c>
      <c r="AY53" s="309">
        <v>4</v>
      </c>
      <c r="AZ53" s="309">
        <f>IF(ISBLANK(tabItens[[#This Row],[CÓDIGO]]),"",tabItens[[#This Row],[PontoMês]] * (AZ$2+tabItens[[#This Row],[PontoQtM]]))</f>
        <v>500</v>
      </c>
      <c r="BA53" s="308">
        <f>tabItens[[#This Row],[PontoPed]] - tabItens[[#This Row],[Saldo]] + (1/10)</f>
        <v>400.1</v>
      </c>
      <c r="BB53" s="308">
        <f xml:space="preserve"> tabItens[[#This Row],[PontoMês]] * BB$2 - tabItens[[#This Row],[QTDE ATUAL]] - (1/10)</f>
        <v>24.9</v>
      </c>
      <c r="BC53" s="310">
        <f>IF( tabItens[[#This Row],[PontoPed]]&gt;0, IF(tabItens[[#This Row],[PontoPed]]&lt;1, 1, IF( tabItens[[#This Row],[Saldo]]&gt;tabItens[[#This Row],[PontoPed]], 0, (tabItens[[#This Row],[PontoPed]]-tabItens[[#This Row],[Saldo]])/tabItens[[#This Row],[PontoPed]] ) ), 0 )</f>
        <v>0.8</v>
      </c>
      <c r="BD53" s="311">
        <f>ROUNDDOWN(IF( OR( AND(tabItens[[#This Row],[PontoPed]]&lt;tabItens[[#This Row],[Saldo]],tabItens[[#This Row],[Saldo]]&gt;0), tabItens[[#This Row],[PontoPed]]=0), 99, IF(AND(tabItens[[#This Row],[Saldo]]=0,tabItens[[#This Row],[PontoPed]]&gt;0), 0, (1-tabItens[[#This Row],[PctAb]])*10 ) ),0)</f>
        <v>2</v>
      </c>
      <c r="BE53" s="312">
        <f>MAX(ROUNDDOWN( IF(tabItens[[#This Row],[Abaixo]] &gt; 0,   tabItens[[#This Row],[Abaixo]] + (tabItens[[#This Row],[PontoMês]] * IF( OR( ISBLANK(tabItens[[#This Row],[ATA Nº/ANO]]), tabItens[[#This Row],[ATA Nº/ANO]] = ""),BE$2,BE$1)),0),0),0)</f>
        <v>775</v>
      </c>
      <c r="BF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 s="313">
        <f>SUMIF(Consumo!$C$3:$C$862,tabItens[[#This Row],[CÓDIGO]],Consumo!$E$3:$E$862)</f>
        <v>0</v>
      </c>
      <c r="BH53" s="314">
        <f>IF(AND(tabItens[[#This Row],[Pend]] &gt; 0,tabItens[[#This Row],[Consumo]] &lt;&gt; 0), tabItens[[#This Row],[Pend]] / tabItens[[#This Row],[Consumo]], 0 )</f>
        <v>0</v>
      </c>
      <c r="BI53" s="313"/>
      <c r="BJ53" s="313"/>
      <c r="BK53" s="315" t="s">
        <v>907</v>
      </c>
    </row>
    <row r="54" spans="1:63" x14ac:dyDescent="0.3">
      <c r="A54" s="336">
        <v>93335</v>
      </c>
      <c r="B54" s="277" t="s">
        <v>1585</v>
      </c>
      <c r="C54" s="337" t="s">
        <v>381</v>
      </c>
      <c r="D54" s="338">
        <v>0.45</v>
      </c>
      <c r="E54" s="339"/>
      <c r="F54" s="339"/>
      <c r="G54" s="339" t="s">
        <v>892</v>
      </c>
      <c r="H54" s="281">
        <v>0</v>
      </c>
      <c r="I54" s="340">
        <v>103003</v>
      </c>
      <c r="J54" s="341">
        <v>0.45</v>
      </c>
      <c r="K54" s="342">
        <v>4657</v>
      </c>
      <c r="L54" s="285">
        <f>IF(tabItens[[#This Row],[Média]] &gt; 0, tabItens[[#This Row],[QTDE ATUAL]] / tabItens[[#This Row],[Média]],999.9)</f>
        <v>0</v>
      </c>
      <c r="M54" s="286">
        <v>0</v>
      </c>
      <c r="N54" s="287">
        <f>tabItens[[#This Row],[VALOR UNIT.]] * tabItens[[#This Row],[LC]]</f>
        <v>0</v>
      </c>
      <c r="O54" s="344" t="s">
        <v>2115</v>
      </c>
      <c r="P54" s="289"/>
      <c r="Q54" s="345"/>
      <c r="R54" s="343"/>
      <c r="S54" s="346"/>
      <c r="T54" s="292">
        <f>ROUNDDOWN(IFERROR(tabItens[[#This Row],[ATA DT.VALID.]] - $D$1,0) / 30,0)</f>
        <v>-1507</v>
      </c>
      <c r="U54" s="277" t="s">
        <v>1177</v>
      </c>
      <c r="V54" s="293">
        <v>1</v>
      </c>
      <c r="W54" s="294" t="s">
        <v>905</v>
      </c>
      <c r="X54" s="295">
        <v>57</v>
      </c>
      <c r="Y54" s="296">
        <v>2</v>
      </c>
      <c r="Z54" s="297">
        <v>6216</v>
      </c>
      <c r="AA54" s="298">
        <v>2023</v>
      </c>
      <c r="AB54" s="299">
        <v>1000</v>
      </c>
      <c r="AC54" s="299"/>
      <c r="AD54" s="298"/>
      <c r="AE54" s="299"/>
      <c r="AF54" s="292"/>
      <c r="AG54" s="300" t="s">
        <v>904</v>
      </c>
      <c r="AH54" s="301"/>
      <c r="AI54" s="292">
        <v>2032</v>
      </c>
      <c r="AJ54" s="301">
        <v>44974</v>
      </c>
      <c r="AK54" s="301">
        <v>38919</v>
      </c>
      <c r="AL54" s="301">
        <v>45049</v>
      </c>
      <c r="AM54" s="346"/>
      <c r="AN54" s="339"/>
      <c r="AO54" s="302" t="str">
        <f>_xlfn.IFNA(IF(VLOOKUP(tabItens[[#This Row],[CÓDIGO]],tabExcluirDoEstoque[#Data],1,FALSE),"sim",""),"")</f>
        <v/>
      </c>
      <c r="AP54" s="303" t="str">
        <f ca="1">IF(OR(ISBLANK(tabItens[[#This Row],[ATA DT.VALID.]]),tabItens[[#This Row],[ATA DT.VALID.]]="",tabItens[[#This Row],[ATA DT.VALID.]]=" "),"",IF(TYPE(tabItens[[#This Row],[ATA DT.VALID.]])=1,ROUNDUP((tabItens[[#This Row],[ATA DT.VALID.]]-TODAY())/7,0),""))</f>
        <v/>
      </c>
      <c r="AQ54" s="304">
        <v>0</v>
      </c>
      <c r="AR54" s="305" t="str">
        <f>IF(ISBLANK(tabItens[[#This Row],[CÓDIGO]]),"",IFERROR(VLOOKUP(tabItens[[#This Row],[CÓDIGO]],Consumo!$C$3:$AC$862,26,FALSE),0))</f>
        <v>08.2023</v>
      </c>
      <c r="AS54" s="306">
        <f>SUMIF(Consumo!$C$3:$C$862,tabItens[[#This Row],[CÓDIGO]],Consumo!$N$3:$N$862) + SUMIF(Consumo!$C$3:$C$862,tabItens[[#This Row],[CÓDIGO]],Consumo!$O$3:$O$862) + SUMIF(Consumo!$C$3:$C$862,tabItens[[#This Row],[CÓDIGO]],Consumo!$P$3:$P$862) + SUMIF(Consumo!$C$3:$C$862,tabItens[[#This Row],[CÓDIGO]],Consumo!$Q$3:$Q$862)</f>
        <v>2114</v>
      </c>
      <c r="AT54" s="306">
        <f>SUMIF(Consumo!$C$3:$C$862,tabItens[[#This Row],[CÓDIGO]],Consumo!$Z$3:$Z$862)</f>
        <v>6277</v>
      </c>
      <c r="AU54" s="307">
        <f>SUMIF(Consumo!$C$3:$C$862,tabItens[[#This Row],[CÓDIGO]],Consumo!$AA$3:$AA$862)</f>
        <v>1217</v>
      </c>
      <c r="AV54" s="308">
        <f>SUMIF(Consumo!$C$3:$C$862,tabItens[[#This Row],[CÓDIGO]],Consumo!$Y$3:$Y$862)</f>
        <v>523.08333333333337</v>
      </c>
      <c r="AW54" s="281">
        <f>tabItens[[#This Row],[QTDE ATUAL]] + tabItens[[#This Row],[RC QTDE]] + tabItens[[#This Row],[AF SALDO]] + tabItens[[#This Row],[Recentes]]</f>
        <v>1000</v>
      </c>
      <c r="AX54" s="309">
        <v>834</v>
      </c>
      <c r="AY54" s="309">
        <v>4</v>
      </c>
      <c r="AZ54" s="309">
        <f>IF(ISBLANK(tabItens[[#This Row],[CÓDIGO]]),"",tabItens[[#This Row],[PontoMês]] * (AZ$2+tabItens[[#This Row],[PontoQtM]]))</f>
        <v>3336</v>
      </c>
      <c r="BA54" s="308">
        <f>tabItens[[#This Row],[PontoPed]] - tabItens[[#This Row],[Saldo]] + (1/10)</f>
        <v>2336.1</v>
      </c>
      <c r="BB54" s="308">
        <f xml:space="preserve"> tabItens[[#This Row],[PontoMês]] * BB$2 - tabItens[[#This Row],[QTDE ATUAL]] - (1/10)</f>
        <v>833.9</v>
      </c>
      <c r="BC54" s="310">
        <f>IF( tabItens[[#This Row],[PontoPed]]&gt;0, IF(tabItens[[#This Row],[PontoPed]]&lt;1, 1, IF( tabItens[[#This Row],[Saldo]]&gt;tabItens[[#This Row],[PontoPed]], 0, (tabItens[[#This Row],[PontoPed]]-tabItens[[#This Row],[Saldo]])/tabItens[[#This Row],[PontoPed]] ) ), 0 )</f>
        <v>0.70023980815347719</v>
      </c>
      <c r="BD54" s="311">
        <f>ROUNDDOWN(IF( OR( AND(tabItens[[#This Row],[PontoPed]]&lt;tabItens[[#This Row],[Saldo]],tabItens[[#This Row],[Saldo]]&gt;0), tabItens[[#This Row],[PontoPed]]=0), 99, IF(AND(tabItens[[#This Row],[Saldo]]=0,tabItens[[#This Row],[PontoPed]]&gt;0), 0, (1-tabItens[[#This Row],[PctAb]])*10 ) ),0)</f>
        <v>2</v>
      </c>
      <c r="BE54" s="312">
        <f>MAX(ROUNDDOWN( IF(tabItens[[#This Row],[Abaixo]] &gt; 0,   tabItens[[#This Row],[Abaixo]] + (tabItens[[#This Row],[PontoMês]] * IF( OR( ISBLANK(tabItens[[#This Row],[ATA Nº/ANO]]), tabItens[[#This Row],[ATA Nº/ANO]] = ""),BE$2,BE$1)),0),0),0)</f>
        <v>4838</v>
      </c>
      <c r="BF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 s="313">
        <f>SUMIF(Consumo!$C$3:$C$862,tabItens[[#This Row],[CÓDIGO]],Consumo!$E$3:$E$862)</f>
        <v>183</v>
      </c>
      <c r="BH54" s="314">
        <f>IF(AND(tabItens[[#This Row],[Pend]] &gt; 0,tabItens[[#This Row],[Consumo]] &lt;&gt; 0), tabItens[[#This Row],[Pend]] / tabItens[[#This Row],[Consumo]], 0 )</f>
        <v>2.9154054484626414E-2</v>
      </c>
      <c r="BI54" s="313"/>
      <c r="BJ54" s="313"/>
      <c r="BK54" s="315" t="s">
        <v>907</v>
      </c>
    </row>
    <row r="55" spans="1:63" x14ac:dyDescent="0.3">
      <c r="A55" s="336">
        <v>93461</v>
      </c>
      <c r="B55" s="277" t="s">
        <v>1589</v>
      </c>
      <c r="C55" s="337" t="s">
        <v>381</v>
      </c>
      <c r="D55" s="338">
        <v>0.24</v>
      </c>
      <c r="E55" s="339"/>
      <c r="F55" s="339"/>
      <c r="G55" s="339" t="s">
        <v>892</v>
      </c>
      <c r="H55" s="281">
        <v>0</v>
      </c>
      <c r="I55" s="340">
        <v>103003</v>
      </c>
      <c r="J55" s="341">
        <v>0.24</v>
      </c>
      <c r="K55" s="342">
        <v>5217</v>
      </c>
      <c r="L55" s="285">
        <f>IF(tabItens[[#This Row],[Média]] &gt; 0, tabItens[[#This Row],[QTDE ATUAL]] / tabItens[[#This Row],[Média]],999.9)</f>
        <v>0</v>
      </c>
      <c r="M55" s="286">
        <v>0</v>
      </c>
      <c r="N55" s="287">
        <f>tabItens[[#This Row],[VALOR UNIT.]] * tabItens[[#This Row],[LC]]</f>
        <v>0</v>
      </c>
      <c r="O55" s="344" t="s">
        <v>2115</v>
      </c>
      <c r="P55" s="289"/>
      <c r="Q55" s="345"/>
      <c r="R55" s="343"/>
      <c r="S55" s="346"/>
      <c r="T55" s="292">
        <f>ROUNDDOWN(IFERROR(tabItens[[#This Row],[ATA DT.VALID.]] - $D$1,0) / 30,0)</f>
        <v>-1507</v>
      </c>
      <c r="U55" s="277" t="s">
        <v>1177</v>
      </c>
      <c r="V55" s="293">
        <v>1</v>
      </c>
      <c r="W55" s="294" t="s">
        <v>905</v>
      </c>
      <c r="X55" s="295">
        <v>57</v>
      </c>
      <c r="Y55" s="296">
        <v>2</v>
      </c>
      <c r="Z55" s="297">
        <v>6217</v>
      </c>
      <c r="AA55" s="298">
        <v>2023</v>
      </c>
      <c r="AB55" s="299">
        <v>1000</v>
      </c>
      <c r="AC55" s="299"/>
      <c r="AD55" s="298"/>
      <c r="AE55" s="299"/>
      <c r="AF55" s="292"/>
      <c r="AG55" s="300" t="s">
        <v>904</v>
      </c>
      <c r="AH55" s="301"/>
      <c r="AI55" s="292">
        <v>2720</v>
      </c>
      <c r="AJ55" s="301">
        <v>44147</v>
      </c>
      <c r="AK55" s="301">
        <v>38930</v>
      </c>
      <c r="AL55" s="301">
        <v>44126</v>
      </c>
      <c r="AM55" s="346"/>
      <c r="AN55" s="339"/>
      <c r="AO55" s="302" t="str">
        <f>_xlfn.IFNA(IF(VLOOKUP(tabItens[[#This Row],[CÓDIGO]],tabExcluirDoEstoque[#Data],1,FALSE),"sim",""),"")</f>
        <v/>
      </c>
      <c r="AP55" s="303" t="str">
        <f ca="1">IF(OR(ISBLANK(tabItens[[#This Row],[ATA DT.VALID.]]),tabItens[[#This Row],[ATA DT.VALID.]]="",tabItens[[#This Row],[ATA DT.VALID.]]=" "),"",IF(TYPE(tabItens[[#This Row],[ATA DT.VALID.]])=1,ROUNDUP((tabItens[[#This Row],[ATA DT.VALID.]]-TODAY())/7,0),""))</f>
        <v/>
      </c>
      <c r="AQ55" s="304">
        <v>0</v>
      </c>
      <c r="AR55" s="305" t="str">
        <f>IF(ISBLANK(tabItens[[#This Row],[CÓDIGO]]),"",IFERROR(VLOOKUP(tabItens[[#This Row],[CÓDIGO]],Consumo!$C$3:$AC$862,26,FALSE),0))</f>
        <v>09.2023</v>
      </c>
      <c r="AS55" s="306">
        <f>SUMIF(Consumo!$C$3:$C$862,tabItens[[#This Row],[CÓDIGO]],Consumo!$N$3:$N$862) + SUMIF(Consumo!$C$3:$C$862,tabItens[[#This Row],[CÓDIGO]],Consumo!$O$3:$O$862) + SUMIF(Consumo!$C$3:$C$862,tabItens[[#This Row],[CÓDIGO]],Consumo!$P$3:$P$862) + SUMIF(Consumo!$C$3:$C$862,tabItens[[#This Row],[CÓDIGO]],Consumo!$Q$3:$Q$862)</f>
        <v>2874</v>
      </c>
      <c r="AT55" s="306">
        <f>SUMIF(Consumo!$C$3:$C$862,tabItens[[#This Row],[CÓDIGO]],Consumo!$Z$3:$Z$862)</f>
        <v>8051</v>
      </c>
      <c r="AU55" s="307">
        <f>SUMIF(Consumo!$C$3:$C$862,tabItens[[#This Row],[CÓDIGO]],Consumo!$AA$3:$AA$862)</f>
        <v>1229</v>
      </c>
      <c r="AV55" s="308">
        <f>SUMIF(Consumo!$C$3:$C$862,tabItens[[#This Row],[CÓDIGO]],Consumo!$Y$3:$Y$862)</f>
        <v>667.91666666666663</v>
      </c>
      <c r="AW55" s="281">
        <f>tabItens[[#This Row],[QTDE ATUAL]] + tabItens[[#This Row],[RC QTDE]] + tabItens[[#This Row],[AF SALDO]] + tabItens[[#This Row],[Recentes]]</f>
        <v>1000</v>
      </c>
      <c r="AX55" s="309">
        <v>850</v>
      </c>
      <c r="AY55" s="309">
        <v>4</v>
      </c>
      <c r="AZ55" s="309">
        <f>IF(ISBLANK(tabItens[[#This Row],[CÓDIGO]]),"",tabItens[[#This Row],[PontoMês]] * (AZ$2+tabItens[[#This Row],[PontoQtM]]))</f>
        <v>3400</v>
      </c>
      <c r="BA55" s="308">
        <f>tabItens[[#This Row],[PontoPed]] - tabItens[[#This Row],[Saldo]] + (1/10)</f>
        <v>2400.1</v>
      </c>
      <c r="BB55" s="308">
        <f xml:space="preserve"> tabItens[[#This Row],[PontoMês]] * BB$2 - tabItens[[#This Row],[QTDE ATUAL]] - (1/10)</f>
        <v>849.9</v>
      </c>
      <c r="BC55" s="310">
        <f>IF( tabItens[[#This Row],[PontoPed]]&gt;0, IF(tabItens[[#This Row],[PontoPed]]&lt;1, 1, IF( tabItens[[#This Row],[Saldo]]&gt;tabItens[[#This Row],[PontoPed]], 0, (tabItens[[#This Row],[PontoPed]]-tabItens[[#This Row],[Saldo]])/tabItens[[#This Row],[PontoPed]] ) ), 0 )</f>
        <v>0.70588235294117652</v>
      </c>
      <c r="BD55" s="311">
        <f>ROUNDDOWN(IF( OR( AND(tabItens[[#This Row],[PontoPed]]&lt;tabItens[[#This Row],[Saldo]],tabItens[[#This Row],[Saldo]]&gt;0), tabItens[[#This Row],[PontoPed]]=0), 99, IF(AND(tabItens[[#This Row],[Saldo]]=0,tabItens[[#This Row],[PontoPed]]&gt;0), 0, (1-tabItens[[#This Row],[PctAb]])*10 ) ),0)</f>
        <v>2</v>
      </c>
      <c r="BE55" s="312">
        <f>MAX(ROUNDDOWN( IF(tabItens[[#This Row],[Abaixo]] &gt; 0,   tabItens[[#This Row],[Abaixo]] + (tabItens[[#This Row],[PontoMês]] * IF( OR( ISBLANK(tabItens[[#This Row],[ATA Nº/ANO]]), tabItens[[#This Row],[ATA Nº/ANO]] = ""),BE$2,BE$1)),0),0),0)</f>
        <v>4950</v>
      </c>
      <c r="BF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 s="313">
        <f>SUMIF(Consumo!$C$3:$C$862,tabItens[[#This Row],[CÓDIGO]],Consumo!$E$3:$E$862)</f>
        <v>0</v>
      </c>
      <c r="BH55" s="314">
        <f>IF(AND(tabItens[[#This Row],[Pend]] &gt; 0,tabItens[[#This Row],[Consumo]] &lt;&gt; 0), tabItens[[#This Row],[Pend]] / tabItens[[#This Row],[Consumo]], 0 )</f>
        <v>0</v>
      </c>
      <c r="BI55" s="313"/>
      <c r="BJ55" s="313"/>
      <c r="BK55" s="315" t="s">
        <v>907</v>
      </c>
    </row>
    <row r="56" spans="1:63" x14ac:dyDescent="0.3">
      <c r="A56" s="336">
        <v>29962</v>
      </c>
      <c r="B56" s="277" t="s">
        <v>1284</v>
      </c>
      <c r="C56" s="337" t="s">
        <v>381</v>
      </c>
      <c r="D56" s="338">
        <v>0.86</v>
      </c>
      <c r="E56" s="339"/>
      <c r="F56" s="339"/>
      <c r="G56" s="339" t="s">
        <v>892</v>
      </c>
      <c r="H56" s="281">
        <v>0</v>
      </c>
      <c r="I56" s="340">
        <v>103003</v>
      </c>
      <c r="J56" s="341">
        <v>0.86</v>
      </c>
      <c r="K56" s="342">
        <v>4726</v>
      </c>
      <c r="L56" s="285">
        <f>IF(tabItens[[#This Row],[Média]] &gt; 0, tabItens[[#This Row],[QTDE ATUAL]] / tabItens[[#This Row],[Média]],999.9)</f>
        <v>0</v>
      </c>
      <c r="M56" s="286">
        <v>0</v>
      </c>
      <c r="N56" s="287">
        <f>tabItens[[#This Row],[VALOR UNIT.]] * tabItens[[#This Row],[LC]]</f>
        <v>0</v>
      </c>
      <c r="O56" s="344" t="s">
        <v>2115</v>
      </c>
      <c r="P56" s="289"/>
      <c r="Q56" s="345"/>
      <c r="R56" s="343"/>
      <c r="S56" s="346"/>
      <c r="T56" s="292">
        <f>ROUNDDOWN(IFERROR(tabItens[[#This Row],[ATA DT.VALID.]] - $D$1,0) / 30,0)</f>
        <v>-1507</v>
      </c>
      <c r="U56" s="277" t="s">
        <v>1171</v>
      </c>
      <c r="V56" s="293">
        <v>1</v>
      </c>
      <c r="W56" s="294" t="s">
        <v>905</v>
      </c>
      <c r="X56" s="295">
        <v>57</v>
      </c>
      <c r="Y56" s="296">
        <v>15</v>
      </c>
      <c r="Z56" s="297">
        <v>6216</v>
      </c>
      <c r="AA56" s="298">
        <v>2023</v>
      </c>
      <c r="AB56" s="299">
        <v>1000</v>
      </c>
      <c r="AC56" s="299"/>
      <c r="AD56" s="298"/>
      <c r="AE56" s="299"/>
      <c r="AF56" s="292"/>
      <c r="AG56" s="300" t="s">
        <v>904</v>
      </c>
      <c r="AH56" s="301"/>
      <c r="AI56" s="292">
        <v>2222</v>
      </c>
      <c r="AJ56" s="301">
        <v>44974</v>
      </c>
      <c r="AK56" s="301" t="s">
        <v>892</v>
      </c>
      <c r="AL56" s="301">
        <v>44959</v>
      </c>
      <c r="AM56" s="346"/>
      <c r="AN56" s="339"/>
      <c r="AO56" s="302" t="str">
        <f>_xlfn.IFNA(IF(VLOOKUP(tabItens[[#This Row],[CÓDIGO]],tabExcluirDoEstoque[#Data],1,FALSE),"sim",""),"")</f>
        <v/>
      </c>
      <c r="AP56" s="303" t="str">
        <f ca="1">IF(OR(ISBLANK(tabItens[[#This Row],[ATA DT.VALID.]]),tabItens[[#This Row],[ATA DT.VALID.]]="",tabItens[[#This Row],[ATA DT.VALID.]]=" "),"",IF(TYPE(tabItens[[#This Row],[ATA DT.VALID.]])=1,ROUNDUP((tabItens[[#This Row],[ATA DT.VALID.]]-TODAY())/7,0),""))</f>
        <v/>
      </c>
      <c r="AQ56" s="304">
        <v>0</v>
      </c>
      <c r="AR56" s="305" t="str">
        <f>IF(ISBLANK(tabItens[[#This Row],[CÓDIGO]]),"",IFERROR(VLOOKUP(tabItens[[#This Row],[CÓDIGO]],Consumo!$C$3:$AC$862,26,FALSE),0))</f>
        <v>09.2023</v>
      </c>
      <c r="AS56" s="306">
        <f>SUMIF(Consumo!$C$3:$C$862,tabItens[[#This Row],[CÓDIGO]],Consumo!$N$3:$N$862) + SUMIF(Consumo!$C$3:$C$862,tabItens[[#This Row],[CÓDIGO]],Consumo!$O$3:$O$862) + SUMIF(Consumo!$C$3:$C$862,tabItens[[#This Row],[CÓDIGO]],Consumo!$P$3:$P$862) + SUMIF(Consumo!$C$3:$C$862,tabItens[[#This Row],[CÓDIGO]],Consumo!$Q$3:$Q$862)</f>
        <v>2618</v>
      </c>
      <c r="AT56" s="306">
        <f>SUMIF(Consumo!$C$3:$C$862,tabItens[[#This Row],[CÓDIGO]],Consumo!$Z$3:$Z$862)</f>
        <v>6925</v>
      </c>
      <c r="AU56" s="307">
        <f>SUMIF(Consumo!$C$3:$C$862,tabItens[[#This Row],[CÓDIGO]],Consumo!$AA$3:$AA$862)</f>
        <v>1050</v>
      </c>
      <c r="AV56" s="308">
        <f>SUMIF(Consumo!$C$3:$C$862,tabItens[[#This Row],[CÓDIGO]],Consumo!$Y$3:$Y$862)</f>
        <v>577.08333333333337</v>
      </c>
      <c r="AW56" s="281">
        <f>tabItens[[#This Row],[QTDE ATUAL]] + tabItens[[#This Row],[RC QTDE]] + tabItens[[#This Row],[AF SALDO]] + tabItens[[#This Row],[Recentes]]</f>
        <v>1000</v>
      </c>
      <c r="AX56" s="309">
        <v>834</v>
      </c>
      <c r="AY56" s="309">
        <v>4</v>
      </c>
      <c r="AZ56" s="309">
        <f>IF(ISBLANK(tabItens[[#This Row],[CÓDIGO]]),"",tabItens[[#This Row],[PontoMês]] * (AZ$2+tabItens[[#This Row],[PontoQtM]]))</f>
        <v>3336</v>
      </c>
      <c r="BA56" s="308">
        <f>tabItens[[#This Row],[PontoPed]] - tabItens[[#This Row],[Saldo]] + (1/10)</f>
        <v>2336.1</v>
      </c>
      <c r="BB56" s="308">
        <f xml:space="preserve"> tabItens[[#This Row],[PontoMês]] * BB$2 - tabItens[[#This Row],[QTDE ATUAL]] - (1/10)</f>
        <v>833.9</v>
      </c>
      <c r="BC56" s="310">
        <f>IF( tabItens[[#This Row],[PontoPed]]&gt;0, IF(tabItens[[#This Row],[PontoPed]]&lt;1, 1, IF( tabItens[[#This Row],[Saldo]]&gt;tabItens[[#This Row],[PontoPed]], 0, (tabItens[[#This Row],[PontoPed]]-tabItens[[#This Row],[Saldo]])/tabItens[[#This Row],[PontoPed]] ) ), 0 )</f>
        <v>0.70023980815347719</v>
      </c>
      <c r="BD56" s="311">
        <f>ROUNDDOWN(IF( OR( AND(tabItens[[#This Row],[PontoPed]]&lt;tabItens[[#This Row],[Saldo]],tabItens[[#This Row],[Saldo]]&gt;0), tabItens[[#This Row],[PontoPed]]=0), 99, IF(AND(tabItens[[#This Row],[Saldo]]=0,tabItens[[#This Row],[PontoPed]]&gt;0), 0, (1-tabItens[[#This Row],[PctAb]])*10 ) ),0)</f>
        <v>2</v>
      </c>
      <c r="BE56" s="312">
        <f>MAX(ROUNDDOWN( IF(tabItens[[#This Row],[Abaixo]] &gt; 0,   tabItens[[#This Row],[Abaixo]] + (tabItens[[#This Row],[PontoMês]] * IF( OR( ISBLANK(tabItens[[#This Row],[ATA Nº/ANO]]), tabItens[[#This Row],[ATA Nº/ANO]] = ""),BE$2,BE$1)),0),0),0)</f>
        <v>4838</v>
      </c>
      <c r="BF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 s="313">
        <f>SUMIF(Consumo!$C$3:$C$862,tabItens[[#This Row],[CÓDIGO]],Consumo!$E$3:$E$862)</f>
        <v>261</v>
      </c>
      <c r="BH56" s="314">
        <f>IF(AND(tabItens[[#This Row],[Pend]] &gt; 0,tabItens[[#This Row],[Consumo]] &lt;&gt; 0), tabItens[[#This Row],[Pend]] / tabItens[[#This Row],[Consumo]], 0 )</f>
        <v>3.7689530685920576E-2</v>
      </c>
      <c r="BI56" s="313"/>
      <c r="BJ56" s="313"/>
      <c r="BK56" s="315" t="s">
        <v>907</v>
      </c>
    </row>
    <row r="57" spans="1:63" x14ac:dyDescent="0.3">
      <c r="A57" s="336">
        <v>29964</v>
      </c>
      <c r="B57" s="277" t="s">
        <v>1285</v>
      </c>
      <c r="C57" s="337" t="s">
        <v>381</v>
      </c>
      <c r="D57" s="338">
        <v>0.86</v>
      </c>
      <c r="E57" s="339"/>
      <c r="F57" s="339"/>
      <c r="G57" s="339" t="s">
        <v>892</v>
      </c>
      <c r="H57" s="281">
        <v>0</v>
      </c>
      <c r="I57" s="340">
        <v>103003</v>
      </c>
      <c r="J57" s="341">
        <v>0.86</v>
      </c>
      <c r="K57" s="342">
        <v>4668</v>
      </c>
      <c r="L57" s="285">
        <f>IF(tabItens[[#This Row],[Média]] &gt; 0, tabItens[[#This Row],[QTDE ATUAL]] / tabItens[[#This Row],[Média]],999.9)</f>
        <v>0</v>
      </c>
      <c r="M57" s="286">
        <v>0</v>
      </c>
      <c r="N57" s="287">
        <f>tabItens[[#This Row],[VALOR UNIT.]] * tabItens[[#This Row],[LC]]</f>
        <v>0</v>
      </c>
      <c r="O57" s="344" t="s">
        <v>2115</v>
      </c>
      <c r="P57" s="289"/>
      <c r="Q57" s="345"/>
      <c r="R57" s="343"/>
      <c r="S57" s="346"/>
      <c r="T57" s="292">
        <f>ROUNDDOWN(IFERROR(tabItens[[#This Row],[ATA DT.VALID.]] - $D$1,0) / 30,0)</f>
        <v>-1507</v>
      </c>
      <c r="U57" s="277" t="s">
        <v>1171</v>
      </c>
      <c r="V57" s="293">
        <v>1</v>
      </c>
      <c r="W57" s="294" t="s">
        <v>905</v>
      </c>
      <c r="X57" s="295">
        <v>57</v>
      </c>
      <c r="Y57" s="296">
        <v>15</v>
      </c>
      <c r="Z57" s="297">
        <v>6216</v>
      </c>
      <c r="AA57" s="298">
        <v>2023</v>
      </c>
      <c r="AB57" s="299">
        <v>1000</v>
      </c>
      <c r="AC57" s="299"/>
      <c r="AD57" s="298"/>
      <c r="AE57" s="299"/>
      <c r="AF57" s="292"/>
      <c r="AG57" s="300" t="s">
        <v>904</v>
      </c>
      <c r="AH57" s="301"/>
      <c r="AI57" s="292">
        <v>2414</v>
      </c>
      <c r="AJ57" s="301">
        <v>44974</v>
      </c>
      <c r="AK57" s="301" t="s">
        <v>892</v>
      </c>
      <c r="AL57" s="301">
        <v>44959</v>
      </c>
      <c r="AM57" s="346"/>
      <c r="AN57" s="339"/>
      <c r="AO57" s="302" t="str">
        <f>_xlfn.IFNA(IF(VLOOKUP(tabItens[[#This Row],[CÓDIGO]],tabExcluirDoEstoque[#Data],1,FALSE),"sim",""),"")</f>
        <v/>
      </c>
      <c r="AP57" s="303" t="str">
        <f ca="1">IF(OR(ISBLANK(tabItens[[#This Row],[ATA DT.VALID.]]),tabItens[[#This Row],[ATA DT.VALID.]]="",tabItens[[#This Row],[ATA DT.VALID.]]=" "),"",IF(TYPE(tabItens[[#This Row],[ATA DT.VALID.]])=1,ROUNDUP((tabItens[[#This Row],[ATA DT.VALID.]]-TODAY())/7,0),""))</f>
        <v/>
      </c>
      <c r="AQ57" s="304">
        <v>0</v>
      </c>
      <c r="AR57" s="305" t="str">
        <f>IF(ISBLANK(tabItens[[#This Row],[CÓDIGO]]),"",IFERROR(VLOOKUP(tabItens[[#This Row],[CÓDIGO]],Consumo!$C$3:$AC$862,26,FALSE),0))</f>
        <v>09.2023</v>
      </c>
      <c r="AS57" s="306">
        <f>SUMIF(Consumo!$C$3:$C$862,tabItens[[#This Row],[CÓDIGO]],Consumo!$N$3:$N$862) + SUMIF(Consumo!$C$3:$C$862,tabItens[[#This Row],[CÓDIGO]],Consumo!$O$3:$O$862) + SUMIF(Consumo!$C$3:$C$862,tabItens[[#This Row],[CÓDIGO]],Consumo!$P$3:$P$862) + SUMIF(Consumo!$C$3:$C$862,tabItens[[#This Row],[CÓDIGO]],Consumo!$Q$3:$Q$862)</f>
        <v>2601</v>
      </c>
      <c r="AT57" s="306">
        <f>SUMIF(Consumo!$C$3:$C$862,tabItens[[#This Row],[CÓDIGO]],Consumo!$Z$3:$Z$862)</f>
        <v>7390</v>
      </c>
      <c r="AU57" s="307">
        <f>SUMIF(Consumo!$C$3:$C$862,tabItens[[#This Row],[CÓDIGO]],Consumo!$AA$3:$AA$862)</f>
        <v>1115</v>
      </c>
      <c r="AV57" s="308">
        <f>SUMIF(Consumo!$C$3:$C$862,tabItens[[#This Row],[CÓDIGO]],Consumo!$Y$3:$Y$862)</f>
        <v>615.83333333333337</v>
      </c>
      <c r="AW57" s="281">
        <f>tabItens[[#This Row],[QTDE ATUAL]] + tabItens[[#This Row],[RC QTDE]] + tabItens[[#This Row],[AF SALDO]] + tabItens[[#This Row],[Recentes]]</f>
        <v>1000</v>
      </c>
      <c r="AX57" s="309">
        <v>834</v>
      </c>
      <c r="AY57" s="309">
        <v>4</v>
      </c>
      <c r="AZ57" s="309">
        <f>IF(ISBLANK(tabItens[[#This Row],[CÓDIGO]]),"",tabItens[[#This Row],[PontoMês]] * (AZ$2+tabItens[[#This Row],[PontoQtM]]))</f>
        <v>3336</v>
      </c>
      <c r="BA57" s="308">
        <f>tabItens[[#This Row],[PontoPed]] - tabItens[[#This Row],[Saldo]] + (1/10)</f>
        <v>2336.1</v>
      </c>
      <c r="BB57" s="308">
        <f xml:space="preserve"> tabItens[[#This Row],[PontoMês]] * BB$2 - tabItens[[#This Row],[QTDE ATUAL]] - (1/10)</f>
        <v>833.9</v>
      </c>
      <c r="BC57" s="310">
        <f>IF( tabItens[[#This Row],[PontoPed]]&gt;0, IF(tabItens[[#This Row],[PontoPed]]&lt;1, 1, IF( tabItens[[#This Row],[Saldo]]&gt;tabItens[[#This Row],[PontoPed]], 0, (tabItens[[#This Row],[PontoPed]]-tabItens[[#This Row],[Saldo]])/tabItens[[#This Row],[PontoPed]] ) ), 0 )</f>
        <v>0.70023980815347719</v>
      </c>
      <c r="BD57" s="311">
        <f>ROUNDDOWN(IF( OR( AND(tabItens[[#This Row],[PontoPed]]&lt;tabItens[[#This Row],[Saldo]],tabItens[[#This Row],[Saldo]]&gt;0), tabItens[[#This Row],[PontoPed]]=0), 99, IF(AND(tabItens[[#This Row],[Saldo]]=0,tabItens[[#This Row],[PontoPed]]&gt;0), 0, (1-tabItens[[#This Row],[PctAb]])*10 ) ),0)</f>
        <v>2</v>
      </c>
      <c r="BE57" s="312">
        <f>MAX(ROUNDDOWN( IF(tabItens[[#This Row],[Abaixo]] &gt; 0,   tabItens[[#This Row],[Abaixo]] + (tabItens[[#This Row],[PontoMês]] * IF( OR( ISBLANK(tabItens[[#This Row],[ATA Nº/ANO]]), tabItens[[#This Row],[ATA Nº/ANO]] = ""),BE$2,BE$1)),0),0),0)</f>
        <v>4838</v>
      </c>
      <c r="BF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 s="313">
        <f>SUMIF(Consumo!$C$3:$C$862,tabItens[[#This Row],[CÓDIGO]],Consumo!$E$3:$E$862)</f>
        <v>150</v>
      </c>
      <c r="BH57" s="314">
        <f>IF(AND(tabItens[[#This Row],[Pend]] &gt; 0,tabItens[[#This Row],[Consumo]] &lt;&gt; 0), tabItens[[#This Row],[Pend]] / tabItens[[#This Row],[Consumo]], 0 )</f>
        <v>2.0297699594046009E-2</v>
      </c>
      <c r="BI57" s="313"/>
      <c r="BJ57" s="313"/>
      <c r="BK57" s="315" t="s">
        <v>907</v>
      </c>
    </row>
    <row r="58" spans="1:63" x14ac:dyDescent="0.3">
      <c r="A58" s="336">
        <v>124261</v>
      </c>
      <c r="B58" s="277" t="s">
        <v>1804</v>
      </c>
      <c r="C58" s="337" t="s">
        <v>381</v>
      </c>
      <c r="D58" s="338">
        <v>0.86</v>
      </c>
      <c r="E58" s="339"/>
      <c r="F58" s="339"/>
      <c r="G58" s="339" t="s">
        <v>892</v>
      </c>
      <c r="H58" s="281">
        <v>310</v>
      </c>
      <c r="I58" s="340">
        <v>103003</v>
      </c>
      <c r="J58" s="341">
        <v>0.86</v>
      </c>
      <c r="K58" s="342">
        <v>5210</v>
      </c>
      <c r="L58" s="285">
        <f>IF(tabItens[[#This Row],[Média]] &gt; 0, tabItens[[#This Row],[QTDE ATUAL]] / tabItens[[#This Row],[Média]],999.9)</f>
        <v>0.44609665427509299</v>
      </c>
      <c r="M58" s="286">
        <v>0</v>
      </c>
      <c r="N58" s="287">
        <f>tabItens[[#This Row],[VALOR UNIT.]] * tabItens[[#This Row],[LC]]</f>
        <v>0</v>
      </c>
      <c r="O58" s="344" t="s">
        <v>2115</v>
      </c>
      <c r="P58" s="289"/>
      <c r="Q58" s="345"/>
      <c r="R58" s="343"/>
      <c r="S58" s="346"/>
      <c r="T58" s="292">
        <f>ROUNDDOWN(IFERROR(tabItens[[#This Row],[ATA DT.VALID.]] - $D$1,0) / 30,0)</f>
        <v>-1507</v>
      </c>
      <c r="U58" s="277" t="s">
        <v>1171</v>
      </c>
      <c r="V58" s="293">
        <v>1</v>
      </c>
      <c r="W58" s="294" t="s">
        <v>905</v>
      </c>
      <c r="X58" s="295">
        <v>57</v>
      </c>
      <c r="Y58" s="296">
        <v>15</v>
      </c>
      <c r="Z58" s="297">
        <v>6216</v>
      </c>
      <c r="AA58" s="298">
        <v>2023</v>
      </c>
      <c r="AB58" s="299">
        <v>500</v>
      </c>
      <c r="AC58" s="299"/>
      <c r="AD58" s="298"/>
      <c r="AE58" s="299"/>
      <c r="AF58" s="292"/>
      <c r="AG58" s="300" t="s">
        <v>904</v>
      </c>
      <c r="AH58" s="301"/>
      <c r="AI58" s="292">
        <v>2786</v>
      </c>
      <c r="AJ58" s="301">
        <v>44974</v>
      </c>
      <c r="AK58" s="301">
        <v>41170</v>
      </c>
      <c r="AL58" s="301">
        <v>44959</v>
      </c>
      <c r="AM58" s="346"/>
      <c r="AN58" s="339"/>
      <c r="AO58" s="302" t="str">
        <f>_xlfn.IFNA(IF(VLOOKUP(tabItens[[#This Row],[CÓDIGO]],tabExcluirDoEstoque[#Data],1,FALSE),"sim",""),"")</f>
        <v/>
      </c>
      <c r="AP58" s="303" t="str">
        <f ca="1">IF(OR(ISBLANK(tabItens[[#This Row],[ATA DT.VALID.]]),tabItens[[#This Row],[ATA DT.VALID.]]="",tabItens[[#This Row],[ATA DT.VALID.]]=" "),"",IF(TYPE(tabItens[[#This Row],[ATA DT.VALID.]])=1,ROUNDUP((tabItens[[#This Row],[ATA DT.VALID.]]-TODAY())/7,0),""))</f>
        <v/>
      </c>
      <c r="AQ58" s="304">
        <v>0</v>
      </c>
      <c r="AR58" s="305" t="str">
        <f>IF(ISBLANK(tabItens[[#This Row],[CÓDIGO]]),"",IFERROR(VLOOKUP(tabItens[[#This Row],[CÓDIGO]],Consumo!$C$3:$AC$862,26,FALSE),0))</f>
        <v>09.2023</v>
      </c>
      <c r="AS58" s="306">
        <f>SUMIF(Consumo!$C$3:$C$862,tabItens[[#This Row],[CÓDIGO]],Consumo!$N$3:$N$862) + SUMIF(Consumo!$C$3:$C$862,tabItens[[#This Row],[CÓDIGO]],Consumo!$O$3:$O$862) + SUMIF(Consumo!$C$3:$C$862,tabItens[[#This Row],[CÓDIGO]],Consumo!$P$3:$P$862) + SUMIF(Consumo!$C$3:$C$862,tabItens[[#This Row],[CÓDIGO]],Consumo!$Q$3:$Q$862)</f>
        <v>3119</v>
      </c>
      <c r="AT58" s="306">
        <f>SUMIF(Consumo!$C$3:$C$862,tabItens[[#This Row],[CÓDIGO]],Consumo!$Z$3:$Z$862)</f>
        <v>8339</v>
      </c>
      <c r="AU58" s="307">
        <f>SUMIF(Consumo!$C$3:$C$862,tabItens[[#This Row],[CÓDIGO]],Consumo!$AA$3:$AA$862)</f>
        <v>1171</v>
      </c>
      <c r="AV58" s="308">
        <f>SUMIF(Consumo!$C$3:$C$862,tabItens[[#This Row],[CÓDIGO]],Consumo!$Y$3:$Y$862)</f>
        <v>694.91666666666663</v>
      </c>
      <c r="AW58" s="281">
        <f>tabItens[[#This Row],[QTDE ATUAL]] + tabItens[[#This Row],[RC QTDE]] + tabItens[[#This Row],[AF SALDO]] + tabItens[[#This Row],[Recentes]]</f>
        <v>810</v>
      </c>
      <c r="AX58" s="309">
        <v>834</v>
      </c>
      <c r="AY58" s="309">
        <v>4</v>
      </c>
      <c r="AZ58" s="309">
        <f>IF(ISBLANK(tabItens[[#This Row],[CÓDIGO]]),"",tabItens[[#This Row],[PontoMês]] * (AZ$2+tabItens[[#This Row],[PontoQtM]]))</f>
        <v>3336</v>
      </c>
      <c r="BA58" s="308">
        <f>tabItens[[#This Row],[PontoPed]] - tabItens[[#This Row],[Saldo]] + (1/10)</f>
        <v>2526.1</v>
      </c>
      <c r="BB58" s="308">
        <f xml:space="preserve"> tabItens[[#This Row],[PontoMês]] * BB$2 - tabItens[[#This Row],[QTDE ATUAL]] - (1/10)</f>
        <v>523.9</v>
      </c>
      <c r="BC58" s="310">
        <f>IF( tabItens[[#This Row],[PontoPed]]&gt;0, IF(tabItens[[#This Row],[PontoPed]]&lt;1, 1, IF( tabItens[[#This Row],[Saldo]]&gt;tabItens[[#This Row],[PontoPed]], 0, (tabItens[[#This Row],[PontoPed]]-tabItens[[#This Row],[Saldo]])/tabItens[[#This Row],[PontoPed]] ) ), 0 )</f>
        <v>0.7571942446043165</v>
      </c>
      <c r="BD58" s="311">
        <f>ROUNDDOWN(IF( OR( AND(tabItens[[#This Row],[PontoPed]]&lt;tabItens[[#This Row],[Saldo]],tabItens[[#This Row],[Saldo]]&gt;0), tabItens[[#This Row],[PontoPed]]=0), 99, IF(AND(tabItens[[#This Row],[Saldo]]=0,tabItens[[#This Row],[PontoPed]]&gt;0), 0, (1-tabItens[[#This Row],[PctAb]])*10 ) ),0)</f>
        <v>2</v>
      </c>
      <c r="BE58" s="312">
        <f>MAX(ROUNDDOWN( IF(tabItens[[#This Row],[Abaixo]] &gt; 0,   tabItens[[#This Row],[Abaixo]] + (tabItens[[#This Row],[PontoMês]] * IF( OR( ISBLANK(tabItens[[#This Row],[ATA Nº/ANO]]), tabItens[[#This Row],[ATA Nº/ANO]] = ""),BE$2,BE$1)),0),0),0)</f>
        <v>5028</v>
      </c>
      <c r="BF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 s="313">
        <f>SUMIF(Consumo!$C$3:$C$862,tabItens[[#This Row],[CÓDIGO]],Consumo!$E$3:$E$862)</f>
        <v>10</v>
      </c>
      <c r="BH58" s="314">
        <f>IF(AND(tabItens[[#This Row],[Pend]] &gt; 0,tabItens[[#This Row],[Consumo]] &lt;&gt; 0), tabItens[[#This Row],[Pend]] / tabItens[[#This Row],[Consumo]], 0 )</f>
        <v>1.199184554502938E-3</v>
      </c>
      <c r="BI58" s="313"/>
      <c r="BJ58" s="313"/>
      <c r="BK58" s="315" t="s">
        <v>907</v>
      </c>
    </row>
    <row r="59" spans="1:63" x14ac:dyDescent="0.3">
      <c r="A59" s="336">
        <v>133843</v>
      </c>
      <c r="B59" s="277" t="s">
        <v>1902</v>
      </c>
      <c r="C59" s="337" t="s">
        <v>381</v>
      </c>
      <c r="D59" s="338">
        <v>0.69</v>
      </c>
      <c r="E59" s="339"/>
      <c r="F59" s="339"/>
      <c r="G59" s="339" t="s">
        <v>892</v>
      </c>
      <c r="H59" s="281">
        <v>0</v>
      </c>
      <c r="I59" s="340">
        <v>103003</v>
      </c>
      <c r="J59" s="341">
        <v>0.69</v>
      </c>
      <c r="K59" s="342">
        <v>10985</v>
      </c>
      <c r="L59" s="285">
        <f>IF(tabItens[[#This Row],[Média]] &gt; 0, tabItens[[#This Row],[QTDE ATUAL]] / tabItens[[#This Row],[Média]],999.9)</f>
        <v>0</v>
      </c>
      <c r="M59" s="286">
        <v>0</v>
      </c>
      <c r="N59" s="287">
        <f>tabItens[[#This Row],[VALOR UNIT.]] * tabItens[[#This Row],[LC]]</f>
        <v>0</v>
      </c>
      <c r="O59" s="344" t="s">
        <v>2115</v>
      </c>
      <c r="P59" s="289"/>
      <c r="Q59" s="345"/>
      <c r="R59" s="343"/>
      <c r="S59" s="346"/>
      <c r="T59" s="292">
        <f>ROUNDDOWN(IFERROR(tabItens[[#This Row],[ATA DT.VALID.]] - $D$1,0) / 30,0)</f>
        <v>-1507</v>
      </c>
      <c r="U59" s="277" t="s">
        <v>989</v>
      </c>
      <c r="V59" s="293">
        <v>1</v>
      </c>
      <c r="W59" s="294" t="s">
        <v>905</v>
      </c>
      <c r="X59" s="295">
        <v>57</v>
      </c>
      <c r="Y59" s="296">
        <v>16</v>
      </c>
      <c r="Z59" s="297">
        <v>6985</v>
      </c>
      <c r="AA59" s="298">
        <v>2023</v>
      </c>
      <c r="AB59" s="299">
        <v>2200</v>
      </c>
      <c r="AC59" s="299"/>
      <c r="AD59" s="298"/>
      <c r="AE59" s="299"/>
      <c r="AF59" s="292"/>
      <c r="AG59" s="300" t="s">
        <v>904</v>
      </c>
      <c r="AH59" s="301"/>
      <c r="AI59" s="292">
        <v>6166</v>
      </c>
      <c r="AJ59" s="301">
        <v>44973</v>
      </c>
      <c r="AK59" s="301">
        <v>43074</v>
      </c>
      <c r="AL59" s="301">
        <v>44959</v>
      </c>
      <c r="AM59" s="346"/>
      <c r="AN59" s="339"/>
      <c r="AO59" s="302" t="str">
        <f>_xlfn.IFNA(IF(VLOOKUP(tabItens[[#This Row],[CÓDIGO]],tabExcluirDoEstoque[#Data],1,FALSE),"sim",""),"")</f>
        <v/>
      </c>
      <c r="AP59" s="303" t="str">
        <f ca="1">IF(OR(ISBLANK(tabItens[[#This Row],[ATA DT.VALID.]]),tabItens[[#This Row],[ATA DT.VALID.]]="",tabItens[[#This Row],[ATA DT.VALID.]]=" "),"",IF(TYPE(tabItens[[#This Row],[ATA DT.VALID.]])=1,ROUNDUP((tabItens[[#This Row],[ATA DT.VALID.]]-TODAY())/7,0),""))</f>
        <v/>
      </c>
      <c r="AQ59" s="304">
        <v>0</v>
      </c>
      <c r="AR59" s="305" t="str">
        <f>IF(ISBLANK(tabItens[[#This Row],[CÓDIGO]]),"",IFERROR(VLOOKUP(tabItens[[#This Row],[CÓDIGO]],Consumo!$C$3:$AC$862,26,FALSE),0))</f>
        <v>09.2023</v>
      </c>
      <c r="AS59" s="306">
        <f>SUMIF(Consumo!$C$3:$C$862,tabItens[[#This Row],[CÓDIGO]],Consumo!$N$3:$N$862) + SUMIF(Consumo!$C$3:$C$862,tabItens[[#This Row],[CÓDIGO]],Consumo!$O$3:$O$862) + SUMIF(Consumo!$C$3:$C$862,tabItens[[#This Row],[CÓDIGO]],Consumo!$P$3:$P$862) + SUMIF(Consumo!$C$3:$C$862,tabItens[[#This Row],[CÓDIGO]],Consumo!$Q$3:$Q$862)</f>
        <v>6709</v>
      </c>
      <c r="AT59" s="306">
        <f>SUMIF(Consumo!$C$3:$C$862,tabItens[[#This Row],[CÓDIGO]],Consumo!$Z$3:$Z$862)</f>
        <v>18517</v>
      </c>
      <c r="AU59" s="307">
        <f>SUMIF(Consumo!$C$3:$C$862,tabItens[[#This Row],[CÓDIGO]],Consumo!$AA$3:$AA$862)</f>
        <v>2310</v>
      </c>
      <c r="AV59" s="308">
        <f>SUMIF(Consumo!$C$3:$C$862,tabItens[[#This Row],[CÓDIGO]],Consumo!$Y$3:$Y$862)</f>
        <v>1543.0833333333333</v>
      </c>
      <c r="AW59" s="281">
        <f>tabItens[[#This Row],[QTDE ATUAL]] + tabItens[[#This Row],[RC QTDE]] + tabItens[[#This Row],[AF SALDO]] + tabItens[[#This Row],[Recentes]]</f>
        <v>2200</v>
      </c>
      <c r="AX59" s="309">
        <v>2084</v>
      </c>
      <c r="AY59" s="309">
        <v>4</v>
      </c>
      <c r="AZ59" s="309">
        <f>IF(ISBLANK(tabItens[[#This Row],[CÓDIGO]]),"",tabItens[[#This Row],[PontoMês]] * (AZ$2+tabItens[[#This Row],[PontoQtM]]))</f>
        <v>8336</v>
      </c>
      <c r="BA59" s="308">
        <f>tabItens[[#This Row],[PontoPed]] - tabItens[[#This Row],[Saldo]] + (1/10)</f>
        <v>6136.1</v>
      </c>
      <c r="BB59" s="308">
        <f xml:space="preserve"> tabItens[[#This Row],[PontoMês]] * BB$2 - tabItens[[#This Row],[QTDE ATUAL]] - (1/10)</f>
        <v>2083.9</v>
      </c>
      <c r="BC59" s="310">
        <f>IF( tabItens[[#This Row],[PontoPed]]&gt;0, IF(tabItens[[#This Row],[PontoPed]]&lt;1, 1, IF( tabItens[[#This Row],[Saldo]]&gt;tabItens[[#This Row],[PontoPed]], 0, (tabItens[[#This Row],[PontoPed]]-tabItens[[#This Row],[Saldo]])/tabItens[[#This Row],[PontoPed]] ) ), 0 )</f>
        <v>0.73608445297504799</v>
      </c>
      <c r="BD59" s="311">
        <f>ROUNDDOWN(IF( OR( AND(tabItens[[#This Row],[PontoPed]]&lt;tabItens[[#This Row],[Saldo]],tabItens[[#This Row],[Saldo]]&gt;0), tabItens[[#This Row],[PontoPed]]=0), 99, IF(AND(tabItens[[#This Row],[Saldo]]=0,tabItens[[#This Row],[PontoPed]]&gt;0), 0, (1-tabItens[[#This Row],[PctAb]])*10 ) ),0)</f>
        <v>2</v>
      </c>
      <c r="BE59" s="312">
        <f>MAX(ROUNDDOWN( IF(tabItens[[#This Row],[Abaixo]] &gt; 0,   tabItens[[#This Row],[Abaixo]] + (tabItens[[#This Row],[PontoMês]] * IF( OR( ISBLANK(tabItens[[#This Row],[ATA Nº/ANO]]), tabItens[[#This Row],[ATA Nº/ANO]] = ""),BE$2,BE$1)),0),0),0)</f>
        <v>12388</v>
      </c>
      <c r="BF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 s="313">
        <f>SUMIF(Consumo!$C$3:$C$862,tabItens[[#This Row],[CÓDIGO]],Consumo!$E$3:$E$862)</f>
        <v>20</v>
      </c>
      <c r="BH59" s="314">
        <f>IF(AND(tabItens[[#This Row],[Pend]] &gt; 0,tabItens[[#This Row],[Consumo]] &lt;&gt; 0), tabItens[[#This Row],[Pend]] / tabItens[[#This Row],[Consumo]], 0 )</f>
        <v>1.0800885672625155E-3</v>
      </c>
      <c r="BI59" s="313"/>
      <c r="BJ59" s="313"/>
      <c r="BK59" s="315" t="s">
        <v>907</v>
      </c>
    </row>
    <row r="60" spans="1:63" x14ac:dyDescent="0.3">
      <c r="A60" s="336">
        <v>133845</v>
      </c>
      <c r="B60" s="277" t="s">
        <v>1904</v>
      </c>
      <c r="C60" s="337" t="s">
        <v>381</v>
      </c>
      <c r="D60" s="338">
        <v>0.69</v>
      </c>
      <c r="E60" s="339"/>
      <c r="F60" s="339"/>
      <c r="G60" s="339" t="s">
        <v>892</v>
      </c>
      <c r="H60" s="281">
        <v>1230</v>
      </c>
      <c r="I60" s="340">
        <v>103003</v>
      </c>
      <c r="J60" s="341">
        <v>0.69</v>
      </c>
      <c r="K60" s="342">
        <v>10600</v>
      </c>
      <c r="L60" s="285">
        <f>IF(tabItens[[#This Row],[Média]] &gt; 0, tabItens[[#This Row],[QTDE ATUAL]] / tabItens[[#This Row],[Média]],999.9)</f>
        <v>0.84045097369320121</v>
      </c>
      <c r="M60" s="286">
        <v>0</v>
      </c>
      <c r="N60" s="287">
        <f>tabItens[[#This Row],[VALOR UNIT.]] * tabItens[[#This Row],[LC]]</f>
        <v>0</v>
      </c>
      <c r="O60" s="344" t="s">
        <v>2115</v>
      </c>
      <c r="P60" s="289"/>
      <c r="Q60" s="345"/>
      <c r="R60" s="343"/>
      <c r="S60" s="346"/>
      <c r="T60" s="292">
        <f>ROUNDDOWN(IFERROR(tabItens[[#This Row],[ATA DT.VALID.]] - $D$1,0) / 30,0)</f>
        <v>-1507</v>
      </c>
      <c r="U60" s="277" t="s">
        <v>989</v>
      </c>
      <c r="V60" s="293">
        <v>1</v>
      </c>
      <c r="W60" s="294" t="s">
        <v>905</v>
      </c>
      <c r="X60" s="295">
        <v>57</v>
      </c>
      <c r="Y60" s="296">
        <v>16</v>
      </c>
      <c r="Z60" s="297">
        <v>6216</v>
      </c>
      <c r="AA60" s="298">
        <v>2023</v>
      </c>
      <c r="AB60" s="299">
        <v>1000</v>
      </c>
      <c r="AC60" s="299"/>
      <c r="AD60" s="298"/>
      <c r="AE60" s="299"/>
      <c r="AF60" s="292"/>
      <c r="AG60" s="300" t="s">
        <v>904</v>
      </c>
      <c r="AH60" s="301"/>
      <c r="AI60" s="292">
        <v>5874</v>
      </c>
      <c r="AJ60" s="301">
        <v>44973</v>
      </c>
      <c r="AK60" s="301">
        <v>43074</v>
      </c>
      <c r="AL60" s="301">
        <v>44959</v>
      </c>
      <c r="AM60" s="346"/>
      <c r="AN60" s="339"/>
      <c r="AO60" s="302" t="str">
        <f>_xlfn.IFNA(IF(VLOOKUP(tabItens[[#This Row],[CÓDIGO]],tabExcluirDoEstoque[#Data],1,FALSE),"sim",""),"")</f>
        <v/>
      </c>
      <c r="AP60" s="303" t="str">
        <f ca="1">IF(OR(ISBLANK(tabItens[[#This Row],[ATA DT.VALID.]]),tabItens[[#This Row],[ATA DT.VALID.]]="",tabItens[[#This Row],[ATA DT.VALID.]]=" "),"",IF(TYPE(tabItens[[#This Row],[ATA DT.VALID.]])=1,ROUNDUP((tabItens[[#This Row],[ATA DT.VALID.]]-TODAY())/7,0),""))</f>
        <v/>
      </c>
      <c r="AQ60" s="304">
        <v>0</v>
      </c>
      <c r="AR60" s="305" t="str">
        <f>IF(ISBLANK(tabItens[[#This Row],[CÓDIGO]]),"",IFERROR(VLOOKUP(tabItens[[#This Row],[CÓDIGO]],Consumo!$C$3:$AC$862,26,FALSE),0))</f>
        <v>09.2023</v>
      </c>
      <c r="AS60" s="306">
        <f>SUMIF(Consumo!$C$3:$C$862,tabItens[[#This Row],[CÓDIGO]],Consumo!$N$3:$N$862) + SUMIF(Consumo!$C$3:$C$862,tabItens[[#This Row],[CÓDIGO]],Consumo!$O$3:$O$862) + SUMIF(Consumo!$C$3:$C$862,tabItens[[#This Row],[CÓDIGO]],Consumo!$P$3:$P$862) + SUMIF(Consumo!$C$3:$C$862,tabItens[[#This Row],[CÓDIGO]],Consumo!$Q$3:$Q$862)</f>
        <v>6400</v>
      </c>
      <c r="AT60" s="306">
        <f>SUMIF(Consumo!$C$3:$C$862,tabItens[[#This Row],[CÓDIGO]],Consumo!$Z$3:$Z$862)</f>
        <v>17562</v>
      </c>
      <c r="AU60" s="307">
        <f>SUMIF(Consumo!$C$3:$C$862,tabItens[[#This Row],[CÓDIGO]],Consumo!$AA$3:$AA$862)</f>
        <v>2325</v>
      </c>
      <c r="AV60" s="308">
        <f>SUMIF(Consumo!$C$3:$C$862,tabItens[[#This Row],[CÓDIGO]],Consumo!$Y$3:$Y$862)</f>
        <v>1463.5</v>
      </c>
      <c r="AW60" s="281">
        <f>tabItens[[#This Row],[QTDE ATUAL]] + tabItens[[#This Row],[RC QTDE]] + tabItens[[#This Row],[AF SALDO]] + tabItens[[#This Row],[Recentes]]</f>
        <v>2230</v>
      </c>
      <c r="AX60" s="309">
        <v>2084</v>
      </c>
      <c r="AY60" s="309">
        <v>4</v>
      </c>
      <c r="AZ60" s="309">
        <f>IF(ISBLANK(tabItens[[#This Row],[CÓDIGO]]),"",tabItens[[#This Row],[PontoMês]] * (AZ$2+tabItens[[#This Row],[PontoQtM]]))</f>
        <v>8336</v>
      </c>
      <c r="BA60" s="308">
        <f>tabItens[[#This Row],[PontoPed]] - tabItens[[#This Row],[Saldo]] + (1/10)</f>
        <v>6106.1</v>
      </c>
      <c r="BB60" s="308">
        <f xml:space="preserve"> tabItens[[#This Row],[PontoMês]] * BB$2 - tabItens[[#This Row],[QTDE ATUAL]] - (1/10)</f>
        <v>853.9</v>
      </c>
      <c r="BC60" s="310">
        <f>IF( tabItens[[#This Row],[PontoPed]]&gt;0, IF(tabItens[[#This Row],[PontoPed]]&lt;1, 1, IF( tabItens[[#This Row],[Saldo]]&gt;tabItens[[#This Row],[PontoPed]], 0, (tabItens[[#This Row],[PontoPed]]-tabItens[[#This Row],[Saldo]])/tabItens[[#This Row],[PontoPed]] ) ), 0 )</f>
        <v>0.7324856046065259</v>
      </c>
      <c r="BD60" s="311">
        <f>ROUNDDOWN(IF( OR( AND(tabItens[[#This Row],[PontoPed]]&lt;tabItens[[#This Row],[Saldo]],tabItens[[#This Row],[Saldo]]&gt;0), tabItens[[#This Row],[PontoPed]]=0), 99, IF(AND(tabItens[[#This Row],[Saldo]]=0,tabItens[[#This Row],[PontoPed]]&gt;0), 0, (1-tabItens[[#This Row],[PctAb]])*10 ) ),0)</f>
        <v>2</v>
      </c>
      <c r="BE60" s="312">
        <f>MAX(ROUNDDOWN( IF(tabItens[[#This Row],[Abaixo]] &gt; 0,   tabItens[[#This Row],[Abaixo]] + (tabItens[[#This Row],[PontoMês]] * IF( OR( ISBLANK(tabItens[[#This Row],[ATA Nº/ANO]]), tabItens[[#This Row],[ATA Nº/ANO]] = ""),BE$2,BE$1)),0),0),0)</f>
        <v>12358</v>
      </c>
      <c r="BF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 s="313">
        <f>SUMIF(Consumo!$C$3:$C$862,tabItens[[#This Row],[CÓDIGO]],Consumo!$E$3:$E$862)</f>
        <v>15</v>
      </c>
      <c r="BH60" s="314">
        <f>IF(AND(tabItens[[#This Row],[Pend]] &gt; 0,tabItens[[#This Row],[Consumo]] &lt;&gt; 0), tabItens[[#This Row],[Pend]] / tabItens[[#This Row],[Consumo]], 0 )</f>
        <v>8.5411684318414764E-4</v>
      </c>
      <c r="BI60" s="313"/>
      <c r="BJ60" s="313"/>
      <c r="BK60" s="315" t="s">
        <v>907</v>
      </c>
    </row>
    <row r="61" spans="1:63" x14ac:dyDescent="0.3">
      <c r="A61" s="336">
        <v>132465</v>
      </c>
      <c r="B61" s="277" t="s">
        <v>1876</v>
      </c>
      <c r="C61" s="337" t="s">
        <v>31</v>
      </c>
      <c r="D61" s="338">
        <v>20.45</v>
      </c>
      <c r="E61" s="339"/>
      <c r="F61" s="339"/>
      <c r="G61" s="339" t="s">
        <v>892</v>
      </c>
      <c r="H61" s="281">
        <v>50</v>
      </c>
      <c r="I61" s="340">
        <v>103003</v>
      </c>
      <c r="J61" s="341">
        <v>20.45</v>
      </c>
      <c r="K61" s="342">
        <v>123</v>
      </c>
      <c r="L61" s="285">
        <f>IF(tabItens[[#This Row],[Média]] &gt; 0, tabItens[[#This Row],[QTDE ATUAL]] / tabItens[[#This Row],[Média]],999.9)</f>
        <v>4.0816326530612246</v>
      </c>
      <c r="M61" s="286">
        <v>0</v>
      </c>
      <c r="N61" s="287">
        <f>tabItens[[#This Row],[VALOR UNIT.]] * tabItens[[#This Row],[LC]]</f>
        <v>0</v>
      </c>
      <c r="O61" s="344" t="s">
        <v>2224</v>
      </c>
      <c r="P61" s="289"/>
      <c r="Q61" s="345"/>
      <c r="R61" s="343"/>
      <c r="S61" s="346"/>
      <c r="T61" s="292">
        <f>ROUNDDOWN(IFERROR(tabItens[[#This Row],[ATA DT.VALID.]] - $D$1,0) / 30,0)</f>
        <v>-1507</v>
      </c>
      <c r="U61" s="277" t="s">
        <v>1047</v>
      </c>
      <c r="V61" s="293">
        <v>1</v>
      </c>
      <c r="W61" s="294" t="s">
        <v>2107</v>
      </c>
      <c r="X61" s="295">
        <v>51</v>
      </c>
      <c r="Y61" s="296">
        <v>11</v>
      </c>
      <c r="Z61" s="297"/>
      <c r="AA61" s="298"/>
      <c r="AB61" s="299"/>
      <c r="AC61" s="299"/>
      <c r="AD61" s="298"/>
      <c r="AE61" s="299"/>
      <c r="AF61" s="292"/>
      <c r="AG61" s="300" t="s">
        <v>904</v>
      </c>
      <c r="AH61" s="301"/>
      <c r="AI61" s="292">
        <v>42</v>
      </c>
      <c r="AJ61" s="301">
        <v>45195</v>
      </c>
      <c r="AK61" s="301">
        <v>42796</v>
      </c>
      <c r="AL61" s="301">
        <v>45189</v>
      </c>
      <c r="AM61" s="346"/>
      <c r="AN61" s="339"/>
      <c r="AO61" s="302" t="str">
        <f>_xlfn.IFNA(IF(VLOOKUP(tabItens[[#This Row],[CÓDIGO]],tabExcluirDoEstoque[#Data],1,FALSE),"sim",""),"")</f>
        <v/>
      </c>
      <c r="AP61" s="303" t="str">
        <f ca="1">IF(OR(ISBLANK(tabItens[[#This Row],[ATA DT.VALID.]]),tabItens[[#This Row],[ATA DT.VALID.]]="",tabItens[[#This Row],[ATA DT.VALID.]]=" "),"",IF(TYPE(tabItens[[#This Row],[ATA DT.VALID.]])=1,ROUNDUP((tabItens[[#This Row],[ATA DT.VALID.]]-TODAY())/7,0),""))</f>
        <v/>
      </c>
      <c r="AQ61" s="304">
        <v>0</v>
      </c>
      <c r="AR61" s="305" t="str">
        <f>IF(ISBLANK(tabItens[[#This Row],[CÓDIGO]]),"",IFERROR(VLOOKUP(tabItens[[#This Row],[CÓDIGO]],Consumo!$C$3:$AC$862,26,FALSE),0))</f>
        <v>09.2023</v>
      </c>
      <c r="AS61" s="306">
        <f>SUMIF(Consumo!$C$3:$C$862,tabItens[[#This Row],[CÓDIGO]],Consumo!$N$3:$N$862) + SUMIF(Consumo!$C$3:$C$862,tabItens[[#This Row],[CÓDIGO]],Consumo!$O$3:$O$862) + SUMIF(Consumo!$C$3:$C$862,tabItens[[#This Row],[CÓDIGO]],Consumo!$P$3:$P$862) + SUMIF(Consumo!$C$3:$C$862,tabItens[[#This Row],[CÓDIGO]],Consumo!$Q$3:$Q$862)</f>
        <v>25</v>
      </c>
      <c r="AT61" s="306">
        <f>SUMIF(Consumo!$C$3:$C$862,tabItens[[#This Row],[CÓDIGO]],Consumo!$Z$3:$Z$862)</f>
        <v>158</v>
      </c>
      <c r="AU61" s="307">
        <f>SUMIF(Consumo!$C$3:$C$862,tabItens[[#This Row],[CÓDIGO]],Consumo!$AA$3:$AA$862)</f>
        <v>60</v>
      </c>
      <c r="AV61" s="308">
        <f>SUMIF(Consumo!$C$3:$C$862,tabItens[[#This Row],[CÓDIGO]],Consumo!$Y$3:$Y$862)</f>
        <v>12.25</v>
      </c>
      <c r="AW61" s="281">
        <f>tabItens[[#This Row],[QTDE ATUAL]] + tabItens[[#This Row],[RC QTDE]] + tabItens[[#This Row],[AF SALDO]] + tabItens[[#This Row],[Recentes]]</f>
        <v>50</v>
      </c>
      <c r="AX61" s="309">
        <v>50</v>
      </c>
      <c r="AY61" s="309">
        <v>4</v>
      </c>
      <c r="AZ61" s="309">
        <f>IF(ISBLANK(tabItens[[#This Row],[CÓDIGO]]),"",tabItens[[#This Row],[PontoMês]] * (AZ$2+tabItens[[#This Row],[PontoQtM]]))</f>
        <v>200</v>
      </c>
      <c r="BA61" s="308">
        <f>tabItens[[#This Row],[PontoPed]] - tabItens[[#This Row],[Saldo]] + (1/10)</f>
        <v>150.1</v>
      </c>
      <c r="BB61" s="308">
        <f xml:space="preserve"> tabItens[[#This Row],[PontoMês]] * BB$2 - tabItens[[#This Row],[QTDE ATUAL]] - (1/10)</f>
        <v>-0.1</v>
      </c>
      <c r="BC61" s="310">
        <f>IF( tabItens[[#This Row],[PontoPed]]&gt;0, IF(tabItens[[#This Row],[PontoPed]]&lt;1, 1, IF( tabItens[[#This Row],[Saldo]]&gt;tabItens[[#This Row],[PontoPed]], 0, (tabItens[[#This Row],[PontoPed]]-tabItens[[#This Row],[Saldo]])/tabItens[[#This Row],[PontoPed]] ) ), 0 )</f>
        <v>0.75</v>
      </c>
      <c r="BD61" s="311">
        <f>ROUNDDOWN(IF( OR( AND(tabItens[[#This Row],[PontoPed]]&lt;tabItens[[#This Row],[Saldo]],tabItens[[#This Row],[Saldo]]&gt;0), tabItens[[#This Row],[PontoPed]]=0), 99, IF(AND(tabItens[[#This Row],[Saldo]]=0,tabItens[[#This Row],[PontoPed]]&gt;0), 0, (1-tabItens[[#This Row],[PctAb]])*10 ) ),0)</f>
        <v>2</v>
      </c>
      <c r="BE61" s="312">
        <f>MAX(ROUNDDOWN( IF(tabItens[[#This Row],[Abaixo]] &gt; 0,   tabItens[[#This Row],[Abaixo]] + (tabItens[[#This Row],[PontoMês]] * IF( OR( ISBLANK(tabItens[[#This Row],[ATA Nº/ANO]]), tabItens[[#This Row],[ATA Nº/ANO]] = ""),BE$2,BE$1)),0),0),0)</f>
        <v>300</v>
      </c>
      <c r="BF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 s="313">
        <f>SUMIF(Consumo!$C$3:$C$862,tabItens[[#This Row],[CÓDIGO]],Consumo!$E$3:$E$862)</f>
        <v>35</v>
      </c>
      <c r="BH61" s="314">
        <f>IF(AND(tabItens[[#This Row],[Pend]] &gt; 0,tabItens[[#This Row],[Consumo]] &lt;&gt; 0), tabItens[[#This Row],[Pend]] / tabItens[[#This Row],[Consumo]], 0 )</f>
        <v>0.22151898734177214</v>
      </c>
      <c r="BI61" s="313"/>
      <c r="BJ61" s="313"/>
      <c r="BK61" s="315" t="s">
        <v>907</v>
      </c>
    </row>
    <row r="62" spans="1:63" x14ac:dyDescent="0.3">
      <c r="A62" s="336">
        <v>74911</v>
      </c>
      <c r="B62" s="277" t="s">
        <v>1454</v>
      </c>
      <c r="C62" s="337" t="s">
        <v>264</v>
      </c>
      <c r="D62" s="338">
        <v>146</v>
      </c>
      <c r="E62" s="339"/>
      <c r="F62" s="339"/>
      <c r="G62" s="339" t="s">
        <v>892</v>
      </c>
      <c r="H62" s="281">
        <v>17</v>
      </c>
      <c r="I62" s="340">
        <v>103003</v>
      </c>
      <c r="J62" s="341">
        <v>146</v>
      </c>
      <c r="K62" s="342">
        <v>133</v>
      </c>
      <c r="L62" s="285">
        <f>IF(tabItens[[#This Row],[Média]] &gt; 0, tabItens[[#This Row],[QTDE ATUAL]] / tabItens[[#This Row],[Média]],999.9)</f>
        <v>1.6451612903225805</v>
      </c>
      <c r="M62" s="286">
        <v>0</v>
      </c>
      <c r="N62" s="287">
        <f>tabItens[[#This Row],[VALOR UNIT.]] * tabItens[[#This Row],[LC]]</f>
        <v>0</v>
      </c>
      <c r="O62" s="344" t="s">
        <v>2153</v>
      </c>
      <c r="P62" s="289"/>
      <c r="Q62" s="345"/>
      <c r="R62" s="343"/>
      <c r="S62" s="346"/>
      <c r="T62" s="292">
        <f>ROUNDDOWN(IFERROR(tabItens[[#This Row],[ATA DT.VALID.]] - $D$1,0) / 30,0)</f>
        <v>-1507</v>
      </c>
      <c r="U62" s="277" t="s">
        <v>1380</v>
      </c>
      <c r="V62" s="293">
        <v>1</v>
      </c>
      <c r="W62" s="294" t="s">
        <v>906</v>
      </c>
      <c r="X62" s="295">
        <v>74</v>
      </c>
      <c r="Y62" s="296">
        <v>3</v>
      </c>
      <c r="Z62" s="297"/>
      <c r="AA62" s="298"/>
      <c r="AB62" s="299"/>
      <c r="AC62" s="299"/>
      <c r="AD62" s="298"/>
      <c r="AE62" s="299"/>
      <c r="AF62" s="292"/>
      <c r="AG62" s="300" t="s">
        <v>904</v>
      </c>
      <c r="AH62" s="301"/>
      <c r="AI62" s="292">
        <v>44</v>
      </c>
      <c r="AJ62" s="301">
        <v>44974</v>
      </c>
      <c r="AK62" s="301">
        <v>37845</v>
      </c>
      <c r="AL62" s="301">
        <v>45210</v>
      </c>
      <c r="AM62" s="346"/>
      <c r="AN62" s="339"/>
      <c r="AO62" s="302" t="str">
        <f>_xlfn.IFNA(IF(VLOOKUP(tabItens[[#This Row],[CÓDIGO]],tabExcluirDoEstoque[#Data],1,FALSE),"sim",""),"")</f>
        <v/>
      </c>
      <c r="AP62" s="303" t="str">
        <f ca="1">IF(OR(ISBLANK(tabItens[[#This Row],[ATA DT.VALID.]]),tabItens[[#This Row],[ATA DT.VALID.]]="",tabItens[[#This Row],[ATA DT.VALID.]]=" "),"",IF(TYPE(tabItens[[#This Row],[ATA DT.VALID.]])=1,ROUNDUP((tabItens[[#This Row],[ATA DT.VALID.]]-TODAY())/7,0),""))</f>
        <v/>
      </c>
      <c r="AQ62" s="304">
        <v>0</v>
      </c>
      <c r="AR62" s="305" t="str">
        <f>IF(ISBLANK(tabItens[[#This Row],[CÓDIGO]]),"",IFERROR(VLOOKUP(tabItens[[#This Row],[CÓDIGO]],Consumo!$C$3:$AC$862,26,FALSE),0))</f>
        <v>09.2023</v>
      </c>
      <c r="AS62" s="306">
        <f>SUMIF(Consumo!$C$3:$C$862,tabItens[[#This Row],[CÓDIGO]],Consumo!$N$3:$N$862) + SUMIF(Consumo!$C$3:$C$862,tabItens[[#This Row],[CÓDIGO]],Consumo!$O$3:$O$862) + SUMIF(Consumo!$C$3:$C$862,tabItens[[#This Row],[CÓDIGO]],Consumo!$P$3:$P$862) + SUMIF(Consumo!$C$3:$C$862,tabItens[[#This Row],[CÓDIGO]],Consumo!$Q$3:$Q$862)</f>
        <v>18</v>
      </c>
      <c r="AT62" s="306">
        <f>SUMIF(Consumo!$C$3:$C$862,tabItens[[#This Row],[CÓDIGO]],Consumo!$Z$3:$Z$862)</f>
        <v>133</v>
      </c>
      <c r="AU62" s="307">
        <f>SUMIF(Consumo!$C$3:$C$862,tabItens[[#This Row],[CÓDIGO]],Consumo!$AA$3:$AA$862)</f>
        <v>65</v>
      </c>
      <c r="AV62" s="308">
        <f>SUMIF(Consumo!$C$3:$C$862,tabItens[[#This Row],[CÓDIGO]],Consumo!$Y$3:$Y$862)</f>
        <v>10.333333333333334</v>
      </c>
      <c r="AW62" s="281">
        <f>tabItens[[#This Row],[QTDE ATUAL]] + tabItens[[#This Row],[RC QTDE]] + tabItens[[#This Row],[AF SALDO]] + tabItens[[#This Row],[Recentes]]</f>
        <v>17</v>
      </c>
      <c r="AX62" s="309">
        <v>20</v>
      </c>
      <c r="AY62" s="309">
        <v>4</v>
      </c>
      <c r="AZ62" s="309">
        <f>IF(ISBLANK(tabItens[[#This Row],[CÓDIGO]]),"",tabItens[[#This Row],[PontoMês]] * (AZ$2+tabItens[[#This Row],[PontoQtM]]))</f>
        <v>80</v>
      </c>
      <c r="BA62" s="308">
        <f>tabItens[[#This Row],[PontoPed]] - tabItens[[#This Row],[Saldo]] + (1/10)</f>
        <v>63.1</v>
      </c>
      <c r="BB62" s="308">
        <f xml:space="preserve"> tabItens[[#This Row],[PontoMês]] * BB$2 - tabItens[[#This Row],[QTDE ATUAL]] - (1/10)</f>
        <v>2.9</v>
      </c>
      <c r="BC62" s="310">
        <f>IF( tabItens[[#This Row],[PontoPed]]&gt;0, IF(tabItens[[#This Row],[PontoPed]]&lt;1, 1, IF( tabItens[[#This Row],[Saldo]]&gt;tabItens[[#This Row],[PontoPed]], 0, (tabItens[[#This Row],[PontoPed]]-tabItens[[#This Row],[Saldo]])/tabItens[[#This Row],[PontoPed]] ) ), 0 )</f>
        <v>0.78749999999999998</v>
      </c>
      <c r="BD62" s="311">
        <f>ROUNDDOWN(IF( OR( AND(tabItens[[#This Row],[PontoPed]]&lt;tabItens[[#This Row],[Saldo]],tabItens[[#This Row],[Saldo]]&gt;0), tabItens[[#This Row],[PontoPed]]=0), 99, IF(AND(tabItens[[#This Row],[Saldo]]=0,tabItens[[#This Row],[PontoPed]]&gt;0), 0, (1-tabItens[[#This Row],[PctAb]])*10 ) ),0)</f>
        <v>2</v>
      </c>
      <c r="BE62" s="312">
        <f>MAX(ROUNDDOWN( IF(tabItens[[#This Row],[Abaixo]] &gt; 0,   tabItens[[#This Row],[Abaixo]] + (tabItens[[#This Row],[PontoMês]] * IF( OR( ISBLANK(tabItens[[#This Row],[ATA Nº/ANO]]), tabItens[[#This Row],[ATA Nº/ANO]] = ""),BE$2,BE$1)),0),0),0)</f>
        <v>123</v>
      </c>
      <c r="BF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 s="313">
        <f>SUMIF(Consumo!$C$3:$C$862,tabItens[[#This Row],[CÓDIGO]],Consumo!$E$3:$E$862)</f>
        <v>0</v>
      </c>
      <c r="BH62" s="314">
        <f>IF(AND(tabItens[[#This Row],[Pend]] &gt; 0,tabItens[[#This Row],[Consumo]] &lt;&gt; 0), tabItens[[#This Row],[Pend]] / tabItens[[#This Row],[Consumo]], 0 )</f>
        <v>0</v>
      </c>
      <c r="BI62" s="313"/>
      <c r="BJ62" s="313"/>
      <c r="BK62" s="315" t="s">
        <v>907</v>
      </c>
    </row>
    <row r="63" spans="1:63" x14ac:dyDescent="0.3">
      <c r="A63" s="336">
        <v>63591</v>
      </c>
      <c r="B63" s="277" t="s">
        <v>1406</v>
      </c>
      <c r="C63" s="337" t="s">
        <v>381</v>
      </c>
      <c r="D63" s="338">
        <v>0.46</v>
      </c>
      <c r="E63" s="339"/>
      <c r="F63" s="339"/>
      <c r="G63" s="339" t="s">
        <v>892</v>
      </c>
      <c r="H63" s="281">
        <v>0</v>
      </c>
      <c r="I63" s="340">
        <v>103003</v>
      </c>
      <c r="J63" s="341">
        <v>0.46</v>
      </c>
      <c r="K63" s="342">
        <v>5589</v>
      </c>
      <c r="L63" s="285">
        <f>IF(tabItens[[#This Row],[Média]] &gt; 0, tabItens[[#This Row],[QTDE ATUAL]] / tabItens[[#This Row],[Média]],999.9)</f>
        <v>0</v>
      </c>
      <c r="M63" s="286">
        <v>0</v>
      </c>
      <c r="N63" s="287">
        <f>tabItens[[#This Row],[VALOR UNIT.]] * tabItens[[#This Row],[LC]]</f>
        <v>0</v>
      </c>
      <c r="O63" s="344" t="s">
        <v>2141</v>
      </c>
      <c r="P63" s="289"/>
      <c r="Q63" s="345"/>
      <c r="R63" s="343"/>
      <c r="S63" s="346"/>
      <c r="T63" s="292">
        <f>ROUNDDOWN(IFERROR(tabItens[[#This Row],[ATA DT.VALID.]] - $D$1,0) / 30,0)</f>
        <v>-1507</v>
      </c>
      <c r="U63" s="277" t="s">
        <v>1177</v>
      </c>
      <c r="V63" s="293">
        <v>1</v>
      </c>
      <c r="W63" s="294" t="s">
        <v>905</v>
      </c>
      <c r="X63" s="295">
        <v>57</v>
      </c>
      <c r="Y63" s="296">
        <v>2</v>
      </c>
      <c r="Z63" s="297">
        <v>6216</v>
      </c>
      <c r="AA63" s="298">
        <v>2023</v>
      </c>
      <c r="AB63" s="299">
        <v>1000</v>
      </c>
      <c r="AC63" s="299"/>
      <c r="AD63" s="298"/>
      <c r="AE63" s="299"/>
      <c r="AF63" s="292"/>
      <c r="AG63" s="300" t="s">
        <v>904</v>
      </c>
      <c r="AH63" s="301"/>
      <c r="AI63" s="292">
        <v>2784</v>
      </c>
      <c r="AJ63" s="301">
        <v>44586</v>
      </c>
      <c r="AK63" s="301" t="s">
        <v>892</v>
      </c>
      <c r="AL63" s="301">
        <v>44551</v>
      </c>
      <c r="AM63" s="346"/>
      <c r="AN63" s="339"/>
      <c r="AO63" s="302" t="str">
        <f>_xlfn.IFNA(IF(VLOOKUP(tabItens[[#This Row],[CÓDIGO]],tabExcluirDoEstoque[#Data],1,FALSE),"sim",""),"")</f>
        <v/>
      </c>
      <c r="AP63" s="303" t="str">
        <f ca="1">IF(OR(ISBLANK(tabItens[[#This Row],[ATA DT.VALID.]]),tabItens[[#This Row],[ATA DT.VALID.]]="",tabItens[[#This Row],[ATA DT.VALID.]]=" "),"",IF(TYPE(tabItens[[#This Row],[ATA DT.VALID.]])=1,ROUNDUP((tabItens[[#This Row],[ATA DT.VALID.]]-TODAY())/7,0),""))</f>
        <v/>
      </c>
      <c r="AQ63" s="304">
        <v>0</v>
      </c>
      <c r="AR63" s="305" t="str">
        <f>IF(ISBLANK(tabItens[[#This Row],[CÓDIGO]]),"",IFERROR(VLOOKUP(tabItens[[#This Row],[CÓDIGO]],Consumo!$C$3:$AC$862,26,FALSE),0))</f>
        <v>09.2023</v>
      </c>
      <c r="AS63" s="306">
        <f>SUMIF(Consumo!$C$3:$C$862,tabItens[[#This Row],[CÓDIGO]],Consumo!$N$3:$N$862) + SUMIF(Consumo!$C$3:$C$862,tabItens[[#This Row],[CÓDIGO]],Consumo!$O$3:$O$862) + SUMIF(Consumo!$C$3:$C$862,tabItens[[#This Row],[CÓDIGO]],Consumo!$P$3:$P$862) + SUMIF(Consumo!$C$3:$C$862,tabItens[[#This Row],[CÓDIGO]],Consumo!$Q$3:$Q$862)</f>
        <v>3187</v>
      </c>
      <c r="AT63" s="306">
        <f>SUMIF(Consumo!$C$3:$C$862,tabItens[[#This Row],[CÓDIGO]],Consumo!$Z$3:$Z$862)</f>
        <v>8434</v>
      </c>
      <c r="AU63" s="307">
        <f>SUMIF(Consumo!$C$3:$C$862,tabItens[[#This Row],[CÓDIGO]],Consumo!$AA$3:$AA$862)</f>
        <v>1399</v>
      </c>
      <c r="AV63" s="308">
        <f>SUMIF(Consumo!$C$3:$C$862,tabItens[[#This Row],[CÓDIGO]],Consumo!$Y$3:$Y$862)</f>
        <v>700.41666666666663</v>
      </c>
      <c r="AW63" s="281">
        <f>tabItens[[#This Row],[QTDE ATUAL]] + tabItens[[#This Row],[RC QTDE]] + tabItens[[#This Row],[AF SALDO]] + tabItens[[#This Row],[Recentes]]</f>
        <v>1000</v>
      </c>
      <c r="AX63" s="309">
        <v>1000</v>
      </c>
      <c r="AY63" s="309">
        <v>4</v>
      </c>
      <c r="AZ63" s="309">
        <f>IF(ISBLANK(tabItens[[#This Row],[CÓDIGO]]),"",tabItens[[#This Row],[PontoMês]] * (AZ$2+tabItens[[#This Row],[PontoQtM]]))</f>
        <v>4000</v>
      </c>
      <c r="BA63" s="308">
        <f>tabItens[[#This Row],[PontoPed]] - tabItens[[#This Row],[Saldo]] + (1/10)</f>
        <v>3000.1</v>
      </c>
      <c r="BB63" s="308">
        <f xml:space="preserve"> tabItens[[#This Row],[PontoMês]] * BB$2 - tabItens[[#This Row],[QTDE ATUAL]] - (1/10)</f>
        <v>999.9</v>
      </c>
      <c r="BC63" s="310">
        <f>IF( tabItens[[#This Row],[PontoPed]]&gt;0, IF(tabItens[[#This Row],[PontoPed]]&lt;1, 1, IF( tabItens[[#This Row],[Saldo]]&gt;tabItens[[#This Row],[PontoPed]], 0, (tabItens[[#This Row],[PontoPed]]-tabItens[[#This Row],[Saldo]])/tabItens[[#This Row],[PontoPed]] ) ), 0 )</f>
        <v>0.75</v>
      </c>
      <c r="BD63" s="311">
        <f>ROUNDDOWN(IF( OR( AND(tabItens[[#This Row],[PontoPed]]&lt;tabItens[[#This Row],[Saldo]],tabItens[[#This Row],[Saldo]]&gt;0), tabItens[[#This Row],[PontoPed]]=0), 99, IF(AND(tabItens[[#This Row],[Saldo]]=0,tabItens[[#This Row],[PontoPed]]&gt;0), 0, (1-tabItens[[#This Row],[PctAb]])*10 ) ),0)</f>
        <v>2</v>
      </c>
      <c r="BE63" s="312">
        <f>MAX(ROUNDDOWN( IF(tabItens[[#This Row],[Abaixo]] &gt; 0,   tabItens[[#This Row],[Abaixo]] + (tabItens[[#This Row],[PontoMês]] * IF( OR( ISBLANK(tabItens[[#This Row],[ATA Nº/ANO]]), tabItens[[#This Row],[ATA Nº/ANO]] = ""),BE$2,BE$1)),0),0),0)</f>
        <v>6000</v>
      </c>
      <c r="BF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 s="313">
        <f>SUMIF(Consumo!$C$3:$C$862,tabItens[[#This Row],[CÓDIGO]],Consumo!$E$3:$E$862)</f>
        <v>80</v>
      </c>
      <c r="BH63" s="314">
        <f>IF(AND(tabItens[[#This Row],[Pend]] &gt; 0,tabItens[[#This Row],[Consumo]] &lt;&gt; 0), tabItens[[#This Row],[Pend]] / tabItens[[#This Row],[Consumo]], 0 )</f>
        <v>9.485416172634575E-3</v>
      </c>
      <c r="BI63" s="313"/>
      <c r="BJ63" s="313"/>
      <c r="BK63" s="315" t="s">
        <v>907</v>
      </c>
    </row>
    <row r="64" spans="1:63" x14ac:dyDescent="0.3">
      <c r="A64" s="336">
        <v>141268</v>
      </c>
      <c r="B64" s="277" t="s">
        <v>2067</v>
      </c>
      <c r="C64" s="337" t="s">
        <v>302</v>
      </c>
      <c r="D64" s="338">
        <v>68.39</v>
      </c>
      <c r="E64" s="339"/>
      <c r="F64" s="339"/>
      <c r="G64" s="339" t="s">
        <v>892</v>
      </c>
      <c r="H64" s="281">
        <v>354</v>
      </c>
      <c r="I64" s="340">
        <v>103003</v>
      </c>
      <c r="J64" s="341">
        <v>68.39</v>
      </c>
      <c r="K64" s="342">
        <v>615</v>
      </c>
      <c r="L64" s="285">
        <f>IF(tabItens[[#This Row],[Média]] &gt; 0, tabItens[[#This Row],[QTDE ATUAL]] / tabItens[[#This Row],[Média]],999.9)</f>
        <v>4.6477024070021882</v>
      </c>
      <c r="M64" s="286">
        <v>0</v>
      </c>
      <c r="N64" s="287">
        <f>tabItens[[#This Row],[VALOR UNIT.]] * tabItens[[#This Row],[LC]]</f>
        <v>0</v>
      </c>
      <c r="O64" s="344"/>
      <c r="P64" s="289"/>
      <c r="Q64" s="345"/>
      <c r="R64" s="343"/>
      <c r="S64" s="346"/>
      <c r="T64" s="292">
        <f>ROUNDDOWN(IFERROR(tabItens[[#This Row],[ATA DT.VALID.]] - $D$1,0) / 30,0)</f>
        <v>-1507</v>
      </c>
      <c r="U64" s="277" t="s">
        <v>2065</v>
      </c>
      <c r="V64" s="293">
        <v>1</v>
      </c>
      <c r="W64" s="294" t="s">
        <v>2104</v>
      </c>
      <c r="X64" s="295">
        <v>76</v>
      </c>
      <c r="Y64" s="296">
        <v>3</v>
      </c>
      <c r="Z64" s="297"/>
      <c r="AA64" s="298"/>
      <c r="AB64" s="299"/>
      <c r="AC64" s="299">
        <v>11623</v>
      </c>
      <c r="AD64" s="298">
        <v>2023</v>
      </c>
      <c r="AE64" s="299">
        <v>500</v>
      </c>
      <c r="AF64" s="292">
        <v>500</v>
      </c>
      <c r="AG64" s="300" t="s">
        <v>2091</v>
      </c>
      <c r="AH64" s="301">
        <v>45247</v>
      </c>
      <c r="AI64" s="292">
        <v>310</v>
      </c>
      <c r="AJ64" s="301">
        <v>44628</v>
      </c>
      <c r="AK64" s="301">
        <v>44355</v>
      </c>
      <c r="AL64" s="301">
        <v>45182</v>
      </c>
      <c r="AM64" s="346"/>
      <c r="AN64" s="339"/>
      <c r="AO64" s="302" t="str">
        <f>_xlfn.IFNA(IF(VLOOKUP(tabItens[[#This Row],[CÓDIGO]],tabExcluirDoEstoque[#Data],1,FALSE),"sim",""),"")</f>
        <v/>
      </c>
      <c r="AP64" s="303" t="str">
        <f ca="1">IF(OR(ISBLANK(tabItens[[#This Row],[ATA DT.VALID.]]),tabItens[[#This Row],[ATA DT.VALID.]]="",tabItens[[#This Row],[ATA DT.VALID.]]=" "),"",IF(TYPE(tabItens[[#This Row],[ATA DT.VALID.]])=1,ROUNDUP((tabItens[[#This Row],[ATA DT.VALID.]]-TODAY())/7,0),""))</f>
        <v/>
      </c>
      <c r="AQ64" s="304"/>
      <c r="AR64" s="305" t="str">
        <f>IF(ISBLANK(tabItens[[#This Row],[CÓDIGO]]),"",IFERROR(VLOOKUP(tabItens[[#This Row],[CÓDIGO]],Consumo!$C$3:$AC$862,26,FALSE),0))</f>
        <v>09.2023</v>
      </c>
      <c r="AS64" s="306">
        <f>SUMIF(Consumo!$C$3:$C$862,tabItens[[#This Row],[CÓDIGO]],Consumo!$N$3:$N$862) + SUMIF(Consumo!$C$3:$C$862,tabItens[[#This Row],[CÓDIGO]],Consumo!$O$3:$O$862) + SUMIF(Consumo!$C$3:$C$862,tabItens[[#This Row],[CÓDIGO]],Consumo!$P$3:$P$862) + SUMIF(Consumo!$C$3:$C$862,tabItens[[#This Row],[CÓDIGO]],Consumo!$Q$3:$Q$862)</f>
        <v>306</v>
      </c>
      <c r="AT64" s="306">
        <f>SUMIF(Consumo!$C$3:$C$862,tabItens[[#This Row],[CÓDIGO]],Consumo!$Z$3:$Z$862)</f>
        <v>932</v>
      </c>
      <c r="AU64" s="307">
        <f>SUMIF(Consumo!$C$3:$C$862,tabItens[[#This Row],[CÓDIGO]],Consumo!$AA$3:$AA$862)</f>
        <v>168</v>
      </c>
      <c r="AV64" s="308">
        <f>SUMIF(Consumo!$C$3:$C$862,tabItens[[#This Row],[CÓDIGO]],Consumo!$Y$3:$Y$862)</f>
        <v>76.166666666666671</v>
      </c>
      <c r="AW64" s="281">
        <f>tabItens[[#This Row],[QTDE ATUAL]] + tabItens[[#This Row],[RC QTDE]] + tabItens[[#This Row],[AF SALDO]] + tabItens[[#This Row],[Recentes]]</f>
        <v>854</v>
      </c>
      <c r="AX64" s="309">
        <v>725</v>
      </c>
      <c r="AY64" s="309">
        <v>4</v>
      </c>
      <c r="AZ64" s="309">
        <f>IF(ISBLANK(tabItens[[#This Row],[CÓDIGO]]),"",tabItens[[#This Row],[PontoMês]] * (AZ$2+tabItens[[#This Row],[PontoQtM]]))</f>
        <v>2900</v>
      </c>
      <c r="BA64" s="308">
        <f>tabItens[[#This Row],[PontoPed]] - tabItens[[#This Row],[Saldo]] + (1/10)</f>
        <v>2046.1</v>
      </c>
      <c r="BB64" s="308">
        <f xml:space="preserve"> tabItens[[#This Row],[PontoMês]] * BB$2 - tabItens[[#This Row],[QTDE ATUAL]] - (1/10)</f>
        <v>370.9</v>
      </c>
      <c r="BC64" s="310">
        <f>IF( tabItens[[#This Row],[PontoPed]]&gt;0, IF(tabItens[[#This Row],[PontoPed]]&lt;1, 1, IF( tabItens[[#This Row],[Saldo]]&gt;tabItens[[#This Row],[PontoPed]], 0, (tabItens[[#This Row],[PontoPed]]-tabItens[[#This Row],[Saldo]])/tabItens[[#This Row],[PontoPed]] ) ), 0 )</f>
        <v>0.70551724137931038</v>
      </c>
      <c r="BD64" s="311">
        <f>ROUNDDOWN(IF( OR( AND(tabItens[[#This Row],[PontoPed]]&lt;tabItens[[#This Row],[Saldo]],tabItens[[#This Row],[Saldo]]&gt;0), tabItens[[#This Row],[PontoPed]]=0), 99, IF(AND(tabItens[[#This Row],[Saldo]]=0,tabItens[[#This Row],[PontoPed]]&gt;0), 0, (1-tabItens[[#This Row],[PctAb]])*10 ) ),0)</f>
        <v>2</v>
      </c>
      <c r="BE64" s="312">
        <f>MAX(ROUNDDOWN( IF(tabItens[[#This Row],[Abaixo]] &gt; 0,   tabItens[[#This Row],[Abaixo]] + (tabItens[[#This Row],[PontoMês]] * IF( OR( ISBLANK(tabItens[[#This Row],[ATA Nº/ANO]]), tabItens[[#This Row],[ATA Nº/ANO]] = ""),BE$2,BE$1)),0),0),0)</f>
        <v>6396</v>
      </c>
      <c r="BF6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6396</v>
      </c>
      <c r="BG64" s="313">
        <f>SUMIF(Consumo!$C$3:$C$862,tabItens[[#This Row],[CÓDIGO]],Consumo!$E$3:$E$862)</f>
        <v>0</v>
      </c>
      <c r="BH64" s="314">
        <f>IF(AND(tabItens[[#This Row],[Pend]] &gt; 0,tabItens[[#This Row],[Consumo]] &lt;&gt; 0), tabItens[[#This Row],[Pend]] / tabItens[[#This Row],[Consumo]], 0 )</f>
        <v>0</v>
      </c>
      <c r="BI64" s="313"/>
      <c r="BJ64" s="313"/>
      <c r="BK64" s="315" t="s">
        <v>907</v>
      </c>
    </row>
    <row r="65" spans="1:63" x14ac:dyDescent="0.3">
      <c r="A65" s="336">
        <v>141680</v>
      </c>
      <c r="B65" s="277" t="s">
        <v>2075</v>
      </c>
      <c r="C65" s="337" t="s">
        <v>302</v>
      </c>
      <c r="D65" s="338">
        <v>119.9</v>
      </c>
      <c r="E65" s="339"/>
      <c r="F65" s="339"/>
      <c r="G65" s="339" t="s">
        <v>892</v>
      </c>
      <c r="H65" s="281">
        <v>430</v>
      </c>
      <c r="I65" s="340">
        <v>103003</v>
      </c>
      <c r="J65" s="341">
        <v>119.9</v>
      </c>
      <c r="K65" s="342">
        <v>582</v>
      </c>
      <c r="L65" s="285">
        <f>IF(tabItens[[#This Row],[Média]] &gt; 0, tabItens[[#This Row],[QTDE ATUAL]] / tabItens[[#This Row],[Média]],999.9)</f>
        <v>6.7362924281984329</v>
      </c>
      <c r="M65" s="286">
        <v>0</v>
      </c>
      <c r="N65" s="287">
        <f>tabItens[[#This Row],[VALOR UNIT.]] * tabItens[[#This Row],[LC]]</f>
        <v>0</v>
      </c>
      <c r="O65" s="344"/>
      <c r="P65" s="289"/>
      <c r="Q65" s="345"/>
      <c r="R65" s="343"/>
      <c r="S65" s="346"/>
      <c r="T65" s="292">
        <f>ROUNDDOWN(IFERROR(tabItens[[#This Row],[ATA DT.VALID.]] - $D$1,0) / 30,0)</f>
        <v>-1507</v>
      </c>
      <c r="U65" s="277" t="s">
        <v>2065</v>
      </c>
      <c r="V65" s="293">
        <v>1</v>
      </c>
      <c r="W65" s="294" t="s">
        <v>2104</v>
      </c>
      <c r="X65" s="295">
        <v>76</v>
      </c>
      <c r="Y65" s="296">
        <v>3</v>
      </c>
      <c r="Z65" s="297"/>
      <c r="AA65" s="298"/>
      <c r="AB65" s="299"/>
      <c r="AC65" s="299">
        <v>11626</v>
      </c>
      <c r="AD65" s="298">
        <v>2023</v>
      </c>
      <c r="AE65" s="299">
        <v>200</v>
      </c>
      <c r="AF65" s="292">
        <v>200</v>
      </c>
      <c r="AG65" s="300" t="s">
        <v>2091</v>
      </c>
      <c r="AH65" s="301">
        <v>45247</v>
      </c>
      <c r="AI65" s="292">
        <v>255</v>
      </c>
      <c r="AJ65" s="301">
        <v>44784</v>
      </c>
      <c r="AK65" s="301">
        <v>44375</v>
      </c>
      <c r="AL65" s="301">
        <v>45173</v>
      </c>
      <c r="AM65" s="346"/>
      <c r="AN65" s="339"/>
      <c r="AO65" s="302" t="str">
        <f>_xlfn.IFNA(IF(VLOOKUP(tabItens[[#This Row],[CÓDIGO]],tabExcluirDoEstoque[#Data],1,FALSE),"sim",""),"")</f>
        <v/>
      </c>
      <c r="AP65" s="303" t="str">
        <f ca="1">IF(OR(ISBLANK(tabItens[[#This Row],[ATA DT.VALID.]]),tabItens[[#This Row],[ATA DT.VALID.]]="",tabItens[[#This Row],[ATA DT.VALID.]]=" "),"",IF(TYPE(tabItens[[#This Row],[ATA DT.VALID.]])=1,ROUNDUP((tabItens[[#This Row],[ATA DT.VALID.]]-TODAY())/7,0),""))</f>
        <v/>
      </c>
      <c r="AQ65" s="304"/>
      <c r="AR65" s="305" t="str">
        <f>IF(ISBLANK(tabItens[[#This Row],[CÓDIGO]]),"",IFERROR(VLOOKUP(tabItens[[#This Row],[CÓDIGO]],Consumo!$C$3:$AC$862,26,FALSE),0))</f>
        <v>09.2023</v>
      </c>
      <c r="AS65" s="306">
        <f>SUMIF(Consumo!$C$3:$C$862,tabItens[[#This Row],[CÓDIGO]],Consumo!$N$3:$N$862) + SUMIF(Consumo!$C$3:$C$862,tabItens[[#This Row],[CÓDIGO]],Consumo!$O$3:$O$862) + SUMIF(Consumo!$C$3:$C$862,tabItens[[#This Row],[CÓDIGO]],Consumo!$P$3:$P$862) + SUMIF(Consumo!$C$3:$C$862,tabItens[[#This Row],[CÓDIGO]],Consumo!$Q$3:$Q$862)</f>
        <v>394</v>
      </c>
      <c r="AT65" s="306">
        <f>SUMIF(Consumo!$C$3:$C$862,tabItens[[#This Row],[CÓDIGO]],Consumo!$Z$3:$Z$862)</f>
        <v>766</v>
      </c>
      <c r="AU65" s="307">
        <f>SUMIF(Consumo!$C$3:$C$862,tabItens[[#This Row],[CÓDIGO]],Consumo!$AA$3:$AA$862)</f>
        <v>139</v>
      </c>
      <c r="AV65" s="308">
        <f>SUMIF(Consumo!$C$3:$C$862,tabItens[[#This Row],[CÓDIGO]],Consumo!$Y$3:$Y$862)</f>
        <v>63.833333333333336</v>
      </c>
      <c r="AW65" s="281">
        <f>tabItens[[#This Row],[QTDE ATUAL]] + tabItens[[#This Row],[RC QTDE]] + tabItens[[#This Row],[AF SALDO]] + tabItens[[#This Row],[Recentes]]</f>
        <v>630</v>
      </c>
      <c r="AX65" s="309">
        <v>706</v>
      </c>
      <c r="AY65" s="309">
        <v>4</v>
      </c>
      <c r="AZ65" s="309">
        <f>IF(ISBLANK(tabItens[[#This Row],[CÓDIGO]]),"",tabItens[[#This Row],[PontoMês]] * (AZ$2+tabItens[[#This Row],[PontoQtM]]))</f>
        <v>2824</v>
      </c>
      <c r="BA65" s="308">
        <f>tabItens[[#This Row],[PontoPed]] - tabItens[[#This Row],[Saldo]] + (1/10)</f>
        <v>2194.1</v>
      </c>
      <c r="BB65" s="308">
        <f xml:space="preserve"> tabItens[[#This Row],[PontoMês]] * BB$2 - tabItens[[#This Row],[QTDE ATUAL]] - (1/10)</f>
        <v>275.89999999999998</v>
      </c>
      <c r="BC65" s="310">
        <f>IF( tabItens[[#This Row],[PontoPed]]&gt;0, IF(tabItens[[#This Row],[PontoPed]]&lt;1, 1, IF( tabItens[[#This Row],[Saldo]]&gt;tabItens[[#This Row],[PontoPed]], 0, (tabItens[[#This Row],[PontoPed]]-tabItens[[#This Row],[Saldo]])/tabItens[[#This Row],[PontoPed]] ) ), 0 )</f>
        <v>0.77691218130311612</v>
      </c>
      <c r="BD65" s="311">
        <f>ROUNDDOWN(IF( OR( AND(tabItens[[#This Row],[PontoPed]]&lt;tabItens[[#This Row],[Saldo]],tabItens[[#This Row],[Saldo]]&gt;0), tabItens[[#This Row],[PontoPed]]=0), 99, IF(AND(tabItens[[#This Row],[Saldo]]=0,tabItens[[#This Row],[PontoPed]]&gt;0), 0, (1-tabItens[[#This Row],[PctAb]])*10 ) ),0)</f>
        <v>2</v>
      </c>
      <c r="BE65" s="312">
        <f>MAX(ROUNDDOWN( IF(tabItens[[#This Row],[Abaixo]] &gt; 0,   tabItens[[#This Row],[Abaixo]] + (tabItens[[#This Row],[PontoMês]] * IF( OR( ISBLANK(tabItens[[#This Row],[ATA Nº/ANO]]), tabItens[[#This Row],[ATA Nº/ANO]] = ""),BE$2,BE$1)),0),0),0)</f>
        <v>6430</v>
      </c>
      <c r="BF6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6430</v>
      </c>
      <c r="BG65" s="313">
        <f>SUMIF(Consumo!$C$3:$C$862,tabItens[[#This Row],[CÓDIGO]],Consumo!$E$3:$E$862)</f>
        <v>0</v>
      </c>
      <c r="BH65" s="314">
        <f>IF(AND(tabItens[[#This Row],[Pend]] &gt; 0,tabItens[[#This Row],[Consumo]] &lt;&gt; 0), tabItens[[#This Row],[Pend]] / tabItens[[#This Row],[Consumo]], 0 )</f>
        <v>0</v>
      </c>
      <c r="BI65" s="313"/>
      <c r="BJ65" s="313"/>
      <c r="BK65" s="315" t="s">
        <v>907</v>
      </c>
    </row>
    <row r="66" spans="1:63" x14ac:dyDescent="0.3">
      <c r="A66" s="336">
        <v>141787</v>
      </c>
      <c r="B66" s="277" t="s">
        <v>2078</v>
      </c>
      <c r="C66" s="337" t="s">
        <v>288</v>
      </c>
      <c r="D66" s="338">
        <v>692.83</v>
      </c>
      <c r="E66" s="339"/>
      <c r="F66" s="339"/>
      <c r="G66" s="339" t="s">
        <v>892</v>
      </c>
      <c r="H66" s="281">
        <v>271</v>
      </c>
      <c r="I66" s="340">
        <v>103003</v>
      </c>
      <c r="J66" s="341">
        <v>692.83</v>
      </c>
      <c r="K66" s="342">
        <v>233</v>
      </c>
      <c r="L66" s="285">
        <f>IF(tabItens[[#This Row],[Média]] &gt; 0, tabItens[[#This Row],[QTDE ATUAL]] / tabItens[[#This Row],[Média]],999.9)</f>
        <v>10.068111455108358</v>
      </c>
      <c r="M66" s="286">
        <v>0</v>
      </c>
      <c r="N66" s="287">
        <f>tabItens[[#This Row],[VALOR UNIT.]] * tabItens[[#This Row],[LC]]</f>
        <v>0</v>
      </c>
      <c r="O66" s="344"/>
      <c r="P66" s="289"/>
      <c r="Q66" s="345"/>
      <c r="R66" s="343"/>
      <c r="S66" s="346"/>
      <c r="T66" s="292">
        <f>ROUNDDOWN(IFERROR(tabItens[[#This Row],[ATA DT.VALID.]] - $D$1,0) / 30,0)</f>
        <v>-1507</v>
      </c>
      <c r="U66" s="277" t="s">
        <v>1016</v>
      </c>
      <c r="V66" s="293">
        <v>1</v>
      </c>
      <c r="W66" s="294" t="s">
        <v>2104</v>
      </c>
      <c r="X66" s="295">
        <v>76</v>
      </c>
      <c r="Y66" s="296">
        <v>10</v>
      </c>
      <c r="Z66" s="297"/>
      <c r="AA66" s="298"/>
      <c r="AB66" s="299"/>
      <c r="AC66" s="299">
        <v>11623</v>
      </c>
      <c r="AD66" s="298">
        <v>2023</v>
      </c>
      <c r="AE66" s="299">
        <v>50</v>
      </c>
      <c r="AF66" s="292">
        <v>50</v>
      </c>
      <c r="AG66" s="300" t="s">
        <v>2091</v>
      </c>
      <c r="AH66" s="301">
        <v>45247</v>
      </c>
      <c r="AI66" s="292">
        <v>114</v>
      </c>
      <c r="AJ66" s="301">
        <v>44616</v>
      </c>
      <c r="AK66" s="301">
        <v>44375</v>
      </c>
      <c r="AL66" s="301">
        <v>45182</v>
      </c>
      <c r="AM66" s="346"/>
      <c r="AN66" s="339"/>
      <c r="AO66" s="302" t="str">
        <f>_xlfn.IFNA(IF(VLOOKUP(tabItens[[#This Row],[CÓDIGO]],tabExcluirDoEstoque[#Data],1,FALSE),"sim",""),"")</f>
        <v/>
      </c>
      <c r="AP66" s="303" t="str">
        <f ca="1">IF(OR(ISBLANK(tabItens[[#This Row],[ATA DT.VALID.]]),tabItens[[#This Row],[ATA DT.VALID.]]="",tabItens[[#This Row],[ATA DT.VALID.]]=" "),"",IF(TYPE(tabItens[[#This Row],[ATA DT.VALID.]])=1,ROUNDUP((tabItens[[#This Row],[ATA DT.VALID.]]-TODAY())/7,0),""))</f>
        <v/>
      </c>
      <c r="AQ66" s="304"/>
      <c r="AR66" s="305" t="str">
        <f>IF(ISBLANK(tabItens[[#This Row],[CÓDIGO]]),"",IFERROR(VLOOKUP(tabItens[[#This Row],[CÓDIGO]],Consumo!$C$3:$AC$862,26,FALSE),0))</f>
        <v>09.2023</v>
      </c>
      <c r="AS66" s="306">
        <f>SUMIF(Consumo!$C$3:$C$862,tabItens[[#This Row],[CÓDIGO]],Consumo!$N$3:$N$862) + SUMIF(Consumo!$C$3:$C$862,tabItens[[#This Row],[CÓDIGO]],Consumo!$O$3:$O$862) + SUMIF(Consumo!$C$3:$C$862,tabItens[[#This Row],[CÓDIGO]],Consumo!$P$3:$P$862) + SUMIF(Consumo!$C$3:$C$862,tabItens[[#This Row],[CÓDIGO]],Consumo!$Q$3:$Q$862)</f>
        <v>115</v>
      </c>
      <c r="AT66" s="306">
        <f>SUMIF(Consumo!$C$3:$C$862,tabItens[[#This Row],[CÓDIGO]],Consumo!$Z$3:$Z$862)</f>
        <v>333</v>
      </c>
      <c r="AU66" s="307">
        <f>SUMIF(Consumo!$C$3:$C$862,tabItens[[#This Row],[CÓDIGO]],Consumo!$AA$3:$AA$862)</f>
        <v>72</v>
      </c>
      <c r="AV66" s="308">
        <f>SUMIF(Consumo!$C$3:$C$862,tabItens[[#This Row],[CÓDIGO]],Consumo!$Y$3:$Y$862)</f>
        <v>26.916666666666668</v>
      </c>
      <c r="AW66" s="281">
        <f>tabItens[[#This Row],[QTDE ATUAL]] + tabItens[[#This Row],[RC QTDE]] + tabItens[[#This Row],[AF SALDO]] + tabItens[[#This Row],[Recentes]]</f>
        <v>321</v>
      </c>
      <c r="AX66" s="309">
        <v>293</v>
      </c>
      <c r="AY66" s="309">
        <v>4</v>
      </c>
      <c r="AZ66" s="309">
        <f>IF(ISBLANK(tabItens[[#This Row],[CÓDIGO]]),"",tabItens[[#This Row],[PontoMês]] * (AZ$2+tabItens[[#This Row],[PontoQtM]]))</f>
        <v>1172</v>
      </c>
      <c r="BA66" s="308">
        <f>tabItens[[#This Row],[PontoPed]] - tabItens[[#This Row],[Saldo]] + (1/10)</f>
        <v>851.1</v>
      </c>
      <c r="BB66" s="308">
        <f xml:space="preserve"> tabItens[[#This Row],[PontoMês]] * BB$2 - tabItens[[#This Row],[QTDE ATUAL]] - (1/10)</f>
        <v>21.9</v>
      </c>
      <c r="BC66" s="310">
        <f>IF( tabItens[[#This Row],[PontoPed]]&gt;0, IF(tabItens[[#This Row],[PontoPed]]&lt;1, 1, IF( tabItens[[#This Row],[Saldo]]&gt;tabItens[[#This Row],[PontoPed]], 0, (tabItens[[#This Row],[PontoPed]]-tabItens[[#This Row],[Saldo]])/tabItens[[#This Row],[PontoPed]] ) ), 0 )</f>
        <v>0.72610921501706482</v>
      </c>
      <c r="BD66" s="311">
        <f>ROUNDDOWN(IF( OR( AND(tabItens[[#This Row],[PontoPed]]&lt;tabItens[[#This Row],[Saldo]],tabItens[[#This Row],[Saldo]]&gt;0), tabItens[[#This Row],[PontoPed]]=0), 99, IF(AND(tabItens[[#This Row],[Saldo]]=0,tabItens[[#This Row],[PontoPed]]&gt;0), 0, (1-tabItens[[#This Row],[PctAb]])*10 ) ),0)</f>
        <v>2</v>
      </c>
      <c r="BE66" s="312">
        <f>MAX(ROUNDDOWN( IF(tabItens[[#This Row],[Abaixo]] &gt; 0,   tabItens[[#This Row],[Abaixo]] + (tabItens[[#This Row],[PontoMês]] * IF( OR( ISBLANK(tabItens[[#This Row],[ATA Nº/ANO]]), tabItens[[#This Row],[ATA Nº/ANO]] = ""),BE$2,BE$1)),0),0),0)</f>
        <v>2609</v>
      </c>
      <c r="BF6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2609</v>
      </c>
      <c r="BG66" s="313">
        <f>SUMIF(Consumo!$C$3:$C$862,tabItens[[#This Row],[CÓDIGO]],Consumo!$E$3:$E$862)</f>
        <v>0</v>
      </c>
      <c r="BH66" s="314">
        <f>IF(AND(tabItens[[#This Row],[Pend]] &gt; 0,tabItens[[#This Row],[Consumo]] &lt;&gt; 0), tabItens[[#This Row],[Pend]] / tabItens[[#This Row],[Consumo]], 0 )</f>
        <v>0</v>
      </c>
      <c r="BI66" s="313"/>
      <c r="BJ66" s="313"/>
      <c r="BK66" s="315" t="s">
        <v>907</v>
      </c>
    </row>
    <row r="67" spans="1:63" x14ac:dyDescent="0.3">
      <c r="A67" s="336">
        <v>141253</v>
      </c>
      <c r="B67" s="277" t="s">
        <v>2063</v>
      </c>
      <c r="C67" s="337" t="s">
        <v>302</v>
      </c>
      <c r="D67" s="338">
        <v>138.5</v>
      </c>
      <c r="E67" s="339"/>
      <c r="F67" s="339"/>
      <c r="G67" s="339" t="s">
        <v>892</v>
      </c>
      <c r="H67" s="281">
        <v>190</v>
      </c>
      <c r="I67" s="340">
        <v>103003</v>
      </c>
      <c r="J67" s="341">
        <v>138.5</v>
      </c>
      <c r="K67" s="342">
        <v>157</v>
      </c>
      <c r="L67" s="285">
        <f>IF(tabItens[[#This Row],[Média]] &gt; 0, tabItens[[#This Row],[QTDE ATUAL]] / tabItens[[#This Row],[Média]],999.9)</f>
        <v>12.258064516129032</v>
      </c>
      <c r="M67" s="286">
        <v>0</v>
      </c>
      <c r="N67" s="287">
        <f>tabItens[[#This Row],[VALOR UNIT.]] * tabItens[[#This Row],[LC]]</f>
        <v>0</v>
      </c>
      <c r="O67" s="344"/>
      <c r="P67" s="289"/>
      <c r="Q67" s="345"/>
      <c r="R67" s="343"/>
      <c r="S67" s="346"/>
      <c r="T67" s="292">
        <f>ROUNDDOWN(IFERROR(tabItens[[#This Row],[ATA DT.VALID.]] - $D$1,0) / 30,0)</f>
        <v>-1507</v>
      </c>
      <c r="U67" s="277" t="s">
        <v>1561</v>
      </c>
      <c r="V67" s="293">
        <v>1</v>
      </c>
      <c r="W67" s="294" t="s">
        <v>2104</v>
      </c>
      <c r="X67" s="295">
        <v>76</v>
      </c>
      <c r="Y67" s="296">
        <v>13</v>
      </c>
      <c r="Z67" s="297"/>
      <c r="AA67" s="298"/>
      <c r="AB67" s="299"/>
      <c r="AC67" s="299"/>
      <c r="AD67" s="298"/>
      <c r="AE67" s="299"/>
      <c r="AF67" s="292"/>
      <c r="AG67" s="300" t="s">
        <v>904</v>
      </c>
      <c r="AH67" s="301"/>
      <c r="AI67" s="292">
        <v>60</v>
      </c>
      <c r="AJ67" s="301">
        <v>45201</v>
      </c>
      <c r="AK67" s="301">
        <v>44355</v>
      </c>
      <c r="AL67" s="301">
        <v>45181</v>
      </c>
      <c r="AM67" s="346"/>
      <c r="AN67" s="339"/>
      <c r="AO67" s="302" t="str">
        <f>_xlfn.IFNA(IF(VLOOKUP(tabItens[[#This Row],[CÓDIGO]],tabExcluirDoEstoque[#Data],1,FALSE),"sim",""),"")</f>
        <v/>
      </c>
      <c r="AP67" s="303" t="str">
        <f ca="1">IF(OR(ISBLANK(tabItens[[#This Row],[ATA DT.VALID.]]),tabItens[[#This Row],[ATA DT.VALID.]]="",tabItens[[#This Row],[ATA DT.VALID.]]=" "),"",IF(TYPE(tabItens[[#This Row],[ATA DT.VALID.]])=1,ROUNDUP((tabItens[[#This Row],[ATA DT.VALID.]]-TODAY())/7,0),""))</f>
        <v/>
      </c>
      <c r="AQ67" s="304"/>
      <c r="AR67" s="305" t="str">
        <f>IF(ISBLANK(tabItens[[#This Row],[CÓDIGO]]),"",IFERROR(VLOOKUP(tabItens[[#This Row],[CÓDIGO]],Consumo!$C$3:$AC$862,26,FALSE),0))</f>
        <v>06.2023</v>
      </c>
      <c r="AS67" s="306">
        <f>SUMIF(Consumo!$C$3:$C$862,tabItens[[#This Row],[CÓDIGO]],Consumo!$N$3:$N$862) + SUMIF(Consumo!$C$3:$C$862,tabItens[[#This Row],[CÓDIGO]],Consumo!$O$3:$O$862) + SUMIF(Consumo!$C$3:$C$862,tabItens[[#This Row],[CÓDIGO]],Consumo!$P$3:$P$862) + SUMIF(Consumo!$C$3:$C$862,tabItens[[#This Row],[CÓDIGO]],Consumo!$Q$3:$Q$862)</f>
        <v>38</v>
      </c>
      <c r="AT67" s="306">
        <f>SUMIF(Consumo!$C$3:$C$862,tabItens[[#This Row],[CÓDIGO]],Consumo!$Z$3:$Z$862)</f>
        <v>186</v>
      </c>
      <c r="AU67" s="307">
        <f>SUMIF(Consumo!$C$3:$C$862,tabItens[[#This Row],[CÓDIGO]],Consumo!$AA$3:$AA$862)</f>
        <v>38</v>
      </c>
      <c r="AV67" s="308">
        <f>SUMIF(Consumo!$C$3:$C$862,tabItens[[#This Row],[CÓDIGO]],Consumo!$Y$3:$Y$862)</f>
        <v>15.5</v>
      </c>
      <c r="AW67" s="281">
        <f>tabItens[[#This Row],[QTDE ATUAL]] + tabItens[[#This Row],[RC QTDE]] + tabItens[[#This Row],[AF SALDO]] + tabItens[[#This Row],[Recentes]]</f>
        <v>190</v>
      </c>
      <c r="AX67" s="309">
        <v>161</v>
      </c>
      <c r="AY67" s="309">
        <v>4</v>
      </c>
      <c r="AZ67" s="309">
        <f>IF(ISBLANK(tabItens[[#This Row],[CÓDIGO]]),"",tabItens[[#This Row],[PontoMês]] * (AZ$2+tabItens[[#This Row],[PontoQtM]]))</f>
        <v>644</v>
      </c>
      <c r="BA67" s="308">
        <f>tabItens[[#This Row],[PontoPed]] - tabItens[[#This Row],[Saldo]] + (1/10)</f>
        <v>454.1</v>
      </c>
      <c r="BB67" s="308">
        <f xml:space="preserve"> tabItens[[#This Row],[PontoMês]] * BB$2 - tabItens[[#This Row],[QTDE ATUAL]] - (1/10)</f>
        <v>-29.1</v>
      </c>
      <c r="BC67" s="310">
        <f>IF( tabItens[[#This Row],[PontoPed]]&gt;0, IF(tabItens[[#This Row],[PontoPed]]&lt;1, 1, IF( tabItens[[#This Row],[Saldo]]&gt;tabItens[[#This Row],[PontoPed]], 0, (tabItens[[#This Row],[PontoPed]]-tabItens[[#This Row],[Saldo]])/tabItens[[#This Row],[PontoPed]] ) ), 0 )</f>
        <v>0.70496894409937894</v>
      </c>
      <c r="BD67" s="311">
        <f>ROUNDDOWN(IF( OR( AND(tabItens[[#This Row],[PontoPed]]&lt;tabItens[[#This Row],[Saldo]],tabItens[[#This Row],[Saldo]]&gt;0), tabItens[[#This Row],[PontoPed]]=0), 99, IF(AND(tabItens[[#This Row],[Saldo]]=0,tabItens[[#This Row],[PontoPed]]&gt;0), 0, (1-tabItens[[#This Row],[PctAb]])*10 ) ),0)</f>
        <v>2</v>
      </c>
      <c r="BE67" s="312">
        <f>MAX(ROUNDDOWN( IF(tabItens[[#This Row],[Abaixo]] &gt; 0,   tabItens[[#This Row],[Abaixo]] + (tabItens[[#This Row],[PontoMês]] * IF( OR( ISBLANK(tabItens[[#This Row],[ATA Nº/ANO]]), tabItens[[#This Row],[ATA Nº/ANO]] = ""),BE$2,BE$1)),0),0),0)</f>
        <v>1420</v>
      </c>
      <c r="BF6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1420</v>
      </c>
      <c r="BG67" s="313">
        <f>SUMIF(Consumo!$C$3:$C$862,tabItens[[#This Row],[CÓDIGO]],Consumo!$E$3:$E$862)</f>
        <v>8</v>
      </c>
      <c r="BH67" s="314">
        <f>IF(AND(tabItens[[#This Row],[Pend]] &gt; 0,tabItens[[#This Row],[Consumo]] &lt;&gt; 0), tabItens[[#This Row],[Pend]] / tabItens[[#This Row],[Consumo]], 0 )</f>
        <v>4.3010752688172046E-2</v>
      </c>
      <c r="BI67" s="313"/>
      <c r="BJ67" s="313"/>
      <c r="BK67" s="315" t="s">
        <v>907</v>
      </c>
    </row>
    <row r="68" spans="1:63" x14ac:dyDescent="0.3">
      <c r="A68" s="336">
        <v>133021</v>
      </c>
      <c r="B68" s="277" t="s">
        <v>1887</v>
      </c>
      <c r="C68" s="337" t="s">
        <v>31</v>
      </c>
      <c r="D68" s="338">
        <v>2.2999999999999998</v>
      </c>
      <c r="E68" s="339" t="s">
        <v>1888</v>
      </c>
      <c r="F68" s="339" t="s">
        <v>1889</v>
      </c>
      <c r="G68" s="339" t="s">
        <v>939</v>
      </c>
      <c r="H68" s="281">
        <v>85</v>
      </c>
      <c r="I68" s="340">
        <v>103003</v>
      </c>
      <c r="J68" s="341">
        <v>2.2999999999999998</v>
      </c>
      <c r="K68" s="342">
        <v>543</v>
      </c>
      <c r="L68" s="285">
        <f>IF(tabItens[[#This Row],[Média]] &gt; 0, tabItens[[#This Row],[QTDE ATUAL]] / tabItens[[#This Row],[Média]],999.9)</f>
        <v>1.1617312072892938</v>
      </c>
      <c r="M68" s="286">
        <v>0</v>
      </c>
      <c r="N68" s="287">
        <f>tabItens[[#This Row],[VALOR UNIT.]] * tabItens[[#This Row],[LC]]</f>
        <v>0</v>
      </c>
      <c r="O68" s="344" t="s">
        <v>940</v>
      </c>
      <c r="P68" s="289">
        <v>0</v>
      </c>
      <c r="Q68" s="345">
        <v>17600</v>
      </c>
      <c r="R68" s="343">
        <v>40480</v>
      </c>
      <c r="S68" s="346">
        <v>45377</v>
      </c>
      <c r="T68" s="292">
        <f>ROUNDDOWN(IFERROR(tabItens[[#This Row],[ATA DT.VALID.]] - $D$1,0) / 30,0)</f>
        <v>5</v>
      </c>
      <c r="U68" s="277" t="s">
        <v>998</v>
      </c>
      <c r="V68" s="293">
        <v>1</v>
      </c>
      <c r="W68" s="294" t="s">
        <v>2103</v>
      </c>
      <c r="X68" s="295">
        <v>72</v>
      </c>
      <c r="Y68" s="296">
        <v>7</v>
      </c>
      <c r="Z68" s="297"/>
      <c r="AA68" s="298"/>
      <c r="AB68" s="299"/>
      <c r="AC68" s="299"/>
      <c r="AD68" s="298"/>
      <c r="AE68" s="299"/>
      <c r="AF68" s="292"/>
      <c r="AG68" s="300" t="s">
        <v>904</v>
      </c>
      <c r="AH68" s="301"/>
      <c r="AI68" s="292">
        <v>206</v>
      </c>
      <c r="AJ68" s="301">
        <v>45208</v>
      </c>
      <c r="AK68" s="301">
        <v>42926</v>
      </c>
      <c r="AL68" s="301">
        <v>45181</v>
      </c>
      <c r="AM68" s="346"/>
      <c r="AN68" s="339"/>
      <c r="AO68" s="302" t="str">
        <f>_xlfn.IFNA(IF(VLOOKUP(tabItens[[#This Row],[CÓDIGO]],tabExcluirDoEstoque[#Data],1,FALSE),"sim",""),"")</f>
        <v/>
      </c>
      <c r="AP68" s="303">
        <f ca="1">IF(OR(ISBLANK(tabItens[[#This Row],[ATA DT.VALID.]]),tabItens[[#This Row],[ATA DT.VALID.]]="",tabItens[[#This Row],[ATA DT.VALID.]]=" "),"",IF(TYPE(tabItens[[#This Row],[ATA DT.VALID.]])=1,ROUNDUP((tabItens[[#This Row],[ATA DT.VALID.]]-TODAY())/7,0),""))</f>
        <v>22</v>
      </c>
      <c r="AQ68" s="304">
        <v>0</v>
      </c>
      <c r="AR68" s="305" t="str">
        <f>IF(ISBLANK(tabItens[[#This Row],[CÓDIGO]]),"",IFERROR(VLOOKUP(tabItens[[#This Row],[CÓDIGO]],Consumo!$C$3:$AC$862,26,FALSE),0))</f>
        <v>08.2023</v>
      </c>
      <c r="AS68" s="306">
        <f>SUMIF(Consumo!$C$3:$C$862,tabItens[[#This Row],[CÓDIGO]],Consumo!$N$3:$N$862) + SUMIF(Consumo!$C$3:$C$862,tabItens[[#This Row],[CÓDIGO]],Consumo!$O$3:$O$862) + SUMIF(Consumo!$C$3:$C$862,tabItens[[#This Row],[CÓDIGO]],Consumo!$P$3:$P$862) + SUMIF(Consumo!$C$3:$C$862,tabItens[[#This Row],[CÓDIGO]],Consumo!$Q$3:$Q$862)</f>
        <v>251</v>
      </c>
      <c r="AT68" s="306">
        <f>SUMIF(Consumo!$C$3:$C$862,tabItens[[#This Row],[CÓDIGO]],Consumo!$Z$3:$Z$862)</f>
        <v>878</v>
      </c>
      <c r="AU68" s="307">
        <f>SUMIF(Consumo!$C$3:$C$862,tabItens[[#This Row],[CÓDIGO]],Consumo!$AA$3:$AA$862)</f>
        <v>193</v>
      </c>
      <c r="AV68" s="308">
        <f>SUMIF(Consumo!$C$3:$C$862,tabItens[[#This Row],[CÓDIGO]],Consumo!$Y$3:$Y$862)</f>
        <v>73.166666666666671</v>
      </c>
      <c r="AW68" s="281">
        <f>tabItens[[#This Row],[QTDE ATUAL]] + tabItens[[#This Row],[RC QTDE]] + tabItens[[#This Row],[AF SALDO]] + tabItens[[#This Row],[Recentes]]</f>
        <v>85</v>
      </c>
      <c r="AX68" s="309">
        <v>60</v>
      </c>
      <c r="AY68" s="309">
        <v>4</v>
      </c>
      <c r="AZ68" s="309">
        <f>IF(ISBLANK(tabItens[[#This Row],[CÓDIGO]]),"",tabItens[[#This Row],[PontoMês]] * (AZ$2+tabItens[[#This Row],[PontoQtM]]))</f>
        <v>240</v>
      </c>
      <c r="BA68" s="308">
        <f>tabItens[[#This Row],[PontoPed]] - tabItens[[#This Row],[Saldo]] + (1/10)</f>
        <v>155.1</v>
      </c>
      <c r="BB68" s="308">
        <f xml:space="preserve"> tabItens[[#This Row],[PontoMês]] * BB$2 - tabItens[[#This Row],[QTDE ATUAL]] - (1/10)</f>
        <v>-25.1</v>
      </c>
      <c r="BC68" s="310">
        <f>IF( tabItens[[#This Row],[PontoPed]]&gt;0, IF(tabItens[[#This Row],[PontoPed]]&lt;1, 1, IF( tabItens[[#This Row],[Saldo]]&gt;tabItens[[#This Row],[PontoPed]], 0, (tabItens[[#This Row],[PontoPed]]-tabItens[[#This Row],[Saldo]])/tabItens[[#This Row],[PontoPed]] ) ), 0 )</f>
        <v>0.64583333333333337</v>
      </c>
      <c r="BD68" s="311">
        <f>ROUNDDOWN(IF( OR( AND(tabItens[[#This Row],[PontoPed]]&lt;tabItens[[#This Row],[Saldo]],tabItens[[#This Row],[Saldo]]&gt;0), tabItens[[#This Row],[PontoPed]]=0), 99, IF(AND(tabItens[[#This Row],[Saldo]]=0,tabItens[[#This Row],[PontoPed]]&gt;0), 0, (1-tabItens[[#This Row],[PctAb]])*10 ) ),0)</f>
        <v>3</v>
      </c>
      <c r="BE68" s="312">
        <f>MAX(ROUNDDOWN( IF(tabItens[[#This Row],[Abaixo]] &gt; 0,   tabItens[[#This Row],[Abaixo]] + (tabItens[[#This Row],[PontoMês]] * IF( OR( ISBLANK(tabItens[[#This Row],[ATA Nº/ANO]]), tabItens[[#This Row],[ATA Nº/ANO]] = ""),BE$2,BE$1)),0),0),0)</f>
        <v>335</v>
      </c>
      <c r="BF6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335</v>
      </c>
      <c r="BG68" s="313">
        <f>SUMIF(Consumo!$C$3:$C$862,tabItens[[#This Row],[CÓDIGO]],Consumo!$E$3:$E$862)</f>
        <v>262</v>
      </c>
      <c r="BH68" s="314">
        <f>IF(AND(tabItens[[#This Row],[Pend]] &gt; 0,tabItens[[#This Row],[Consumo]] &lt;&gt; 0), tabItens[[#This Row],[Pend]] / tabItens[[#This Row],[Consumo]], 0 )</f>
        <v>0.29840546697038722</v>
      </c>
      <c r="BI68" s="313"/>
      <c r="BJ68" s="313"/>
      <c r="BK68" s="315" t="s">
        <v>907</v>
      </c>
    </row>
    <row r="69" spans="1:63" x14ac:dyDescent="0.3">
      <c r="A69" s="336">
        <v>12992</v>
      </c>
      <c r="B69" s="277" t="s">
        <v>1030</v>
      </c>
      <c r="C69" s="337" t="s">
        <v>264</v>
      </c>
      <c r="D69" s="338">
        <v>9.82</v>
      </c>
      <c r="E69" s="339"/>
      <c r="F69" s="339"/>
      <c r="G69" s="339" t="s">
        <v>892</v>
      </c>
      <c r="H69" s="281">
        <v>0</v>
      </c>
      <c r="I69" s="340">
        <v>103003</v>
      </c>
      <c r="J69" s="341">
        <v>9.82</v>
      </c>
      <c r="K69" s="342">
        <v>58</v>
      </c>
      <c r="L69" s="285">
        <f>IF(tabItens[[#This Row],[Média]] &gt; 0, tabItens[[#This Row],[QTDE ATUAL]] / tabItens[[#This Row],[Média]],999.9)</f>
        <v>0</v>
      </c>
      <c r="M69" s="286">
        <v>0</v>
      </c>
      <c r="N69" s="287">
        <f>tabItens[[#This Row],[VALOR UNIT.]] * tabItens[[#This Row],[LC]]</f>
        <v>0</v>
      </c>
      <c r="O69" s="344" t="s">
        <v>2131</v>
      </c>
      <c r="P69" s="289"/>
      <c r="Q69" s="345"/>
      <c r="R69" s="343"/>
      <c r="S69" s="346"/>
      <c r="T69" s="292">
        <f>ROUNDDOWN(IFERROR(tabItens[[#This Row],[ATA DT.VALID.]] - $D$1,0) / 30,0)</f>
        <v>-1507</v>
      </c>
      <c r="U69" s="277" t="s">
        <v>1029</v>
      </c>
      <c r="V69" s="293">
        <v>1</v>
      </c>
      <c r="W69" s="294" t="s">
        <v>903</v>
      </c>
      <c r="X69" s="295">
        <v>55</v>
      </c>
      <c r="Y69" s="296">
        <v>7</v>
      </c>
      <c r="Z69" s="297">
        <v>2442</v>
      </c>
      <c r="AA69" s="298">
        <v>2023</v>
      </c>
      <c r="AB69" s="299">
        <v>10</v>
      </c>
      <c r="AC69" s="299"/>
      <c r="AD69" s="298"/>
      <c r="AE69" s="299"/>
      <c r="AF69" s="292"/>
      <c r="AG69" s="300" t="s">
        <v>904</v>
      </c>
      <c r="AH69" s="301"/>
      <c r="AI69" s="292">
        <v>20</v>
      </c>
      <c r="AJ69" s="301">
        <v>44951</v>
      </c>
      <c r="AK69" s="301" t="s">
        <v>892</v>
      </c>
      <c r="AL69" s="301">
        <v>44917</v>
      </c>
      <c r="AM69" s="346"/>
      <c r="AN69" s="339"/>
      <c r="AO69" s="302" t="str">
        <f>_xlfn.IFNA(IF(VLOOKUP(tabItens[[#This Row],[CÓDIGO]],tabExcluirDoEstoque[#Data],1,FALSE),"sim",""),"")</f>
        <v/>
      </c>
      <c r="AP69" s="303" t="str">
        <f ca="1">IF(OR(ISBLANK(tabItens[[#This Row],[ATA DT.VALID.]]),tabItens[[#This Row],[ATA DT.VALID.]]="",tabItens[[#This Row],[ATA DT.VALID.]]=" "),"",IF(TYPE(tabItens[[#This Row],[ATA DT.VALID.]])=1,ROUNDUP((tabItens[[#This Row],[ATA DT.VALID.]]-TODAY())/7,0),""))</f>
        <v/>
      </c>
      <c r="AQ69" s="304">
        <v>0</v>
      </c>
      <c r="AR69" s="305" t="str">
        <f>IF(ISBLANK(tabItens[[#This Row],[CÓDIGO]]),"",IFERROR(VLOOKUP(tabItens[[#This Row],[CÓDIGO]],Consumo!$C$3:$AC$862,26,FALSE),0))</f>
        <v>07.2023</v>
      </c>
      <c r="AS69" s="306">
        <f>SUMIF(Consumo!$C$3:$C$862,tabItens[[#This Row],[CÓDIGO]],Consumo!$N$3:$N$862) + SUMIF(Consumo!$C$3:$C$862,tabItens[[#This Row],[CÓDIGO]],Consumo!$O$3:$O$862) + SUMIF(Consumo!$C$3:$C$862,tabItens[[#This Row],[CÓDIGO]],Consumo!$P$3:$P$862) + SUMIF(Consumo!$C$3:$C$862,tabItens[[#This Row],[CÓDIGO]],Consumo!$Q$3:$Q$862)</f>
        <v>8</v>
      </c>
      <c r="AT69" s="306">
        <f>SUMIF(Consumo!$C$3:$C$862,tabItens[[#This Row],[CÓDIGO]],Consumo!$Z$3:$Z$862)</f>
        <v>163</v>
      </c>
      <c r="AU69" s="307">
        <f>SUMIF(Consumo!$C$3:$C$862,tabItens[[#This Row],[CÓDIGO]],Consumo!$AA$3:$AA$862)</f>
        <v>18</v>
      </c>
      <c r="AV69" s="308">
        <f>SUMIF(Consumo!$C$3:$C$862,tabItens[[#This Row],[CÓDIGO]],Consumo!$Y$3:$Y$862)</f>
        <v>13.583333333333334</v>
      </c>
      <c r="AW69" s="281">
        <f>tabItens[[#This Row],[QTDE ATUAL]] + tabItens[[#This Row],[RC QTDE]] + tabItens[[#This Row],[AF SALDO]] + tabItens[[#This Row],[Recentes]]</f>
        <v>10</v>
      </c>
      <c r="AX69" s="309">
        <v>8</v>
      </c>
      <c r="AY69" s="309">
        <v>4</v>
      </c>
      <c r="AZ69" s="309">
        <f>IF(ISBLANK(tabItens[[#This Row],[CÓDIGO]]),"",tabItens[[#This Row],[PontoMês]] * (AZ$2+tabItens[[#This Row],[PontoQtM]]))</f>
        <v>32</v>
      </c>
      <c r="BA69" s="308">
        <f>tabItens[[#This Row],[PontoPed]] - tabItens[[#This Row],[Saldo]] + (1/10)</f>
        <v>22.1</v>
      </c>
      <c r="BB69" s="308">
        <f xml:space="preserve"> tabItens[[#This Row],[PontoMês]] * BB$2 - tabItens[[#This Row],[QTDE ATUAL]] - (1/10)</f>
        <v>7.9</v>
      </c>
      <c r="BC69" s="310">
        <f>IF( tabItens[[#This Row],[PontoPed]]&gt;0, IF(tabItens[[#This Row],[PontoPed]]&lt;1, 1, IF( tabItens[[#This Row],[Saldo]]&gt;tabItens[[#This Row],[PontoPed]], 0, (tabItens[[#This Row],[PontoPed]]-tabItens[[#This Row],[Saldo]])/tabItens[[#This Row],[PontoPed]] ) ), 0 )</f>
        <v>0.6875</v>
      </c>
      <c r="BD69" s="311">
        <f>ROUNDDOWN(IF( OR( AND(tabItens[[#This Row],[PontoPed]]&lt;tabItens[[#This Row],[Saldo]],tabItens[[#This Row],[Saldo]]&gt;0), tabItens[[#This Row],[PontoPed]]=0), 99, IF(AND(tabItens[[#This Row],[Saldo]]=0,tabItens[[#This Row],[PontoPed]]&gt;0), 0, (1-tabItens[[#This Row],[PctAb]])*10 ) ),0)</f>
        <v>3</v>
      </c>
      <c r="BE69" s="312">
        <f>MAX(ROUNDDOWN( IF(tabItens[[#This Row],[Abaixo]] &gt; 0,   tabItens[[#This Row],[Abaixo]] + (tabItens[[#This Row],[PontoMês]] * IF( OR( ISBLANK(tabItens[[#This Row],[ATA Nº/ANO]]), tabItens[[#This Row],[ATA Nº/ANO]] = ""),BE$2,BE$1)),0),0),0)</f>
        <v>46</v>
      </c>
      <c r="BF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9" s="313">
        <f>SUMIF(Consumo!$C$3:$C$862,tabItens[[#This Row],[CÓDIGO]],Consumo!$E$3:$E$862)</f>
        <v>104</v>
      </c>
      <c r="BH69" s="314">
        <f>IF(AND(tabItens[[#This Row],[Pend]] &gt; 0,tabItens[[#This Row],[Consumo]] &lt;&gt; 0), tabItens[[#This Row],[Pend]] / tabItens[[#This Row],[Consumo]], 0 )</f>
        <v>0.6380368098159509</v>
      </c>
      <c r="BI69" s="313"/>
      <c r="BJ69" s="313"/>
      <c r="BK69" s="315" t="s">
        <v>907</v>
      </c>
    </row>
    <row r="70" spans="1:63" x14ac:dyDescent="0.3">
      <c r="A70" s="336">
        <v>23986</v>
      </c>
      <c r="B70" s="277" t="s">
        <v>1229</v>
      </c>
      <c r="C70" s="337" t="s">
        <v>261</v>
      </c>
      <c r="D70" s="338">
        <v>1.55</v>
      </c>
      <c r="E70" s="339"/>
      <c r="F70" s="339"/>
      <c r="G70" s="339" t="s">
        <v>892</v>
      </c>
      <c r="H70" s="281">
        <v>0</v>
      </c>
      <c r="I70" s="340">
        <v>103003</v>
      </c>
      <c r="J70" s="341">
        <v>1.55</v>
      </c>
      <c r="K70" s="342">
        <v>5397</v>
      </c>
      <c r="L70" s="285">
        <f>IF(tabItens[[#This Row],[Média]] &gt; 0, tabItens[[#This Row],[QTDE ATUAL]] / tabItens[[#This Row],[Média]],999.9)</f>
        <v>0</v>
      </c>
      <c r="M70" s="286">
        <v>0</v>
      </c>
      <c r="N70" s="287">
        <f>tabItens[[#This Row],[VALOR UNIT.]] * tabItens[[#This Row],[LC]]</f>
        <v>0</v>
      </c>
      <c r="O70" s="344" t="s">
        <v>2115</v>
      </c>
      <c r="P70" s="289"/>
      <c r="Q70" s="345"/>
      <c r="R70" s="343"/>
      <c r="S70" s="346"/>
      <c r="T70" s="292">
        <f>ROUNDDOWN(IFERROR(tabItens[[#This Row],[ATA DT.VALID.]] - $D$1,0) / 30,0)</f>
        <v>-1507</v>
      </c>
      <c r="U70" s="277" t="s">
        <v>1177</v>
      </c>
      <c r="V70" s="293">
        <v>1</v>
      </c>
      <c r="W70" s="294" t="s">
        <v>905</v>
      </c>
      <c r="X70" s="295">
        <v>57</v>
      </c>
      <c r="Y70" s="296">
        <v>2</v>
      </c>
      <c r="Z70" s="297">
        <v>6987</v>
      </c>
      <c r="AA70" s="298">
        <v>2023</v>
      </c>
      <c r="AB70" s="299">
        <v>1200</v>
      </c>
      <c r="AC70" s="299"/>
      <c r="AD70" s="298"/>
      <c r="AE70" s="299"/>
      <c r="AF70" s="292"/>
      <c r="AG70" s="300" t="s">
        <v>904</v>
      </c>
      <c r="AH70" s="301"/>
      <c r="AI70" s="292">
        <v>2724</v>
      </c>
      <c r="AJ70" s="301">
        <v>44966</v>
      </c>
      <c r="AK70" s="301" t="s">
        <v>892</v>
      </c>
      <c r="AL70" s="301">
        <v>45049</v>
      </c>
      <c r="AM70" s="346"/>
      <c r="AN70" s="339"/>
      <c r="AO70" s="302" t="str">
        <f>_xlfn.IFNA(IF(VLOOKUP(tabItens[[#This Row],[CÓDIGO]],tabExcluirDoEstoque[#Data],1,FALSE),"sim",""),"")</f>
        <v/>
      </c>
      <c r="AP70" s="303" t="str">
        <f ca="1">IF(OR(ISBLANK(tabItens[[#This Row],[ATA DT.VALID.]]),tabItens[[#This Row],[ATA DT.VALID.]]="",tabItens[[#This Row],[ATA DT.VALID.]]=" "),"",IF(TYPE(tabItens[[#This Row],[ATA DT.VALID.]])=1,ROUNDUP((tabItens[[#This Row],[ATA DT.VALID.]]-TODAY())/7,0),""))</f>
        <v/>
      </c>
      <c r="AQ70" s="304">
        <v>0</v>
      </c>
      <c r="AR70" s="305" t="str">
        <f>IF(ISBLANK(tabItens[[#This Row],[CÓDIGO]]),"",IFERROR(VLOOKUP(tabItens[[#This Row],[CÓDIGO]],Consumo!$C$3:$AC$862,26,FALSE),0))</f>
        <v>09.2023</v>
      </c>
      <c r="AS70" s="306">
        <f>SUMIF(Consumo!$C$3:$C$862,tabItens[[#This Row],[CÓDIGO]],Consumo!$N$3:$N$862) + SUMIF(Consumo!$C$3:$C$862,tabItens[[#This Row],[CÓDIGO]],Consumo!$O$3:$O$862) + SUMIF(Consumo!$C$3:$C$862,tabItens[[#This Row],[CÓDIGO]],Consumo!$P$3:$P$862) + SUMIF(Consumo!$C$3:$C$862,tabItens[[#This Row],[CÓDIGO]],Consumo!$Q$3:$Q$862)</f>
        <v>2883</v>
      </c>
      <c r="AT70" s="306">
        <f>SUMIF(Consumo!$C$3:$C$862,tabItens[[#This Row],[CÓDIGO]],Consumo!$Z$3:$Z$862)</f>
        <v>8279</v>
      </c>
      <c r="AU70" s="307">
        <f>SUMIF(Consumo!$C$3:$C$862,tabItens[[#This Row],[CÓDIGO]],Consumo!$AA$3:$AA$862)</f>
        <v>1115</v>
      </c>
      <c r="AV70" s="308">
        <f>SUMIF(Consumo!$C$3:$C$862,tabItens[[#This Row],[CÓDIGO]],Consumo!$Y$3:$Y$862)</f>
        <v>689.91666666666663</v>
      </c>
      <c r="AW70" s="281">
        <f>tabItens[[#This Row],[QTDE ATUAL]] + tabItens[[#This Row],[RC QTDE]] + tabItens[[#This Row],[AF SALDO]] + tabItens[[#This Row],[Recentes]]</f>
        <v>1200</v>
      </c>
      <c r="AX70" s="309">
        <v>834</v>
      </c>
      <c r="AY70" s="309">
        <v>4</v>
      </c>
      <c r="AZ70" s="309">
        <f>IF(ISBLANK(tabItens[[#This Row],[CÓDIGO]]),"",tabItens[[#This Row],[PontoMês]] * (AZ$2+tabItens[[#This Row],[PontoQtM]]))</f>
        <v>3336</v>
      </c>
      <c r="BA70" s="308">
        <f>tabItens[[#This Row],[PontoPed]] - tabItens[[#This Row],[Saldo]] + (1/10)</f>
        <v>2136.1</v>
      </c>
      <c r="BB70" s="308">
        <f xml:space="preserve"> tabItens[[#This Row],[PontoMês]] * BB$2 - tabItens[[#This Row],[QTDE ATUAL]] - (1/10)</f>
        <v>833.9</v>
      </c>
      <c r="BC70" s="310">
        <f>IF( tabItens[[#This Row],[PontoPed]]&gt;0, IF(tabItens[[#This Row],[PontoPed]]&lt;1, 1, IF( tabItens[[#This Row],[Saldo]]&gt;tabItens[[#This Row],[PontoPed]], 0, (tabItens[[#This Row],[PontoPed]]-tabItens[[#This Row],[Saldo]])/tabItens[[#This Row],[PontoPed]] ) ), 0 )</f>
        <v>0.64028776978417268</v>
      </c>
      <c r="BD70" s="311">
        <f>ROUNDDOWN(IF( OR( AND(tabItens[[#This Row],[PontoPed]]&lt;tabItens[[#This Row],[Saldo]],tabItens[[#This Row],[Saldo]]&gt;0), tabItens[[#This Row],[PontoPed]]=0), 99, IF(AND(tabItens[[#This Row],[Saldo]]=0,tabItens[[#This Row],[PontoPed]]&gt;0), 0, (1-tabItens[[#This Row],[PctAb]])*10 ) ),0)</f>
        <v>3</v>
      </c>
      <c r="BE70" s="312">
        <f>MAX(ROUNDDOWN( IF(tabItens[[#This Row],[Abaixo]] &gt; 0,   tabItens[[#This Row],[Abaixo]] + (tabItens[[#This Row],[PontoMês]] * IF( OR( ISBLANK(tabItens[[#This Row],[ATA Nº/ANO]]), tabItens[[#This Row],[ATA Nº/ANO]] = ""),BE$2,BE$1)),0),0),0)</f>
        <v>4638</v>
      </c>
      <c r="BF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0" s="313">
        <f>SUMIF(Consumo!$C$3:$C$862,tabItens[[#This Row],[CÓDIGO]],Consumo!$E$3:$E$862)</f>
        <v>110</v>
      </c>
      <c r="BH70" s="314">
        <f>IF(AND(tabItens[[#This Row],[Pend]] &gt; 0,tabItens[[#This Row],[Consumo]] &lt;&gt; 0), tabItens[[#This Row],[Pend]] / tabItens[[#This Row],[Consumo]], 0 )</f>
        <v>1.3286628819905786E-2</v>
      </c>
      <c r="BI70" s="313"/>
      <c r="BJ70" s="313"/>
      <c r="BK70" s="315" t="s">
        <v>907</v>
      </c>
    </row>
    <row r="71" spans="1:63" x14ac:dyDescent="0.3">
      <c r="A71" s="336">
        <v>23993</v>
      </c>
      <c r="B71" s="277" t="s">
        <v>1231</v>
      </c>
      <c r="C71" s="337" t="s">
        <v>261</v>
      </c>
      <c r="D71" s="338">
        <v>1.71</v>
      </c>
      <c r="E71" s="339"/>
      <c r="F71" s="339"/>
      <c r="G71" s="339" t="s">
        <v>892</v>
      </c>
      <c r="H71" s="281">
        <v>1315</v>
      </c>
      <c r="I71" s="340">
        <v>103003</v>
      </c>
      <c r="J71" s="341">
        <v>1.71</v>
      </c>
      <c r="K71" s="342">
        <v>5007</v>
      </c>
      <c r="L71" s="285">
        <f>IF(tabItens[[#This Row],[Média]] &gt; 0, tabItens[[#This Row],[QTDE ATUAL]] / tabItens[[#This Row],[Média]],999.9)</f>
        <v>2.0451010886469674</v>
      </c>
      <c r="M71" s="286">
        <v>0</v>
      </c>
      <c r="N71" s="287">
        <f>tabItens[[#This Row],[VALOR UNIT.]] * tabItens[[#This Row],[LC]]</f>
        <v>0</v>
      </c>
      <c r="O71" s="344" t="s">
        <v>2115</v>
      </c>
      <c r="P71" s="289"/>
      <c r="Q71" s="345"/>
      <c r="R71" s="343"/>
      <c r="S71" s="346"/>
      <c r="T71" s="292">
        <f>ROUNDDOWN(IFERROR(tabItens[[#This Row],[ATA DT.VALID.]] - $D$1,0) / 30,0)</f>
        <v>-1507</v>
      </c>
      <c r="U71" s="277" t="s">
        <v>1177</v>
      </c>
      <c r="V71" s="293">
        <v>1</v>
      </c>
      <c r="W71" s="294" t="s">
        <v>905</v>
      </c>
      <c r="X71" s="295">
        <v>57</v>
      </c>
      <c r="Y71" s="296">
        <v>2</v>
      </c>
      <c r="Z71" s="297"/>
      <c r="AA71" s="298"/>
      <c r="AB71" s="299"/>
      <c r="AC71" s="299"/>
      <c r="AD71" s="298"/>
      <c r="AE71" s="299"/>
      <c r="AF71" s="292"/>
      <c r="AG71" s="300" t="s">
        <v>904</v>
      </c>
      <c r="AH71" s="301"/>
      <c r="AI71" s="292">
        <v>2568</v>
      </c>
      <c r="AJ71" s="301">
        <v>44966</v>
      </c>
      <c r="AK71" s="301" t="s">
        <v>892</v>
      </c>
      <c r="AL71" s="301">
        <v>45083</v>
      </c>
      <c r="AM71" s="346"/>
      <c r="AN71" s="339"/>
      <c r="AO71" s="302" t="str">
        <f>_xlfn.IFNA(IF(VLOOKUP(tabItens[[#This Row],[CÓDIGO]],tabExcluirDoEstoque[#Data],1,FALSE),"sim",""),"")</f>
        <v/>
      </c>
      <c r="AP71" s="303" t="str">
        <f ca="1">IF(OR(ISBLANK(tabItens[[#This Row],[ATA DT.VALID.]]),tabItens[[#This Row],[ATA DT.VALID.]]="",tabItens[[#This Row],[ATA DT.VALID.]]=" "),"",IF(TYPE(tabItens[[#This Row],[ATA DT.VALID.]])=1,ROUNDUP((tabItens[[#This Row],[ATA DT.VALID.]]-TODAY())/7,0),""))</f>
        <v/>
      </c>
      <c r="AQ71" s="304">
        <v>0</v>
      </c>
      <c r="AR71" s="305" t="str">
        <f>IF(ISBLANK(tabItens[[#This Row],[CÓDIGO]]),"",IFERROR(VLOOKUP(tabItens[[#This Row],[CÓDIGO]],Consumo!$C$3:$AC$862,26,FALSE),0))</f>
        <v>09.2023</v>
      </c>
      <c r="AS71" s="306">
        <f>SUMIF(Consumo!$C$3:$C$862,tabItens[[#This Row],[CÓDIGO]],Consumo!$N$3:$N$862) + SUMIF(Consumo!$C$3:$C$862,tabItens[[#This Row],[CÓDIGO]],Consumo!$O$3:$O$862) + SUMIF(Consumo!$C$3:$C$862,tabItens[[#This Row],[CÓDIGO]],Consumo!$P$3:$P$862) + SUMIF(Consumo!$C$3:$C$862,tabItens[[#This Row],[CÓDIGO]],Consumo!$Q$3:$Q$862)</f>
        <v>2987</v>
      </c>
      <c r="AT71" s="306">
        <f>SUMIF(Consumo!$C$3:$C$862,tabItens[[#This Row],[CÓDIGO]],Consumo!$Z$3:$Z$862)</f>
        <v>7716</v>
      </c>
      <c r="AU71" s="307">
        <f>SUMIF(Consumo!$C$3:$C$862,tabItens[[#This Row],[CÓDIGO]],Consumo!$AA$3:$AA$862)</f>
        <v>1070</v>
      </c>
      <c r="AV71" s="308">
        <f>SUMIF(Consumo!$C$3:$C$862,tabItens[[#This Row],[CÓDIGO]],Consumo!$Y$3:$Y$862)</f>
        <v>643</v>
      </c>
      <c r="AW71" s="281">
        <f>tabItens[[#This Row],[QTDE ATUAL]] + tabItens[[#This Row],[RC QTDE]] + tabItens[[#This Row],[AF SALDO]] + tabItens[[#This Row],[Recentes]]</f>
        <v>1315</v>
      </c>
      <c r="AX71" s="309">
        <v>834</v>
      </c>
      <c r="AY71" s="309">
        <v>4</v>
      </c>
      <c r="AZ71" s="309">
        <f>IF(ISBLANK(tabItens[[#This Row],[CÓDIGO]]),"",tabItens[[#This Row],[PontoMês]] * (AZ$2+tabItens[[#This Row],[PontoQtM]]))</f>
        <v>3336</v>
      </c>
      <c r="BA71" s="308">
        <f>tabItens[[#This Row],[PontoPed]] - tabItens[[#This Row],[Saldo]] + (1/10)</f>
        <v>2021.1</v>
      </c>
      <c r="BB71" s="308">
        <f xml:space="preserve"> tabItens[[#This Row],[PontoMês]] * BB$2 - tabItens[[#This Row],[QTDE ATUAL]] - (1/10)</f>
        <v>-481.1</v>
      </c>
      <c r="BC71" s="310">
        <f>IF( tabItens[[#This Row],[PontoPed]]&gt;0, IF(tabItens[[#This Row],[PontoPed]]&lt;1, 1, IF( tabItens[[#This Row],[Saldo]]&gt;tabItens[[#This Row],[PontoPed]], 0, (tabItens[[#This Row],[PontoPed]]-tabItens[[#This Row],[Saldo]])/tabItens[[#This Row],[PontoPed]] ) ), 0 )</f>
        <v>0.60581534772182255</v>
      </c>
      <c r="BD71" s="311">
        <f>ROUNDDOWN(IF( OR( AND(tabItens[[#This Row],[PontoPed]]&lt;tabItens[[#This Row],[Saldo]],tabItens[[#This Row],[Saldo]]&gt;0), tabItens[[#This Row],[PontoPed]]=0), 99, IF(AND(tabItens[[#This Row],[Saldo]]=0,tabItens[[#This Row],[PontoPed]]&gt;0), 0, (1-tabItens[[#This Row],[PctAb]])*10 ) ),0)</f>
        <v>3</v>
      </c>
      <c r="BE71" s="312">
        <f>MAX(ROUNDDOWN( IF(tabItens[[#This Row],[Abaixo]] &gt; 0,   tabItens[[#This Row],[Abaixo]] + (tabItens[[#This Row],[PontoMês]] * IF( OR( ISBLANK(tabItens[[#This Row],[ATA Nº/ANO]]), tabItens[[#This Row],[ATA Nº/ANO]] = ""),BE$2,BE$1)),0),0),0)</f>
        <v>4523</v>
      </c>
      <c r="BF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1" s="313">
        <f>SUMIF(Consumo!$C$3:$C$862,tabItens[[#This Row],[CÓDIGO]],Consumo!$E$3:$E$862)</f>
        <v>15</v>
      </c>
      <c r="BH71" s="314">
        <f>IF(AND(tabItens[[#This Row],[Pend]] &gt; 0,tabItens[[#This Row],[Consumo]] &lt;&gt; 0), tabItens[[#This Row],[Pend]] / tabItens[[#This Row],[Consumo]], 0 )</f>
        <v>1.9440124416796269E-3</v>
      </c>
      <c r="BI71" s="313"/>
      <c r="BJ71" s="313"/>
      <c r="BK71" s="315" t="s">
        <v>907</v>
      </c>
    </row>
    <row r="72" spans="1:63" x14ac:dyDescent="0.3">
      <c r="A72" s="336">
        <v>29959</v>
      </c>
      <c r="B72" s="277" t="s">
        <v>1282</v>
      </c>
      <c r="C72" s="337" t="s">
        <v>381</v>
      </c>
      <c r="D72" s="338">
        <v>1.02</v>
      </c>
      <c r="E72" s="339"/>
      <c r="F72" s="339"/>
      <c r="G72" s="339" t="s">
        <v>892</v>
      </c>
      <c r="H72" s="281">
        <v>0</v>
      </c>
      <c r="I72" s="340">
        <v>103003</v>
      </c>
      <c r="J72" s="341">
        <v>1.02</v>
      </c>
      <c r="K72" s="342">
        <v>5461</v>
      </c>
      <c r="L72" s="285">
        <f>IF(tabItens[[#This Row],[Média]] &gt; 0, tabItens[[#This Row],[QTDE ATUAL]] / tabItens[[#This Row],[Média]],999.9)</f>
        <v>0</v>
      </c>
      <c r="M72" s="286">
        <v>0</v>
      </c>
      <c r="N72" s="287">
        <f>tabItens[[#This Row],[VALOR UNIT.]] * tabItens[[#This Row],[LC]]</f>
        <v>0</v>
      </c>
      <c r="O72" s="344" t="s">
        <v>2115</v>
      </c>
      <c r="P72" s="289"/>
      <c r="Q72" s="345"/>
      <c r="R72" s="343"/>
      <c r="S72" s="346"/>
      <c r="T72" s="292">
        <f>ROUNDDOWN(IFERROR(tabItens[[#This Row],[ATA DT.VALID.]] - $D$1,0) / 30,0)</f>
        <v>-1507</v>
      </c>
      <c r="U72" s="277" t="s">
        <v>1171</v>
      </c>
      <c r="V72" s="293">
        <v>1</v>
      </c>
      <c r="W72" s="294" t="s">
        <v>905</v>
      </c>
      <c r="X72" s="295">
        <v>57</v>
      </c>
      <c r="Y72" s="296">
        <v>15</v>
      </c>
      <c r="Z72" s="297">
        <v>6984</v>
      </c>
      <c r="AA72" s="298">
        <v>2023</v>
      </c>
      <c r="AB72" s="299">
        <v>1200</v>
      </c>
      <c r="AC72" s="299"/>
      <c r="AD72" s="298"/>
      <c r="AE72" s="299"/>
      <c r="AF72" s="292"/>
      <c r="AG72" s="300" t="s">
        <v>904</v>
      </c>
      <c r="AH72" s="301"/>
      <c r="AI72" s="292">
        <v>2594</v>
      </c>
      <c r="AJ72" s="301">
        <v>45014</v>
      </c>
      <c r="AK72" s="301" t="s">
        <v>892</v>
      </c>
      <c r="AL72" s="301">
        <v>44959</v>
      </c>
      <c r="AM72" s="346"/>
      <c r="AN72" s="339"/>
      <c r="AO72" s="302" t="str">
        <f>_xlfn.IFNA(IF(VLOOKUP(tabItens[[#This Row],[CÓDIGO]],tabExcluirDoEstoque[#Data],1,FALSE),"sim",""),"")</f>
        <v/>
      </c>
      <c r="AP72" s="303" t="str">
        <f ca="1">IF(OR(ISBLANK(tabItens[[#This Row],[ATA DT.VALID.]]),tabItens[[#This Row],[ATA DT.VALID.]]="",tabItens[[#This Row],[ATA DT.VALID.]]=" "),"",IF(TYPE(tabItens[[#This Row],[ATA DT.VALID.]])=1,ROUNDUP((tabItens[[#This Row],[ATA DT.VALID.]]-TODAY())/7,0),""))</f>
        <v/>
      </c>
      <c r="AQ72" s="304">
        <v>0</v>
      </c>
      <c r="AR72" s="305" t="str">
        <f>IF(ISBLANK(tabItens[[#This Row],[CÓDIGO]]),"",IFERROR(VLOOKUP(tabItens[[#This Row],[CÓDIGO]],Consumo!$C$3:$AC$862,26,FALSE),0))</f>
        <v>09.2023</v>
      </c>
      <c r="AS72" s="306">
        <f>SUMIF(Consumo!$C$3:$C$862,tabItens[[#This Row],[CÓDIGO]],Consumo!$N$3:$N$862) + SUMIF(Consumo!$C$3:$C$862,tabItens[[#This Row],[CÓDIGO]],Consumo!$O$3:$O$862) + SUMIF(Consumo!$C$3:$C$862,tabItens[[#This Row],[CÓDIGO]],Consumo!$P$3:$P$862) + SUMIF(Consumo!$C$3:$C$862,tabItens[[#This Row],[CÓDIGO]],Consumo!$Q$3:$Q$862)</f>
        <v>2995</v>
      </c>
      <c r="AT72" s="306">
        <f>SUMIF(Consumo!$C$3:$C$862,tabItens[[#This Row],[CÓDIGO]],Consumo!$Z$3:$Z$862)</f>
        <v>8769</v>
      </c>
      <c r="AU72" s="307">
        <f>SUMIF(Consumo!$C$3:$C$862,tabItens[[#This Row],[CÓDIGO]],Consumo!$AA$3:$AA$862)</f>
        <v>1120</v>
      </c>
      <c r="AV72" s="308">
        <f>SUMIF(Consumo!$C$3:$C$862,tabItens[[#This Row],[CÓDIGO]],Consumo!$Y$3:$Y$862)</f>
        <v>730.75</v>
      </c>
      <c r="AW72" s="281">
        <f>tabItens[[#This Row],[QTDE ATUAL]] + tabItens[[#This Row],[RC QTDE]] + tabItens[[#This Row],[AF SALDO]] + tabItens[[#This Row],[Recentes]]</f>
        <v>1200</v>
      </c>
      <c r="AX72" s="309">
        <v>834</v>
      </c>
      <c r="AY72" s="309">
        <v>4</v>
      </c>
      <c r="AZ72" s="309">
        <f>IF(ISBLANK(tabItens[[#This Row],[CÓDIGO]]),"",tabItens[[#This Row],[PontoMês]] * (AZ$2+tabItens[[#This Row],[PontoQtM]]))</f>
        <v>3336</v>
      </c>
      <c r="BA72" s="308">
        <f>tabItens[[#This Row],[PontoPed]] - tabItens[[#This Row],[Saldo]] + (1/10)</f>
        <v>2136.1</v>
      </c>
      <c r="BB72" s="308">
        <f xml:space="preserve"> tabItens[[#This Row],[PontoMês]] * BB$2 - tabItens[[#This Row],[QTDE ATUAL]] - (1/10)</f>
        <v>833.9</v>
      </c>
      <c r="BC72" s="310">
        <f>IF( tabItens[[#This Row],[PontoPed]]&gt;0, IF(tabItens[[#This Row],[PontoPed]]&lt;1, 1, IF( tabItens[[#This Row],[Saldo]]&gt;tabItens[[#This Row],[PontoPed]], 0, (tabItens[[#This Row],[PontoPed]]-tabItens[[#This Row],[Saldo]])/tabItens[[#This Row],[PontoPed]] ) ), 0 )</f>
        <v>0.64028776978417268</v>
      </c>
      <c r="BD72" s="311">
        <f>ROUNDDOWN(IF( OR( AND(tabItens[[#This Row],[PontoPed]]&lt;tabItens[[#This Row],[Saldo]],tabItens[[#This Row],[Saldo]]&gt;0), tabItens[[#This Row],[PontoPed]]=0), 99, IF(AND(tabItens[[#This Row],[Saldo]]=0,tabItens[[#This Row],[PontoPed]]&gt;0), 0, (1-tabItens[[#This Row],[PctAb]])*10 ) ),0)</f>
        <v>3</v>
      </c>
      <c r="BE72" s="312">
        <f>MAX(ROUNDDOWN( IF(tabItens[[#This Row],[Abaixo]] &gt; 0,   tabItens[[#This Row],[Abaixo]] + (tabItens[[#This Row],[PontoMês]] * IF( OR( ISBLANK(tabItens[[#This Row],[ATA Nº/ANO]]), tabItens[[#This Row],[ATA Nº/ANO]] = ""),BE$2,BE$1)),0),0),0)</f>
        <v>4638</v>
      </c>
      <c r="BF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2" s="313">
        <f>SUMIF(Consumo!$C$3:$C$862,tabItens[[#This Row],[CÓDIGO]],Consumo!$E$3:$E$862)</f>
        <v>988</v>
      </c>
      <c r="BH72" s="314">
        <f>IF(AND(tabItens[[#This Row],[Pend]] &gt; 0,tabItens[[#This Row],[Consumo]] &lt;&gt; 0), tabItens[[#This Row],[Pend]] / tabItens[[#This Row],[Consumo]], 0 )</f>
        <v>0.11266963165697343</v>
      </c>
      <c r="BI72" s="313"/>
      <c r="BJ72" s="313"/>
      <c r="BK72" s="315" t="s">
        <v>907</v>
      </c>
    </row>
    <row r="73" spans="1:63" x14ac:dyDescent="0.3">
      <c r="A73" s="336">
        <v>75938</v>
      </c>
      <c r="B73" s="277" t="s">
        <v>1461</v>
      </c>
      <c r="C73" s="337" t="s">
        <v>381</v>
      </c>
      <c r="D73" s="338">
        <v>1.02</v>
      </c>
      <c r="E73" s="339"/>
      <c r="F73" s="339"/>
      <c r="G73" s="339" t="s">
        <v>892</v>
      </c>
      <c r="H73" s="281">
        <v>0</v>
      </c>
      <c r="I73" s="340">
        <v>103003</v>
      </c>
      <c r="J73" s="341">
        <v>1.02</v>
      </c>
      <c r="K73" s="342">
        <v>4923</v>
      </c>
      <c r="L73" s="285">
        <f>IF(tabItens[[#This Row],[Média]] &gt; 0, tabItens[[#This Row],[QTDE ATUAL]] / tabItens[[#This Row],[Média]],999.9)</f>
        <v>0</v>
      </c>
      <c r="M73" s="286">
        <v>0</v>
      </c>
      <c r="N73" s="287">
        <f>tabItens[[#This Row],[VALOR UNIT.]] * tabItens[[#This Row],[LC]]</f>
        <v>0</v>
      </c>
      <c r="O73" s="344" t="s">
        <v>2115</v>
      </c>
      <c r="P73" s="289"/>
      <c r="Q73" s="345"/>
      <c r="R73" s="343"/>
      <c r="S73" s="346"/>
      <c r="T73" s="292">
        <f>ROUNDDOWN(IFERROR(tabItens[[#This Row],[ATA DT.VALID.]] - $D$1,0) / 30,0)</f>
        <v>-1507</v>
      </c>
      <c r="U73" s="277" t="s">
        <v>1171</v>
      </c>
      <c r="V73" s="293">
        <v>1</v>
      </c>
      <c r="W73" s="294" t="s">
        <v>905</v>
      </c>
      <c r="X73" s="295">
        <v>57</v>
      </c>
      <c r="Y73" s="296">
        <v>15</v>
      </c>
      <c r="Z73" s="297">
        <v>6984</v>
      </c>
      <c r="AA73" s="298">
        <v>2023</v>
      </c>
      <c r="AB73" s="299">
        <v>1300</v>
      </c>
      <c r="AC73" s="299"/>
      <c r="AD73" s="298"/>
      <c r="AE73" s="299"/>
      <c r="AF73" s="292"/>
      <c r="AG73" s="300" t="s">
        <v>904</v>
      </c>
      <c r="AH73" s="301"/>
      <c r="AI73" s="292">
        <v>2432</v>
      </c>
      <c r="AJ73" s="301">
        <v>44974</v>
      </c>
      <c r="AK73" s="301">
        <v>37931</v>
      </c>
      <c r="AL73" s="301">
        <v>44959</v>
      </c>
      <c r="AM73" s="346"/>
      <c r="AN73" s="339"/>
      <c r="AO73" s="302" t="str">
        <f>_xlfn.IFNA(IF(VLOOKUP(tabItens[[#This Row],[CÓDIGO]],tabExcluirDoEstoque[#Data],1,FALSE),"sim",""),"")</f>
        <v/>
      </c>
      <c r="AP73" s="303" t="str">
        <f ca="1">IF(OR(ISBLANK(tabItens[[#This Row],[ATA DT.VALID.]]),tabItens[[#This Row],[ATA DT.VALID.]]="",tabItens[[#This Row],[ATA DT.VALID.]]=" "),"",IF(TYPE(tabItens[[#This Row],[ATA DT.VALID.]])=1,ROUNDUP((tabItens[[#This Row],[ATA DT.VALID.]]-TODAY())/7,0),""))</f>
        <v/>
      </c>
      <c r="AQ73" s="304">
        <v>0</v>
      </c>
      <c r="AR73" s="305" t="str">
        <f>IF(ISBLANK(tabItens[[#This Row],[CÓDIGO]]),"",IFERROR(VLOOKUP(tabItens[[#This Row],[CÓDIGO]],Consumo!$C$3:$AC$862,26,FALSE),0))</f>
        <v>09.2023</v>
      </c>
      <c r="AS73" s="306">
        <f>SUMIF(Consumo!$C$3:$C$862,tabItens[[#This Row],[CÓDIGO]],Consumo!$N$3:$N$862) + SUMIF(Consumo!$C$3:$C$862,tabItens[[#This Row],[CÓDIGO]],Consumo!$O$3:$O$862) + SUMIF(Consumo!$C$3:$C$862,tabItens[[#This Row],[CÓDIGO]],Consumo!$P$3:$P$862) + SUMIF(Consumo!$C$3:$C$862,tabItens[[#This Row],[CÓDIGO]],Consumo!$Q$3:$Q$862)</f>
        <v>2469</v>
      </c>
      <c r="AT73" s="306">
        <f>SUMIF(Consumo!$C$3:$C$862,tabItens[[#This Row],[CÓDIGO]],Consumo!$Z$3:$Z$862)</f>
        <v>7718</v>
      </c>
      <c r="AU73" s="307">
        <f>SUMIF(Consumo!$C$3:$C$862,tabItens[[#This Row],[CÓDIGO]],Consumo!$AA$3:$AA$862)</f>
        <v>1055</v>
      </c>
      <c r="AV73" s="308">
        <f>SUMIF(Consumo!$C$3:$C$862,tabItens[[#This Row],[CÓDIGO]],Consumo!$Y$3:$Y$862)</f>
        <v>643.16666666666663</v>
      </c>
      <c r="AW73" s="281">
        <f>tabItens[[#This Row],[QTDE ATUAL]] + tabItens[[#This Row],[RC QTDE]] + tabItens[[#This Row],[AF SALDO]] + tabItens[[#This Row],[Recentes]]</f>
        <v>1300</v>
      </c>
      <c r="AX73" s="309">
        <v>834</v>
      </c>
      <c r="AY73" s="309">
        <v>4</v>
      </c>
      <c r="AZ73" s="309">
        <f>IF(ISBLANK(tabItens[[#This Row],[CÓDIGO]]),"",tabItens[[#This Row],[PontoMês]] * (AZ$2+tabItens[[#This Row],[PontoQtM]]))</f>
        <v>3336</v>
      </c>
      <c r="BA73" s="308">
        <f>tabItens[[#This Row],[PontoPed]] - tabItens[[#This Row],[Saldo]] + (1/10)</f>
        <v>2036.1</v>
      </c>
      <c r="BB73" s="308">
        <f xml:space="preserve"> tabItens[[#This Row],[PontoMês]] * BB$2 - tabItens[[#This Row],[QTDE ATUAL]] - (1/10)</f>
        <v>833.9</v>
      </c>
      <c r="BC73" s="310">
        <f>IF( tabItens[[#This Row],[PontoPed]]&gt;0, IF(tabItens[[#This Row],[PontoPed]]&lt;1, 1, IF( tabItens[[#This Row],[Saldo]]&gt;tabItens[[#This Row],[PontoPed]], 0, (tabItens[[#This Row],[PontoPed]]-tabItens[[#This Row],[Saldo]])/tabItens[[#This Row],[PontoPed]] ) ), 0 )</f>
        <v>0.61031175059952036</v>
      </c>
      <c r="BD73" s="311">
        <f>ROUNDDOWN(IF( OR( AND(tabItens[[#This Row],[PontoPed]]&lt;tabItens[[#This Row],[Saldo]],tabItens[[#This Row],[Saldo]]&gt;0), tabItens[[#This Row],[PontoPed]]=0), 99, IF(AND(tabItens[[#This Row],[Saldo]]=0,tabItens[[#This Row],[PontoPed]]&gt;0), 0, (1-tabItens[[#This Row],[PctAb]])*10 ) ),0)</f>
        <v>3</v>
      </c>
      <c r="BE73" s="312">
        <f>MAX(ROUNDDOWN( IF(tabItens[[#This Row],[Abaixo]] &gt; 0,   tabItens[[#This Row],[Abaixo]] + (tabItens[[#This Row],[PontoMês]] * IF( OR( ISBLANK(tabItens[[#This Row],[ATA Nº/ANO]]), tabItens[[#This Row],[ATA Nº/ANO]] = ""),BE$2,BE$1)),0),0),0)</f>
        <v>4538</v>
      </c>
      <c r="BF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3" s="313">
        <f>SUMIF(Consumo!$C$3:$C$862,tabItens[[#This Row],[CÓDIGO]],Consumo!$E$3:$E$862)</f>
        <v>420</v>
      </c>
      <c r="BH73" s="314">
        <f>IF(AND(tabItens[[#This Row],[Pend]] &gt; 0,tabItens[[#This Row],[Consumo]] &lt;&gt; 0), tabItens[[#This Row],[Pend]] / tabItens[[#This Row],[Consumo]], 0 )</f>
        <v>5.4418243068152371E-2</v>
      </c>
      <c r="BI73" s="313"/>
      <c r="BJ73" s="313"/>
      <c r="BK73" s="315" t="s">
        <v>907</v>
      </c>
    </row>
    <row r="74" spans="1:63" x14ac:dyDescent="0.3">
      <c r="A74" s="336">
        <v>133849</v>
      </c>
      <c r="B74" s="277" t="s">
        <v>1908</v>
      </c>
      <c r="C74" s="337" t="s">
        <v>381</v>
      </c>
      <c r="D74" s="338">
        <v>0.69</v>
      </c>
      <c r="E74" s="339"/>
      <c r="F74" s="339"/>
      <c r="G74" s="339" t="s">
        <v>892</v>
      </c>
      <c r="H74" s="281">
        <v>735</v>
      </c>
      <c r="I74" s="340">
        <v>103003</v>
      </c>
      <c r="J74" s="341">
        <v>0.69</v>
      </c>
      <c r="K74" s="342">
        <v>10781</v>
      </c>
      <c r="L74" s="285">
        <f>IF(tabItens[[#This Row],[Média]] &gt; 0, tabItens[[#This Row],[QTDE ATUAL]] / tabItens[[#This Row],[Média]],999.9)</f>
        <v>0.48464201329743395</v>
      </c>
      <c r="M74" s="286">
        <v>0</v>
      </c>
      <c r="N74" s="287">
        <f>tabItens[[#This Row],[VALOR UNIT.]] * tabItens[[#This Row],[LC]]</f>
        <v>0</v>
      </c>
      <c r="O74" s="344" t="s">
        <v>2115</v>
      </c>
      <c r="P74" s="289"/>
      <c r="Q74" s="345"/>
      <c r="R74" s="343"/>
      <c r="S74" s="346"/>
      <c r="T74" s="292">
        <f>ROUNDDOWN(IFERROR(tabItens[[#This Row],[ATA DT.VALID.]] - $D$1,0) / 30,0)</f>
        <v>-1507</v>
      </c>
      <c r="U74" s="277" t="s">
        <v>989</v>
      </c>
      <c r="V74" s="293">
        <v>1</v>
      </c>
      <c r="W74" s="294" t="s">
        <v>905</v>
      </c>
      <c r="X74" s="295">
        <v>57</v>
      </c>
      <c r="Y74" s="296">
        <v>16</v>
      </c>
      <c r="Z74" s="297">
        <v>6217</v>
      </c>
      <c r="AA74" s="298">
        <v>2023</v>
      </c>
      <c r="AB74" s="299">
        <v>2500</v>
      </c>
      <c r="AC74" s="299"/>
      <c r="AD74" s="298"/>
      <c r="AE74" s="299"/>
      <c r="AF74" s="292"/>
      <c r="AG74" s="300" t="s">
        <v>904</v>
      </c>
      <c r="AH74" s="301"/>
      <c r="AI74" s="292">
        <v>6056</v>
      </c>
      <c r="AJ74" s="301">
        <v>44973</v>
      </c>
      <c r="AK74" s="301">
        <v>43074</v>
      </c>
      <c r="AL74" s="301">
        <v>44959</v>
      </c>
      <c r="AM74" s="346"/>
      <c r="AN74" s="339"/>
      <c r="AO74" s="302" t="str">
        <f>_xlfn.IFNA(IF(VLOOKUP(tabItens[[#This Row],[CÓDIGO]],tabExcluirDoEstoque[#Data],1,FALSE),"sim",""),"")</f>
        <v/>
      </c>
      <c r="AP74" s="303" t="str">
        <f ca="1">IF(OR(ISBLANK(tabItens[[#This Row],[ATA DT.VALID.]]),tabItens[[#This Row],[ATA DT.VALID.]]="",tabItens[[#This Row],[ATA DT.VALID.]]=" "),"",IF(TYPE(tabItens[[#This Row],[ATA DT.VALID.]])=1,ROUNDUP((tabItens[[#This Row],[ATA DT.VALID.]]-TODAY())/7,0),""))</f>
        <v/>
      </c>
      <c r="AQ74" s="304">
        <v>0</v>
      </c>
      <c r="AR74" s="305" t="str">
        <f>IF(ISBLANK(tabItens[[#This Row],[CÓDIGO]]),"",IFERROR(VLOOKUP(tabItens[[#This Row],[CÓDIGO]],Consumo!$C$3:$AC$862,26,FALSE),0))</f>
        <v>09.2023</v>
      </c>
      <c r="AS74" s="306">
        <f>SUMIF(Consumo!$C$3:$C$862,tabItens[[#This Row],[CÓDIGO]],Consumo!$N$3:$N$862) + SUMIF(Consumo!$C$3:$C$862,tabItens[[#This Row],[CÓDIGO]],Consumo!$O$3:$O$862) + SUMIF(Consumo!$C$3:$C$862,tabItens[[#This Row],[CÓDIGO]],Consumo!$P$3:$P$862) + SUMIF(Consumo!$C$3:$C$862,tabItens[[#This Row],[CÓDIGO]],Consumo!$Q$3:$Q$862)</f>
        <v>6513</v>
      </c>
      <c r="AT74" s="306">
        <f>SUMIF(Consumo!$C$3:$C$862,tabItens[[#This Row],[CÓDIGO]],Consumo!$Z$3:$Z$862)</f>
        <v>18199</v>
      </c>
      <c r="AU74" s="307">
        <f>SUMIF(Consumo!$C$3:$C$862,tabItens[[#This Row],[CÓDIGO]],Consumo!$AA$3:$AA$862)</f>
        <v>2320</v>
      </c>
      <c r="AV74" s="308">
        <f>SUMIF(Consumo!$C$3:$C$862,tabItens[[#This Row],[CÓDIGO]],Consumo!$Y$3:$Y$862)</f>
        <v>1516.5833333333333</v>
      </c>
      <c r="AW74" s="281">
        <f>tabItens[[#This Row],[QTDE ATUAL]] + tabItens[[#This Row],[RC QTDE]] + tabItens[[#This Row],[AF SALDO]] + tabItens[[#This Row],[Recentes]]</f>
        <v>3235</v>
      </c>
      <c r="AX74" s="309">
        <v>2084</v>
      </c>
      <c r="AY74" s="309">
        <v>4</v>
      </c>
      <c r="AZ74" s="309">
        <f>IF(ISBLANK(tabItens[[#This Row],[CÓDIGO]]),"",tabItens[[#This Row],[PontoMês]] * (AZ$2+tabItens[[#This Row],[PontoQtM]]))</f>
        <v>8336</v>
      </c>
      <c r="BA74" s="308">
        <f>tabItens[[#This Row],[PontoPed]] - tabItens[[#This Row],[Saldo]] + (1/10)</f>
        <v>5101.1000000000004</v>
      </c>
      <c r="BB74" s="308">
        <f xml:space="preserve"> tabItens[[#This Row],[PontoMês]] * BB$2 - tabItens[[#This Row],[QTDE ATUAL]] - (1/10)</f>
        <v>1348.9</v>
      </c>
      <c r="BC74" s="310">
        <f>IF( tabItens[[#This Row],[PontoPed]]&gt;0, IF(tabItens[[#This Row],[PontoPed]]&lt;1, 1, IF( tabItens[[#This Row],[Saldo]]&gt;tabItens[[#This Row],[PontoPed]], 0, (tabItens[[#This Row],[PontoPed]]-tabItens[[#This Row],[Saldo]])/tabItens[[#This Row],[PontoPed]] ) ), 0 )</f>
        <v>0.61192418426103645</v>
      </c>
      <c r="BD74" s="311">
        <f>ROUNDDOWN(IF( OR( AND(tabItens[[#This Row],[PontoPed]]&lt;tabItens[[#This Row],[Saldo]],tabItens[[#This Row],[Saldo]]&gt;0), tabItens[[#This Row],[PontoPed]]=0), 99, IF(AND(tabItens[[#This Row],[Saldo]]=0,tabItens[[#This Row],[PontoPed]]&gt;0), 0, (1-tabItens[[#This Row],[PctAb]])*10 ) ),0)</f>
        <v>3</v>
      </c>
      <c r="BE74" s="312">
        <f>MAX(ROUNDDOWN( IF(tabItens[[#This Row],[Abaixo]] &gt; 0,   tabItens[[#This Row],[Abaixo]] + (tabItens[[#This Row],[PontoMês]] * IF( OR( ISBLANK(tabItens[[#This Row],[ATA Nº/ANO]]), tabItens[[#This Row],[ATA Nº/ANO]] = ""),BE$2,BE$1)),0),0),0)</f>
        <v>11353</v>
      </c>
      <c r="BF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4" s="313">
        <f>SUMIF(Consumo!$C$3:$C$862,tabItens[[#This Row],[CÓDIGO]],Consumo!$E$3:$E$862)</f>
        <v>35</v>
      </c>
      <c r="BH74" s="314">
        <f>IF(AND(tabItens[[#This Row],[Pend]] &gt; 0,tabItens[[#This Row],[Consumo]] &lt;&gt; 0), tabItens[[#This Row],[Pend]] / tabItens[[#This Row],[Consumo]], 0 )</f>
        <v>1.9231825924501346E-3</v>
      </c>
      <c r="BI74" s="313"/>
      <c r="BJ74" s="313"/>
      <c r="BK74" s="315" t="s">
        <v>907</v>
      </c>
    </row>
    <row r="75" spans="1:63" x14ac:dyDescent="0.3">
      <c r="A75" s="336">
        <v>16363</v>
      </c>
      <c r="B75" s="277" t="s">
        <v>1155</v>
      </c>
      <c r="C75" s="337" t="s">
        <v>264</v>
      </c>
      <c r="D75" s="338">
        <v>49.9</v>
      </c>
      <c r="E75" s="339"/>
      <c r="F75" s="339"/>
      <c r="G75" s="339" t="s">
        <v>892</v>
      </c>
      <c r="H75" s="281">
        <v>39</v>
      </c>
      <c r="I75" s="340">
        <v>103003</v>
      </c>
      <c r="J75" s="341">
        <v>49.9</v>
      </c>
      <c r="K75" s="342">
        <v>433</v>
      </c>
      <c r="L75" s="285">
        <f>IF(tabItens[[#This Row],[Média]] &gt; 0, tabItens[[#This Row],[QTDE ATUAL]] / tabItens[[#This Row],[Média]],999.9)</f>
        <v>0.93413173652694614</v>
      </c>
      <c r="M75" s="286">
        <v>0</v>
      </c>
      <c r="N75" s="287">
        <f>tabItens[[#This Row],[VALOR UNIT.]] * tabItens[[#This Row],[LC]]</f>
        <v>0</v>
      </c>
      <c r="O75" s="344" t="s">
        <v>2153</v>
      </c>
      <c r="P75" s="289"/>
      <c r="Q75" s="345"/>
      <c r="R75" s="343"/>
      <c r="S75" s="346"/>
      <c r="T75" s="292">
        <f>ROUNDDOWN(IFERROR(tabItens[[#This Row],[ATA DT.VALID.]] - $D$1,0) / 30,0)</f>
        <v>-1507</v>
      </c>
      <c r="U75" s="277" t="s">
        <v>1156</v>
      </c>
      <c r="V75" s="293">
        <v>1</v>
      </c>
      <c r="W75" s="294" t="s">
        <v>2107</v>
      </c>
      <c r="X75" s="295">
        <v>74</v>
      </c>
      <c r="Y75" s="296">
        <v>8</v>
      </c>
      <c r="Z75" s="297"/>
      <c r="AA75" s="298"/>
      <c r="AB75" s="299"/>
      <c r="AC75" s="299"/>
      <c r="AD75" s="298"/>
      <c r="AE75" s="299"/>
      <c r="AF75" s="292"/>
      <c r="AG75" s="300" t="s">
        <v>904</v>
      </c>
      <c r="AH75" s="301"/>
      <c r="AI75" s="292">
        <v>168</v>
      </c>
      <c r="AJ75" s="301">
        <v>44153</v>
      </c>
      <c r="AK75" s="301" t="s">
        <v>892</v>
      </c>
      <c r="AL75" s="301">
        <v>45210</v>
      </c>
      <c r="AM75" s="346"/>
      <c r="AN75" s="339"/>
      <c r="AO75" s="302" t="str">
        <f>_xlfn.IFNA(IF(VLOOKUP(tabItens[[#This Row],[CÓDIGO]],tabExcluirDoEstoque[#Data],1,FALSE),"sim",""),"")</f>
        <v/>
      </c>
      <c r="AP75" s="303" t="str">
        <f ca="1">IF(OR(ISBLANK(tabItens[[#This Row],[ATA DT.VALID.]]),tabItens[[#This Row],[ATA DT.VALID.]]="",tabItens[[#This Row],[ATA DT.VALID.]]=" "),"",IF(TYPE(tabItens[[#This Row],[ATA DT.VALID.]])=1,ROUNDUP((tabItens[[#This Row],[ATA DT.VALID.]]-TODAY())/7,0),""))</f>
        <v/>
      </c>
      <c r="AQ75" s="304">
        <v>0</v>
      </c>
      <c r="AR75" s="305" t="str">
        <f>IF(ISBLANK(tabItens[[#This Row],[CÓDIGO]]),"",IFERROR(VLOOKUP(tabItens[[#This Row],[CÓDIGO]],Consumo!$C$3:$AC$862,26,FALSE),0))</f>
        <v>09.2023</v>
      </c>
      <c r="AS75" s="306">
        <f>SUMIF(Consumo!$C$3:$C$862,tabItens[[#This Row],[CÓDIGO]],Consumo!$N$3:$N$862) + SUMIF(Consumo!$C$3:$C$862,tabItens[[#This Row],[CÓDIGO]],Consumo!$O$3:$O$862) + SUMIF(Consumo!$C$3:$C$862,tabItens[[#This Row],[CÓDIGO]],Consumo!$P$3:$P$862) + SUMIF(Consumo!$C$3:$C$862,tabItens[[#This Row],[CÓDIGO]],Consumo!$Q$3:$Q$862)</f>
        <v>176</v>
      </c>
      <c r="AT75" s="306">
        <f>SUMIF(Consumo!$C$3:$C$862,tabItens[[#This Row],[CÓDIGO]],Consumo!$Z$3:$Z$862)</f>
        <v>501</v>
      </c>
      <c r="AU75" s="307">
        <f>SUMIF(Consumo!$C$3:$C$862,tabItens[[#This Row],[CÓDIGO]],Consumo!$AA$3:$AA$862)</f>
        <v>99</v>
      </c>
      <c r="AV75" s="308">
        <f>SUMIF(Consumo!$C$3:$C$862,tabItens[[#This Row],[CÓDIGO]],Consumo!$Y$3:$Y$862)</f>
        <v>41.75</v>
      </c>
      <c r="AW75" s="281">
        <f>tabItens[[#This Row],[QTDE ATUAL]] + tabItens[[#This Row],[RC QTDE]] + tabItens[[#This Row],[AF SALDO]] + tabItens[[#This Row],[Recentes]]</f>
        <v>39</v>
      </c>
      <c r="AX75" s="309">
        <v>30</v>
      </c>
      <c r="AY75" s="309">
        <v>4</v>
      </c>
      <c r="AZ75" s="309">
        <f>IF(ISBLANK(tabItens[[#This Row],[CÓDIGO]]),"",tabItens[[#This Row],[PontoMês]] * (AZ$2+tabItens[[#This Row],[PontoQtM]]))</f>
        <v>120</v>
      </c>
      <c r="BA75" s="308">
        <f>tabItens[[#This Row],[PontoPed]] - tabItens[[#This Row],[Saldo]] + (1/10)</f>
        <v>81.099999999999994</v>
      </c>
      <c r="BB75" s="308">
        <f xml:space="preserve"> tabItens[[#This Row],[PontoMês]] * BB$2 - tabItens[[#This Row],[QTDE ATUAL]] - (1/10)</f>
        <v>-9.1</v>
      </c>
      <c r="BC75" s="310">
        <f>IF( tabItens[[#This Row],[PontoPed]]&gt;0, IF(tabItens[[#This Row],[PontoPed]]&lt;1, 1, IF( tabItens[[#This Row],[Saldo]]&gt;tabItens[[#This Row],[PontoPed]], 0, (tabItens[[#This Row],[PontoPed]]-tabItens[[#This Row],[Saldo]])/tabItens[[#This Row],[PontoPed]] ) ), 0 )</f>
        <v>0.67500000000000004</v>
      </c>
      <c r="BD75" s="311">
        <f>ROUNDDOWN(IF( OR( AND(tabItens[[#This Row],[PontoPed]]&lt;tabItens[[#This Row],[Saldo]],tabItens[[#This Row],[Saldo]]&gt;0), tabItens[[#This Row],[PontoPed]]=0), 99, IF(AND(tabItens[[#This Row],[Saldo]]=0,tabItens[[#This Row],[PontoPed]]&gt;0), 0, (1-tabItens[[#This Row],[PctAb]])*10 ) ),0)</f>
        <v>3</v>
      </c>
      <c r="BE75" s="312">
        <f>MAX(ROUNDDOWN( IF(tabItens[[#This Row],[Abaixo]] &gt; 0,   tabItens[[#This Row],[Abaixo]] + (tabItens[[#This Row],[PontoMês]] * IF( OR( ISBLANK(tabItens[[#This Row],[ATA Nº/ANO]]), tabItens[[#This Row],[ATA Nº/ANO]] = ""),BE$2,BE$1)),0),0),0)</f>
        <v>171</v>
      </c>
      <c r="BF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5" s="313">
        <f>SUMIF(Consumo!$C$3:$C$862,tabItens[[#This Row],[CÓDIGO]],Consumo!$E$3:$E$862)</f>
        <v>0</v>
      </c>
      <c r="BH75" s="314">
        <f>IF(AND(tabItens[[#This Row],[Pend]] &gt; 0,tabItens[[#This Row],[Consumo]] &lt;&gt; 0), tabItens[[#This Row],[Pend]] / tabItens[[#This Row],[Consumo]], 0 )</f>
        <v>0</v>
      </c>
      <c r="BI75" s="313"/>
      <c r="BJ75" s="313"/>
      <c r="BK75" s="315" t="s">
        <v>907</v>
      </c>
    </row>
    <row r="76" spans="1:63" x14ac:dyDescent="0.3">
      <c r="A76" s="336">
        <v>35550</v>
      </c>
      <c r="B76" s="277" t="s">
        <v>1301</v>
      </c>
      <c r="C76" s="337" t="s">
        <v>381</v>
      </c>
      <c r="D76" s="338">
        <v>0.4</v>
      </c>
      <c r="E76" s="339"/>
      <c r="F76" s="339"/>
      <c r="G76" s="339" t="s">
        <v>892</v>
      </c>
      <c r="H76" s="281">
        <v>39</v>
      </c>
      <c r="I76" s="340">
        <v>103003</v>
      </c>
      <c r="J76" s="341">
        <v>0.4</v>
      </c>
      <c r="K76" s="342">
        <v>76</v>
      </c>
      <c r="L76" s="285">
        <f>IF(tabItens[[#This Row],[Média]] &gt; 0, tabItens[[#This Row],[QTDE ATUAL]] / tabItens[[#This Row],[Média]],999.9)</f>
        <v>8.6666666666666661</v>
      </c>
      <c r="M76" s="286">
        <v>0</v>
      </c>
      <c r="N76" s="287">
        <f>tabItens[[#This Row],[VALOR UNIT.]] * tabItens[[#This Row],[LC]]</f>
        <v>0</v>
      </c>
      <c r="O76" s="344" t="s">
        <v>2126</v>
      </c>
      <c r="P76" s="289"/>
      <c r="Q76" s="345"/>
      <c r="R76" s="343"/>
      <c r="S76" s="346"/>
      <c r="T76" s="292">
        <f>ROUNDDOWN(IFERROR(tabItens[[#This Row],[ATA DT.VALID.]] - $D$1,0) / 30,0)</f>
        <v>-1507</v>
      </c>
      <c r="U76" s="277" t="s">
        <v>1038</v>
      </c>
      <c r="V76" s="293">
        <v>1</v>
      </c>
      <c r="W76" s="294" t="s">
        <v>2106</v>
      </c>
      <c r="X76" s="295">
        <v>83</v>
      </c>
      <c r="Y76" s="296">
        <v>2</v>
      </c>
      <c r="Z76" s="297"/>
      <c r="AA76" s="298"/>
      <c r="AB76" s="299"/>
      <c r="AC76" s="299"/>
      <c r="AD76" s="298"/>
      <c r="AE76" s="299"/>
      <c r="AF76" s="292"/>
      <c r="AG76" s="300" t="s">
        <v>904</v>
      </c>
      <c r="AH76" s="301"/>
      <c r="AI76" s="292">
        <v>26</v>
      </c>
      <c r="AJ76" s="301">
        <v>43257</v>
      </c>
      <c r="AK76" s="301" t="s">
        <v>892</v>
      </c>
      <c r="AL76" s="301">
        <v>43217</v>
      </c>
      <c r="AM76" s="346"/>
      <c r="AN76" s="339"/>
      <c r="AO76" s="302" t="str">
        <f>_xlfn.IFNA(IF(VLOOKUP(tabItens[[#This Row],[CÓDIGO]],tabExcluirDoEstoque[#Data],1,FALSE),"sim",""),"")</f>
        <v/>
      </c>
      <c r="AP76" s="303" t="str">
        <f ca="1">IF(OR(ISBLANK(tabItens[[#This Row],[ATA DT.VALID.]]),tabItens[[#This Row],[ATA DT.VALID.]]="",tabItens[[#This Row],[ATA DT.VALID.]]=" "),"",IF(TYPE(tabItens[[#This Row],[ATA DT.VALID.]])=1,ROUNDUP((tabItens[[#This Row],[ATA DT.VALID.]]-TODAY())/7,0),""))</f>
        <v/>
      </c>
      <c r="AQ76" s="304">
        <v>0</v>
      </c>
      <c r="AR76" s="305" t="str">
        <f>IF(ISBLANK(tabItens[[#This Row],[CÓDIGO]]),"",IFERROR(VLOOKUP(tabItens[[#This Row],[CÓDIGO]],Consumo!$C$3:$AC$862,26,FALSE),0))</f>
        <v>04.2023</v>
      </c>
      <c r="AS76" s="306">
        <f>SUMIF(Consumo!$C$3:$C$862,tabItens[[#This Row],[CÓDIGO]],Consumo!$N$3:$N$862) + SUMIF(Consumo!$C$3:$C$862,tabItens[[#This Row],[CÓDIGO]],Consumo!$O$3:$O$862) + SUMIF(Consumo!$C$3:$C$862,tabItens[[#This Row],[CÓDIGO]],Consumo!$P$3:$P$862) + SUMIF(Consumo!$C$3:$C$862,tabItens[[#This Row],[CÓDIGO]],Consumo!$Q$3:$Q$862)</f>
        <v>0</v>
      </c>
      <c r="AT76" s="306">
        <f>SUMIF(Consumo!$C$3:$C$862,tabItens[[#This Row],[CÓDIGO]],Consumo!$Z$3:$Z$862)</f>
        <v>76</v>
      </c>
      <c r="AU76" s="307">
        <f>SUMIF(Consumo!$C$3:$C$862,tabItens[[#This Row],[CÓDIGO]],Consumo!$AA$3:$AA$862)</f>
        <v>65</v>
      </c>
      <c r="AV76" s="308">
        <f>SUMIF(Consumo!$C$3:$C$862,tabItens[[#This Row],[CÓDIGO]],Consumo!$Y$3:$Y$862)</f>
        <v>4.5</v>
      </c>
      <c r="AW76" s="281">
        <f>tabItens[[#This Row],[QTDE ATUAL]] + tabItens[[#This Row],[RC QTDE]] + tabItens[[#This Row],[AF SALDO]] + tabItens[[#This Row],[Recentes]]</f>
        <v>39</v>
      </c>
      <c r="AX76" s="309">
        <v>25</v>
      </c>
      <c r="AY76" s="309">
        <v>4</v>
      </c>
      <c r="AZ76" s="309">
        <f>IF(ISBLANK(tabItens[[#This Row],[CÓDIGO]]),"",tabItens[[#This Row],[PontoMês]] * (AZ$2+tabItens[[#This Row],[PontoQtM]]))</f>
        <v>100</v>
      </c>
      <c r="BA76" s="308">
        <f>tabItens[[#This Row],[PontoPed]] - tabItens[[#This Row],[Saldo]] + (1/10)</f>
        <v>61.1</v>
      </c>
      <c r="BB76" s="308">
        <f xml:space="preserve"> tabItens[[#This Row],[PontoMês]] * BB$2 - tabItens[[#This Row],[QTDE ATUAL]] - (1/10)</f>
        <v>-14.1</v>
      </c>
      <c r="BC76" s="310">
        <f>IF( tabItens[[#This Row],[PontoPed]]&gt;0, IF(tabItens[[#This Row],[PontoPed]]&lt;1, 1, IF( tabItens[[#This Row],[Saldo]]&gt;tabItens[[#This Row],[PontoPed]], 0, (tabItens[[#This Row],[PontoPed]]-tabItens[[#This Row],[Saldo]])/tabItens[[#This Row],[PontoPed]] ) ), 0 )</f>
        <v>0.61</v>
      </c>
      <c r="BD76" s="311">
        <f>ROUNDDOWN(IF( OR( AND(tabItens[[#This Row],[PontoPed]]&lt;tabItens[[#This Row],[Saldo]],tabItens[[#This Row],[Saldo]]&gt;0), tabItens[[#This Row],[PontoPed]]=0), 99, IF(AND(tabItens[[#This Row],[Saldo]]=0,tabItens[[#This Row],[PontoPed]]&gt;0), 0, (1-tabItens[[#This Row],[PctAb]])*10 ) ),0)</f>
        <v>3</v>
      </c>
      <c r="BE76" s="312">
        <f>MAX(ROUNDDOWN( IF(tabItens[[#This Row],[Abaixo]] &gt; 0,   tabItens[[#This Row],[Abaixo]] + (tabItens[[#This Row],[PontoMês]] * IF( OR( ISBLANK(tabItens[[#This Row],[ATA Nº/ANO]]), tabItens[[#This Row],[ATA Nº/ANO]] = ""),BE$2,BE$1)),0),0),0)</f>
        <v>136</v>
      </c>
      <c r="BF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6" s="313">
        <f>SUMIF(Consumo!$C$3:$C$862,tabItens[[#This Row],[CÓDIGO]],Consumo!$E$3:$E$862)</f>
        <v>0</v>
      </c>
      <c r="BH76" s="314">
        <f>IF(AND(tabItens[[#This Row],[Pend]] &gt; 0,tabItens[[#This Row],[Consumo]] &lt;&gt; 0), tabItens[[#This Row],[Pend]] / tabItens[[#This Row],[Consumo]], 0 )</f>
        <v>0</v>
      </c>
      <c r="BI76" s="313"/>
      <c r="BJ76" s="313"/>
      <c r="BK76" s="315" t="s">
        <v>907</v>
      </c>
    </row>
    <row r="77" spans="1:63" x14ac:dyDescent="0.3">
      <c r="A77" s="336">
        <v>13199</v>
      </c>
      <c r="B77" s="277" t="s">
        <v>1071</v>
      </c>
      <c r="C77" s="337" t="s">
        <v>264</v>
      </c>
      <c r="D77" s="338">
        <v>2.71</v>
      </c>
      <c r="E77" s="339"/>
      <c r="F77" s="339"/>
      <c r="G77" s="339" t="s">
        <v>892</v>
      </c>
      <c r="H77" s="281">
        <v>30</v>
      </c>
      <c r="I77" s="340">
        <v>103003</v>
      </c>
      <c r="J77" s="341">
        <v>2.71</v>
      </c>
      <c r="K77" s="342">
        <v>167</v>
      </c>
      <c r="L77" s="285">
        <f>IF(tabItens[[#This Row],[Média]] &gt; 0, tabItens[[#This Row],[QTDE ATUAL]] / tabItens[[#This Row],[Média]],999.9)</f>
        <v>2.2360248447204971</v>
      </c>
      <c r="M77" s="286">
        <v>0</v>
      </c>
      <c r="N77" s="287">
        <f>tabItens[[#This Row],[VALOR UNIT.]] * tabItens[[#This Row],[LC]]</f>
        <v>0</v>
      </c>
      <c r="O77" s="344" t="s">
        <v>2137</v>
      </c>
      <c r="P77" s="289"/>
      <c r="Q77" s="345"/>
      <c r="R77" s="343"/>
      <c r="S77" s="346"/>
      <c r="T77" s="292">
        <f>ROUNDDOWN(IFERROR(tabItens[[#This Row],[ATA DT.VALID.]] - $D$1,0) / 30,0)</f>
        <v>-1507</v>
      </c>
      <c r="U77" s="277" t="s">
        <v>1070</v>
      </c>
      <c r="V77" s="293">
        <v>1</v>
      </c>
      <c r="W77" s="294" t="s">
        <v>906</v>
      </c>
      <c r="X77" s="295">
        <v>51</v>
      </c>
      <c r="Y77" s="296">
        <v>8</v>
      </c>
      <c r="Z77" s="297"/>
      <c r="AA77" s="298"/>
      <c r="AB77" s="299"/>
      <c r="AC77" s="299"/>
      <c r="AD77" s="298"/>
      <c r="AE77" s="299"/>
      <c r="AF77" s="292"/>
      <c r="AG77" s="300" t="s">
        <v>904</v>
      </c>
      <c r="AH77" s="301"/>
      <c r="AI77" s="292">
        <v>56</v>
      </c>
      <c r="AJ77" s="301">
        <v>45201</v>
      </c>
      <c r="AK77" s="301" t="s">
        <v>892</v>
      </c>
      <c r="AL77" s="301">
        <v>45189</v>
      </c>
      <c r="AM77" s="346"/>
      <c r="AN77" s="339"/>
      <c r="AO77" s="302" t="str">
        <f>_xlfn.IFNA(IF(VLOOKUP(tabItens[[#This Row],[CÓDIGO]],tabExcluirDoEstoque[#Data],1,FALSE),"sim",""),"")</f>
        <v/>
      </c>
      <c r="AP77" s="303" t="str">
        <f ca="1">IF(OR(ISBLANK(tabItens[[#This Row],[ATA DT.VALID.]]),tabItens[[#This Row],[ATA DT.VALID.]]="",tabItens[[#This Row],[ATA DT.VALID.]]=" "),"",IF(TYPE(tabItens[[#This Row],[ATA DT.VALID.]])=1,ROUNDUP((tabItens[[#This Row],[ATA DT.VALID.]]-TODAY())/7,0),""))</f>
        <v/>
      </c>
      <c r="AQ77" s="304">
        <v>0</v>
      </c>
      <c r="AR77" s="305" t="str">
        <f>IF(ISBLANK(tabItens[[#This Row],[CÓDIGO]]),"",IFERROR(VLOOKUP(tabItens[[#This Row],[CÓDIGO]],Consumo!$C$3:$AC$862,26,FALSE),0))</f>
        <v>09.2023</v>
      </c>
      <c r="AS77" s="306">
        <f>SUMIF(Consumo!$C$3:$C$862,tabItens[[#This Row],[CÓDIGO]],Consumo!$N$3:$N$862) + SUMIF(Consumo!$C$3:$C$862,tabItens[[#This Row],[CÓDIGO]],Consumo!$O$3:$O$862) + SUMIF(Consumo!$C$3:$C$862,tabItens[[#This Row],[CÓDIGO]],Consumo!$P$3:$P$862) + SUMIF(Consumo!$C$3:$C$862,tabItens[[#This Row],[CÓDIGO]],Consumo!$Q$3:$Q$862)</f>
        <v>47</v>
      </c>
      <c r="AT77" s="306">
        <f>SUMIF(Consumo!$C$3:$C$862,tabItens[[#This Row],[CÓDIGO]],Consumo!$Z$3:$Z$862)</f>
        <v>168</v>
      </c>
      <c r="AU77" s="307">
        <f>SUMIF(Consumo!$C$3:$C$862,tabItens[[#This Row],[CÓDIGO]],Consumo!$AA$3:$AA$862)</f>
        <v>70</v>
      </c>
      <c r="AV77" s="308">
        <f>SUMIF(Consumo!$C$3:$C$862,tabItens[[#This Row],[CÓDIGO]],Consumo!$Y$3:$Y$862)</f>
        <v>13.416666666666666</v>
      </c>
      <c r="AW77" s="281">
        <f>tabItens[[#This Row],[QTDE ATUAL]] + tabItens[[#This Row],[RC QTDE]] + tabItens[[#This Row],[AF SALDO]] + tabItens[[#This Row],[Recentes]]</f>
        <v>30</v>
      </c>
      <c r="AX77" s="309">
        <v>25</v>
      </c>
      <c r="AY77" s="309">
        <v>4</v>
      </c>
      <c r="AZ77" s="309">
        <f>IF(ISBLANK(tabItens[[#This Row],[CÓDIGO]]),"",tabItens[[#This Row],[PontoMês]] * (AZ$2+tabItens[[#This Row],[PontoQtM]]))</f>
        <v>100</v>
      </c>
      <c r="BA77" s="308">
        <f>tabItens[[#This Row],[PontoPed]] - tabItens[[#This Row],[Saldo]] + (1/10)</f>
        <v>70.099999999999994</v>
      </c>
      <c r="BB77" s="308">
        <f xml:space="preserve"> tabItens[[#This Row],[PontoMês]] * BB$2 - tabItens[[#This Row],[QTDE ATUAL]] - (1/10)</f>
        <v>-5.0999999999999996</v>
      </c>
      <c r="BC77" s="310">
        <f>IF( tabItens[[#This Row],[PontoPed]]&gt;0, IF(tabItens[[#This Row],[PontoPed]]&lt;1, 1, IF( tabItens[[#This Row],[Saldo]]&gt;tabItens[[#This Row],[PontoPed]], 0, (tabItens[[#This Row],[PontoPed]]-tabItens[[#This Row],[Saldo]])/tabItens[[#This Row],[PontoPed]] ) ), 0 )</f>
        <v>0.7</v>
      </c>
      <c r="BD77" s="311">
        <f>ROUNDDOWN(IF( OR( AND(tabItens[[#This Row],[PontoPed]]&lt;tabItens[[#This Row],[Saldo]],tabItens[[#This Row],[Saldo]]&gt;0), tabItens[[#This Row],[PontoPed]]=0), 99, IF(AND(tabItens[[#This Row],[Saldo]]=0,tabItens[[#This Row],[PontoPed]]&gt;0), 0, (1-tabItens[[#This Row],[PctAb]])*10 ) ),0)</f>
        <v>3</v>
      </c>
      <c r="BE77" s="312">
        <f>MAX(ROUNDDOWN( IF(tabItens[[#This Row],[Abaixo]] &gt; 0,   tabItens[[#This Row],[Abaixo]] + (tabItens[[#This Row],[PontoMês]] * IF( OR( ISBLANK(tabItens[[#This Row],[ATA Nº/ANO]]), tabItens[[#This Row],[ATA Nº/ANO]] = ""),BE$2,BE$1)),0),0),0)</f>
        <v>145</v>
      </c>
      <c r="BF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77" s="313">
        <f>SUMIF(Consumo!$C$3:$C$862,tabItens[[#This Row],[CÓDIGO]],Consumo!$E$3:$E$862)</f>
        <v>1</v>
      </c>
      <c r="BH77" s="314">
        <f>IF(AND(tabItens[[#This Row],[Pend]] &gt; 0,tabItens[[#This Row],[Consumo]] &lt;&gt; 0), tabItens[[#This Row],[Pend]] / tabItens[[#This Row],[Consumo]], 0 )</f>
        <v>5.9523809523809521E-3</v>
      </c>
      <c r="BI77" s="313"/>
      <c r="BJ77" s="313"/>
      <c r="BK77" s="315" t="s">
        <v>907</v>
      </c>
    </row>
    <row r="78" spans="1:63" x14ac:dyDescent="0.3">
      <c r="A78" s="336">
        <v>138454</v>
      </c>
      <c r="B78" s="277" t="s">
        <v>1998</v>
      </c>
      <c r="C78" s="337" t="s">
        <v>31</v>
      </c>
      <c r="D78" s="338">
        <v>3.37</v>
      </c>
      <c r="E78" s="339"/>
      <c r="F78" s="339"/>
      <c r="G78" s="339" t="s">
        <v>892</v>
      </c>
      <c r="H78" s="281">
        <v>10549</v>
      </c>
      <c r="I78" s="340">
        <v>103003</v>
      </c>
      <c r="J78" s="341">
        <v>3.37</v>
      </c>
      <c r="K78" s="342">
        <v>11173</v>
      </c>
      <c r="L78" s="285">
        <f>IF(tabItens[[#This Row],[Média]] &gt; 0, tabItens[[#This Row],[QTDE ATUAL]] / tabItens[[#This Row],[Média]],999.9)</f>
        <v>8.0557464681176025</v>
      </c>
      <c r="M78" s="286">
        <v>0</v>
      </c>
      <c r="N78" s="287">
        <f>tabItens[[#This Row],[VALOR UNIT.]] * tabItens[[#This Row],[LC]]</f>
        <v>0</v>
      </c>
      <c r="O78" s="344"/>
      <c r="P78" s="289"/>
      <c r="Q78" s="345"/>
      <c r="R78" s="343"/>
      <c r="S78" s="346"/>
      <c r="T78" s="292">
        <f>ROUNDDOWN(IFERROR(tabItens[[#This Row],[ATA DT.VALID.]] - $D$1,0) / 30,0)</f>
        <v>-1507</v>
      </c>
      <c r="U78" s="277" t="s">
        <v>983</v>
      </c>
      <c r="V78" s="293">
        <v>1</v>
      </c>
      <c r="W78" s="294" t="s">
        <v>905</v>
      </c>
      <c r="X78" s="295">
        <v>45</v>
      </c>
      <c r="Y78" s="296">
        <v>11</v>
      </c>
      <c r="Z78" s="297"/>
      <c r="AA78" s="298"/>
      <c r="AB78" s="299"/>
      <c r="AC78" s="299"/>
      <c r="AD78" s="298"/>
      <c r="AE78" s="299"/>
      <c r="AF78" s="292"/>
      <c r="AG78" s="300" t="s">
        <v>904</v>
      </c>
      <c r="AH78" s="301"/>
      <c r="AI78" s="292">
        <v>15332</v>
      </c>
      <c r="AJ78" s="301">
        <v>44214</v>
      </c>
      <c r="AK78" s="301">
        <v>43720</v>
      </c>
      <c r="AL78" s="301">
        <v>44110</v>
      </c>
      <c r="AM78" s="346"/>
      <c r="AN78" s="339"/>
      <c r="AO78" s="302" t="str">
        <f>_xlfn.IFNA(IF(VLOOKUP(tabItens[[#This Row],[CÓDIGO]],tabExcluirDoEstoque[#Data],1,FALSE),"sim",""),"")</f>
        <v/>
      </c>
      <c r="AP78" s="303" t="str">
        <f ca="1">IF(OR(ISBLANK(tabItens[[#This Row],[ATA DT.VALID.]]),tabItens[[#This Row],[ATA DT.VALID.]]="",tabItens[[#This Row],[ATA DT.VALID.]]=" "),"",IF(TYPE(tabItens[[#This Row],[ATA DT.VALID.]])=1,ROUNDUP((tabItens[[#This Row],[ATA DT.VALID.]]-TODAY())/7,0),""))</f>
        <v/>
      </c>
      <c r="AQ78" s="304"/>
      <c r="AR78" s="305" t="str">
        <f>IF(ISBLANK(tabItens[[#This Row],[CÓDIGO]]),"",IFERROR(VLOOKUP(tabItens[[#This Row],[CÓDIGO]],Consumo!$C$3:$AC$862,26,FALSE),0))</f>
        <v>09.2023</v>
      </c>
      <c r="AS78" s="306">
        <f>SUMIF(Consumo!$C$3:$C$862,tabItens[[#This Row],[CÓDIGO]],Consumo!$N$3:$N$862) + SUMIF(Consumo!$C$3:$C$862,tabItens[[#This Row],[CÓDIGO]],Consumo!$O$3:$O$862) + SUMIF(Consumo!$C$3:$C$862,tabItens[[#This Row],[CÓDIGO]],Consumo!$P$3:$P$862) + SUMIF(Consumo!$C$3:$C$862,tabItens[[#This Row],[CÓDIGO]],Consumo!$Q$3:$Q$862)</f>
        <v>1202</v>
      </c>
      <c r="AT78" s="306">
        <f>SUMIF(Consumo!$C$3:$C$862,tabItens[[#This Row],[CÓDIGO]],Consumo!$Z$3:$Z$862)</f>
        <v>16218</v>
      </c>
      <c r="AU78" s="307">
        <f>SUMIF(Consumo!$C$3:$C$862,tabItens[[#This Row],[CÓDIGO]],Consumo!$AA$3:$AA$862)</f>
        <v>5618</v>
      </c>
      <c r="AV78" s="308">
        <f>SUMIF(Consumo!$C$3:$C$862,tabItens[[#This Row],[CÓDIGO]],Consumo!$Y$3:$Y$862)</f>
        <v>1309.5</v>
      </c>
      <c r="AW78" s="281">
        <f>tabItens[[#This Row],[QTDE ATUAL]] + tabItens[[#This Row],[RC QTDE]] + tabItens[[#This Row],[AF SALDO]] + tabItens[[#This Row],[Recentes]]</f>
        <v>10549</v>
      </c>
      <c r="AX78" s="309">
        <v>8683</v>
      </c>
      <c r="AY78" s="309">
        <v>4</v>
      </c>
      <c r="AZ78" s="309">
        <f>IF(ISBLANK(tabItens[[#This Row],[CÓDIGO]]),"",tabItens[[#This Row],[PontoMês]] * (AZ$2+tabItens[[#This Row],[PontoQtM]]))</f>
        <v>34732</v>
      </c>
      <c r="BA78" s="308">
        <f>tabItens[[#This Row],[PontoPed]] - tabItens[[#This Row],[Saldo]] + (1/10)</f>
        <v>24183.1</v>
      </c>
      <c r="BB78" s="308">
        <f xml:space="preserve"> tabItens[[#This Row],[PontoMês]] * BB$2 - tabItens[[#This Row],[QTDE ATUAL]] - (1/10)</f>
        <v>-1866.1</v>
      </c>
      <c r="BC78" s="310">
        <f>IF( tabItens[[#This Row],[PontoPed]]&gt;0, IF(tabItens[[#This Row],[PontoPed]]&lt;1, 1, IF( tabItens[[#This Row],[Saldo]]&gt;tabItens[[#This Row],[PontoPed]], 0, (tabItens[[#This Row],[PontoPed]]-tabItens[[#This Row],[Saldo]])/tabItens[[#This Row],[PontoPed]] ) ), 0 )</f>
        <v>0.69627432914891163</v>
      </c>
      <c r="BD78" s="311">
        <f>ROUNDDOWN(IF( OR( AND(tabItens[[#This Row],[PontoPed]]&lt;tabItens[[#This Row],[Saldo]],tabItens[[#This Row],[Saldo]]&gt;0), tabItens[[#This Row],[PontoPed]]=0), 99, IF(AND(tabItens[[#This Row],[Saldo]]=0,tabItens[[#This Row],[PontoPed]]&gt;0), 0, (1-tabItens[[#This Row],[PctAb]])*10 ) ),0)</f>
        <v>3</v>
      </c>
      <c r="BE78" s="312">
        <f>MAX(ROUNDDOWN( IF(tabItens[[#This Row],[Abaixo]] &gt; 0,   tabItens[[#This Row],[Abaixo]] + (tabItens[[#This Row],[PontoMês]] * IF( OR( ISBLANK(tabItens[[#This Row],[ATA Nº/ANO]]), tabItens[[#This Row],[ATA Nº/ANO]] = ""),BE$2,BE$1)),0),0),0)</f>
        <v>76281</v>
      </c>
      <c r="BF7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76281</v>
      </c>
      <c r="BG78" s="313">
        <f>SUMIF(Consumo!$C$3:$C$862,tabItens[[#This Row],[CÓDIGO]],Consumo!$E$3:$E$862)</f>
        <v>3744</v>
      </c>
      <c r="BH78" s="314">
        <f>IF(AND(tabItens[[#This Row],[Pend]] &gt; 0,tabItens[[#This Row],[Consumo]] &lt;&gt; 0), tabItens[[#This Row],[Pend]] / tabItens[[#This Row],[Consumo]], 0 )</f>
        <v>0.23085460599334073</v>
      </c>
      <c r="BI78" s="313"/>
      <c r="BJ78" s="313"/>
      <c r="BK78" s="315" t="s">
        <v>907</v>
      </c>
    </row>
    <row r="79" spans="1:63" x14ac:dyDescent="0.3">
      <c r="A79" s="336">
        <v>138456</v>
      </c>
      <c r="B79" s="277" t="s">
        <v>1999</v>
      </c>
      <c r="C79" s="337" t="s">
        <v>31</v>
      </c>
      <c r="D79" s="338">
        <v>5.92</v>
      </c>
      <c r="E79" s="339"/>
      <c r="F79" s="339"/>
      <c r="G79" s="339" t="s">
        <v>892</v>
      </c>
      <c r="H79" s="281">
        <v>5646</v>
      </c>
      <c r="I79" s="340">
        <v>103003</v>
      </c>
      <c r="J79" s="341">
        <v>5.92</v>
      </c>
      <c r="K79" s="342">
        <v>37861</v>
      </c>
      <c r="L79" s="285">
        <f>IF(tabItens[[#This Row],[Média]] &gt; 0, tabItens[[#This Row],[QTDE ATUAL]] / tabItens[[#This Row],[Média]],999.9)</f>
        <v>2.4478647301105569</v>
      </c>
      <c r="M79" s="286">
        <v>0</v>
      </c>
      <c r="N79" s="287">
        <f>tabItens[[#This Row],[VALOR UNIT.]] * tabItens[[#This Row],[LC]]</f>
        <v>0</v>
      </c>
      <c r="O79" s="344"/>
      <c r="P79" s="289"/>
      <c r="Q79" s="345"/>
      <c r="R79" s="343"/>
      <c r="S79" s="346"/>
      <c r="T79" s="292">
        <f>ROUNDDOWN(IFERROR(tabItens[[#This Row],[ATA DT.VALID.]] - $D$1,0) / 30,0)</f>
        <v>-1507</v>
      </c>
      <c r="U79" s="277" t="s">
        <v>983</v>
      </c>
      <c r="V79" s="293">
        <v>1</v>
      </c>
      <c r="W79" s="294" t="s">
        <v>905</v>
      </c>
      <c r="X79" s="295">
        <v>45</v>
      </c>
      <c r="Y79" s="296">
        <v>11</v>
      </c>
      <c r="Z79" s="297">
        <v>6982</v>
      </c>
      <c r="AA79" s="298">
        <v>2023</v>
      </c>
      <c r="AB79" s="299">
        <v>13500</v>
      </c>
      <c r="AC79" s="299"/>
      <c r="AD79" s="298"/>
      <c r="AE79" s="299"/>
      <c r="AF79" s="292"/>
      <c r="AG79" s="300" t="s">
        <v>904</v>
      </c>
      <c r="AH79" s="301"/>
      <c r="AI79" s="292">
        <v>23002</v>
      </c>
      <c r="AJ79" s="301">
        <v>44942</v>
      </c>
      <c r="AK79" s="301">
        <v>43720</v>
      </c>
      <c r="AL79" s="301">
        <v>44910</v>
      </c>
      <c r="AM79" s="346"/>
      <c r="AN79" s="339"/>
      <c r="AO79" s="302" t="str">
        <f>_xlfn.IFNA(IF(VLOOKUP(tabItens[[#This Row],[CÓDIGO]],tabExcluirDoEstoque[#Data],1,FALSE),"sim",""),"")</f>
        <v/>
      </c>
      <c r="AP79" s="303" t="str">
        <f ca="1">IF(OR(ISBLANK(tabItens[[#This Row],[ATA DT.VALID.]]),tabItens[[#This Row],[ATA DT.VALID.]]="",tabItens[[#This Row],[ATA DT.VALID.]]=" "),"",IF(TYPE(tabItens[[#This Row],[ATA DT.VALID.]])=1,ROUNDUP((tabItens[[#This Row],[ATA DT.VALID.]]-TODAY())/7,0),""))</f>
        <v/>
      </c>
      <c r="AQ79" s="304"/>
      <c r="AR79" s="305" t="str">
        <f>IF(ISBLANK(tabItens[[#This Row],[CÓDIGO]]),"",IFERROR(VLOOKUP(tabItens[[#This Row],[CÓDIGO]],Consumo!$C$3:$AC$862,26,FALSE),0))</f>
        <v>09.2023</v>
      </c>
      <c r="AS79" s="306">
        <f>SUMIF(Consumo!$C$3:$C$862,tabItens[[#This Row],[CÓDIGO]],Consumo!$N$3:$N$862) + SUMIF(Consumo!$C$3:$C$862,tabItens[[#This Row],[CÓDIGO]],Consumo!$O$3:$O$862) + SUMIF(Consumo!$C$3:$C$862,tabItens[[#This Row],[CÓDIGO]],Consumo!$P$3:$P$862) + SUMIF(Consumo!$C$3:$C$862,tabItens[[#This Row],[CÓDIGO]],Consumo!$Q$3:$Q$862)</f>
        <v>1568</v>
      </c>
      <c r="AT79" s="306">
        <f>SUMIF(Consumo!$C$3:$C$862,tabItens[[#This Row],[CÓDIGO]],Consumo!$Z$3:$Z$862)</f>
        <v>40110</v>
      </c>
      <c r="AU79" s="307">
        <f>SUMIF(Consumo!$C$3:$C$862,tabItens[[#This Row],[CÓDIGO]],Consumo!$AA$3:$AA$862)</f>
        <v>34890</v>
      </c>
      <c r="AV79" s="308">
        <f>SUMIF(Consumo!$C$3:$C$862,tabItens[[#This Row],[CÓDIGO]],Consumo!$Y$3:$Y$862)</f>
        <v>2306.5</v>
      </c>
      <c r="AW79" s="281">
        <f>tabItens[[#This Row],[QTDE ATUAL]] + tabItens[[#This Row],[RC QTDE]] + tabItens[[#This Row],[AF SALDO]] + tabItens[[#This Row],[Recentes]]</f>
        <v>19146</v>
      </c>
      <c r="AX79" s="309">
        <v>13692</v>
      </c>
      <c r="AY79" s="309">
        <v>4</v>
      </c>
      <c r="AZ79" s="309">
        <f>IF(ISBLANK(tabItens[[#This Row],[CÓDIGO]]),"",tabItens[[#This Row],[PontoMês]] * (AZ$2+tabItens[[#This Row],[PontoQtM]]))</f>
        <v>54768</v>
      </c>
      <c r="BA79" s="308">
        <f>tabItens[[#This Row],[PontoPed]] - tabItens[[#This Row],[Saldo]] + (1/10)</f>
        <v>35622.1</v>
      </c>
      <c r="BB79" s="308">
        <f xml:space="preserve"> tabItens[[#This Row],[PontoMês]] * BB$2 - tabItens[[#This Row],[QTDE ATUAL]] - (1/10)</f>
        <v>8045.9</v>
      </c>
      <c r="BC79" s="310">
        <f>IF( tabItens[[#This Row],[PontoPed]]&gt;0, IF(tabItens[[#This Row],[PontoPed]]&lt;1, 1, IF( tabItens[[#This Row],[Saldo]]&gt;tabItens[[#This Row],[PontoPed]], 0, (tabItens[[#This Row],[PontoPed]]-tabItens[[#This Row],[Saldo]])/tabItens[[#This Row],[PontoPed]] ) ), 0 )</f>
        <v>0.65041630148992113</v>
      </c>
      <c r="BD79" s="311">
        <f>ROUNDDOWN(IF( OR( AND(tabItens[[#This Row],[PontoPed]]&lt;tabItens[[#This Row],[Saldo]],tabItens[[#This Row],[Saldo]]&gt;0), tabItens[[#This Row],[PontoPed]]=0), 99, IF(AND(tabItens[[#This Row],[Saldo]]=0,tabItens[[#This Row],[PontoPed]]&gt;0), 0, (1-tabItens[[#This Row],[PctAb]])*10 ) ),0)</f>
        <v>3</v>
      </c>
      <c r="BE79" s="312">
        <f>MAX(ROUNDDOWN( IF(tabItens[[#This Row],[Abaixo]] &gt; 0,   tabItens[[#This Row],[Abaixo]] + (tabItens[[#This Row],[PontoMês]] * IF( OR( ISBLANK(tabItens[[#This Row],[ATA Nº/ANO]]), tabItens[[#This Row],[ATA Nº/ANO]] = ""),BE$2,BE$1)),0),0),0)</f>
        <v>117774</v>
      </c>
      <c r="BF7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117774</v>
      </c>
      <c r="BG79" s="313">
        <f>SUMIF(Consumo!$C$3:$C$862,tabItens[[#This Row],[CÓDIGO]],Consumo!$E$3:$E$862)</f>
        <v>34</v>
      </c>
      <c r="BH79" s="314">
        <f>IF(AND(tabItens[[#This Row],[Pend]] &gt; 0,tabItens[[#This Row],[Consumo]] &lt;&gt; 0), tabItens[[#This Row],[Pend]] / tabItens[[#This Row],[Consumo]], 0 )</f>
        <v>8.4766891049613562E-4</v>
      </c>
      <c r="BI79" s="313"/>
      <c r="BJ79" s="313"/>
      <c r="BK79" s="315" t="s">
        <v>907</v>
      </c>
    </row>
    <row r="80" spans="1:63" x14ac:dyDescent="0.3">
      <c r="A80" s="336">
        <v>132650</v>
      </c>
      <c r="B80" s="277" t="s">
        <v>1882</v>
      </c>
      <c r="C80" s="337" t="s">
        <v>31</v>
      </c>
      <c r="D80" s="338">
        <v>19</v>
      </c>
      <c r="E80" s="339"/>
      <c r="F80" s="339"/>
      <c r="G80" s="339" t="s">
        <v>892</v>
      </c>
      <c r="H80" s="281">
        <v>0</v>
      </c>
      <c r="I80" s="340">
        <v>103003</v>
      </c>
      <c r="J80" s="341">
        <v>19</v>
      </c>
      <c r="K80" s="342">
        <v>1223</v>
      </c>
      <c r="L80" s="285">
        <f>IF(tabItens[[#This Row],[Média]] &gt; 0, tabItens[[#This Row],[QTDE ATUAL]] / tabItens[[#This Row],[Média]],999.9)</f>
        <v>0</v>
      </c>
      <c r="M80" s="286">
        <v>0</v>
      </c>
      <c r="N80" s="287">
        <f>tabItens[[#This Row],[VALOR UNIT.]] * tabItens[[#This Row],[LC]]</f>
        <v>0</v>
      </c>
      <c r="O80" s="344"/>
      <c r="P80" s="289"/>
      <c r="Q80" s="345"/>
      <c r="R80" s="343"/>
      <c r="S80" s="346"/>
      <c r="T80" s="292">
        <f>ROUNDDOWN(IFERROR(tabItens[[#This Row],[ATA DT.VALID.]] - $D$1,0) / 30,0)</f>
        <v>-1507</v>
      </c>
      <c r="U80" s="277" t="s">
        <v>960</v>
      </c>
      <c r="V80" s="293">
        <v>1</v>
      </c>
      <c r="W80" s="294" t="s">
        <v>905</v>
      </c>
      <c r="X80" s="295">
        <v>45</v>
      </c>
      <c r="Y80" s="296">
        <v>14</v>
      </c>
      <c r="Z80" s="297">
        <v>6979</v>
      </c>
      <c r="AA80" s="298">
        <v>2023</v>
      </c>
      <c r="AB80" s="299">
        <v>1000</v>
      </c>
      <c r="AC80" s="299"/>
      <c r="AD80" s="298"/>
      <c r="AE80" s="299"/>
      <c r="AF80" s="292"/>
      <c r="AG80" s="300" t="s">
        <v>904</v>
      </c>
      <c r="AH80" s="301"/>
      <c r="AI80" s="292">
        <v>448</v>
      </c>
      <c r="AJ80" s="301">
        <v>44375</v>
      </c>
      <c r="AK80" s="301">
        <v>42860</v>
      </c>
      <c r="AL80" s="301">
        <v>45049</v>
      </c>
      <c r="AM80" s="346"/>
      <c r="AN80" s="339"/>
      <c r="AO80" s="302" t="str">
        <f>_xlfn.IFNA(IF(VLOOKUP(tabItens[[#This Row],[CÓDIGO]],tabExcluirDoEstoque[#Data],1,FALSE),"sim",""),"")</f>
        <v/>
      </c>
      <c r="AP80" s="303" t="str">
        <f ca="1">IF(OR(ISBLANK(tabItens[[#This Row],[ATA DT.VALID.]]),tabItens[[#This Row],[ATA DT.VALID.]]="",tabItens[[#This Row],[ATA DT.VALID.]]=" "),"",IF(TYPE(tabItens[[#This Row],[ATA DT.VALID.]])=1,ROUNDUP((tabItens[[#This Row],[ATA DT.VALID.]]-TODAY())/7,0),""))</f>
        <v/>
      </c>
      <c r="AQ80" s="304"/>
      <c r="AR80" s="305" t="str">
        <f>IF(ISBLANK(tabItens[[#This Row],[CÓDIGO]]),"",IFERROR(VLOOKUP(tabItens[[#This Row],[CÓDIGO]],Consumo!$C$3:$AC$862,26,FALSE),0))</f>
        <v>06.2023</v>
      </c>
      <c r="AS80" s="306">
        <f>SUMIF(Consumo!$C$3:$C$862,tabItens[[#This Row],[CÓDIGO]],Consumo!$N$3:$N$862) + SUMIF(Consumo!$C$3:$C$862,tabItens[[#This Row],[CÓDIGO]],Consumo!$O$3:$O$862) + SUMIF(Consumo!$C$3:$C$862,tabItens[[#This Row],[CÓDIGO]],Consumo!$P$3:$P$862) + SUMIF(Consumo!$C$3:$C$862,tabItens[[#This Row],[CÓDIGO]],Consumo!$Q$3:$Q$862)</f>
        <v>73</v>
      </c>
      <c r="AT80" s="306">
        <f>SUMIF(Consumo!$C$3:$C$862,tabItens[[#This Row],[CÓDIGO]],Consumo!$Z$3:$Z$862)</f>
        <v>1697</v>
      </c>
      <c r="AU80" s="307">
        <f>SUMIF(Consumo!$C$3:$C$862,tabItens[[#This Row],[CÓDIGO]],Consumo!$AA$3:$AA$862)</f>
        <v>543</v>
      </c>
      <c r="AV80" s="308">
        <f>SUMIF(Consumo!$C$3:$C$862,tabItens[[#This Row],[CÓDIGO]],Consumo!$Y$3:$Y$862)</f>
        <v>134.5</v>
      </c>
      <c r="AW80" s="281">
        <f>tabItens[[#This Row],[QTDE ATUAL]] + tabItens[[#This Row],[RC QTDE]] + tabItens[[#This Row],[AF SALDO]] + tabItens[[#This Row],[Recentes]]</f>
        <v>1000</v>
      </c>
      <c r="AX80" s="309">
        <v>736</v>
      </c>
      <c r="AY80" s="309">
        <v>4</v>
      </c>
      <c r="AZ80" s="309">
        <f>IF(ISBLANK(tabItens[[#This Row],[CÓDIGO]]),"",tabItens[[#This Row],[PontoMês]] * (AZ$2+tabItens[[#This Row],[PontoQtM]]))</f>
        <v>2944</v>
      </c>
      <c r="BA80" s="308">
        <f>tabItens[[#This Row],[PontoPed]] - tabItens[[#This Row],[Saldo]] + (1/10)</f>
        <v>1944.1</v>
      </c>
      <c r="BB80" s="308">
        <f xml:space="preserve"> tabItens[[#This Row],[PontoMês]] * BB$2 - tabItens[[#This Row],[QTDE ATUAL]] - (1/10)</f>
        <v>735.9</v>
      </c>
      <c r="BC80" s="310">
        <f>IF( tabItens[[#This Row],[PontoPed]]&gt;0, IF(tabItens[[#This Row],[PontoPed]]&lt;1, 1, IF( tabItens[[#This Row],[Saldo]]&gt;tabItens[[#This Row],[PontoPed]], 0, (tabItens[[#This Row],[PontoPed]]-tabItens[[#This Row],[Saldo]])/tabItens[[#This Row],[PontoPed]] ) ), 0 )</f>
        <v>0.66032608695652173</v>
      </c>
      <c r="BD80" s="311">
        <f>ROUNDDOWN(IF( OR( AND(tabItens[[#This Row],[PontoPed]]&lt;tabItens[[#This Row],[Saldo]],tabItens[[#This Row],[Saldo]]&gt;0), tabItens[[#This Row],[PontoPed]]=0), 99, IF(AND(tabItens[[#This Row],[Saldo]]=0,tabItens[[#This Row],[PontoPed]]&gt;0), 0, (1-tabItens[[#This Row],[PctAb]])*10 ) ),0)</f>
        <v>3</v>
      </c>
      <c r="BE80" s="312">
        <f>MAX(ROUNDDOWN( IF(tabItens[[#This Row],[Abaixo]] &gt; 0,   tabItens[[#This Row],[Abaixo]] + (tabItens[[#This Row],[PontoMês]] * IF( OR( ISBLANK(tabItens[[#This Row],[ATA Nº/ANO]]), tabItens[[#This Row],[ATA Nº/ANO]] = ""),BE$2,BE$1)),0),0),0)</f>
        <v>6360</v>
      </c>
      <c r="BF8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6360</v>
      </c>
      <c r="BG80" s="313">
        <f>SUMIF(Consumo!$C$3:$C$862,tabItens[[#This Row],[CÓDIGO]],Consumo!$E$3:$E$862)</f>
        <v>356</v>
      </c>
      <c r="BH80" s="314">
        <f>IF(AND(tabItens[[#This Row],[Pend]] &gt; 0,tabItens[[#This Row],[Consumo]] &lt;&gt; 0), tabItens[[#This Row],[Pend]] / tabItens[[#This Row],[Consumo]], 0 )</f>
        <v>0.20978196817913966</v>
      </c>
      <c r="BI80" s="313"/>
      <c r="BJ80" s="313"/>
      <c r="BK80" s="315" t="s">
        <v>907</v>
      </c>
    </row>
    <row r="81" spans="1:63" x14ac:dyDescent="0.3">
      <c r="A81" s="336">
        <v>13539</v>
      </c>
      <c r="B81" s="277" t="s">
        <v>1078</v>
      </c>
      <c r="C81" s="337" t="s">
        <v>264</v>
      </c>
      <c r="D81" s="338">
        <v>5.12</v>
      </c>
      <c r="E81" s="339"/>
      <c r="F81" s="339"/>
      <c r="G81" s="339" t="s">
        <v>892</v>
      </c>
      <c r="H81" s="281">
        <v>0</v>
      </c>
      <c r="I81" s="340">
        <v>103003</v>
      </c>
      <c r="J81" s="341">
        <v>5.12</v>
      </c>
      <c r="K81" s="342">
        <v>2858</v>
      </c>
      <c r="L81" s="285">
        <f>IF(tabItens[[#This Row],[Média]] &gt; 0, tabItens[[#This Row],[QTDE ATUAL]] / tabItens[[#This Row],[Média]],999.9)</f>
        <v>0</v>
      </c>
      <c r="M81" s="286">
        <v>0</v>
      </c>
      <c r="N81" s="287">
        <f>tabItens[[#This Row],[VALOR UNIT.]] * tabItens[[#This Row],[LC]]</f>
        <v>0</v>
      </c>
      <c r="O81" s="344"/>
      <c r="P81" s="289"/>
      <c r="Q81" s="345"/>
      <c r="R81" s="343"/>
      <c r="S81" s="346"/>
      <c r="T81" s="292">
        <f>ROUNDDOWN(IFERROR(tabItens[[#This Row],[ATA DT.VALID.]] - $D$1,0) / 30,0)</f>
        <v>-1507</v>
      </c>
      <c r="U81" s="277" t="s">
        <v>1079</v>
      </c>
      <c r="V81" s="293">
        <v>1</v>
      </c>
      <c r="W81" s="294" t="s">
        <v>905</v>
      </c>
      <c r="X81" s="295">
        <v>45</v>
      </c>
      <c r="Y81" s="296">
        <v>17</v>
      </c>
      <c r="Z81" s="297">
        <v>6978</v>
      </c>
      <c r="AA81" s="298">
        <v>2023</v>
      </c>
      <c r="AB81" s="299">
        <v>400</v>
      </c>
      <c r="AC81" s="299"/>
      <c r="AD81" s="298"/>
      <c r="AE81" s="299"/>
      <c r="AF81" s="292"/>
      <c r="AG81" s="300" t="s">
        <v>904</v>
      </c>
      <c r="AH81" s="301"/>
      <c r="AI81" s="292">
        <v>1512</v>
      </c>
      <c r="AJ81" s="301">
        <v>44966</v>
      </c>
      <c r="AK81" s="301" t="s">
        <v>892</v>
      </c>
      <c r="AL81" s="301">
        <v>45114</v>
      </c>
      <c r="AM81" s="346"/>
      <c r="AN81" s="339"/>
      <c r="AO81" s="302" t="str">
        <f>_xlfn.IFNA(IF(VLOOKUP(tabItens[[#This Row],[CÓDIGO]],tabExcluirDoEstoque[#Data],1,FALSE),"sim",""),"")</f>
        <v/>
      </c>
      <c r="AP81" s="303" t="str">
        <f ca="1">IF(OR(ISBLANK(tabItens[[#This Row],[ATA DT.VALID.]]),tabItens[[#This Row],[ATA DT.VALID.]]="",tabItens[[#This Row],[ATA DT.VALID.]]=" "),"",IF(TYPE(tabItens[[#This Row],[ATA DT.VALID.]])=1,ROUNDUP((tabItens[[#This Row],[ATA DT.VALID.]]-TODAY())/7,0),""))</f>
        <v/>
      </c>
      <c r="AQ81" s="304"/>
      <c r="AR81" s="305" t="str">
        <f>IF(ISBLANK(tabItens[[#This Row],[CÓDIGO]]),"",IFERROR(VLOOKUP(tabItens[[#This Row],[CÓDIGO]],Consumo!$C$3:$AC$862,26,FALSE),0))</f>
        <v>09.2023</v>
      </c>
      <c r="AS81" s="306">
        <f>SUMIF(Consumo!$C$3:$C$862,tabItens[[#This Row],[CÓDIGO]],Consumo!$N$3:$N$862) + SUMIF(Consumo!$C$3:$C$862,tabItens[[#This Row],[CÓDIGO]],Consumo!$O$3:$O$862) + SUMIF(Consumo!$C$3:$C$862,tabItens[[#This Row],[CÓDIGO]],Consumo!$P$3:$P$862) + SUMIF(Consumo!$C$3:$C$862,tabItens[[#This Row],[CÓDIGO]],Consumo!$Q$3:$Q$862)</f>
        <v>1715</v>
      </c>
      <c r="AT81" s="306">
        <f>SUMIF(Consumo!$C$3:$C$862,tabItens[[#This Row],[CÓDIGO]],Consumo!$Z$3:$Z$862)</f>
        <v>4578</v>
      </c>
      <c r="AU81" s="307">
        <f>SUMIF(Consumo!$C$3:$C$862,tabItens[[#This Row],[CÓDIGO]],Consumo!$AA$3:$AA$862)</f>
        <v>661</v>
      </c>
      <c r="AV81" s="308">
        <f>SUMIF(Consumo!$C$3:$C$862,tabItens[[#This Row],[CÓDIGO]],Consumo!$Y$3:$Y$862)</f>
        <v>381.5</v>
      </c>
      <c r="AW81" s="281">
        <f>tabItens[[#This Row],[QTDE ATUAL]] + tabItens[[#This Row],[RC QTDE]] + tabItens[[#This Row],[AF SALDO]] + tabItens[[#This Row],[Recentes]]</f>
        <v>400</v>
      </c>
      <c r="AX81" s="309">
        <v>257</v>
      </c>
      <c r="AY81" s="309">
        <v>4</v>
      </c>
      <c r="AZ81" s="309">
        <f>IF(ISBLANK(tabItens[[#This Row],[CÓDIGO]]),"",tabItens[[#This Row],[PontoMês]] * (AZ$2+tabItens[[#This Row],[PontoQtM]]))</f>
        <v>1028</v>
      </c>
      <c r="BA81" s="308">
        <f>tabItens[[#This Row],[PontoPed]] - tabItens[[#This Row],[Saldo]] + (1/10)</f>
        <v>628.1</v>
      </c>
      <c r="BB81" s="308">
        <f xml:space="preserve"> tabItens[[#This Row],[PontoMês]] * BB$2 - tabItens[[#This Row],[QTDE ATUAL]] - (1/10)</f>
        <v>256.89999999999998</v>
      </c>
      <c r="BC81" s="310">
        <f>IF( tabItens[[#This Row],[PontoPed]]&gt;0, IF(tabItens[[#This Row],[PontoPed]]&lt;1, 1, IF( tabItens[[#This Row],[Saldo]]&gt;tabItens[[#This Row],[PontoPed]], 0, (tabItens[[#This Row],[PontoPed]]-tabItens[[#This Row],[Saldo]])/tabItens[[#This Row],[PontoPed]] ) ), 0 )</f>
        <v>0.6108949416342413</v>
      </c>
      <c r="BD81" s="311">
        <f>ROUNDDOWN(IF( OR( AND(tabItens[[#This Row],[PontoPed]]&lt;tabItens[[#This Row],[Saldo]],tabItens[[#This Row],[Saldo]]&gt;0), tabItens[[#This Row],[PontoPed]]=0), 99, IF(AND(tabItens[[#This Row],[Saldo]]=0,tabItens[[#This Row],[PontoPed]]&gt;0), 0, (1-tabItens[[#This Row],[PctAb]])*10 ) ),0)</f>
        <v>3</v>
      </c>
      <c r="BE81" s="312">
        <f>MAX(ROUNDDOWN( IF(tabItens[[#This Row],[Abaixo]] &gt; 0,   tabItens[[#This Row],[Abaixo]] + (tabItens[[#This Row],[PontoMês]] * IF( OR( ISBLANK(tabItens[[#This Row],[ATA Nº/ANO]]), tabItens[[#This Row],[ATA Nº/ANO]] = ""),BE$2,BE$1)),0),0),0)</f>
        <v>2170</v>
      </c>
      <c r="BF8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2170</v>
      </c>
      <c r="BG81" s="313">
        <f>SUMIF(Consumo!$C$3:$C$862,tabItens[[#This Row],[CÓDIGO]],Consumo!$E$3:$E$862)</f>
        <v>45</v>
      </c>
      <c r="BH81" s="314">
        <f>IF(AND(tabItens[[#This Row],[Pend]] &gt; 0,tabItens[[#This Row],[Consumo]] &lt;&gt; 0), tabItens[[#This Row],[Pend]] / tabItens[[#This Row],[Consumo]], 0 )</f>
        <v>9.8296199213630409E-3</v>
      </c>
      <c r="BI81" s="313"/>
      <c r="BJ81" s="313"/>
      <c r="BK81" s="315" t="s">
        <v>907</v>
      </c>
    </row>
    <row r="82" spans="1:63" x14ac:dyDescent="0.3">
      <c r="A82" s="336">
        <v>78642</v>
      </c>
      <c r="B82" s="277" t="s">
        <v>1498</v>
      </c>
      <c r="C82" s="337" t="s">
        <v>654</v>
      </c>
      <c r="D82" s="338">
        <v>2.64</v>
      </c>
      <c r="E82" s="339"/>
      <c r="F82" s="339"/>
      <c r="G82" s="339" t="s">
        <v>892</v>
      </c>
      <c r="H82" s="281">
        <v>128</v>
      </c>
      <c r="I82" s="340">
        <v>103003</v>
      </c>
      <c r="J82" s="341">
        <v>2.64</v>
      </c>
      <c r="K82" s="342">
        <v>3064</v>
      </c>
      <c r="L82" s="285">
        <f>IF(tabItens[[#This Row],[Média]] &gt; 0, tabItens[[#This Row],[QTDE ATUAL]] / tabItens[[#This Row],[Média]],999.9)</f>
        <v>0.37472554281532083</v>
      </c>
      <c r="M82" s="286">
        <v>0</v>
      </c>
      <c r="N82" s="287">
        <f>tabItens[[#This Row],[VALOR UNIT.]] * tabItens[[#This Row],[LC]]</f>
        <v>0</v>
      </c>
      <c r="O82" s="344"/>
      <c r="P82" s="289"/>
      <c r="Q82" s="345"/>
      <c r="R82" s="343"/>
      <c r="S82" s="346"/>
      <c r="T82" s="292">
        <f>ROUNDDOWN(IFERROR(tabItens[[#This Row],[ATA DT.VALID.]] - $D$1,0) / 30,0)</f>
        <v>-1507</v>
      </c>
      <c r="U82" s="277" t="s">
        <v>1497</v>
      </c>
      <c r="V82" s="293">
        <v>1</v>
      </c>
      <c r="W82" s="294" t="s">
        <v>905</v>
      </c>
      <c r="X82" s="295">
        <v>45</v>
      </c>
      <c r="Y82" s="296">
        <v>30</v>
      </c>
      <c r="Z82" s="297">
        <v>6978</v>
      </c>
      <c r="AA82" s="298">
        <v>2023</v>
      </c>
      <c r="AB82" s="299">
        <v>600</v>
      </c>
      <c r="AC82" s="299"/>
      <c r="AD82" s="298"/>
      <c r="AE82" s="299"/>
      <c r="AF82" s="292"/>
      <c r="AG82" s="300" t="s">
        <v>904</v>
      </c>
      <c r="AH82" s="301"/>
      <c r="AI82" s="292">
        <v>1486</v>
      </c>
      <c r="AJ82" s="301">
        <v>44463</v>
      </c>
      <c r="AK82" s="301">
        <v>38104</v>
      </c>
      <c r="AL82" s="301">
        <v>44363</v>
      </c>
      <c r="AM82" s="346"/>
      <c r="AN82" s="339"/>
      <c r="AO82" s="302" t="str">
        <f>_xlfn.IFNA(IF(VLOOKUP(tabItens[[#This Row],[CÓDIGO]],tabExcluirDoEstoque[#Data],1,FALSE),"sim",""),"")</f>
        <v/>
      </c>
      <c r="AP82" s="303" t="str">
        <f ca="1">IF(OR(ISBLANK(tabItens[[#This Row],[ATA DT.VALID.]]),tabItens[[#This Row],[ATA DT.VALID.]]="",tabItens[[#This Row],[ATA DT.VALID.]]=" "),"",IF(TYPE(tabItens[[#This Row],[ATA DT.VALID.]])=1,ROUNDUP((tabItens[[#This Row],[ATA DT.VALID.]]-TODAY())/7,0),""))</f>
        <v/>
      </c>
      <c r="AQ82" s="304"/>
      <c r="AR82" s="305" t="str">
        <f>IF(ISBLANK(tabItens[[#This Row],[CÓDIGO]]),"",IFERROR(VLOOKUP(tabItens[[#This Row],[CÓDIGO]],Consumo!$C$3:$AC$862,26,FALSE),0))</f>
        <v>09.2023</v>
      </c>
      <c r="AS82" s="306">
        <f>SUMIF(Consumo!$C$3:$C$862,tabItens[[#This Row],[CÓDIGO]],Consumo!$N$3:$N$862) + SUMIF(Consumo!$C$3:$C$862,tabItens[[#This Row],[CÓDIGO]],Consumo!$O$3:$O$862) + SUMIF(Consumo!$C$3:$C$862,tabItens[[#This Row],[CÓDIGO]],Consumo!$P$3:$P$862) + SUMIF(Consumo!$C$3:$C$862,tabItens[[#This Row],[CÓDIGO]],Consumo!$Q$3:$Q$862)</f>
        <v>1204</v>
      </c>
      <c r="AT82" s="306">
        <f>SUMIF(Consumo!$C$3:$C$862,tabItens[[#This Row],[CÓDIGO]],Consumo!$Z$3:$Z$862)</f>
        <v>4460</v>
      </c>
      <c r="AU82" s="307">
        <f>SUMIF(Consumo!$C$3:$C$862,tabItens[[#This Row],[CÓDIGO]],Consumo!$AA$3:$AA$862)</f>
        <v>1401</v>
      </c>
      <c r="AV82" s="308">
        <f>SUMIF(Consumo!$C$3:$C$862,tabItens[[#This Row],[CÓDIGO]],Consumo!$Y$3:$Y$862)</f>
        <v>341.58333333333331</v>
      </c>
      <c r="AW82" s="281">
        <f>tabItens[[#This Row],[QTDE ATUAL]] + tabItens[[#This Row],[RC QTDE]] + tabItens[[#This Row],[AF SALDO]] + tabItens[[#This Row],[Recentes]]</f>
        <v>728</v>
      </c>
      <c r="AX82" s="309">
        <v>509</v>
      </c>
      <c r="AY82" s="309">
        <v>4</v>
      </c>
      <c r="AZ82" s="309">
        <f>IF(ISBLANK(tabItens[[#This Row],[CÓDIGO]]),"",tabItens[[#This Row],[PontoMês]] * (AZ$2+tabItens[[#This Row],[PontoQtM]]))</f>
        <v>2036</v>
      </c>
      <c r="BA82" s="308">
        <f>tabItens[[#This Row],[PontoPed]] - tabItens[[#This Row],[Saldo]] + (1/10)</f>
        <v>1308.0999999999999</v>
      </c>
      <c r="BB82" s="308">
        <f xml:space="preserve"> tabItens[[#This Row],[PontoMês]] * BB$2 - tabItens[[#This Row],[QTDE ATUAL]] - (1/10)</f>
        <v>380.9</v>
      </c>
      <c r="BC82" s="310">
        <f>IF( tabItens[[#This Row],[PontoPed]]&gt;0, IF(tabItens[[#This Row],[PontoPed]]&lt;1, 1, IF( tabItens[[#This Row],[Saldo]]&gt;tabItens[[#This Row],[PontoPed]], 0, (tabItens[[#This Row],[PontoPed]]-tabItens[[#This Row],[Saldo]])/tabItens[[#This Row],[PontoPed]] ) ), 0 )</f>
        <v>0.64243614931237725</v>
      </c>
      <c r="BD82" s="311">
        <f>ROUNDDOWN(IF( OR( AND(tabItens[[#This Row],[PontoPed]]&lt;tabItens[[#This Row],[Saldo]],tabItens[[#This Row],[Saldo]]&gt;0), tabItens[[#This Row],[PontoPed]]=0), 99, IF(AND(tabItens[[#This Row],[Saldo]]=0,tabItens[[#This Row],[PontoPed]]&gt;0), 0, (1-tabItens[[#This Row],[PctAb]])*10 ) ),0)</f>
        <v>3</v>
      </c>
      <c r="BE82" s="312">
        <f>MAX(ROUNDDOWN( IF(tabItens[[#This Row],[Abaixo]] &gt; 0,   tabItens[[#This Row],[Abaixo]] + (tabItens[[#This Row],[PontoMês]] * IF( OR( ISBLANK(tabItens[[#This Row],[ATA Nº/ANO]]), tabItens[[#This Row],[ATA Nº/ANO]] = ""),BE$2,BE$1)),0),0),0)</f>
        <v>4362</v>
      </c>
      <c r="BF8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4362</v>
      </c>
      <c r="BG82" s="313">
        <f>SUMIF(Consumo!$C$3:$C$862,tabItens[[#This Row],[CÓDIGO]],Consumo!$E$3:$E$862)</f>
        <v>2</v>
      </c>
      <c r="BH82" s="314">
        <f>IF(AND(tabItens[[#This Row],[Pend]] &gt; 0,tabItens[[#This Row],[Consumo]] &lt;&gt; 0), tabItens[[#This Row],[Pend]] / tabItens[[#This Row],[Consumo]], 0 )</f>
        <v>4.4843049327354261E-4</v>
      </c>
      <c r="BI82" s="313"/>
      <c r="BJ82" s="313"/>
      <c r="BK82" s="315" t="s">
        <v>907</v>
      </c>
    </row>
    <row r="83" spans="1:63" x14ac:dyDescent="0.3">
      <c r="A83" s="336">
        <v>141270</v>
      </c>
      <c r="B83" s="277" t="s">
        <v>2068</v>
      </c>
      <c r="C83" s="337" t="s">
        <v>302</v>
      </c>
      <c r="D83" s="338">
        <v>96.26</v>
      </c>
      <c r="E83" s="339"/>
      <c r="F83" s="339"/>
      <c r="G83" s="339" t="s">
        <v>892</v>
      </c>
      <c r="H83" s="281">
        <v>22</v>
      </c>
      <c r="I83" s="340">
        <v>103003</v>
      </c>
      <c r="J83" s="341">
        <v>96.26</v>
      </c>
      <c r="K83" s="342">
        <v>40</v>
      </c>
      <c r="L83" s="285">
        <f>IF(tabItens[[#This Row],[Média]] &gt; 0, tabItens[[#This Row],[QTDE ATUAL]] / tabItens[[#This Row],[Média]],999.9)</f>
        <v>9.7777777777777786</v>
      </c>
      <c r="M83" s="286">
        <v>0</v>
      </c>
      <c r="N83" s="287">
        <f>tabItens[[#This Row],[VALOR UNIT.]] * tabItens[[#This Row],[LC]]</f>
        <v>0</v>
      </c>
      <c r="O83" s="344"/>
      <c r="P83" s="289"/>
      <c r="Q83" s="345"/>
      <c r="R83" s="343"/>
      <c r="S83" s="346"/>
      <c r="T83" s="292">
        <f>ROUNDDOWN(IFERROR(tabItens[[#This Row],[ATA DT.VALID.]] - $D$1,0) / 30,0)</f>
        <v>-1507</v>
      </c>
      <c r="U83" s="277" t="s">
        <v>1112</v>
      </c>
      <c r="V83" s="293">
        <v>1</v>
      </c>
      <c r="W83" s="294" t="s">
        <v>2104</v>
      </c>
      <c r="X83" s="295">
        <v>76</v>
      </c>
      <c r="Y83" s="296">
        <v>5</v>
      </c>
      <c r="Z83" s="297"/>
      <c r="AA83" s="298"/>
      <c r="AB83" s="299"/>
      <c r="AC83" s="299"/>
      <c r="AD83" s="298"/>
      <c r="AE83" s="299"/>
      <c r="AF83" s="292"/>
      <c r="AG83" s="300" t="s">
        <v>904</v>
      </c>
      <c r="AH83" s="301"/>
      <c r="AI83" s="292">
        <v>14</v>
      </c>
      <c r="AJ83" s="301">
        <v>45201</v>
      </c>
      <c r="AK83" s="301">
        <v>44355</v>
      </c>
      <c r="AL83" s="301">
        <v>45181</v>
      </c>
      <c r="AM83" s="346"/>
      <c r="AN83" s="339"/>
      <c r="AO83" s="302" t="str">
        <f>_xlfn.IFNA(IF(VLOOKUP(tabItens[[#This Row],[CÓDIGO]],tabExcluirDoEstoque[#Data],1,FALSE),"sim",""),"")</f>
        <v/>
      </c>
      <c r="AP83" s="303" t="str">
        <f ca="1">IF(OR(ISBLANK(tabItens[[#This Row],[ATA DT.VALID.]]),tabItens[[#This Row],[ATA DT.VALID.]]="",tabItens[[#This Row],[ATA DT.VALID.]]=" "),"",IF(TYPE(tabItens[[#This Row],[ATA DT.VALID.]])=1,ROUNDUP((tabItens[[#This Row],[ATA DT.VALID.]]-TODAY())/7,0),""))</f>
        <v/>
      </c>
      <c r="AQ83" s="304"/>
      <c r="AR83" s="305" t="str">
        <f>IF(ISBLANK(tabItens[[#This Row],[CÓDIGO]]),"",IFERROR(VLOOKUP(tabItens[[#This Row],[CÓDIGO]],Consumo!$C$3:$AC$862,26,FALSE),0))</f>
        <v>02.2023</v>
      </c>
      <c r="AS83" s="306">
        <f>SUMIF(Consumo!$C$3:$C$862,tabItens[[#This Row],[CÓDIGO]],Consumo!$N$3:$N$862) + SUMIF(Consumo!$C$3:$C$862,tabItens[[#This Row],[CÓDIGO]],Consumo!$O$3:$O$862) + SUMIF(Consumo!$C$3:$C$862,tabItens[[#This Row],[CÓDIGO]],Consumo!$P$3:$P$862) + SUMIF(Consumo!$C$3:$C$862,tabItens[[#This Row],[CÓDIGO]],Consumo!$Q$3:$Q$862)</f>
        <v>0</v>
      </c>
      <c r="AT83" s="306">
        <f>SUMIF(Consumo!$C$3:$C$862,tabItens[[#This Row],[CÓDIGO]],Consumo!$Z$3:$Z$862)</f>
        <v>40</v>
      </c>
      <c r="AU83" s="307">
        <f>SUMIF(Consumo!$C$3:$C$862,tabItens[[#This Row],[CÓDIGO]],Consumo!$AA$3:$AA$862)</f>
        <v>38</v>
      </c>
      <c r="AV83" s="308">
        <f>SUMIF(Consumo!$C$3:$C$862,tabItens[[#This Row],[CÓDIGO]],Consumo!$Y$3:$Y$862)</f>
        <v>2.25</v>
      </c>
      <c r="AW83" s="281">
        <f>tabItens[[#This Row],[QTDE ATUAL]] + tabItens[[#This Row],[RC QTDE]] + tabItens[[#This Row],[AF SALDO]] + tabItens[[#This Row],[Recentes]]</f>
        <v>22</v>
      </c>
      <c r="AX83" s="309">
        <v>15</v>
      </c>
      <c r="AY83" s="309">
        <v>4</v>
      </c>
      <c r="AZ83" s="309">
        <f>IF(ISBLANK(tabItens[[#This Row],[CÓDIGO]]),"",tabItens[[#This Row],[PontoMês]] * (AZ$2+tabItens[[#This Row],[PontoQtM]]))</f>
        <v>60</v>
      </c>
      <c r="BA83" s="308">
        <f>tabItens[[#This Row],[PontoPed]] - tabItens[[#This Row],[Saldo]] + (1/10)</f>
        <v>38.1</v>
      </c>
      <c r="BB83" s="308">
        <f xml:space="preserve"> tabItens[[#This Row],[PontoMês]] * BB$2 - tabItens[[#This Row],[QTDE ATUAL]] - (1/10)</f>
        <v>-7.1</v>
      </c>
      <c r="BC83" s="310">
        <f>IF( tabItens[[#This Row],[PontoPed]]&gt;0, IF(tabItens[[#This Row],[PontoPed]]&lt;1, 1, IF( tabItens[[#This Row],[Saldo]]&gt;tabItens[[#This Row],[PontoPed]], 0, (tabItens[[#This Row],[PontoPed]]-tabItens[[#This Row],[Saldo]])/tabItens[[#This Row],[PontoPed]] ) ), 0 )</f>
        <v>0.6333333333333333</v>
      </c>
      <c r="BD83" s="311">
        <f>ROUNDDOWN(IF( OR( AND(tabItens[[#This Row],[PontoPed]]&lt;tabItens[[#This Row],[Saldo]],tabItens[[#This Row],[Saldo]]&gt;0), tabItens[[#This Row],[PontoPed]]=0), 99, IF(AND(tabItens[[#This Row],[Saldo]]=0,tabItens[[#This Row],[PontoPed]]&gt;0), 0, (1-tabItens[[#This Row],[PctAb]])*10 ) ),0)</f>
        <v>3</v>
      </c>
      <c r="BE83" s="312">
        <f>MAX(ROUNDDOWN( IF(tabItens[[#This Row],[Abaixo]] &gt; 0,   tabItens[[#This Row],[Abaixo]] + (tabItens[[#This Row],[PontoMês]] * IF( OR( ISBLANK(tabItens[[#This Row],[ATA Nº/ANO]]), tabItens[[#This Row],[ATA Nº/ANO]] = ""),BE$2,BE$1)),0),0),0)</f>
        <v>128</v>
      </c>
      <c r="BF8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128</v>
      </c>
      <c r="BG83" s="313">
        <f>SUMIF(Consumo!$C$3:$C$862,tabItens[[#This Row],[CÓDIGO]],Consumo!$E$3:$E$862)</f>
        <v>0</v>
      </c>
      <c r="BH83" s="314">
        <f>IF(AND(tabItens[[#This Row],[Pend]] &gt; 0,tabItens[[#This Row],[Consumo]] &lt;&gt; 0), tabItens[[#This Row],[Pend]] / tabItens[[#This Row],[Consumo]], 0 )</f>
        <v>0</v>
      </c>
      <c r="BI83" s="313"/>
      <c r="BJ83" s="313"/>
      <c r="BK83" s="315" t="s">
        <v>907</v>
      </c>
    </row>
    <row r="84" spans="1:63" x14ac:dyDescent="0.3">
      <c r="A84" s="336">
        <v>10359</v>
      </c>
      <c r="B84" s="277" t="s">
        <v>945</v>
      </c>
      <c r="C84" s="337" t="s">
        <v>321</v>
      </c>
      <c r="D84" s="338">
        <v>35</v>
      </c>
      <c r="E84" s="339" t="s">
        <v>946</v>
      </c>
      <c r="F84" s="339" t="s">
        <v>947</v>
      </c>
      <c r="G84" s="339" t="s">
        <v>948</v>
      </c>
      <c r="H84" s="281">
        <v>267</v>
      </c>
      <c r="I84" s="340">
        <v>103003</v>
      </c>
      <c r="J84" s="341">
        <v>35</v>
      </c>
      <c r="K84" s="342">
        <v>1479</v>
      </c>
      <c r="L84" s="285">
        <f>IF(tabItens[[#This Row],[Média]] &gt; 0, tabItens[[#This Row],[QTDE ATUAL]] / tabItens[[#This Row],[Média]],999.9)</f>
        <v>1.1875463306152705</v>
      </c>
      <c r="M84" s="286">
        <v>0</v>
      </c>
      <c r="N84" s="287">
        <f>tabItens[[#This Row],[VALOR UNIT.]] * tabItens[[#This Row],[LC]]</f>
        <v>0</v>
      </c>
      <c r="O84" s="344" t="s">
        <v>949</v>
      </c>
      <c r="P84" s="289">
        <v>0</v>
      </c>
      <c r="Q84" s="345">
        <v>144008</v>
      </c>
      <c r="R84" s="343">
        <v>5250280</v>
      </c>
      <c r="S84" s="346">
        <v>45250</v>
      </c>
      <c r="T84" s="292">
        <f>ROUNDDOWN(IFERROR(tabItens[[#This Row],[ATA DT.VALID.]] - $D$1,0) / 30,0)</f>
        <v>1</v>
      </c>
      <c r="U84" s="277" t="s">
        <v>950</v>
      </c>
      <c r="V84" s="293">
        <v>1</v>
      </c>
      <c r="W84" s="294" t="s">
        <v>2103</v>
      </c>
      <c r="X84" s="295">
        <v>71</v>
      </c>
      <c r="Y84" s="296">
        <v>7</v>
      </c>
      <c r="Z84" s="297"/>
      <c r="AA84" s="298"/>
      <c r="AB84" s="299"/>
      <c r="AC84" s="299"/>
      <c r="AD84" s="298"/>
      <c r="AE84" s="299"/>
      <c r="AF84" s="292"/>
      <c r="AG84" s="300" t="s">
        <v>904</v>
      </c>
      <c r="AH84" s="301"/>
      <c r="AI84" s="292">
        <v>900</v>
      </c>
      <c r="AJ84" s="301">
        <v>45127</v>
      </c>
      <c r="AK84" s="301" t="s">
        <v>892</v>
      </c>
      <c r="AL84" s="301">
        <v>45215</v>
      </c>
      <c r="AM84" s="346"/>
      <c r="AN84" s="339"/>
      <c r="AO84" s="302" t="str">
        <f>_xlfn.IFNA(IF(VLOOKUP(tabItens[[#This Row],[CÓDIGO]],tabExcluirDoEstoque[#Data],1,FALSE),"sim",""),"")</f>
        <v/>
      </c>
      <c r="AP84" s="303">
        <f ca="1">IF(OR(ISBLANK(tabItens[[#This Row],[ATA DT.VALID.]]),tabItens[[#This Row],[ATA DT.VALID.]]="",tabItens[[#This Row],[ATA DT.VALID.]]=" "),"",IF(TYPE(tabItens[[#This Row],[ATA DT.VALID.]])=1,ROUNDUP((tabItens[[#This Row],[ATA DT.VALID.]]-TODAY())/7,0),""))</f>
        <v>4</v>
      </c>
      <c r="AQ84" s="304">
        <v>0</v>
      </c>
      <c r="AR84" s="305" t="str">
        <f>IF(ISBLANK(tabItens[[#This Row],[CÓDIGO]]),"",IFERROR(VLOOKUP(tabItens[[#This Row],[CÓDIGO]],Consumo!$C$3:$AC$862,26,FALSE),0))</f>
        <v>09.2023</v>
      </c>
      <c r="AS84" s="306">
        <f>SUMIF(Consumo!$C$3:$C$862,tabItens[[#This Row],[CÓDIGO]],Consumo!$N$3:$N$862) + SUMIF(Consumo!$C$3:$C$862,tabItens[[#This Row],[CÓDIGO]],Consumo!$O$3:$O$862) + SUMIF(Consumo!$C$3:$C$862,tabItens[[#This Row],[CÓDIGO]],Consumo!$P$3:$P$862) + SUMIF(Consumo!$C$3:$C$862,tabItens[[#This Row],[CÓDIGO]],Consumo!$Q$3:$Q$862)</f>
        <v>951</v>
      </c>
      <c r="AT84" s="306">
        <f>SUMIF(Consumo!$C$3:$C$862,tabItens[[#This Row],[CÓDIGO]],Consumo!$Z$3:$Z$862)</f>
        <v>2698</v>
      </c>
      <c r="AU84" s="307">
        <f>SUMIF(Consumo!$C$3:$C$862,tabItens[[#This Row],[CÓDIGO]],Consumo!$AA$3:$AA$862)</f>
        <v>262</v>
      </c>
      <c r="AV84" s="308">
        <f>SUMIF(Consumo!$C$3:$C$862,tabItens[[#This Row],[CÓDIGO]],Consumo!$Y$3:$Y$862)</f>
        <v>224.83333333333334</v>
      </c>
      <c r="AW84" s="281">
        <f>tabItens[[#This Row],[QTDE ATUAL]] + tabItens[[#This Row],[RC QTDE]] + tabItens[[#This Row],[AF SALDO]] + tabItens[[#This Row],[Recentes]]</f>
        <v>267</v>
      </c>
      <c r="AX84" s="309">
        <v>166</v>
      </c>
      <c r="AY84" s="309">
        <v>4</v>
      </c>
      <c r="AZ84" s="309">
        <f>IF(ISBLANK(tabItens[[#This Row],[CÓDIGO]]),"",tabItens[[#This Row],[PontoMês]] * (AZ$2+tabItens[[#This Row],[PontoQtM]]))</f>
        <v>664</v>
      </c>
      <c r="BA84" s="308">
        <f>tabItens[[#This Row],[PontoPed]] - tabItens[[#This Row],[Saldo]] + (1/10)</f>
        <v>397.1</v>
      </c>
      <c r="BB84" s="308">
        <f xml:space="preserve"> tabItens[[#This Row],[PontoMês]] * BB$2 - tabItens[[#This Row],[QTDE ATUAL]] - (1/10)</f>
        <v>-101.1</v>
      </c>
      <c r="BC84" s="310">
        <f>IF( tabItens[[#This Row],[PontoPed]]&gt;0, IF(tabItens[[#This Row],[PontoPed]]&lt;1, 1, IF( tabItens[[#This Row],[Saldo]]&gt;tabItens[[#This Row],[PontoPed]], 0, (tabItens[[#This Row],[PontoPed]]-tabItens[[#This Row],[Saldo]])/tabItens[[#This Row],[PontoPed]] ) ), 0 )</f>
        <v>0.59789156626506024</v>
      </c>
      <c r="BD84" s="311">
        <f>ROUNDDOWN(IF( OR( AND(tabItens[[#This Row],[PontoPed]]&lt;tabItens[[#This Row],[Saldo]],tabItens[[#This Row],[Saldo]]&gt;0), tabItens[[#This Row],[PontoPed]]=0), 99, IF(AND(tabItens[[#This Row],[Saldo]]=0,tabItens[[#This Row],[PontoPed]]&gt;0), 0, (1-tabItens[[#This Row],[PctAb]])*10 ) ),0)</f>
        <v>4</v>
      </c>
      <c r="BE84" s="312">
        <f>MAX(ROUNDDOWN( IF(tabItens[[#This Row],[Abaixo]] &gt; 0,   tabItens[[#This Row],[Abaixo]] + (tabItens[[#This Row],[PontoMês]] * IF( OR( ISBLANK(tabItens[[#This Row],[ATA Nº/ANO]]), tabItens[[#This Row],[ATA Nº/ANO]] = ""),BE$2,BE$1)),0),0),0)</f>
        <v>895</v>
      </c>
      <c r="BF8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895</v>
      </c>
      <c r="BG84" s="313">
        <f>SUMIF(Consumo!$C$3:$C$862,tabItens[[#This Row],[CÓDIGO]],Consumo!$E$3:$E$862)</f>
        <v>0</v>
      </c>
      <c r="BH84" s="314">
        <f>IF(AND(tabItens[[#This Row],[Pend]] &gt; 0,tabItens[[#This Row],[Consumo]] &lt;&gt; 0), tabItens[[#This Row],[Pend]] / tabItens[[#This Row],[Consumo]], 0 )</f>
        <v>0</v>
      </c>
      <c r="BI84" s="313"/>
      <c r="BJ84" s="313"/>
      <c r="BK84" s="315" t="s">
        <v>907</v>
      </c>
    </row>
    <row r="85" spans="1:63" x14ac:dyDescent="0.3">
      <c r="A85" s="336">
        <v>66168</v>
      </c>
      <c r="B85" s="277" t="s">
        <v>1436</v>
      </c>
      <c r="C85" s="337" t="s">
        <v>346</v>
      </c>
      <c r="D85" s="338">
        <v>42</v>
      </c>
      <c r="E85" s="339"/>
      <c r="F85" s="339"/>
      <c r="G85" s="339" t="s">
        <v>892</v>
      </c>
      <c r="H85" s="281">
        <v>139</v>
      </c>
      <c r="I85" s="340">
        <v>103003</v>
      </c>
      <c r="J85" s="341">
        <v>42</v>
      </c>
      <c r="K85" s="342">
        <v>687</v>
      </c>
      <c r="L85" s="285">
        <f>IF(tabItens[[#This Row],[Média]] &gt; 0, tabItens[[#This Row],[QTDE ATUAL]] / tabItens[[#This Row],[Média]],999.9)</f>
        <v>2.4421669106881407</v>
      </c>
      <c r="M85" s="286">
        <v>0</v>
      </c>
      <c r="N85" s="287">
        <f>tabItens[[#This Row],[VALOR UNIT.]] * tabItens[[#This Row],[LC]]</f>
        <v>0</v>
      </c>
      <c r="O85" s="344" t="s">
        <v>2181</v>
      </c>
      <c r="P85" s="289"/>
      <c r="Q85" s="345"/>
      <c r="R85" s="343"/>
      <c r="S85" s="346"/>
      <c r="T85" s="292">
        <f>ROUNDDOWN(IFERROR(tabItens[[#This Row],[ATA DT.VALID.]] - $D$1,0) / 30,0)</f>
        <v>-1507</v>
      </c>
      <c r="U85" s="277" t="s">
        <v>1412</v>
      </c>
      <c r="V85" s="293">
        <v>1</v>
      </c>
      <c r="W85" s="294" t="s">
        <v>2106</v>
      </c>
      <c r="X85" s="295">
        <v>69</v>
      </c>
      <c r="Y85" s="296">
        <v>17</v>
      </c>
      <c r="Z85" s="297"/>
      <c r="AA85" s="298"/>
      <c r="AB85" s="299"/>
      <c r="AC85" s="299"/>
      <c r="AD85" s="298"/>
      <c r="AE85" s="299"/>
      <c r="AF85" s="292"/>
      <c r="AG85" s="300" t="s">
        <v>904</v>
      </c>
      <c r="AH85" s="301"/>
      <c r="AI85" s="292">
        <v>258</v>
      </c>
      <c r="AJ85" s="301">
        <v>45148</v>
      </c>
      <c r="AK85" s="301" t="s">
        <v>892</v>
      </c>
      <c r="AL85" s="301">
        <v>45128</v>
      </c>
      <c r="AM85" s="346"/>
      <c r="AN85" s="339"/>
      <c r="AO85" s="302" t="str">
        <f>_xlfn.IFNA(IF(VLOOKUP(tabItens[[#This Row],[CÓDIGO]],tabExcluirDoEstoque[#Data],1,FALSE),"sim",""),"")</f>
        <v/>
      </c>
      <c r="AP85" s="303" t="str">
        <f ca="1">IF(OR(ISBLANK(tabItens[[#This Row],[ATA DT.VALID.]]),tabItens[[#This Row],[ATA DT.VALID.]]="",tabItens[[#This Row],[ATA DT.VALID.]]=" "),"",IF(TYPE(tabItens[[#This Row],[ATA DT.VALID.]])=1,ROUNDUP((tabItens[[#This Row],[ATA DT.VALID.]]-TODAY())/7,0),""))</f>
        <v/>
      </c>
      <c r="AQ85" s="304">
        <v>0</v>
      </c>
      <c r="AR85" s="305" t="str">
        <f>IF(ISBLANK(tabItens[[#This Row],[CÓDIGO]]),"",IFERROR(VLOOKUP(tabItens[[#This Row],[CÓDIGO]],Consumo!$C$3:$AC$862,26,FALSE),0))</f>
        <v>08.2023</v>
      </c>
      <c r="AS85" s="306">
        <f>SUMIF(Consumo!$C$3:$C$862,tabItens[[#This Row],[CÓDIGO]],Consumo!$N$3:$N$862) + SUMIF(Consumo!$C$3:$C$862,tabItens[[#This Row],[CÓDIGO]],Consumo!$O$3:$O$862) + SUMIF(Consumo!$C$3:$C$862,tabItens[[#This Row],[CÓDIGO]],Consumo!$P$3:$P$862) + SUMIF(Consumo!$C$3:$C$862,tabItens[[#This Row],[CÓDIGO]],Consumo!$Q$3:$Q$862)</f>
        <v>253</v>
      </c>
      <c r="AT85" s="306">
        <f>SUMIF(Consumo!$C$3:$C$862,tabItens[[#This Row],[CÓDIGO]],Consumo!$Z$3:$Z$862)</f>
        <v>687</v>
      </c>
      <c r="AU85" s="307">
        <f>SUMIF(Consumo!$C$3:$C$862,tabItens[[#This Row],[CÓDIGO]],Consumo!$AA$3:$AA$862)</f>
        <v>253</v>
      </c>
      <c r="AV85" s="308">
        <f>SUMIF(Consumo!$C$3:$C$862,tabItens[[#This Row],[CÓDIGO]],Consumo!$Y$3:$Y$862)</f>
        <v>56.916666666666664</v>
      </c>
      <c r="AW85" s="281">
        <f>tabItens[[#This Row],[QTDE ATUAL]] + tabItens[[#This Row],[RC QTDE]] + tabItens[[#This Row],[AF SALDO]] + tabItens[[#This Row],[Recentes]]</f>
        <v>139</v>
      </c>
      <c r="AX85" s="309">
        <v>74</v>
      </c>
      <c r="AY85" s="309">
        <v>4</v>
      </c>
      <c r="AZ85" s="309">
        <f>IF(ISBLANK(tabItens[[#This Row],[CÓDIGO]]),"",tabItens[[#This Row],[PontoMês]] * (AZ$2+tabItens[[#This Row],[PontoQtM]]))</f>
        <v>296</v>
      </c>
      <c r="BA85" s="308">
        <f>tabItens[[#This Row],[PontoPed]] - tabItens[[#This Row],[Saldo]] + (1/10)</f>
        <v>157.1</v>
      </c>
      <c r="BB85" s="308">
        <f xml:space="preserve"> tabItens[[#This Row],[PontoMês]] * BB$2 - tabItens[[#This Row],[QTDE ATUAL]] - (1/10)</f>
        <v>-65.099999999999994</v>
      </c>
      <c r="BC85" s="310">
        <f>IF( tabItens[[#This Row],[PontoPed]]&gt;0, IF(tabItens[[#This Row],[PontoPed]]&lt;1, 1, IF( tabItens[[#This Row],[Saldo]]&gt;tabItens[[#This Row],[PontoPed]], 0, (tabItens[[#This Row],[PontoPed]]-tabItens[[#This Row],[Saldo]])/tabItens[[#This Row],[PontoPed]] ) ), 0 )</f>
        <v>0.53040540540540537</v>
      </c>
      <c r="BD85" s="311">
        <f>ROUNDDOWN(IF( OR( AND(tabItens[[#This Row],[PontoPed]]&lt;tabItens[[#This Row],[Saldo]],tabItens[[#This Row],[Saldo]]&gt;0), tabItens[[#This Row],[PontoPed]]=0), 99, IF(AND(tabItens[[#This Row],[Saldo]]=0,tabItens[[#This Row],[PontoPed]]&gt;0), 0, (1-tabItens[[#This Row],[PctAb]])*10 ) ),0)</f>
        <v>4</v>
      </c>
      <c r="BE85" s="312">
        <f>MAX(ROUNDDOWN( IF(tabItens[[#This Row],[Abaixo]] &gt; 0,   tabItens[[#This Row],[Abaixo]] + (tabItens[[#This Row],[PontoMês]] * IF( OR( ISBLANK(tabItens[[#This Row],[ATA Nº/ANO]]), tabItens[[#This Row],[ATA Nº/ANO]] = ""),BE$2,BE$1)),0),0),0)</f>
        <v>379</v>
      </c>
      <c r="BF8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5" s="313">
        <f>SUMIF(Consumo!$C$3:$C$862,tabItens[[#This Row],[CÓDIGO]],Consumo!$E$3:$E$862)</f>
        <v>0</v>
      </c>
      <c r="BH85" s="314">
        <f>IF(AND(tabItens[[#This Row],[Pend]] &gt; 0,tabItens[[#This Row],[Consumo]] &lt;&gt; 0), tabItens[[#This Row],[Pend]] / tabItens[[#This Row],[Consumo]], 0 )</f>
        <v>0</v>
      </c>
      <c r="BI85" s="313"/>
      <c r="BJ85" s="313"/>
      <c r="BK85" s="315" t="s">
        <v>907</v>
      </c>
    </row>
    <row r="86" spans="1:63" x14ac:dyDescent="0.3">
      <c r="A86" s="336">
        <v>24477</v>
      </c>
      <c r="B86" s="277" t="s">
        <v>1241</v>
      </c>
      <c r="C86" s="337" t="s">
        <v>261</v>
      </c>
      <c r="D86" s="338">
        <v>1.55</v>
      </c>
      <c r="E86" s="339"/>
      <c r="F86" s="339"/>
      <c r="G86" s="339" t="s">
        <v>892</v>
      </c>
      <c r="H86" s="281">
        <v>0</v>
      </c>
      <c r="I86" s="340">
        <v>103003</v>
      </c>
      <c r="J86" s="341">
        <v>1.55</v>
      </c>
      <c r="K86" s="342">
        <v>5268</v>
      </c>
      <c r="L86" s="285">
        <f>IF(tabItens[[#This Row],[Média]] &gt; 0, tabItens[[#This Row],[QTDE ATUAL]] / tabItens[[#This Row],[Média]],999.9)</f>
        <v>0</v>
      </c>
      <c r="M86" s="286">
        <v>0</v>
      </c>
      <c r="N86" s="287">
        <f>tabItens[[#This Row],[VALOR UNIT.]] * tabItens[[#This Row],[LC]]</f>
        <v>0</v>
      </c>
      <c r="O86" s="344" t="s">
        <v>2115</v>
      </c>
      <c r="P86" s="289"/>
      <c r="Q86" s="345"/>
      <c r="R86" s="343"/>
      <c r="S86" s="346"/>
      <c r="T86" s="292">
        <f>ROUNDDOWN(IFERROR(tabItens[[#This Row],[ATA DT.VALID.]] - $D$1,0) / 30,0)</f>
        <v>-1507</v>
      </c>
      <c r="U86" s="277" t="s">
        <v>1177</v>
      </c>
      <c r="V86" s="293">
        <v>1</v>
      </c>
      <c r="W86" s="294" t="s">
        <v>905</v>
      </c>
      <c r="X86" s="295">
        <v>57</v>
      </c>
      <c r="Y86" s="296">
        <v>2</v>
      </c>
      <c r="Z86" s="297">
        <v>6987</v>
      </c>
      <c r="AA86" s="298">
        <v>2023</v>
      </c>
      <c r="AB86" s="299">
        <v>1400</v>
      </c>
      <c r="AC86" s="299"/>
      <c r="AD86" s="298"/>
      <c r="AE86" s="299"/>
      <c r="AF86" s="292"/>
      <c r="AG86" s="300" t="s">
        <v>904</v>
      </c>
      <c r="AH86" s="301"/>
      <c r="AI86" s="292">
        <v>2694</v>
      </c>
      <c r="AJ86" s="301">
        <v>44966</v>
      </c>
      <c r="AK86" s="301" t="s">
        <v>892</v>
      </c>
      <c r="AL86" s="301">
        <v>45049</v>
      </c>
      <c r="AM86" s="346"/>
      <c r="AN86" s="339"/>
      <c r="AO86" s="302" t="str">
        <f>_xlfn.IFNA(IF(VLOOKUP(tabItens[[#This Row],[CÓDIGO]],tabExcluirDoEstoque[#Data],1,FALSE),"sim",""),"")</f>
        <v/>
      </c>
      <c r="AP86" s="303" t="str">
        <f ca="1">IF(OR(ISBLANK(tabItens[[#This Row],[ATA DT.VALID.]]),tabItens[[#This Row],[ATA DT.VALID.]]="",tabItens[[#This Row],[ATA DT.VALID.]]=" "),"",IF(TYPE(tabItens[[#This Row],[ATA DT.VALID.]])=1,ROUNDUP((tabItens[[#This Row],[ATA DT.VALID.]]-TODAY())/7,0),""))</f>
        <v/>
      </c>
      <c r="AQ86" s="304">
        <v>0</v>
      </c>
      <c r="AR86" s="305" t="str">
        <f>IF(ISBLANK(tabItens[[#This Row],[CÓDIGO]]),"",IFERROR(VLOOKUP(tabItens[[#This Row],[CÓDIGO]],Consumo!$C$3:$AC$862,26,FALSE),0))</f>
        <v>09.2023</v>
      </c>
      <c r="AS86" s="306">
        <f>SUMIF(Consumo!$C$3:$C$862,tabItens[[#This Row],[CÓDIGO]],Consumo!$N$3:$N$862) + SUMIF(Consumo!$C$3:$C$862,tabItens[[#This Row],[CÓDIGO]],Consumo!$O$3:$O$862) + SUMIF(Consumo!$C$3:$C$862,tabItens[[#This Row],[CÓDIGO]],Consumo!$P$3:$P$862) + SUMIF(Consumo!$C$3:$C$862,tabItens[[#This Row],[CÓDIGO]],Consumo!$Q$3:$Q$862)</f>
        <v>2657</v>
      </c>
      <c r="AT86" s="306">
        <f>SUMIF(Consumo!$C$3:$C$862,tabItens[[#This Row],[CÓDIGO]],Consumo!$Z$3:$Z$862)</f>
        <v>8263</v>
      </c>
      <c r="AU86" s="307">
        <f>SUMIF(Consumo!$C$3:$C$862,tabItens[[#This Row],[CÓDIGO]],Consumo!$AA$3:$AA$862)</f>
        <v>1100</v>
      </c>
      <c r="AV86" s="308">
        <f>SUMIF(Consumo!$C$3:$C$862,tabItens[[#This Row],[CÓDIGO]],Consumo!$Y$3:$Y$862)</f>
        <v>688.58333333333337</v>
      </c>
      <c r="AW86" s="281">
        <f>tabItens[[#This Row],[QTDE ATUAL]] + tabItens[[#This Row],[RC QTDE]] + tabItens[[#This Row],[AF SALDO]] + tabItens[[#This Row],[Recentes]]</f>
        <v>1400</v>
      </c>
      <c r="AX86" s="309">
        <v>834</v>
      </c>
      <c r="AY86" s="309">
        <v>4</v>
      </c>
      <c r="AZ86" s="309">
        <f>IF(ISBLANK(tabItens[[#This Row],[CÓDIGO]]),"",tabItens[[#This Row],[PontoMês]] * (AZ$2+tabItens[[#This Row],[PontoQtM]]))</f>
        <v>3336</v>
      </c>
      <c r="BA86" s="308">
        <f>tabItens[[#This Row],[PontoPed]] - tabItens[[#This Row],[Saldo]] + (1/10)</f>
        <v>1936.1</v>
      </c>
      <c r="BB86" s="308">
        <f xml:space="preserve"> tabItens[[#This Row],[PontoMês]] * BB$2 - tabItens[[#This Row],[QTDE ATUAL]] - (1/10)</f>
        <v>833.9</v>
      </c>
      <c r="BC86" s="310">
        <f>IF( tabItens[[#This Row],[PontoPed]]&gt;0, IF(tabItens[[#This Row],[PontoPed]]&lt;1, 1, IF( tabItens[[#This Row],[Saldo]]&gt;tabItens[[#This Row],[PontoPed]], 0, (tabItens[[#This Row],[PontoPed]]-tabItens[[#This Row],[Saldo]])/tabItens[[#This Row],[PontoPed]] ) ), 0 )</f>
        <v>0.58033573141486805</v>
      </c>
      <c r="BD86" s="311">
        <f>ROUNDDOWN(IF( OR( AND(tabItens[[#This Row],[PontoPed]]&lt;tabItens[[#This Row],[Saldo]],tabItens[[#This Row],[Saldo]]&gt;0), tabItens[[#This Row],[PontoPed]]=0), 99, IF(AND(tabItens[[#This Row],[Saldo]]=0,tabItens[[#This Row],[PontoPed]]&gt;0), 0, (1-tabItens[[#This Row],[PctAb]])*10 ) ),0)</f>
        <v>4</v>
      </c>
      <c r="BE86" s="312">
        <f>MAX(ROUNDDOWN( IF(tabItens[[#This Row],[Abaixo]] &gt; 0,   tabItens[[#This Row],[Abaixo]] + (tabItens[[#This Row],[PontoMês]] * IF( OR( ISBLANK(tabItens[[#This Row],[ATA Nº/ANO]]), tabItens[[#This Row],[ATA Nº/ANO]] = ""),BE$2,BE$1)),0),0),0)</f>
        <v>4438</v>
      </c>
      <c r="BF8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6" s="313">
        <f>SUMIF(Consumo!$C$3:$C$862,tabItens[[#This Row],[CÓDIGO]],Consumo!$E$3:$E$862)</f>
        <v>179</v>
      </c>
      <c r="BH86" s="314">
        <f>IF(AND(tabItens[[#This Row],[Pend]] &gt; 0,tabItens[[#This Row],[Consumo]] &lt;&gt; 0), tabItens[[#This Row],[Pend]] / tabItens[[#This Row],[Consumo]], 0 )</f>
        <v>2.1662834321674936E-2</v>
      </c>
      <c r="BI86" s="313"/>
      <c r="BJ86" s="313"/>
      <c r="BK86" s="315" t="s">
        <v>907</v>
      </c>
    </row>
    <row r="87" spans="1:63" x14ac:dyDescent="0.3">
      <c r="A87" s="336">
        <v>29961</v>
      </c>
      <c r="B87" s="277" t="s">
        <v>1283</v>
      </c>
      <c r="C87" s="337" t="s">
        <v>381</v>
      </c>
      <c r="D87" s="338">
        <v>1.02</v>
      </c>
      <c r="E87" s="339"/>
      <c r="F87" s="339"/>
      <c r="G87" s="339" t="s">
        <v>892</v>
      </c>
      <c r="H87" s="281">
        <v>0</v>
      </c>
      <c r="I87" s="340">
        <v>103003</v>
      </c>
      <c r="J87" s="341">
        <v>1.02</v>
      </c>
      <c r="K87" s="342">
        <v>4953</v>
      </c>
      <c r="L87" s="285">
        <f>IF(tabItens[[#This Row],[Média]] &gt; 0, tabItens[[#This Row],[QTDE ATUAL]] / tabItens[[#This Row],[Média]],999.9)</f>
        <v>0</v>
      </c>
      <c r="M87" s="286">
        <v>0</v>
      </c>
      <c r="N87" s="287">
        <f>tabItens[[#This Row],[VALOR UNIT.]] * tabItens[[#This Row],[LC]]</f>
        <v>0</v>
      </c>
      <c r="O87" s="344" t="s">
        <v>2115</v>
      </c>
      <c r="P87" s="289"/>
      <c r="Q87" s="345"/>
      <c r="R87" s="343"/>
      <c r="S87" s="346"/>
      <c r="T87" s="292">
        <f>ROUNDDOWN(IFERROR(tabItens[[#This Row],[ATA DT.VALID.]] - $D$1,0) / 30,0)</f>
        <v>-1507</v>
      </c>
      <c r="U87" s="277" t="s">
        <v>1171</v>
      </c>
      <c r="V87" s="293">
        <v>1</v>
      </c>
      <c r="W87" s="294" t="s">
        <v>905</v>
      </c>
      <c r="X87" s="295">
        <v>57</v>
      </c>
      <c r="Y87" s="296">
        <v>15</v>
      </c>
      <c r="Z87" s="297">
        <v>6984</v>
      </c>
      <c r="AA87" s="298">
        <v>2023</v>
      </c>
      <c r="AB87" s="299">
        <v>1500</v>
      </c>
      <c r="AC87" s="299"/>
      <c r="AD87" s="298"/>
      <c r="AE87" s="299"/>
      <c r="AF87" s="292"/>
      <c r="AG87" s="300" t="s">
        <v>904</v>
      </c>
      <c r="AH87" s="301"/>
      <c r="AI87" s="292">
        <v>2556</v>
      </c>
      <c r="AJ87" s="301">
        <v>45014</v>
      </c>
      <c r="AK87" s="301" t="s">
        <v>892</v>
      </c>
      <c r="AL87" s="301">
        <v>44959</v>
      </c>
      <c r="AM87" s="346"/>
      <c r="AN87" s="339"/>
      <c r="AO87" s="302" t="str">
        <f>_xlfn.IFNA(IF(VLOOKUP(tabItens[[#This Row],[CÓDIGO]],tabExcluirDoEstoque[#Data],1,FALSE),"sim",""),"")</f>
        <v/>
      </c>
      <c r="AP87" s="303" t="str">
        <f ca="1">IF(OR(ISBLANK(tabItens[[#This Row],[ATA DT.VALID.]]),tabItens[[#This Row],[ATA DT.VALID.]]="",tabItens[[#This Row],[ATA DT.VALID.]]=" "),"",IF(TYPE(tabItens[[#This Row],[ATA DT.VALID.]])=1,ROUNDUP((tabItens[[#This Row],[ATA DT.VALID.]]-TODAY())/7,0),""))</f>
        <v/>
      </c>
      <c r="AQ87" s="304">
        <v>0</v>
      </c>
      <c r="AR87" s="305" t="str">
        <f>IF(ISBLANK(tabItens[[#This Row],[CÓDIGO]]),"",IFERROR(VLOOKUP(tabItens[[#This Row],[CÓDIGO]],Consumo!$C$3:$AC$862,26,FALSE),0))</f>
        <v>08.2023</v>
      </c>
      <c r="AS87" s="306">
        <f>SUMIF(Consumo!$C$3:$C$862,tabItens[[#This Row],[CÓDIGO]],Consumo!$N$3:$N$862) + SUMIF(Consumo!$C$3:$C$862,tabItens[[#This Row],[CÓDIGO]],Consumo!$O$3:$O$862) + SUMIF(Consumo!$C$3:$C$862,tabItens[[#This Row],[CÓDIGO]],Consumo!$P$3:$P$862) + SUMIF(Consumo!$C$3:$C$862,tabItens[[#This Row],[CÓDIGO]],Consumo!$Q$3:$Q$862)</f>
        <v>2217</v>
      </c>
      <c r="AT87" s="306">
        <f>SUMIF(Consumo!$C$3:$C$862,tabItens[[#This Row],[CÓDIGO]],Consumo!$Z$3:$Z$862)</f>
        <v>7781</v>
      </c>
      <c r="AU87" s="307">
        <f>SUMIF(Consumo!$C$3:$C$862,tabItens[[#This Row],[CÓDIGO]],Consumo!$AA$3:$AA$862)</f>
        <v>1090</v>
      </c>
      <c r="AV87" s="308">
        <f>SUMIF(Consumo!$C$3:$C$862,tabItens[[#This Row],[CÓDIGO]],Consumo!$Y$3:$Y$862)</f>
        <v>648.41666666666663</v>
      </c>
      <c r="AW87" s="281">
        <f>tabItens[[#This Row],[QTDE ATUAL]] + tabItens[[#This Row],[RC QTDE]] + tabItens[[#This Row],[AF SALDO]] + tabItens[[#This Row],[Recentes]]</f>
        <v>1500</v>
      </c>
      <c r="AX87" s="309">
        <v>834</v>
      </c>
      <c r="AY87" s="309">
        <v>4</v>
      </c>
      <c r="AZ87" s="309">
        <f>IF(ISBLANK(tabItens[[#This Row],[CÓDIGO]]),"",tabItens[[#This Row],[PontoMês]] * (AZ$2+tabItens[[#This Row],[PontoQtM]]))</f>
        <v>3336</v>
      </c>
      <c r="BA87" s="308">
        <f>tabItens[[#This Row],[PontoPed]] - tabItens[[#This Row],[Saldo]] + (1/10)</f>
        <v>1836.1</v>
      </c>
      <c r="BB87" s="308">
        <f xml:space="preserve"> tabItens[[#This Row],[PontoMês]] * BB$2 - tabItens[[#This Row],[QTDE ATUAL]] - (1/10)</f>
        <v>833.9</v>
      </c>
      <c r="BC87" s="310">
        <f>IF( tabItens[[#This Row],[PontoPed]]&gt;0, IF(tabItens[[#This Row],[PontoPed]]&lt;1, 1, IF( tabItens[[#This Row],[Saldo]]&gt;tabItens[[#This Row],[PontoPed]], 0, (tabItens[[#This Row],[PontoPed]]-tabItens[[#This Row],[Saldo]])/tabItens[[#This Row],[PontoPed]] ) ), 0 )</f>
        <v>0.55035971223021585</v>
      </c>
      <c r="BD87" s="311">
        <f>ROUNDDOWN(IF( OR( AND(tabItens[[#This Row],[PontoPed]]&lt;tabItens[[#This Row],[Saldo]],tabItens[[#This Row],[Saldo]]&gt;0), tabItens[[#This Row],[PontoPed]]=0), 99, IF(AND(tabItens[[#This Row],[Saldo]]=0,tabItens[[#This Row],[PontoPed]]&gt;0), 0, (1-tabItens[[#This Row],[PctAb]])*10 ) ),0)</f>
        <v>4</v>
      </c>
      <c r="BE87" s="312">
        <f>MAX(ROUNDDOWN( IF(tabItens[[#This Row],[Abaixo]] &gt; 0,   tabItens[[#This Row],[Abaixo]] + (tabItens[[#This Row],[PontoMês]] * IF( OR( ISBLANK(tabItens[[#This Row],[ATA Nº/ANO]]), tabItens[[#This Row],[ATA Nº/ANO]] = ""),BE$2,BE$1)),0),0),0)</f>
        <v>4338</v>
      </c>
      <c r="BF8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7" s="313">
        <f>SUMIF(Consumo!$C$3:$C$862,tabItens[[#This Row],[CÓDIGO]],Consumo!$E$3:$E$862)</f>
        <v>257</v>
      </c>
      <c r="BH87" s="314">
        <f>IF(AND(tabItens[[#This Row],[Pend]] &gt; 0,tabItens[[#This Row],[Consumo]] &lt;&gt; 0), tabItens[[#This Row],[Pend]] / tabItens[[#This Row],[Consumo]], 0 )</f>
        <v>3.302917362806837E-2</v>
      </c>
      <c r="BI87" s="313"/>
      <c r="BJ87" s="313"/>
      <c r="BK87" s="315" t="s">
        <v>907</v>
      </c>
    </row>
    <row r="88" spans="1:63" x14ac:dyDescent="0.3">
      <c r="A88" s="336">
        <v>23875</v>
      </c>
      <c r="B88" s="277" t="s">
        <v>1228</v>
      </c>
      <c r="C88" s="337" t="s">
        <v>381</v>
      </c>
      <c r="D88" s="338">
        <v>1.5</v>
      </c>
      <c r="E88" s="339"/>
      <c r="F88" s="339"/>
      <c r="G88" s="339" t="s">
        <v>892</v>
      </c>
      <c r="H88" s="281">
        <v>0</v>
      </c>
      <c r="I88" s="340">
        <v>103003</v>
      </c>
      <c r="J88" s="341">
        <v>1.5</v>
      </c>
      <c r="K88" s="342">
        <v>9055</v>
      </c>
      <c r="L88" s="285">
        <f>IF(tabItens[[#This Row],[Média]] &gt; 0, tabItens[[#This Row],[QTDE ATUAL]] / tabItens[[#This Row],[Média]],999.9)</f>
        <v>0</v>
      </c>
      <c r="M88" s="286">
        <v>0</v>
      </c>
      <c r="N88" s="287">
        <f>tabItens[[#This Row],[VALOR UNIT.]] * tabItens[[#This Row],[LC]]</f>
        <v>0</v>
      </c>
      <c r="O88" s="344" t="s">
        <v>2115</v>
      </c>
      <c r="P88" s="289"/>
      <c r="Q88" s="345"/>
      <c r="R88" s="343"/>
      <c r="S88" s="346"/>
      <c r="T88" s="292">
        <f>ROUNDDOWN(IFERROR(tabItens[[#This Row],[ATA DT.VALID.]] - $D$1,0) / 30,0)</f>
        <v>-1507</v>
      </c>
      <c r="U88" s="277" t="s">
        <v>989</v>
      </c>
      <c r="V88" s="293">
        <v>1</v>
      </c>
      <c r="W88" s="294" t="s">
        <v>905</v>
      </c>
      <c r="X88" s="295">
        <v>57</v>
      </c>
      <c r="Y88" s="296">
        <v>16</v>
      </c>
      <c r="Z88" s="297">
        <v>6984</v>
      </c>
      <c r="AA88" s="298">
        <v>2023</v>
      </c>
      <c r="AB88" s="299">
        <v>3500</v>
      </c>
      <c r="AC88" s="299"/>
      <c r="AD88" s="298"/>
      <c r="AE88" s="299"/>
      <c r="AF88" s="292"/>
      <c r="AG88" s="300" t="s">
        <v>904</v>
      </c>
      <c r="AH88" s="301"/>
      <c r="AI88" s="292">
        <v>4590</v>
      </c>
      <c r="AJ88" s="301">
        <v>44960</v>
      </c>
      <c r="AK88" s="301" t="s">
        <v>892</v>
      </c>
      <c r="AL88" s="301">
        <v>45054</v>
      </c>
      <c r="AM88" s="346"/>
      <c r="AN88" s="339"/>
      <c r="AO88" s="302" t="str">
        <f>_xlfn.IFNA(IF(VLOOKUP(tabItens[[#This Row],[CÓDIGO]],tabExcluirDoEstoque[#Data],1,FALSE),"sim",""),"")</f>
        <v/>
      </c>
      <c r="AP88" s="303" t="str">
        <f ca="1">IF(OR(ISBLANK(tabItens[[#This Row],[ATA DT.VALID.]]),tabItens[[#This Row],[ATA DT.VALID.]]="",tabItens[[#This Row],[ATA DT.VALID.]]=" "),"",IF(TYPE(tabItens[[#This Row],[ATA DT.VALID.]])=1,ROUNDUP((tabItens[[#This Row],[ATA DT.VALID.]]-TODAY())/7,0),""))</f>
        <v/>
      </c>
      <c r="AQ88" s="304">
        <v>0</v>
      </c>
      <c r="AR88" s="305" t="str">
        <f>IF(ISBLANK(tabItens[[#This Row],[CÓDIGO]]),"",IFERROR(VLOOKUP(tabItens[[#This Row],[CÓDIGO]],Consumo!$C$3:$AC$862,26,FALSE),0))</f>
        <v>08.2023</v>
      </c>
      <c r="AS88" s="306">
        <f>SUMIF(Consumo!$C$3:$C$862,tabItens[[#This Row],[CÓDIGO]],Consumo!$N$3:$N$862) + SUMIF(Consumo!$C$3:$C$862,tabItens[[#This Row],[CÓDIGO]],Consumo!$O$3:$O$862) + SUMIF(Consumo!$C$3:$C$862,tabItens[[#This Row],[CÓDIGO]],Consumo!$P$3:$P$862) + SUMIF(Consumo!$C$3:$C$862,tabItens[[#This Row],[CÓDIGO]],Consumo!$Q$3:$Q$862)</f>
        <v>3861</v>
      </c>
      <c r="AT88" s="306">
        <f>SUMIF(Consumo!$C$3:$C$862,tabItens[[#This Row],[CÓDIGO]],Consumo!$Z$3:$Z$862)</f>
        <v>14147</v>
      </c>
      <c r="AU88" s="307">
        <f>SUMIF(Consumo!$C$3:$C$862,tabItens[[#This Row],[CÓDIGO]],Consumo!$AA$3:$AA$862)</f>
        <v>2175</v>
      </c>
      <c r="AV88" s="308">
        <f>SUMIF(Consumo!$C$3:$C$862,tabItens[[#This Row],[CÓDIGO]],Consumo!$Y$3:$Y$862)</f>
        <v>1178.9166666666667</v>
      </c>
      <c r="AW88" s="281">
        <f>tabItens[[#This Row],[QTDE ATUAL]] + tabItens[[#This Row],[RC QTDE]] + tabItens[[#This Row],[AF SALDO]] + tabItens[[#This Row],[Recentes]]</f>
        <v>3500</v>
      </c>
      <c r="AX88" s="309">
        <v>2084</v>
      </c>
      <c r="AY88" s="309">
        <v>4</v>
      </c>
      <c r="AZ88" s="309">
        <f>IF(ISBLANK(tabItens[[#This Row],[CÓDIGO]]),"",tabItens[[#This Row],[PontoMês]] * (AZ$2+tabItens[[#This Row],[PontoQtM]]))</f>
        <v>8336</v>
      </c>
      <c r="BA88" s="308">
        <f>tabItens[[#This Row],[PontoPed]] - tabItens[[#This Row],[Saldo]] + (1/10)</f>
        <v>4836.1000000000004</v>
      </c>
      <c r="BB88" s="308">
        <f xml:space="preserve"> tabItens[[#This Row],[PontoMês]] * BB$2 - tabItens[[#This Row],[QTDE ATUAL]] - (1/10)</f>
        <v>2083.9</v>
      </c>
      <c r="BC88" s="310">
        <f>IF( tabItens[[#This Row],[PontoPed]]&gt;0, IF(tabItens[[#This Row],[PontoPed]]&lt;1, 1, IF( tabItens[[#This Row],[Saldo]]&gt;tabItens[[#This Row],[PontoPed]], 0, (tabItens[[#This Row],[PontoPed]]-tabItens[[#This Row],[Saldo]])/tabItens[[#This Row],[PontoPed]] ) ), 0 )</f>
        <v>0.58013435700575811</v>
      </c>
      <c r="BD88" s="311">
        <f>ROUNDDOWN(IF( OR( AND(tabItens[[#This Row],[PontoPed]]&lt;tabItens[[#This Row],[Saldo]],tabItens[[#This Row],[Saldo]]&gt;0), tabItens[[#This Row],[PontoPed]]=0), 99, IF(AND(tabItens[[#This Row],[Saldo]]=0,tabItens[[#This Row],[PontoPed]]&gt;0), 0, (1-tabItens[[#This Row],[PctAb]])*10 ) ),0)</f>
        <v>4</v>
      </c>
      <c r="BE88" s="312">
        <f>MAX(ROUNDDOWN( IF(tabItens[[#This Row],[Abaixo]] &gt; 0,   tabItens[[#This Row],[Abaixo]] + (tabItens[[#This Row],[PontoMês]] * IF( OR( ISBLANK(tabItens[[#This Row],[ATA Nº/ANO]]), tabItens[[#This Row],[ATA Nº/ANO]] = ""),BE$2,BE$1)),0),0),0)</f>
        <v>11088</v>
      </c>
      <c r="BF8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8" s="313">
        <f>SUMIF(Consumo!$C$3:$C$862,tabItens[[#This Row],[CÓDIGO]],Consumo!$E$3:$E$862)</f>
        <v>393</v>
      </c>
      <c r="BH88" s="314">
        <f>IF(AND(tabItens[[#This Row],[Pend]] &gt; 0,tabItens[[#This Row],[Consumo]] &lt;&gt; 0), tabItens[[#This Row],[Pend]] / tabItens[[#This Row],[Consumo]], 0 )</f>
        <v>2.7779741287905564E-2</v>
      </c>
      <c r="BI88" s="313"/>
      <c r="BJ88" s="313"/>
      <c r="BK88" s="315" t="s">
        <v>907</v>
      </c>
    </row>
    <row r="89" spans="1:63" x14ac:dyDescent="0.3">
      <c r="A89" s="336">
        <v>130024</v>
      </c>
      <c r="B89" s="277" t="s">
        <v>1843</v>
      </c>
      <c r="C89" s="337" t="s">
        <v>270</v>
      </c>
      <c r="D89" s="338">
        <v>3.12</v>
      </c>
      <c r="E89" s="339"/>
      <c r="F89" s="339"/>
      <c r="G89" s="339" t="s">
        <v>892</v>
      </c>
      <c r="H89" s="281">
        <v>467</v>
      </c>
      <c r="I89" s="340">
        <v>103003</v>
      </c>
      <c r="J89" s="341">
        <v>3.12</v>
      </c>
      <c r="K89" s="342">
        <v>2332</v>
      </c>
      <c r="L89" s="285">
        <f>IF(tabItens[[#This Row],[Média]] &gt; 0, tabItens[[#This Row],[QTDE ATUAL]] / tabItens[[#This Row],[Média]],999.9)</f>
        <v>1.391606655078222</v>
      </c>
      <c r="M89" s="286">
        <v>0</v>
      </c>
      <c r="N89" s="287">
        <f>tabItens[[#This Row],[VALOR UNIT.]] * tabItens[[#This Row],[LC]]</f>
        <v>0</v>
      </c>
      <c r="O89" s="344" t="s">
        <v>2119</v>
      </c>
      <c r="P89" s="289"/>
      <c r="Q89" s="345"/>
      <c r="R89" s="343"/>
      <c r="S89" s="346"/>
      <c r="T89" s="292">
        <f>ROUNDDOWN(IFERROR(tabItens[[#This Row],[ATA DT.VALID.]] - $D$1,0) / 30,0)</f>
        <v>-1507</v>
      </c>
      <c r="U89" s="277" t="s">
        <v>1844</v>
      </c>
      <c r="V89" s="293">
        <v>1</v>
      </c>
      <c r="W89" s="294" t="s">
        <v>2103</v>
      </c>
      <c r="X89" s="295">
        <v>52</v>
      </c>
      <c r="Y89" s="296">
        <v>8</v>
      </c>
      <c r="Z89" s="297"/>
      <c r="AA89" s="298"/>
      <c r="AB89" s="299"/>
      <c r="AC89" s="299"/>
      <c r="AD89" s="298"/>
      <c r="AE89" s="299"/>
      <c r="AF89" s="292"/>
      <c r="AG89" s="300" t="s">
        <v>904</v>
      </c>
      <c r="AH89" s="301"/>
      <c r="AI89" s="292">
        <v>1338</v>
      </c>
      <c r="AJ89" s="301">
        <v>45117</v>
      </c>
      <c r="AK89" s="301">
        <v>42065</v>
      </c>
      <c r="AL89" s="301">
        <v>45187</v>
      </c>
      <c r="AM89" s="346"/>
      <c r="AN89" s="339"/>
      <c r="AO89" s="302" t="str">
        <f>_xlfn.IFNA(IF(VLOOKUP(tabItens[[#This Row],[CÓDIGO]],tabExcluirDoEstoque[#Data],1,FALSE),"sim",""),"")</f>
        <v/>
      </c>
      <c r="AP89" s="303" t="str">
        <f ca="1">IF(OR(ISBLANK(tabItens[[#This Row],[ATA DT.VALID.]]),tabItens[[#This Row],[ATA DT.VALID.]]="",tabItens[[#This Row],[ATA DT.VALID.]]=" "),"",IF(TYPE(tabItens[[#This Row],[ATA DT.VALID.]])=1,ROUNDUP((tabItens[[#This Row],[ATA DT.VALID.]]-TODAY())/7,0),""))</f>
        <v/>
      </c>
      <c r="AQ89" s="304">
        <v>0</v>
      </c>
      <c r="AR89" s="305" t="str">
        <f>IF(ISBLANK(tabItens[[#This Row],[CÓDIGO]]),"",IFERROR(VLOOKUP(tabItens[[#This Row],[CÓDIGO]],Consumo!$C$3:$AC$862,26,FALSE),0))</f>
        <v>09.2023</v>
      </c>
      <c r="AS89" s="306">
        <f>SUMIF(Consumo!$C$3:$C$862,tabItens[[#This Row],[CÓDIGO]],Consumo!$N$3:$N$862) + SUMIF(Consumo!$C$3:$C$862,tabItens[[#This Row],[CÓDIGO]],Consumo!$O$3:$O$862) + SUMIF(Consumo!$C$3:$C$862,tabItens[[#This Row],[CÓDIGO]],Consumo!$P$3:$P$862) + SUMIF(Consumo!$C$3:$C$862,tabItens[[#This Row],[CÓDIGO]],Consumo!$Q$3:$Q$862)</f>
        <v>1442</v>
      </c>
      <c r="AT89" s="306">
        <f>SUMIF(Consumo!$C$3:$C$862,tabItens[[#This Row],[CÓDIGO]],Consumo!$Z$3:$Z$862)</f>
        <v>4027</v>
      </c>
      <c r="AU89" s="307">
        <f>SUMIF(Consumo!$C$3:$C$862,tabItens[[#This Row],[CÓDIGO]],Consumo!$AA$3:$AA$862)</f>
        <v>469</v>
      </c>
      <c r="AV89" s="308">
        <f>SUMIF(Consumo!$C$3:$C$862,tabItens[[#This Row],[CÓDIGO]],Consumo!$Y$3:$Y$862)</f>
        <v>335.58333333333331</v>
      </c>
      <c r="AW89" s="281">
        <f>tabItens[[#This Row],[QTDE ATUAL]] + tabItens[[#This Row],[RC QTDE]] + tabItens[[#This Row],[AF SALDO]] + tabItens[[#This Row],[Recentes]]</f>
        <v>467</v>
      </c>
      <c r="AX89" s="309">
        <v>265</v>
      </c>
      <c r="AY89" s="309">
        <v>4</v>
      </c>
      <c r="AZ89" s="309">
        <f>IF(ISBLANK(tabItens[[#This Row],[CÓDIGO]]),"",tabItens[[#This Row],[PontoMês]] * (AZ$2+tabItens[[#This Row],[PontoQtM]]))</f>
        <v>1060</v>
      </c>
      <c r="BA89" s="308">
        <f>tabItens[[#This Row],[PontoPed]] - tabItens[[#This Row],[Saldo]] + (1/10)</f>
        <v>593.1</v>
      </c>
      <c r="BB89" s="308">
        <f xml:space="preserve"> tabItens[[#This Row],[PontoMês]] * BB$2 - tabItens[[#This Row],[QTDE ATUAL]] - (1/10)</f>
        <v>-202.1</v>
      </c>
      <c r="BC89" s="310">
        <f>IF( tabItens[[#This Row],[PontoPed]]&gt;0, IF(tabItens[[#This Row],[PontoPed]]&lt;1, 1, IF( tabItens[[#This Row],[Saldo]]&gt;tabItens[[#This Row],[PontoPed]], 0, (tabItens[[#This Row],[PontoPed]]-tabItens[[#This Row],[Saldo]])/tabItens[[#This Row],[PontoPed]] ) ), 0 )</f>
        <v>0.55943396226415099</v>
      </c>
      <c r="BD89" s="311">
        <f>ROUNDDOWN(IF( OR( AND(tabItens[[#This Row],[PontoPed]]&lt;tabItens[[#This Row],[Saldo]],tabItens[[#This Row],[Saldo]]&gt;0), tabItens[[#This Row],[PontoPed]]=0), 99, IF(AND(tabItens[[#This Row],[Saldo]]=0,tabItens[[#This Row],[PontoPed]]&gt;0), 0, (1-tabItens[[#This Row],[PctAb]])*10 ) ),0)</f>
        <v>4</v>
      </c>
      <c r="BE89" s="312">
        <f>MAX(ROUNDDOWN( IF(tabItens[[#This Row],[Abaixo]] &gt; 0,   tabItens[[#This Row],[Abaixo]] + (tabItens[[#This Row],[PontoMês]] * IF( OR( ISBLANK(tabItens[[#This Row],[ATA Nº/ANO]]), tabItens[[#This Row],[ATA Nº/ANO]] = ""),BE$2,BE$1)),0),0),0)</f>
        <v>1388</v>
      </c>
      <c r="BF8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89" s="313">
        <f>SUMIF(Consumo!$C$3:$C$862,tabItens[[#This Row],[CÓDIGO]],Consumo!$E$3:$E$862)</f>
        <v>15</v>
      </c>
      <c r="BH89" s="314">
        <f>IF(AND(tabItens[[#This Row],[Pend]] &gt; 0,tabItens[[#This Row],[Consumo]] &lt;&gt; 0), tabItens[[#This Row],[Pend]] / tabItens[[#This Row],[Consumo]], 0 )</f>
        <v>3.7248572138068041E-3</v>
      </c>
      <c r="BI89" s="313"/>
      <c r="BJ89" s="313"/>
      <c r="BK89" s="315" t="s">
        <v>907</v>
      </c>
    </row>
    <row r="90" spans="1:63" x14ac:dyDescent="0.3">
      <c r="A90" s="336">
        <v>77554</v>
      </c>
      <c r="B90" s="277" t="s">
        <v>1469</v>
      </c>
      <c r="C90" s="337" t="s">
        <v>264</v>
      </c>
      <c r="D90" s="338">
        <v>194.61</v>
      </c>
      <c r="E90" s="339"/>
      <c r="F90" s="339"/>
      <c r="G90" s="339" t="s">
        <v>892</v>
      </c>
      <c r="H90" s="281">
        <v>24</v>
      </c>
      <c r="I90" s="340">
        <v>103003</v>
      </c>
      <c r="J90" s="341">
        <v>194.61</v>
      </c>
      <c r="K90" s="342">
        <v>220</v>
      </c>
      <c r="L90" s="285">
        <f>IF(tabItens[[#This Row],[Média]] &gt; 0, tabItens[[#This Row],[QTDE ATUAL]] / tabItens[[#This Row],[Média]],999.9)</f>
        <v>1.2914798206278029</v>
      </c>
      <c r="M90" s="286">
        <v>0</v>
      </c>
      <c r="N90" s="287">
        <f>tabItens[[#This Row],[VALOR UNIT.]] * tabItens[[#This Row],[LC]]</f>
        <v>0</v>
      </c>
      <c r="O90" s="344" t="s">
        <v>2153</v>
      </c>
      <c r="P90" s="289"/>
      <c r="Q90" s="345"/>
      <c r="R90" s="343"/>
      <c r="S90" s="346"/>
      <c r="T90" s="292">
        <f>ROUNDDOWN(IFERROR(tabItens[[#This Row],[ATA DT.VALID.]] - $D$1,0) / 30,0)</f>
        <v>-1507</v>
      </c>
      <c r="U90" s="277" t="s">
        <v>1380</v>
      </c>
      <c r="V90" s="293">
        <v>1</v>
      </c>
      <c r="W90" s="294" t="s">
        <v>906</v>
      </c>
      <c r="X90" s="295">
        <v>74</v>
      </c>
      <c r="Y90" s="296">
        <v>3</v>
      </c>
      <c r="Z90" s="297"/>
      <c r="AA90" s="298"/>
      <c r="AB90" s="299"/>
      <c r="AC90" s="299"/>
      <c r="AD90" s="298"/>
      <c r="AE90" s="299"/>
      <c r="AF90" s="292"/>
      <c r="AG90" s="300" t="s">
        <v>904</v>
      </c>
      <c r="AH90" s="301"/>
      <c r="AI90" s="292">
        <v>76</v>
      </c>
      <c r="AJ90" s="301">
        <v>44974</v>
      </c>
      <c r="AK90" s="301">
        <v>38056</v>
      </c>
      <c r="AL90" s="301">
        <v>44887</v>
      </c>
      <c r="AM90" s="346"/>
      <c r="AN90" s="339"/>
      <c r="AO90" s="302" t="str">
        <f>_xlfn.IFNA(IF(VLOOKUP(tabItens[[#This Row],[CÓDIGO]],tabExcluirDoEstoque[#Data],1,FALSE),"sim",""),"")</f>
        <v/>
      </c>
      <c r="AP90" s="303" t="str">
        <f ca="1">IF(OR(ISBLANK(tabItens[[#This Row],[ATA DT.VALID.]]),tabItens[[#This Row],[ATA DT.VALID.]]="",tabItens[[#This Row],[ATA DT.VALID.]]=" "),"",IF(TYPE(tabItens[[#This Row],[ATA DT.VALID.]])=1,ROUNDUP((tabItens[[#This Row],[ATA DT.VALID.]]-TODAY())/7,0),""))</f>
        <v/>
      </c>
      <c r="AQ90" s="304">
        <v>0</v>
      </c>
      <c r="AR90" s="305" t="str">
        <f>IF(ISBLANK(tabItens[[#This Row],[CÓDIGO]]),"",IFERROR(VLOOKUP(tabItens[[#This Row],[CÓDIGO]],Consumo!$C$3:$AC$862,26,FALSE),0))</f>
        <v>08.2023</v>
      </c>
      <c r="AS90" s="306">
        <f>SUMIF(Consumo!$C$3:$C$862,tabItens[[#This Row],[CÓDIGO]],Consumo!$N$3:$N$862) + SUMIF(Consumo!$C$3:$C$862,tabItens[[#This Row],[CÓDIGO]],Consumo!$O$3:$O$862) + SUMIF(Consumo!$C$3:$C$862,tabItens[[#This Row],[CÓDIGO]],Consumo!$P$3:$P$862) + SUMIF(Consumo!$C$3:$C$862,tabItens[[#This Row],[CÓDIGO]],Consumo!$Q$3:$Q$862)</f>
        <v>55</v>
      </c>
      <c r="AT90" s="306">
        <f>SUMIF(Consumo!$C$3:$C$862,tabItens[[#This Row],[CÓDIGO]],Consumo!$Z$3:$Z$862)</f>
        <v>225</v>
      </c>
      <c r="AU90" s="307">
        <f>SUMIF(Consumo!$C$3:$C$862,tabItens[[#This Row],[CÓDIGO]],Consumo!$AA$3:$AA$862)</f>
        <v>70</v>
      </c>
      <c r="AV90" s="308">
        <f>SUMIF(Consumo!$C$3:$C$862,tabItens[[#This Row],[CÓDIGO]],Consumo!$Y$3:$Y$862)</f>
        <v>18.583333333333332</v>
      </c>
      <c r="AW90" s="281">
        <f>tabItens[[#This Row],[QTDE ATUAL]] + tabItens[[#This Row],[RC QTDE]] + tabItens[[#This Row],[AF SALDO]] + tabItens[[#This Row],[Recentes]]</f>
        <v>24</v>
      </c>
      <c r="AX90" s="309">
        <v>14</v>
      </c>
      <c r="AY90" s="309">
        <v>4</v>
      </c>
      <c r="AZ90" s="309">
        <f>IF(ISBLANK(tabItens[[#This Row],[CÓDIGO]]),"",tabItens[[#This Row],[PontoMês]] * (AZ$2+tabItens[[#This Row],[PontoQtM]]))</f>
        <v>56</v>
      </c>
      <c r="BA90" s="308">
        <f>tabItens[[#This Row],[PontoPed]] - tabItens[[#This Row],[Saldo]] + (1/10)</f>
        <v>32.1</v>
      </c>
      <c r="BB90" s="308">
        <f xml:space="preserve"> tabItens[[#This Row],[PontoMês]] * BB$2 - tabItens[[#This Row],[QTDE ATUAL]] - (1/10)</f>
        <v>-10.1</v>
      </c>
      <c r="BC90" s="310">
        <f>IF( tabItens[[#This Row],[PontoPed]]&gt;0, IF(tabItens[[#This Row],[PontoPed]]&lt;1, 1, IF( tabItens[[#This Row],[Saldo]]&gt;tabItens[[#This Row],[PontoPed]], 0, (tabItens[[#This Row],[PontoPed]]-tabItens[[#This Row],[Saldo]])/tabItens[[#This Row],[PontoPed]] ) ), 0 )</f>
        <v>0.5714285714285714</v>
      </c>
      <c r="BD90" s="311">
        <f>ROUNDDOWN(IF( OR( AND(tabItens[[#This Row],[PontoPed]]&lt;tabItens[[#This Row],[Saldo]],tabItens[[#This Row],[Saldo]]&gt;0), tabItens[[#This Row],[PontoPed]]=0), 99, IF(AND(tabItens[[#This Row],[Saldo]]=0,tabItens[[#This Row],[PontoPed]]&gt;0), 0, (1-tabItens[[#This Row],[PctAb]])*10 ) ),0)</f>
        <v>4</v>
      </c>
      <c r="BE90" s="312">
        <f>MAX(ROUNDDOWN( IF(tabItens[[#This Row],[Abaixo]] &gt; 0,   tabItens[[#This Row],[Abaixo]] + (tabItens[[#This Row],[PontoMês]] * IF( OR( ISBLANK(tabItens[[#This Row],[ATA Nº/ANO]]), tabItens[[#This Row],[ATA Nº/ANO]] = ""),BE$2,BE$1)),0),0),0)</f>
        <v>74</v>
      </c>
      <c r="BF9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 s="313">
        <f>SUMIF(Consumo!$C$3:$C$862,tabItens[[#This Row],[CÓDIGO]],Consumo!$E$3:$E$862)</f>
        <v>0</v>
      </c>
      <c r="BH90" s="314">
        <f>IF(AND(tabItens[[#This Row],[Pend]] &gt; 0,tabItens[[#This Row],[Consumo]] &lt;&gt; 0), tabItens[[#This Row],[Pend]] / tabItens[[#This Row],[Consumo]], 0 )</f>
        <v>0</v>
      </c>
      <c r="BI90" s="313"/>
      <c r="BJ90" s="313"/>
      <c r="BK90" s="315" t="s">
        <v>907</v>
      </c>
    </row>
    <row r="91" spans="1:63" x14ac:dyDescent="0.3">
      <c r="A91" s="336">
        <v>138460</v>
      </c>
      <c r="B91" s="277" t="s">
        <v>2003</v>
      </c>
      <c r="C91" s="337" t="s">
        <v>31</v>
      </c>
      <c r="D91" s="338">
        <v>0.63</v>
      </c>
      <c r="E91" s="339"/>
      <c r="F91" s="339"/>
      <c r="G91" s="339" t="s">
        <v>892</v>
      </c>
      <c r="H91" s="281">
        <v>1856</v>
      </c>
      <c r="I91" s="340">
        <v>103003</v>
      </c>
      <c r="J91" s="341">
        <v>0.63</v>
      </c>
      <c r="K91" s="342">
        <v>8212</v>
      </c>
      <c r="L91" s="285">
        <f>IF(tabItens[[#This Row],[Média]] &gt; 0, tabItens[[#This Row],[QTDE ATUAL]] / tabItens[[#This Row],[Média]],999.9)</f>
        <v>2.4158802473153269</v>
      </c>
      <c r="M91" s="286">
        <v>0</v>
      </c>
      <c r="N91" s="287">
        <f>tabItens[[#This Row],[VALOR UNIT.]] * tabItens[[#This Row],[LC]]</f>
        <v>0</v>
      </c>
      <c r="O91" s="344" t="s">
        <v>2116</v>
      </c>
      <c r="P91" s="289"/>
      <c r="Q91" s="345"/>
      <c r="R91" s="343"/>
      <c r="S91" s="346"/>
      <c r="T91" s="292">
        <f>ROUNDDOWN(IFERROR(tabItens[[#This Row],[ATA DT.VALID.]] - $D$1,0) / 30,0)</f>
        <v>-1507</v>
      </c>
      <c r="U91" s="277" t="s">
        <v>952</v>
      </c>
      <c r="V91" s="293">
        <v>1</v>
      </c>
      <c r="W91" s="294" t="s">
        <v>905</v>
      </c>
      <c r="X91" s="295">
        <v>45</v>
      </c>
      <c r="Y91" s="296">
        <v>10</v>
      </c>
      <c r="Z91" s="297">
        <v>6211</v>
      </c>
      <c r="AA91" s="298">
        <v>2023</v>
      </c>
      <c r="AB91" s="299">
        <v>1500</v>
      </c>
      <c r="AC91" s="299"/>
      <c r="AD91" s="298"/>
      <c r="AE91" s="299"/>
      <c r="AF91" s="292"/>
      <c r="AG91" s="300" t="s">
        <v>904</v>
      </c>
      <c r="AH91" s="301"/>
      <c r="AI91" s="292">
        <v>10658</v>
      </c>
      <c r="AJ91" s="301">
        <v>44151</v>
      </c>
      <c r="AK91" s="301">
        <v>43720</v>
      </c>
      <c r="AL91" s="301">
        <v>45050</v>
      </c>
      <c r="AM91" s="346"/>
      <c r="AN91" s="339"/>
      <c r="AO91" s="302" t="str">
        <f>_xlfn.IFNA(IF(VLOOKUP(tabItens[[#This Row],[CÓDIGO]],tabExcluirDoEstoque[#Data],1,FALSE),"sim",""),"")</f>
        <v/>
      </c>
      <c r="AP91" s="303" t="str">
        <f ca="1">IF(OR(ISBLANK(tabItens[[#This Row],[ATA DT.VALID.]]),tabItens[[#This Row],[ATA DT.VALID.]]="",tabItens[[#This Row],[ATA DT.VALID.]]=" "),"",IF(TYPE(tabItens[[#This Row],[ATA DT.VALID.]])=1,ROUNDUP((tabItens[[#This Row],[ATA DT.VALID.]]-TODAY())/7,0),""))</f>
        <v/>
      </c>
      <c r="AQ91" s="304">
        <v>0</v>
      </c>
      <c r="AR91" s="305" t="str">
        <f>IF(ISBLANK(tabItens[[#This Row],[CÓDIGO]]),"",IFERROR(VLOOKUP(tabItens[[#This Row],[CÓDIGO]],Consumo!$C$3:$AC$862,26,FALSE),0))</f>
        <v>09.2023</v>
      </c>
      <c r="AS91" s="306">
        <f>SUMIF(Consumo!$C$3:$C$862,tabItens[[#This Row],[CÓDIGO]],Consumo!$N$3:$N$862) + SUMIF(Consumo!$C$3:$C$862,tabItens[[#This Row],[CÓDIGO]],Consumo!$O$3:$O$862) + SUMIF(Consumo!$C$3:$C$862,tabItens[[#This Row],[CÓDIGO]],Consumo!$P$3:$P$862) + SUMIF(Consumo!$C$3:$C$862,tabItens[[#This Row],[CÓDIGO]],Consumo!$Q$3:$Q$862)</f>
        <v>2329</v>
      </c>
      <c r="AT91" s="306">
        <f>SUMIF(Consumo!$C$3:$C$862,tabItens[[#This Row],[CÓDIGO]],Consumo!$Z$3:$Z$862)</f>
        <v>10772</v>
      </c>
      <c r="AU91" s="307">
        <f>SUMIF(Consumo!$C$3:$C$862,tabItens[[#This Row],[CÓDIGO]],Consumo!$AA$3:$AA$862)</f>
        <v>4977</v>
      </c>
      <c r="AV91" s="308">
        <f>SUMIF(Consumo!$C$3:$C$862,tabItens[[#This Row],[CÓDIGO]],Consumo!$Y$3:$Y$862)</f>
        <v>768.25</v>
      </c>
      <c r="AW91" s="281">
        <f>tabItens[[#This Row],[QTDE ATUAL]] + tabItens[[#This Row],[RC QTDE]] + tabItens[[#This Row],[AF SALDO]] + tabItens[[#This Row],[Recentes]]</f>
        <v>3356</v>
      </c>
      <c r="AX91" s="309">
        <v>1997</v>
      </c>
      <c r="AY91" s="309">
        <v>4</v>
      </c>
      <c r="AZ91" s="309">
        <f>IF(ISBLANK(tabItens[[#This Row],[CÓDIGO]]),"",tabItens[[#This Row],[PontoMês]] * (AZ$2+tabItens[[#This Row],[PontoQtM]]))</f>
        <v>7988</v>
      </c>
      <c r="BA91" s="308">
        <f>tabItens[[#This Row],[PontoPed]] - tabItens[[#This Row],[Saldo]] + (1/10)</f>
        <v>4632.1000000000004</v>
      </c>
      <c r="BB91" s="308">
        <f xml:space="preserve"> tabItens[[#This Row],[PontoMês]] * BB$2 - tabItens[[#This Row],[QTDE ATUAL]] - (1/10)</f>
        <v>140.9</v>
      </c>
      <c r="BC91" s="310">
        <f>IF( tabItens[[#This Row],[PontoPed]]&gt;0, IF(tabItens[[#This Row],[PontoPed]]&lt;1, 1, IF( tabItens[[#This Row],[Saldo]]&gt;tabItens[[#This Row],[PontoPed]], 0, (tabItens[[#This Row],[PontoPed]]-tabItens[[#This Row],[Saldo]])/tabItens[[#This Row],[PontoPed]] ) ), 0 )</f>
        <v>0.57986980470706062</v>
      </c>
      <c r="BD91" s="311">
        <f>ROUNDDOWN(IF( OR( AND(tabItens[[#This Row],[PontoPed]]&lt;tabItens[[#This Row],[Saldo]],tabItens[[#This Row],[Saldo]]&gt;0), tabItens[[#This Row],[PontoPed]]=0), 99, IF(AND(tabItens[[#This Row],[Saldo]]=0,tabItens[[#This Row],[PontoPed]]&gt;0), 0, (1-tabItens[[#This Row],[PctAb]])*10 ) ),0)</f>
        <v>4</v>
      </c>
      <c r="BE91" s="312">
        <f>MAX(ROUNDDOWN( IF(tabItens[[#This Row],[Abaixo]] &gt; 0,   tabItens[[#This Row],[Abaixo]] + (tabItens[[#This Row],[PontoMês]] * IF( OR( ISBLANK(tabItens[[#This Row],[ATA Nº/ANO]]), tabItens[[#This Row],[ATA Nº/ANO]] = ""),BE$2,BE$1)),0),0),0)</f>
        <v>10623</v>
      </c>
      <c r="BF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 s="313">
        <f>SUMIF(Consumo!$C$3:$C$862,tabItens[[#This Row],[CÓDIGO]],Consumo!$E$3:$E$862)</f>
        <v>15</v>
      </c>
      <c r="BH91" s="314">
        <f>IF(AND(tabItens[[#This Row],[Pend]] &gt; 0,tabItens[[#This Row],[Consumo]] &lt;&gt; 0), tabItens[[#This Row],[Pend]] / tabItens[[#This Row],[Consumo]], 0 )</f>
        <v>1.3924990716672856E-3</v>
      </c>
      <c r="BI91" s="313"/>
      <c r="BJ91" s="313"/>
      <c r="BK91" s="315" t="s">
        <v>907</v>
      </c>
    </row>
    <row r="92" spans="1:63" x14ac:dyDescent="0.3">
      <c r="A92" s="336">
        <v>13768</v>
      </c>
      <c r="B92" s="277" t="s">
        <v>1090</v>
      </c>
      <c r="C92" s="337" t="s">
        <v>264</v>
      </c>
      <c r="D92" s="338">
        <v>4.29</v>
      </c>
      <c r="E92" s="339"/>
      <c r="F92" s="339"/>
      <c r="G92" s="339" t="s">
        <v>892</v>
      </c>
      <c r="H92" s="281">
        <v>286</v>
      </c>
      <c r="I92" s="340">
        <v>103003</v>
      </c>
      <c r="J92" s="341">
        <v>4.29</v>
      </c>
      <c r="K92" s="342">
        <v>2568</v>
      </c>
      <c r="L92" s="285">
        <f>IF(tabItens[[#This Row],[Média]] &gt; 0, tabItens[[#This Row],[QTDE ATUAL]] / tabItens[[#This Row],[Média]],999.9)</f>
        <v>0.80149462867818777</v>
      </c>
      <c r="M92" s="286">
        <v>0</v>
      </c>
      <c r="N92" s="287">
        <f>tabItens[[#This Row],[VALOR UNIT.]] * tabItens[[#This Row],[LC]]</f>
        <v>0</v>
      </c>
      <c r="O92" s="344" t="s">
        <v>2116</v>
      </c>
      <c r="P92" s="289"/>
      <c r="Q92" s="345"/>
      <c r="R92" s="343"/>
      <c r="S92" s="346"/>
      <c r="T92" s="292">
        <f>ROUNDDOWN(IFERROR(tabItens[[#This Row],[ATA DT.VALID.]] - $D$1,0) / 30,0)</f>
        <v>-1507</v>
      </c>
      <c r="U92" s="277" t="s">
        <v>983</v>
      </c>
      <c r="V92" s="293">
        <v>1</v>
      </c>
      <c r="W92" s="294" t="s">
        <v>905</v>
      </c>
      <c r="X92" s="295">
        <v>45</v>
      </c>
      <c r="Y92" s="296">
        <v>11</v>
      </c>
      <c r="Z92" s="297">
        <v>6982</v>
      </c>
      <c r="AA92" s="298">
        <v>2023</v>
      </c>
      <c r="AB92" s="299">
        <v>800</v>
      </c>
      <c r="AC92" s="299"/>
      <c r="AD92" s="298"/>
      <c r="AE92" s="299"/>
      <c r="AF92" s="292"/>
      <c r="AG92" s="300" t="s">
        <v>904</v>
      </c>
      <c r="AH92" s="301"/>
      <c r="AI92" s="292">
        <v>1408</v>
      </c>
      <c r="AJ92" s="301">
        <v>44573</v>
      </c>
      <c r="AK92" s="301" t="s">
        <v>892</v>
      </c>
      <c r="AL92" s="301">
        <v>44999</v>
      </c>
      <c r="AM92" s="346"/>
      <c r="AN92" s="339"/>
      <c r="AO92" s="302" t="str">
        <f>_xlfn.IFNA(IF(VLOOKUP(tabItens[[#This Row],[CÓDIGO]],tabExcluirDoEstoque[#Data],1,FALSE),"sim",""),"")</f>
        <v/>
      </c>
      <c r="AP92" s="303" t="str">
        <f ca="1">IF(OR(ISBLANK(tabItens[[#This Row],[ATA DT.VALID.]]),tabItens[[#This Row],[ATA DT.VALID.]]="",tabItens[[#This Row],[ATA DT.VALID.]]=" "),"",IF(TYPE(tabItens[[#This Row],[ATA DT.VALID.]])=1,ROUNDUP((tabItens[[#This Row],[ATA DT.VALID.]]-TODAY())/7,0),""))</f>
        <v/>
      </c>
      <c r="AQ92" s="304">
        <v>0</v>
      </c>
      <c r="AR92" s="305" t="str">
        <f>IF(ISBLANK(tabItens[[#This Row],[CÓDIGO]]),"",IFERROR(VLOOKUP(tabItens[[#This Row],[CÓDIGO]],Consumo!$C$3:$AC$862,26,FALSE),0))</f>
        <v>09.2023</v>
      </c>
      <c r="AS92" s="306">
        <f>SUMIF(Consumo!$C$3:$C$862,tabItens[[#This Row],[CÓDIGO]],Consumo!$N$3:$N$862) + SUMIF(Consumo!$C$3:$C$862,tabItens[[#This Row],[CÓDIGO]],Consumo!$O$3:$O$862) + SUMIF(Consumo!$C$3:$C$862,tabItens[[#This Row],[CÓDIGO]],Consumo!$P$3:$P$862) + SUMIF(Consumo!$C$3:$C$862,tabItens[[#This Row],[CÓDIGO]],Consumo!$Q$3:$Q$862)</f>
        <v>1102</v>
      </c>
      <c r="AT92" s="306">
        <f>SUMIF(Consumo!$C$3:$C$862,tabItens[[#This Row],[CÓDIGO]],Consumo!$Z$3:$Z$862)</f>
        <v>4282</v>
      </c>
      <c r="AU92" s="307">
        <f>SUMIF(Consumo!$C$3:$C$862,tabItens[[#This Row],[CÓDIGO]],Consumo!$AA$3:$AA$862)</f>
        <v>605</v>
      </c>
      <c r="AV92" s="308">
        <f>SUMIF(Consumo!$C$3:$C$862,tabItens[[#This Row],[CÓDIGO]],Consumo!$Y$3:$Y$862)</f>
        <v>356.83333333333331</v>
      </c>
      <c r="AW92" s="281">
        <f>tabItens[[#This Row],[QTDE ATUAL]] + tabItens[[#This Row],[RC QTDE]] + tabItens[[#This Row],[AF SALDO]] + tabItens[[#This Row],[Recentes]]</f>
        <v>1086</v>
      </c>
      <c r="AX92" s="309">
        <v>580</v>
      </c>
      <c r="AY92" s="309">
        <v>4</v>
      </c>
      <c r="AZ92" s="309">
        <f>IF(ISBLANK(tabItens[[#This Row],[CÓDIGO]]),"",tabItens[[#This Row],[PontoMês]] * (AZ$2+tabItens[[#This Row],[PontoQtM]]))</f>
        <v>2320</v>
      </c>
      <c r="BA92" s="308">
        <f>tabItens[[#This Row],[PontoPed]] - tabItens[[#This Row],[Saldo]] + (1/10)</f>
        <v>1234.0999999999999</v>
      </c>
      <c r="BB92" s="308">
        <f xml:space="preserve"> tabItens[[#This Row],[PontoMês]] * BB$2 - tabItens[[#This Row],[QTDE ATUAL]] - (1/10)</f>
        <v>293.89999999999998</v>
      </c>
      <c r="BC92" s="310">
        <f>IF( tabItens[[#This Row],[PontoPed]]&gt;0, IF(tabItens[[#This Row],[PontoPed]]&lt;1, 1, IF( tabItens[[#This Row],[Saldo]]&gt;tabItens[[#This Row],[PontoPed]], 0, (tabItens[[#This Row],[PontoPed]]-tabItens[[#This Row],[Saldo]])/tabItens[[#This Row],[PontoPed]] ) ), 0 )</f>
        <v>0.53189655172413797</v>
      </c>
      <c r="BD92" s="311">
        <f>ROUNDDOWN(IF( OR( AND(tabItens[[#This Row],[PontoPed]]&lt;tabItens[[#This Row],[Saldo]],tabItens[[#This Row],[Saldo]]&gt;0), tabItens[[#This Row],[PontoPed]]=0), 99, IF(AND(tabItens[[#This Row],[Saldo]]=0,tabItens[[#This Row],[PontoPed]]&gt;0), 0, (1-tabItens[[#This Row],[PctAb]])*10 ) ),0)</f>
        <v>4</v>
      </c>
      <c r="BE92" s="312">
        <f>MAX(ROUNDDOWN( IF(tabItens[[#This Row],[Abaixo]] &gt; 0,   tabItens[[#This Row],[Abaixo]] + (tabItens[[#This Row],[PontoMês]] * IF( OR( ISBLANK(tabItens[[#This Row],[ATA Nº/ANO]]), tabItens[[#This Row],[ATA Nº/ANO]] = ""),BE$2,BE$1)),0),0),0)</f>
        <v>2974</v>
      </c>
      <c r="BF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2" s="313">
        <f>SUMIF(Consumo!$C$3:$C$862,tabItens[[#This Row],[CÓDIGO]],Consumo!$E$3:$E$862)</f>
        <v>61</v>
      </c>
      <c r="BH92" s="314">
        <f>IF(AND(tabItens[[#This Row],[Pend]] &gt; 0,tabItens[[#This Row],[Consumo]] &lt;&gt; 0), tabItens[[#This Row],[Pend]] / tabItens[[#This Row],[Consumo]], 0 )</f>
        <v>1.4245679588977114E-2</v>
      </c>
      <c r="BI92" s="313"/>
      <c r="BJ92" s="313"/>
      <c r="BK92" s="315" t="s">
        <v>907</v>
      </c>
    </row>
    <row r="93" spans="1:63" x14ac:dyDescent="0.3">
      <c r="A93" s="336">
        <v>11109</v>
      </c>
      <c r="B93" s="277" t="s">
        <v>975</v>
      </c>
      <c r="C93" s="337" t="s">
        <v>270</v>
      </c>
      <c r="D93" s="338">
        <v>1.2</v>
      </c>
      <c r="E93" s="339"/>
      <c r="F93" s="339"/>
      <c r="G93" s="339" t="s">
        <v>892</v>
      </c>
      <c r="H93" s="281">
        <v>0</v>
      </c>
      <c r="I93" s="340">
        <v>103003</v>
      </c>
      <c r="J93" s="341">
        <v>1.2</v>
      </c>
      <c r="K93" s="342">
        <v>2323</v>
      </c>
      <c r="L93" s="285">
        <f>IF(tabItens[[#This Row],[Média]] &gt; 0, tabItens[[#This Row],[QTDE ATUAL]] / tabItens[[#This Row],[Média]],999.9)</f>
        <v>0</v>
      </c>
      <c r="M93" s="286">
        <v>0</v>
      </c>
      <c r="N93" s="287">
        <f>tabItens[[#This Row],[VALOR UNIT.]] * tabItens[[#This Row],[LC]]</f>
        <v>0</v>
      </c>
      <c r="O93" s="344" t="s">
        <v>2116</v>
      </c>
      <c r="P93" s="289"/>
      <c r="Q93" s="345"/>
      <c r="R93" s="343"/>
      <c r="S93" s="346"/>
      <c r="T93" s="292">
        <f>ROUNDDOWN(IFERROR(tabItens[[#This Row],[ATA DT.VALID.]] - $D$1,0) / 30,0)</f>
        <v>-1507</v>
      </c>
      <c r="U93" s="277" t="s">
        <v>974</v>
      </c>
      <c r="V93" s="293">
        <v>1</v>
      </c>
      <c r="W93" s="294" t="s">
        <v>2103</v>
      </c>
      <c r="X93" s="295">
        <v>45</v>
      </c>
      <c r="Y93" s="296">
        <v>12</v>
      </c>
      <c r="Z93" s="297">
        <v>6978</v>
      </c>
      <c r="AA93" s="298">
        <v>2023</v>
      </c>
      <c r="AB93" s="299">
        <v>600</v>
      </c>
      <c r="AC93" s="299"/>
      <c r="AD93" s="298"/>
      <c r="AE93" s="299"/>
      <c r="AF93" s="292"/>
      <c r="AG93" s="300" t="s">
        <v>904</v>
      </c>
      <c r="AH93" s="301"/>
      <c r="AI93" s="292">
        <v>980</v>
      </c>
      <c r="AJ93" s="301">
        <v>45014</v>
      </c>
      <c r="AK93" s="301" t="s">
        <v>892</v>
      </c>
      <c r="AL93" s="301">
        <v>45107</v>
      </c>
      <c r="AM93" s="346"/>
      <c r="AN93" s="339"/>
      <c r="AO93" s="302" t="str">
        <f>_xlfn.IFNA(IF(VLOOKUP(tabItens[[#This Row],[CÓDIGO]],tabExcluirDoEstoque[#Data],1,FALSE),"sim",""),"")</f>
        <v/>
      </c>
      <c r="AP93" s="303" t="str">
        <f ca="1">IF(OR(ISBLANK(tabItens[[#This Row],[ATA DT.VALID.]]),tabItens[[#This Row],[ATA DT.VALID.]]="",tabItens[[#This Row],[ATA DT.VALID.]]=" "),"",IF(TYPE(tabItens[[#This Row],[ATA DT.VALID.]])=1,ROUNDUP((tabItens[[#This Row],[ATA DT.VALID.]]-TODAY())/7,0),""))</f>
        <v/>
      </c>
      <c r="AQ93" s="304">
        <v>0</v>
      </c>
      <c r="AR93" s="305" t="str">
        <f>IF(ISBLANK(tabItens[[#This Row],[CÓDIGO]]),"",IFERROR(VLOOKUP(tabItens[[#This Row],[CÓDIGO]],Consumo!$C$3:$AC$862,26,FALSE),0))</f>
        <v>09.2023</v>
      </c>
      <c r="AS93" s="306">
        <f>SUMIF(Consumo!$C$3:$C$862,tabItens[[#This Row],[CÓDIGO]],Consumo!$N$3:$N$862) + SUMIF(Consumo!$C$3:$C$862,tabItens[[#This Row],[CÓDIGO]],Consumo!$O$3:$O$862) + SUMIF(Consumo!$C$3:$C$862,tabItens[[#This Row],[CÓDIGO]],Consumo!$P$3:$P$862) + SUMIF(Consumo!$C$3:$C$862,tabItens[[#This Row],[CÓDIGO]],Consumo!$Q$3:$Q$862)</f>
        <v>1179</v>
      </c>
      <c r="AT93" s="306">
        <f>SUMIF(Consumo!$C$3:$C$862,tabItens[[#This Row],[CÓDIGO]],Consumo!$Z$3:$Z$862)</f>
        <v>3332</v>
      </c>
      <c r="AU93" s="307">
        <f>SUMIF(Consumo!$C$3:$C$862,tabItens[[#This Row],[CÓDIGO]],Consumo!$AA$3:$AA$862)</f>
        <v>462</v>
      </c>
      <c r="AV93" s="308">
        <f>SUMIF(Consumo!$C$3:$C$862,tabItens[[#This Row],[CÓDIGO]],Consumo!$Y$3:$Y$862)</f>
        <v>277.66666666666669</v>
      </c>
      <c r="AW93" s="281">
        <f>tabItens[[#This Row],[QTDE ATUAL]] + tabItens[[#This Row],[RC QTDE]] + tabItens[[#This Row],[AF SALDO]] + tabItens[[#This Row],[Recentes]]</f>
        <v>600</v>
      </c>
      <c r="AX93" s="309">
        <v>329</v>
      </c>
      <c r="AY93" s="309">
        <v>4</v>
      </c>
      <c r="AZ93" s="309">
        <f>IF(ISBLANK(tabItens[[#This Row],[CÓDIGO]]),"",tabItens[[#This Row],[PontoMês]] * (AZ$2+tabItens[[#This Row],[PontoQtM]]))</f>
        <v>1316</v>
      </c>
      <c r="BA93" s="308">
        <f>tabItens[[#This Row],[PontoPed]] - tabItens[[#This Row],[Saldo]] + (1/10)</f>
        <v>716.1</v>
      </c>
      <c r="BB93" s="308">
        <f xml:space="preserve"> tabItens[[#This Row],[PontoMês]] * BB$2 - tabItens[[#This Row],[QTDE ATUAL]] - (1/10)</f>
        <v>328.9</v>
      </c>
      <c r="BC93" s="310">
        <f>IF( tabItens[[#This Row],[PontoPed]]&gt;0, IF(tabItens[[#This Row],[PontoPed]]&lt;1, 1, IF( tabItens[[#This Row],[Saldo]]&gt;tabItens[[#This Row],[PontoPed]], 0, (tabItens[[#This Row],[PontoPed]]-tabItens[[#This Row],[Saldo]])/tabItens[[#This Row],[PontoPed]] ) ), 0 )</f>
        <v>0.54407294832826747</v>
      </c>
      <c r="BD93" s="311">
        <f>ROUNDDOWN(IF( OR( AND(tabItens[[#This Row],[PontoPed]]&lt;tabItens[[#This Row],[Saldo]],tabItens[[#This Row],[Saldo]]&gt;0), tabItens[[#This Row],[PontoPed]]=0), 99, IF(AND(tabItens[[#This Row],[Saldo]]=0,tabItens[[#This Row],[PontoPed]]&gt;0), 0, (1-tabItens[[#This Row],[PctAb]])*10 ) ),0)</f>
        <v>4</v>
      </c>
      <c r="BE93" s="312">
        <f>MAX(ROUNDDOWN( IF(tabItens[[#This Row],[Abaixo]] &gt; 0,   tabItens[[#This Row],[Abaixo]] + (tabItens[[#This Row],[PontoMês]] * IF( OR( ISBLANK(tabItens[[#This Row],[ATA Nº/ANO]]), tabItens[[#This Row],[ATA Nº/ANO]] = ""),BE$2,BE$1)),0),0),0)</f>
        <v>1703</v>
      </c>
      <c r="BF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3" s="313">
        <f>SUMIF(Consumo!$C$3:$C$862,tabItens[[#This Row],[CÓDIGO]],Consumo!$E$3:$E$862)</f>
        <v>490</v>
      </c>
      <c r="BH93" s="314">
        <f>IF(AND(tabItens[[#This Row],[Pend]] &gt; 0,tabItens[[#This Row],[Consumo]] &lt;&gt; 0), tabItens[[#This Row],[Pend]] / tabItens[[#This Row],[Consumo]], 0 )</f>
        <v>0.14705882352941177</v>
      </c>
      <c r="BI93" s="313"/>
      <c r="BJ93" s="313"/>
      <c r="BK93" s="315" t="s">
        <v>907</v>
      </c>
    </row>
    <row r="94" spans="1:63" x14ac:dyDescent="0.3">
      <c r="A94" s="336">
        <v>132297</v>
      </c>
      <c r="B94" s="277" t="s">
        <v>1866</v>
      </c>
      <c r="C94" s="337" t="s">
        <v>261</v>
      </c>
      <c r="D94" s="338">
        <v>3.57</v>
      </c>
      <c r="E94" s="339"/>
      <c r="F94" s="339"/>
      <c r="G94" s="339" t="s">
        <v>892</v>
      </c>
      <c r="H94" s="281">
        <v>0</v>
      </c>
      <c r="I94" s="340">
        <v>103003</v>
      </c>
      <c r="J94" s="341">
        <v>3.14</v>
      </c>
      <c r="K94" s="342">
        <v>16444</v>
      </c>
      <c r="L94" s="285">
        <f>IF(tabItens[[#This Row],[Média]] &gt; 0, tabItens[[#This Row],[QTDE ATUAL]] / tabItens[[#This Row],[Média]],999.9)</f>
        <v>0</v>
      </c>
      <c r="M94" s="286">
        <v>0</v>
      </c>
      <c r="N94" s="287">
        <f>tabItens[[#This Row],[VALOR UNIT.]] * tabItens[[#This Row],[LC]]</f>
        <v>0</v>
      </c>
      <c r="O94" s="344" t="s">
        <v>2116</v>
      </c>
      <c r="P94" s="289"/>
      <c r="Q94" s="345"/>
      <c r="R94" s="343"/>
      <c r="S94" s="346"/>
      <c r="T94" s="292">
        <f>ROUNDDOWN(IFERROR(tabItens[[#This Row],[ATA DT.VALID.]] - $D$1,0) / 30,0)</f>
        <v>-1507</v>
      </c>
      <c r="U94" s="277" t="s">
        <v>960</v>
      </c>
      <c r="V94" s="293">
        <v>1</v>
      </c>
      <c r="W94" s="294" t="s">
        <v>905</v>
      </c>
      <c r="X94" s="295">
        <v>45</v>
      </c>
      <c r="Y94" s="296">
        <v>14</v>
      </c>
      <c r="Z94" s="297">
        <v>6982</v>
      </c>
      <c r="AA94" s="298">
        <v>2023</v>
      </c>
      <c r="AB94" s="299">
        <v>4000</v>
      </c>
      <c r="AC94" s="299"/>
      <c r="AD94" s="298"/>
      <c r="AE94" s="299"/>
      <c r="AF94" s="292"/>
      <c r="AG94" s="300" t="s">
        <v>904</v>
      </c>
      <c r="AH94" s="301"/>
      <c r="AI94" s="292">
        <v>10680</v>
      </c>
      <c r="AJ94" s="301">
        <v>45019</v>
      </c>
      <c r="AK94" s="301">
        <v>42685</v>
      </c>
      <c r="AL94" s="301">
        <v>44999</v>
      </c>
      <c r="AM94" s="346"/>
      <c r="AN94" s="339"/>
      <c r="AO94" s="302" t="str">
        <f>_xlfn.IFNA(IF(VLOOKUP(tabItens[[#This Row],[CÓDIGO]],tabExcluirDoEstoque[#Data],1,FALSE),"sim",""),"")</f>
        <v/>
      </c>
      <c r="AP94" s="303" t="str">
        <f ca="1">IF(OR(ISBLANK(tabItens[[#This Row],[ATA DT.VALID.]]),tabItens[[#This Row],[ATA DT.VALID.]]="",tabItens[[#This Row],[ATA DT.VALID.]]=" "),"",IF(TYPE(tabItens[[#This Row],[ATA DT.VALID.]])=1,ROUNDUP((tabItens[[#This Row],[ATA DT.VALID.]]-TODAY())/7,0),""))</f>
        <v/>
      </c>
      <c r="AQ94" s="304">
        <v>0</v>
      </c>
      <c r="AR94" s="305" t="str">
        <f>IF(ISBLANK(tabItens[[#This Row],[CÓDIGO]]),"",IFERROR(VLOOKUP(tabItens[[#This Row],[CÓDIGO]],Consumo!$C$3:$AC$862,26,FALSE),0))</f>
        <v>09.2023</v>
      </c>
      <c r="AS94" s="306">
        <f>SUMIF(Consumo!$C$3:$C$862,tabItens[[#This Row],[CÓDIGO]],Consumo!$N$3:$N$862) + SUMIF(Consumo!$C$3:$C$862,tabItens[[#This Row],[CÓDIGO]],Consumo!$O$3:$O$862) + SUMIF(Consumo!$C$3:$C$862,tabItens[[#This Row],[CÓDIGO]],Consumo!$P$3:$P$862) + SUMIF(Consumo!$C$3:$C$862,tabItens[[#This Row],[CÓDIGO]],Consumo!$Q$3:$Q$862)</f>
        <v>6780</v>
      </c>
      <c r="AT94" s="306">
        <f>SUMIF(Consumo!$C$3:$C$862,tabItens[[#This Row],[CÓDIGO]],Consumo!$Z$3:$Z$862)</f>
        <v>24868</v>
      </c>
      <c r="AU94" s="307">
        <f>SUMIF(Consumo!$C$3:$C$862,tabItens[[#This Row],[CÓDIGO]],Consumo!$AA$3:$AA$862)</f>
        <v>7873</v>
      </c>
      <c r="AV94" s="308">
        <f>SUMIF(Consumo!$C$3:$C$862,tabItens[[#This Row],[CÓDIGO]],Consumo!$Y$3:$Y$862)</f>
        <v>1893.3333333333333</v>
      </c>
      <c r="AW94" s="281">
        <f>tabItens[[#This Row],[QTDE ATUAL]] + tabItens[[#This Row],[RC QTDE]] + tabItens[[#This Row],[AF SALDO]] + tabItens[[#This Row],[Recentes]]</f>
        <v>4000</v>
      </c>
      <c r="AX94" s="309">
        <v>2358</v>
      </c>
      <c r="AY94" s="309">
        <v>4</v>
      </c>
      <c r="AZ94" s="309">
        <f>IF(ISBLANK(tabItens[[#This Row],[CÓDIGO]]),"",tabItens[[#This Row],[PontoMês]] * (AZ$2+tabItens[[#This Row],[PontoQtM]]))</f>
        <v>9432</v>
      </c>
      <c r="BA94" s="308">
        <f>tabItens[[#This Row],[PontoPed]] - tabItens[[#This Row],[Saldo]] + (1/10)</f>
        <v>5432.1</v>
      </c>
      <c r="BB94" s="308">
        <f xml:space="preserve"> tabItens[[#This Row],[PontoMês]] * BB$2 - tabItens[[#This Row],[QTDE ATUAL]] - (1/10)</f>
        <v>2357.9</v>
      </c>
      <c r="BC94" s="310">
        <f>IF( tabItens[[#This Row],[PontoPed]]&gt;0, IF(tabItens[[#This Row],[PontoPed]]&lt;1, 1, IF( tabItens[[#This Row],[Saldo]]&gt;tabItens[[#This Row],[PontoPed]], 0, (tabItens[[#This Row],[PontoPed]]-tabItens[[#This Row],[Saldo]])/tabItens[[#This Row],[PontoPed]] ) ), 0 )</f>
        <v>0.57591178965224765</v>
      </c>
      <c r="BD94" s="311">
        <f>ROUNDDOWN(IF( OR( AND(tabItens[[#This Row],[PontoPed]]&lt;tabItens[[#This Row],[Saldo]],tabItens[[#This Row],[Saldo]]&gt;0), tabItens[[#This Row],[PontoPed]]=0), 99, IF(AND(tabItens[[#This Row],[Saldo]]=0,tabItens[[#This Row],[PontoPed]]&gt;0), 0, (1-tabItens[[#This Row],[PctAb]])*10 ) ),0)</f>
        <v>4</v>
      </c>
      <c r="BE94" s="312">
        <f>MAX(ROUNDDOWN( IF(tabItens[[#This Row],[Abaixo]] &gt; 0,   tabItens[[#This Row],[Abaixo]] + (tabItens[[#This Row],[PontoMês]] * IF( OR( ISBLANK(tabItens[[#This Row],[ATA Nº/ANO]]), tabItens[[#This Row],[ATA Nº/ANO]] = ""),BE$2,BE$1)),0),0),0)</f>
        <v>12506</v>
      </c>
      <c r="BF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4" s="313">
        <f>SUMIF(Consumo!$C$3:$C$862,tabItens[[#This Row],[CÓDIGO]],Consumo!$E$3:$E$862)</f>
        <v>831</v>
      </c>
      <c r="BH94" s="314">
        <f>IF(AND(tabItens[[#This Row],[Pend]] &gt; 0,tabItens[[#This Row],[Consumo]] &lt;&gt; 0), tabItens[[#This Row],[Pend]] / tabItens[[#This Row],[Consumo]], 0 )</f>
        <v>3.3416438796847352E-2</v>
      </c>
      <c r="BI94" s="313"/>
      <c r="BJ94" s="313"/>
      <c r="BK94" s="315" t="s">
        <v>907</v>
      </c>
    </row>
    <row r="95" spans="1:63" x14ac:dyDescent="0.3">
      <c r="A95" s="336">
        <v>17362</v>
      </c>
      <c r="B95" s="277" t="s">
        <v>1170</v>
      </c>
      <c r="C95" s="337" t="s">
        <v>381</v>
      </c>
      <c r="D95" s="338">
        <v>1.25</v>
      </c>
      <c r="E95" s="339"/>
      <c r="F95" s="339"/>
      <c r="G95" s="339" t="s">
        <v>892</v>
      </c>
      <c r="H95" s="281">
        <v>0</v>
      </c>
      <c r="I95" s="340">
        <v>103003</v>
      </c>
      <c r="J95" s="341">
        <v>1.25</v>
      </c>
      <c r="K95" s="342">
        <v>5952</v>
      </c>
      <c r="L95" s="285">
        <f>IF(tabItens[[#This Row],[Média]] &gt; 0, tabItens[[#This Row],[QTDE ATUAL]] / tabItens[[#This Row],[Média]],999.9)</f>
        <v>0</v>
      </c>
      <c r="M95" s="286">
        <v>0</v>
      </c>
      <c r="N95" s="287">
        <f>tabItens[[#This Row],[VALOR UNIT.]] * tabItens[[#This Row],[LC]]</f>
        <v>0</v>
      </c>
      <c r="O95" s="344" t="s">
        <v>2116</v>
      </c>
      <c r="P95" s="289"/>
      <c r="Q95" s="345"/>
      <c r="R95" s="343"/>
      <c r="S95" s="346"/>
      <c r="T95" s="292">
        <f>ROUNDDOWN(IFERROR(tabItens[[#This Row],[ATA DT.VALID.]] - $D$1,0) / 30,0)</f>
        <v>-1507</v>
      </c>
      <c r="U95" s="277" t="s">
        <v>1171</v>
      </c>
      <c r="V95" s="293">
        <v>1</v>
      </c>
      <c r="W95" s="294" t="s">
        <v>905</v>
      </c>
      <c r="X95" s="295">
        <v>57</v>
      </c>
      <c r="Y95" s="296">
        <v>15</v>
      </c>
      <c r="Z95" s="297">
        <v>6989</v>
      </c>
      <c r="AA95" s="298">
        <v>2023</v>
      </c>
      <c r="AB95" s="299">
        <v>1900</v>
      </c>
      <c r="AC95" s="299"/>
      <c r="AD95" s="298"/>
      <c r="AE95" s="299"/>
      <c r="AF95" s="292"/>
      <c r="AG95" s="300" t="s">
        <v>904</v>
      </c>
      <c r="AH95" s="301"/>
      <c r="AI95" s="292">
        <v>2834</v>
      </c>
      <c r="AJ95" s="301">
        <v>44967</v>
      </c>
      <c r="AK95" s="301" t="s">
        <v>892</v>
      </c>
      <c r="AL95" s="301">
        <v>44959</v>
      </c>
      <c r="AM95" s="346"/>
      <c r="AN95" s="339"/>
      <c r="AO95" s="302" t="str">
        <f>_xlfn.IFNA(IF(VLOOKUP(tabItens[[#This Row],[CÓDIGO]],tabExcluirDoEstoque[#Data],1,FALSE),"sim",""),"")</f>
        <v/>
      </c>
      <c r="AP95" s="303" t="str">
        <f ca="1">IF(OR(ISBLANK(tabItens[[#This Row],[ATA DT.VALID.]]),tabItens[[#This Row],[ATA DT.VALID.]]="",tabItens[[#This Row],[ATA DT.VALID.]]=" "),"",IF(TYPE(tabItens[[#This Row],[ATA DT.VALID.]])=1,ROUNDUP((tabItens[[#This Row],[ATA DT.VALID.]]-TODAY())/7,0),""))</f>
        <v/>
      </c>
      <c r="AQ95" s="304">
        <v>0</v>
      </c>
      <c r="AR95" s="305" t="str">
        <f>IF(ISBLANK(tabItens[[#This Row],[CÓDIGO]]),"",IFERROR(VLOOKUP(tabItens[[#This Row],[CÓDIGO]],Consumo!$C$3:$AC$862,26,FALSE),0))</f>
        <v>08.2023</v>
      </c>
      <c r="AS95" s="306">
        <f>SUMIF(Consumo!$C$3:$C$862,tabItens[[#This Row],[CÓDIGO]],Consumo!$N$3:$N$862) + SUMIF(Consumo!$C$3:$C$862,tabItens[[#This Row],[CÓDIGO]],Consumo!$O$3:$O$862) + SUMIF(Consumo!$C$3:$C$862,tabItens[[#This Row],[CÓDIGO]],Consumo!$P$3:$P$862) + SUMIF(Consumo!$C$3:$C$862,tabItens[[#This Row],[CÓDIGO]],Consumo!$Q$3:$Q$862)</f>
        <v>2622</v>
      </c>
      <c r="AT95" s="306">
        <f>SUMIF(Consumo!$C$3:$C$862,tabItens[[#This Row],[CÓDIGO]],Consumo!$Z$3:$Z$862)</f>
        <v>8665</v>
      </c>
      <c r="AU95" s="307">
        <f>SUMIF(Consumo!$C$3:$C$862,tabItens[[#This Row],[CÓDIGO]],Consumo!$AA$3:$AA$862)</f>
        <v>1188</v>
      </c>
      <c r="AV95" s="308">
        <f>SUMIF(Consumo!$C$3:$C$862,tabItens[[#This Row],[CÓDIGO]],Consumo!$Y$3:$Y$862)</f>
        <v>722.08333333333337</v>
      </c>
      <c r="AW95" s="281">
        <f>tabItens[[#This Row],[QTDE ATUAL]] + tabItens[[#This Row],[RC QTDE]] + tabItens[[#This Row],[AF SALDO]] + tabItens[[#This Row],[Recentes]]</f>
        <v>1900</v>
      </c>
      <c r="AX95" s="309">
        <v>1000</v>
      </c>
      <c r="AY95" s="309">
        <v>4</v>
      </c>
      <c r="AZ95" s="309">
        <f>IF(ISBLANK(tabItens[[#This Row],[CÓDIGO]]),"",tabItens[[#This Row],[PontoMês]] * (AZ$2+tabItens[[#This Row],[PontoQtM]]))</f>
        <v>4000</v>
      </c>
      <c r="BA95" s="308">
        <f>tabItens[[#This Row],[PontoPed]] - tabItens[[#This Row],[Saldo]] + (1/10)</f>
        <v>2100.1</v>
      </c>
      <c r="BB95" s="308">
        <f xml:space="preserve"> tabItens[[#This Row],[PontoMês]] * BB$2 - tabItens[[#This Row],[QTDE ATUAL]] - (1/10)</f>
        <v>999.9</v>
      </c>
      <c r="BC95" s="310">
        <f>IF( tabItens[[#This Row],[PontoPed]]&gt;0, IF(tabItens[[#This Row],[PontoPed]]&lt;1, 1, IF( tabItens[[#This Row],[Saldo]]&gt;tabItens[[#This Row],[PontoPed]], 0, (tabItens[[#This Row],[PontoPed]]-tabItens[[#This Row],[Saldo]])/tabItens[[#This Row],[PontoPed]] ) ), 0 )</f>
        <v>0.52500000000000002</v>
      </c>
      <c r="BD95" s="311">
        <f>ROUNDDOWN(IF( OR( AND(tabItens[[#This Row],[PontoPed]]&lt;tabItens[[#This Row],[Saldo]],tabItens[[#This Row],[Saldo]]&gt;0), tabItens[[#This Row],[PontoPed]]=0), 99, IF(AND(tabItens[[#This Row],[Saldo]]=0,tabItens[[#This Row],[PontoPed]]&gt;0), 0, (1-tabItens[[#This Row],[PctAb]])*10 ) ),0)</f>
        <v>4</v>
      </c>
      <c r="BE95" s="312">
        <f>MAX(ROUNDDOWN( IF(tabItens[[#This Row],[Abaixo]] &gt; 0,   tabItens[[#This Row],[Abaixo]] + (tabItens[[#This Row],[PontoMês]] * IF( OR( ISBLANK(tabItens[[#This Row],[ATA Nº/ANO]]), tabItens[[#This Row],[ATA Nº/ANO]] = ""),BE$2,BE$1)),0),0),0)</f>
        <v>5100</v>
      </c>
      <c r="BF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5" s="313">
        <f>SUMIF(Consumo!$C$3:$C$862,tabItens[[#This Row],[CÓDIGO]],Consumo!$E$3:$E$862)</f>
        <v>165</v>
      </c>
      <c r="BH95" s="314">
        <f>IF(AND(tabItens[[#This Row],[Pend]] &gt; 0,tabItens[[#This Row],[Consumo]] &lt;&gt; 0), tabItens[[#This Row],[Pend]] / tabItens[[#This Row],[Consumo]], 0 )</f>
        <v>1.9042123485285632E-2</v>
      </c>
      <c r="BI95" s="313"/>
      <c r="BJ95" s="313"/>
      <c r="BK95" s="315" t="s">
        <v>907</v>
      </c>
    </row>
    <row r="96" spans="1:63" x14ac:dyDescent="0.3">
      <c r="A96" s="336">
        <v>138461</v>
      </c>
      <c r="B96" s="277" t="s">
        <v>2004</v>
      </c>
      <c r="C96" s="337" t="s">
        <v>2005</v>
      </c>
      <c r="D96" s="338">
        <v>8.5299999999999994</v>
      </c>
      <c r="E96" s="339"/>
      <c r="F96" s="339"/>
      <c r="G96" s="339" t="s">
        <v>892</v>
      </c>
      <c r="H96" s="281">
        <v>4972</v>
      </c>
      <c r="I96" s="340">
        <v>103003</v>
      </c>
      <c r="J96" s="341">
        <v>8.5299999999999994</v>
      </c>
      <c r="K96" s="342">
        <v>10902</v>
      </c>
      <c r="L96" s="285">
        <f>IF(tabItens[[#This Row],[Média]] &gt; 0, tabItens[[#This Row],[QTDE ATUAL]] / tabItens[[#This Row],[Média]],999.9)</f>
        <v>4.7792374239025959</v>
      </c>
      <c r="M96" s="286">
        <v>0</v>
      </c>
      <c r="N96" s="287">
        <f>tabItens[[#This Row],[VALOR UNIT.]] * tabItens[[#This Row],[LC]]</f>
        <v>0</v>
      </c>
      <c r="O96" s="344"/>
      <c r="P96" s="289"/>
      <c r="Q96" s="345"/>
      <c r="R96" s="343"/>
      <c r="S96" s="346"/>
      <c r="T96" s="292">
        <f>ROUNDDOWN(IFERROR(tabItens[[#This Row],[ATA DT.VALID.]] - $D$1,0) / 30,0)</f>
        <v>-1507</v>
      </c>
      <c r="U96" s="277" t="s">
        <v>895</v>
      </c>
      <c r="V96" s="293">
        <v>1</v>
      </c>
      <c r="W96" s="294" t="s">
        <v>905</v>
      </c>
      <c r="X96" s="295">
        <v>45</v>
      </c>
      <c r="Y96" s="296">
        <v>9</v>
      </c>
      <c r="Z96" s="297"/>
      <c r="AA96" s="298"/>
      <c r="AB96" s="299"/>
      <c r="AC96" s="299"/>
      <c r="AD96" s="298"/>
      <c r="AE96" s="299"/>
      <c r="AF96" s="292"/>
      <c r="AG96" s="300" t="s">
        <v>904</v>
      </c>
      <c r="AH96" s="301"/>
      <c r="AI96" s="292">
        <v>7188</v>
      </c>
      <c r="AJ96" s="301">
        <v>45090</v>
      </c>
      <c r="AK96" s="301">
        <v>43720</v>
      </c>
      <c r="AL96" s="301">
        <v>45079</v>
      </c>
      <c r="AM96" s="346"/>
      <c r="AN96" s="339"/>
      <c r="AO96" s="302" t="str">
        <f>_xlfn.IFNA(IF(VLOOKUP(tabItens[[#This Row],[CÓDIGO]],tabExcluirDoEstoque[#Data],1,FALSE),"sim",""),"")</f>
        <v/>
      </c>
      <c r="AP96" s="303" t="str">
        <f ca="1">IF(OR(ISBLANK(tabItens[[#This Row],[ATA DT.VALID.]]),tabItens[[#This Row],[ATA DT.VALID.]]="",tabItens[[#This Row],[ATA DT.VALID.]]=" "),"",IF(TYPE(tabItens[[#This Row],[ATA DT.VALID.]])=1,ROUNDUP((tabItens[[#This Row],[ATA DT.VALID.]]-TODAY())/7,0),""))</f>
        <v/>
      </c>
      <c r="AQ96" s="304"/>
      <c r="AR96" s="305" t="str">
        <f>IF(ISBLANK(tabItens[[#This Row],[CÓDIGO]]),"",IFERROR(VLOOKUP(tabItens[[#This Row],[CÓDIGO]],Consumo!$C$3:$AC$862,26,FALSE),0))</f>
        <v>09.2023</v>
      </c>
      <c r="AS96" s="306">
        <f>SUMIF(Consumo!$C$3:$C$862,tabItens[[#This Row],[CÓDIGO]],Consumo!$N$3:$N$862) + SUMIF(Consumo!$C$3:$C$862,tabItens[[#This Row],[CÓDIGO]],Consumo!$O$3:$O$862) + SUMIF(Consumo!$C$3:$C$862,tabItens[[#This Row],[CÓDIGO]],Consumo!$P$3:$P$862) + SUMIF(Consumo!$C$3:$C$862,tabItens[[#This Row],[CÓDIGO]],Consumo!$Q$3:$Q$862)</f>
        <v>3464</v>
      </c>
      <c r="AT96" s="306">
        <f>SUMIF(Consumo!$C$3:$C$862,tabItens[[#This Row],[CÓDIGO]],Consumo!$Z$3:$Z$862)</f>
        <v>14345</v>
      </c>
      <c r="AU96" s="307">
        <f>SUMIF(Consumo!$C$3:$C$862,tabItens[[#This Row],[CÓDIGO]],Consumo!$AA$3:$AA$862)</f>
        <v>6228</v>
      </c>
      <c r="AV96" s="308">
        <f>SUMIF(Consumo!$C$3:$C$862,tabItens[[#This Row],[CÓDIGO]],Consumo!$Y$3:$Y$862)</f>
        <v>1040.3333333333333</v>
      </c>
      <c r="AW96" s="281">
        <f>tabItens[[#This Row],[QTDE ATUAL]] + tabItens[[#This Row],[RC QTDE]] + tabItens[[#This Row],[AF SALDO]] + tabItens[[#This Row],[Recentes]]</f>
        <v>4972</v>
      </c>
      <c r="AX96" s="309">
        <v>3095</v>
      </c>
      <c r="AY96" s="309">
        <v>4</v>
      </c>
      <c r="AZ96" s="309">
        <f>IF(ISBLANK(tabItens[[#This Row],[CÓDIGO]]),"",tabItens[[#This Row],[PontoMês]] * (AZ$2+tabItens[[#This Row],[PontoQtM]]))</f>
        <v>12380</v>
      </c>
      <c r="BA96" s="308">
        <f>tabItens[[#This Row],[PontoPed]] - tabItens[[#This Row],[Saldo]] + (1/10)</f>
        <v>7408.1</v>
      </c>
      <c r="BB96" s="308">
        <f xml:space="preserve"> tabItens[[#This Row],[PontoMês]] * BB$2 - tabItens[[#This Row],[QTDE ATUAL]] - (1/10)</f>
        <v>-1877.1</v>
      </c>
      <c r="BC96" s="310">
        <f>IF( tabItens[[#This Row],[PontoPed]]&gt;0, IF(tabItens[[#This Row],[PontoPed]]&lt;1, 1, IF( tabItens[[#This Row],[Saldo]]&gt;tabItens[[#This Row],[PontoPed]], 0, (tabItens[[#This Row],[PontoPed]]-tabItens[[#This Row],[Saldo]])/tabItens[[#This Row],[PontoPed]] ) ), 0 )</f>
        <v>0.59838449111470116</v>
      </c>
      <c r="BD96" s="311">
        <f>ROUNDDOWN(IF( OR( AND(tabItens[[#This Row],[PontoPed]]&lt;tabItens[[#This Row],[Saldo]],tabItens[[#This Row],[Saldo]]&gt;0), tabItens[[#This Row],[PontoPed]]=0), 99, IF(AND(tabItens[[#This Row],[Saldo]]=0,tabItens[[#This Row],[PontoPed]]&gt;0), 0, (1-tabItens[[#This Row],[PctAb]])*10 ) ),0)</f>
        <v>4</v>
      </c>
      <c r="BE96" s="312">
        <f>MAX(ROUNDDOWN( IF(tabItens[[#This Row],[Abaixo]] &gt; 0,   tabItens[[#This Row],[Abaixo]] + (tabItens[[#This Row],[PontoMês]] * IF( OR( ISBLANK(tabItens[[#This Row],[ATA Nº/ANO]]), tabItens[[#This Row],[ATA Nº/ANO]] = ""),BE$2,BE$1)),0),0),0)</f>
        <v>25978</v>
      </c>
      <c r="BF9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25978</v>
      </c>
      <c r="BG96" s="313">
        <f>SUMIF(Consumo!$C$3:$C$862,tabItens[[#This Row],[CÓDIGO]],Consumo!$E$3:$E$862)</f>
        <v>1182</v>
      </c>
      <c r="BH96" s="314">
        <f>IF(AND(tabItens[[#This Row],[Pend]] &gt; 0,tabItens[[#This Row],[Consumo]] &lt;&gt; 0), tabItens[[#This Row],[Pend]] / tabItens[[#This Row],[Consumo]], 0 )</f>
        <v>8.2398048100383411E-2</v>
      </c>
      <c r="BI96" s="313"/>
      <c r="BJ96" s="313"/>
      <c r="BK96" s="315" t="s">
        <v>907</v>
      </c>
    </row>
    <row r="97" spans="1:63" x14ac:dyDescent="0.3">
      <c r="A97" s="336">
        <v>132655</v>
      </c>
      <c r="B97" s="277" t="s">
        <v>1883</v>
      </c>
      <c r="C97" s="337" t="s">
        <v>31</v>
      </c>
      <c r="D97" s="338">
        <v>1.48</v>
      </c>
      <c r="E97" s="339"/>
      <c r="F97" s="339"/>
      <c r="G97" s="339" t="s">
        <v>892</v>
      </c>
      <c r="H97" s="281">
        <v>1384</v>
      </c>
      <c r="I97" s="340">
        <v>103003</v>
      </c>
      <c r="J97" s="341">
        <v>1.48</v>
      </c>
      <c r="K97" s="342">
        <v>29376</v>
      </c>
      <c r="L97" s="285">
        <f>IF(tabItens[[#This Row],[Média]] &gt; 0, tabItens[[#This Row],[QTDE ATUAL]] / tabItens[[#This Row],[Média]],999.9)</f>
        <v>0.53384763741562202</v>
      </c>
      <c r="M97" s="286">
        <v>0</v>
      </c>
      <c r="N97" s="287">
        <f>tabItens[[#This Row],[VALOR UNIT.]] * tabItens[[#This Row],[LC]]</f>
        <v>0</v>
      </c>
      <c r="O97" s="344"/>
      <c r="P97" s="289"/>
      <c r="Q97" s="345"/>
      <c r="R97" s="343"/>
      <c r="S97" s="346"/>
      <c r="T97" s="292">
        <f>ROUNDDOWN(IFERROR(tabItens[[#This Row],[ATA DT.VALID.]] - $D$1,0) / 30,0)</f>
        <v>-1507</v>
      </c>
      <c r="U97" s="277" t="s">
        <v>952</v>
      </c>
      <c r="V97" s="293">
        <v>1</v>
      </c>
      <c r="W97" s="294" t="s">
        <v>905</v>
      </c>
      <c r="X97" s="295">
        <v>45</v>
      </c>
      <c r="Y97" s="296">
        <v>10</v>
      </c>
      <c r="Z97" s="297">
        <v>6209</v>
      </c>
      <c r="AA97" s="298">
        <v>2023</v>
      </c>
      <c r="AB97" s="299">
        <v>3000</v>
      </c>
      <c r="AC97" s="299"/>
      <c r="AD97" s="298"/>
      <c r="AE97" s="299"/>
      <c r="AF97" s="292"/>
      <c r="AG97" s="300" t="s">
        <v>904</v>
      </c>
      <c r="AH97" s="301"/>
      <c r="AI97" s="292">
        <v>11736</v>
      </c>
      <c r="AJ97" s="301">
        <v>44993</v>
      </c>
      <c r="AK97" s="301">
        <v>42860</v>
      </c>
      <c r="AL97" s="301">
        <v>44959</v>
      </c>
      <c r="AM97" s="346"/>
      <c r="AN97" s="339"/>
      <c r="AO97" s="302" t="str">
        <f>_xlfn.IFNA(IF(VLOOKUP(tabItens[[#This Row],[CÓDIGO]],tabExcluirDoEstoque[#Data],1,FALSE),"sim",""),"")</f>
        <v/>
      </c>
      <c r="AP97" s="303" t="str">
        <f ca="1">IF(OR(ISBLANK(tabItens[[#This Row],[ATA DT.VALID.]]),tabItens[[#This Row],[ATA DT.VALID.]]="",tabItens[[#This Row],[ATA DT.VALID.]]=" "),"",IF(TYPE(tabItens[[#This Row],[ATA DT.VALID.]])=1,ROUNDUP((tabItens[[#This Row],[ATA DT.VALID.]]-TODAY())/7,0),""))</f>
        <v/>
      </c>
      <c r="AQ97" s="304"/>
      <c r="AR97" s="305" t="str">
        <f>IF(ISBLANK(tabItens[[#This Row],[CÓDIGO]]),"",IFERROR(VLOOKUP(tabItens[[#This Row],[CÓDIGO]],Consumo!$C$3:$AC$862,26,FALSE),0))</f>
        <v>09.2023</v>
      </c>
      <c r="AS97" s="306">
        <f>SUMIF(Consumo!$C$3:$C$862,tabItens[[#This Row],[CÓDIGO]],Consumo!$N$3:$N$862) + SUMIF(Consumo!$C$3:$C$862,tabItens[[#This Row],[CÓDIGO]],Consumo!$O$3:$O$862) + SUMIF(Consumo!$C$3:$C$862,tabItens[[#This Row],[CÓDIGO]],Consumo!$P$3:$P$862) + SUMIF(Consumo!$C$3:$C$862,tabItens[[#This Row],[CÓDIGO]],Consumo!$Q$3:$Q$862)</f>
        <v>10042</v>
      </c>
      <c r="AT97" s="306">
        <f>SUMIF(Consumo!$C$3:$C$862,tabItens[[#This Row],[CÓDIGO]],Consumo!$Z$3:$Z$862)</f>
        <v>36046</v>
      </c>
      <c r="AU97" s="307">
        <f>SUMIF(Consumo!$C$3:$C$862,tabItens[[#This Row],[CÓDIGO]],Consumo!$AA$3:$AA$862)</f>
        <v>16416</v>
      </c>
      <c r="AV97" s="308">
        <f>SUMIF(Consumo!$C$3:$C$862,tabItens[[#This Row],[CÓDIGO]],Consumo!$Y$3:$Y$862)</f>
        <v>2592.5</v>
      </c>
      <c r="AW97" s="281">
        <f>tabItens[[#This Row],[QTDE ATUAL]] + tabItens[[#This Row],[RC QTDE]] + tabItens[[#This Row],[AF SALDO]] + tabItens[[#This Row],[Recentes]]</f>
        <v>4384</v>
      </c>
      <c r="AX97" s="309">
        <v>2694</v>
      </c>
      <c r="AY97" s="309">
        <v>4</v>
      </c>
      <c r="AZ97" s="309">
        <f>IF(ISBLANK(tabItens[[#This Row],[CÓDIGO]]),"",tabItens[[#This Row],[PontoMês]] * (AZ$2+tabItens[[#This Row],[PontoQtM]]))</f>
        <v>10776</v>
      </c>
      <c r="BA97" s="308">
        <f>tabItens[[#This Row],[PontoPed]] - tabItens[[#This Row],[Saldo]] + (1/10)</f>
        <v>6392.1</v>
      </c>
      <c r="BB97" s="308">
        <f xml:space="preserve"> tabItens[[#This Row],[PontoMês]] * BB$2 - tabItens[[#This Row],[QTDE ATUAL]] - (1/10)</f>
        <v>1309.9000000000001</v>
      </c>
      <c r="BC97" s="310">
        <f>IF( tabItens[[#This Row],[PontoPed]]&gt;0, IF(tabItens[[#This Row],[PontoPed]]&lt;1, 1, IF( tabItens[[#This Row],[Saldo]]&gt;tabItens[[#This Row],[PontoPed]], 0, (tabItens[[#This Row],[PontoPed]]-tabItens[[#This Row],[Saldo]])/tabItens[[#This Row],[PontoPed]] ) ), 0 )</f>
        <v>0.59317000742390502</v>
      </c>
      <c r="BD97" s="311">
        <f>ROUNDDOWN(IF( OR( AND(tabItens[[#This Row],[PontoPed]]&lt;tabItens[[#This Row],[Saldo]],tabItens[[#This Row],[Saldo]]&gt;0), tabItens[[#This Row],[PontoPed]]=0), 99, IF(AND(tabItens[[#This Row],[Saldo]]=0,tabItens[[#This Row],[PontoPed]]&gt;0), 0, (1-tabItens[[#This Row],[PctAb]])*10 ) ),0)</f>
        <v>4</v>
      </c>
      <c r="BE97" s="312">
        <f>MAX(ROUNDDOWN( IF(tabItens[[#This Row],[Abaixo]] &gt; 0,   tabItens[[#This Row],[Abaixo]] + (tabItens[[#This Row],[PontoMês]] * IF( OR( ISBLANK(tabItens[[#This Row],[ATA Nº/ANO]]), tabItens[[#This Row],[ATA Nº/ANO]] = ""),BE$2,BE$1)),0),0),0)</f>
        <v>22556</v>
      </c>
      <c r="BF9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22556</v>
      </c>
      <c r="BG97" s="313">
        <f>SUMIF(Consumo!$C$3:$C$862,tabItens[[#This Row],[CÓDIGO]],Consumo!$E$3:$E$862)</f>
        <v>840</v>
      </c>
      <c r="BH97" s="314">
        <f>IF(AND(tabItens[[#This Row],[Pend]] &gt; 0,tabItens[[#This Row],[Consumo]] &lt;&gt; 0), tabItens[[#This Row],[Pend]] / tabItens[[#This Row],[Consumo]], 0 )</f>
        <v>2.3303556566609332E-2</v>
      </c>
      <c r="BI97" s="313"/>
      <c r="BJ97" s="313"/>
      <c r="BK97" s="315" t="s">
        <v>907</v>
      </c>
    </row>
    <row r="98" spans="1:63" x14ac:dyDescent="0.3">
      <c r="A98" s="336">
        <v>80874</v>
      </c>
      <c r="B98" s="277" t="s">
        <v>1510</v>
      </c>
      <c r="C98" s="337" t="s">
        <v>654</v>
      </c>
      <c r="D98" s="338">
        <v>3.37</v>
      </c>
      <c r="E98" s="339"/>
      <c r="F98" s="339"/>
      <c r="G98" s="339" t="s">
        <v>892</v>
      </c>
      <c r="H98" s="281">
        <v>360</v>
      </c>
      <c r="I98" s="340">
        <v>103003</v>
      </c>
      <c r="J98" s="341">
        <v>3.37</v>
      </c>
      <c r="K98" s="342">
        <v>3600</v>
      </c>
      <c r="L98" s="285">
        <f>IF(tabItens[[#This Row],[Média]] &gt; 0, tabItens[[#This Row],[QTDE ATUAL]] / tabItens[[#This Row],[Média]],999.9)</f>
        <v>0.85612366230677761</v>
      </c>
      <c r="M98" s="286">
        <v>0</v>
      </c>
      <c r="N98" s="287">
        <f>tabItens[[#This Row],[VALOR UNIT.]] * tabItens[[#This Row],[LC]]</f>
        <v>0</v>
      </c>
      <c r="O98" s="344"/>
      <c r="P98" s="289"/>
      <c r="Q98" s="345"/>
      <c r="R98" s="343"/>
      <c r="S98" s="346"/>
      <c r="T98" s="292">
        <f>ROUNDDOWN(IFERROR(tabItens[[#This Row],[ATA DT.VALID.]] - $D$1,0) / 30,0)</f>
        <v>-1507</v>
      </c>
      <c r="U98" s="277" t="s">
        <v>1497</v>
      </c>
      <c r="V98" s="293">
        <v>1</v>
      </c>
      <c r="W98" s="294" t="s">
        <v>905</v>
      </c>
      <c r="X98" s="295">
        <v>45</v>
      </c>
      <c r="Y98" s="296">
        <v>30</v>
      </c>
      <c r="Z98" s="297">
        <v>6978</v>
      </c>
      <c r="AA98" s="298">
        <v>2023</v>
      </c>
      <c r="AB98" s="299">
        <v>700</v>
      </c>
      <c r="AC98" s="299"/>
      <c r="AD98" s="298"/>
      <c r="AE98" s="299"/>
      <c r="AF98" s="292"/>
      <c r="AG98" s="300" t="s">
        <v>904</v>
      </c>
      <c r="AH98" s="301"/>
      <c r="AI98" s="292">
        <v>1798</v>
      </c>
      <c r="AJ98" s="301">
        <v>44928</v>
      </c>
      <c r="AK98" s="301">
        <v>38196</v>
      </c>
      <c r="AL98" s="301">
        <v>44910</v>
      </c>
      <c r="AM98" s="346"/>
      <c r="AN98" s="339"/>
      <c r="AO98" s="302" t="str">
        <f>_xlfn.IFNA(IF(VLOOKUP(tabItens[[#This Row],[CÓDIGO]],tabExcluirDoEstoque[#Data],1,FALSE),"sim",""),"")</f>
        <v/>
      </c>
      <c r="AP98" s="303" t="str">
        <f ca="1">IF(OR(ISBLANK(tabItens[[#This Row],[ATA DT.VALID.]]),tabItens[[#This Row],[ATA DT.VALID.]]="",tabItens[[#This Row],[ATA DT.VALID.]]=" "),"",IF(TYPE(tabItens[[#This Row],[ATA DT.VALID.]])=1,ROUNDUP((tabItens[[#This Row],[ATA DT.VALID.]]-TODAY())/7,0),""))</f>
        <v/>
      </c>
      <c r="AQ98" s="304"/>
      <c r="AR98" s="305" t="str">
        <f>IF(ISBLANK(tabItens[[#This Row],[CÓDIGO]]),"",IFERROR(VLOOKUP(tabItens[[#This Row],[CÓDIGO]],Consumo!$C$3:$AC$862,26,FALSE),0))</f>
        <v>09.2023</v>
      </c>
      <c r="AS98" s="306">
        <f>SUMIF(Consumo!$C$3:$C$862,tabItens[[#This Row],[CÓDIGO]],Consumo!$N$3:$N$862) + SUMIF(Consumo!$C$3:$C$862,tabItens[[#This Row],[CÓDIGO]],Consumo!$O$3:$O$862) + SUMIF(Consumo!$C$3:$C$862,tabItens[[#This Row],[CÓDIGO]],Consumo!$P$3:$P$862) + SUMIF(Consumo!$C$3:$C$862,tabItens[[#This Row],[CÓDIGO]],Consumo!$Q$3:$Q$862)</f>
        <v>1517</v>
      </c>
      <c r="AT98" s="306">
        <f>SUMIF(Consumo!$C$3:$C$862,tabItens[[#This Row],[CÓDIGO]],Consumo!$Z$3:$Z$862)</f>
        <v>5398</v>
      </c>
      <c r="AU98" s="307">
        <f>SUMIF(Consumo!$C$3:$C$862,tabItens[[#This Row],[CÓDIGO]],Consumo!$AA$3:$AA$862)</f>
        <v>1513</v>
      </c>
      <c r="AV98" s="308">
        <f>SUMIF(Consumo!$C$3:$C$862,tabItens[[#This Row],[CÓDIGO]],Consumo!$Y$3:$Y$862)</f>
        <v>420.5</v>
      </c>
      <c r="AW98" s="281">
        <f>tabItens[[#This Row],[QTDE ATUAL]] + tabItens[[#This Row],[RC QTDE]] + tabItens[[#This Row],[AF SALDO]] + tabItens[[#This Row],[Recentes]]</f>
        <v>1060</v>
      </c>
      <c r="AX98" s="309">
        <v>558</v>
      </c>
      <c r="AY98" s="309">
        <v>4</v>
      </c>
      <c r="AZ98" s="309">
        <f>IF(ISBLANK(tabItens[[#This Row],[CÓDIGO]]),"",tabItens[[#This Row],[PontoMês]] * (AZ$2+tabItens[[#This Row],[PontoQtM]]))</f>
        <v>2232</v>
      </c>
      <c r="BA98" s="308">
        <f>tabItens[[#This Row],[PontoPed]] - tabItens[[#This Row],[Saldo]] + (1/10)</f>
        <v>1172.0999999999999</v>
      </c>
      <c r="BB98" s="308">
        <f xml:space="preserve"> tabItens[[#This Row],[PontoMês]] * BB$2 - tabItens[[#This Row],[QTDE ATUAL]] - (1/10)</f>
        <v>197.9</v>
      </c>
      <c r="BC98" s="310">
        <f>IF( tabItens[[#This Row],[PontoPed]]&gt;0, IF(tabItens[[#This Row],[PontoPed]]&lt;1, 1, IF( tabItens[[#This Row],[Saldo]]&gt;tabItens[[#This Row],[PontoPed]], 0, (tabItens[[#This Row],[PontoPed]]-tabItens[[#This Row],[Saldo]])/tabItens[[#This Row],[PontoPed]] ) ), 0 )</f>
        <v>0.52508960573476704</v>
      </c>
      <c r="BD98" s="311">
        <f>ROUNDDOWN(IF( OR( AND(tabItens[[#This Row],[PontoPed]]&lt;tabItens[[#This Row],[Saldo]],tabItens[[#This Row],[Saldo]]&gt;0), tabItens[[#This Row],[PontoPed]]=0), 99, IF(AND(tabItens[[#This Row],[Saldo]]=0,tabItens[[#This Row],[PontoPed]]&gt;0), 0, (1-tabItens[[#This Row],[PctAb]])*10 ) ),0)</f>
        <v>4</v>
      </c>
      <c r="BE98" s="312">
        <f>MAX(ROUNDDOWN( IF(tabItens[[#This Row],[Abaixo]] &gt; 0,   tabItens[[#This Row],[Abaixo]] + (tabItens[[#This Row],[PontoMês]] * IF( OR( ISBLANK(tabItens[[#This Row],[ATA Nº/ANO]]), tabItens[[#This Row],[ATA Nº/ANO]] = ""),BE$2,BE$1)),0),0),0)</f>
        <v>4520</v>
      </c>
      <c r="BF9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4520</v>
      </c>
      <c r="BG98" s="313">
        <f>SUMIF(Consumo!$C$3:$C$862,tabItens[[#This Row],[CÓDIGO]],Consumo!$E$3:$E$862)</f>
        <v>2</v>
      </c>
      <c r="BH98" s="314">
        <f>IF(AND(tabItens[[#This Row],[Pend]] &gt; 0,tabItens[[#This Row],[Consumo]] &lt;&gt; 0), tabItens[[#This Row],[Pend]] / tabItens[[#This Row],[Consumo]], 0 )</f>
        <v>3.7050759540570581E-4</v>
      </c>
      <c r="BI98" s="313"/>
      <c r="BJ98" s="313"/>
      <c r="BK98" s="315" t="s">
        <v>907</v>
      </c>
    </row>
    <row r="99" spans="1:63" x14ac:dyDescent="0.3">
      <c r="A99" s="336">
        <v>141429</v>
      </c>
      <c r="B99" s="277" t="s">
        <v>2070</v>
      </c>
      <c r="C99" s="337" t="s">
        <v>31</v>
      </c>
      <c r="D99" s="338">
        <v>22.6</v>
      </c>
      <c r="E99" s="339"/>
      <c r="F99" s="339"/>
      <c r="G99" s="339" t="s">
        <v>892</v>
      </c>
      <c r="H99" s="281">
        <v>607</v>
      </c>
      <c r="I99" s="340">
        <v>103003</v>
      </c>
      <c r="J99" s="341">
        <v>22.6</v>
      </c>
      <c r="K99" s="342">
        <v>295</v>
      </c>
      <c r="L99" s="285">
        <f>IF(tabItens[[#This Row],[Média]] &gt; 0, tabItens[[#This Row],[QTDE ATUAL]] / tabItens[[#This Row],[Média]],999.9)</f>
        <v>18.255639097744361</v>
      </c>
      <c r="M99" s="286">
        <v>0</v>
      </c>
      <c r="N99" s="287">
        <f>tabItens[[#This Row],[VALOR UNIT.]] * tabItens[[#This Row],[LC]]</f>
        <v>0</v>
      </c>
      <c r="O99" s="344"/>
      <c r="P99" s="289"/>
      <c r="Q99" s="345"/>
      <c r="R99" s="343"/>
      <c r="S99" s="346"/>
      <c r="T99" s="292">
        <f>ROUNDDOWN(IFERROR(tabItens[[#This Row],[ATA DT.VALID.]] - $D$1,0) / 30,0)</f>
        <v>-1507</v>
      </c>
      <c r="U99" s="277" t="s">
        <v>1057</v>
      </c>
      <c r="V99" s="293">
        <v>1</v>
      </c>
      <c r="W99" s="294" t="s">
        <v>2105</v>
      </c>
      <c r="X99" s="295">
        <v>61</v>
      </c>
      <c r="Y99" s="296">
        <v>14</v>
      </c>
      <c r="Z99" s="297"/>
      <c r="AA99" s="298"/>
      <c r="AB99" s="299"/>
      <c r="AC99" s="299"/>
      <c r="AD99" s="298"/>
      <c r="AE99" s="299"/>
      <c r="AF99" s="292"/>
      <c r="AG99" s="300" t="s">
        <v>904</v>
      </c>
      <c r="AH99" s="301"/>
      <c r="AI99" s="292">
        <v>198</v>
      </c>
      <c r="AJ99" s="301">
        <v>44609</v>
      </c>
      <c r="AK99" s="301">
        <v>44362</v>
      </c>
      <c r="AL99" s="301">
        <v>44607</v>
      </c>
      <c r="AM99" s="346"/>
      <c r="AN99" s="339"/>
      <c r="AO99" s="302" t="str">
        <f>_xlfn.IFNA(IF(VLOOKUP(tabItens[[#This Row],[CÓDIGO]],tabExcluirDoEstoque[#Data],1,FALSE),"sim",""),"")</f>
        <v/>
      </c>
      <c r="AP99" s="303" t="str">
        <f ca="1">IF(OR(ISBLANK(tabItens[[#This Row],[ATA DT.VALID.]]),tabItens[[#This Row],[ATA DT.VALID.]]="",tabItens[[#This Row],[ATA DT.VALID.]]=" "),"",IF(TYPE(tabItens[[#This Row],[ATA DT.VALID.]])=1,ROUNDUP((tabItens[[#This Row],[ATA DT.VALID.]]-TODAY())/7,0),""))</f>
        <v/>
      </c>
      <c r="AQ99" s="304"/>
      <c r="AR99" s="305" t="str">
        <f>IF(ISBLANK(tabItens[[#This Row],[CÓDIGO]]),"",IFERROR(VLOOKUP(tabItens[[#This Row],[CÓDIGO]],Consumo!$C$3:$AC$862,26,FALSE),0))</f>
        <v>09.2023</v>
      </c>
      <c r="AS99" s="306">
        <f>SUMIF(Consumo!$C$3:$C$862,tabItens[[#This Row],[CÓDIGO]],Consumo!$N$3:$N$862) + SUMIF(Consumo!$C$3:$C$862,tabItens[[#This Row],[CÓDIGO]],Consumo!$O$3:$O$862) + SUMIF(Consumo!$C$3:$C$862,tabItens[[#This Row],[CÓDIGO]],Consumo!$P$3:$P$862) + SUMIF(Consumo!$C$3:$C$862,tabItens[[#This Row],[CÓDIGO]],Consumo!$Q$3:$Q$862)</f>
        <v>186</v>
      </c>
      <c r="AT99" s="306">
        <f>SUMIF(Consumo!$C$3:$C$862,tabItens[[#This Row],[CÓDIGO]],Consumo!$Z$3:$Z$862)</f>
        <v>399</v>
      </c>
      <c r="AU99" s="307">
        <f>SUMIF(Consumo!$C$3:$C$862,tabItens[[#This Row],[CÓDIGO]],Consumo!$AA$3:$AA$862)</f>
        <v>76</v>
      </c>
      <c r="AV99" s="308">
        <f>SUMIF(Consumo!$C$3:$C$862,tabItens[[#This Row],[CÓDIGO]],Consumo!$Y$3:$Y$862)</f>
        <v>33.25</v>
      </c>
      <c r="AW99" s="281">
        <f>tabItens[[#This Row],[QTDE ATUAL]] + tabItens[[#This Row],[RC QTDE]] + tabItens[[#This Row],[AF SALDO]] + tabItens[[#This Row],[Recentes]]</f>
        <v>607</v>
      </c>
      <c r="AX99" s="309">
        <v>353</v>
      </c>
      <c r="AY99" s="309">
        <v>4</v>
      </c>
      <c r="AZ99" s="309">
        <f>IF(ISBLANK(tabItens[[#This Row],[CÓDIGO]]),"",tabItens[[#This Row],[PontoMês]] * (AZ$2+tabItens[[#This Row],[PontoQtM]]))</f>
        <v>1412</v>
      </c>
      <c r="BA99" s="308">
        <f>tabItens[[#This Row],[PontoPed]] - tabItens[[#This Row],[Saldo]] + (1/10)</f>
        <v>805.1</v>
      </c>
      <c r="BB99" s="308">
        <f xml:space="preserve"> tabItens[[#This Row],[PontoMês]] * BB$2 - tabItens[[#This Row],[QTDE ATUAL]] - (1/10)</f>
        <v>-254.1</v>
      </c>
      <c r="BC99" s="310">
        <f>IF( tabItens[[#This Row],[PontoPed]]&gt;0, IF(tabItens[[#This Row],[PontoPed]]&lt;1, 1, IF( tabItens[[#This Row],[Saldo]]&gt;tabItens[[#This Row],[PontoPed]], 0, (tabItens[[#This Row],[PontoPed]]-tabItens[[#This Row],[Saldo]])/tabItens[[#This Row],[PontoPed]] ) ), 0 )</f>
        <v>0.57011331444759206</v>
      </c>
      <c r="BD99" s="311">
        <f>ROUNDDOWN(IF( OR( AND(tabItens[[#This Row],[PontoPed]]&lt;tabItens[[#This Row],[Saldo]],tabItens[[#This Row],[Saldo]]&gt;0), tabItens[[#This Row],[PontoPed]]=0), 99, IF(AND(tabItens[[#This Row],[Saldo]]=0,tabItens[[#This Row],[PontoPed]]&gt;0), 0, (1-tabItens[[#This Row],[PctAb]])*10 ) ),0)</f>
        <v>4</v>
      </c>
      <c r="BE99" s="312">
        <f>MAX(ROUNDDOWN( IF(tabItens[[#This Row],[Abaixo]] &gt; 0,   tabItens[[#This Row],[Abaixo]] + (tabItens[[#This Row],[PontoMês]] * IF( OR( ISBLANK(tabItens[[#This Row],[ATA Nº/ANO]]), tabItens[[#This Row],[ATA Nº/ANO]] = ""),BE$2,BE$1)),0),0),0)</f>
        <v>2923</v>
      </c>
      <c r="BF9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2923</v>
      </c>
      <c r="BG99" s="313">
        <f>SUMIF(Consumo!$C$3:$C$862,tabItens[[#This Row],[CÓDIGO]],Consumo!$E$3:$E$862)</f>
        <v>0</v>
      </c>
      <c r="BH99" s="314">
        <f>IF(AND(tabItens[[#This Row],[Pend]] &gt; 0,tabItens[[#This Row],[Consumo]] &lt;&gt; 0), tabItens[[#This Row],[Pend]] / tabItens[[#This Row],[Consumo]], 0 )</f>
        <v>0</v>
      </c>
      <c r="BI99" s="313"/>
      <c r="BJ99" s="313"/>
      <c r="BK99" s="315" t="s">
        <v>907</v>
      </c>
    </row>
    <row r="100" spans="1:63" x14ac:dyDescent="0.3">
      <c r="A100" s="336">
        <v>141265</v>
      </c>
      <c r="B100" s="277" t="s">
        <v>2064</v>
      </c>
      <c r="C100" s="337" t="s">
        <v>302</v>
      </c>
      <c r="D100" s="338">
        <v>75.5</v>
      </c>
      <c r="E100" s="339"/>
      <c r="F100" s="339"/>
      <c r="G100" s="339" t="s">
        <v>892</v>
      </c>
      <c r="H100" s="281">
        <v>74</v>
      </c>
      <c r="I100" s="340">
        <v>103003</v>
      </c>
      <c r="J100" s="341">
        <v>71.779300000000006</v>
      </c>
      <c r="K100" s="342">
        <v>81</v>
      </c>
      <c r="L100" s="285">
        <f>IF(tabItens[[#This Row],[Média]] &gt; 0, tabItens[[#This Row],[QTDE ATUAL]] / tabItens[[#This Row],[Média]],999.9)</f>
        <v>9.5483870967741939</v>
      </c>
      <c r="M100" s="286">
        <v>0</v>
      </c>
      <c r="N100" s="287">
        <f>tabItens[[#This Row],[VALOR UNIT.]] * tabItens[[#This Row],[LC]]</f>
        <v>0</v>
      </c>
      <c r="O100" s="344"/>
      <c r="P100" s="289"/>
      <c r="Q100" s="345"/>
      <c r="R100" s="343"/>
      <c r="S100" s="346"/>
      <c r="T100" s="292">
        <f>ROUNDDOWN(IFERROR(tabItens[[#This Row],[ATA DT.VALID.]] - $D$1,0) / 30,0)</f>
        <v>-1507</v>
      </c>
      <c r="U100" s="277" t="s">
        <v>2065</v>
      </c>
      <c r="V100" s="293">
        <v>1</v>
      </c>
      <c r="W100" s="294" t="s">
        <v>2104</v>
      </c>
      <c r="X100" s="295">
        <v>76</v>
      </c>
      <c r="Y100" s="296">
        <v>3</v>
      </c>
      <c r="Z100" s="297"/>
      <c r="AA100" s="298"/>
      <c r="AB100" s="299"/>
      <c r="AC100" s="299"/>
      <c r="AD100" s="298"/>
      <c r="AE100" s="299"/>
      <c r="AF100" s="292"/>
      <c r="AG100" s="300" t="s">
        <v>904</v>
      </c>
      <c r="AH100" s="301"/>
      <c r="AI100" s="292">
        <v>32</v>
      </c>
      <c r="AJ100" s="301">
        <v>44784</v>
      </c>
      <c r="AK100" s="301">
        <v>44355</v>
      </c>
      <c r="AL100" s="301">
        <v>44586</v>
      </c>
      <c r="AM100" s="346"/>
      <c r="AN100" s="339"/>
      <c r="AO100" s="302" t="str">
        <f>_xlfn.IFNA(IF(VLOOKUP(tabItens[[#This Row],[CÓDIGO]],tabExcluirDoEstoque[#Data],1,FALSE),"sim",""),"")</f>
        <v/>
      </c>
      <c r="AP100" s="303" t="str">
        <f ca="1">IF(OR(ISBLANK(tabItens[[#This Row],[ATA DT.VALID.]]),tabItens[[#This Row],[ATA DT.VALID.]]="",tabItens[[#This Row],[ATA DT.VALID.]]=" "),"",IF(TYPE(tabItens[[#This Row],[ATA DT.VALID.]])=1,ROUNDUP((tabItens[[#This Row],[ATA DT.VALID.]]-TODAY())/7,0),""))</f>
        <v/>
      </c>
      <c r="AQ100" s="304"/>
      <c r="AR100" s="305" t="str">
        <f>IF(ISBLANK(tabItens[[#This Row],[CÓDIGO]]),"",IFERROR(VLOOKUP(tabItens[[#This Row],[CÓDIGO]],Consumo!$C$3:$AC$862,26,FALSE),0))</f>
        <v>09.2023</v>
      </c>
      <c r="AS100" s="306">
        <f>SUMIF(Consumo!$C$3:$C$862,tabItens[[#This Row],[CÓDIGO]],Consumo!$N$3:$N$862) + SUMIF(Consumo!$C$3:$C$862,tabItens[[#This Row],[CÓDIGO]],Consumo!$O$3:$O$862) + SUMIF(Consumo!$C$3:$C$862,tabItens[[#This Row],[CÓDIGO]],Consumo!$P$3:$P$862) + SUMIF(Consumo!$C$3:$C$862,tabItens[[#This Row],[CÓDIGO]],Consumo!$Q$3:$Q$862)</f>
        <v>31</v>
      </c>
      <c r="AT100" s="306">
        <f>SUMIF(Consumo!$C$3:$C$862,tabItens[[#This Row],[CÓDIGO]],Consumo!$Z$3:$Z$862)</f>
        <v>93</v>
      </c>
      <c r="AU100" s="307">
        <f>SUMIF(Consumo!$C$3:$C$862,tabItens[[#This Row],[CÓDIGO]],Consumo!$AA$3:$AA$862)</f>
        <v>20</v>
      </c>
      <c r="AV100" s="308">
        <f>SUMIF(Consumo!$C$3:$C$862,tabItens[[#This Row],[CÓDIGO]],Consumo!$Y$3:$Y$862)</f>
        <v>7.75</v>
      </c>
      <c r="AW100" s="281">
        <f>tabItens[[#This Row],[QTDE ATUAL]] + tabItens[[#This Row],[RC QTDE]] + tabItens[[#This Row],[AF SALDO]] + tabItens[[#This Row],[Recentes]]</f>
        <v>74</v>
      </c>
      <c r="AX100" s="309">
        <v>46</v>
      </c>
      <c r="AY100" s="309">
        <v>4</v>
      </c>
      <c r="AZ100" s="309">
        <f>IF(ISBLANK(tabItens[[#This Row],[CÓDIGO]]),"",tabItens[[#This Row],[PontoMês]] * (AZ$2+tabItens[[#This Row],[PontoQtM]]))</f>
        <v>184</v>
      </c>
      <c r="BA100" s="308">
        <f>tabItens[[#This Row],[PontoPed]] - tabItens[[#This Row],[Saldo]] + (1/10)</f>
        <v>110.1</v>
      </c>
      <c r="BB100" s="308">
        <f xml:space="preserve"> tabItens[[#This Row],[PontoMês]] * BB$2 - tabItens[[#This Row],[QTDE ATUAL]] - (1/10)</f>
        <v>-28.1</v>
      </c>
      <c r="BC100" s="310">
        <f>IF( tabItens[[#This Row],[PontoPed]]&gt;0, IF(tabItens[[#This Row],[PontoPed]]&lt;1, 1, IF( tabItens[[#This Row],[Saldo]]&gt;tabItens[[#This Row],[PontoPed]], 0, (tabItens[[#This Row],[PontoPed]]-tabItens[[#This Row],[Saldo]])/tabItens[[#This Row],[PontoPed]] ) ), 0 )</f>
        <v>0.59782608695652173</v>
      </c>
      <c r="BD100" s="311">
        <f>ROUNDDOWN(IF( OR( AND(tabItens[[#This Row],[PontoPed]]&lt;tabItens[[#This Row],[Saldo]],tabItens[[#This Row],[Saldo]]&gt;0), tabItens[[#This Row],[PontoPed]]=0), 99, IF(AND(tabItens[[#This Row],[Saldo]]=0,tabItens[[#This Row],[PontoPed]]&gt;0), 0, (1-tabItens[[#This Row],[PctAb]])*10 ) ),0)</f>
        <v>4</v>
      </c>
      <c r="BE100" s="312">
        <f>MAX(ROUNDDOWN( IF(tabItens[[#This Row],[Abaixo]] &gt; 0,   tabItens[[#This Row],[Abaixo]] + (tabItens[[#This Row],[PontoMês]] * IF( OR( ISBLANK(tabItens[[#This Row],[ATA Nº/ANO]]), tabItens[[#This Row],[ATA Nº/ANO]] = ""),BE$2,BE$1)),0),0),0)</f>
        <v>386</v>
      </c>
      <c r="BF10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386</v>
      </c>
      <c r="BG100" s="313">
        <f>SUMIF(Consumo!$C$3:$C$862,tabItens[[#This Row],[CÓDIGO]],Consumo!$E$3:$E$862)</f>
        <v>0</v>
      </c>
      <c r="BH100" s="314">
        <f>IF(AND(tabItens[[#This Row],[Pend]] &gt; 0,tabItens[[#This Row],[Consumo]] &lt;&gt; 0), tabItens[[#This Row],[Pend]] / tabItens[[#This Row],[Consumo]], 0 )</f>
        <v>0</v>
      </c>
      <c r="BI100" s="313"/>
      <c r="BJ100" s="313"/>
      <c r="BK100" s="315" t="s">
        <v>907</v>
      </c>
    </row>
    <row r="101" spans="1:63" x14ac:dyDescent="0.3">
      <c r="A101" s="336">
        <v>141266</v>
      </c>
      <c r="B101" s="277" t="s">
        <v>2066</v>
      </c>
      <c r="C101" s="337" t="s">
        <v>302</v>
      </c>
      <c r="D101" s="338">
        <v>65</v>
      </c>
      <c r="E101" s="339"/>
      <c r="F101" s="339"/>
      <c r="G101" s="339" t="s">
        <v>892</v>
      </c>
      <c r="H101" s="281">
        <v>109</v>
      </c>
      <c r="I101" s="340">
        <v>103003</v>
      </c>
      <c r="J101" s="341">
        <v>65</v>
      </c>
      <c r="K101" s="342">
        <v>61</v>
      </c>
      <c r="L101" s="285">
        <f>IF(tabItens[[#This Row],[Média]] &gt; 0, tabItens[[#This Row],[QTDE ATUAL]] / tabItens[[#This Row],[Média]],999.9)</f>
        <v>20.4375</v>
      </c>
      <c r="M101" s="286">
        <v>0</v>
      </c>
      <c r="N101" s="287">
        <f>tabItens[[#This Row],[VALOR UNIT.]] * tabItens[[#This Row],[LC]]</f>
        <v>0</v>
      </c>
      <c r="O101" s="344"/>
      <c r="P101" s="289"/>
      <c r="Q101" s="345"/>
      <c r="R101" s="343"/>
      <c r="S101" s="346"/>
      <c r="T101" s="292">
        <f>ROUNDDOWN(IFERROR(tabItens[[#This Row],[ATA DT.VALID.]] - $D$1,0) / 30,0)</f>
        <v>-1507</v>
      </c>
      <c r="U101" s="277" t="s">
        <v>2065</v>
      </c>
      <c r="V101" s="293">
        <v>1</v>
      </c>
      <c r="W101" s="294" t="s">
        <v>2104</v>
      </c>
      <c r="X101" s="295">
        <v>76</v>
      </c>
      <c r="Y101" s="296">
        <v>3</v>
      </c>
      <c r="Z101" s="297"/>
      <c r="AA101" s="298"/>
      <c r="AB101" s="299"/>
      <c r="AC101" s="299">
        <v>11620</v>
      </c>
      <c r="AD101" s="298">
        <v>2023</v>
      </c>
      <c r="AE101" s="299">
        <v>50</v>
      </c>
      <c r="AF101" s="292">
        <v>50</v>
      </c>
      <c r="AG101" s="300" t="s">
        <v>2091</v>
      </c>
      <c r="AH101" s="301">
        <v>45247</v>
      </c>
      <c r="AI101" s="292">
        <v>22</v>
      </c>
      <c r="AJ101" s="301">
        <v>44635</v>
      </c>
      <c r="AK101" s="301">
        <v>44355</v>
      </c>
      <c r="AL101" s="301">
        <v>45181</v>
      </c>
      <c r="AM101" s="346"/>
      <c r="AN101" s="339"/>
      <c r="AO101" s="302" t="str">
        <f>_xlfn.IFNA(IF(VLOOKUP(tabItens[[#This Row],[CÓDIGO]],tabExcluirDoEstoque[#Data],1,FALSE),"sim",""),"")</f>
        <v/>
      </c>
      <c r="AP101" s="303" t="str">
        <f ca="1">IF(OR(ISBLANK(tabItens[[#This Row],[ATA DT.VALID.]]),tabItens[[#This Row],[ATA DT.VALID.]]="",tabItens[[#This Row],[ATA DT.VALID.]]=" "),"",IF(TYPE(tabItens[[#This Row],[ATA DT.VALID.]])=1,ROUNDUP((tabItens[[#This Row],[ATA DT.VALID.]]-TODAY())/7,0),""))</f>
        <v/>
      </c>
      <c r="AQ101" s="304"/>
      <c r="AR101" s="305" t="str">
        <f>IF(ISBLANK(tabItens[[#This Row],[CÓDIGO]]),"",IFERROR(VLOOKUP(tabItens[[#This Row],[CÓDIGO]],Consumo!$C$3:$AC$862,26,FALSE),0))</f>
        <v>09.2023</v>
      </c>
      <c r="AS101" s="306">
        <f>SUMIF(Consumo!$C$3:$C$862,tabItens[[#This Row],[CÓDIGO]],Consumo!$N$3:$N$862) + SUMIF(Consumo!$C$3:$C$862,tabItens[[#This Row],[CÓDIGO]],Consumo!$O$3:$O$862) + SUMIF(Consumo!$C$3:$C$862,tabItens[[#This Row],[CÓDIGO]],Consumo!$P$3:$P$862) + SUMIF(Consumo!$C$3:$C$862,tabItens[[#This Row],[CÓDIGO]],Consumo!$Q$3:$Q$862)</f>
        <v>33</v>
      </c>
      <c r="AT101" s="306">
        <f>SUMIF(Consumo!$C$3:$C$862,tabItens[[#This Row],[CÓDIGO]],Consumo!$Z$3:$Z$862)</f>
        <v>67</v>
      </c>
      <c r="AU101" s="307">
        <f>SUMIF(Consumo!$C$3:$C$862,tabItens[[#This Row],[CÓDIGO]],Consumo!$AA$3:$AA$862)</f>
        <v>22</v>
      </c>
      <c r="AV101" s="308">
        <f>SUMIF(Consumo!$C$3:$C$862,tabItens[[#This Row],[CÓDIGO]],Consumo!$Y$3:$Y$862)</f>
        <v>5.333333333333333</v>
      </c>
      <c r="AW101" s="281">
        <f>tabItens[[#This Row],[QTDE ATUAL]] + tabItens[[#This Row],[RC QTDE]] + tabItens[[#This Row],[AF SALDO]] + tabItens[[#This Row],[Recentes]]</f>
        <v>159</v>
      </c>
      <c r="AX101" s="309">
        <v>83</v>
      </c>
      <c r="AY101" s="309">
        <v>4</v>
      </c>
      <c r="AZ101" s="309">
        <f>IF(ISBLANK(tabItens[[#This Row],[CÓDIGO]]),"",tabItens[[#This Row],[PontoMês]] * (AZ$2+tabItens[[#This Row],[PontoQtM]]))</f>
        <v>332</v>
      </c>
      <c r="BA101" s="308">
        <f>tabItens[[#This Row],[PontoPed]] - tabItens[[#This Row],[Saldo]] + (1/10)</f>
        <v>173.1</v>
      </c>
      <c r="BB101" s="308">
        <f xml:space="preserve"> tabItens[[#This Row],[PontoMês]] * BB$2 - tabItens[[#This Row],[QTDE ATUAL]] - (1/10)</f>
        <v>-26.1</v>
      </c>
      <c r="BC101" s="310">
        <f>IF( tabItens[[#This Row],[PontoPed]]&gt;0, IF(tabItens[[#This Row],[PontoPed]]&lt;1, 1, IF( tabItens[[#This Row],[Saldo]]&gt;tabItens[[#This Row],[PontoPed]], 0, (tabItens[[#This Row],[PontoPed]]-tabItens[[#This Row],[Saldo]])/tabItens[[#This Row],[PontoPed]] ) ), 0 )</f>
        <v>0.52108433734939763</v>
      </c>
      <c r="BD101" s="311">
        <f>ROUNDDOWN(IF( OR( AND(tabItens[[#This Row],[PontoPed]]&lt;tabItens[[#This Row],[Saldo]],tabItens[[#This Row],[Saldo]]&gt;0), tabItens[[#This Row],[PontoPed]]=0), 99, IF(AND(tabItens[[#This Row],[Saldo]]=0,tabItens[[#This Row],[PontoPed]]&gt;0), 0, (1-tabItens[[#This Row],[PctAb]])*10 ) ),0)</f>
        <v>4</v>
      </c>
      <c r="BE101" s="312">
        <f>MAX(ROUNDDOWN( IF(tabItens[[#This Row],[Abaixo]] &gt; 0,   tabItens[[#This Row],[Abaixo]] + (tabItens[[#This Row],[PontoMês]] * IF( OR( ISBLANK(tabItens[[#This Row],[ATA Nº/ANO]]), tabItens[[#This Row],[ATA Nº/ANO]] = ""),BE$2,BE$1)),0),0),0)</f>
        <v>671</v>
      </c>
      <c r="BF10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671</v>
      </c>
      <c r="BG101" s="313">
        <f>SUMIF(Consumo!$C$3:$C$862,tabItens[[#This Row],[CÓDIGO]],Consumo!$E$3:$E$862)</f>
        <v>0</v>
      </c>
      <c r="BH101" s="314">
        <f>IF(AND(tabItens[[#This Row],[Pend]] &gt; 0,tabItens[[#This Row],[Consumo]] &lt;&gt; 0), tabItens[[#This Row],[Pend]] / tabItens[[#This Row],[Consumo]], 0 )</f>
        <v>0</v>
      </c>
      <c r="BI101" s="313"/>
      <c r="BJ101" s="313"/>
      <c r="BK101" s="315" t="s">
        <v>907</v>
      </c>
    </row>
    <row r="102" spans="1:63" x14ac:dyDescent="0.3">
      <c r="A102" s="336">
        <v>141681</v>
      </c>
      <c r="B102" s="277" t="s">
        <v>2076</v>
      </c>
      <c r="C102" s="337" t="s">
        <v>302</v>
      </c>
      <c r="D102" s="338">
        <v>75</v>
      </c>
      <c r="E102" s="339"/>
      <c r="F102" s="339"/>
      <c r="G102" s="339" t="s">
        <v>892</v>
      </c>
      <c r="H102" s="281">
        <v>113</v>
      </c>
      <c r="I102" s="340">
        <v>103003</v>
      </c>
      <c r="J102" s="341">
        <v>88.772729999999996</v>
      </c>
      <c r="K102" s="342">
        <v>25</v>
      </c>
      <c r="L102" s="285">
        <f>IF(tabItens[[#This Row],[Média]] &gt; 0, tabItens[[#This Row],[QTDE ATUAL]] / tabItens[[#This Row],[Média]],999.9)</f>
        <v>54.239999999999995</v>
      </c>
      <c r="M102" s="286">
        <v>0</v>
      </c>
      <c r="N102" s="287">
        <f>tabItens[[#This Row],[VALOR UNIT.]] * tabItens[[#This Row],[LC]]</f>
        <v>0</v>
      </c>
      <c r="O102" s="344"/>
      <c r="P102" s="289"/>
      <c r="Q102" s="345"/>
      <c r="R102" s="343"/>
      <c r="S102" s="346"/>
      <c r="T102" s="292">
        <f>ROUNDDOWN(IFERROR(tabItens[[#This Row],[ATA DT.VALID.]] - $D$1,0) / 30,0)</f>
        <v>-1507</v>
      </c>
      <c r="U102" s="277" t="s">
        <v>2065</v>
      </c>
      <c r="V102" s="293">
        <v>1</v>
      </c>
      <c r="W102" s="294" t="s">
        <v>2104</v>
      </c>
      <c r="X102" s="295">
        <v>76</v>
      </c>
      <c r="Y102" s="296">
        <v>3</v>
      </c>
      <c r="Z102" s="297"/>
      <c r="AA102" s="298"/>
      <c r="AB102" s="299"/>
      <c r="AC102" s="299"/>
      <c r="AD102" s="298"/>
      <c r="AE102" s="299"/>
      <c r="AF102" s="292"/>
      <c r="AG102" s="300" t="s">
        <v>904</v>
      </c>
      <c r="AH102" s="301"/>
      <c r="AI102" s="292">
        <v>8</v>
      </c>
      <c r="AJ102" s="301">
        <v>44676</v>
      </c>
      <c r="AK102" s="301">
        <v>44375</v>
      </c>
      <c r="AL102" s="301">
        <v>44586</v>
      </c>
      <c r="AM102" s="346"/>
      <c r="AN102" s="339"/>
      <c r="AO102" s="302" t="str">
        <f>_xlfn.IFNA(IF(VLOOKUP(tabItens[[#This Row],[CÓDIGO]],tabExcluirDoEstoque[#Data],1,FALSE),"sim",""),"")</f>
        <v/>
      </c>
      <c r="AP102" s="303" t="str">
        <f ca="1">IF(OR(ISBLANK(tabItens[[#This Row],[ATA DT.VALID.]]),tabItens[[#This Row],[ATA DT.VALID.]]="",tabItens[[#This Row],[ATA DT.VALID.]]=" "),"",IF(TYPE(tabItens[[#This Row],[ATA DT.VALID.]])=1,ROUNDUP((tabItens[[#This Row],[ATA DT.VALID.]]-TODAY())/7,0),""))</f>
        <v/>
      </c>
      <c r="AQ102" s="304"/>
      <c r="AR102" s="305" t="str">
        <f>IF(ISBLANK(tabItens[[#This Row],[CÓDIGO]]),"",IFERROR(VLOOKUP(tabItens[[#This Row],[CÓDIGO]],Consumo!$C$3:$AC$862,26,FALSE),0))</f>
        <v>08.2023</v>
      </c>
      <c r="AS102" s="306">
        <f>SUMIF(Consumo!$C$3:$C$862,tabItens[[#This Row],[CÓDIGO]],Consumo!$N$3:$N$862) + SUMIF(Consumo!$C$3:$C$862,tabItens[[#This Row],[CÓDIGO]],Consumo!$O$3:$O$862) + SUMIF(Consumo!$C$3:$C$862,tabItens[[#This Row],[CÓDIGO]],Consumo!$P$3:$P$862) + SUMIF(Consumo!$C$3:$C$862,tabItens[[#This Row],[CÓDIGO]],Consumo!$Q$3:$Q$862)</f>
        <v>15</v>
      </c>
      <c r="AT102" s="306">
        <f>SUMIF(Consumo!$C$3:$C$862,tabItens[[#This Row],[CÓDIGO]],Consumo!$Z$3:$Z$862)</f>
        <v>26</v>
      </c>
      <c r="AU102" s="307">
        <f>SUMIF(Consumo!$C$3:$C$862,tabItens[[#This Row],[CÓDIGO]],Consumo!$AA$3:$AA$862)</f>
        <v>8</v>
      </c>
      <c r="AV102" s="308">
        <f>SUMIF(Consumo!$C$3:$C$862,tabItens[[#This Row],[CÓDIGO]],Consumo!$Y$3:$Y$862)</f>
        <v>2.0833333333333335</v>
      </c>
      <c r="AW102" s="281">
        <f>tabItens[[#This Row],[QTDE ATUAL]] + tabItens[[#This Row],[RC QTDE]] + tabItens[[#This Row],[AF SALDO]] + tabItens[[#This Row],[Recentes]]</f>
        <v>113</v>
      </c>
      <c r="AX102" s="309">
        <v>66</v>
      </c>
      <c r="AY102" s="309">
        <v>4</v>
      </c>
      <c r="AZ102" s="309">
        <f>IF(ISBLANK(tabItens[[#This Row],[CÓDIGO]]),"",tabItens[[#This Row],[PontoMês]] * (AZ$2+tabItens[[#This Row],[PontoQtM]]))</f>
        <v>264</v>
      </c>
      <c r="BA102" s="308">
        <f>tabItens[[#This Row],[PontoPed]] - tabItens[[#This Row],[Saldo]] + (1/10)</f>
        <v>151.1</v>
      </c>
      <c r="BB102" s="308">
        <f xml:space="preserve"> tabItens[[#This Row],[PontoMês]] * BB$2 - tabItens[[#This Row],[QTDE ATUAL]] - (1/10)</f>
        <v>-47.1</v>
      </c>
      <c r="BC102" s="310">
        <f>IF( tabItens[[#This Row],[PontoPed]]&gt;0, IF(tabItens[[#This Row],[PontoPed]]&lt;1, 1, IF( tabItens[[#This Row],[Saldo]]&gt;tabItens[[#This Row],[PontoPed]], 0, (tabItens[[#This Row],[PontoPed]]-tabItens[[#This Row],[Saldo]])/tabItens[[#This Row],[PontoPed]] ) ), 0 )</f>
        <v>0.57196969696969702</v>
      </c>
      <c r="BD102" s="311">
        <f>ROUNDDOWN(IF( OR( AND(tabItens[[#This Row],[PontoPed]]&lt;tabItens[[#This Row],[Saldo]],tabItens[[#This Row],[Saldo]]&gt;0), tabItens[[#This Row],[PontoPed]]=0), 99, IF(AND(tabItens[[#This Row],[Saldo]]=0,tabItens[[#This Row],[PontoPed]]&gt;0), 0, (1-tabItens[[#This Row],[PctAb]])*10 ) ),0)</f>
        <v>4</v>
      </c>
      <c r="BE102" s="312">
        <f>MAX(ROUNDDOWN( IF(tabItens[[#This Row],[Abaixo]] &gt; 0,   tabItens[[#This Row],[Abaixo]] + (tabItens[[#This Row],[PontoMês]] * IF( OR( ISBLANK(tabItens[[#This Row],[ATA Nº/ANO]]), tabItens[[#This Row],[ATA Nº/ANO]] = ""),BE$2,BE$1)),0),0),0)</f>
        <v>547</v>
      </c>
      <c r="BF10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547</v>
      </c>
      <c r="BG102" s="313">
        <f>SUMIF(Consumo!$C$3:$C$862,tabItens[[#This Row],[CÓDIGO]],Consumo!$E$3:$E$862)</f>
        <v>0</v>
      </c>
      <c r="BH102" s="314">
        <f>IF(AND(tabItens[[#This Row],[Pend]] &gt; 0,tabItens[[#This Row],[Consumo]] &lt;&gt; 0), tabItens[[#This Row],[Pend]] / tabItens[[#This Row],[Consumo]], 0 )</f>
        <v>0</v>
      </c>
      <c r="BI102" s="313"/>
      <c r="BJ102" s="313"/>
      <c r="BK102" s="315" t="s">
        <v>907</v>
      </c>
    </row>
    <row r="103" spans="1:63" x14ac:dyDescent="0.3">
      <c r="A103" s="336">
        <v>141615</v>
      </c>
      <c r="B103" s="277" t="s">
        <v>2073</v>
      </c>
      <c r="C103" s="337" t="s">
        <v>288</v>
      </c>
      <c r="D103" s="338">
        <v>299.98</v>
      </c>
      <c r="E103" s="339"/>
      <c r="F103" s="339"/>
      <c r="G103" s="339" t="s">
        <v>892</v>
      </c>
      <c r="H103" s="281">
        <v>61</v>
      </c>
      <c r="I103" s="340">
        <v>103003</v>
      </c>
      <c r="J103" s="341">
        <v>299.98</v>
      </c>
      <c r="K103" s="342">
        <v>55</v>
      </c>
      <c r="L103" s="285">
        <f>IF(tabItens[[#This Row],[Média]] &gt; 0, tabItens[[#This Row],[QTDE ATUAL]] / tabItens[[#This Row],[Média]],999.9)</f>
        <v>12.620689655172415</v>
      </c>
      <c r="M103" s="286">
        <v>0</v>
      </c>
      <c r="N103" s="287">
        <f>tabItens[[#This Row],[VALOR UNIT.]] * tabItens[[#This Row],[LC]]</f>
        <v>0</v>
      </c>
      <c r="O103" s="344"/>
      <c r="P103" s="289"/>
      <c r="Q103" s="345"/>
      <c r="R103" s="343"/>
      <c r="S103" s="346"/>
      <c r="T103" s="292">
        <f>ROUNDDOWN(IFERROR(tabItens[[#This Row],[ATA DT.VALID.]] - $D$1,0) / 30,0)</f>
        <v>-1507</v>
      </c>
      <c r="U103" s="277" t="s">
        <v>1016</v>
      </c>
      <c r="V103" s="293">
        <v>1</v>
      </c>
      <c r="W103" s="294" t="s">
        <v>2104</v>
      </c>
      <c r="X103" s="295">
        <v>76</v>
      </c>
      <c r="Y103" s="296">
        <v>10</v>
      </c>
      <c r="Z103" s="297"/>
      <c r="AA103" s="298"/>
      <c r="AB103" s="299"/>
      <c r="AC103" s="299">
        <v>11620</v>
      </c>
      <c r="AD103" s="298">
        <v>2023</v>
      </c>
      <c r="AE103" s="299">
        <v>50</v>
      </c>
      <c r="AF103" s="292">
        <v>50</v>
      </c>
      <c r="AG103" s="300" t="s">
        <v>2091</v>
      </c>
      <c r="AH103" s="301">
        <v>45247</v>
      </c>
      <c r="AI103" s="292">
        <v>22</v>
      </c>
      <c r="AJ103" s="301">
        <v>44838</v>
      </c>
      <c r="AK103" s="301">
        <v>44371</v>
      </c>
      <c r="AL103" s="301">
        <v>45181</v>
      </c>
      <c r="AM103" s="346"/>
      <c r="AN103" s="339"/>
      <c r="AO103" s="302" t="str">
        <f>_xlfn.IFNA(IF(VLOOKUP(tabItens[[#This Row],[CÓDIGO]],tabExcluirDoEstoque[#Data],1,FALSE),"sim",""),"")</f>
        <v/>
      </c>
      <c r="AP103" s="303" t="str">
        <f ca="1">IF(OR(ISBLANK(tabItens[[#This Row],[ATA DT.VALID.]]),tabItens[[#This Row],[ATA DT.VALID.]]="",tabItens[[#This Row],[ATA DT.VALID.]]=" "),"",IF(TYPE(tabItens[[#This Row],[ATA DT.VALID.]])=1,ROUNDUP((tabItens[[#This Row],[ATA DT.VALID.]]-TODAY())/7,0),""))</f>
        <v/>
      </c>
      <c r="AQ103" s="304">
        <v>0</v>
      </c>
      <c r="AR103" s="305" t="str">
        <f>IF(ISBLANK(tabItens[[#This Row],[CÓDIGO]]),"",IFERROR(VLOOKUP(tabItens[[#This Row],[CÓDIGO]],Consumo!$C$3:$AC$862,26,FALSE),0))</f>
        <v>09.2023</v>
      </c>
      <c r="AS103" s="306">
        <f>SUMIF(Consumo!$C$3:$C$862,tabItens[[#This Row],[CÓDIGO]],Consumo!$N$3:$N$862) + SUMIF(Consumo!$C$3:$C$862,tabItens[[#This Row],[CÓDIGO]],Consumo!$O$3:$O$862) + SUMIF(Consumo!$C$3:$C$862,tabItens[[#This Row],[CÓDIGO]],Consumo!$P$3:$P$862) + SUMIF(Consumo!$C$3:$C$862,tabItens[[#This Row],[CÓDIGO]],Consumo!$Q$3:$Q$862)</f>
        <v>36</v>
      </c>
      <c r="AT103" s="306">
        <f>SUMIF(Consumo!$C$3:$C$862,tabItens[[#This Row],[CÓDIGO]],Consumo!$Z$3:$Z$862)</f>
        <v>63</v>
      </c>
      <c r="AU103" s="307">
        <f>SUMIF(Consumo!$C$3:$C$862,tabItens[[#This Row],[CÓDIGO]],Consumo!$AA$3:$AA$862)</f>
        <v>24</v>
      </c>
      <c r="AV103" s="308">
        <f>SUMIF(Consumo!$C$3:$C$862,tabItens[[#This Row],[CÓDIGO]],Consumo!$Y$3:$Y$862)</f>
        <v>4.833333333333333</v>
      </c>
      <c r="AW103" s="281">
        <f>tabItens[[#This Row],[QTDE ATUAL]] + tabItens[[#This Row],[RC QTDE]] + tabItens[[#This Row],[AF SALDO]] + tabItens[[#This Row],[Recentes]]</f>
        <v>111</v>
      </c>
      <c r="AX103" s="309">
        <v>60</v>
      </c>
      <c r="AY103" s="309">
        <v>4</v>
      </c>
      <c r="AZ103" s="309">
        <f>IF(ISBLANK(tabItens[[#This Row],[CÓDIGO]]),"",tabItens[[#This Row],[PontoMês]] * (AZ$2+tabItens[[#This Row],[PontoQtM]]))</f>
        <v>240</v>
      </c>
      <c r="BA103" s="308">
        <f>tabItens[[#This Row],[PontoPed]] - tabItens[[#This Row],[Saldo]] + (1/10)</f>
        <v>129.1</v>
      </c>
      <c r="BB103" s="308">
        <f xml:space="preserve"> tabItens[[#This Row],[PontoMês]] * BB$2 - tabItens[[#This Row],[QTDE ATUAL]] - (1/10)</f>
        <v>-1.1000000000000001</v>
      </c>
      <c r="BC103" s="310">
        <f>IF( tabItens[[#This Row],[PontoPed]]&gt;0, IF(tabItens[[#This Row],[PontoPed]]&lt;1, 1, IF( tabItens[[#This Row],[Saldo]]&gt;tabItens[[#This Row],[PontoPed]], 0, (tabItens[[#This Row],[PontoPed]]-tabItens[[#This Row],[Saldo]])/tabItens[[#This Row],[PontoPed]] ) ), 0 )</f>
        <v>0.53749999999999998</v>
      </c>
      <c r="BD103" s="311">
        <f>ROUNDDOWN(IF( OR( AND(tabItens[[#This Row],[PontoPed]]&lt;tabItens[[#This Row],[Saldo]],tabItens[[#This Row],[Saldo]]&gt;0), tabItens[[#This Row],[PontoPed]]=0), 99, IF(AND(tabItens[[#This Row],[Saldo]]=0,tabItens[[#This Row],[PontoPed]]&gt;0), 0, (1-tabItens[[#This Row],[PctAb]])*10 ) ),0)</f>
        <v>4</v>
      </c>
      <c r="BE103" s="312">
        <f>MAX(ROUNDDOWN( IF(tabItens[[#This Row],[Abaixo]] &gt; 0,   tabItens[[#This Row],[Abaixo]] + (tabItens[[#This Row],[PontoMês]] * IF( OR( ISBLANK(tabItens[[#This Row],[ATA Nº/ANO]]), tabItens[[#This Row],[ATA Nº/ANO]] = ""),BE$2,BE$1)),0),0),0)</f>
        <v>489</v>
      </c>
      <c r="BF10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489</v>
      </c>
      <c r="BG103" s="313">
        <f>SUMIF(Consumo!$C$3:$C$862,tabItens[[#This Row],[CÓDIGO]],Consumo!$E$3:$E$862)</f>
        <v>0</v>
      </c>
      <c r="BH103" s="314">
        <f>IF(AND(tabItens[[#This Row],[Pend]] &gt; 0,tabItens[[#This Row],[Consumo]] &lt;&gt; 0), tabItens[[#This Row],[Pend]] / tabItens[[#This Row],[Consumo]], 0 )</f>
        <v>0</v>
      </c>
      <c r="BI103" s="313"/>
      <c r="BJ103" s="313"/>
      <c r="BK103" s="315" t="s">
        <v>907</v>
      </c>
    </row>
    <row r="104" spans="1:63" x14ac:dyDescent="0.3">
      <c r="A104" s="336">
        <v>141418</v>
      </c>
      <c r="B104" s="277" t="s">
        <v>2069</v>
      </c>
      <c r="C104" s="337" t="s">
        <v>264</v>
      </c>
      <c r="D104" s="338">
        <v>31.07</v>
      </c>
      <c r="E104" s="339"/>
      <c r="F104" s="339"/>
      <c r="G104" s="339" t="s">
        <v>892</v>
      </c>
      <c r="H104" s="281">
        <v>857</v>
      </c>
      <c r="I104" s="340">
        <v>103003</v>
      </c>
      <c r="J104" s="341">
        <v>31.07</v>
      </c>
      <c r="K104" s="342">
        <v>388</v>
      </c>
      <c r="L104" s="285">
        <f>IF(tabItens[[#This Row],[Média]] &gt; 0, tabItens[[#This Row],[QTDE ATUAL]] / tabItens[[#This Row],[Média]],999.9)</f>
        <v>16.507223113964688</v>
      </c>
      <c r="M104" s="286">
        <v>0</v>
      </c>
      <c r="N104" s="287">
        <f>tabItens[[#This Row],[VALOR UNIT.]] * tabItens[[#This Row],[LC]]</f>
        <v>0</v>
      </c>
      <c r="O104" s="344"/>
      <c r="P104" s="289"/>
      <c r="Q104" s="345"/>
      <c r="R104" s="343"/>
      <c r="S104" s="346"/>
      <c r="T104" s="292">
        <f>ROUNDDOWN(IFERROR(tabItens[[#This Row],[ATA DT.VALID.]] - $D$1,0) / 30,0)</f>
        <v>-1507</v>
      </c>
      <c r="U104" s="277" t="s">
        <v>1006</v>
      </c>
      <c r="V104" s="293">
        <v>1</v>
      </c>
      <c r="W104" s="294" t="s">
        <v>2104</v>
      </c>
      <c r="X104" s="295">
        <v>76</v>
      </c>
      <c r="Y104" s="296">
        <v>11</v>
      </c>
      <c r="Z104" s="297"/>
      <c r="AA104" s="298"/>
      <c r="AB104" s="299"/>
      <c r="AC104" s="299"/>
      <c r="AD104" s="298"/>
      <c r="AE104" s="299"/>
      <c r="AF104" s="292"/>
      <c r="AG104" s="300" t="s">
        <v>904</v>
      </c>
      <c r="AH104" s="301"/>
      <c r="AI104" s="292">
        <v>342</v>
      </c>
      <c r="AJ104" s="301">
        <v>44924</v>
      </c>
      <c r="AK104" s="301">
        <v>44362</v>
      </c>
      <c r="AL104" s="301">
        <v>45119</v>
      </c>
      <c r="AM104" s="346"/>
      <c r="AN104" s="339"/>
      <c r="AO104" s="302" t="str">
        <f>_xlfn.IFNA(IF(VLOOKUP(tabItens[[#This Row],[CÓDIGO]],tabExcluirDoEstoque[#Data],1,FALSE),"sim",""),"")</f>
        <v/>
      </c>
      <c r="AP104" s="303" t="str">
        <f ca="1">IF(OR(ISBLANK(tabItens[[#This Row],[ATA DT.VALID.]]),tabItens[[#This Row],[ATA DT.VALID.]]="",tabItens[[#This Row],[ATA DT.VALID.]]=" "),"",IF(TYPE(tabItens[[#This Row],[ATA DT.VALID.]])=1,ROUNDUP((tabItens[[#This Row],[ATA DT.VALID.]]-TODAY())/7,0),""))</f>
        <v/>
      </c>
      <c r="AQ104" s="304"/>
      <c r="AR104" s="305" t="str">
        <f>IF(ISBLANK(tabItens[[#This Row],[CÓDIGO]]),"",IFERROR(VLOOKUP(tabItens[[#This Row],[CÓDIGO]],Consumo!$C$3:$AC$862,26,FALSE),0))</f>
        <v>09.2023</v>
      </c>
      <c r="AS104" s="306">
        <f>SUMIF(Consumo!$C$3:$C$862,tabItens[[#This Row],[CÓDIGO]],Consumo!$N$3:$N$862) + SUMIF(Consumo!$C$3:$C$862,tabItens[[#This Row],[CÓDIGO]],Consumo!$O$3:$O$862) + SUMIF(Consumo!$C$3:$C$862,tabItens[[#This Row],[CÓDIGO]],Consumo!$P$3:$P$862) + SUMIF(Consumo!$C$3:$C$862,tabItens[[#This Row],[CÓDIGO]],Consumo!$Q$3:$Q$862)</f>
        <v>217</v>
      </c>
      <c r="AT104" s="306">
        <f>SUMIF(Consumo!$C$3:$C$862,tabItens[[#This Row],[CÓDIGO]],Consumo!$Z$3:$Z$862)</f>
        <v>623</v>
      </c>
      <c r="AU104" s="307">
        <f>SUMIF(Consumo!$C$3:$C$862,tabItens[[#This Row],[CÓDIGO]],Consumo!$AA$3:$AA$862)</f>
        <v>78</v>
      </c>
      <c r="AV104" s="308">
        <f>SUMIF(Consumo!$C$3:$C$862,tabItens[[#This Row],[CÓDIGO]],Consumo!$Y$3:$Y$862)</f>
        <v>51.916666666666664</v>
      </c>
      <c r="AW104" s="281">
        <f>tabItens[[#This Row],[QTDE ATUAL]] + tabItens[[#This Row],[RC QTDE]] + tabItens[[#This Row],[AF SALDO]] + tabItens[[#This Row],[Recentes]]</f>
        <v>857</v>
      </c>
      <c r="AX104" s="309">
        <v>474</v>
      </c>
      <c r="AY104" s="309">
        <v>4</v>
      </c>
      <c r="AZ104" s="309">
        <f>IF(ISBLANK(tabItens[[#This Row],[CÓDIGO]]),"",tabItens[[#This Row],[PontoMês]] * (AZ$2+tabItens[[#This Row],[PontoQtM]]))</f>
        <v>1896</v>
      </c>
      <c r="BA104" s="308">
        <f>tabItens[[#This Row],[PontoPed]] - tabItens[[#This Row],[Saldo]] + (1/10)</f>
        <v>1039.0999999999999</v>
      </c>
      <c r="BB104" s="308">
        <f xml:space="preserve"> tabItens[[#This Row],[PontoMês]] * BB$2 - tabItens[[#This Row],[QTDE ATUAL]] - (1/10)</f>
        <v>-383.1</v>
      </c>
      <c r="BC104" s="310">
        <f>IF( tabItens[[#This Row],[PontoPed]]&gt;0, IF(tabItens[[#This Row],[PontoPed]]&lt;1, 1, IF( tabItens[[#This Row],[Saldo]]&gt;tabItens[[#This Row],[PontoPed]], 0, (tabItens[[#This Row],[PontoPed]]-tabItens[[#This Row],[Saldo]])/tabItens[[#This Row],[PontoPed]] ) ), 0 )</f>
        <v>0.5479957805907173</v>
      </c>
      <c r="BD104" s="311">
        <f>ROUNDDOWN(IF( OR( AND(tabItens[[#This Row],[PontoPed]]&lt;tabItens[[#This Row],[Saldo]],tabItens[[#This Row],[Saldo]]&gt;0), tabItens[[#This Row],[PontoPed]]=0), 99, IF(AND(tabItens[[#This Row],[Saldo]]=0,tabItens[[#This Row],[PontoPed]]&gt;0), 0, (1-tabItens[[#This Row],[PctAb]])*10 ) ),0)</f>
        <v>4</v>
      </c>
      <c r="BE104" s="312">
        <f>MAX(ROUNDDOWN( IF(tabItens[[#This Row],[Abaixo]] &gt; 0,   tabItens[[#This Row],[Abaixo]] + (tabItens[[#This Row],[PontoMês]] * IF( OR( ISBLANK(tabItens[[#This Row],[ATA Nº/ANO]]), tabItens[[#This Row],[ATA Nº/ANO]] = ""),BE$2,BE$1)),0),0),0)</f>
        <v>3883</v>
      </c>
      <c r="BF10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3883</v>
      </c>
      <c r="BG104" s="313">
        <f>SUMIF(Consumo!$C$3:$C$862,tabItens[[#This Row],[CÓDIGO]],Consumo!$E$3:$E$862)</f>
        <v>0</v>
      </c>
      <c r="BH104" s="314">
        <f>IF(AND(tabItens[[#This Row],[Pend]] &gt; 0,tabItens[[#This Row],[Consumo]] &lt;&gt; 0), tabItens[[#This Row],[Pend]] / tabItens[[#This Row],[Consumo]], 0 )</f>
        <v>0</v>
      </c>
      <c r="BI104" s="313"/>
      <c r="BJ104" s="313"/>
      <c r="BK104" s="315" t="s">
        <v>907</v>
      </c>
    </row>
    <row r="105" spans="1:63" x14ac:dyDescent="0.3">
      <c r="A105" s="336">
        <v>74907</v>
      </c>
      <c r="B105" s="277" t="s">
        <v>1449</v>
      </c>
      <c r="C105" s="337" t="s">
        <v>264</v>
      </c>
      <c r="D105" s="338">
        <v>200.47</v>
      </c>
      <c r="E105" s="339" t="s">
        <v>1450</v>
      </c>
      <c r="F105" s="339" t="s">
        <v>1451</v>
      </c>
      <c r="G105" s="339" t="s">
        <v>1322</v>
      </c>
      <c r="H105" s="281">
        <v>11</v>
      </c>
      <c r="I105" s="340">
        <v>103003</v>
      </c>
      <c r="J105" s="341">
        <v>200.47</v>
      </c>
      <c r="K105" s="342">
        <v>87</v>
      </c>
      <c r="L105" s="285">
        <f>IF(tabItens[[#This Row],[Média]] &gt; 0, tabItens[[#This Row],[QTDE ATUAL]] / tabItens[[#This Row],[Média]],999.9)</f>
        <v>1.7837837837837838</v>
      </c>
      <c r="M105" s="286">
        <v>0</v>
      </c>
      <c r="N105" s="287">
        <f>tabItens[[#This Row],[VALOR UNIT.]] * tabItens[[#This Row],[LC]]</f>
        <v>0</v>
      </c>
      <c r="O105" s="344" t="s">
        <v>1323</v>
      </c>
      <c r="P105" s="289">
        <v>0</v>
      </c>
      <c r="Q105" s="345">
        <v>199</v>
      </c>
      <c r="R105" s="343">
        <v>39893.53</v>
      </c>
      <c r="S105" s="346">
        <v>45540</v>
      </c>
      <c r="T105" s="292">
        <f>ROUNDDOWN(IFERROR(tabItens[[#This Row],[ATA DT.VALID.]] - $D$1,0) / 30,0)</f>
        <v>10</v>
      </c>
      <c r="U105" s="277" t="s">
        <v>1380</v>
      </c>
      <c r="V105" s="293">
        <v>1</v>
      </c>
      <c r="W105" s="294" t="s">
        <v>906</v>
      </c>
      <c r="X105" s="295">
        <v>74</v>
      </c>
      <c r="Y105" s="296">
        <v>3</v>
      </c>
      <c r="Z105" s="297"/>
      <c r="AA105" s="298"/>
      <c r="AB105" s="299"/>
      <c r="AC105" s="299"/>
      <c r="AD105" s="298"/>
      <c r="AE105" s="299"/>
      <c r="AF105" s="292"/>
      <c r="AG105" s="300" t="s">
        <v>904</v>
      </c>
      <c r="AH105" s="301"/>
      <c r="AI105" s="292">
        <v>30</v>
      </c>
      <c r="AJ105" s="301">
        <v>44158</v>
      </c>
      <c r="AK105" s="301">
        <v>37845</v>
      </c>
      <c r="AL105" s="301">
        <v>45209</v>
      </c>
      <c r="AM105" s="346"/>
      <c r="AN105" s="339"/>
      <c r="AO105" s="302" t="str">
        <f>_xlfn.IFNA(IF(VLOOKUP(tabItens[[#This Row],[CÓDIGO]],tabExcluirDoEstoque[#Data],1,FALSE),"sim",""),"")</f>
        <v/>
      </c>
      <c r="AP105" s="303">
        <f ca="1">IF(OR(ISBLANK(tabItens[[#This Row],[ATA DT.VALID.]]),tabItens[[#This Row],[ATA DT.VALID.]]="",tabItens[[#This Row],[ATA DT.VALID.]]=" "),"",IF(TYPE(tabItens[[#This Row],[ATA DT.VALID.]])=1,ROUNDUP((tabItens[[#This Row],[ATA DT.VALID.]]-TODAY())/7,0),""))</f>
        <v>45</v>
      </c>
      <c r="AQ105" s="304">
        <v>0</v>
      </c>
      <c r="AR105" s="305" t="str">
        <f>IF(ISBLANK(tabItens[[#This Row],[CÓDIGO]]),"",IFERROR(VLOOKUP(tabItens[[#This Row],[CÓDIGO]],Consumo!$C$3:$AC$862,26,FALSE),0))</f>
        <v>07.2023</v>
      </c>
      <c r="AS105" s="306">
        <f>SUMIF(Consumo!$C$3:$C$862,tabItens[[#This Row],[CÓDIGO]],Consumo!$N$3:$N$862) + SUMIF(Consumo!$C$3:$C$862,tabItens[[#This Row],[CÓDIGO]],Consumo!$O$3:$O$862) + SUMIF(Consumo!$C$3:$C$862,tabItens[[#This Row],[CÓDIGO]],Consumo!$P$3:$P$862) + SUMIF(Consumo!$C$3:$C$862,tabItens[[#This Row],[CÓDIGO]],Consumo!$Q$3:$Q$862)</f>
        <v>14</v>
      </c>
      <c r="AT105" s="306">
        <f>SUMIF(Consumo!$C$3:$C$862,tabItens[[#This Row],[CÓDIGO]],Consumo!$Z$3:$Z$862)</f>
        <v>87</v>
      </c>
      <c r="AU105" s="307">
        <f>SUMIF(Consumo!$C$3:$C$862,tabItens[[#This Row],[CÓDIGO]],Consumo!$AA$3:$AA$862)</f>
        <v>50</v>
      </c>
      <c r="AV105" s="308">
        <f>SUMIF(Consumo!$C$3:$C$862,tabItens[[#This Row],[CÓDIGO]],Consumo!$Y$3:$Y$862)</f>
        <v>6.166666666666667</v>
      </c>
      <c r="AW105" s="281">
        <f>tabItens[[#This Row],[QTDE ATUAL]] + tabItens[[#This Row],[RC QTDE]] + tabItens[[#This Row],[AF SALDO]] + tabItens[[#This Row],[Recentes]]</f>
        <v>11</v>
      </c>
      <c r="AX105" s="309">
        <v>5</v>
      </c>
      <c r="AY105" s="309">
        <v>4</v>
      </c>
      <c r="AZ105" s="309">
        <f>IF(ISBLANK(tabItens[[#This Row],[CÓDIGO]]),"",tabItens[[#This Row],[PontoMês]] * (AZ$2+tabItens[[#This Row],[PontoQtM]]))</f>
        <v>20</v>
      </c>
      <c r="BA105" s="308">
        <f>tabItens[[#This Row],[PontoPed]] - tabItens[[#This Row],[Saldo]] + (1/10)</f>
        <v>9.1</v>
      </c>
      <c r="BB105" s="308">
        <f xml:space="preserve"> tabItens[[#This Row],[PontoMês]] * BB$2 - tabItens[[#This Row],[QTDE ATUAL]] - (1/10)</f>
        <v>-6.1</v>
      </c>
      <c r="BC105" s="310">
        <f>IF( tabItens[[#This Row],[PontoPed]]&gt;0, IF(tabItens[[#This Row],[PontoPed]]&lt;1, 1, IF( tabItens[[#This Row],[Saldo]]&gt;tabItens[[#This Row],[PontoPed]], 0, (tabItens[[#This Row],[PontoPed]]-tabItens[[#This Row],[Saldo]])/tabItens[[#This Row],[PontoPed]] ) ), 0 )</f>
        <v>0.45</v>
      </c>
      <c r="BD105" s="311">
        <f>ROUNDDOWN(IF( OR( AND(tabItens[[#This Row],[PontoPed]]&lt;tabItens[[#This Row],[Saldo]],tabItens[[#This Row],[Saldo]]&gt;0), tabItens[[#This Row],[PontoPed]]=0), 99, IF(AND(tabItens[[#This Row],[Saldo]]=0,tabItens[[#This Row],[PontoPed]]&gt;0), 0, (1-tabItens[[#This Row],[PctAb]])*10 ) ),0)</f>
        <v>5</v>
      </c>
      <c r="BE105" s="312">
        <f>MAX(ROUNDDOWN( IF(tabItens[[#This Row],[Abaixo]] &gt; 0,   tabItens[[#This Row],[Abaixo]] + (tabItens[[#This Row],[PontoMês]] * IF( OR( ISBLANK(tabItens[[#This Row],[ATA Nº/ANO]]), tabItens[[#This Row],[ATA Nº/ANO]] = ""),BE$2,BE$1)),0),0),0)</f>
        <v>24</v>
      </c>
      <c r="BF10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24</v>
      </c>
      <c r="BG105" s="313">
        <f>SUMIF(Consumo!$C$3:$C$862,tabItens[[#This Row],[CÓDIGO]],Consumo!$E$3:$E$862)</f>
        <v>0</v>
      </c>
      <c r="BH105" s="314">
        <f>IF(AND(tabItens[[#This Row],[Pend]] &gt; 0,tabItens[[#This Row],[Consumo]] &lt;&gt; 0), tabItens[[#This Row],[Pend]] / tabItens[[#This Row],[Consumo]], 0 )</f>
        <v>0</v>
      </c>
      <c r="BI105" s="313"/>
      <c r="BJ105" s="313"/>
      <c r="BK105" s="315" t="s">
        <v>907</v>
      </c>
    </row>
    <row r="106" spans="1:63" x14ac:dyDescent="0.3">
      <c r="A106" s="336">
        <v>80387</v>
      </c>
      <c r="B106" s="277" t="s">
        <v>1507</v>
      </c>
      <c r="C106" s="337" t="s">
        <v>264</v>
      </c>
      <c r="D106" s="338">
        <v>5.51</v>
      </c>
      <c r="E106" s="339"/>
      <c r="F106" s="339"/>
      <c r="G106" s="339" t="s">
        <v>892</v>
      </c>
      <c r="H106" s="281">
        <v>130</v>
      </c>
      <c r="I106" s="340">
        <v>103003</v>
      </c>
      <c r="J106" s="341">
        <v>5.51</v>
      </c>
      <c r="K106" s="342">
        <v>710</v>
      </c>
      <c r="L106" s="285">
        <f>IF(tabItens[[#This Row],[Média]] &gt; 0, tabItens[[#This Row],[QTDE ATUAL]] / tabItens[[#This Row],[Média]],999.9)</f>
        <v>2.2840409956076138</v>
      </c>
      <c r="M106" s="286">
        <v>0</v>
      </c>
      <c r="N106" s="287">
        <f>tabItens[[#This Row],[VALOR UNIT.]] * tabItens[[#This Row],[LC]]</f>
        <v>0</v>
      </c>
      <c r="O106" s="344" t="s">
        <v>2174</v>
      </c>
      <c r="P106" s="289"/>
      <c r="Q106" s="345"/>
      <c r="R106" s="343"/>
      <c r="S106" s="346"/>
      <c r="T106" s="292">
        <f>ROUNDDOWN(IFERROR(tabItens[[#This Row],[ATA DT.VALID.]] - $D$1,0) / 30,0)</f>
        <v>-1507</v>
      </c>
      <c r="U106" s="277" t="s">
        <v>1317</v>
      </c>
      <c r="V106" s="293">
        <v>1</v>
      </c>
      <c r="W106" s="294" t="s">
        <v>2106</v>
      </c>
      <c r="X106" s="295">
        <v>83</v>
      </c>
      <c r="Y106" s="296">
        <v>4</v>
      </c>
      <c r="Z106" s="297"/>
      <c r="AA106" s="298"/>
      <c r="AB106" s="299"/>
      <c r="AC106" s="299"/>
      <c r="AD106" s="298"/>
      <c r="AE106" s="299"/>
      <c r="AF106" s="292"/>
      <c r="AG106" s="300" t="s">
        <v>904</v>
      </c>
      <c r="AH106" s="301"/>
      <c r="AI106" s="292">
        <v>246</v>
      </c>
      <c r="AJ106" s="301">
        <v>43882</v>
      </c>
      <c r="AK106" s="301">
        <v>38169</v>
      </c>
      <c r="AL106" s="301">
        <v>43826</v>
      </c>
      <c r="AM106" s="346"/>
      <c r="AN106" s="339"/>
      <c r="AO106" s="302" t="str">
        <f>_xlfn.IFNA(IF(VLOOKUP(tabItens[[#This Row],[CÓDIGO]],tabExcluirDoEstoque[#Data],1,FALSE),"sim",""),"")</f>
        <v/>
      </c>
      <c r="AP106" s="303" t="str">
        <f ca="1">IF(OR(ISBLANK(tabItens[[#This Row],[ATA DT.VALID.]]),tabItens[[#This Row],[ATA DT.VALID.]]="",tabItens[[#This Row],[ATA DT.VALID.]]=" "),"",IF(TYPE(tabItens[[#This Row],[ATA DT.VALID.]])=1,ROUNDUP((tabItens[[#This Row],[ATA DT.VALID.]]-TODAY())/7,0),""))</f>
        <v/>
      </c>
      <c r="AQ106" s="304">
        <v>0</v>
      </c>
      <c r="AR106" s="305" t="str">
        <f>IF(ISBLANK(tabItens[[#This Row],[CÓDIGO]]),"",IFERROR(VLOOKUP(tabItens[[#This Row],[CÓDIGO]],Consumo!$C$3:$AC$862,26,FALSE),0))</f>
        <v>05.2023</v>
      </c>
      <c r="AS106" s="306">
        <f>SUMIF(Consumo!$C$3:$C$862,tabItens[[#This Row],[CÓDIGO]],Consumo!$N$3:$N$862) + SUMIF(Consumo!$C$3:$C$862,tabItens[[#This Row],[CÓDIGO]],Consumo!$O$3:$O$862) + SUMIF(Consumo!$C$3:$C$862,tabItens[[#This Row],[CÓDIGO]],Consumo!$P$3:$P$862) + SUMIF(Consumo!$C$3:$C$862,tabItens[[#This Row],[CÓDIGO]],Consumo!$Q$3:$Q$862)</f>
        <v>0</v>
      </c>
      <c r="AT106" s="306">
        <f>SUMIF(Consumo!$C$3:$C$862,tabItens[[#This Row],[CÓDIGO]],Consumo!$Z$3:$Z$862)</f>
        <v>740</v>
      </c>
      <c r="AU106" s="307">
        <f>SUMIF(Consumo!$C$3:$C$862,tabItens[[#This Row],[CÓDIGO]],Consumo!$AA$3:$AA$862)</f>
        <v>310</v>
      </c>
      <c r="AV106" s="308">
        <f>SUMIF(Consumo!$C$3:$C$862,tabItens[[#This Row],[CÓDIGO]],Consumo!$Y$3:$Y$862)</f>
        <v>56.916666666666664</v>
      </c>
      <c r="AW106" s="281">
        <f>tabItens[[#This Row],[QTDE ATUAL]] + tabItens[[#This Row],[RC QTDE]] + tabItens[[#This Row],[AF SALDO]] + tabItens[[#This Row],[Recentes]]</f>
        <v>130</v>
      </c>
      <c r="AX106" s="309">
        <v>55</v>
      </c>
      <c r="AY106" s="309">
        <v>4</v>
      </c>
      <c r="AZ106" s="309">
        <f>IF(ISBLANK(tabItens[[#This Row],[CÓDIGO]]),"",tabItens[[#This Row],[PontoMês]] * (AZ$2+tabItens[[#This Row],[PontoQtM]]))</f>
        <v>220</v>
      </c>
      <c r="BA106" s="308">
        <f>tabItens[[#This Row],[PontoPed]] - tabItens[[#This Row],[Saldo]] + (1/10)</f>
        <v>90.1</v>
      </c>
      <c r="BB106" s="308">
        <f xml:space="preserve"> tabItens[[#This Row],[PontoMês]] * BB$2 - tabItens[[#This Row],[QTDE ATUAL]] - (1/10)</f>
        <v>-75.099999999999994</v>
      </c>
      <c r="BC106" s="310">
        <f>IF( tabItens[[#This Row],[PontoPed]]&gt;0, IF(tabItens[[#This Row],[PontoPed]]&lt;1, 1, IF( tabItens[[#This Row],[Saldo]]&gt;tabItens[[#This Row],[PontoPed]], 0, (tabItens[[#This Row],[PontoPed]]-tabItens[[#This Row],[Saldo]])/tabItens[[#This Row],[PontoPed]] ) ), 0 )</f>
        <v>0.40909090909090912</v>
      </c>
      <c r="BD106" s="311">
        <f>ROUNDDOWN(IF( OR( AND(tabItens[[#This Row],[PontoPed]]&lt;tabItens[[#This Row],[Saldo]],tabItens[[#This Row],[Saldo]]&gt;0), tabItens[[#This Row],[PontoPed]]=0), 99, IF(AND(tabItens[[#This Row],[Saldo]]=0,tabItens[[#This Row],[PontoPed]]&gt;0), 0, (1-tabItens[[#This Row],[PctAb]])*10 ) ),0)</f>
        <v>5</v>
      </c>
      <c r="BE106" s="312">
        <f>MAX(ROUNDDOWN( IF(tabItens[[#This Row],[Abaixo]] &gt; 0,   tabItens[[#This Row],[Abaixo]] + (tabItens[[#This Row],[PontoMês]] * IF( OR( ISBLANK(tabItens[[#This Row],[ATA Nº/ANO]]), tabItens[[#This Row],[ATA Nº/ANO]] = ""),BE$2,BE$1)),0),0),0)</f>
        <v>255</v>
      </c>
      <c r="BF10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6" s="313">
        <f>SUMIF(Consumo!$C$3:$C$862,tabItens[[#This Row],[CÓDIGO]],Consumo!$E$3:$E$862)</f>
        <v>0</v>
      </c>
      <c r="BH106" s="314">
        <f>IF(AND(tabItens[[#This Row],[Pend]] &gt; 0,tabItens[[#This Row],[Consumo]] &lt;&gt; 0), tabItens[[#This Row],[Pend]] / tabItens[[#This Row],[Consumo]], 0 )</f>
        <v>0</v>
      </c>
      <c r="BI106" s="313"/>
      <c r="BJ106" s="313"/>
      <c r="BK106" s="315" t="s">
        <v>907</v>
      </c>
    </row>
    <row r="107" spans="1:63" x14ac:dyDescent="0.3">
      <c r="A107" s="336">
        <v>15299</v>
      </c>
      <c r="B107" s="277" t="s">
        <v>1132</v>
      </c>
      <c r="C107" s="337" t="s">
        <v>264</v>
      </c>
      <c r="D107" s="338">
        <v>4.2</v>
      </c>
      <c r="E107" s="339"/>
      <c r="F107" s="339"/>
      <c r="G107" s="339" t="s">
        <v>892</v>
      </c>
      <c r="H107" s="281">
        <v>0</v>
      </c>
      <c r="I107" s="340">
        <v>103003</v>
      </c>
      <c r="J107" s="341">
        <v>4.2</v>
      </c>
      <c r="K107" s="342">
        <v>270</v>
      </c>
      <c r="L107" s="285">
        <f>IF(tabItens[[#This Row],[Média]] &gt; 0, tabItens[[#This Row],[QTDE ATUAL]] / tabItens[[#This Row],[Média]],999.9)</f>
        <v>0</v>
      </c>
      <c r="M107" s="286">
        <v>0</v>
      </c>
      <c r="N107" s="287">
        <f>tabItens[[#This Row],[VALOR UNIT.]] * tabItens[[#This Row],[LC]]</f>
        <v>0</v>
      </c>
      <c r="O107" s="344" t="s">
        <v>2131</v>
      </c>
      <c r="P107" s="289"/>
      <c r="Q107" s="345"/>
      <c r="R107" s="343"/>
      <c r="S107" s="346"/>
      <c r="T107" s="292">
        <f>ROUNDDOWN(IFERROR(tabItens[[#This Row],[ATA DT.VALID.]] - $D$1,0) / 30,0)</f>
        <v>-1507</v>
      </c>
      <c r="U107" s="277" t="s">
        <v>1029</v>
      </c>
      <c r="V107" s="293">
        <v>1</v>
      </c>
      <c r="W107" s="294" t="s">
        <v>903</v>
      </c>
      <c r="X107" s="295">
        <v>55</v>
      </c>
      <c r="Y107" s="296">
        <v>7</v>
      </c>
      <c r="Z107" s="297">
        <v>2442</v>
      </c>
      <c r="AA107" s="298">
        <v>2023</v>
      </c>
      <c r="AB107" s="299">
        <v>100</v>
      </c>
      <c r="AC107" s="299"/>
      <c r="AD107" s="298"/>
      <c r="AE107" s="299"/>
      <c r="AF107" s="292"/>
      <c r="AG107" s="300" t="s">
        <v>904</v>
      </c>
      <c r="AH107" s="301"/>
      <c r="AI107" s="292">
        <v>110</v>
      </c>
      <c r="AJ107" s="301">
        <v>44336</v>
      </c>
      <c r="AK107" s="301" t="s">
        <v>892</v>
      </c>
      <c r="AL107" s="301">
        <v>44722</v>
      </c>
      <c r="AM107" s="346"/>
      <c r="AN107" s="339"/>
      <c r="AO107" s="302" t="str">
        <f>_xlfn.IFNA(IF(VLOOKUP(tabItens[[#This Row],[CÓDIGO]],tabExcluirDoEstoque[#Data],1,FALSE),"sim",""),"")</f>
        <v/>
      </c>
      <c r="AP107" s="303" t="str">
        <f ca="1">IF(OR(ISBLANK(tabItens[[#This Row],[ATA DT.VALID.]]),tabItens[[#This Row],[ATA DT.VALID.]]="",tabItens[[#This Row],[ATA DT.VALID.]]=" "),"",IF(TYPE(tabItens[[#This Row],[ATA DT.VALID.]])=1,ROUNDUP((tabItens[[#This Row],[ATA DT.VALID.]]-TODAY())/7,0),""))</f>
        <v/>
      </c>
      <c r="AQ107" s="304">
        <v>0</v>
      </c>
      <c r="AR107" s="305" t="str">
        <f>IF(ISBLANK(tabItens[[#This Row],[CÓDIGO]]),"",IFERROR(VLOOKUP(tabItens[[#This Row],[CÓDIGO]],Consumo!$C$3:$AC$862,26,FALSE),0))</f>
        <v>08.2023</v>
      </c>
      <c r="AS107" s="306">
        <f>SUMIF(Consumo!$C$3:$C$862,tabItens[[#This Row],[CÓDIGO]],Consumo!$N$3:$N$862) + SUMIF(Consumo!$C$3:$C$862,tabItens[[#This Row],[CÓDIGO]],Consumo!$O$3:$O$862) + SUMIF(Consumo!$C$3:$C$862,tabItens[[#This Row],[CÓDIGO]],Consumo!$P$3:$P$862) + SUMIF(Consumo!$C$3:$C$862,tabItens[[#This Row],[CÓDIGO]],Consumo!$Q$3:$Q$862)</f>
        <v>116</v>
      </c>
      <c r="AT107" s="306">
        <f>SUMIF(Consumo!$C$3:$C$862,tabItens[[#This Row],[CÓDIGO]],Consumo!$Z$3:$Z$862)</f>
        <v>413</v>
      </c>
      <c r="AU107" s="307">
        <f>SUMIF(Consumo!$C$3:$C$862,tabItens[[#This Row],[CÓDIGO]],Consumo!$AA$3:$AA$862)</f>
        <v>56</v>
      </c>
      <c r="AV107" s="308">
        <f>SUMIF(Consumo!$C$3:$C$862,tabItens[[#This Row],[CÓDIGO]],Consumo!$Y$3:$Y$862)</f>
        <v>34.416666666666664</v>
      </c>
      <c r="AW107" s="281">
        <f>tabItens[[#This Row],[QTDE ATUAL]] + tabItens[[#This Row],[RC QTDE]] + tabItens[[#This Row],[AF SALDO]] + tabItens[[#This Row],[Recentes]]</f>
        <v>100</v>
      </c>
      <c r="AX107" s="309">
        <v>50</v>
      </c>
      <c r="AY107" s="309">
        <v>4</v>
      </c>
      <c r="AZ107" s="309">
        <f>IF(ISBLANK(tabItens[[#This Row],[CÓDIGO]]),"",tabItens[[#This Row],[PontoMês]] * (AZ$2+tabItens[[#This Row],[PontoQtM]]))</f>
        <v>200</v>
      </c>
      <c r="BA107" s="308">
        <f>tabItens[[#This Row],[PontoPed]] - tabItens[[#This Row],[Saldo]] + (1/10)</f>
        <v>100.1</v>
      </c>
      <c r="BB107" s="308">
        <f xml:space="preserve"> tabItens[[#This Row],[PontoMês]] * BB$2 - tabItens[[#This Row],[QTDE ATUAL]] - (1/10)</f>
        <v>49.9</v>
      </c>
      <c r="BC107" s="310">
        <f>IF( tabItens[[#This Row],[PontoPed]]&gt;0, IF(tabItens[[#This Row],[PontoPed]]&lt;1, 1, IF( tabItens[[#This Row],[Saldo]]&gt;tabItens[[#This Row],[PontoPed]], 0, (tabItens[[#This Row],[PontoPed]]-tabItens[[#This Row],[Saldo]])/tabItens[[#This Row],[PontoPed]] ) ), 0 )</f>
        <v>0.5</v>
      </c>
      <c r="BD107" s="311">
        <f>ROUNDDOWN(IF( OR( AND(tabItens[[#This Row],[PontoPed]]&lt;tabItens[[#This Row],[Saldo]],tabItens[[#This Row],[Saldo]]&gt;0), tabItens[[#This Row],[PontoPed]]=0), 99, IF(AND(tabItens[[#This Row],[Saldo]]=0,tabItens[[#This Row],[PontoPed]]&gt;0), 0, (1-tabItens[[#This Row],[PctAb]])*10 ) ),0)</f>
        <v>5</v>
      </c>
      <c r="BE107" s="312">
        <f>MAX(ROUNDDOWN( IF(tabItens[[#This Row],[Abaixo]] &gt; 0,   tabItens[[#This Row],[Abaixo]] + (tabItens[[#This Row],[PontoMês]] * IF( OR( ISBLANK(tabItens[[#This Row],[ATA Nº/ANO]]), tabItens[[#This Row],[ATA Nº/ANO]] = ""),BE$2,BE$1)),0),0),0)</f>
        <v>250</v>
      </c>
      <c r="BF1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7" s="313">
        <f>SUMIF(Consumo!$C$3:$C$862,tabItens[[#This Row],[CÓDIGO]],Consumo!$E$3:$E$862)</f>
        <v>84</v>
      </c>
      <c r="BH107" s="314">
        <f>IF(AND(tabItens[[#This Row],[Pend]] &gt; 0,tabItens[[#This Row],[Consumo]] &lt;&gt; 0), tabItens[[#This Row],[Pend]] / tabItens[[#This Row],[Consumo]], 0 )</f>
        <v>0.20338983050847459</v>
      </c>
      <c r="BI107" s="313"/>
      <c r="BJ107" s="313"/>
      <c r="BK107" s="315" t="s">
        <v>907</v>
      </c>
    </row>
    <row r="108" spans="1:63" x14ac:dyDescent="0.3">
      <c r="A108" s="336">
        <v>17454</v>
      </c>
      <c r="B108" s="277" t="s">
        <v>1176</v>
      </c>
      <c r="C108" s="337" t="s">
        <v>381</v>
      </c>
      <c r="D108" s="338">
        <v>0.24</v>
      </c>
      <c r="E108" s="339"/>
      <c r="F108" s="339"/>
      <c r="G108" s="339" t="s">
        <v>892</v>
      </c>
      <c r="H108" s="281">
        <v>1451</v>
      </c>
      <c r="I108" s="340">
        <v>103003</v>
      </c>
      <c r="J108" s="341">
        <v>0.24</v>
      </c>
      <c r="K108" s="342">
        <v>5002</v>
      </c>
      <c r="L108" s="285">
        <f>IF(tabItens[[#This Row],[Média]] &gt; 0, tabItens[[#This Row],[QTDE ATUAL]] / tabItens[[#This Row],[Média]],999.9)</f>
        <v>2.2403499742665982</v>
      </c>
      <c r="M108" s="286">
        <v>0</v>
      </c>
      <c r="N108" s="287">
        <f>tabItens[[#This Row],[VALOR UNIT.]] * tabItens[[#This Row],[LC]]</f>
        <v>0</v>
      </c>
      <c r="O108" s="344" t="s">
        <v>2115</v>
      </c>
      <c r="P108" s="289"/>
      <c r="Q108" s="345"/>
      <c r="R108" s="343"/>
      <c r="S108" s="346"/>
      <c r="T108" s="292">
        <f>ROUNDDOWN(IFERROR(tabItens[[#This Row],[ATA DT.VALID.]] - $D$1,0) / 30,0)</f>
        <v>-1507</v>
      </c>
      <c r="U108" s="277" t="s">
        <v>1177</v>
      </c>
      <c r="V108" s="293">
        <v>1</v>
      </c>
      <c r="W108" s="294" t="s">
        <v>905</v>
      </c>
      <c r="X108" s="295">
        <v>57</v>
      </c>
      <c r="Y108" s="296">
        <v>2</v>
      </c>
      <c r="Z108" s="297"/>
      <c r="AA108" s="298"/>
      <c r="AB108" s="299"/>
      <c r="AC108" s="299"/>
      <c r="AD108" s="298"/>
      <c r="AE108" s="299"/>
      <c r="AF108" s="292"/>
      <c r="AG108" s="300" t="s">
        <v>904</v>
      </c>
      <c r="AH108" s="301"/>
      <c r="AI108" s="292">
        <v>2590</v>
      </c>
      <c r="AJ108" s="301">
        <v>44147</v>
      </c>
      <c r="AK108" s="301" t="s">
        <v>892</v>
      </c>
      <c r="AL108" s="301">
        <v>44126</v>
      </c>
      <c r="AM108" s="346"/>
      <c r="AN108" s="339"/>
      <c r="AO108" s="302" t="str">
        <f>_xlfn.IFNA(IF(VLOOKUP(tabItens[[#This Row],[CÓDIGO]],tabExcluirDoEstoque[#Data],1,FALSE),"sim",""),"")</f>
        <v/>
      </c>
      <c r="AP108" s="303" t="str">
        <f ca="1">IF(OR(ISBLANK(tabItens[[#This Row],[ATA DT.VALID.]]),tabItens[[#This Row],[ATA DT.VALID.]]="",tabItens[[#This Row],[ATA DT.VALID.]]=" "),"",IF(TYPE(tabItens[[#This Row],[ATA DT.VALID.]])=1,ROUNDUP((tabItens[[#This Row],[ATA DT.VALID.]]-TODAY())/7,0),""))</f>
        <v/>
      </c>
      <c r="AQ108" s="304">
        <v>0</v>
      </c>
      <c r="AR108" s="305" t="str">
        <f>IF(ISBLANK(tabItens[[#This Row],[CÓDIGO]]),"",IFERROR(VLOOKUP(tabItens[[#This Row],[CÓDIGO]],Consumo!$C$3:$AC$862,26,FALSE),0))</f>
        <v>09.2023</v>
      </c>
      <c r="AS108" s="306">
        <f>SUMIF(Consumo!$C$3:$C$862,tabItens[[#This Row],[CÓDIGO]],Consumo!$N$3:$N$862) + SUMIF(Consumo!$C$3:$C$862,tabItens[[#This Row],[CÓDIGO]],Consumo!$O$3:$O$862) + SUMIF(Consumo!$C$3:$C$862,tabItens[[#This Row],[CÓDIGO]],Consumo!$P$3:$P$862) + SUMIF(Consumo!$C$3:$C$862,tabItens[[#This Row],[CÓDIGO]],Consumo!$Q$3:$Q$862)</f>
        <v>2921</v>
      </c>
      <c r="AT108" s="306">
        <f>SUMIF(Consumo!$C$3:$C$862,tabItens[[#This Row],[CÓDIGO]],Consumo!$Z$3:$Z$862)</f>
        <v>7772</v>
      </c>
      <c r="AU108" s="307">
        <f>SUMIF(Consumo!$C$3:$C$862,tabItens[[#This Row],[CÓDIGO]],Consumo!$AA$3:$AA$862)</f>
        <v>1131</v>
      </c>
      <c r="AV108" s="308">
        <f>SUMIF(Consumo!$C$3:$C$862,tabItens[[#This Row],[CÓDIGO]],Consumo!$Y$3:$Y$862)</f>
        <v>647.66666666666663</v>
      </c>
      <c r="AW108" s="281">
        <f>tabItens[[#This Row],[QTDE ATUAL]] + tabItens[[#This Row],[RC QTDE]] + tabItens[[#This Row],[AF SALDO]] + tabItens[[#This Row],[Recentes]]</f>
        <v>1451</v>
      </c>
      <c r="AX108" s="309">
        <v>716</v>
      </c>
      <c r="AY108" s="309">
        <v>4</v>
      </c>
      <c r="AZ108" s="309">
        <f>IF(ISBLANK(tabItens[[#This Row],[CÓDIGO]]),"",tabItens[[#This Row],[PontoMês]] * (AZ$2+tabItens[[#This Row],[PontoQtM]]))</f>
        <v>2864</v>
      </c>
      <c r="BA108" s="308">
        <f>tabItens[[#This Row],[PontoPed]] - tabItens[[#This Row],[Saldo]] + (1/10)</f>
        <v>1413.1</v>
      </c>
      <c r="BB108" s="308">
        <f xml:space="preserve"> tabItens[[#This Row],[PontoMês]] * BB$2 - tabItens[[#This Row],[QTDE ATUAL]] - (1/10)</f>
        <v>-735.1</v>
      </c>
      <c r="BC108" s="310">
        <f>IF( tabItens[[#This Row],[PontoPed]]&gt;0, IF(tabItens[[#This Row],[PontoPed]]&lt;1, 1, IF( tabItens[[#This Row],[Saldo]]&gt;tabItens[[#This Row],[PontoPed]], 0, (tabItens[[#This Row],[PontoPed]]-tabItens[[#This Row],[Saldo]])/tabItens[[#This Row],[PontoPed]] ) ), 0 )</f>
        <v>0.49336592178770949</v>
      </c>
      <c r="BD108" s="311">
        <f>ROUNDDOWN(IF( OR( AND(tabItens[[#This Row],[PontoPed]]&lt;tabItens[[#This Row],[Saldo]],tabItens[[#This Row],[Saldo]]&gt;0), tabItens[[#This Row],[PontoPed]]=0), 99, IF(AND(tabItens[[#This Row],[Saldo]]=0,tabItens[[#This Row],[PontoPed]]&gt;0), 0, (1-tabItens[[#This Row],[PctAb]])*10 ) ),0)</f>
        <v>5</v>
      </c>
      <c r="BE108" s="312">
        <f>MAX(ROUNDDOWN( IF(tabItens[[#This Row],[Abaixo]] &gt; 0,   tabItens[[#This Row],[Abaixo]] + (tabItens[[#This Row],[PontoMês]] * IF( OR( ISBLANK(tabItens[[#This Row],[ATA Nº/ANO]]), tabItens[[#This Row],[ATA Nº/ANO]] = ""),BE$2,BE$1)),0),0),0)</f>
        <v>3561</v>
      </c>
      <c r="BF1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8" s="313">
        <f>SUMIF(Consumo!$C$3:$C$862,tabItens[[#This Row],[CÓDIGO]],Consumo!$E$3:$E$862)</f>
        <v>0</v>
      </c>
      <c r="BH108" s="314">
        <f>IF(AND(tabItens[[#This Row],[Pend]] &gt; 0,tabItens[[#This Row],[Consumo]] &lt;&gt; 0), tabItens[[#This Row],[Pend]] / tabItens[[#This Row],[Consumo]], 0 )</f>
        <v>0</v>
      </c>
      <c r="BI108" s="313"/>
      <c r="BJ108" s="313"/>
      <c r="BK108" s="315" t="s">
        <v>907</v>
      </c>
    </row>
    <row r="109" spans="1:63" x14ac:dyDescent="0.3">
      <c r="A109" s="336">
        <v>23996</v>
      </c>
      <c r="B109" s="277" t="s">
        <v>1232</v>
      </c>
      <c r="C109" s="337" t="s">
        <v>261</v>
      </c>
      <c r="D109" s="338">
        <v>1.55</v>
      </c>
      <c r="E109" s="339"/>
      <c r="F109" s="339"/>
      <c r="G109" s="339" t="s">
        <v>892</v>
      </c>
      <c r="H109" s="281">
        <v>0</v>
      </c>
      <c r="I109" s="340">
        <v>103003</v>
      </c>
      <c r="J109" s="341">
        <v>1.55</v>
      </c>
      <c r="K109" s="342">
        <v>5315</v>
      </c>
      <c r="L109" s="285">
        <f>IF(tabItens[[#This Row],[Média]] &gt; 0, tabItens[[#This Row],[QTDE ATUAL]] / tabItens[[#This Row],[Média]],999.9)</f>
        <v>0</v>
      </c>
      <c r="M109" s="286">
        <v>0</v>
      </c>
      <c r="N109" s="287">
        <f>tabItens[[#This Row],[VALOR UNIT.]] * tabItens[[#This Row],[LC]]</f>
        <v>0</v>
      </c>
      <c r="O109" s="344" t="s">
        <v>2115</v>
      </c>
      <c r="P109" s="289"/>
      <c r="Q109" s="345"/>
      <c r="R109" s="343"/>
      <c r="S109" s="346"/>
      <c r="T109" s="292">
        <f>ROUNDDOWN(IFERROR(tabItens[[#This Row],[ATA DT.VALID.]] - $D$1,0) / 30,0)</f>
        <v>-1507</v>
      </c>
      <c r="U109" s="277" t="s">
        <v>1177</v>
      </c>
      <c r="V109" s="293">
        <v>1</v>
      </c>
      <c r="W109" s="294" t="s">
        <v>905</v>
      </c>
      <c r="X109" s="295">
        <v>57</v>
      </c>
      <c r="Y109" s="296">
        <v>2</v>
      </c>
      <c r="Z109" s="297">
        <v>6216</v>
      </c>
      <c r="AA109" s="298">
        <v>2023</v>
      </c>
      <c r="AB109" s="299">
        <v>2000</v>
      </c>
      <c r="AC109" s="299"/>
      <c r="AD109" s="298"/>
      <c r="AE109" s="299"/>
      <c r="AF109" s="292"/>
      <c r="AG109" s="300" t="s">
        <v>904</v>
      </c>
      <c r="AH109" s="301"/>
      <c r="AI109" s="292">
        <v>2716</v>
      </c>
      <c r="AJ109" s="301">
        <v>44966</v>
      </c>
      <c r="AK109" s="301" t="s">
        <v>892</v>
      </c>
      <c r="AL109" s="301">
        <v>45049</v>
      </c>
      <c r="AM109" s="346"/>
      <c r="AN109" s="339"/>
      <c r="AO109" s="302" t="str">
        <f>_xlfn.IFNA(IF(VLOOKUP(tabItens[[#This Row],[CÓDIGO]],tabExcluirDoEstoque[#Data],1,FALSE),"sim",""),"")</f>
        <v/>
      </c>
      <c r="AP109" s="303" t="str">
        <f ca="1">IF(OR(ISBLANK(tabItens[[#This Row],[ATA DT.VALID.]]),tabItens[[#This Row],[ATA DT.VALID.]]="",tabItens[[#This Row],[ATA DT.VALID.]]=" "),"",IF(TYPE(tabItens[[#This Row],[ATA DT.VALID.]])=1,ROUNDUP((tabItens[[#This Row],[ATA DT.VALID.]]-TODAY())/7,0),""))</f>
        <v/>
      </c>
      <c r="AQ109" s="304">
        <v>0</v>
      </c>
      <c r="AR109" s="305" t="str">
        <f>IF(ISBLANK(tabItens[[#This Row],[CÓDIGO]]),"",IFERROR(VLOOKUP(tabItens[[#This Row],[CÓDIGO]],Consumo!$C$3:$AC$862,26,FALSE),0))</f>
        <v>09.2023</v>
      </c>
      <c r="AS109" s="306">
        <f>SUMIF(Consumo!$C$3:$C$862,tabItens[[#This Row],[CÓDIGO]],Consumo!$N$3:$N$862) + SUMIF(Consumo!$C$3:$C$862,tabItens[[#This Row],[CÓDIGO]],Consumo!$O$3:$O$862) + SUMIF(Consumo!$C$3:$C$862,tabItens[[#This Row],[CÓDIGO]],Consumo!$P$3:$P$862) + SUMIF(Consumo!$C$3:$C$862,tabItens[[#This Row],[CÓDIGO]],Consumo!$Q$3:$Q$862)</f>
        <v>3094</v>
      </c>
      <c r="AT109" s="306">
        <f>SUMIF(Consumo!$C$3:$C$862,tabItens[[#This Row],[CÓDIGO]],Consumo!$Z$3:$Z$862)</f>
        <v>8244</v>
      </c>
      <c r="AU109" s="307">
        <f>SUMIF(Consumo!$C$3:$C$862,tabItens[[#This Row],[CÓDIGO]],Consumo!$AA$3:$AA$862)</f>
        <v>1131</v>
      </c>
      <c r="AV109" s="308">
        <f>SUMIF(Consumo!$C$3:$C$862,tabItens[[#This Row],[CÓDIGO]],Consumo!$Y$3:$Y$862)</f>
        <v>687</v>
      </c>
      <c r="AW109" s="281">
        <f>tabItens[[#This Row],[QTDE ATUAL]] + tabItens[[#This Row],[RC QTDE]] + tabItens[[#This Row],[AF SALDO]] + tabItens[[#This Row],[Recentes]]</f>
        <v>2000</v>
      </c>
      <c r="AX109" s="309">
        <v>834</v>
      </c>
      <c r="AY109" s="309">
        <v>4</v>
      </c>
      <c r="AZ109" s="309">
        <f>IF(ISBLANK(tabItens[[#This Row],[CÓDIGO]]),"",tabItens[[#This Row],[PontoMês]] * (AZ$2+tabItens[[#This Row],[PontoQtM]]))</f>
        <v>3336</v>
      </c>
      <c r="BA109" s="308">
        <f>tabItens[[#This Row],[PontoPed]] - tabItens[[#This Row],[Saldo]] + (1/10)</f>
        <v>1336.1</v>
      </c>
      <c r="BB109" s="308">
        <f xml:space="preserve"> tabItens[[#This Row],[PontoMês]] * BB$2 - tabItens[[#This Row],[QTDE ATUAL]] - (1/10)</f>
        <v>833.9</v>
      </c>
      <c r="BC109" s="310">
        <f>IF( tabItens[[#This Row],[PontoPed]]&gt;0, IF(tabItens[[#This Row],[PontoPed]]&lt;1, 1, IF( tabItens[[#This Row],[Saldo]]&gt;tabItens[[#This Row],[PontoPed]], 0, (tabItens[[#This Row],[PontoPed]]-tabItens[[#This Row],[Saldo]])/tabItens[[#This Row],[PontoPed]] ) ), 0 )</f>
        <v>0.40047961630695444</v>
      </c>
      <c r="BD109" s="311">
        <f>ROUNDDOWN(IF( OR( AND(tabItens[[#This Row],[PontoPed]]&lt;tabItens[[#This Row],[Saldo]],tabItens[[#This Row],[Saldo]]&gt;0), tabItens[[#This Row],[PontoPed]]=0), 99, IF(AND(tabItens[[#This Row],[Saldo]]=0,tabItens[[#This Row],[PontoPed]]&gt;0), 0, (1-tabItens[[#This Row],[PctAb]])*10 ) ),0)</f>
        <v>5</v>
      </c>
      <c r="BE109" s="312">
        <f>MAX(ROUNDDOWN( IF(tabItens[[#This Row],[Abaixo]] &gt; 0,   tabItens[[#This Row],[Abaixo]] + (tabItens[[#This Row],[PontoMês]] * IF( OR( ISBLANK(tabItens[[#This Row],[ATA Nº/ANO]]), tabItens[[#This Row],[ATA Nº/ANO]] = ""),BE$2,BE$1)),0),0),0)</f>
        <v>3838</v>
      </c>
      <c r="BF1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09" s="313">
        <f>SUMIF(Consumo!$C$3:$C$862,tabItens[[#This Row],[CÓDIGO]],Consumo!$E$3:$E$862)</f>
        <v>99</v>
      </c>
      <c r="BH109" s="314">
        <f>IF(AND(tabItens[[#This Row],[Pend]] &gt; 0,tabItens[[#This Row],[Consumo]] &lt;&gt; 0), tabItens[[#This Row],[Pend]] / tabItens[[#This Row],[Consumo]], 0 )</f>
        <v>1.2008733624454149E-2</v>
      </c>
      <c r="BI109" s="313"/>
      <c r="BJ109" s="313"/>
      <c r="BK109" s="315" t="s">
        <v>907</v>
      </c>
    </row>
    <row r="110" spans="1:63" x14ac:dyDescent="0.3">
      <c r="A110" s="336">
        <v>24476</v>
      </c>
      <c r="B110" s="277" t="s">
        <v>1240</v>
      </c>
      <c r="C110" s="337" t="s">
        <v>261</v>
      </c>
      <c r="D110" s="338">
        <v>1.71</v>
      </c>
      <c r="E110" s="339"/>
      <c r="F110" s="339"/>
      <c r="G110" s="339" t="s">
        <v>892</v>
      </c>
      <c r="H110" s="281">
        <v>0</v>
      </c>
      <c r="I110" s="340">
        <v>103003</v>
      </c>
      <c r="J110" s="341">
        <v>1.71</v>
      </c>
      <c r="K110" s="342">
        <v>5373</v>
      </c>
      <c r="L110" s="285">
        <f>IF(tabItens[[#This Row],[Média]] &gt; 0, tabItens[[#This Row],[QTDE ATUAL]] / tabItens[[#This Row],[Média]],999.9)</f>
        <v>0</v>
      </c>
      <c r="M110" s="286">
        <v>0</v>
      </c>
      <c r="N110" s="287">
        <f>tabItens[[#This Row],[VALOR UNIT.]] * tabItens[[#This Row],[LC]]</f>
        <v>0</v>
      </c>
      <c r="O110" s="344" t="s">
        <v>2115</v>
      </c>
      <c r="P110" s="289"/>
      <c r="Q110" s="345"/>
      <c r="R110" s="343"/>
      <c r="S110" s="346"/>
      <c r="T110" s="292">
        <f>ROUNDDOWN(IFERROR(tabItens[[#This Row],[ATA DT.VALID.]] - $D$1,0) / 30,0)</f>
        <v>-1507</v>
      </c>
      <c r="U110" s="277" t="s">
        <v>1177</v>
      </c>
      <c r="V110" s="293">
        <v>1</v>
      </c>
      <c r="W110" s="294" t="s">
        <v>905</v>
      </c>
      <c r="X110" s="295">
        <v>57</v>
      </c>
      <c r="Y110" s="296">
        <v>2</v>
      </c>
      <c r="Z110" s="297">
        <v>6216</v>
      </c>
      <c r="AA110" s="298">
        <v>2023</v>
      </c>
      <c r="AB110" s="299">
        <v>2000</v>
      </c>
      <c r="AC110" s="299"/>
      <c r="AD110" s="298"/>
      <c r="AE110" s="299"/>
      <c r="AF110" s="292"/>
      <c r="AG110" s="300" t="s">
        <v>904</v>
      </c>
      <c r="AH110" s="301"/>
      <c r="AI110" s="292">
        <v>2802</v>
      </c>
      <c r="AJ110" s="301">
        <v>44974</v>
      </c>
      <c r="AK110" s="301" t="s">
        <v>892</v>
      </c>
      <c r="AL110" s="301">
        <v>45083</v>
      </c>
      <c r="AM110" s="346"/>
      <c r="AN110" s="339"/>
      <c r="AO110" s="302" t="str">
        <f>_xlfn.IFNA(IF(VLOOKUP(tabItens[[#This Row],[CÓDIGO]],tabExcluirDoEstoque[#Data],1,FALSE),"sim",""),"")</f>
        <v/>
      </c>
      <c r="AP110" s="303" t="str">
        <f ca="1">IF(OR(ISBLANK(tabItens[[#This Row],[ATA DT.VALID.]]),tabItens[[#This Row],[ATA DT.VALID.]]="",tabItens[[#This Row],[ATA DT.VALID.]]=" "),"",IF(TYPE(tabItens[[#This Row],[ATA DT.VALID.]])=1,ROUNDUP((tabItens[[#This Row],[ATA DT.VALID.]]-TODAY())/7,0),""))</f>
        <v/>
      </c>
      <c r="AQ110" s="304">
        <v>0</v>
      </c>
      <c r="AR110" s="305" t="str">
        <f>IF(ISBLANK(tabItens[[#This Row],[CÓDIGO]]),"",IFERROR(VLOOKUP(tabItens[[#This Row],[CÓDIGO]],Consumo!$C$3:$AC$862,26,FALSE),0))</f>
        <v>09.2023</v>
      </c>
      <c r="AS110" s="306">
        <f>SUMIF(Consumo!$C$3:$C$862,tabItens[[#This Row],[CÓDIGO]],Consumo!$N$3:$N$862) + SUMIF(Consumo!$C$3:$C$862,tabItens[[#This Row],[CÓDIGO]],Consumo!$O$3:$O$862) + SUMIF(Consumo!$C$3:$C$862,tabItens[[#This Row],[CÓDIGO]],Consumo!$P$3:$P$862) + SUMIF(Consumo!$C$3:$C$862,tabItens[[#This Row],[CÓDIGO]],Consumo!$Q$3:$Q$862)</f>
        <v>3130</v>
      </c>
      <c r="AT110" s="306">
        <f>SUMIF(Consumo!$C$3:$C$862,tabItens[[#This Row],[CÓDIGO]],Consumo!$Z$3:$Z$862)</f>
        <v>8440</v>
      </c>
      <c r="AU110" s="307">
        <f>SUMIF(Consumo!$C$3:$C$862,tabItens[[#This Row],[CÓDIGO]],Consumo!$AA$3:$AA$862)</f>
        <v>1100</v>
      </c>
      <c r="AV110" s="308">
        <f>SUMIF(Consumo!$C$3:$C$862,tabItens[[#This Row],[CÓDIGO]],Consumo!$Y$3:$Y$862)</f>
        <v>703.33333333333337</v>
      </c>
      <c r="AW110" s="281">
        <f>tabItens[[#This Row],[QTDE ATUAL]] + tabItens[[#This Row],[RC QTDE]] + tabItens[[#This Row],[AF SALDO]] + tabItens[[#This Row],[Recentes]]</f>
        <v>2000</v>
      </c>
      <c r="AX110" s="309">
        <v>834</v>
      </c>
      <c r="AY110" s="309">
        <v>4</v>
      </c>
      <c r="AZ110" s="309">
        <f>IF(ISBLANK(tabItens[[#This Row],[CÓDIGO]]),"",tabItens[[#This Row],[PontoMês]] * (AZ$2+tabItens[[#This Row],[PontoQtM]]))</f>
        <v>3336</v>
      </c>
      <c r="BA110" s="308">
        <f>tabItens[[#This Row],[PontoPed]] - tabItens[[#This Row],[Saldo]] + (1/10)</f>
        <v>1336.1</v>
      </c>
      <c r="BB110" s="308">
        <f xml:space="preserve"> tabItens[[#This Row],[PontoMês]] * BB$2 - tabItens[[#This Row],[QTDE ATUAL]] - (1/10)</f>
        <v>833.9</v>
      </c>
      <c r="BC110" s="310">
        <f>IF( tabItens[[#This Row],[PontoPed]]&gt;0, IF(tabItens[[#This Row],[PontoPed]]&lt;1, 1, IF( tabItens[[#This Row],[Saldo]]&gt;tabItens[[#This Row],[PontoPed]], 0, (tabItens[[#This Row],[PontoPed]]-tabItens[[#This Row],[Saldo]])/tabItens[[#This Row],[PontoPed]] ) ), 0 )</f>
        <v>0.40047961630695444</v>
      </c>
      <c r="BD110" s="311">
        <f>ROUNDDOWN(IF( OR( AND(tabItens[[#This Row],[PontoPed]]&lt;tabItens[[#This Row],[Saldo]],tabItens[[#This Row],[Saldo]]&gt;0), tabItens[[#This Row],[PontoPed]]=0), 99, IF(AND(tabItens[[#This Row],[Saldo]]=0,tabItens[[#This Row],[PontoPed]]&gt;0), 0, (1-tabItens[[#This Row],[PctAb]])*10 ) ),0)</f>
        <v>5</v>
      </c>
      <c r="BE110" s="312">
        <f>MAX(ROUNDDOWN( IF(tabItens[[#This Row],[Abaixo]] &gt; 0,   tabItens[[#This Row],[Abaixo]] + (tabItens[[#This Row],[PontoMês]] * IF( OR( ISBLANK(tabItens[[#This Row],[ATA Nº/ANO]]), tabItens[[#This Row],[ATA Nº/ANO]] = ""),BE$2,BE$1)),0),0),0)</f>
        <v>3838</v>
      </c>
      <c r="BF1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0" s="313">
        <f>SUMIF(Consumo!$C$3:$C$862,tabItens[[#This Row],[CÓDIGO]],Consumo!$E$3:$E$862)</f>
        <v>35</v>
      </c>
      <c r="BH110" s="314">
        <f>IF(AND(tabItens[[#This Row],[Pend]] &gt; 0,tabItens[[#This Row],[Consumo]] &lt;&gt; 0), tabItens[[#This Row],[Pend]] / tabItens[[#This Row],[Consumo]], 0 )</f>
        <v>4.1469194312796212E-3</v>
      </c>
      <c r="BI110" s="313"/>
      <c r="BJ110" s="313"/>
      <c r="BK110" s="315" t="s">
        <v>907</v>
      </c>
    </row>
    <row r="111" spans="1:63" x14ac:dyDescent="0.3">
      <c r="A111" s="336">
        <v>93325</v>
      </c>
      <c r="B111" s="277" t="s">
        <v>1580</v>
      </c>
      <c r="C111" s="337" t="s">
        <v>381</v>
      </c>
      <c r="D111" s="338">
        <v>0.45</v>
      </c>
      <c r="E111" s="339"/>
      <c r="F111" s="339"/>
      <c r="G111" s="339" t="s">
        <v>892</v>
      </c>
      <c r="H111" s="281">
        <v>0</v>
      </c>
      <c r="I111" s="340">
        <v>103003</v>
      </c>
      <c r="J111" s="341">
        <v>0.45</v>
      </c>
      <c r="K111" s="342">
        <v>4579</v>
      </c>
      <c r="L111" s="285">
        <f>IF(tabItens[[#This Row],[Média]] &gt; 0, tabItens[[#This Row],[QTDE ATUAL]] / tabItens[[#This Row],[Média]],999.9)</f>
        <v>0</v>
      </c>
      <c r="M111" s="286">
        <v>0</v>
      </c>
      <c r="N111" s="287">
        <f>tabItens[[#This Row],[VALOR UNIT.]] * tabItens[[#This Row],[LC]]</f>
        <v>0</v>
      </c>
      <c r="O111" s="344" t="s">
        <v>2115</v>
      </c>
      <c r="P111" s="289"/>
      <c r="Q111" s="345"/>
      <c r="R111" s="343"/>
      <c r="S111" s="346"/>
      <c r="T111" s="292">
        <f>ROUNDDOWN(IFERROR(tabItens[[#This Row],[ATA DT.VALID.]] - $D$1,0) / 30,0)</f>
        <v>-1507</v>
      </c>
      <c r="U111" s="277" t="s">
        <v>1177</v>
      </c>
      <c r="V111" s="293">
        <v>1</v>
      </c>
      <c r="W111" s="294" t="s">
        <v>905</v>
      </c>
      <c r="X111" s="295">
        <v>57</v>
      </c>
      <c r="Y111" s="296">
        <v>2</v>
      </c>
      <c r="Z111" s="297">
        <v>6984</v>
      </c>
      <c r="AA111" s="298">
        <v>2023</v>
      </c>
      <c r="AB111" s="299">
        <v>1700</v>
      </c>
      <c r="AC111" s="299"/>
      <c r="AD111" s="298"/>
      <c r="AE111" s="299"/>
      <c r="AF111" s="292"/>
      <c r="AG111" s="300" t="s">
        <v>904</v>
      </c>
      <c r="AH111" s="301"/>
      <c r="AI111" s="292">
        <v>1956</v>
      </c>
      <c r="AJ111" s="301">
        <v>44974</v>
      </c>
      <c r="AK111" s="301">
        <v>38919</v>
      </c>
      <c r="AL111" s="301">
        <v>45049</v>
      </c>
      <c r="AM111" s="346"/>
      <c r="AN111" s="339"/>
      <c r="AO111" s="302" t="str">
        <f>_xlfn.IFNA(IF(VLOOKUP(tabItens[[#This Row],[CÓDIGO]],tabExcluirDoEstoque[#Data],1,FALSE),"sim",""),"")</f>
        <v/>
      </c>
      <c r="AP111" s="303" t="str">
        <f ca="1">IF(OR(ISBLANK(tabItens[[#This Row],[ATA DT.VALID.]]),tabItens[[#This Row],[ATA DT.VALID.]]="",tabItens[[#This Row],[ATA DT.VALID.]]=" "),"",IF(TYPE(tabItens[[#This Row],[ATA DT.VALID.]])=1,ROUNDUP((tabItens[[#This Row],[ATA DT.VALID.]]-TODAY())/7,0),""))</f>
        <v/>
      </c>
      <c r="AQ111" s="304">
        <v>0</v>
      </c>
      <c r="AR111" s="305" t="str">
        <f>IF(ISBLANK(tabItens[[#This Row],[CÓDIGO]]),"",IFERROR(VLOOKUP(tabItens[[#This Row],[CÓDIGO]],Consumo!$C$3:$AC$862,26,FALSE),0))</f>
        <v>08.2023</v>
      </c>
      <c r="AS111" s="306">
        <f>SUMIF(Consumo!$C$3:$C$862,tabItens[[#This Row],[CÓDIGO]],Consumo!$N$3:$N$862) + SUMIF(Consumo!$C$3:$C$862,tabItens[[#This Row],[CÓDIGO]],Consumo!$O$3:$O$862) + SUMIF(Consumo!$C$3:$C$862,tabItens[[#This Row],[CÓDIGO]],Consumo!$P$3:$P$862) + SUMIF(Consumo!$C$3:$C$862,tabItens[[#This Row],[CÓDIGO]],Consumo!$Q$3:$Q$862)</f>
        <v>1742</v>
      </c>
      <c r="AT111" s="306">
        <f>SUMIF(Consumo!$C$3:$C$862,tabItens[[#This Row],[CÓDIGO]],Consumo!$Z$3:$Z$862)</f>
        <v>6216</v>
      </c>
      <c r="AU111" s="307">
        <f>SUMIF(Consumo!$C$3:$C$862,tabItens[[#This Row],[CÓDIGO]],Consumo!$AA$3:$AA$862)</f>
        <v>1201</v>
      </c>
      <c r="AV111" s="308">
        <f>SUMIF(Consumo!$C$3:$C$862,tabItens[[#This Row],[CÓDIGO]],Consumo!$Y$3:$Y$862)</f>
        <v>518</v>
      </c>
      <c r="AW111" s="281">
        <f>tabItens[[#This Row],[QTDE ATUAL]] + tabItens[[#This Row],[RC QTDE]] + tabItens[[#This Row],[AF SALDO]] + tabItens[[#This Row],[Recentes]]</f>
        <v>1700</v>
      </c>
      <c r="AX111" s="309">
        <v>834</v>
      </c>
      <c r="AY111" s="309">
        <v>4</v>
      </c>
      <c r="AZ111" s="309">
        <f>IF(ISBLANK(tabItens[[#This Row],[CÓDIGO]]),"",tabItens[[#This Row],[PontoMês]] * (AZ$2+tabItens[[#This Row],[PontoQtM]]))</f>
        <v>3336</v>
      </c>
      <c r="BA111" s="308">
        <f>tabItens[[#This Row],[PontoPed]] - tabItens[[#This Row],[Saldo]] + (1/10)</f>
        <v>1636.1</v>
      </c>
      <c r="BB111" s="308">
        <f xml:space="preserve"> tabItens[[#This Row],[PontoMês]] * BB$2 - tabItens[[#This Row],[QTDE ATUAL]] - (1/10)</f>
        <v>833.9</v>
      </c>
      <c r="BC111" s="310">
        <f>IF( tabItens[[#This Row],[PontoPed]]&gt;0, IF(tabItens[[#This Row],[PontoPed]]&lt;1, 1, IF( tabItens[[#This Row],[Saldo]]&gt;tabItens[[#This Row],[PontoPed]], 0, (tabItens[[#This Row],[PontoPed]]-tabItens[[#This Row],[Saldo]])/tabItens[[#This Row],[PontoPed]] ) ), 0 )</f>
        <v>0.49040767386091128</v>
      </c>
      <c r="BD111" s="311">
        <f>ROUNDDOWN(IF( OR( AND(tabItens[[#This Row],[PontoPed]]&lt;tabItens[[#This Row],[Saldo]],tabItens[[#This Row],[Saldo]]&gt;0), tabItens[[#This Row],[PontoPed]]=0), 99, IF(AND(tabItens[[#This Row],[Saldo]]=0,tabItens[[#This Row],[PontoPed]]&gt;0), 0, (1-tabItens[[#This Row],[PctAb]])*10 ) ),0)</f>
        <v>5</v>
      </c>
      <c r="BE111" s="312">
        <f>MAX(ROUNDDOWN( IF(tabItens[[#This Row],[Abaixo]] &gt; 0,   tabItens[[#This Row],[Abaixo]] + (tabItens[[#This Row],[PontoMês]] * IF( OR( ISBLANK(tabItens[[#This Row],[ATA Nº/ANO]]), tabItens[[#This Row],[ATA Nº/ANO]] = ""),BE$2,BE$1)),0),0),0)</f>
        <v>4138</v>
      </c>
      <c r="BF1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1" s="313">
        <f>SUMIF(Consumo!$C$3:$C$862,tabItens[[#This Row],[CÓDIGO]],Consumo!$E$3:$E$862)</f>
        <v>351</v>
      </c>
      <c r="BH111" s="314">
        <f>IF(AND(tabItens[[#This Row],[Pend]] &gt; 0,tabItens[[#This Row],[Consumo]] &lt;&gt; 0), tabItens[[#This Row],[Pend]] / tabItens[[#This Row],[Consumo]], 0 )</f>
        <v>5.6467181467181465E-2</v>
      </c>
      <c r="BI111" s="313"/>
      <c r="BJ111" s="313"/>
      <c r="BK111" s="315" t="s">
        <v>907</v>
      </c>
    </row>
    <row r="112" spans="1:63" x14ac:dyDescent="0.3">
      <c r="A112" s="336">
        <v>93327</v>
      </c>
      <c r="B112" s="277" t="s">
        <v>1581</v>
      </c>
      <c r="C112" s="337" t="s">
        <v>381</v>
      </c>
      <c r="D112" s="338">
        <v>0.34</v>
      </c>
      <c r="E112" s="339"/>
      <c r="F112" s="339"/>
      <c r="G112" s="339" t="s">
        <v>892</v>
      </c>
      <c r="H112" s="281">
        <v>0</v>
      </c>
      <c r="I112" s="340">
        <v>103003</v>
      </c>
      <c r="J112" s="341">
        <v>0.34</v>
      </c>
      <c r="K112" s="342">
        <v>4474</v>
      </c>
      <c r="L112" s="285">
        <f>IF(tabItens[[#This Row],[Média]] &gt; 0, tabItens[[#This Row],[QTDE ATUAL]] / tabItens[[#This Row],[Média]],999.9)</f>
        <v>0</v>
      </c>
      <c r="M112" s="286">
        <v>0</v>
      </c>
      <c r="N112" s="287">
        <f>tabItens[[#This Row],[VALOR UNIT.]] * tabItens[[#This Row],[LC]]</f>
        <v>0</v>
      </c>
      <c r="O112" s="344" t="s">
        <v>2115</v>
      </c>
      <c r="P112" s="289"/>
      <c r="Q112" s="345"/>
      <c r="R112" s="343"/>
      <c r="S112" s="346"/>
      <c r="T112" s="292">
        <f>ROUNDDOWN(IFERROR(tabItens[[#This Row],[ATA DT.VALID.]] - $D$1,0) / 30,0)</f>
        <v>-1507</v>
      </c>
      <c r="U112" s="277" t="s">
        <v>1177</v>
      </c>
      <c r="V112" s="293">
        <v>1</v>
      </c>
      <c r="W112" s="294" t="s">
        <v>905</v>
      </c>
      <c r="X112" s="295">
        <v>57</v>
      </c>
      <c r="Y112" s="296">
        <v>2</v>
      </c>
      <c r="Z112" s="297">
        <v>6984</v>
      </c>
      <c r="AA112" s="298">
        <v>2023</v>
      </c>
      <c r="AB112" s="299">
        <v>1700</v>
      </c>
      <c r="AC112" s="299"/>
      <c r="AD112" s="298"/>
      <c r="AE112" s="299"/>
      <c r="AF112" s="292"/>
      <c r="AG112" s="300" t="s">
        <v>904</v>
      </c>
      <c r="AH112" s="301"/>
      <c r="AI112" s="292">
        <v>1880</v>
      </c>
      <c r="AJ112" s="301">
        <v>44967</v>
      </c>
      <c r="AK112" s="301">
        <v>38919</v>
      </c>
      <c r="AL112" s="301">
        <v>45194</v>
      </c>
      <c r="AM112" s="346"/>
      <c r="AN112" s="339"/>
      <c r="AO112" s="302" t="str">
        <f>_xlfn.IFNA(IF(VLOOKUP(tabItens[[#This Row],[CÓDIGO]],tabExcluirDoEstoque[#Data],1,FALSE),"sim",""),"")</f>
        <v/>
      </c>
      <c r="AP112" s="303" t="str">
        <f ca="1">IF(OR(ISBLANK(tabItens[[#This Row],[ATA DT.VALID.]]),tabItens[[#This Row],[ATA DT.VALID.]]="",tabItens[[#This Row],[ATA DT.VALID.]]=" "),"",IF(TYPE(tabItens[[#This Row],[ATA DT.VALID.]])=1,ROUNDUP((tabItens[[#This Row],[ATA DT.VALID.]]-TODAY())/7,0),""))</f>
        <v/>
      </c>
      <c r="AQ112" s="304">
        <v>0</v>
      </c>
      <c r="AR112" s="305" t="str">
        <f>IF(ISBLANK(tabItens[[#This Row],[CÓDIGO]]),"",IFERROR(VLOOKUP(tabItens[[#This Row],[CÓDIGO]],Consumo!$C$3:$AC$862,26,FALSE),0))</f>
        <v>07.2023</v>
      </c>
      <c r="AS112" s="306">
        <f>SUMIF(Consumo!$C$3:$C$862,tabItens[[#This Row],[CÓDIGO]],Consumo!$N$3:$N$862) + SUMIF(Consumo!$C$3:$C$862,tabItens[[#This Row],[CÓDIGO]],Consumo!$O$3:$O$862) + SUMIF(Consumo!$C$3:$C$862,tabItens[[#This Row],[CÓDIGO]],Consumo!$P$3:$P$862) + SUMIF(Consumo!$C$3:$C$862,tabItens[[#This Row],[CÓDIGO]],Consumo!$Q$3:$Q$862)</f>
        <v>1610</v>
      </c>
      <c r="AT112" s="306">
        <f>SUMIF(Consumo!$C$3:$C$862,tabItens[[#This Row],[CÓDIGO]],Consumo!$Z$3:$Z$862)</f>
        <v>5996</v>
      </c>
      <c r="AU112" s="307">
        <f>SUMIF(Consumo!$C$3:$C$862,tabItens[[#This Row],[CÓDIGO]],Consumo!$AA$3:$AA$862)</f>
        <v>1207</v>
      </c>
      <c r="AV112" s="308">
        <f>SUMIF(Consumo!$C$3:$C$862,tabItens[[#This Row],[CÓDIGO]],Consumo!$Y$3:$Y$862)</f>
        <v>499.66666666666669</v>
      </c>
      <c r="AW112" s="281">
        <f>tabItens[[#This Row],[QTDE ATUAL]] + tabItens[[#This Row],[RC QTDE]] + tabItens[[#This Row],[AF SALDO]] + tabItens[[#This Row],[Recentes]]</f>
        <v>1700</v>
      </c>
      <c r="AX112" s="309">
        <v>834</v>
      </c>
      <c r="AY112" s="309">
        <v>4</v>
      </c>
      <c r="AZ112" s="309">
        <f>IF(ISBLANK(tabItens[[#This Row],[CÓDIGO]]),"",tabItens[[#This Row],[PontoMês]] * (AZ$2+tabItens[[#This Row],[PontoQtM]]))</f>
        <v>3336</v>
      </c>
      <c r="BA112" s="308">
        <f>tabItens[[#This Row],[PontoPed]] - tabItens[[#This Row],[Saldo]] + (1/10)</f>
        <v>1636.1</v>
      </c>
      <c r="BB112" s="308">
        <f xml:space="preserve"> tabItens[[#This Row],[PontoMês]] * BB$2 - tabItens[[#This Row],[QTDE ATUAL]] - (1/10)</f>
        <v>833.9</v>
      </c>
      <c r="BC112" s="310">
        <f>IF( tabItens[[#This Row],[PontoPed]]&gt;0, IF(tabItens[[#This Row],[PontoPed]]&lt;1, 1, IF( tabItens[[#This Row],[Saldo]]&gt;tabItens[[#This Row],[PontoPed]], 0, (tabItens[[#This Row],[PontoPed]]-tabItens[[#This Row],[Saldo]])/tabItens[[#This Row],[PontoPed]] ) ), 0 )</f>
        <v>0.49040767386091128</v>
      </c>
      <c r="BD112" s="311">
        <f>ROUNDDOWN(IF( OR( AND(tabItens[[#This Row],[PontoPed]]&lt;tabItens[[#This Row],[Saldo]],tabItens[[#This Row],[Saldo]]&gt;0), tabItens[[#This Row],[PontoPed]]=0), 99, IF(AND(tabItens[[#This Row],[Saldo]]=0,tabItens[[#This Row],[PontoPed]]&gt;0), 0, (1-tabItens[[#This Row],[PctAb]])*10 ) ),0)</f>
        <v>5</v>
      </c>
      <c r="BE112" s="312">
        <f>MAX(ROUNDDOWN( IF(tabItens[[#This Row],[Abaixo]] &gt; 0,   tabItens[[#This Row],[Abaixo]] + (tabItens[[#This Row],[PontoMês]] * IF( OR( ISBLANK(tabItens[[#This Row],[ATA Nº/ANO]]), tabItens[[#This Row],[ATA Nº/ANO]] = ""),BE$2,BE$1)),0),0),0)</f>
        <v>4138</v>
      </c>
      <c r="BF1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2" s="313">
        <f>SUMIF(Consumo!$C$3:$C$862,tabItens[[#This Row],[CÓDIGO]],Consumo!$E$3:$E$862)</f>
        <v>357</v>
      </c>
      <c r="BH112" s="314">
        <f>IF(AND(tabItens[[#This Row],[Pend]] &gt; 0,tabItens[[#This Row],[Consumo]] &lt;&gt; 0), tabItens[[#This Row],[Pend]] / tabItens[[#This Row],[Consumo]], 0 )</f>
        <v>5.9539693128752499E-2</v>
      </c>
      <c r="BI112" s="313"/>
      <c r="BJ112" s="313"/>
      <c r="BK112" s="315" t="s">
        <v>907</v>
      </c>
    </row>
    <row r="113" spans="1:63" x14ac:dyDescent="0.3">
      <c r="A113" s="336">
        <v>93329</v>
      </c>
      <c r="B113" s="277" t="s">
        <v>1582</v>
      </c>
      <c r="C113" s="337" t="s">
        <v>381</v>
      </c>
      <c r="D113" s="338">
        <v>0.45</v>
      </c>
      <c r="E113" s="339"/>
      <c r="F113" s="339"/>
      <c r="G113" s="339" t="s">
        <v>892</v>
      </c>
      <c r="H113" s="281">
        <v>0</v>
      </c>
      <c r="I113" s="340">
        <v>103003</v>
      </c>
      <c r="J113" s="341">
        <v>0.45</v>
      </c>
      <c r="K113" s="342">
        <v>4655</v>
      </c>
      <c r="L113" s="285">
        <f>IF(tabItens[[#This Row],[Média]] &gt; 0, tabItens[[#This Row],[QTDE ATUAL]] / tabItens[[#This Row],[Média]],999.9)</f>
        <v>0</v>
      </c>
      <c r="M113" s="286">
        <v>0</v>
      </c>
      <c r="N113" s="287">
        <f>tabItens[[#This Row],[VALOR UNIT.]] * tabItens[[#This Row],[LC]]</f>
        <v>0</v>
      </c>
      <c r="O113" s="344" t="s">
        <v>2115</v>
      </c>
      <c r="P113" s="289"/>
      <c r="Q113" s="345"/>
      <c r="R113" s="343"/>
      <c r="S113" s="346"/>
      <c r="T113" s="292">
        <f>ROUNDDOWN(IFERROR(tabItens[[#This Row],[ATA DT.VALID.]] - $D$1,0) / 30,0)</f>
        <v>-1507</v>
      </c>
      <c r="U113" s="277" t="s">
        <v>1177</v>
      </c>
      <c r="V113" s="293">
        <v>1</v>
      </c>
      <c r="W113" s="294" t="s">
        <v>905</v>
      </c>
      <c r="X113" s="295">
        <v>57</v>
      </c>
      <c r="Y113" s="296">
        <v>2</v>
      </c>
      <c r="Z113" s="297">
        <v>6216</v>
      </c>
      <c r="AA113" s="298">
        <v>2023</v>
      </c>
      <c r="AB113" s="299">
        <v>2000</v>
      </c>
      <c r="AC113" s="299"/>
      <c r="AD113" s="298"/>
      <c r="AE113" s="299"/>
      <c r="AF113" s="292"/>
      <c r="AG113" s="300" t="s">
        <v>904</v>
      </c>
      <c r="AH113" s="301"/>
      <c r="AI113" s="292">
        <v>2062</v>
      </c>
      <c r="AJ113" s="301">
        <v>44967</v>
      </c>
      <c r="AK113" s="301">
        <v>38919</v>
      </c>
      <c r="AL113" s="301">
        <v>45049</v>
      </c>
      <c r="AM113" s="346"/>
      <c r="AN113" s="339"/>
      <c r="AO113" s="302" t="str">
        <f>_xlfn.IFNA(IF(VLOOKUP(tabItens[[#This Row],[CÓDIGO]],tabExcluirDoEstoque[#Data],1,FALSE),"sim",""),"")</f>
        <v/>
      </c>
      <c r="AP113" s="303" t="str">
        <f ca="1">IF(OR(ISBLANK(tabItens[[#This Row],[ATA DT.VALID.]]),tabItens[[#This Row],[ATA DT.VALID.]]="",tabItens[[#This Row],[ATA DT.VALID.]]=" "),"",IF(TYPE(tabItens[[#This Row],[ATA DT.VALID.]])=1,ROUNDUP((tabItens[[#This Row],[ATA DT.VALID.]]-TODAY())/7,0),""))</f>
        <v/>
      </c>
      <c r="AQ113" s="304">
        <v>0</v>
      </c>
      <c r="AR113" s="305" t="str">
        <f>IF(ISBLANK(tabItens[[#This Row],[CÓDIGO]]),"",IFERROR(VLOOKUP(tabItens[[#This Row],[CÓDIGO]],Consumo!$C$3:$AC$862,26,FALSE),0))</f>
        <v>08.2023</v>
      </c>
      <c r="AS113" s="306">
        <f>SUMIF(Consumo!$C$3:$C$862,tabItens[[#This Row],[CÓDIGO]],Consumo!$N$3:$N$862) + SUMIF(Consumo!$C$3:$C$862,tabItens[[#This Row],[CÓDIGO]],Consumo!$O$3:$O$862) + SUMIF(Consumo!$C$3:$C$862,tabItens[[#This Row],[CÓDIGO]],Consumo!$P$3:$P$862) + SUMIF(Consumo!$C$3:$C$862,tabItens[[#This Row],[CÓDIGO]],Consumo!$Q$3:$Q$862)</f>
        <v>2139</v>
      </c>
      <c r="AT113" s="306">
        <f>SUMIF(Consumo!$C$3:$C$862,tabItens[[#This Row],[CÓDIGO]],Consumo!$Z$3:$Z$862)</f>
        <v>6434</v>
      </c>
      <c r="AU113" s="307">
        <f>SUMIF(Consumo!$C$3:$C$862,tabItens[[#This Row],[CÓDIGO]],Consumo!$AA$3:$AA$862)</f>
        <v>1200</v>
      </c>
      <c r="AV113" s="308">
        <f>SUMIF(Consumo!$C$3:$C$862,tabItens[[#This Row],[CÓDIGO]],Consumo!$Y$3:$Y$862)</f>
        <v>536.16666666666663</v>
      </c>
      <c r="AW113" s="281">
        <f>tabItens[[#This Row],[QTDE ATUAL]] + tabItens[[#This Row],[RC QTDE]] + tabItens[[#This Row],[AF SALDO]] + tabItens[[#This Row],[Recentes]]</f>
        <v>2000</v>
      </c>
      <c r="AX113" s="309">
        <v>834</v>
      </c>
      <c r="AY113" s="309">
        <v>4</v>
      </c>
      <c r="AZ113" s="309">
        <f>IF(ISBLANK(tabItens[[#This Row],[CÓDIGO]]),"",tabItens[[#This Row],[PontoMês]] * (AZ$2+tabItens[[#This Row],[PontoQtM]]))</f>
        <v>3336</v>
      </c>
      <c r="BA113" s="308">
        <f>tabItens[[#This Row],[PontoPed]] - tabItens[[#This Row],[Saldo]] + (1/10)</f>
        <v>1336.1</v>
      </c>
      <c r="BB113" s="308">
        <f xml:space="preserve"> tabItens[[#This Row],[PontoMês]] * BB$2 - tabItens[[#This Row],[QTDE ATUAL]] - (1/10)</f>
        <v>833.9</v>
      </c>
      <c r="BC113" s="310">
        <f>IF( tabItens[[#This Row],[PontoPed]]&gt;0, IF(tabItens[[#This Row],[PontoPed]]&lt;1, 1, IF( tabItens[[#This Row],[Saldo]]&gt;tabItens[[#This Row],[PontoPed]], 0, (tabItens[[#This Row],[PontoPed]]-tabItens[[#This Row],[Saldo]])/tabItens[[#This Row],[PontoPed]] ) ), 0 )</f>
        <v>0.40047961630695444</v>
      </c>
      <c r="BD113" s="311">
        <f>ROUNDDOWN(IF( OR( AND(tabItens[[#This Row],[PontoPed]]&lt;tabItens[[#This Row],[Saldo]],tabItens[[#This Row],[Saldo]]&gt;0), tabItens[[#This Row],[PontoPed]]=0), 99, IF(AND(tabItens[[#This Row],[Saldo]]=0,tabItens[[#This Row],[PontoPed]]&gt;0), 0, (1-tabItens[[#This Row],[PctAb]])*10 ) ),0)</f>
        <v>5</v>
      </c>
      <c r="BE113" s="312">
        <f>MAX(ROUNDDOWN( IF(tabItens[[#This Row],[Abaixo]] &gt; 0,   tabItens[[#This Row],[Abaixo]] + (tabItens[[#This Row],[PontoMês]] * IF( OR( ISBLANK(tabItens[[#This Row],[ATA Nº/ANO]]), tabItens[[#This Row],[ATA Nº/ANO]] = ""),BE$2,BE$1)),0),0),0)</f>
        <v>3838</v>
      </c>
      <c r="BF1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3" s="313">
        <f>SUMIF(Consumo!$C$3:$C$862,tabItens[[#This Row],[CÓDIGO]],Consumo!$E$3:$E$862)</f>
        <v>251</v>
      </c>
      <c r="BH113" s="314">
        <f>IF(AND(tabItens[[#This Row],[Pend]] &gt; 0,tabItens[[#This Row],[Consumo]] &lt;&gt; 0), tabItens[[#This Row],[Pend]] / tabItens[[#This Row],[Consumo]], 0 )</f>
        <v>3.9011501398818774E-2</v>
      </c>
      <c r="BI113" s="313"/>
      <c r="BJ113" s="313"/>
      <c r="BK113" s="315" t="s">
        <v>907</v>
      </c>
    </row>
    <row r="114" spans="1:63" x14ac:dyDescent="0.3">
      <c r="A114" s="336">
        <v>93332</v>
      </c>
      <c r="B114" s="277" t="s">
        <v>1583</v>
      </c>
      <c r="C114" s="337" t="s">
        <v>381</v>
      </c>
      <c r="D114" s="338">
        <v>0.34</v>
      </c>
      <c r="E114" s="339"/>
      <c r="F114" s="339"/>
      <c r="G114" s="339" t="s">
        <v>892</v>
      </c>
      <c r="H114" s="281">
        <v>0</v>
      </c>
      <c r="I114" s="340">
        <v>103003</v>
      </c>
      <c r="J114" s="341">
        <v>0.34</v>
      </c>
      <c r="K114" s="342">
        <v>4683</v>
      </c>
      <c r="L114" s="285">
        <f>IF(tabItens[[#This Row],[Média]] &gt; 0, tabItens[[#This Row],[QTDE ATUAL]] / tabItens[[#This Row],[Média]],999.9)</f>
        <v>0</v>
      </c>
      <c r="M114" s="286">
        <v>0</v>
      </c>
      <c r="N114" s="287">
        <f>tabItens[[#This Row],[VALOR UNIT.]] * tabItens[[#This Row],[LC]]</f>
        <v>0</v>
      </c>
      <c r="O114" s="344" t="s">
        <v>2115</v>
      </c>
      <c r="P114" s="289"/>
      <c r="Q114" s="345"/>
      <c r="R114" s="343"/>
      <c r="S114" s="346"/>
      <c r="T114" s="292">
        <f>ROUNDDOWN(IFERROR(tabItens[[#This Row],[ATA DT.VALID.]] - $D$1,0) / 30,0)</f>
        <v>-1507</v>
      </c>
      <c r="U114" s="277" t="s">
        <v>1177</v>
      </c>
      <c r="V114" s="293">
        <v>1</v>
      </c>
      <c r="W114" s="294" t="s">
        <v>905</v>
      </c>
      <c r="X114" s="295">
        <v>57</v>
      </c>
      <c r="Y114" s="296">
        <v>2</v>
      </c>
      <c r="Z114" s="297">
        <v>6216</v>
      </c>
      <c r="AA114" s="298">
        <v>2023</v>
      </c>
      <c r="AB114" s="299">
        <v>2000</v>
      </c>
      <c r="AC114" s="299"/>
      <c r="AD114" s="298"/>
      <c r="AE114" s="299"/>
      <c r="AF114" s="292"/>
      <c r="AG114" s="300" t="s">
        <v>904</v>
      </c>
      <c r="AH114" s="301"/>
      <c r="AI114" s="292">
        <v>2124</v>
      </c>
      <c r="AJ114" s="301">
        <v>44967</v>
      </c>
      <c r="AK114" s="301">
        <v>38919</v>
      </c>
      <c r="AL114" s="301">
        <v>45118</v>
      </c>
      <c r="AM114" s="346"/>
      <c r="AN114" s="339"/>
      <c r="AO114" s="302" t="str">
        <f>_xlfn.IFNA(IF(VLOOKUP(tabItens[[#This Row],[CÓDIGO]],tabExcluirDoEstoque[#Data],1,FALSE),"sim",""),"")</f>
        <v/>
      </c>
      <c r="AP114" s="303" t="str">
        <f ca="1">IF(OR(ISBLANK(tabItens[[#This Row],[ATA DT.VALID.]]),tabItens[[#This Row],[ATA DT.VALID.]]="",tabItens[[#This Row],[ATA DT.VALID.]]=" "),"",IF(TYPE(tabItens[[#This Row],[ATA DT.VALID.]])=1,ROUNDUP((tabItens[[#This Row],[ATA DT.VALID.]]-TODAY())/7,0),""))</f>
        <v/>
      </c>
      <c r="AQ114" s="304">
        <v>0</v>
      </c>
      <c r="AR114" s="305" t="str">
        <f>IF(ISBLANK(tabItens[[#This Row],[CÓDIGO]]),"",IFERROR(VLOOKUP(tabItens[[#This Row],[CÓDIGO]],Consumo!$C$3:$AC$862,26,FALSE),0))</f>
        <v>08.2023</v>
      </c>
      <c r="AS114" s="306">
        <f>SUMIF(Consumo!$C$3:$C$862,tabItens[[#This Row],[CÓDIGO]],Consumo!$N$3:$N$862) + SUMIF(Consumo!$C$3:$C$862,tabItens[[#This Row],[CÓDIGO]],Consumo!$O$3:$O$862) + SUMIF(Consumo!$C$3:$C$862,tabItens[[#This Row],[CÓDIGO]],Consumo!$P$3:$P$862) + SUMIF(Consumo!$C$3:$C$862,tabItens[[#This Row],[CÓDIGO]],Consumo!$Q$3:$Q$862)</f>
        <v>2316</v>
      </c>
      <c r="AT114" s="306">
        <f>SUMIF(Consumo!$C$3:$C$862,tabItens[[#This Row],[CÓDIGO]],Consumo!$Z$3:$Z$862)</f>
        <v>6485</v>
      </c>
      <c r="AU114" s="307">
        <f>SUMIF(Consumo!$C$3:$C$862,tabItens[[#This Row],[CÓDIGO]],Consumo!$AA$3:$AA$862)</f>
        <v>1207</v>
      </c>
      <c r="AV114" s="308">
        <f>SUMIF(Consumo!$C$3:$C$862,tabItens[[#This Row],[CÓDIGO]],Consumo!$Y$3:$Y$862)</f>
        <v>540.41666666666663</v>
      </c>
      <c r="AW114" s="281">
        <f>tabItens[[#This Row],[QTDE ATUAL]] + tabItens[[#This Row],[RC QTDE]] + tabItens[[#This Row],[AF SALDO]] + tabItens[[#This Row],[Recentes]]</f>
        <v>2000</v>
      </c>
      <c r="AX114" s="309">
        <v>834</v>
      </c>
      <c r="AY114" s="309">
        <v>4</v>
      </c>
      <c r="AZ114" s="309">
        <f>IF(ISBLANK(tabItens[[#This Row],[CÓDIGO]]),"",tabItens[[#This Row],[PontoMês]] * (AZ$2+tabItens[[#This Row],[PontoQtM]]))</f>
        <v>3336</v>
      </c>
      <c r="BA114" s="308">
        <f>tabItens[[#This Row],[PontoPed]] - tabItens[[#This Row],[Saldo]] + (1/10)</f>
        <v>1336.1</v>
      </c>
      <c r="BB114" s="308">
        <f xml:space="preserve"> tabItens[[#This Row],[PontoMês]] * BB$2 - tabItens[[#This Row],[QTDE ATUAL]] - (1/10)</f>
        <v>833.9</v>
      </c>
      <c r="BC114" s="310">
        <f>IF( tabItens[[#This Row],[PontoPed]]&gt;0, IF(tabItens[[#This Row],[PontoPed]]&lt;1, 1, IF( tabItens[[#This Row],[Saldo]]&gt;tabItens[[#This Row],[PontoPed]], 0, (tabItens[[#This Row],[PontoPed]]-tabItens[[#This Row],[Saldo]])/tabItens[[#This Row],[PontoPed]] ) ), 0 )</f>
        <v>0.40047961630695444</v>
      </c>
      <c r="BD114" s="311">
        <f>ROUNDDOWN(IF( OR( AND(tabItens[[#This Row],[PontoPed]]&lt;tabItens[[#This Row],[Saldo]],tabItens[[#This Row],[Saldo]]&gt;0), tabItens[[#This Row],[PontoPed]]=0), 99, IF(AND(tabItens[[#This Row],[Saldo]]=0,tabItens[[#This Row],[PontoPed]]&gt;0), 0, (1-tabItens[[#This Row],[PctAb]])*10 ) ),0)</f>
        <v>5</v>
      </c>
      <c r="BE114" s="312">
        <f>MAX(ROUNDDOWN( IF(tabItens[[#This Row],[Abaixo]] &gt; 0,   tabItens[[#This Row],[Abaixo]] + (tabItens[[#This Row],[PontoMês]] * IF( OR( ISBLANK(tabItens[[#This Row],[ATA Nº/ANO]]), tabItens[[#This Row],[ATA Nº/ANO]] = ""),BE$2,BE$1)),0),0),0)</f>
        <v>3838</v>
      </c>
      <c r="BF1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4" s="313">
        <f>SUMIF(Consumo!$C$3:$C$862,tabItens[[#This Row],[CÓDIGO]],Consumo!$E$3:$E$862)</f>
        <v>111</v>
      </c>
      <c r="BH114" s="314">
        <f>IF(AND(tabItens[[#This Row],[Pend]] &gt; 0,tabItens[[#This Row],[Consumo]] &lt;&gt; 0), tabItens[[#This Row],[Pend]] / tabItens[[#This Row],[Consumo]], 0 )</f>
        <v>1.7116422513492675E-2</v>
      </c>
      <c r="BI114" s="313"/>
      <c r="BJ114" s="313"/>
      <c r="BK114" s="315" t="s">
        <v>907</v>
      </c>
    </row>
    <row r="115" spans="1:63" x14ac:dyDescent="0.3">
      <c r="A115" s="336">
        <v>93334</v>
      </c>
      <c r="B115" s="277" t="s">
        <v>1584</v>
      </c>
      <c r="C115" s="337" t="s">
        <v>381</v>
      </c>
      <c r="D115" s="338">
        <v>0.45</v>
      </c>
      <c r="E115" s="339"/>
      <c r="F115" s="339"/>
      <c r="G115" s="339" t="s">
        <v>892</v>
      </c>
      <c r="H115" s="281">
        <v>0</v>
      </c>
      <c r="I115" s="340">
        <v>103003</v>
      </c>
      <c r="J115" s="341">
        <v>0.45</v>
      </c>
      <c r="K115" s="342">
        <v>4720</v>
      </c>
      <c r="L115" s="285">
        <f>IF(tabItens[[#This Row],[Média]] &gt; 0, tabItens[[#This Row],[QTDE ATUAL]] / tabItens[[#This Row],[Média]],999.9)</f>
        <v>0</v>
      </c>
      <c r="M115" s="286">
        <v>0</v>
      </c>
      <c r="N115" s="287">
        <f>tabItens[[#This Row],[VALOR UNIT.]] * tabItens[[#This Row],[LC]]</f>
        <v>0</v>
      </c>
      <c r="O115" s="344" t="s">
        <v>2115</v>
      </c>
      <c r="P115" s="289"/>
      <c r="Q115" s="345"/>
      <c r="R115" s="343"/>
      <c r="S115" s="346"/>
      <c r="T115" s="292">
        <f>ROUNDDOWN(IFERROR(tabItens[[#This Row],[ATA DT.VALID.]] - $D$1,0) / 30,0)</f>
        <v>-1507</v>
      </c>
      <c r="U115" s="277" t="s">
        <v>1177</v>
      </c>
      <c r="V115" s="293">
        <v>1</v>
      </c>
      <c r="W115" s="294" t="s">
        <v>905</v>
      </c>
      <c r="X115" s="295">
        <v>57</v>
      </c>
      <c r="Y115" s="296">
        <v>2</v>
      </c>
      <c r="Z115" s="297">
        <v>6216</v>
      </c>
      <c r="AA115" s="298">
        <v>2023</v>
      </c>
      <c r="AB115" s="299">
        <v>2000</v>
      </c>
      <c r="AC115" s="299"/>
      <c r="AD115" s="298"/>
      <c r="AE115" s="299"/>
      <c r="AF115" s="292"/>
      <c r="AG115" s="300" t="s">
        <v>904</v>
      </c>
      <c r="AH115" s="301"/>
      <c r="AI115" s="292">
        <v>2228</v>
      </c>
      <c r="AJ115" s="301">
        <v>44974</v>
      </c>
      <c r="AK115" s="301">
        <v>38919</v>
      </c>
      <c r="AL115" s="301">
        <v>45049</v>
      </c>
      <c r="AM115" s="346"/>
      <c r="AN115" s="339"/>
      <c r="AO115" s="302" t="str">
        <f>_xlfn.IFNA(IF(VLOOKUP(tabItens[[#This Row],[CÓDIGO]],tabExcluirDoEstoque[#Data],1,FALSE),"sim",""),"")</f>
        <v/>
      </c>
      <c r="AP115" s="303" t="str">
        <f ca="1">IF(OR(ISBLANK(tabItens[[#This Row],[ATA DT.VALID.]]),tabItens[[#This Row],[ATA DT.VALID.]]="",tabItens[[#This Row],[ATA DT.VALID.]]=" "),"",IF(TYPE(tabItens[[#This Row],[ATA DT.VALID.]])=1,ROUNDUP((tabItens[[#This Row],[ATA DT.VALID.]]-TODAY())/7,0),""))</f>
        <v/>
      </c>
      <c r="AQ115" s="304">
        <v>0</v>
      </c>
      <c r="AR115" s="305" t="str">
        <f>IF(ISBLANK(tabItens[[#This Row],[CÓDIGO]]),"",IFERROR(VLOOKUP(tabItens[[#This Row],[CÓDIGO]],Consumo!$C$3:$AC$862,26,FALSE),0))</f>
        <v>09.2023</v>
      </c>
      <c r="AS115" s="306">
        <f>SUMIF(Consumo!$C$3:$C$862,tabItens[[#This Row],[CÓDIGO]],Consumo!$N$3:$N$862) + SUMIF(Consumo!$C$3:$C$862,tabItens[[#This Row],[CÓDIGO]],Consumo!$O$3:$O$862) + SUMIF(Consumo!$C$3:$C$862,tabItens[[#This Row],[CÓDIGO]],Consumo!$P$3:$P$862) + SUMIF(Consumo!$C$3:$C$862,tabItens[[#This Row],[CÓDIGO]],Consumo!$Q$3:$Q$862)</f>
        <v>2535</v>
      </c>
      <c r="AT115" s="306">
        <f>SUMIF(Consumo!$C$3:$C$862,tabItens[[#This Row],[CÓDIGO]],Consumo!$Z$3:$Z$862)</f>
        <v>6686</v>
      </c>
      <c r="AU115" s="307">
        <f>SUMIF(Consumo!$C$3:$C$862,tabItens[[#This Row],[CÓDIGO]],Consumo!$AA$3:$AA$862)</f>
        <v>1205</v>
      </c>
      <c r="AV115" s="308">
        <f>SUMIF(Consumo!$C$3:$C$862,tabItens[[#This Row],[CÓDIGO]],Consumo!$Y$3:$Y$862)</f>
        <v>557.16666666666663</v>
      </c>
      <c r="AW115" s="281">
        <f>tabItens[[#This Row],[QTDE ATUAL]] + tabItens[[#This Row],[RC QTDE]] + tabItens[[#This Row],[AF SALDO]] + tabItens[[#This Row],[Recentes]]</f>
        <v>2000</v>
      </c>
      <c r="AX115" s="309">
        <v>834</v>
      </c>
      <c r="AY115" s="309">
        <v>4</v>
      </c>
      <c r="AZ115" s="309">
        <f>IF(ISBLANK(tabItens[[#This Row],[CÓDIGO]]),"",tabItens[[#This Row],[PontoMês]] * (AZ$2+tabItens[[#This Row],[PontoQtM]]))</f>
        <v>3336</v>
      </c>
      <c r="BA115" s="308">
        <f>tabItens[[#This Row],[PontoPed]] - tabItens[[#This Row],[Saldo]] + (1/10)</f>
        <v>1336.1</v>
      </c>
      <c r="BB115" s="308">
        <f xml:space="preserve"> tabItens[[#This Row],[PontoMês]] * BB$2 - tabItens[[#This Row],[QTDE ATUAL]] - (1/10)</f>
        <v>833.9</v>
      </c>
      <c r="BC115" s="310">
        <f>IF( tabItens[[#This Row],[PontoPed]]&gt;0, IF(tabItens[[#This Row],[PontoPed]]&lt;1, 1, IF( tabItens[[#This Row],[Saldo]]&gt;tabItens[[#This Row],[PontoPed]], 0, (tabItens[[#This Row],[PontoPed]]-tabItens[[#This Row],[Saldo]])/tabItens[[#This Row],[PontoPed]] ) ), 0 )</f>
        <v>0.40047961630695444</v>
      </c>
      <c r="BD115" s="311">
        <f>ROUNDDOWN(IF( OR( AND(tabItens[[#This Row],[PontoPed]]&lt;tabItens[[#This Row],[Saldo]],tabItens[[#This Row],[Saldo]]&gt;0), tabItens[[#This Row],[PontoPed]]=0), 99, IF(AND(tabItens[[#This Row],[Saldo]]=0,tabItens[[#This Row],[PontoPed]]&gt;0), 0, (1-tabItens[[#This Row],[PctAb]])*10 ) ),0)</f>
        <v>5</v>
      </c>
      <c r="BE115" s="312">
        <f>MAX(ROUNDDOWN( IF(tabItens[[#This Row],[Abaixo]] &gt; 0,   tabItens[[#This Row],[Abaixo]] + (tabItens[[#This Row],[PontoMês]] * IF( OR( ISBLANK(tabItens[[#This Row],[ATA Nº/ANO]]), tabItens[[#This Row],[ATA Nº/ANO]] = ""),BE$2,BE$1)),0),0),0)</f>
        <v>3838</v>
      </c>
      <c r="BF1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5" s="313">
        <f>SUMIF(Consumo!$C$3:$C$862,tabItens[[#This Row],[CÓDIGO]],Consumo!$E$3:$E$862)</f>
        <v>120</v>
      </c>
      <c r="BH115" s="314">
        <f>IF(AND(tabItens[[#This Row],[Pend]] &gt; 0,tabItens[[#This Row],[Consumo]] &lt;&gt; 0), tabItens[[#This Row],[Pend]] / tabItens[[#This Row],[Consumo]], 0 )</f>
        <v>1.7947950942267425E-2</v>
      </c>
      <c r="BI115" s="313"/>
      <c r="BJ115" s="313"/>
      <c r="BK115" s="315" t="s">
        <v>907</v>
      </c>
    </row>
    <row r="116" spans="1:63" x14ac:dyDescent="0.3">
      <c r="A116" s="336">
        <v>23862</v>
      </c>
      <c r="B116" s="277" t="s">
        <v>1227</v>
      </c>
      <c r="C116" s="337" t="s">
        <v>381</v>
      </c>
      <c r="D116" s="338">
        <v>1.5</v>
      </c>
      <c r="E116" s="339"/>
      <c r="F116" s="339"/>
      <c r="G116" s="339" t="s">
        <v>892</v>
      </c>
      <c r="H116" s="281">
        <v>0</v>
      </c>
      <c r="I116" s="340">
        <v>103003</v>
      </c>
      <c r="J116" s="341">
        <v>1.5</v>
      </c>
      <c r="K116" s="342">
        <v>9754</v>
      </c>
      <c r="L116" s="285">
        <f>IF(tabItens[[#This Row],[Média]] &gt; 0, tabItens[[#This Row],[QTDE ATUAL]] / tabItens[[#This Row],[Média]],999.9)</f>
        <v>0</v>
      </c>
      <c r="M116" s="286">
        <v>0</v>
      </c>
      <c r="N116" s="287">
        <f>tabItens[[#This Row],[VALOR UNIT.]] * tabItens[[#This Row],[LC]]</f>
        <v>0</v>
      </c>
      <c r="O116" s="344" t="s">
        <v>2115</v>
      </c>
      <c r="P116" s="289"/>
      <c r="Q116" s="345"/>
      <c r="R116" s="343"/>
      <c r="S116" s="346"/>
      <c r="T116" s="292">
        <f>ROUNDDOWN(IFERROR(tabItens[[#This Row],[ATA DT.VALID.]] - $D$1,0) / 30,0)</f>
        <v>-1507</v>
      </c>
      <c r="U116" s="277" t="s">
        <v>989</v>
      </c>
      <c r="V116" s="293">
        <v>1</v>
      </c>
      <c r="W116" s="294" t="s">
        <v>905</v>
      </c>
      <c r="X116" s="295">
        <v>57</v>
      </c>
      <c r="Y116" s="296">
        <v>16</v>
      </c>
      <c r="Z116" s="297">
        <v>6984</v>
      </c>
      <c r="AA116" s="298">
        <v>2023</v>
      </c>
      <c r="AB116" s="299">
        <v>5000</v>
      </c>
      <c r="AC116" s="299"/>
      <c r="AD116" s="298"/>
      <c r="AE116" s="299"/>
      <c r="AF116" s="292"/>
      <c r="AG116" s="300" t="s">
        <v>904</v>
      </c>
      <c r="AH116" s="301"/>
      <c r="AI116" s="292">
        <v>5166</v>
      </c>
      <c r="AJ116" s="301">
        <v>44960</v>
      </c>
      <c r="AK116" s="301" t="s">
        <v>892</v>
      </c>
      <c r="AL116" s="301">
        <v>45054</v>
      </c>
      <c r="AM116" s="346"/>
      <c r="AN116" s="339"/>
      <c r="AO116" s="302" t="str">
        <f>_xlfn.IFNA(IF(VLOOKUP(tabItens[[#This Row],[CÓDIGO]],tabExcluirDoEstoque[#Data],1,FALSE),"sim",""),"")</f>
        <v/>
      </c>
      <c r="AP116" s="303" t="str">
        <f ca="1">IF(OR(ISBLANK(tabItens[[#This Row],[ATA DT.VALID.]]),tabItens[[#This Row],[ATA DT.VALID.]]="",tabItens[[#This Row],[ATA DT.VALID.]]=" "),"",IF(TYPE(tabItens[[#This Row],[ATA DT.VALID.]])=1,ROUNDUP((tabItens[[#This Row],[ATA DT.VALID.]]-TODAY())/7,0),""))</f>
        <v/>
      </c>
      <c r="AQ116" s="304">
        <v>0</v>
      </c>
      <c r="AR116" s="305" t="str">
        <f>IF(ISBLANK(tabItens[[#This Row],[CÓDIGO]]),"",IFERROR(VLOOKUP(tabItens[[#This Row],[CÓDIGO]],Consumo!$C$3:$AC$862,26,FALSE),0))</f>
        <v>08.2023</v>
      </c>
      <c r="AS116" s="306">
        <f>SUMIF(Consumo!$C$3:$C$862,tabItens[[#This Row],[CÓDIGO]],Consumo!$N$3:$N$862) + SUMIF(Consumo!$C$3:$C$862,tabItens[[#This Row],[CÓDIGO]],Consumo!$O$3:$O$862) + SUMIF(Consumo!$C$3:$C$862,tabItens[[#This Row],[CÓDIGO]],Consumo!$P$3:$P$862) + SUMIF(Consumo!$C$3:$C$862,tabItens[[#This Row],[CÓDIGO]],Consumo!$Q$3:$Q$862)</f>
        <v>2936</v>
      </c>
      <c r="AT116" s="306">
        <f>SUMIF(Consumo!$C$3:$C$862,tabItens[[#This Row],[CÓDIGO]],Consumo!$Z$3:$Z$862)</f>
        <v>14289</v>
      </c>
      <c r="AU116" s="307">
        <f>SUMIF(Consumo!$C$3:$C$862,tabItens[[#This Row],[CÓDIGO]],Consumo!$AA$3:$AA$862)</f>
        <v>2402</v>
      </c>
      <c r="AV116" s="308">
        <f>SUMIF(Consumo!$C$3:$C$862,tabItens[[#This Row],[CÓDIGO]],Consumo!$Y$3:$Y$862)</f>
        <v>1190.75</v>
      </c>
      <c r="AW116" s="281">
        <f>tabItens[[#This Row],[QTDE ATUAL]] + tabItens[[#This Row],[RC QTDE]] + tabItens[[#This Row],[AF SALDO]] + tabItens[[#This Row],[Recentes]]</f>
        <v>5000</v>
      </c>
      <c r="AX116" s="309">
        <v>2084</v>
      </c>
      <c r="AY116" s="309">
        <v>4</v>
      </c>
      <c r="AZ116" s="309">
        <f>IF(ISBLANK(tabItens[[#This Row],[CÓDIGO]]),"",tabItens[[#This Row],[PontoMês]] * (AZ$2+tabItens[[#This Row],[PontoQtM]]))</f>
        <v>8336</v>
      </c>
      <c r="BA116" s="308">
        <f>tabItens[[#This Row],[PontoPed]] - tabItens[[#This Row],[Saldo]] + (1/10)</f>
        <v>3336.1</v>
      </c>
      <c r="BB116" s="308">
        <f xml:space="preserve"> tabItens[[#This Row],[PontoMês]] * BB$2 - tabItens[[#This Row],[QTDE ATUAL]] - (1/10)</f>
        <v>2083.9</v>
      </c>
      <c r="BC116" s="310">
        <f>IF( tabItens[[#This Row],[PontoPed]]&gt;0, IF(tabItens[[#This Row],[PontoPed]]&lt;1, 1, IF( tabItens[[#This Row],[Saldo]]&gt;tabItens[[#This Row],[PontoPed]], 0, (tabItens[[#This Row],[PontoPed]]-tabItens[[#This Row],[Saldo]])/tabItens[[#This Row],[PontoPed]] ) ), 0 )</f>
        <v>0.40019193857965452</v>
      </c>
      <c r="BD116" s="311">
        <f>ROUNDDOWN(IF( OR( AND(tabItens[[#This Row],[PontoPed]]&lt;tabItens[[#This Row],[Saldo]],tabItens[[#This Row],[Saldo]]&gt;0), tabItens[[#This Row],[PontoPed]]=0), 99, IF(AND(tabItens[[#This Row],[Saldo]]=0,tabItens[[#This Row],[PontoPed]]&gt;0), 0, (1-tabItens[[#This Row],[PctAb]])*10 ) ),0)</f>
        <v>5</v>
      </c>
      <c r="BE116" s="312">
        <f>MAX(ROUNDDOWN( IF(tabItens[[#This Row],[Abaixo]] &gt; 0,   tabItens[[#This Row],[Abaixo]] + (tabItens[[#This Row],[PontoMês]] * IF( OR( ISBLANK(tabItens[[#This Row],[ATA Nº/ANO]]), tabItens[[#This Row],[ATA Nº/ANO]] = ""),BE$2,BE$1)),0),0),0)</f>
        <v>9588</v>
      </c>
      <c r="BF1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6" s="313">
        <f>SUMIF(Consumo!$C$3:$C$862,tabItens[[#This Row],[CÓDIGO]],Consumo!$E$3:$E$862)</f>
        <v>815</v>
      </c>
      <c r="BH116" s="314">
        <f>IF(AND(tabItens[[#This Row],[Pend]] &gt; 0,tabItens[[#This Row],[Consumo]] &lt;&gt; 0), tabItens[[#This Row],[Pend]] / tabItens[[#This Row],[Consumo]], 0 )</f>
        <v>5.7036881517251031E-2</v>
      </c>
      <c r="BI116" s="313"/>
      <c r="BJ116" s="313"/>
      <c r="BK116" s="315" t="s">
        <v>907</v>
      </c>
    </row>
    <row r="117" spans="1:63" x14ac:dyDescent="0.3">
      <c r="A117" s="336">
        <v>133844</v>
      </c>
      <c r="B117" s="277" t="s">
        <v>1903</v>
      </c>
      <c r="C117" s="337" t="s">
        <v>381</v>
      </c>
      <c r="D117" s="338">
        <v>0.69</v>
      </c>
      <c r="E117" s="339"/>
      <c r="F117" s="339"/>
      <c r="G117" s="339" t="s">
        <v>892</v>
      </c>
      <c r="H117" s="281">
        <v>0</v>
      </c>
      <c r="I117" s="340">
        <v>103003</v>
      </c>
      <c r="J117" s="341">
        <v>0.69</v>
      </c>
      <c r="K117" s="342">
        <v>11806</v>
      </c>
      <c r="L117" s="285">
        <f>IF(tabItens[[#This Row],[Média]] &gt; 0, tabItens[[#This Row],[QTDE ATUAL]] / tabItens[[#This Row],[Média]],999.9)</f>
        <v>0</v>
      </c>
      <c r="M117" s="286">
        <v>0</v>
      </c>
      <c r="N117" s="287">
        <f>tabItens[[#This Row],[VALOR UNIT.]] * tabItens[[#This Row],[LC]]</f>
        <v>0</v>
      </c>
      <c r="O117" s="344" t="s">
        <v>2115</v>
      </c>
      <c r="P117" s="289"/>
      <c r="Q117" s="345"/>
      <c r="R117" s="343"/>
      <c r="S117" s="346"/>
      <c r="T117" s="292">
        <f>ROUNDDOWN(IFERROR(tabItens[[#This Row],[ATA DT.VALID.]] - $D$1,0) / 30,0)</f>
        <v>-1507</v>
      </c>
      <c r="U117" s="277" t="s">
        <v>989</v>
      </c>
      <c r="V117" s="293">
        <v>1</v>
      </c>
      <c r="W117" s="294" t="s">
        <v>905</v>
      </c>
      <c r="X117" s="295">
        <v>57</v>
      </c>
      <c r="Y117" s="296">
        <v>16</v>
      </c>
      <c r="Z117" s="297">
        <v>6985</v>
      </c>
      <c r="AA117" s="298">
        <v>2023</v>
      </c>
      <c r="AB117" s="299">
        <v>4300</v>
      </c>
      <c r="AC117" s="299"/>
      <c r="AD117" s="298"/>
      <c r="AE117" s="299"/>
      <c r="AF117" s="292"/>
      <c r="AG117" s="300" t="s">
        <v>904</v>
      </c>
      <c r="AH117" s="301"/>
      <c r="AI117" s="292">
        <v>6048</v>
      </c>
      <c r="AJ117" s="301">
        <v>44973</v>
      </c>
      <c r="AK117" s="301">
        <v>43074</v>
      </c>
      <c r="AL117" s="301">
        <v>44959</v>
      </c>
      <c r="AM117" s="346"/>
      <c r="AN117" s="339"/>
      <c r="AO117" s="302" t="str">
        <f>_xlfn.IFNA(IF(VLOOKUP(tabItens[[#This Row],[CÓDIGO]],tabExcluirDoEstoque[#Data],1,FALSE),"sim",""),"")</f>
        <v/>
      </c>
      <c r="AP117" s="303" t="str">
        <f ca="1">IF(OR(ISBLANK(tabItens[[#This Row],[ATA DT.VALID.]]),tabItens[[#This Row],[ATA DT.VALID.]]="",tabItens[[#This Row],[ATA DT.VALID.]]=" "),"",IF(TYPE(tabItens[[#This Row],[ATA DT.VALID.]])=1,ROUNDUP((tabItens[[#This Row],[ATA DT.VALID.]]-TODAY())/7,0),""))</f>
        <v/>
      </c>
      <c r="AQ117" s="304">
        <v>0</v>
      </c>
      <c r="AR117" s="305" t="str">
        <f>IF(ISBLANK(tabItens[[#This Row],[CÓDIGO]]),"",IFERROR(VLOOKUP(tabItens[[#This Row],[CÓDIGO]],Consumo!$C$3:$AC$862,26,FALSE),0))</f>
        <v>09.2023</v>
      </c>
      <c r="AS117" s="306">
        <f>SUMIF(Consumo!$C$3:$C$862,tabItens[[#This Row],[CÓDIGO]],Consumo!$N$3:$N$862) + SUMIF(Consumo!$C$3:$C$862,tabItens[[#This Row],[CÓDIGO]],Consumo!$O$3:$O$862) + SUMIF(Consumo!$C$3:$C$862,tabItens[[#This Row],[CÓDIGO]],Consumo!$P$3:$P$862) + SUMIF(Consumo!$C$3:$C$862,tabItens[[#This Row],[CÓDIGO]],Consumo!$Q$3:$Q$862)</f>
        <v>5713</v>
      </c>
      <c r="AT117" s="306">
        <f>SUMIF(Consumo!$C$3:$C$862,tabItens[[#This Row],[CÓDIGO]],Consumo!$Z$3:$Z$862)</f>
        <v>19106</v>
      </c>
      <c r="AU117" s="307">
        <f>SUMIF(Consumo!$C$3:$C$862,tabItens[[#This Row],[CÓDIGO]],Consumo!$AA$3:$AA$862)</f>
        <v>2515</v>
      </c>
      <c r="AV117" s="308">
        <f>SUMIF(Consumo!$C$3:$C$862,tabItens[[#This Row],[CÓDIGO]],Consumo!$Y$3:$Y$862)</f>
        <v>1592.1666666666667</v>
      </c>
      <c r="AW117" s="281">
        <f>tabItens[[#This Row],[QTDE ATUAL]] + tabItens[[#This Row],[RC QTDE]] + tabItens[[#This Row],[AF SALDO]] + tabItens[[#This Row],[Recentes]]</f>
        <v>4300</v>
      </c>
      <c r="AX117" s="309">
        <v>2084</v>
      </c>
      <c r="AY117" s="309">
        <v>4</v>
      </c>
      <c r="AZ117" s="309">
        <f>IF(ISBLANK(tabItens[[#This Row],[CÓDIGO]]),"",tabItens[[#This Row],[PontoMês]] * (AZ$2+tabItens[[#This Row],[PontoQtM]]))</f>
        <v>8336</v>
      </c>
      <c r="BA117" s="308">
        <f>tabItens[[#This Row],[PontoPed]] - tabItens[[#This Row],[Saldo]] + (1/10)</f>
        <v>4036.1</v>
      </c>
      <c r="BB117" s="308">
        <f xml:space="preserve"> tabItens[[#This Row],[PontoMês]] * BB$2 - tabItens[[#This Row],[QTDE ATUAL]] - (1/10)</f>
        <v>2083.9</v>
      </c>
      <c r="BC117" s="310">
        <f>IF( tabItens[[#This Row],[PontoPed]]&gt;0, IF(tabItens[[#This Row],[PontoPed]]&lt;1, 1, IF( tabItens[[#This Row],[Saldo]]&gt;tabItens[[#This Row],[PontoPed]], 0, (tabItens[[#This Row],[PontoPed]]-tabItens[[#This Row],[Saldo]])/tabItens[[#This Row],[PontoPed]] ) ), 0 )</f>
        <v>0.48416506717850288</v>
      </c>
      <c r="BD117" s="311">
        <f>ROUNDDOWN(IF( OR( AND(tabItens[[#This Row],[PontoPed]]&lt;tabItens[[#This Row],[Saldo]],tabItens[[#This Row],[Saldo]]&gt;0), tabItens[[#This Row],[PontoPed]]=0), 99, IF(AND(tabItens[[#This Row],[Saldo]]=0,tabItens[[#This Row],[PontoPed]]&gt;0), 0, (1-tabItens[[#This Row],[PctAb]])*10 ) ),0)</f>
        <v>5</v>
      </c>
      <c r="BE117" s="312">
        <f>MAX(ROUNDDOWN( IF(tabItens[[#This Row],[Abaixo]] &gt; 0,   tabItens[[#This Row],[Abaixo]] + (tabItens[[#This Row],[PontoMês]] * IF( OR( ISBLANK(tabItens[[#This Row],[ATA Nº/ANO]]), tabItens[[#This Row],[ATA Nº/ANO]] = ""),BE$2,BE$1)),0),0),0)</f>
        <v>10288</v>
      </c>
      <c r="BF1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7" s="313">
        <f>SUMIF(Consumo!$C$3:$C$862,tabItens[[#This Row],[CÓDIGO]],Consumo!$E$3:$E$862)</f>
        <v>965</v>
      </c>
      <c r="BH117" s="314">
        <f>IF(AND(tabItens[[#This Row],[Pend]] &gt; 0,tabItens[[#This Row],[Consumo]] &lt;&gt; 0), tabItens[[#This Row],[Pend]] / tabItens[[#This Row],[Consumo]], 0 )</f>
        <v>5.0507693918140896E-2</v>
      </c>
      <c r="BI117" s="313"/>
      <c r="BJ117" s="313"/>
      <c r="BK117" s="315" t="s">
        <v>907</v>
      </c>
    </row>
    <row r="118" spans="1:63" x14ac:dyDescent="0.3">
      <c r="A118" s="336">
        <v>133846</v>
      </c>
      <c r="B118" s="277" t="s">
        <v>1905</v>
      </c>
      <c r="C118" s="337" t="s">
        <v>381</v>
      </c>
      <c r="D118" s="338">
        <v>0.53</v>
      </c>
      <c r="E118" s="339"/>
      <c r="F118" s="339"/>
      <c r="G118" s="339" t="s">
        <v>892</v>
      </c>
      <c r="H118" s="281">
        <v>0</v>
      </c>
      <c r="I118" s="340">
        <v>103003</v>
      </c>
      <c r="J118" s="341">
        <v>0.53</v>
      </c>
      <c r="K118" s="342">
        <v>8799</v>
      </c>
      <c r="L118" s="285">
        <f>IF(tabItens[[#This Row],[Média]] &gt; 0, tabItens[[#This Row],[QTDE ATUAL]] / tabItens[[#This Row],[Média]],999.9)</f>
        <v>0</v>
      </c>
      <c r="M118" s="286">
        <v>0</v>
      </c>
      <c r="N118" s="287">
        <f>tabItens[[#This Row],[VALOR UNIT.]] * tabItens[[#This Row],[LC]]</f>
        <v>0</v>
      </c>
      <c r="O118" s="344" t="s">
        <v>2115</v>
      </c>
      <c r="P118" s="289"/>
      <c r="Q118" s="345"/>
      <c r="R118" s="343"/>
      <c r="S118" s="346"/>
      <c r="T118" s="292">
        <f>ROUNDDOWN(IFERROR(tabItens[[#This Row],[ATA DT.VALID.]] - $D$1,0) / 30,0)</f>
        <v>-1507</v>
      </c>
      <c r="U118" s="277" t="s">
        <v>989</v>
      </c>
      <c r="V118" s="293">
        <v>1</v>
      </c>
      <c r="W118" s="294" t="s">
        <v>905</v>
      </c>
      <c r="X118" s="295">
        <v>57</v>
      </c>
      <c r="Y118" s="296">
        <v>16</v>
      </c>
      <c r="Z118" s="297">
        <v>6984</v>
      </c>
      <c r="AA118" s="298">
        <v>2023</v>
      </c>
      <c r="AB118" s="299">
        <v>4500</v>
      </c>
      <c r="AC118" s="299"/>
      <c r="AD118" s="298"/>
      <c r="AE118" s="299"/>
      <c r="AF118" s="292"/>
      <c r="AG118" s="300" t="s">
        <v>904</v>
      </c>
      <c r="AH118" s="301"/>
      <c r="AI118" s="292">
        <v>4424</v>
      </c>
      <c r="AJ118" s="301">
        <v>44441</v>
      </c>
      <c r="AK118" s="301">
        <v>43074</v>
      </c>
      <c r="AL118" s="301">
        <v>44412</v>
      </c>
      <c r="AM118" s="346"/>
      <c r="AN118" s="339"/>
      <c r="AO118" s="302" t="str">
        <f>_xlfn.IFNA(IF(VLOOKUP(tabItens[[#This Row],[CÓDIGO]],tabExcluirDoEstoque[#Data],1,FALSE),"sim",""),"")</f>
        <v/>
      </c>
      <c r="AP118" s="303" t="str">
        <f ca="1">IF(OR(ISBLANK(tabItens[[#This Row],[ATA DT.VALID.]]),tabItens[[#This Row],[ATA DT.VALID.]]="",tabItens[[#This Row],[ATA DT.VALID.]]=" "),"",IF(TYPE(tabItens[[#This Row],[ATA DT.VALID.]])=1,ROUNDUP((tabItens[[#This Row],[ATA DT.VALID.]]-TODAY())/7,0),""))</f>
        <v/>
      </c>
      <c r="AQ118" s="304">
        <v>0</v>
      </c>
      <c r="AR118" s="305" t="str">
        <f>IF(ISBLANK(tabItens[[#This Row],[CÓDIGO]]),"",IFERROR(VLOOKUP(tabItens[[#This Row],[CÓDIGO]],Consumo!$C$3:$AC$862,26,FALSE),0))</f>
        <v>08.2023</v>
      </c>
      <c r="AS118" s="306">
        <f>SUMIF(Consumo!$C$3:$C$862,tabItens[[#This Row],[CÓDIGO]],Consumo!$N$3:$N$862) + SUMIF(Consumo!$C$3:$C$862,tabItens[[#This Row],[CÓDIGO]],Consumo!$O$3:$O$862) + SUMIF(Consumo!$C$3:$C$862,tabItens[[#This Row],[CÓDIGO]],Consumo!$P$3:$P$862) + SUMIF(Consumo!$C$3:$C$862,tabItens[[#This Row],[CÓDIGO]],Consumo!$Q$3:$Q$862)</f>
        <v>3290</v>
      </c>
      <c r="AT118" s="306">
        <f>SUMIF(Consumo!$C$3:$C$862,tabItens[[#This Row],[CÓDIGO]],Consumo!$Z$3:$Z$862)</f>
        <v>13774</v>
      </c>
      <c r="AU118" s="307">
        <f>SUMIF(Consumo!$C$3:$C$862,tabItens[[#This Row],[CÓDIGO]],Consumo!$AA$3:$AA$862)</f>
        <v>2025</v>
      </c>
      <c r="AV118" s="308">
        <f>SUMIF(Consumo!$C$3:$C$862,tabItens[[#This Row],[CÓDIGO]],Consumo!$Y$3:$Y$862)</f>
        <v>1147.8333333333333</v>
      </c>
      <c r="AW118" s="281">
        <f>tabItens[[#This Row],[QTDE ATUAL]] + tabItens[[#This Row],[RC QTDE]] + tabItens[[#This Row],[AF SALDO]] + tabItens[[#This Row],[Recentes]]</f>
        <v>4500</v>
      </c>
      <c r="AX118" s="309">
        <v>2084</v>
      </c>
      <c r="AY118" s="309">
        <v>4</v>
      </c>
      <c r="AZ118" s="309">
        <f>IF(ISBLANK(tabItens[[#This Row],[CÓDIGO]]),"",tabItens[[#This Row],[PontoMês]] * (AZ$2+tabItens[[#This Row],[PontoQtM]]))</f>
        <v>8336</v>
      </c>
      <c r="BA118" s="308">
        <f>tabItens[[#This Row],[PontoPed]] - tabItens[[#This Row],[Saldo]] + (1/10)</f>
        <v>3836.1</v>
      </c>
      <c r="BB118" s="308">
        <f xml:space="preserve"> tabItens[[#This Row],[PontoMês]] * BB$2 - tabItens[[#This Row],[QTDE ATUAL]] - (1/10)</f>
        <v>2083.9</v>
      </c>
      <c r="BC118" s="310">
        <f>IF( tabItens[[#This Row],[PontoPed]]&gt;0, IF(tabItens[[#This Row],[PontoPed]]&lt;1, 1, IF( tabItens[[#This Row],[Saldo]]&gt;tabItens[[#This Row],[PontoPed]], 0, (tabItens[[#This Row],[PontoPed]]-tabItens[[#This Row],[Saldo]])/tabItens[[#This Row],[PontoPed]] ) ), 0 )</f>
        <v>0.46017274472168906</v>
      </c>
      <c r="BD118" s="311">
        <f>ROUNDDOWN(IF( OR( AND(tabItens[[#This Row],[PontoPed]]&lt;tabItens[[#This Row],[Saldo]],tabItens[[#This Row],[Saldo]]&gt;0), tabItens[[#This Row],[PontoPed]]=0), 99, IF(AND(tabItens[[#This Row],[Saldo]]=0,tabItens[[#This Row],[PontoPed]]&gt;0), 0, (1-tabItens[[#This Row],[PctAb]])*10 ) ),0)</f>
        <v>5</v>
      </c>
      <c r="BE118" s="312">
        <f>MAX(ROUNDDOWN( IF(tabItens[[#This Row],[Abaixo]] &gt; 0,   tabItens[[#This Row],[Abaixo]] + (tabItens[[#This Row],[PontoMês]] * IF( OR( ISBLANK(tabItens[[#This Row],[ATA Nº/ANO]]), tabItens[[#This Row],[ATA Nº/ANO]] = ""),BE$2,BE$1)),0),0),0)</f>
        <v>10088</v>
      </c>
      <c r="BF1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8" s="313">
        <f>SUMIF(Consumo!$C$3:$C$862,tabItens[[#This Row],[CÓDIGO]],Consumo!$E$3:$E$862)</f>
        <v>545</v>
      </c>
      <c r="BH118" s="314">
        <f>IF(AND(tabItens[[#This Row],[Pend]] &gt; 0,tabItens[[#This Row],[Consumo]] &lt;&gt; 0), tabItens[[#This Row],[Pend]] / tabItens[[#This Row],[Consumo]], 0 )</f>
        <v>3.9567300711485405E-2</v>
      </c>
      <c r="BI118" s="313"/>
      <c r="BJ118" s="313"/>
      <c r="BK118" s="315" t="s">
        <v>907</v>
      </c>
    </row>
    <row r="119" spans="1:63" x14ac:dyDescent="0.3">
      <c r="A119" s="336">
        <v>110888</v>
      </c>
      <c r="B119" s="277" t="s">
        <v>1714</v>
      </c>
      <c r="C119" s="337" t="s">
        <v>264</v>
      </c>
      <c r="D119" s="338">
        <v>280</v>
      </c>
      <c r="E119" s="339"/>
      <c r="F119" s="339"/>
      <c r="G119" s="339" t="s">
        <v>892</v>
      </c>
      <c r="H119" s="281">
        <v>0</v>
      </c>
      <c r="I119" s="340">
        <v>103003</v>
      </c>
      <c r="J119" s="341">
        <v>280</v>
      </c>
      <c r="K119" s="342">
        <v>3</v>
      </c>
      <c r="L119" s="285">
        <f>IF(tabItens[[#This Row],[Média]] &gt; 0, tabItens[[#This Row],[QTDE ATUAL]] / tabItens[[#This Row],[Média]],999.9)</f>
        <v>0</v>
      </c>
      <c r="M119" s="286">
        <v>0</v>
      </c>
      <c r="N119" s="287">
        <f>tabItens[[#This Row],[VALOR UNIT.]] * tabItens[[#This Row],[LC]]</f>
        <v>0</v>
      </c>
      <c r="O119" s="344" t="s">
        <v>2149</v>
      </c>
      <c r="P119" s="289"/>
      <c r="Q119" s="345"/>
      <c r="R119" s="343"/>
      <c r="S119" s="346"/>
      <c r="T119" s="292">
        <f>ROUNDDOWN(IFERROR(tabItens[[#This Row],[ATA DT.VALID.]] - $D$1,0) / 30,0)</f>
        <v>-1507</v>
      </c>
      <c r="U119" s="277" t="s">
        <v>1543</v>
      </c>
      <c r="V119" s="293">
        <v>1</v>
      </c>
      <c r="W119" s="294" t="s">
        <v>903</v>
      </c>
      <c r="X119" s="295">
        <v>55</v>
      </c>
      <c r="Y119" s="296">
        <v>26</v>
      </c>
      <c r="Z119" s="297">
        <v>2560</v>
      </c>
      <c r="AA119" s="298">
        <v>2023</v>
      </c>
      <c r="AB119" s="299">
        <v>2</v>
      </c>
      <c r="AC119" s="299"/>
      <c r="AD119" s="298"/>
      <c r="AE119" s="299"/>
      <c r="AF119" s="292"/>
      <c r="AG119" s="300" t="s">
        <v>904</v>
      </c>
      <c r="AH119" s="301"/>
      <c r="AI119" s="292">
        <v>2</v>
      </c>
      <c r="AJ119" s="301">
        <v>44874</v>
      </c>
      <c r="AK119" s="301">
        <v>39944</v>
      </c>
      <c r="AL119" s="301">
        <v>44845</v>
      </c>
      <c r="AM119" s="346"/>
      <c r="AN119" s="339"/>
      <c r="AO119" s="302" t="str">
        <f>_xlfn.IFNA(IF(VLOOKUP(tabItens[[#This Row],[CÓDIGO]],tabExcluirDoEstoque[#Data],1,FALSE),"sim",""),"")</f>
        <v/>
      </c>
      <c r="AP119" s="303" t="str">
        <f ca="1">IF(OR(ISBLANK(tabItens[[#This Row],[ATA DT.VALID.]]),tabItens[[#This Row],[ATA DT.VALID.]]="",tabItens[[#This Row],[ATA DT.VALID.]]=" "),"",IF(TYPE(tabItens[[#This Row],[ATA DT.VALID.]])=1,ROUNDUP((tabItens[[#This Row],[ATA DT.VALID.]]-TODAY())/7,0),""))</f>
        <v/>
      </c>
      <c r="AQ119" s="304">
        <v>0</v>
      </c>
      <c r="AR119" s="305" t="str">
        <f>IF(ISBLANK(tabItens[[#This Row],[CÓDIGO]]),"",IFERROR(VLOOKUP(tabItens[[#This Row],[CÓDIGO]],Consumo!$C$3:$AC$862,26,FALSE),0))</f>
        <v>04.2023</v>
      </c>
      <c r="AS119" s="306">
        <f>SUMIF(Consumo!$C$3:$C$862,tabItens[[#This Row],[CÓDIGO]],Consumo!$N$3:$N$862) + SUMIF(Consumo!$C$3:$C$862,tabItens[[#This Row],[CÓDIGO]],Consumo!$O$3:$O$862) + SUMIF(Consumo!$C$3:$C$862,tabItens[[#This Row],[CÓDIGO]],Consumo!$P$3:$P$862) + SUMIF(Consumo!$C$3:$C$862,tabItens[[#This Row],[CÓDIGO]],Consumo!$Q$3:$Q$862)</f>
        <v>0</v>
      </c>
      <c r="AT119" s="306">
        <f>SUMIF(Consumo!$C$3:$C$862,tabItens[[#This Row],[CÓDIGO]],Consumo!$Z$3:$Z$862)</f>
        <v>3</v>
      </c>
      <c r="AU119" s="307">
        <f>SUMIF(Consumo!$C$3:$C$862,tabItens[[#This Row],[CÓDIGO]],Consumo!$AA$3:$AA$862)</f>
        <v>2</v>
      </c>
      <c r="AV119" s="308">
        <f>SUMIF(Consumo!$C$3:$C$862,tabItens[[#This Row],[CÓDIGO]],Consumo!$Y$3:$Y$862)</f>
        <v>0.16666666666666666</v>
      </c>
      <c r="AW119" s="281">
        <f>tabItens[[#This Row],[QTDE ATUAL]] + tabItens[[#This Row],[RC QTDE]] + tabItens[[#This Row],[AF SALDO]] + tabItens[[#This Row],[Recentes]]</f>
        <v>2</v>
      </c>
      <c r="AX119" s="309">
        <v>1</v>
      </c>
      <c r="AY119" s="309">
        <v>4</v>
      </c>
      <c r="AZ119" s="309">
        <f>IF(ISBLANK(tabItens[[#This Row],[CÓDIGO]]),"",tabItens[[#This Row],[PontoMês]] * (AZ$2+tabItens[[#This Row],[PontoQtM]]))</f>
        <v>4</v>
      </c>
      <c r="BA119" s="308">
        <f>tabItens[[#This Row],[PontoPed]] - tabItens[[#This Row],[Saldo]] + (1/10)</f>
        <v>2.1</v>
      </c>
      <c r="BB119" s="308">
        <f xml:space="preserve"> tabItens[[#This Row],[PontoMês]] * BB$2 - tabItens[[#This Row],[QTDE ATUAL]] - (1/10)</f>
        <v>0.9</v>
      </c>
      <c r="BC119" s="310">
        <f>IF( tabItens[[#This Row],[PontoPed]]&gt;0, IF(tabItens[[#This Row],[PontoPed]]&lt;1, 1, IF( tabItens[[#This Row],[Saldo]]&gt;tabItens[[#This Row],[PontoPed]], 0, (tabItens[[#This Row],[PontoPed]]-tabItens[[#This Row],[Saldo]])/tabItens[[#This Row],[PontoPed]] ) ), 0 )</f>
        <v>0.5</v>
      </c>
      <c r="BD119" s="311">
        <f>ROUNDDOWN(IF( OR( AND(tabItens[[#This Row],[PontoPed]]&lt;tabItens[[#This Row],[Saldo]],tabItens[[#This Row],[Saldo]]&gt;0), tabItens[[#This Row],[PontoPed]]=0), 99, IF(AND(tabItens[[#This Row],[Saldo]]=0,tabItens[[#This Row],[PontoPed]]&gt;0), 0, (1-tabItens[[#This Row],[PctAb]])*10 ) ),0)</f>
        <v>5</v>
      </c>
      <c r="BE119" s="312">
        <f>MAX(ROUNDDOWN( IF(tabItens[[#This Row],[Abaixo]] &gt; 0,   tabItens[[#This Row],[Abaixo]] + (tabItens[[#This Row],[PontoMês]] * IF( OR( ISBLANK(tabItens[[#This Row],[ATA Nº/ANO]]), tabItens[[#This Row],[ATA Nº/ANO]] = ""),BE$2,BE$1)),0),0),0)</f>
        <v>5</v>
      </c>
      <c r="BF1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19" s="313">
        <f>SUMIF(Consumo!$C$3:$C$862,tabItens[[#This Row],[CÓDIGO]],Consumo!$E$3:$E$862)</f>
        <v>0</v>
      </c>
      <c r="BH119" s="314">
        <f>IF(AND(tabItens[[#This Row],[Pend]] &gt; 0,tabItens[[#This Row],[Consumo]] &lt;&gt; 0), tabItens[[#This Row],[Pend]] / tabItens[[#This Row],[Consumo]], 0 )</f>
        <v>0</v>
      </c>
      <c r="BI119" s="313"/>
      <c r="BJ119" s="313"/>
      <c r="BK119" s="315" t="s">
        <v>907</v>
      </c>
    </row>
    <row r="120" spans="1:63" x14ac:dyDescent="0.3">
      <c r="A120" s="336">
        <v>134581</v>
      </c>
      <c r="B120" s="277" t="s">
        <v>1937</v>
      </c>
      <c r="C120" s="337" t="s">
        <v>264</v>
      </c>
      <c r="D120" s="338">
        <v>94.93</v>
      </c>
      <c r="E120" s="339"/>
      <c r="F120" s="339"/>
      <c r="G120" s="339" t="s">
        <v>892</v>
      </c>
      <c r="H120" s="281">
        <v>10</v>
      </c>
      <c r="I120" s="340">
        <v>103003</v>
      </c>
      <c r="J120" s="341">
        <v>94.93</v>
      </c>
      <c r="K120" s="342">
        <v>63</v>
      </c>
      <c r="L120" s="285">
        <f>IF(tabItens[[#This Row],[Média]] &gt; 0, tabItens[[#This Row],[QTDE ATUAL]] / tabItens[[#This Row],[Média]],999.9)</f>
        <v>1.4457831325301205</v>
      </c>
      <c r="M120" s="286">
        <v>0</v>
      </c>
      <c r="N120" s="287">
        <f>tabItens[[#This Row],[VALOR UNIT.]] * tabItens[[#This Row],[LC]]</f>
        <v>0</v>
      </c>
      <c r="O120" s="344" t="s">
        <v>2130</v>
      </c>
      <c r="P120" s="289"/>
      <c r="Q120" s="345"/>
      <c r="R120" s="343"/>
      <c r="S120" s="346"/>
      <c r="T120" s="292">
        <f>ROUNDDOWN(IFERROR(tabItens[[#This Row],[ATA DT.VALID.]] - $D$1,0) / 30,0)</f>
        <v>-1507</v>
      </c>
      <c r="U120" s="277" t="s">
        <v>1057</v>
      </c>
      <c r="V120" s="293">
        <v>1</v>
      </c>
      <c r="W120" s="294" t="s">
        <v>2105</v>
      </c>
      <c r="X120" s="295">
        <v>61</v>
      </c>
      <c r="Y120" s="296">
        <v>14</v>
      </c>
      <c r="Z120" s="297"/>
      <c r="AA120" s="298"/>
      <c r="AB120" s="299"/>
      <c r="AC120" s="299"/>
      <c r="AD120" s="298"/>
      <c r="AE120" s="299"/>
      <c r="AF120" s="292"/>
      <c r="AG120" s="300" t="s">
        <v>904</v>
      </c>
      <c r="AH120" s="301"/>
      <c r="AI120" s="292">
        <v>20</v>
      </c>
      <c r="AJ120" s="301">
        <v>45189</v>
      </c>
      <c r="AK120" s="301">
        <v>43174</v>
      </c>
      <c r="AL120" s="301">
        <v>45145</v>
      </c>
      <c r="AM120" s="346"/>
      <c r="AN120" s="339"/>
      <c r="AO120" s="302" t="str">
        <f>_xlfn.IFNA(IF(VLOOKUP(tabItens[[#This Row],[CÓDIGO]],tabExcluirDoEstoque[#Data],1,FALSE),"sim",""),"")</f>
        <v/>
      </c>
      <c r="AP120" s="303" t="str">
        <f ca="1">IF(OR(ISBLANK(tabItens[[#This Row],[ATA DT.VALID.]]),tabItens[[#This Row],[ATA DT.VALID.]]="",tabItens[[#This Row],[ATA DT.VALID.]]=" "),"",IF(TYPE(tabItens[[#This Row],[ATA DT.VALID.]])=1,ROUNDUP((tabItens[[#This Row],[ATA DT.VALID.]]-TODAY())/7,0),""))</f>
        <v/>
      </c>
      <c r="AQ120" s="304">
        <v>0</v>
      </c>
      <c r="AR120" s="305" t="str">
        <f>IF(ISBLANK(tabItens[[#This Row],[CÓDIGO]]),"",IFERROR(VLOOKUP(tabItens[[#This Row],[CÓDIGO]],Consumo!$C$3:$AC$862,26,FALSE),0))</f>
        <v>09.2023</v>
      </c>
      <c r="AS120" s="306">
        <f>SUMIF(Consumo!$C$3:$C$862,tabItens[[#This Row],[CÓDIGO]],Consumo!$N$3:$N$862) + SUMIF(Consumo!$C$3:$C$862,tabItens[[#This Row],[CÓDIGO]],Consumo!$O$3:$O$862) + SUMIF(Consumo!$C$3:$C$862,tabItens[[#This Row],[CÓDIGO]],Consumo!$P$3:$P$862) + SUMIF(Consumo!$C$3:$C$862,tabItens[[#This Row],[CÓDIGO]],Consumo!$Q$3:$Q$862)</f>
        <v>10</v>
      </c>
      <c r="AT120" s="306">
        <f>SUMIF(Consumo!$C$3:$C$862,tabItens[[#This Row],[CÓDIGO]],Consumo!$Z$3:$Z$862)</f>
        <v>83</v>
      </c>
      <c r="AU120" s="307">
        <f>SUMIF(Consumo!$C$3:$C$862,tabItens[[#This Row],[CÓDIGO]],Consumo!$AA$3:$AA$862)</f>
        <v>22</v>
      </c>
      <c r="AV120" s="308">
        <f>SUMIF(Consumo!$C$3:$C$862,tabItens[[#This Row],[CÓDIGO]],Consumo!$Y$3:$Y$862)</f>
        <v>6.916666666666667</v>
      </c>
      <c r="AW120" s="281">
        <f>tabItens[[#This Row],[QTDE ATUAL]] + tabItens[[#This Row],[RC QTDE]] + tabItens[[#This Row],[AF SALDO]] + tabItens[[#This Row],[Recentes]]</f>
        <v>10</v>
      </c>
      <c r="AX120" s="309">
        <v>5</v>
      </c>
      <c r="AY120" s="309">
        <v>4</v>
      </c>
      <c r="AZ120" s="309">
        <f>IF(ISBLANK(tabItens[[#This Row],[CÓDIGO]]),"",tabItens[[#This Row],[PontoMês]] * (AZ$2+tabItens[[#This Row],[PontoQtM]]))</f>
        <v>20</v>
      </c>
      <c r="BA120" s="308">
        <f>tabItens[[#This Row],[PontoPed]] - tabItens[[#This Row],[Saldo]] + (1/10)</f>
        <v>10.1</v>
      </c>
      <c r="BB120" s="308">
        <f xml:space="preserve"> tabItens[[#This Row],[PontoMês]] * BB$2 - tabItens[[#This Row],[QTDE ATUAL]] - (1/10)</f>
        <v>-5.0999999999999996</v>
      </c>
      <c r="BC120" s="310">
        <f>IF( tabItens[[#This Row],[PontoPed]]&gt;0, IF(tabItens[[#This Row],[PontoPed]]&lt;1, 1, IF( tabItens[[#This Row],[Saldo]]&gt;tabItens[[#This Row],[PontoPed]], 0, (tabItens[[#This Row],[PontoPed]]-tabItens[[#This Row],[Saldo]])/tabItens[[#This Row],[PontoPed]] ) ), 0 )</f>
        <v>0.5</v>
      </c>
      <c r="BD120" s="311">
        <f>ROUNDDOWN(IF( OR( AND(tabItens[[#This Row],[PontoPed]]&lt;tabItens[[#This Row],[Saldo]],tabItens[[#This Row],[Saldo]]&gt;0), tabItens[[#This Row],[PontoPed]]=0), 99, IF(AND(tabItens[[#This Row],[Saldo]]=0,tabItens[[#This Row],[PontoPed]]&gt;0), 0, (1-tabItens[[#This Row],[PctAb]])*10 ) ),0)</f>
        <v>5</v>
      </c>
      <c r="BE120" s="312">
        <f>MAX(ROUNDDOWN( IF(tabItens[[#This Row],[Abaixo]] &gt; 0,   tabItens[[#This Row],[Abaixo]] + (tabItens[[#This Row],[PontoMês]] * IF( OR( ISBLANK(tabItens[[#This Row],[ATA Nº/ANO]]), tabItens[[#This Row],[ATA Nº/ANO]] = ""),BE$2,BE$1)),0),0),0)</f>
        <v>25</v>
      </c>
      <c r="BF1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0" s="313">
        <f>SUMIF(Consumo!$C$3:$C$862,tabItens[[#This Row],[CÓDIGO]],Consumo!$E$3:$E$862)</f>
        <v>21</v>
      </c>
      <c r="BH120" s="314">
        <f>IF(AND(tabItens[[#This Row],[Pend]] &gt; 0,tabItens[[#This Row],[Consumo]] &lt;&gt; 0), tabItens[[#This Row],[Pend]] / tabItens[[#This Row],[Consumo]], 0 )</f>
        <v>0.25301204819277107</v>
      </c>
      <c r="BI120" s="313"/>
      <c r="BJ120" s="313"/>
      <c r="BK120" s="315" t="s">
        <v>907</v>
      </c>
    </row>
    <row r="121" spans="1:63" x14ac:dyDescent="0.3">
      <c r="A121" s="336">
        <v>13088</v>
      </c>
      <c r="B121" s="277" t="s">
        <v>1042</v>
      </c>
      <c r="C121" s="337" t="s">
        <v>381</v>
      </c>
      <c r="D121" s="338">
        <v>1.32</v>
      </c>
      <c r="E121" s="339"/>
      <c r="F121" s="339"/>
      <c r="G121" s="339" t="s">
        <v>892</v>
      </c>
      <c r="H121" s="281">
        <v>50</v>
      </c>
      <c r="I121" s="340">
        <v>103003</v>
      </c>
      <c r="J121" s="341">
        <v>1.32</v>
      </c>
      <c r="K121" s="342">
        <v>44</v>
      </c>
      <c r="L121" s="285">
        <f>IF(tabItens[[#This Row],[Média]] &gt; 0, tabItens[[#This Row],[QTDE ATUAL]] / tabItens[[#This Row],[Média]],999.9)</f>
        <v>16.666666666666668</v>
      </c>
      <c r="M121" s="286">
        <v>0</v>
      </c>
      <c r="N121" s="287">
        <f>tabItens[[#This Row],[VALOR UNIT.]] * tabItens[[#This Row],[LC]]</f>
        <v>0</v>
      </c>
      <c r="O121" s="344" t="s">
        <v>2126</v>
      </c>
      <c r="P121" s="289"/>
      <c r="Q121" s="345"/>
      <c r="R121" s="343"/>
      <c r="S121" s="346"/>
      <c r="T121" s="292">
        <f>ROUNDDOWN(IFERROR(tabItens[[#This Row],[ATA DT.VALID.]] - $D$1,0) / 30,0)</f>
        <v>-1507</v>
      </c>
      <c r="U121" s="277" t="s">
        <v>1038</v>
      </c>
      <c r="V121" s="293">
        <v>1</v>
      </c>
      <c r="W121" s="294" t="s">
        <v>2106</v>
      </c>
      <c r="X121" s="295">
        <v>83</v>
      </c>
      <c r="Y121" s="296">
        <v>2</v>
      </c>
      <c r="Z121" s="297"/>
      <c r="AA121" s="298"/>
      <c r="AB121" s="299"/>
      <c r="AC121" s="299"/>
      <c r="AD121" s="298"/>
      <c r="AE121" s="299"/>
      <c r="AF121" s="292"/>
      <c r="AG121" s="300" t="s">
        <v>904</v>
      </c>
      <c r="AH121" s="301"/>
      <c r="AI121" s="292">
        <v>14</v>
      </c>
      <c r="AJ121" s="301">
        <v>45201</v>
      </c>
      <c r="AK121" s="301" t="s">
        <v>892</v>
      </c>
      <c r="AL121" s="301">
        <v>45189</v>
      </c>
      <c r="AM121" s="346"/>
      <c r="AN121" s="339"/>
      <c r="AO121" s="302" t="str">
        <f>_xlfn.IFNA(IF(VLOOKUP(tabItens[[#This Row],[CÓDIGO]],tabExcluirDoEstoque[#Data],1,FALSE),"sim",""),"")</f>
        <v/>
      </c>
      <c r="AP121" s="303" t="str">
        <f ca="1">IF(OR(ISBLANK(tabItens[[#This Row],[ATA DT.VALID.]]),tabItens[[#This Row],[ATA DT.VALID.]]="",tabItens[[#This Row],[ATA DT.VALID.]]=" "),"",IF(TYPE(tabItens[[#This Row],[ATA DT.VALID.]])=1,ROUNDUP((tabItens[[#This Row],[ATA DT.VALID.]]-TODAY())/7,0),""))</f>
        <v/>
      </c>
      <c r="AQ121" s="304">
        <v>0</v>
      </c>
      <c r="AR121" s="305" t="str">
        <f>IF(ISBLANK(tabItens[[#This Row],[CÓDIGO]]),"",IFERROR(VLOOKUP(tabItens[[#This Row],[CÓDIGO]],Consumo!$C$3:$AC$862,26,FALSE),0))</f>
        <v>05.2023</v>
      </c>
      <c r="AS121" s="306">
        <f>SUMIF(Consumo!$C$3:$C$862,tabItens[[#This Row],[CÓDIGO]],Consumo!$N$3:$N$862) + SUMIF(Consumo!$C$3:$C$862,tabItens[[#This Row],[CÓDIGO]],Consumo!$O$3:$O$862) + SUMIF(Consumo!$C$3:$C$862,tabItens[[#This Row],[CÓDIGO]],Consumo!$P$3:$P$862) + SUMIF(Consumo!$C$3:$C$862,tabItens[[#This Row],[CÓDIGO]],Consumo!$Q$3:$Q$862)</f>
        <v>0</v>
      </c>
      <c r="AT121" s="306">
        <f>SUMIF(Consumo!$C$3:$C$862,tabItens[[#This Row],[CÓDIGO]],Consumo!$Z$3:$Z$862)</f>
        <v>44</v>
      </c>
      <c r="AU121" s="307">
        <f>SUMIF(Consumo!$C$3:$C$862,tabItens[[#This Row],[CÓDIGO]],Consumo!$AA$3:$AA$862)</f>
        <v>29</v>
      </c>
      <c r="AV121" s="308">
        <f>SUMIF(Consumo!$C$3:$C$862,tabItens[[#This Row],[CÓDIGO]],Consumo!$Y$3:$Y$862)</f>
        <v>3</v>
      </c>
      <c r="AW121" s="281">
        <f>tabItens[[#This Row],[QTDE ATUAL]] + tabItens[[#This Row],[RC QTDE]] + tabItens[[#This Row],[AF SALDO]] + tabItens[[#This Row],[Recentes]]</f>
        <v>50</v>
      </c>
      <c r="AX121" s="309">
        <v>25</v>
      </c>
      <c r="AY121" s="309">
        <v>4</v>
      </c>
      <c r="AZ121" s="309">
        <f>IF(ISBLANK(tabItens[[#This Row],[CÓDIGO]]),"",tabItens[[#This Row],[PontoMês]] * (AZ$2+tabItens[[#This Row],[PontoQtM]]))</f>
        <v>100</v>
      </c>
      <c r="BA121" s="308">
        <f>tabItens[[#This Row],[PontoPed]] - tabItens[[#This Row],[Saldo]] + (1/10)</f>
        <v>50.1</v>
      </c>
      <c r="BB121" s="308">
        <f xml:space="preserve"> tabItens[[#This Row],[PontoMês]] * BB$2 - tabItens[[#This Row],[QTDE ATUAL]] - (1/10)</f>
        <v>-25.1</v>
      </c>
      <c r="BC121" s="310">
        <f>IF( tabItens[[#This Row],[PontoPed]]&gt;0, IF(tabItens[[#This Row],[PontoPed]]&lt;1, 1, IF( tabItens[[#This Row],[Saldo]]&gt;tabItens[[#This Row],[PontoPed]], 0, (tabItens[[#This Row],[PontoPed]]-tabItens[[#This Row],[Saldo]])/tabItens[[#This Row],[PontoPed]] ) ), 0 )</f>
        <v>0.5</v>
      </c>
      <c r="BD121" s="311">
        <f>ROUNDDOWN(IF( OR( AND(tabItens[[#This Row],[PontoPed]]&lt;tabItens[[#This Row],[Saldo]],tabItens[[#This Row],[Saldo]]&gt;0), tabItens[[#This Row],[PontoPed]]=0), 99, IF(AND(tabItens[[#This Row],[Saldo]]=0,tabItens[[#This Row],[PontoPed]]&gt;0), 0, (1-tabItens[[#This Row],[PctAb]])*10 ) ),0)</f>
        <v>5</v>
      </c>
      <c r="BE121" s="312">
        <f>MAX(ROUNDDOWN( IF(tabItens[[#This Row],[Abaixo]] &gt; 0,   tabItens[[#This Row],[Abaixo]] + (tabItens[[#This Row],[PontoMês]] * IF( OR( ISBLANK(tabItens[[#This Row],[ATA Nº/ANO]]), tabItens[[#This Row],[ATA Nº/ANO]] = ""),BE$2,BE$1)),0),0),0)</f>
        <v>125</v>
      </c>
      <c r="BF1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1" s="313">
        <f>SUMIF(Consumo!$C$3:$C$862,tabItens[[#This Row],[CÓDIGO]],Consumo!$E$3:$E$862)</f>
        <v>0</v>
      </c>
      <c r="BH121" s="314">
        <f>IF(AND(tabItens[[#This Row],[Pend]] &gt; 0,tabItens[[#This Row],[Consumo]] &lt;&gt; 0), tabItens[[#This Row],[Pend]] / tabItens[[#This Row],[Consumo]], 0 )</f>
        <v>0</v>
      </c>
      <c r="BI121" s="313"/>
      <c r="BJ121" s="313"/>
      <c r="BK121" s="315" t="s">
        <v>907</v>
      </c>
    </row>
    <row r="122" spans="1:63" x14ac:dyDescent="0.3">
      <c r="A122" s="336">
        <v>129961</v>
      </c>
      <c r="B122" s="277" t="s">
        <v>1840</v>
      </c>
      <c r="C122" s="337" t="s">
        <v>264</v>
      </c>
      <c r="D122" s="338">
        <v>574.29999999999995</v>
      </c>
      <c r="E122" s="339"/>
      <c r="F122" s="339"/>
      <c r="G122" s="339" t="s">
        <v>892</v>
      </c>
      <c r="H122" s="281">
        <v>4</v>
      </c>
      <c r="I122" s="340">
        <v>103003</v>
      </c>
      <c r="J122" s="341">
        <v>574.29999999999995</v>
      </c>
      <c r="K122" s="342">
        <v>1</v>
      </c>
      <c r="L122" s="285">
        <f>IF(tabItens[[#This Row],[Média]] &gt; 0, tabItens[[#This Row],[QTDE ATUAL]] / tabItens[[#This Row],[Média]],999.9)</f>
        <v>999.9</v>
      </c>
      <c r="M122" s="286">
        <v>0</v>
      </c>
      <c r="N122" s="287">
        <f>tabItens[[#This Row],[VALOR UNIT.]] * tabItens[[#This Row],[LC]]</f>
        <v>0</v>
      </c>
      <c r="O122" s="344" t="s">
        <v>2192</v>
      </c>
      <c r="P122" s="289"/>
      <c r="Q122" s="345"/>
      <c r="R122" s="343"/>
      <c r="S122" s="346"/>
      <c r="T122" s="292">
        <f>ROUNDDOWN(IFERROR(tabItens[[#This Row],[ATA DT.VALID.]] - $D$1,0) / 30,0)</f>
        <v>-1507</v>
      </c>
      <c r="U122" s="277" t="s">
        <v>1543</v>
      </c>
      <c r="V122" s="293">
        <v>1</v>
      </c>
      <c r="W122" s="294" t="s">
        <v>903</v>
      </c>
      <c r="X122" s="295">
        <v>55</v>
      </c>
      <c r="Y122" s="296">
        <v>26</v>
      </c>
      <c r="Z122" s="297"/>
      <c r="AA122" s="298"/>
      <c r="AB122" s="299"/>
      <c r="AC122" s="299"/>
      <c r="AD122" s="298"/>
      <c r="AE122" s="299"/>
      <c r="AF122" s="292"/>
      <c r="AG122" s="300" t="s">
        <v>904</v>
      </c>
      <c r="AH122" s="301"/>
      <c r="AI122" s="292">
        <v>0</v>
      </c>
      <c r="AJ122" s="301">
        <v>43790</v>
      </c>
      <c r="AK122" s="301">
        <v>42046</v>
      </c>
      <c r="AL122" s="301">
        <v>43783</v>
      </c>
      <c r="AM122" s="346"/>
      <c r="AN122" s="339"/>
      <c r="AO122" s="302" t="str">
        <f>_xlfn.IFNA(IF(VLOOKUP(tabItens[[#This Row],[CÓDIGO]],tabExcluirDoEstoque[#Data],1,FALSE),"sim",""),"")</f>
        <v/>
      </c>
      <c r="AP122" s="303" t="str">
        <f ca="1">IF(OR(ISBLANK(tabItens[[#This Row],[ATA DT.VALID.]]),tabItens[[#This Row],[ATA DT.VALID.]]="",tabItens[[#This Row],[ATA DT.VALID.]]=" "),"",IF(TYPE(tabItens[[#This Row],[ATA DT.VALID.]])=1,ROUNDUP((tabItens[[#This Row],[ATA DT.VALID.]]-TODAY())/7,0),""))</f>
        <v/>
      </c>
      <c r="AQ122" s="304">
        <v>0</v>
      </c>
      <c r="AR122" s="305" t="str">
        <f>IF(ISBLANK(tabItens[[#This Row],[CÓDIGO]]),"",IFERROR(VLOOKUP(tabItens[[#This Row],[CÓDIGO]],Consumo!$C$3:$AC$862,26,FALSE),0))</f>
        <v>08.2023</v>
      </c>
      <c r="AS122" s="306">
        <f>SUMIF(Consumo!$C$3:$C$862,tabItens[[#This Row],[CÓDIGO]],Consumo!$N$3:$N$862) + SUMIF(Consumo!$C$3:$C$862,tabItens[[#This Row],[CÓDIGO]],Consumo!$O$3:$O$862) + SUMIF(Consumo!$C$3:$C$862,tabItens[[#This Row],[CÓDIGO]],Consumo!$P$3:$P$862) + SUMIF(Consumo!$C$3:$C$862,tabItens[[#This Row],[CÓDIGO]],Consumo!$Q$3:$Q$862)</f>
        <v>1</v>
      </c>
      <c r="AT122" s="306">
        <f>SUMIF(Consumo!$C$3:$C$862,tabItens[[#This Row],[CÓDIGO]],Consumo!$Z$3:$Z$862)</f>
        <v>1</v>
      </c>
      <c r="AU122" s="307">
        <f>SUMIF(Consumo!$C$3:$C$862,tabItens[[#This Row],[CÓDIGO]],Consumo!$AA$3:$AA$862)</f>
        <v>1</v>
      </c>
      <c r="AV122" s="308">
        <f>SUMIF(Consumo!$C$3:$C$862,tabItens[[#This Row],[CÓDIGO]],Consumo!$Y$3:$Y$862)</f>
        <v>0</v>
      </c>
      <c r="AW122" s="281">
        <f>tabItens[[#This Row],[QTDE ATUAL]] + tabItens[[#This Row],[RC QTDE]] + tabItens[[#This Row],[AF SALDO]] + tabItens[[#This Row],[Recentes]]</f>
        <v>4</v>
      </c>
      <c r="AX122" s="309">
        <v>1.9</v>
      </c>
      <c r="AY122" s="309">
        <v>4</v>
      </c>
      <c r="AZ122" s="309">
        <f>IF(ISBLANK(tabItens[[#This Row],[CÓDIGO]]),"",tabItens[[#This Row],[PontoMês]] * (AZ$2+tabItens[[#This Row],[PontoQtM]]))</f>
        <v>7.6</v>
      </c>
      <c r="BA122" s="308">
        <f>tabItens[[#This Row],[PontoPed]] - tabItens[[#This Row],[Saldo]] + (1/10)</f>
        <v>3.6999999999999997</v>
      </c>
      <c r="BB122" s="308">
        <f xml:space="preserve"> tabItens[[#This Row],[PontoMês]] * BB$2 - tabItens[[#This Row],[QTDE ATUAL]] - (1/10)</f>
        <v>-2.2000000000000002</v>
      </c>
      <c r="BC122" s="310">
        <f>IF( tabItens[[#This Row],[PontoPed]]&gt;0, IF(tabItens[[#This Row],[PontoPed]]&lt;1, 1, IF( tabItens[[#This Row],[Saldo]]&gt;tabItens[[#This Row],[PontoPed]], 0, (tabItens[[#This Row],[PontoPed]]-tabItens[[#This Row],[Saldo]])/tabItens[[#This Row],[PontoPed]] ) ), 0 )</f>
        <v>0.47368421052631576</v>
      </c>
      <c r="BD122" s="311">
        <f>ROUNDDOWN(IF( OR( AND(tabItens[[#This Row],[PontoPed]]&lt;tabItens[[#This Row],[Saldo]],tabItens[[#This Row],[Saldo]]&gt;0), tabItens[[#This Row],[PontoPed]]=0), 99, IF(AND(tabItens[[#This Row],[Saldo]]=0,tabItens[[#This Row],[PontoPed]]&gt;0), 0, (1-tabItens[[#This Row],[PctAb]])*10 ) ),0)</f>
        <v>5</v>
      </c>
      <c r="BE122" s="312">
        <f>MAX(ROUNDDOWN( IF(tabItens[[#This Row],[Abaixo]] &gt; 0,   tabItens[[#This Row],[Abaixo]] + (tabItens[[#This Row],[PontoMês]] * IF( OR( ISBLANK(tabItens[[#This Row],[ATA Nº/ANO]]), tabItens[[#This Row],[ATA Nº/ANO]] = ""),BE$2,BE$1)),0),0),0)</f>
        <v>9</v>
      </c>
      <c r="BF1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2" s="313">
        <f>SUMIF(Consumo!$C$3:$C$862,tabItens[[#This Row],[CÓDIGO]],Consumo!$E$3:$E$862)</f>
        <v>0</v>
      </c>
      <c r="BH122" s="314">
        <f>IF(AND(tabItens[[#This Row],[Pend]] &gt; 0,tabItens[[#This Row],[Consumo]] &lt;&gt; 0), tabItens[[#This Row],[Pend]] / tabItens[[#This Row],[Consumo]], 0 )</f>
        <v>0</v>
      </c>
      <c r="BI122" s="313"/>
      <c r="BJ122" s="313"/>
      <c r="BK122" s="315" t="s">
        <v>907</v>
      </c>
    </row>
    <row r="123" spans="1:63" x14ac:dyDescent="0.3">
      <c r="A123" s="336">
        <v>42854</v>
      </c>
      <c r="B123" s="277" t="s">
        <v>1325</v>
      </c>
      <c r="C123" s="337" t="s">
        <v>264</v>
      </c>
      <c r="D123" s="338">
        <v>17.98</v>
      </c>
      <c r="E123" s="339"/>
      <c r="F123" s="339"/>
      <c r="G123" s="339" t="s">
        <v>892</v>
      </c>
      <c r="H123" s="281">
        <v>293</v>
      </c>
      <c r="I123" s="340">
        <v>103003</v>
      </c>
      <c r="J123" s="341">
        <v>17.98</v>
      </c>
      <c r="K123" s="342">
        <v>713</v>
      </c>
      <c r="L123" s="285">
        <f>IF(tabItens[[#This Row],[Média]] &gt; 0, tabItens[[#This Row],[QTDE ATUAL]] / tabItens[[#This Row],[Média]],999.9)</f>
        <v>3.2109589041095892</v>
      </c>
      <c r="M123" s="286">
        <v>0</v>
      </c>
      <c r="N123" s="287">
        <f>tabItens[[#This Row],[VALOR UNIT.]] * tabItens[[#This Row],[LC]]</f>
        <v>0</v>
      </c>
      <c r="O123" s="344" t="s">
        <v>2123</v>
      </c>
      <c r="P123" s="289"/>
      <c r="Q123" s="345"/>
      <c r="R123" s="343"/>
      <c r="S123" s="346"/>
      <c r="T123" s="292">
        <f>ROUNDDOWN(IFERROR(tabItens[[#This Row],[ATA DT.VALID.]] - $D$1,0) / 30,0)</f>
        <v>-1507</v>
      </c>
      <c r="U123" s="277" t="s">
        <v>1326</v>
      </c>
      <c r="V123" s="293">
        <v>1</v>
      </c>
      <c r="W123" s="294" t="s">
        <v>2103</v>
      </c>
      <c r="X123" s="295">
        <v>49</v>
      </c>
      <c r="Y123" s="296">
        <v>8</v>
      </c>
      <c r="Z123" s="297"/>
      <c r="AA123" s="298"/>
      <c r="AB123" s="299"/>
      <c r="AC123" s="299">
        <v>9670</v>
      </c>
      <c r="AD123" s="298">
        <v>2023</v>
      </c>
      <c r="AE123" s="299">
        <v>0</v>
      </c>
      <c r="AF123" s="292">
        <v>500</v>
      </c>
      <c r="AG123" s="300" t="s">
        <v>2093</v>
      </c>
      <c r="AH123" s="301">
        <v>45162</v>
      </c>
      <c r="AI123" s="292">
        <v>368</v>
      </c>
      <c r="AJ123" s="301">
        <v>44991</v>
      </c>
      <c r="AK123" s="301" t="s">
        <v>892</v>
      </c>
      <c r="AL123" s="301">
        <v>45145</v>
      </c>
      <c r="AM123" s="346"/>
      <c r="AN123" s="339"/>
      <c r="AO123" s="302" t="str">
        <f>_xlfn.IFNA(IF(VLOOKUP(tabItens[[#This Row],[CÓDIGO]],tabExcluirDoEstoque[#Data],1,FALSE),"sim",""),"")</f>
        <v/>
      </c>
      <c r="AP123" s="303" t="str">
        <f ca="1">IF(OR(ISBLANK(tabItens[[#This Row],[ATA DT.VALID.]]),tabItens[[#This Row],[ATA DT.VALID.]]="",tabItens[[#This Row],[ATA DT.VALID.]]=" "),"",IF(TYPE(tabItens[[#This Row],[ATA DT.VALID.]])=1,ROUNDUP((tabItens[[#This Row],[ATA DT.VALID.]]-TODAY())/7,0),""))</f>
        <v/>
      </c>
      <c r="AQ123" s="304">
        <v>0</v>
      </c>
      <c r="AR123" s="305" t="str">
        <f>IF(ISBLANK(tabItens[[#This Row],[CÓDIGO]]),"",IFERROR(VLOOKUP(tabItens[[#This Row],[CÓDIGO]],Consumo!$C$3:$AC$862,26,FALSE),0))</f>
        <v>09.2023</v>
      </c>
      <c r="AS123" s="306">
        <f>SUMIF(Consumo!$C$3:$C$862,tabItens[[#This Row],[CÓDIGO]],Consumo!$N$3:$N$862) + SUMIF(Consumo!$C$3:$C$862,tabItens[[#This Row],[CÓDIGO]],Consumo!$O$3:$O$862) + SUMIF(Consumo!$C$3:$C$862,tabItens[[#This Row],[CÓDIGO]],Consumo!$P$3:$P$862) + SUMIF(Consumo!$C$3:$C$862,tabItens[[#This Row],[CÓDIGO]],Consumo!$Q$3:$Q$862)</f>
        <v>391</v>
      </c>
      <c r="AT123" s="306">
        <f>SUMIF(Consumo!$C$3:$C$862,tabItens[[#This Row],[CÓDIGO]],Consumo!$Z$3:$Z$862)</f>
        <v>1101</v>
      </c>
      <c r="AU123" s="307">
        <f>SUMIF(Consumo!$C$3:$C$862,tabItens[[#This Row],[CÓDIGO]],Consumo!$AA$3:$AA$862)</f>
        <v>181</v>
      </c>
      <c r="AV123" s="308">
        <f>SUMIF(Consumo!$C$3:$C$862,tabItens[[#This Row],[CÓDIGO]],Consumo!$Y$3:$Y$862)</f>
        <v>91.25</v>
      </c>
      <c r="AW123" s="281">
        <f>tabItens[[#This Row],[QTDE ATUAL]] + tabItens[[#This Row],[RC QTDE]] + tabItens[[#This Row],[AF SALDO]] + tabItens[[#This Row],[Recentes]]</f>
        <v>293</v>
      </c>
      <c r="AX123" s="309">
        <v>128</v>
      </c>
      <c r="AY123" s="309">
        <v>4</v>
      </c>
      <c r="AZ123" s="309">
        <f>IF(ISBLANK(tabItens[[#This Row],[CÓDIGO]]),"",tabItens[[#This Row],[PontoMês]] * (AZ$2+tabItens[[#This Row],[PontoQtM]]))</f>
        <v>512</v>
      </c>
      <c r="BA123" s="308">
        <f>tabItens[[#This Row],[PontoPed]] - tabItens[[#This Row],[Saldo]] + (1/10)</f>
        <v>219.1</v>
      </c>
      <c r="BB123" s="308">
        <f xml:space="preserve"> tabItens[[#This Row],[PontoMês]] * BB$2 - tabItens[[#This Row],[QTDE ATUAL]] - (1/10)</f>
        <v>-165.1</v>
      </c>
      <c r="BC123" s="310">
        <f>IF( tabItens[[#This Row],[PontoPed]]&gt;0, IF(tabItens[[#This Row],[PontoPed]]&lt;1, 1, IF( tabItens[[#This Row],[Saldo]]&gt;tabItens[[#This Row],[PontoPed]], 0, (tabItens[[#This Row],[PontoPed]]-tabItens[[#This Row],[Saldo]])/tabItens[[#This Row],[PontoPed]] ) ), 0 )</f>
        <v>0.427734375</v>
      </c>
      <c r="BD123" s="311">
        <f>ROUNDDOWN(IF( OR( AND(tabItens[[#This Row],[PontoPed]]&lt;tabItens[[#This Row],[Saldo]],tabItens[[#This Row],[Saldo]]&gt;0), tabItens[[#This Row],[PontoPed]]=0), 99, IF(AND(tabItens[[#This Row],[Saldo]]=0,tabItens[[#This Row],[PontoPed]]&gt;0), 0, (1-tabItens[[#This Row],[PctAb]])*10 ) ),0)</f>
        <v>5</v>
      </c>
      <c r="BE123" s="312">
        <f>MAX(ROUNDDOWN( IF(tabItens[[#This Row],[Abaixo]] &gt; 0,   tabItens[[#This Row],[Abaixo]] + (tabItens[[#This Row],[PontoMês]] * IF( OR( ISBLANK(tabItens[[#This Row],[ATA Nº/ANO]]), tabItens[[#This Row],[ATA Nº/ANO]] = ""),BE$2,BE$1)),0),0),0)</f>
        <v>603</v>
      </c>
      <c r="BF1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3" s="313">
        <f>SUMIF(Consumo!$C$3:$C$862,tabItens[[#This Row],[CÓDIGO]],Consumo!$E$3:$E$862)</f>
        <v>0</v>
      </c>
      <c r="BH123" s="314">
        <f>IF(AND(tabItens[[#This Row],[Pend]] &gt; 0,tabItens[[#This Row],[Consumo]] &lt;&gt; 0), tabItens[[#This Row],[Pend]] / tabItens[[#This Row],[Consumo]], 0 )</f>
        <v>0</v>
      </c>
      <c r="BI123" s="313"/>
      <c r="BJ123" s="313"/>
      <c r="BK123" s="315" t="s">
        <v>907</v>
      </c>
    </row>
    <row r="124" spans="1:63" x14ac:dyDescent="0.3">
      <c r="A124" s="336">
        <v>70967</v>
      </c>
      <c r="B124" s="277" t="s">
        <v>1442</v>
      </c>
      <c r="C124" s="337" t="s">
        <v>264</v>
      </c>
      <c r="D124" s="338">
        <v>5.59</v>
      </c>
      <c r="E124" s="339"/>
      <c r="F124" s="339"/>
      <c r="G124" s="339" t="s">
        <v>892</v>
      </c>
      <c r="H124" s="281">
        <v>39</v>
      </c>
      <c r="I124" s="340">
        <v>103003</v>
      </c>
      <c r="J124" s="341">
        <v>5.59</v>
      </c>
      <c r="K124" s="342">
        <v>63</v>
      </c>
      <c r="L124" s="285">
        <f>IF(tabItens[[#This Row],[Média]] &gt; 0, tabItens[[#This Row],[QTDE ATUAL]] / tabItens[[#This Row],[Média]],999.9)</f>
        <v>8.5090909090909097</v>
      </c>
      <c r="M124" s="286">
        <v>0</v>
      </c>
      <c r="N124" s="287">
        <f>tabItens[[#This Row],[VALOR UNIT.]] * tabItens[[#This Row],[LC]]</f>
        <v>0</v>
      </c>
      <c r="O124" s="344" t="s">
        <v>2123</v>
      </c>
      <c r="P124" s="289"/>
      <c r="Q124" s="345"/>
      <c r="R124" s="343"/>
      <c r="S124" s="346"/>
      <c r="T124" s="292">
        <f>ROUNDDOWN(IFERROR(tabItens[[#This Row],[ATA DT.VALID.]] - $D$1,0) / 30,0)</f>
        <v>-1507</v>
      </c>
      <c r="U124" s="277" t="s">
        <v>1391</v>
      </c>
      <c r="V124" s="293">
        <v>1</v>
      </c>
      <c r="W124" s="294" t="s">
        <v>903</v>
      </c>
      <c r="X124" s="295">
        <v>61</v>
      </c>
      <c r="Y124" s="296">
        <v>3</v>
      </c>
      <c r="Z124" s="297"/>
      <c r="AA124" s="298"/>
      <c r="AB124" s="299"/>
      <c r="AC124" s="299"/>
      <c r="AD124" s="298"/>
      <c r="AE124" s="299"/>
      <c r="AF124" s="292"/>
      <c r="AG124" s="300" t="s">
        <v>904</v>
      </c>
      <c r="AH124" s="301"/>
      <c r="AI124" s="292">
        <v>22</v>
      </c>
      <c r="AJ124" s="301">
        <v>44166</v>
      </c>
      <c r="AK124" s="301" t="s">
        <v>892</v>
      </c>
      <c r="AL124" s="301">
        <v>44284</v>
      </c>
      <c r="AM124" s="346"/>
      <c r="AN124" s="339"/>
      <c r="AO124" s="302" t="str">
        <f>_xlfn.IFNA(IF(VLOOKUP(tabItens[[#This Row],[CÓDIGO]],tabExcluirDoEstoque[#Data],1,FALSE),"sim",""),"")</f>
        <v/>
      </c>
      <c r="AP124" s="303" t="str">
        <f ca="1">IF(OR(ISBLANK(tabItens[[#This Row],[ATA DT.VALID.]]),tabItens[[#This Row],[ATA DT.VALID.]]="",tabItens[[#This Row],[ATA DT.VALID.]]=" "),"",IF(TYPE(tabItens[[#This Row],[ATA DT.VALID.]])=1,ROUNDUP((tabItens[[#This Row],[ATA DT.VALID.]]-TODAY())/7,0),""))</f>
        <v/>
      </c>
      <c r="AQ124" s="304">
        <v>0</v>
      </c>
      <c r="AR124" s="305" t="str">
        <f>IF(ISBLANK(tabItens[[#This Row],[CÓDIGO]]),"",IFERROR(VLOOKUP(tabItens[[#This Row],[CÓDIGO]],Consumo!$C$3:$AC$862,26,FALSE),0))</f>
        <v>04.2023</v>
      </c>
      <c r="AS124" s="306">
        <f>SUMIF(Consumo!$C$3:$C$862,tabItens[[#This Row],[CÓDIGO]],Consumo!$N$3:$N$862) + SUMIF(Consumo!$C$3:$C$862,tabItens[[#This Row],[CÓDIGO]],Consumo!$O$3:$O$862) + SUMIF(Consumo!$C$3:$C$862,tabItens[[#This Row],[CÓDIGO]],Consumo!$P$3:$P$862) + SUMIF(Consumo!$C$3:$C$862,tabItens[[#This Row],[CÓDIGO]],Consumo!$Q$3:$Q$862)</f>
        <v>0</v>
      </c>
      <c r="AT124" s="306">
        <f>SUMIF(Consumo!$C$3:$C$862,tabItens[[#This Row],[CÓDIGO]],Consumo!$Z$3:$Z$862)</f>
        <v>63</v>
      </c>
      <c r="AU124" s="307">
        <f>SUMIF(Consumo!$C$3:$C$862,tabItens[[#This Row],[CÓDIGO]],Consumo!$AA$3:$AA$862)</f>
        <v>35</v>
      </c>
      <c r="AV124" s="308">
        <f>SUMIF(Consumo!$C$3:$C$862,tabItens[[#This Row],[CÓDIGO]],Consumo!$Y$3:$Y$862)</f>
        <v>4.583333333333333</v>
      </c>
      <c r="AW124" s="281">
        <f>tabItens[[#This Row],[QTDE ATUAL]] + tabItens[[#This Row],[RC QTDE]] + tabItens[[#This Row],[AF SALDO]] + tabItens[[#This Row],[Recentes]]</f>
        <v>39</v>
      </c>
      <c r="AX124" s="309">
        <v>17</v>
      </c>
      <c r="AY124" s="309">
        <v>4</v>
      </c>
      <c r="AZ124" s="309">
        <f>IF(ISBLANK(tabItens[[#This Row],[CÓDIGO]]),"",tabItens[[#This Row],[PontoMês]] * (AZ$2+tabItens[[#This Row],[PontoQtM]]))</f>
        <v>68</v>
      </c>
      <c r="BA124" s="308">
        <f>tabItens[[#This Row],[PontoPed]] - tabItens[[#This Row],[Saldo]] + (1/10)</f>
        <v>29.1</v>
      </c>
      <c r="BB124" s="308">
        <f xml:space="preserve"> tabItens[[#This Row],[PontoMês]] * BB$2 - tabItens[[#This Row],[QTDE ATUAL]] - (1/10)</f>
        <v>-22.1</v>
      </c>
      <c r="BC124" s="310">
        <f>IF( tabItens[[#This Row],[PontoPed]]&gt;0, IF(tabItens[[#This Row],[PontoPed]]&lt;1, 1, IF( tabItens[[#This Row],[Saldo]]&gt;tabItens[[#This Row],[PontoPed]], 0, (tabItens[[#This Row],[PontoPed]]-tabItens[[#This Row],[Saldo]])/tabItens[[#This Row],[PontoPed]] ) ), 0 )</f>
        <v>0.4264705882352941</v>
      </c>
      <c r="BD124" s="311">
        <f>ROUNDDOWN(IF( OR( AND(tabItens[[#This Row],[PontoPed]]&lt;tabItens[[#This Row],[Saldo]],tabItens[[#This Row],[Saldo]]&gt;0), tabItens[[#This Row],[PontoPed]]=0), 99, IF(AND(tabItens[[#This Row],[Saldo]]=0,tabItens[[#This Row],[PontoPed]]&gt;0), 0, (1-tabItens[[#This Row],[PctAb]])*10 ) ),0)</f>
        <v>5</v>
      </c>
      <c r="BE124" s="312">
        <f>MAX(ROUNDDOWN( IF(tabItens[[#This Row],[Abaixo]] &gt; 0,   tabItens[[#This Row],[Abaixo]] + (tabItens[[#This Row],[PontoMês]] * IF( OR( ISBLANK(tabItens[[#This Row],[ATA Nº/ANO]]), tabItens[[#This Row],[ATA Nº/ANO]] = ""),BE$2,BE$1)),0),0),0)</f>
        <v>80</v>
      </c>
      <c r="BF1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4" s="313">
        <f>SUMIF(Consumo!$C$3:$C$862,tabItens[[#This Row],[CÓDIGO]],Consumo!$E$3:$E$862)</f>
        <v>0</v>
      </c>
      <c r="BH124" s="314">
        <f>IF(AND(tabItens[[#This Row],[Pend]] &gt; 0,tabItens[[#This Row],[Consumo]] &lt;&gt; 0), tabItens[[#This Row],[Pend]] / tabItens[[#This Row],[Consumo]], 0 )</f>
        <v>0</v>
      </c>
      <c r="BI124" s="313"/>
      <c r="BJ124" s="313"/>
      <c r="BK124" s="315" t="s">
        <v>907</v>
      </c>
    </row>
    <row r="125" spans="1:63" x14ac:dyDescent="0.3">
      <c r="A125" s="336">
        <v>138055</v>
      </c>
      <c r="B125" s="277" t="s">
        <v>1993</v>
      </c>
      <c r="C125" s="337" t="s">
        <v>264</v>
      </c>
      <c r="D125" s="338">
        <v>2.9</v>
      </c>
      <c r="E125" s="339"/>
      <c r="F125" s="339"/>
      <c r="G125" s="339" t="s">
        <v>892</v>
      </c>
      <c r="H125" s="281">
        <v>100</v>
      </c>
      <c r="I125" s="340">
        <v>103003</v>
      </c>
      <c r="J125" s="341">
        <v>2.9</v>
      </c>
      <c r="K125" s="342">
        <v>820</v>
      </c>
      <c r="L125" s="285">
        <f>IF(tabItens[[#This Row],[Média]] &gt; 0, tabItens[[#This Row],[QTDE ATUAL]] / tabItens[[#This Row],[Média]],999.9)</f>
        <v>1.4251781472684084</v>
      </c>
      <c r="M125" s="286">
        <v>0</v>
      </c>
      <c r="N125" s="287">
        <f>tabItens[[#This Row],[VALOR UNIT.]] * tabItens[[#This Row],[LC]]</f>
        <v>0</v>
      </c>
      <c r="O125" s="344" t="s">
        <v>2123</v>
      </c>
      <c r="P125" s="289"/>
      <c r="Q125" s="345"/>
      <c r="R125" s="343"/>
      <c r="S125" s="346"/>
      <c r="T125" s="292">
        <f>ROUNDDOWN(IFERROR(tabItens[[#This Row],[ATA DT.VALID.]] - $D$1,0) / 30,0)</f>
        <v>-1507</v>
      </c>
      <c r="U125" s="277" t="s">
        <v>1045</v>
      </c>
      <c r="V125" s="293">
        <v>1</v>
      </c>
      <c r="W125" s="294" t="s">
        <v>2105</v>
      </c>
      <c r="X125" s="295">
        <v>61</v>
      </c>
      <c r="Y125" s="296">
        <v>11</v>
      </c>
      <c r="Z125" s="297"/>
      <c r="AA125" s="298"/>
      <c r="AB125" s="299"/>
      <c r="AC125" s="299"/>
      <c r="AD125" s="298"/>
      <c r="AE125" s="299"/>
      <c r="AF125" s="292"/>
      <c r="AG125" s="300" t="s">
        <v>904</v>
      </c>
      <c r="AH125" s="301"/>
      <c r="AI125" s="292">
        <v>306</v>
      </c>
      <c r="AJ125" s="301">
        <v>45203</v>
      </c>
      <c r="AK125" s="301">
        <v>43656</v>
      </c>
      <c r="AL125" s="301">
        <v>45145</v>
      </c>
      <c r="AM125" s="346"/>
      <c r="AN125" s="339"/>
      <c r="AO125" s="302" t="str">
        <f>_xlfn.IFNA(IF(VLOOKUP(tabItens[[#This Row],[CÓDIGO]],tabExcluirDoEstoque[#Data],1,FALSE),"sim",""),"")</f>
        <v/>
      </c>
      <c r="AP125" s="303" t="str">
        <f ca="1">IF(OR(ISBLANK(tabItens[[#This Row],[ATA DT.VALID.]]),tabItens[[#This Row],[ATA DT.VALID.]]="",tabItens[[#This Row],[ATA DT.VALID.]]=" "),"",IF(TYPE(tabItens[[#This Row],[ATA DT.VALID.]])=1,ROUNDUP((tabItens[[#This Row],[ATA DT.VALID.]]-TODAY())/7,0),""))</f>
        <v/>
      </c>
      <c r="AQ125" s="304">
        <v>0</v>
      </c>
      <c r="AR125" s="305" t="str">
        <f>IF(ISBLANK(tabItens[[#This Row],[CÓDIGO]]),"",IFERROR(VLOOKUP(tabItens[[#This Row],[CÓDIGO]],Consumo!$C$3:$AC$862,26,FALSE),0))</f>
        <v>09.2023</v>
      </c>
      <c r="AS125" s="306">
        <f>SUMIF(Consumo!$C$3:$C$862,tabItens[[#This Row],[CÓDIGO]],Consumo!$N$3:$N$862) + SUMIF(Consumo!$C$3:$C$862,tabItens[[#This Row],[CÓDIGO]],Consumo!$O$3:$O$862) + SUMIF(Consumo!$C$3:$C$862,tabItens[[#This Row],[CÓDIGO]],Consumo!$P$3:$P$862) + SUMIF(Consumo!$C$3:$C$862,tabItens[[#This Row],[CÓDIGO]],Consumo!$Q$3:$Q$862)</f>
        <v>446</v>
      </c>
      <c r="AT125" s="306">
        <f>SUMIF(Consumo!$C$3:$C$862,tabItens[[#This Row],[CÓDIGO]],Consumo!$Z$3:$Z$862)</f>
        <v>920</v>
      </c>
      <c r="AU125" s="307">
        <f>SUMIF(Consumo!$C$3:$C$862,tabItens[[#This Row],[CÓDIGO]],Consumo!$AA$3:$AA$862)</f>
        <v>344</v>
      </c>
      <c r="AV125" s="308">
        <f>SUMIF(Consumo!$C$3:$C$862,tabItens[[#This Row],[CÓDIGO]],Consumo!$Y$3:$Y$862)</f>
        <v>70.166666666666671</v>
      </c>
      <c r="AW125" s="281">
        <f>tabItens[[#This Row],[QTDE ATUAL]] + tabItens[[#This Row],[RC QTDE]] + tabItens[[#This Row],[AF SALDO]] + tabItens[[#This Row],[Recentes]]</f>
        <v>100</v>
      </c>
      <c r="AX125" s="309">
        <v>50</v>
      </c>
      <c r="AY125" s="309">
        <v>4</v>
      </c>
      <c r="AZ125" s="309">
        <f>IF(ISBLANK(tabItens[[#This Row],[CÓDIGO]]),"",tabItens[[#This Row],[PontoMês]] * (AZ$2+tabItens[[#This Row],[PontoQtM]]))</f>
        <v>200</v>
      </c>
      <c r="BA125" s="308">
        <f>tabItens[[#This Row],[PontoPed]] - tabItens[[#This Row],[Saldo]] + (1/10)</f>
        <v>100.1</v>
      </c>
      <c r="BB125" s="308">
        <f xml:space="preserve"> tabItens[[#This Row],[PontoMês]] * BB$2 - tabItens[[#This Row],[QTDE ATUAL]] - (1/10)</f>
        <v>-50.1</v>
      </c>
      <c r="BC125" s="310">
        <f>IF( tabItens[[#This Row],[PontoPed]]&gt;0, IF(tabItens[[#This Row],[PontoPed]]&lt;1, 1, IF( tabItens[[#This Row],[Saldo]]&gt;tabItens[[#This Row],[PontoPed]], 0, (tabItens[[#This Row],[PontoPed]]-tabItens[[#This Row],[Saldo]])/tabItens[[#This Row],[PontoPed]] ) ), 0 )</f>
        <v>0.5</v>
      </c>
      <c r="BD125" s="311">
        <f>ROUNDDOWN(IF( OR( AND(tabItens[[#This Row],[PontoPed]]&lt;tabItens[[#This Row],[Saldo]],tabItens[[#This Row],[Saldo]]&gt;0), tabItens[[#This Row],[PontoPed]]=0), 99, IF(AND(tabItens[[#This Row],[Saldo]]=0,tabItens[[#This Row],[PontoPed]]&gt;0), 0, (1-tabItens[[#This Row],[PctAb]])*10 ) ),0)</f>
        <v>5</v>
      </c>
      <c r="BE125" s="312">
        <f>MAX(ROUNDDOWN( IF(tabItens[[#This Row],[Abaixo]] &gt; 0,   tabItens[[#This Row],[Abaixo]] + (tabItens[[#This Row],[PontoMês]] * IF( OR( ISBLANK(tabItens[[#This Row],[ATA Nº/ANO]]), tabItens[[#This Row],[ATA Nº/ANO]] = ""),BE$2,BE$1)),0),0),0)</f>
        <v>250</v>
      </c>
      <c r="BF1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5" s="313">
        <f>SUMIF(Consumo!$C$3:$C$862,tabItens[[#This Row],[CÓDIGO]],Consumo!$E$3:$E$862)</f>
        <v>1</v>
      </c>
      <c r="BH125" s="314">
        <f>IF(AND(tabItens[[#This Row],[Pend]] &gt; 0,tabItens[[#This Row],[Consumo]] &lt;&gt; 0), tabItens[[#This Row],[Pend]] / tabItens[[#This Row],[Consumo]], 0 )</f>
        <v>1.0869565217391304E-3</v>
      </c>
      <c r="BI125" s="313"/>
      <c r="BJ125" s="313"/>
      <c r="BK125" s="315" t="s">
        <v>907</v>
      </c>
    </row>
    <row r="126" spans="1:63" x14ac:dyDescent="0.3">
      <c r="A126" s="336">
        <v>109944</v>
      </c>
      <c r="B126" s="277" t="s">
        <v>1708</v>
      </c>
      <c r="C126" s="337" t="s">
        <v>264</v>
      </c>
      <c r="D126" s="338">
        <v>290</v>
      </c>
      <c r="E126" s="339"/>
      <c r="F126" s="339"/>
      <c r="G126" s="339" t="s">
        <v>892</v>
      </c>
      <c r="H126" s="281">
        <v>110</v>
      </c>
      <c r="I126" s="340">
        <v>103003</v>
      </c>
      <c r="J126" s="341">
        <v>290</v>
      </c>
      <c r="K126" s="342">
        <v>440</v>
      </c>
      <c r="L126" s="285">
        <f>IF(tabItens[[#This Row],[Média]] &gt; 0, tabItens[[#This Row],[QTDE ATUAL]] / tabItens[[#This Row],[Média]],999.9)</f>
        <v>3.3502538071065988</v>
      </c>
      <c r="M126" s="286">
        <v>0</v>
      </c>
      <c r="N126" s="287">
        <f>tabItens[[#This Row],[VALOR UNIT.]] * tabItens[[#This Row],[LC]]</f>
        <v>0</v>
      </c>
      <c r="O126" s="344" t="s">
        <v>2162</v>
      </c>
      <c r="P126" s="289"/>
      <c r="Q126" s="345"/>
      <c r="R126" s="343"/>
      <c r="S126" s="346"/>
      <c r="T126" s="292">
        <f>ROUNDDOWN(IFERROR(tabItens[[#This Row],[ATA DT.VALID.]] - $D$1,0) / 30,0)</f>
        <v>-1507</v>
      </c>
      <c r="U126" s="277" t="s">
        <v>1156</v>
      </c>
      <c r="V126" s="293">
        <v>1</v>
      </c>
      <c r="W126" s="294" t="s">
        <v>2107</v>
      </c>
      <c r="X126" s="295">
        <v>74</v>
      </c>
      <c r="Y126" s="296">
        <v>8</v>
      </c>
      <c r="Z126" s="297"/>
      <c r="AA126" s="298"/>
      <c r="AB126" s="299"/>
      <c r="AC126" s="299"/>
      <c r="AD126" s="298"/>
      <c r="AE126" s="299"/>
      <c r="AF126" s="292"/>
      <c r="AG126" s="300" t="s">
        <v>904</v>
      </c>
      <c r="AH126" s="301"/>
      <c r="AI126" s="292">
        <v>146</v>
      </c>
      <c r="AJ126" s="301">
        <v>44546</v>
      </c>
      <c r="AK126" s="301">
        <v>39875</v>
      </c>
      <c r="AL126" s="301">
        <v>44511</v>
      </c>
      <c r="AM126" s="346"/>
      <c r="AN126" s="339"/>
      <c r="AO126" s="302" t="str">
        <f>_xlfn.IFNA(IF(VLOOKUP(tabItens[[#This Row],[CÓDIGO]],tabExcluirDoEstoque[#Data],1,FALSE),"sim",""),"")</f>
        <v/>
      </c>
      <c r="AP126" s="303" t="str">
        <f ca="1">IF(OR(ISBLANK(tabItens[[#This Row],[ATA DT.VALID.]]),tabItens[[#This Row],[ATA DT.VALID.]]="",tabItens[[#This Row],[ATA DT.VALID.]]=" "),"",IF(TYPE(tabItens[[#This Row],[ATA DT.VALID.]])=1,ROUNDUP((tabItens[[#This Row],[ATA DT.VALID.]]-TODAY())/7,0),""))</f>
        <v/>
      </c>
      <c r="AQ126" s="304">
        <v>0</v>
      </c>
      <c r="AR126" s="305" t="str">
        <f>IF(ISBLANK(tabItens[[#This Row],[CÓDIGO]]),"",IFERROR(VLOOKUP(tabItens[[#This Row],[CÓDIGO]],Consumo!$C$3:$AC$862,26,FALSE),0))</f>
        <v>09.2023</v>
      </c>
      <c r="AS126" s="306">
        <f>SUMIF(Consumo!$C$3:$C$862,tabItens[[#This Row],[CÓDIGO]],Consumo!$N$3:$N$862) + SUMIF(Consumo!$C$3:$C$862,tabItens[[#This Row],[CÓDIGO]],Consumo!$O$3:$O$862) + SUMIF(Consumo!$C$3:$C$862,tabItens[[#This Row],[CÓDIGO]],Consumo!$P$3:$P$862) + SUMIF(Consumo!$C$3:$C$862,tabItens[[#This Row],[CÓDIGO]],Consumo!$Q$3:$Q$862)</f>
        <v>80</v>
      </c>
      <c r="AT126" s="306">
        <f>SUMIF(Consumo!$C$3:$C$862,tabItens[[#This Row],[CÓDIGO]],Consumo!$Z$3:$Z$862)</f>
        <v>440</v>
      </c>
      <c r="AU126" s="307">
        <f>SUMIF(Consumo!$C$3:$C$862,tabItens[[#This Row],[CÓDIGO]],Consumo!$AA$3:$AA$862)</f>
        <v>200</v>
      </c>
      <c r="AV126" s="308">
        <f>SUMIF(Consumo!$C$3:$C$862,tabItens[[#This Row],[CÓDIGO]],Consumo!$Y$3:$Y$862)</f>
        <v>32.833333333333336</v>
      </c>
      <c r="AW126" s="281">
        <f>tabItens[[#This Row],[QTDE ATUAL]] + tabItens[[#This Row],[RC QTDE]] + tabItens[[#This Row],[AF SALDO]] + tabItens[[#This Row],[Recentes]]</f>
        <v>110</v>
      </c>
      <c r="AX126" s="309">
        <v>50</v>
      </c>
      <c r="AY126" s="309">
        <v>4</v>
      </c>
      <c r="AZ126" s="309">
        <f>IF(ISBLANK(tabItens[[#This Row],[CÓDIGO]]),"",tabItens[[#This Row],[PontoMês]] * (AZ$2+tabItens[[#This Row],[PontoQtM]]))</f>
        <v>200</v>
      </c>
      <c r="BA126" s="308">
        <f>tabItens[[#This Row],[PontoPed]] - tabItens[[#This Row],[Saldo]] + (1/10)</f>
        <v>90.1</v>
      </c>
      <c r="BB126" s="308">
        <f xml:space="preserve"> tabItens[[#This Row],[PontoMês]] * BB$2 - tabItens[[#This Row],[QTDE ATUAL]] - (1/10)</f>
        <v>-60.1</v>
      </c>
      <c r="BC126" s="310">
        <f>IF( tabItens[[#This Row],[PontoPed]]&gt;0, IF(tabItens[[#This Row],[PontoPed]]&lt;1, 1, IF( tabItens[[#This Row],[Saldo]]&gt;tabItens[[#This Row],[PontoPed]], 0, (tabItens[[#This Row],[PontoPed]]-tabItens[[#This Row],[Saldo]])/tabItens[[#This Row],[PontoPed]] ) ), 0 )</f>
        <v>0.45</v>
      </c>
      <c r="BD126" s="311">
        <f>ROUNDDOWN(IF( OR( AND(tabItens[[#This Row],[PontoPed]]&lt;tabItens[[#This Row],[Saldo]],tabItens[[#This Row],[Saldo]]&gt;0), tabItens[[#This Row],[PontoPed]]=0), 99, IF(AND(tabItens[[#This Row],[Saldo]]=0,tabItens[[#This Row],[PontoPed]]&gt;0), 0, (1-tabItens[[#This Row],[PctAb]])*10 ) ),0)</f>
        <v>5</v>
      </c>
      <c r="BE126" s="312">
        <f>MAX(ROUNDDOWN( IF(tabItens[[#This Row],[Abaixo]] &gt; 0,   tabItens[[#This Row],[Abaixo]] + (tabItens[[#This Row],[PontoMês]] * IF( OR( ISBLANK(tabItens[[#This Row],[ATA Nº/ANO]]), tabItens[[#This Row],[ATA Nº/ANO]] = ""),BE$2,BE$1)),0),0),0)</f>
        <v>240</v>
      </c>
      <c r="BF1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6" s="313">
        <f>SUMIF(Consumo!$C$3:$C$862,tabItens[[#This Row],[CÓDIGO]],Consumo!$E$3:$E$862)</f>
        <v>0</v>
      </c>
      <c r="BH126" s="314">
        <f>IF(AND(tabItens[[#This Row],[Pend]] &gt; 0,tabItens[[#This Row],[Consumo]] &lt;&gt; 0), tabItens[[#This Row],[Pend]] / tabItens[[#This Row],[Consumo]], 0 )</f>
        <v>0</v>
      </c>
      <c r="BI126" s="313"/>
      <c r="BJ126" s="313"/>
      <c r="BK126" s="315" t="s">
        <v>907</v>
      </c>
    </row>
    <row r="127" spans="1:63" x14ac:dyDescent="0.3">
      <c r="A127" s="336">
        <v>26215</v>
      </c>
      <c r="B127" s="277" t="s">
        <v>1250</v>
      </c>
      <c r="C127" s="337" t="s">
        <v>264</v>
      </c>
      <c r="D127" s="338">
        <v>250</v>
      </c>
      <c r="E127" s="339"/>
      <c r="F127" s="339"/>
      <c r="G127" s="339" t="s">
        <v>892</v>
      </c>
      <c r="H127" s="281">
        <v>20</v>
      </c>
      <c r="I127" s="340">
        <v>103003</v>
      </c>
      <c r="J127" s="341">
        <v>250</v>
      </c>
      <c r="K127" s="342">
        <v>99</v>
      </c>
      <c r="L127" s="285">
        <f>IF(tabItens[[#This Row],[Média]] &gt; 0, tabItens[[#This Row],[QTDE ATUAL]] / tabItens[[#This Row],[Média]],999.9)</f>
        <v>2.5263157894736841</v>
      </c>
      <c r="M127" s="286">
        <v>0</v>
      </c>
      <c r="N127" s="287">
        <f>tabItens[[#This Row],[VALOR UNIT.]] * tabItens[[#This Row],[LC]]</f>
        <v>0</v>
      </c>
      <c r="O127" s="344" t="s">
        <v>2162</v>
      </c>
      <c r="P127" s="289"/>
      <c r="Q127" s="345"/>
      <c r="R127" s="343"/>
      <c r="S127" s="346"/>
      <c r="T127" s="292">
        <f>ROUNDDOWN(IFERROR(tabItens[[#This Row],[ATA DT.VALID.]] - $D$1,0) / 30,0)</f>
        <v>-1507</v>
      </c>
      <c r="U127" s="277" t="s">
        <v>1251</v>
      </c>
      <c r="V127" s="293">
        <v>1</v>
      </c>
      <c r="W127" s="294" t="s">
        <v>2107</v>
      </c>
      <c r="X127" s="295">
        <v>74</v>
      </c>
      <c r="Y127" s="296">
        <v>9</v>
      </c>
      <c r="Z127" s="297"/>
      <c r="AA127" s="298"/>
      <c r="AB127" s="299"/>
      <c r="AC127" s="299"/>
      <c r="AD127" s="298"/>
      <c r="AE127" s="299"/>
      <c r="AF127" s="292"/>
      <c r="AG127" s="300" t="s">
        <v>904</v>
      </c>
      <c r="AH127" s="301"/>
      <c r="AI127" s="292">
        <v>34</v>
      </c>
      <c r="AJ127" s="301">
        <v>44083</v>
      </c>
      <c r="AK127" s="301" t="s">
        <v>892</v>
      </c>
      <c r="AL127" s="301">
        <v>45210</v>
      </c>
      <c r="AM127" s="346"/>
      <c r="AN127" s="339"/>
      <c r="AO127" s="302" t="str">
        <f>_xlfn.IFNA(IF(VLOOKUP(tabItens[[#This Row],[CÓDIGO]],tabExcluirDoEstoque[#Data],1,FALSE),"sim",""),"")</f>
        <v/>
      </c>
      <c r="AP127" s="303" t="str">
        <f ca="1">IF(OR(ISBLANK(tabItens[[#This Row],[ATA DT.VALID.]]),tabItens[[#This Row],[ATA DT.VALID.]]="",tabItens[[#This Row],[ATA DT.VALID.]]=" "),"",IF(TYPE(tabItens[[#This Row],[ATA DT.VALID.]])=1,ROUNDUP((tabItens[[#This Row],[ATA DT.VALID.]]-TODAY())/7,0),""))</f>
        <v/>
      </c>
      <c r="AQ127" s="304">
        <v>0</v>
      </c>
      <c r="AR127" s="305" t="str">
        <f>IF(ISBLANK(tabItens[[#This Row],[CÓDIGO]]),"",IFERROR(VLOOKUP(tabItens[[#This Row],[CÓDIGO]],Consumo!$C$3:$AC$862,26,FALSE),0))</f>
        <v>08.2023</v>
      </c>
      <c r="AS127" s="306">
        <f>SUMIF(Consumo!$C$3:$C$862,tabItens[[#This Row],[CÓDIGO]],Consumo!$N$3:$N$862) + SUMIF(Consumo!$C$3:$C$862,tabItens[[#This Row],[CÓDIGO]],Consumo!$O$3:$O$862) + SUMIF(Consumo!$C$3:$C$862,tabItens[[#This Row],[CÓDIGO]],Consumo!$P$3:$P$862) + SUMIF(Consumo!$C$3:$C$862,tabItens[[#This Row],[CÓDIGO]],Consumo!$Q$3:$Q$862)</f>
        <v>6</v>
      </c>
      <c r="AT127" s="306">
        <f>SUMIF(Consumo!$C$3:$C$862,tabItens[[#This Row],[CÓDIGO]],Consumo!$Z$3:$Z$862)</f>
        <v>99</v>
      </c>
      <c r="AU127" s="307">
        <f>SUMIF(Consumo!$C$3:$C$862,tabItens[[#This Row],[CÓDIGO]],Consumo!$AA$3:$AA$862)</f>
        <v>38</v>
      </c>
      <c r="AV127" s="308">
        <f>SUMIF(Consumo!$C$3:$C$862,tabItens[[#This Row],[CÓDIGO]],Consumo!$Y$3:$Y$862)</f>
        <v>7.916666666666667</v>
      </c>
      <c r="AW127" s="281">
        <f>tabItens[[#This Row],[QTDE ATUAL]] + tabItens[[#This Row],[RC QTDE]] + tabItens[[#This Row],[AF SALDO]] + tabItens[[#This Row],[Recentes]]</f>
        <v>20</v>
      </c>
      <c r="AX127" s="309">
        <v>9</v>
      </c>
      <c r="AY127" s="309">
        <v>4</v>
      </c>
      <c r="AZ127" s="309">
        <f>IF(ISBLANK(tabItens[[#This Row],[CÓDIGO]]),"",tabItens[[#This Row],[PontoMês]] * (AZ$2+tabItens[[#This Row],[PontoQtM]]))</f>
        <v>36</v>
      </c>
      <c r="BA127" s="308">
        <f>tabItens[[#This Row],[PontoPed]] - tabItens[[#This Row],[Saldo]] + (1/10)</f>
        <v>16.100000000000001</v>
      </c>
      <c r="BB127" s="308">
        <f xml:space="preserve"> tabItens[[#This Row],[PontoMês]] * BB$2 - tabItens[[#This Row],[QTDE ATUAL]] - (1/10)</f>
        <v>-11.1</v>
      </c>
      <c r="BC127" s="310">
        <f>IF( tabItens[[#This Row],[PontoPed]]&gt;0, IF(tabItens[[#This Row],[PontoPed]]&lt;1, 1, IF( tabItens[[#This Row],[Saldo]]&gt;tabItens[[#This Row],[PontoPed]], 0, (tabItens[[#This Row],[PontoPed]]-tabItens[[#This Row],[Saldo]])/tabItens[[#This Row],[PontoPed]] ) ), 0 )</f>
        <v>0.44444444444444442</v>
      </c>
      <c r="BD127" s="311">
        <f>ROUNDDOWN(IF( OR( AND(tabItens[[#This Row],[PontoPed]]&lt;tabItens[[#This Row],[Saldo]],tabItens[[#This Row],[Saldo]]&gt;0), tabItens[[#This Row],[PontoPed]]=0), 99, IF(AND(tabItens[[#This Row],[Saldo]]=0,tabItens[[#This Row],[PontoPed]]&gt;0), 0, (1-tabItens[[#This Row],[PctAb]])*10 ) ),0)</f>
        <v>5</v>
      </c>
      <c r="BE127" s="312">
        <f>MAX(ROUNDDOWN( IF(tabItens[[#This Row],[Abaixo]] &gt; 0,   tabItens[[#This Row],[Abaixo]] + (tabItens[[#This Row],[PontoMês]] * IF( OR( ISBLANK(tabItens[[#This Row],[ATA Nº/ANO]]), tabItens[[#This Row],[ATA Nº/ANO]] = ""),BE$2,BE$1)),0),0),0)</f>
        <v>43</v>
      </c>
      <c r="BF1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27" s="313">
        <f>SUMIF(Consumo!$C$3:$C$862,tabItens[[#This Row],[CÓDIGO]],Consumo!$E$3:$E$862)</f>
        <v>0</v>
      </c>
      <c r="BH127" s="314">
        <f>IF(AND(tabItens[[#This Row],[Pend]] &gt; 0,tabItens[[#This Row],[Consumo]] &lt;&gt; 0), tabItens[[#This Row],[Pend]] / tabItens[[#This Row],[Consumo]], 0 )</f>
        <v>0</v>
      </c>
      <c r="BI127" s="313"/>
      <c r="BJ127" s="313"/>
      <c r="BK127" s="315" t="s">
        <v>907</v>
      </c>
    </row>
    <row r="128" spans="1:63" x14ac:dyDescent="0.3">
      <c r="A128" s="336">
        <v>135297</v>
      </c>
      <c r="B128" s="277" t="s">
        <v>1942</v>
      </c>
      <c r="C128" s="337" t="s">
        <v>270</v>
      </c>
      <c r="D128" s="338">
        <v>9.1199999999999992</v>
      </c>
      <c r="E128" s="339"/>
      <c r="F128" s="339"/>
      <c r="G128" s="339" t="s">
        <v>892</v>
      </c>
      <c r="H128" s="281">
        <v>1472</v>
      </c>
      <c r="I128" s="340">
        <v>103003</v>
      </c>
      <c r="J128" s="341">
        <v>9.1199999999999992</v>
      </c>
      <c r="K128" s="342">
        <v>13614</v>
      </c>
      <c r="L128" s="285">
        <f>IF(tabItens[[#This Row],[Média]] &gt; 0, tabItens[[#This Row],[QTDE ATUAL]] / tabItens[[#This Row],[Média]],999.9)</f>
        <v>1.8767530811729707</v>
      </c>
      <c r="M128" s="286">
        <v>0</v>
      </c>
      <c r="N128" s="287">
        <f>tabItens[[#This Row],[VALOR UNIT.]] * tabItens[[#This Row],[LC]]</f>
        <v>0</v>
      </c>
      <c r="O128" s="344"/>
      <c r="P128" s="289"/>
      <c r="Q128" s="345"/>
      <c r="R128" s="343"/>
      <c r="S128" s="346"/>
      <c r="T128" s="292">
        <f>ROUNDDOWN(IFERROR(tabItens[[#This Row],[ATA DT.VALID.]] - $D$1,0) / 30,0)</f>
        <v>-1507</v>
      </c>
      <c r="U128" s="277" t="s">
        <v>895</v>
      </c>
      <c r="V128" s="293">
        <v>1</v>
      </c>
      <c r="W128" s="294" t="s">
        <v>905</v>
      </c>
      <c r="X128" s="295">
        <v>45</v>
      </c>
      <c r="Y128" s="296">
        <v>9</v>
      </c>
      <c r="Z128" s="297"/>
      <c r="AA128" s="298"/>
      <c r="AB128" s="299"/>
      <c r="AC128" s="299"/>
      <c r="AD128" s="298"/>
      <c r="AE128" s="299"/>
      <c r="AF128" s="292"/>
      <c r="AG128" s="300" t="s">
        <v>904</v>
      </c>
      <c r="AH128" s="301"/>
      <c r="AI128" s="292">
        <v>4674</v>
      </c>
      <c r="AJ128" s="301">
        <v>44991</v>
      </c>
      <c r="AK128" s="301">
        <v>43277</v>
      </c>
      <c r="AL128" s="301">
        <v>44959</v>
      </c>
      <c r="AM128" s="346"/>
      <c r="AN128" s="339"/>
      <c r="AO128" s="302" t="str">
        <f>_xlfn.IFNA(IF(VLOOKUP(tabItens[[#This Row],[CÓDIGO]],tabExcluirDoEstoque[#Data],1,FALSE),"sim",""),"")</f>
        <v/>
      </c>
      <c r="AP128" s="303" t="str">
        <f ca="1">IF(OR(ISBLANK(tabItens[[#This Row],[ATA DT.VALID.]]),tabItens[[#This Row],[ATA DT.VALID.]]="",tabItens[[#This Row],[ATA DT.VALID.]]=" "),"",IF(TYPE(tabItens[[#This Row],[ATA DT.VALID.]])=1,ROUNDUP((tabItens[[#This Row],[ATA DT.VALID.]]-TODAY())/7,0),""))</f>
        <v/>
      </c>
      <c r="AQ128" s="304"/>
      <c r="AR128" s="305" t="str">
        <f>IF(ISBLANK(tabItens[[#This Row],[CÓDIGO]]),"",IFERROR(VLOOKUP(tabItens[[#This Row],[CÓDIGO]],Consumo!$C$3:$AC$862,26,FALSE),0))</f>
        <v>09.2023</v>
      </c>
      <c r="AS128" s="306">
        <f>SUMIF(Consumo!$C$3:$C$862,tabItens[[#This Row],[CÓDIGO]],Consumo!$N$3:$N$862) + SUMIF(Consumo!$C$3:$C$862,tabItens[[#This Row],[CÓDIGO]],Consumo!$O$3:$O$862) + SUMIF(Consumo!$C$3:$C$862,tabItens[[#This Row],[CÓDIGO]],Consumo!$P$3:$P$862) + SUMIF(Consumo!$C$3:$C$862,tabItens[[#This Row],[CÓDIGO]],Consumo!$Q$3:$Q$862)</f>
        <v>493</v>
      </c>
      <c r="AT128" s="306">
        <f>SUMIF(Consumo!$C$3:$C$862,tabItens[[#This Row],[CÓDIGO]],Consumo!$Z$3:$Z$862)</f>
        <v>14049</v>
      </c>
      <c r="AU128" s="307">
        <f>SUMIF(Consumo!$C$3:$C$862,tabItens[[#This Row],[CÓDIGO]],Consumo!$AA$3:$AA$862)</f>
        <v>12925</v>
      </c>
      <c r="AV128" s="308">
        <f>SUMIF(Consumo!$C$3:$C$862,tabItens[[#This Row],[CÓDIGO]],Consumo!$Y$3:$Y$862)</f>
        <v>784.33333333333337</v>
      </c>
      <c r="AW128" s="281">
        <f>tabItens[[#This Row],[QTDE ATUAL]] + tabItens[[#This Row],[RC QTDE]] + tabItens[[#This Row],[AF SALDO]] + tabItens[[#This Row],[Recentes]]</f>
        <v>1472</v>
      </c>
      <c r="AX128" s="309">
        <v>624</v>
      </c>
      <c r="AY128" s="309">
        <v>4</v>
      </c>
      <c r="AZ128" s="309">
        <f>IF(ISBLANK(tabItens[[#This Row],[CÓDIGO]]),"",tabItens[[#This Row],[PontoMês]] * (AZ$2+tabItens[[#This Row],[PontoQtM]]))</f>
        <v>2496</v>
      </c>
      <c r="BA128" s="308">
        <f>tabItens[[#This Row],[PontoPed]] - tabItens[[#This Row],[Saldo]] + (1/10)</f>
        <v>1024.0999999999999</v>
      </c>
      <c r="BB128" s="308">
        <f xml:space="preserve"> tabItens[[#This Row],[PontoMês]] * BB$2 - tabItens[[#This Row],[QTDE ATUAL]] - (1/10)</f>
        <v>-848.1</v>
      </c>
      <c r="BC128" s="310">
        <f>IF( tabItens[[#This Row],[PontoPed]]&gt;0, IF(tabItens[[#This Row],[PontoPed]]&lt;1, 1, IF( tabItens[[#This Row],[Saldo]]&gt;tabItens[[#This Row],[PontoPed]], 0, (tabItens[[#This Row],[PontoPed]]-tabItens[[#This Row],[Saldo]])/tabItens[[#This Row],[PontoPed]] ) ), 0 )</f>
        <v>0.41025641025641024</v>
      </c>
      <c r="BD128" s="311">
        <f>ROUNDDOWN(IF( OR( AND(tabItens[[#This Row],[PontoPed]]&lt;tabItens[[#This Row],[Saldo]],tabItens[[#This Row],[Saldo]]&gt;0), tabItens[[#This Row],[PontoPed]]=0), 99, IF(AND(tabItens[[#This Row],[Saldo]]=0,tabItens[[#This Row],[PontoPed]]&gt;0), 0, (1-tabItens[[#This Row],[PctAb]])*10 ) ),0)</f>
        <v>5</v>
      </c>
      <c r="BE128" s="312">
        <f>MAX(ROUNDDOWN( IF(tabItens[[#This Row],[Abaixo]] &gt; 0,   tabItens[[#This Row],[Abaixo]] + (tabItens[[#This Row],[PontoMês]] * IF( OR( ISBLANK(tabItens[[#This Row],[ATA Nº/ANO]]), tabItens[[#This Row],[ATA Nº/ANO]] = ""),BE$2,BE$1)),0),0),0)</f>
        <v>4768</v>
      </c>
      <c r="BF12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4768</v>
      </c>
      <c r="BG128" s="313">
        <f>SUMIF(Consumo!$C$3:$C$862,tabItens[[#This Row],[CÓDIGO]],Consumo!$E$3:$E$862)</f>
        <v>29</v>
      </c>
      <c r="BH128" s="314">
        <f>IF(AND(tabItens[[#This Row],[Pend]] &gt; 0,tabItens[[#This Row],[Consumo]] &lt;&gt; 0), tabItens[[#This Row],[Pend]] / tabItens[[#This Row],[Consumo]], 0 )</f>
        <v>2.0642038579258312E-3</v>
      </c>
      <c r="BI128" s="313"/>
      <c r="BJ128" s="313"/>
      <c r="BK128" s="315" t="s">
        <v>907</v>
      </c>
    </row>
    <row r="129" spans="1:63" x14ac:dyDescent="0.3">
      <c r="A129" s="336">
        <v>78641</v>
      </c>
      <c r="B129" s="277" t="s">
        <v>1496</v>
      </c>
      <c r="C129" s="337" t="s">
        <v>654</v>
      </c>
      <c r="D129" s="338">
        <v>7.4</v>
      </c>
      <c r="E129" s="339"/>
      <c r="F129" s="339"/>
      <c r="G129" s="339" t="s">
        <v>892</v>
      </c>
      <c r="H129" s="281">
        <v>0</v>
      </c>
      <c r="I129" s="340">
        <v>103003</v>
      </c>
      <c r="J129" s="341">
        <v>7.4</v>
      </c>
      <c r="K129" s="342">
        <v>3236</v>
      </c>
      <c r="L129" s="285">
        <f>IF(tabItens[[#This Row],[Média]] &gt; 0, tabItens[[#This Row],[QTDE ATUAL]] / tabItens[[#This Row],[Média]],999.9)</f>
        <v>0</v>
      </c>
      <c r="M129" s="286">
        <v>0</v>
      </c>
      <c r="N129" s="287">
        <f>tabItens[[#This Row],[VALOR UNIT.]] * tabItens[[#This Row],[LC]]</f>
        <v>0</v>
      </c>
      <c r="O129" s="344"/>
      <c r="P129" s="289"/>
      <c r="Q129" s="345"/>
      <c r="R129" s="343"/>
      <c r="S129" s="346"/>
      <c r="T129" s="292">
        <f>ROUNDDOWN(IFERROR(tabItens[[#This Row],[ATA DT.VALID.]] - $D$1,0) / 30,0)</f>
        <v>-1507</v>
      </c>
      <c r="U129" s="277" t="s">
        <v>1497</v>
      </c>
      <c r="V129" s="293">
        <v>1</v>
      </c>
      <c r="W129" s="294" t="s">
        <v>905</v>
      </c>
      <c r="X129" s="295">
        <v>45</v>
      </c>
      <c r="Y129" s="296">
        <v>30</v>
      </c>
      <c r="Z129" s="297">
        <v>6978</v>
      </c>
      <c r="AA129" s="298">
        <v>2023</v>
      </c>
      <c r="AB129" s="299">
        <v>1100</v>
      </c>
      <c r="AC129" s="299"/>
      <c r="AD129" s="298"/>
      <c r="AE129" s="299"/>
      <c r="AF129" s="292"/>
      <c r="AG129" s="300" t="s">
        <v>904</v>
      </c>
      <c r="AH129" s="301"/>
      <c r="AI129" s="292">
        <v>1560</v>
      </c>
      <c r="AJ129" s="301">
        <v>44463</v>
      </c>
      <c r="AK129" s="301">
        <v>38104</v>
      </c>
      <c r="AL129" s="301">
        <v>45044</v>
      </c>
      <c r="AM129" s="346"/>
      <c r="AN129" s="339"/>
      <c r="AO129" s="302" t="str">
        <f>_xlfn.IFNA(IF(VLOOKUP(tabItens[[#This Row],[CÓDIGO]],tabExcluirDoEstoque[#Data],1,FALSE),"sim",""),"")</f>
        <v/>
      </c>
      <c r="AP129" s="303" t="str">
        <f ca="1">IF(OR(ISBLANK(tabItens[[#This Row],[ATA DT.VALID.]]),tabItens[[#This Row],[ATA DT.VALID.]]="",tabItens[[#This Row],[ATA DT.VALID.]]=" "),"",IF(TYPE(tabItens[[#This Row],[ATA DT.VALID.]])=1,ROUNDUP((tabItens[[#This Row],[ATA DT.VALID.]]-TODAY())/7,0),""))</f>
        <v/>
      </c>
      <c r="AQ129" s="304"/>
      <c r="AR129" s="305" t="str">
        <f>IF(ISBLANK(tabItens[[#This Row],[CÓDIGO]]),"",IFERROR(VLOOKUP(tabItens[[#This Row],[CÓDIGO]],Consumo!$C$3:$AC$862,26,FALSE),0))</f>
        <v>09.2023</v>
      </c>
      <c r="AS129" s="306">
        <f>SUMIF(Consumo!$C$3:$C$862,tabItens[[#This Row],[CÓDIGO]],Consumo!$N$3:$N$862) + SUMIF(Consumo!$C$3:$C$862,tabItens[[#This Row],[CÓDIGO]],Consumo!$O$3:$O$862) + SUMIF(Consumo!$C$3:$C$862,tabItens[[#This Row],[CÓDIGO]],Consumo!$P$3:$P$862) + SUMIF(Consumo!$C$3:$C$862,tabItens[[#This Row],[CÓDIGO]],Consumo!$Q$3:$Q$862)</f>
        <v>1201</v>
      </c>
      <c r="AT129" s="306">
        <f>SUMIF(Consumo!$C$3:$C$862,tabItens[[#This Row],[CÓDIGO]],Consumo!$Z$3:$Z$862)</f>
        <v>4694</v>
      </c>
      <c r="AU129" s="307">
        <f>SUMIF(Consumo!$C$3:$C$862,tabItens[[#This Row],[CÓDIGO]],Consumo!$AA$3:$AA$862)</f>
        <v>1431</v>
      </c>
      <c r="AV129" s="308">
        <f>SUMIF(Consumo!$C$3:$C$862,tabItens[[#This Row],[CÓDIGO]],Consumo!$Y$3:$Y$862)</f>
        <v>361.25</v>
      </c>
      <c r="AW129" s="281">
        <f>tabItens[[#This Row],[QTDE ATUAL]] + tabItens[[#This Row],[RC QTDE]] + tabItens[[#This Row],[AF SALDO]] + tabItens[[#This Row],[Recentes]]</f>
        <v>1100</v>
      </c>
      <c r="AX129" s="309">
        <v>528</v>
      </c>
      <c r="AY129" s="309">
        <v>4</v>
      </c>
      <c r="AZ129" s="309">
        <f>IF(ISBLANK(tabItens[[#This Row],[CÓDIGO]]),"",tabItens[[#This Row],[PontoMês]] * (AZ$2+tabItens[[#This Row],[PontoQtM]]))</f>
        <v>2112</v>
      </c>
      <c r="BA129" s="308">
        <f>tabItens[[#This Row],[PontoPed]] - tabItens[[#This Row],[Saldo]] + (1/10)</f>
        <v>1012.1</v>
      </c>
      <c r="BB129" s="308">
        <f xml:space="preserve"> tabItens[[#This Row],[PontoMês]] * BB$2 - tabItens[[#This Row],[QTDE ATUAL]] - (1/10)</f>
        <v>527.9</v>
      </c>
      <c r="BC129" s="310">
        <f>IF( tabItens[[#This Row],[PontoPed]]&gt;0, IF(tabItens[[#This Row],[PontoPed]]&lt;1, 1, IF( tabItens[[#This Row],[Saldo]]&gt;tabItens[[#This Row],[PontoPed]], 0, (tabItens[[#This Row],[PontoPed]]-tabItens[[#This Row],[Saldo]])/tabItens[[#This Row],[PontoPed]] ) ), 0 )</f>
        <v>0.47916666666666669</v>
      </c>
      <c r="BD129" s="311">
        <f>ROUNDDOWN(IF( OR( AND(tabItens[[#This Row],[PontoPed]]&lt;tabItens[[#This Row],[Saldo]],tabItens[[#This Row],[Saldo]]&gt;0), tabItens[[#This Row],[PontoPed]]=0), 99, IF(AND(tabItens[[#This Row],[Saldo]]=0,tabItens[[#This Row],[PontoPed]]&gt;0), 0, (1-tabItens[[#This Row],[PctAb]])*10 ) ),0)</f>
        <v>5</v>
      </c>
      <c r="BE129" s="312">
        <f>MAX(ROUNDDOWN( IF(tabItens[[#This Row],[Abaixo]] &gt; 0,   tabItens[[#This Row],[Abaixo]] + (tabItens[[#This Row],[PontoMês]] * IF( OR( ISBLANK(tabItens[[#This Row],[ATA Nº/ANO]]), tabItens[[#This Row],[ATA Nº/ANO]] = ""),BE$2,BE$1)),0),0),0)</f>
        <v>4180</v>
      </c>
      <c r="BF1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4180</v>
      </c>
      <c r="BG129" s="313">
        <f>SUMIF(Consumo!$C$3:$C$862,tabItens[[#This Row],[CÓDIGO]],Consumo!$E$3:$E$862)</f>
        <v>16</v>
      </c>
      <c r="BH129" s="314">
        <f>IF(AND(tabItens[[#This Row],[Pend]] &gt; 0,tabItens[[#This Row],[Consumo]] &lt;&gt; 0), tabItens[[#This Row],[Pend]] / tabItens[[#This Row],[Consumo]], 0 )</f>
        <v>3.4086067319982955E-3</v>
      </c>
      <c r="BI129" s="313"/>
      <c r="BJ129" s="313"/>
      <c r="BK129" s="315" t="s">
        <v>907</v>
      </c>
    </row>
    <row r="130" spans="1:63" x14ac:dyDescent="0.3">
      <c r="A130" s="336">
        <v>78643</v>
      </c>
      <c r="B130" s="277" t="s">
        <v>1499</v>
      </c>
      <c r="C130" s="337" t="s">
        <v>654</v>
      </c>
      <c r="D130" s="338">
        <v>7.4</v>
      </c>
      <c r="E130" s="339"/>
      <c r="F130" s="339"/>
      <c r="G130" s="339" t="s">
        <v>892</v>
      </c>
      <c r="H130" s="281">
        <v>0</v>
      </c>
      <c r="I130" s="340">
        <v>103003</v>
      </c>
      <c r="J130" s="341">
        <v>7.4</v>
      </c>
      <c r="K130" s="342">
        <v>3444</v>
      </c>
      <c r="L130" s="285">
        <f>IF(tabItens[[#This Row],[Média]] &gt; 0, tabItens[[#This Row],[QTDE ATUAL]] / tabItens[[#This Row],[Média]],999.9)</f>
        <v>0</v>
      </c>
      <c r="M130" s="286">
        <v>0</v>
      </c>
      <c r="N130" s="287">
        <f>tabItens[[#This Row],[VALOR UNIT.]] * tabItens[[#This Row],[LC]]</f>
        <v>0</v>
      </c>
      <c r="O130" s="344"/>
      <c r="P130" s="289"/>
      <c r="Q130" s="345"/>
      <c r="R130" s="343"/>
      <c r="S130" s="346"/>
      <c r="T130" s="292">
        <f>ROUNDDOWN(IFERROR(tabItens[[#This Row],[ATA DT.VALID.]] - $D$1,0) / 30,0)</f>
        <v>-1507</v>
      </c>
      <c r="U130" s="277" t="s">
        <v>1497</v>
      </c>
      <c r="V130" s="293">
        <v>1</v>
      </c>
      <c r="W130" s="294" t="s">
        <v>905</v>
      </c>
      <c r="X130" s="295">
        <v>45</v>
      </c>
      <c r="Y130" s="296">
        <v>30</v>
      </c>
      <c r="Z130" s="297">
        <v>6978</v>
      </c>
      <c r="AA130" s="298">
        <v>2023</v>
      </c>
      <c r="AB130" s="299">
        <v>1200</v>
      </c>
      <c r="AC130" s="299"/>
      <c r="AD130" s="298"/>
      <c r="AE130" s="299"/>
      <c r="AF130" s="292"/>
      <c r="AG130" s="300" t="s">
        <v>904</v>
      </c>
      <c r="AH130" s="301"/>
      <c r="AI130" s="292">
        <v>1690</v>
      </c>
      <c r="AJ130" s="301">
        <v>44928</v>
      </c>
      <c r="AK130" s="301">
        <v>38104</v>
      </c>
      <c r="AL130" s="301">
        <v>45044</v>
      </c>
      <c r="AM130" s="346"/>
      <c r="AN130" s="339"/>
      <c r="AO130" s="302" t="str">
        <f>_xlfn.IFNA(IF(VLOOKUP(tabItens[[#This Row],[CÓDIGO]],tabExcluirDoEstoque[#Data],1,FALSE),"sim",""),"")</f>
        <v/>
      </c>
      <c r="AP130" s="303" t="str">
        <f ca="1">IF(OR(ISBLANK(tabItens[[#This Row],[ATA DT.VALID.]]),tabItens[[#This Row],[ATA DT.VALID.]]="",tabItens[[#This Row],[ATA DT.VALID.]]=" "),"",IF(TYPE(tabItens[[#This Row],[ATA DT.VALID.]])=1,ROUNDUP((tabItens[[#This Row],[ATA DT.VALID.]]-TODAY())/7,0),""))</f>
        <v/>
      </c>
      <c r="AQ130" s="304"/>
      <c r="AR130" s="305" t="str">
        <f>IF(ISBLANK(tabItens[[#This Row],[CÓDIGO]]),"",IFERROR(VLOOKUP(tabItens[[#This Row],[CÓDIGO]],Consumo!$C$3:$AC$862,26,FALSE),0))</f>
        <v>09.2023</v>
      </c>
      <c r="AS130" s="306">
        <f>SUMIF(Consumo!$C$3:$C$862,tabItens[[#This Row],[CÓDIGO]],Consumo!$N$3:$N$862) + SUMIF(Consumo!$C$3:$C$862,tabItens[[#This Row],[CÓDIGO]],Consumo!$O$3:$O$862) + SUMIF(Consumo!$C$3:$C$862,tabItens[[#This Row],[CÓDIGO]],Consumo!$P$3:$P$862) + SUMIF(Consumo!$C$3:$C$862,tabItens[[#This Row],[CÓDIGO]],Consumo!$Q$3:$Q$862)</f>
        <v>1393</v>
      </c>
      <c r="AT130" s="306">
        <f>SUMIF(Consumo!$C$3:$C$862,tabItens[[#This Row],[CÓDIGO]],Consumo!$Z$3:$Z$862)</f>
        <v>5074</v>
      </c>
      <c r="AU130" s="307">
        <f>SUMIF(Consumo!$C$3:$C$862,tabItens[[#This Row],[CÓDIGO]],Consumo!$AA$3:$AA$862)</f>
        <v>1486</v>
      </c>
      <c r="AV130" s="308">
        <f>SUMIF(Consumo!$C$3:$C$862,tabItens[[#This Row],[CÓDIGO]],Consumo!$Y$3:$Y$862)</f>
        <v>392.91666666666669</v>
      </c>
      <c r="AW130" s="281">
        <f>tabItens[[#This Row],[QTDE ATUAL]] + tabItens[[#This Row],[RC QTDE]] + tabItens[[#This Row],[AF SALDO]] + tabItens[[#This Row],[Recentes]]</f>
        <v>1200</v>
      </c>
      <c r="AX130" s="309">
        <v>562</v>
      </c>
      <c r="AY130" s="309">
        <v>4</v>
      </c>
      <c r="AZ130" s="309">
        <f>IF(ISBLANK(tabItens[[#This Row],[CÓDIGO]]),"",tabItens[[#This Row],[PontoMês]] * (AZ$2+tabItens[[#This Row],[PontoQtM]]))</f>
        <v>2248</v>
      </c>
      <c r="BA130" s="308">
        <f>tabItens[[#This Row],[PontoPed]] - tabItens[[#This Row],[Saldo]] + (1/10)</f>
        <v>1048.0999999999999</v>
      </c>
      <c r="BB130" s="308">
        <f xml:space="preserve"> tabItens[[#This Row],[PontoMês]] * BB$2 - tabItens[[#This Row],[QTDE ATUAL]] - (1/10)</f>
        <v>561.9</v>
      </c>
      <c r="BC130" s="310">
        <f>IF( tabItens[[#This Row],[PontoPed]]&gt;0, IF(tabItens[[#This Row],[PontoPed]]&lt;1, 1, IF( tabItens[[#This Row],[Saldo]]&gt;tabItens[[#This Row],[PontoPed]], 0, (tabItens[[#This Row],[PontoPed]]-tabItens[[#This Row],[Saldo]])/tabItens[[#This Row],[PontoPed]] ) ), 0 )</f>
        <v>0.46619217081850534</v>
      </c>
      <c r="BD130" s="311">
        <f>ROUNDDOWN(IF( OR( AND(tabItens[[#This Row],[PontoPed]]&lt;tabItens[[#This Row],[Saldo]],tabItens[[#This Row],[Saldo]]&gt;0), tabItens[[#This Row],[PontoPed]]=0), 99, IF(AND(tabItens[[#This Row],[Saldo]]=0,tabItens[[#This Row],[PontoPed]]&gt;0), 0, (1-tabItens[[#This Row],[PctAb]])*10 ) ),0)</f>
        <v>5</v>
      </c>
      <c r="BE130" s="312">
        <f>MAX(ROUNDDOWN( IF(tabItens[[#This Row],[Abaixo]] &gt; 0,   tabItens[[#This Row],[Abaixo]] + (tabItens[[#This Row],[PontoMês]] * IF( OR( ISBLANK(tabItens[[#This Row],[ATA Nº/ANO]]), tabItens[[#This Row],[ATA Nº/ANO]] = ""),BE$2,BE$1)),0),0),0)</f>
        <v>4420</v>
      </c>
      <c r="BF1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4420</v>
      </c>
      <c r="BG130" s="313">
        <f>SUMIF(Consumo!$C$3:$C$862,tabItens[[#This Row],[CÓDIGO]],Consumo!$E$3:$E$862)</f>
        <v>2</v>
      </c>
      <c r="BH130" s="314">
        <f>IF(AND(tabItens[[#This Row],[Pend]] &gt; 0,tabItens[[#This Row],[Consumo]] &lt;&gt; 0), tabItens[[#This Row],[Pend]] / tabItens[[#This Row],[Consumo]], 0 )</f>
        <v>3.9416633819471815E-4</v>
      </c>
      <c r="BI130" s="313"/>
      <c r="BJ130" s="313"/>
      <c r="BK130" s="315" t="s">
        <v>907</v>
      </c>
    </row>
    <row r="131" spans="1:63" x14ac:dyDescent="0.3">
      <c r="A131" s="336">
        <v>78646</v>
      </c>
      <c r="B131" s="277" t="s">
        <v>1500</v>
      </c>
      <c r="C131" s="337" t="s">
        <v>654</v>
      </c>
      <c r="D131" s="338">
        <v>3.37</v>
      </c>
      <c r="E131" s="339"/>
      <c r="F131" s="339"/>
      <c r="G131" s="339" t="s">
        <v>892</v>
      </c>
      <c r="H131" s="281">
        <v>309</v>
      </c>
      <c r="I131" s="340">
        <v>103003</v>
      </c>
      <c r="J131" s="341">
        <v>3.37</v>
      </c>
      <c r="K131" s="342">
        <v>3842</v>
      </c>
      <c r="L131" s="285">
        <f>IF(tabItens[[#This Row],[Média]] &gt; 0, tabItens[[#This Row],[QTDE ATUAL]] / tabItens[[#This Row],[Média]],999.9)</f>
        <v>0.71211830228538497</v>
      </c>
      <c r="M131" s="286">
        <v>0</v>
      </c>
      <c r="N131" s="287">
        <f>tabItens[[#This Row],[VALOR UNIT.]] * tabItens[[#This Row],[LC]]</f>
        <v>0</v>
      </c>
      <c r="O131" s="344"/>
      <c r="P131" s="289"/>
      <c r="Q131" s="345"/>
      <c r="R131" s="343"/>
      <c r="S131" s="346"/>
      <c r="T131" s="292">
        <f>ROUNDDOWN(IFERROR(tabItens[[#This Row],[ATA DT.VALID.]] - $D$1,0) / 30,0)</f>
        <v>-1507</v>
      </c>
      <c r="U131" s="277" t="s">
        <v>1497</v>
      </c>
      <c r="V131" s="293">
        <v>1</v>
      </c>
      <c r="W131" s="294" t="s">
        <v>905</v>
      </c>
      <c r="X131" s="295">
        <v>45</v>
      </c>
      <c r="Y131" s="296">
        <v>30</v>
      </c>
      <c r="Z131" s="297">
        <v>6978</v>
      </c>
      <c r="AA131" s="298">
        <v>2023</v>
      </c>
      <c r="AB131" s="299">
        <v>900</v>
      </c>
      <c r="AC131" s="299"/>
      <c r="AD131" s="298"/>
      <c r="AE131" s="299"/>
      <c r="AF131" s="292"/>
      <c r="AG131" s="300" t="s">
        <v>904</v>
      </c>
      <c r="AH131" s="301"/>
      <c r="AI131" s="292">
        <v>1840</v>
      </c>
      <c r="AJ131" s="301">
        <v>44928</v>
      </c>
      <c r="AK131" s="301">
        <v>38104</v>
      </c>
      <c r="AL131" s="301">
        <v>44910</v>
      </c>
      <c r="AM131" s="346"/>
      <c r="AN131" s="339"/>
      <c r="AO131" s="302" t="str">
        <f>_xlfn.IFNA(IF(VLOOKUP(tabItens[[#This Row],[CÓDIGO]],tabExcluirDoEstoque[#Data],1,FALSE),"sim",""),"")</f>
        <v/>
      </c>
      <c r="AP131" s="303" t="str">
        <f ca="1">IF(OR(ISBLANK(tabItens[[#This Row],[ATA DT.VALID.]]),tabItens[[#This Row],[ATA DT.VALID.]]="",tabItens[[#This Row],[ATA DT.VALID.]]=" "),"",IF(TYPE(tabItens[[#This Row],[ATA DT.VALID.]])=1,ROUNDUP((tabItens[[#This Row],[ATA DT.VALID.]]-TODAY())/7,0),""))</f>
        <v/>
      </c>
      <c r="AQ131" s="304"/>
      <c r="AR131" s="305" t="str">
        <f>IF(ISBLANK(tabItens[[#This Row],[CÓDIGO]]),"",IFERROR(VLOOKUP(tabItens[[#This Row],[CÓDIGO]],Consumo!$C$3:$AC$862,26,FALSE),0))</f>
        <v>09.2023</v>
      </c>
      <c r="AS131" s="306">
        <f>SUMIF(Consumo!$C$3:$C$862,tabItens[[#This Row],[CÓDIGO]],Consumo!$N$3:$N$862) + SUMIF(Consumo!$C$3:$C$862,tabItens[[#This Row],[CÓDIGO]],Consumo!$O$3:$O$862) + SUMIF(Consumo!$C$3:$C$862,tabItens[[#This Row],[CÓDIGO]],Consumo!$P$3:$P$862) + SUMIF(Consumo!$C$3:$C$862,tabItens[[#This Row],[CÓDIGO]],Consumo!$Q$3:$Q$862)</f>
        <v>1649</v>
      </c>
      <c r="AT131" s="306">
        <f>SUMIF(Consumo!$C$3:$C$862,tabItens[[#This Row],[CÓDIGO]],Consumo!$Z$3:$Z$862)</f>
        <v>5537</v>
      </c>
      <c r="AU131" s="307">
        <f>SUMIF(Consumo!$C$3:$C$862,tabItens[[#This Row],[CÓDIGO]],Consumo!$AA$3:$AA$862)</f>
        <v>1514</v>
      </c>
      <c r="AV131" s="308">
        <f>SUMIF(Consumo!$C$3:$C$862,tabItens[[#This Row],[CÓDIGO]],Consumo!$Y$3:$Y$862)</f>
        <v>433.91666666666669</v>
      </c>
      <c r="AW131" s="281">
        <f>tabItens[[#This Row],[QTDE ATUAL]] + tabItens[[#This Row],[RC QTDE]] + tabItens[[#This Row],[AF SALDO]] + tabItens[[#This Row],[Recentes]]</f>
        <v>1209</v>
      </c>
      <c r="AX131" s="309">
        <v>576</v>
      </c>
      <c r="AY131" s="309">
        <v>4</v>
      </c>
      <c r="AZ131" s="309">
        <f>IF(ISBLANK(tabItens[[#This Row],[CÓDIGO]]),"",tabItens[[#This Row],[PontoMês]] * (AZ$2+tabItens[[#This Row],[PontoQtM]]))</f>
        <v>2304</v>
      </c>
      <c r="BA131" s="308">
        <f>tabItens[[#This Row],[PontoPed]] - tabItens[[#This Row],[Saldo]] + (1/10)</f>
        <v>1095.0999999999999</v>
      </c>
      <c r="BB131" s="308">
        <f xml:space="preserve"> tabItens[[#This Row],[PontoMês]] * BB$2 - tabItens[[#This Row],[QTDE ATUAL]] - (1/10)</f>
        <v>266.89999999999998</v>
      </c>
      <c r="BC131" s="310">
        <f>IF( tabItens[[#This Row],[PontoPed]]&gt;0, IF(tabItens[[#This Row],[PontoPed]]&lt;1, 1, IF( tabItens[[#This Row],[Saldo]]&gt;tabItens[[#This Row],[PontoPed]], 0, (tabItens[[#This Row],[PontoPed]]-tabItens[[#This Row],[Saldo]])/tabItens[[#This Row],[PontoPed]] ) ), 0 )</f>
        <v>0.47526041666666669</v>
      </c>
      <c r="BD131" s="311">
        <f>ROUNDDOWN(IF( OR( AND(tabItens[[#This Row],[PontoPed]]&lt;tabItens[[#This Row],[Saldo]],tabItens[[#This Row],[Saldo]]&gt;0), tabItens[[#This Row],[PontoPed]]=0), 99, IF(AND(tabItens[[#This Row],[Saldo]]=0,tabItens[[#This Row],[PontoPed]]&gt;0), 0, (1-tabItens[[#This Row],[PctAb]])*10 ) ),0)</f>
        <v>5</v>
      </c>
      <c r="BE131" s="312">
        <f>MAX(ROUNDDOWN( IF(tabItens[[#This Row],[Abaixo]] &gt; 0,   tabItens[[#This Row],[Abaixo]] + (tabItens[[#This Row],[PontoMês]] * IF( OR( ISBLANK(tabItens[[#This Row],[ATA Nº/ANO]]), tabItens[[#This Row],[ATA Nº/ANO]] = ""),BE$2,BE$1)),0),0),0)</f>
        <v>4551</v>
      </c>
      <c r="BF13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4551</v>
      </c>
      <c r="BG131" s="313">
        <f>SUMIF(Consumo!$C$3:$C$862,tabItens[[#This Row],[CÓDIGO]],Consumo!$E$3:$E$862)</f>
        <v>15</v>
      </c>
      <c r="BH131" s="314">
        <f>IF(AND(tabItens[[#This Row],[Pend]] &gt; 0,tabItens[[#This Row],[Consumo]] &lt;&gt; 0), tabItens[[#This Row],[Pend]] / tabItens[[#This Row],[Consumo]], 0 )</f>
        <v>2.7090482210583348E-3</v>
      </c>
      <c r="BI131" s="313"/>
      <c r="BJ131" s="313"/>
      <c r="BK131" s="315" t="s">
        <v>907</v>
      </c>
    </row>
    <row r="132" spans="1:63" x14ac:dyDescent="0.3">
      <c r="A132" s="336">
        <v>106697</v>
      </c>
      <c r="B132" s="277" t="s">
        <v>1681</v>
      </c>
      <c r="C132" s="337" t="s">
        <v>336</v>
      </c>
      <c r="D132" s="338">
        <v>3.39</v>
      </c>
      <c r="E132" s="339"/>
      <c r="F132" s="339"/>
      <c r="G132" s="339" t="s">
        <v>892</v>
      </c>
      <c r="H132" s="281">
        <v>850</v>
      </c>
      <c r="I132" s="340">
        <v>103003</v>
      </c>
      <c r="J132" s="341">
        <v>3.39</v>
      </c>
      <c r="K132" s="342">
        <v>3489</v>
      </c>
      <c r="L132" s="285">
        <f>IF(tabItens[[#This Row],[Média]] &gt; 0, tabItens[[#This Row],[QTDE ATUAL]] / tabItens[[#This Row],[Média]],999.9)</f>
        <v>2.1325527911352706</v>
      </c>
      <c r="M132" s="286">
        <v>0</v>
      </c>
      <c r="N132" s="287">
        <f>tabItens[[#This Row],[VALOR UNIT.]] * tabItens[[#This Row],[LC]]</f>
        <v>0</v>
      </c>
      <c r="O132" s="344"/>
      <c r="P132" s="289"/>
      <c r="Q132" s="345"/>
      <c r="R132" s="343"/>
      <c r="S132" s="346"/>
      <c r="T132" s="292">
        <f>ROUNDDOWN(IFERROR(tabItens[[#This Row],[ATA DT.VALID.]] - $D$1,0) / 30,0)</f>
        <v>-1507</v>
      </c>
      <c r="U132" s="277" t="s">
        <v>1497</v>
      </c>
      <c r="V132" s="293">
        <v>1</v>
      </c>
      <c r="W132" s="294" t="s">
        <v>905</v>
      </c>
      <c r="X132" s="295">
        <v>45</v>
      </c>
      <c r="Y132" s="296">
        <v>30</v>
      </c>
      <c r="Z132" s="297">
        <v>6979</v>
      </c>
      <c r="AA132" s="298">
        <v>2023</v>
      </c>
      <c r="AB132" s="299">
        <v>300</v>
      </c>
      <c r="AC132" s="299"/>
      <c r="AD132" s="298"/>
      <c r="AE132" s="299"/>
      <c r="AF132" s="292"/>
      <c r="AG132" s="300" t="s">
        <v>904</v>
      </c>
      <c r="AH132" s="301"/>
      <c r="AI132" s="292">
        <v>1712</v>
      </c>
      <c r="AJ132" s="301">
        <v>44928</v>
      </c>
      <c r="AK132" s="301">
        <v>39598</v>
      </c>
      <c r="AL132" s="301">
        <v>44910</v>
      </c>
      <c r="AM132" s="346"/>
      <c r="AN132" s="339"/>
      <c r="AO132" s="302" t="str">
        <f>_xlfn.IFNA(IF(VLOOKUP(tabItens[[#This Row],[CÓDIGO]],tabExcluirDoEstoque[#Data],1,FALSE),"sim",""),"")</f>
        <v/>
      </c>
      <c r="AP132" s="303" t="str">
        <f ca="1">IF(OR(ISBLANK(tabItens[[#This Row],[ATA DT.VALID.]]),tabItens[[#This Row],[ATA DT.VALID.]]="",tabItens[[#This Row],[ATA DT.VALID.]]=" "),"",IF(TYPE(tabItens[[#This Row],[ATA DT.VALID.]])=1,ROUNDUP((tabItens[[#This Row],[ATA DT.VALID.]]-TODAY())/7,0),""))</f>
        <v/>
      </c>
      <c r="AQ132" s="304"/>
      <c r="AR132" s="305" t="str">
        <f>IF(ISBLANK(tabItens[[#This Row],[CÓDIGO]]),"",IFERROR(VLOOKUP(tabItens[[#This Row],[CÓDIGO]],Consumo!$C$3:$AC$862,26,FALSE),0))</f>
        <v>09.2023</v>
      </c>
      <c r="AS132" s="306">
        <f>SUMIF(Consumo!$C$3:$C$862,tabItens[[#This Row],[CÓDIGO]],Consumo!$N$3:$N$862) + SUMIF(Consumo!$C$3:$C$862,tabItens[[#This Row],[CÓDIGO]],Consumo!$O$3:$O$862) + SUMIF(Consumo!$C$3:$C$862,tabItens[[#This Row],[CÓDIGO]],Consumo!$P$3:$P$862) + SUMIF(Consumo!$C$3:$C$862,tabItens[[#This Row],[CÓDIGO]],Consumo!$Q$3:$Q$862)</f>
        <v>1444</v>
      </c>
      <c r="AT132" s="306">
        <f>SUMIF(Consumo!$C$3:$C$862,tabItens[[#This Row],[CÓDIGO]],Consumo!$Z$3:$Z$862)</f>
        <v>5136</v>
      </c>
      <c r="AU132" s="307">
        <f>SUMIF(Consumo!$C$3:$C$862,tabItens[[#This Row],[CÓDIGO]],Consumo!$AA$3:$AA$862)</f>
        <v>1483</v>
      </c>
      <c r="AV132" s="308">
        <f>SUMIF(Consumo!$C$3:$C$862,tabItens[[#This Row],[CÓDIGO]],Consumo!$Y$3:$Y$862)</f>
        <v>398.58333333333331</v>
      </c>
      <c r="AW132" s="281">
        <f>tabItens[[#This Row],[QTDE ATUAL]] + tabItens[[#This Row],[RC QTDE]] + tabItens[[#This Row],[AF SALDO]] + tabItens[[#This Row],[Recentes]]</f>
        <v>1150</v>
      </c>
      <c r="AX132" s="309">
        <v>544</v>
      </c>
      <c r="AY132" s="309">
        <v>4</v>
      </c>
      <c r="AZ132" s="309">
        <f>IF(ISBLANK(tabItens[[#This Row],[CÓDIGO]]),"",tabItens[[#This Row],[PontoMês]] * (AZ$2+tabItens[[#This Row],[PontoQtM]]))</f>
        <v>2176</v>
      </c>
      <c r="BA132" s="308">
        <f>tabItens[[#This Row],[PontoPed]] - tabItens[[#This Row],[Saldo]] + (1/10)</f>
        <v>1026.0999999999999</v>
      </c>
      <c r="BB132" s="308">
        <f xml:space="preserve"> tabItens[[#This Row],[PontoMês]] * BB$2 - tabItens[[#This Row],[QTDE ATUAL]] - (1/10)</f>
        <v>-306.10000000000002</v>
      </c>
      <c r="BC132" s="310">
        <f>IF( tabItens[[#This Row],[PontoPed]]&gt;0, IF(tabItens[[#This Row],[PontoPed]]&lt;1, 1, IF( tabItens[[#This Row],[Saldo]]&gt;tabItens[[#This Row],[PontoPed]], 0, (tabItens[[#This Row],[PontoPed]]-tabItens[[#This Row],[Saldo]])/tabItens[[#This Row],[PontoPed]] ) ), 0 )</f>
        <v>0.47150735294117646</v>
      </c>
      <c r="BD132" s="311">
        <f>ROUNDDOWN(IF( OR( AND(tabItens[[#This Row],[PontoPed]]&lt;tabItens[[#This Row],[Saldo]],tabItens[[#This Row],[Saldo]]&gt;0), tabItens[[#This Row],[PontoPed]]=0), 99, IF(AND(tabItens[[#This Row],[Saldo]]=0,tabItens[[#This Row],[PontoPed]]&gt;0), 0, (1-tabItens[[#This Row],[PctAb]])*10 ) ),0)</f>
        <v>5</v>
      </c>
      <c r="BE132" s="312">
        <f>MAX(ROUNDDOWN( IF(tabItens[[#This Row],[Abaixo]] &gt; 0,   tabItens[[#This Row],[Abaixo]] + (tabItens[[#This Row],[PontoMês]] * IF( OR( ISBLANK(tabItens[[#This Row],[ATA Nº/ANO]]), tabItens[[#This Row],[ATA Nº/ANO]] = ""),BE$2,BE$1)),0),0),0)</f>
        <v>4290</v>
      </c>
      <c r="BF13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4290</v>
      </c>
      <c r="BG132" s="313">
        <f>SUMIF(Consumo!$C$3:$C$862,tabItens[[#This Row],[CÓDIGO]],Consumo!$E$3:$E$862)</f>
        <v>2</v>
      </c>
      <c r="BH132" s="314">
        <f>IF(AND(tabItens[[#This Row],[Pend]] &gt; 0,tabItens[[#This Row],[Consumo]] &lt;&gt; 0), tabItens[[#This Row],[Pend]] / tabItens[[#This Row],[Consumo]], 0 )</f>
        <v>3.8940809968847351E-4</v>
      </c>
      <c r="BI132" s="313"/>
      <c r="BJ132" s="313"/>
      <c r="BK132" s="315" t="s">
        <v>907</v>
      </c>
    </row>
    <row r="133" spans="1:63" x14ac:dyDescent="0.3">
      <c r="A133" s="336">
        <v>141679</v>
      </c>
      <c r="B133" s="277" t="s">
        <v>2074</v>
      </c>
      <c r="C133" s="337" t="s">
        <v>302</v>
      </c>
      <c r="D133" s="338">
        <v>90</v>
      </c>
      <c r="E133" s="339"/>
      <c r="F133" s="339"/>
      <c r="G133" s="339" t="s">
        <v>892</v>
      </c>
      <c r="H133" s="281">
        <v>143</v>
      </c>
      <c r="I133" s="340">
        <v>103003</v>
      </c>
      <c r="J133" s="341">
        <v>90</v>
      </c>
      <c r="K133" s="342">
        <v>45</v>
      </c>
      <c r="L133" s="285">
        <f>IF(tabItens[[#This Row],[Média]] &gt; 0, tabItens[[#This Row],[QTDE ATUAL]] / tabItens[[#This Row],[Média]],999.9)</f>
        <v>33.647058823529413</v>
      </c>
      <c r="M133" s="286">
        <v>0</v>
      </c>
      <c r="N133" s="287">
        <f>tabItens[[#This Row],[VALOR UNIT.]] * tabItens[[#This Row],[LC]]</f>
        <v>0</v>
      </c>
      <c r="O133" s="344"/>
      <c r="P133" s="289"/>
      <c r="Q133" s="345"/>
      <c r="R133" s="343"/>
      <c r="S133" s="346"/>
      <c r="T133" s="292">
        <f>ROUNDDOWN(IFERROR(tabItens[[#This Row],[ATA DT.VALID.]] - $D$1,0) / 30,0)</f>
        <v>-1507</v>
      </c>
      <c r="U133" s="277" t="s">
        <v>2065</v>
      </c>
      <c r="V133" s="293">
        <v>1</v>
      </c>
      <c r="W133" s="294" t="s">
        <v>2104</v>
      </c>
      <c r="X133" s="295">
        <v>76</v>
      </c>
      <c r="Y133" s="296">
        <v>3</v>
      </c>
      <c r="Z133" s="297"/>
      <c r="AA133" s="298"/>
      <c r="AB133" s="299"/>
      <c r="AC133" s="299">
        <v>11621</v>
      </c>
      <c r="AD133" s="298">
        <v>2023</v>
      </c>
      <c r="AE133" s="299">
        <v>50</v>
      </c>
      <c r="AF133" s="292">
        <v>50</v>
      </c>
      <c r="AG133" s="300" t="s">
        <v>2091</v>
      </c>
      <c r="AH133" s="301">
        <v>45247</v>
      </c>
      <c r="AI133" s="292">
        <v>22</v>
      </c>
      <c r="AJ133" s="301">
        <v>44652</v>
      </c>
      <c r="AK133" s="301">
        <v>44375</v>
      </c>
      <c r="AL133" s="301">
        <v>45181</v>
      </c>
      <c r="AM133" s="346"/>
      <c r="AN133" s="339"/>
      <c r="AO133" s="302" t="str">
        <f>_xlfn.IFNA(IF(VLOOKUP(tabItens[[#This Row],[CÓDIGO]],tabExcluirDoEstoque[#Data],1,FALSE),"sim",""),"")</f>
        <v/>
      </c>
      <c r="AP133" s="303" t="str">
        <f ca="1">IF(OR(ISBLANK(tabItens[[#This Row],[ATA DT.VALID.]]),tabItens[[#This Row],[ATA DT.VALID.]]="",tabItens[[#This Row],[ATA DT.VALID.]]=" "),"",IF(TYPE(tabItens[[#This Row],[ATA DT.VALID.]])=1,ROUNDUP((tabItens[[#This Row],[ATA DT.VALID.]]-TODAY())/7,0),""))</f>
        <v/>
      </c>
      <c r="AQ133" s="304"/>
      <c r="AR133" s="305" t="str">
        <f>IF(ISBLANK(tabItens[[#This Row],[CÓDIGO]]),"",IFERROR(VLOOKUP(tabItens[[#This Row],[CÓDIGO]],Consumo!$C$3:$AC$862,26,FALSE),0))</f>
        <v>09.2023</v>
      </c>
      <c r="AS133" s="306">
        <f>SUMIF(Consumo!$C$3:$C$862,tabItens[[#This Row],[CÓDIGO]],Consumo!$N$3:$N$862) + SUMIF(Consumo!$C$3:$C$862,tabItens[[#This Row],[CÓDIGO]],Consumo!$O$3:$O$862) + SUMIF(Consumo!$C$3:$C$862,tabItens[[#This Row],[CÓDIGO]],Consumo!$P$3:$P$862) + SUMIF(Consumo!$C$3:$C$862,tabItens[[#This Row],[CÓDIGO]],Consumo!$Q$3:$Q$862)</f>
        <v>18</v>
      </c>
      <c r="AT133" s="306">
        <f>SUMIF(Consumo!$C$3:$C$862,tabItens[[#This Row],[CÓDIGO]],Consumo!$Z$3:$Z$862)</f>
        <v>53</v>
      </c>
      <c r="AU133" s="307">
        <f>SUMIF(Consumo!$C$3:$C$862,tabItens[[#This Row],[CÓDIGO]],Consumo!$AA$3:$AA$862)</f>
        <v>14</v>
      </c>
      <c r="AV133" s="308">
        <f>SUMIF(Consumo!$C$3:$C$862,tabItens[[#This Row],[CÓDIGO]],Consumo!$Y$3:$Y$862)</f>
        <v>4.25</v>
      </c>
      <c r="AW133" s="281">
        <f>tabItens[[#This Row],[QTDE ATUAL]] + tabItens[[#This Row],[RC QTDE]] + tabItens[[#This Row],[AF SALDO]] + tabItens[[#This Row],[Recentes]]</f>
        <v>193</v>
      </c>
      <c r="AX133" s="309">
        <v>90</v>
      </c>
      <c r="AY133" s="309">
        <v>4</v>
      </c>
      <c r="AZ133" s="309">
        <f>IF(ISBLANK(tabItens[[#This Row],[CÓDIGO]]),"",tabItens[[#This Row],[PontoMês]] * (AZ$2+tabItens[[#This Row],[PontoQtM]]))</f>
        <v>360</v>
      </c>
      <c r="BA133" s="308">
        <f>tabItens[[#This Row],[PontoPed]] - tabItens[[#This Row],[Saldo]] + (1/10)</f>
        <v>167.1</v>
      </c>
      <c r="BB133" s="308">
        <f xml:space="preserve"> tabItens[[#This Row],[PontoMês]] * BB$2 - tabItens[[#This Row],[QTDE ATUAL]] - (1/10)</f>
        <v>-53.1</v>
      </c>
      <c r="BC133" s="310">
        <f>IF( tabItens[[#This Row],[PontoPed]]&gt;0, IF(tabItens[[#This Row],[PontoPed]]&lt;1, 1, IF( tabItens[[#This Row],[Saldo]]&gt;tabItens[[#This Row],[PontoPed]], 0, (tabItens[[#This Row],[PontoPed]]-tabItens[[#This Row],[Saldo]])/tabItens[[#This Row],[PontoPed]] ) ), 0 )</f>
        <v>0.46388888888888891</v>
      </c>
      <c r="BD133" s="311">
        <f>ROUNDDOWN(IF( OR( AND(tabItens[[#This Row],[PontoPed]]&lt;tabItens[[#This Row],[Saldo]],tabItens[[#This Row],[Saldo]]&gt;0), tabItens[[#This Row],[PontoPed]]=0), 99, IF(AND(tabItens[[#This Row],[Saldo]]=0,tabItens[[#This Row],[PontoPed]]&gt;0), 0, (1-tabItens[[#This Row],[PctAb]])*10 ) ),0)</f>
        <v>5</v>
      </c>
      <c r="BE133" s="312">
        <f>MAX(ROUNDDOWN( IF(tabItens[[#This Row],[Abaixo]] &gt; 0,   tabItens[[#This Row],[Abaixo]] + (tabItens[[#This Row],[PontoMês]] * IF( OR( ISBLANK(tabItens[[#This Row],[ATA Nº/ANO]]), tabItens[[#This Row],[ATA Nº/ANO]] = ""),BE$2,BE$1)),0),0),0)</f>
        <v>707</v>
      </c>
      <c r="BF13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707</v>
      </c>
      <c r="BG133" s="313">
        <f>SUMIF(Consumo!$C$3:$C$862,tabItens[[#This Row],[CÓDIGO]],Consumo!$E$3:$E$862)</f>
        <v>0</v>
      </c>
      <c r="BH133" s="314">
        <f>IF(AND(tabItens[[#This Row],[Pend]] &gt; 0,tabItens[[#This Row],[Consumo]] &lt;&gt; 0), tabItens[[#This Row],[Pend]] / tabItens[[#This Row],[Consumo]], 0 )</f>
        <v>0</v>
      </c>
      <c r="BI133" s="313"/>
      <c r="BJ133" s="313"/>
      <c r="BK133" s="315" t="s">
        <v>907</v>
      </c>
    </row>
    <row r="134" spans="1:63" x14ac:dyDescent="0.3">
      <c r="A134" s="336">
        <v>102922</v>
      </c>
      <c r="B134" s="277" t="s">
        <v>1639</v>
      </c>
      <c r="C134" s="337" t="s">
        <v>336</v>
      </c>
      <c r="D134" s="338">
        <v>1.41</v>
      </c>
      <c r="E134" s="339" t="s">
        <v>1640</v>
      </c>
      <c r="F134" s="339" t="s">
        <v>1574</v>
      </c>
      <c r="G134" s="339" t="s">
        <v>939</v>
      </c>
      <c r="H134" s="281">
        <v>826</v>
      </c>
      <c r="I134" s="340">
        <v>103003</v>
      </c>
      <c r="J134" s="341">
        <v>1.41</v>
      </c>
      <c r="K134" s="342">
        <v>13442</v>
      </c>
      <c r="L134" s="285">
        <f>IF(tabItens[[#This Row],[Média]] &gt; 0, tabItens[[#This Row],[QTDE ATUAL]] / tabItens[[#This Row],[Média]],999.9)</f>
        <v>0.46911827346301294</v>
      </c>
      <c r="M134" s="286">
        <v>0</v>
      </c>
      <c r="N134" s="287">
        <f>tabItens[[#This Row],[VALOR UNIT.]] * tabItens[[#This Row],[LC]]</f>
        <v>0</v>
      </c>
      <c r="O134" s="344" t="s">
        <v>940</v>
      </c>
      <c r="P134" s="289">
        <v>0</v>
      </c>
      <c r="Q134" s="345">
        <v>44000</v>
      </c>
      <c r="R134" s="343">
        <v>62040</v>
      </c>
      <c r="S134" s="346">
        <v>45377</v>
      </c>
      <c r="T134" s="292">
        <f>ROUNDDOWN(IFERROR(tabItens[[#This Row],[ATA DT.VALID.]] - $D$1,0) / 30,0)</f>
        <v>5</v>
      </c>
      <c r="U134" s="277" t="s">
        <v>1002</v>
      </c>
      <c r="V134" s="293">
        <v>1</v>
      </c>
      <c r="W134" s="294" t="s">
        <v>2103</v>
      </c>
      <c r="X134" s="295">
        <v>72</v>
      </c>
      <c r="Y134" s="296">
        <v>10</v>
      </c>
      <c r="Z134" s="297"/>
      <c r="AA134" s="298"/>
      <c r="AB134" s="299"/>
      <c r="AC134" s="299">
        <v>12190</v>
      </c>
      <c r="AD134" s="298">
        <v>2023</v>
      </c>
      <c r="AE134" s="299">
        <v>4000</v>
      </c>
      <c r="AF134" s="292">
        <v>4000</v>
      </c>
      <c r="AG134" s="300" t="s">
        <v>2097</v>
      </c>
      <c r="AH134" s="301">
        <v>45229</v>
      </c>
      <c r="AI134" s="292">
        <v>6010</v>
      </c>
      <c r="AJ134" s="301">
        <v>45154</v>
      </c>
      <c r="AK134" s="301">
        <v>39379</v>
      </c>
      <c r="AL134" s="301">
        <v>45209</v>
      </c>
      <c r="AM134" s="346"/>
      <c r="AN134" s="339"/>
      <c r="AO134" s="302" t="str">
        <f>_xlfn.IFNA(IF(VLOOKUP(tabItens[[#This Row],[CÓDIGO]],tabExcluirDoEstoque[#Data],1,FALSE),"sim",""),"")</f>
        <v/>
      </c>
      <c r="AP134" s="303">
        <f ca="1">IF(OR(ISBLANK(tabItens[[#This Row],[ATA DT.VALID.]]),tabItens[[#This Row],[ATA DT.VALID.]]="",tabItens[[#This Row],[ATA DT.VALID.]]=" "),"",IF(TYPE(tabItens[[#This Row],[ATA DT.VALID.]])=1,ROUNDUP((tabItens[[#This Row],[ATA DT.VALID.]]-TODAY())/7,0),""))</f>
        <v>22</v>
      </c>
      <c r="AQ134" s="304">
        <v>0</v>
      </c>
      <c r="AR134" s="305" t="str">
        <f>IF(ISBLANK(tabItens[[#This Row],[CÓDIGO]]),"",IFERROR(VLOOKUP(tabItens[[#This Row],[CÓDIGO]],Consumo!$C$3:$AC$862,26,FALSE),0))</f>
        <v>09.2023</v>
      </c>
      <c r="AS134" s="306">
        <f>SUMIF(Consumo!$C$3:$C$862,tabItens[[#This Row],[CÓDIGO]],Consumo!$N$3:$N$862) + SUMIF(Consumo!$C$3:$C$862,tabItens[[#This Row],[CÓDIGO]],Consumo!$O$3:$O$862) + SUMIF(Consumo!$C$3:$C$862,tabItens[[#This Row],[CÓDIGO]],Consumo!$P$3:$P$862) + SUMIF(Consumo!$C$3:$C$862,tabItens[[#This Row],[CÓDIGO]],Consumo!$Q$3:$Q$862)</f>
        <v>7231</v>
      </c>
      <c r="AT134" s="306">
        <f>SUMIF(Consumo!$C$3:$C$862,tabItens[[#This Row],[CÓDIGO]],Consumo!$Z$3:$Z$862)</f>
        <v>21129</v>
      </c>
      <c r="AU134" s="307">
        <f>SUMIF(Consumo!$C$3:$C$862,tabItens[[#This Row],[CÓDIGO]],Consumo!$AA$3:$AA$862)</f>
        <v>2574</v>
      </c>
      <c r="AV134" s="308">
        <f>SUMIF(Consumo!$C$3:$C$862,tabItens[[#This Row],[CÓDIGO]],Consumo!$Y$3:$Y$862)</f>
        <v>1760.75</v>
      </c>
      <c r="AW134" s="281">
        <f>tabItens[[#This Row],[QTDE ATUAL]] + tabItens[[#This Row],[RC QTDE]] + tabItens[[#This Row],[AF SALDO]] + tabItens[[#This Row],[Recentes]]</f>
        <v>4826</v>
      </c>
      <c r="AX134" s="309">
        <v>1914</v>
      </c>
      <c r="AY134" s="309">
        <v>4</v>
      </c>
      <c r="AZ134" s="309">
        <f>IF(ISBLANK(tabItens[[#This Row],[CÓDIGO]]),"",tabItens[[#This Row],[PontoMês]] * (AZ$2+tabItens[[#This Row],[PontoQtM]]))</f>
        <v>7656</v>
      </c>
      <c r="BA134" s="308">
        <f>tabItens[[#This Row],[PontoPed]] - tabItens[[#This Row],[Saldo]] + (1/10)</f>
        <v>2830.1</v>
      </c>
      <c r="BB134" s="308">
        <f xml:space="preserve"> tabItens[[#This Row],[PontoMês]] * BB$2 - tabItens[[#This Row],[QTDE ATUAL]] - (1/10)</f>
        <v>1087.9000000000001</v>
      </c>
      <c r="BC134" s="310">
        <f>IF( tabItens[[#This Row],[PontoPed]]&gt;0, IF(tabItens[[#This Row],[PontoPed]]&lt;1, 1, IF( tabItens[[#This Row],[Saldo]]&gt;tabItens[[#This Row],[PontoPed]], 0, (tabItens[[#This Row],[PontoPed]]-tabItens[[#This Row],[Saldo]])/tabItens[[#This Row],[PontoPed]] ) ), 0 )</f>
        <v>0.36964472309299895</v>
      </c>
      <c r="BD134" s="311">
        <f>ROUNDDOWN(IF( OR( AND(tabItens[[#This Row],[PontoPed]]&lt;tabItens[[#This Row],[Saldo]],tabItens[[#This Row],[Saldo]]&gt;0), tabItens[[#This Row],[PontoPed]]=0), 99, IF(AND(tabItens[[#This Row],[Saldo]]=0,tabItens[[#This Row],[PontoPed]]&gt;0), 0, (1-tabItens[[#This Row],[PctAb]])*10 ) ),0)</f>
        <v>6</v>
      </c>
      <c r="BE134" s="312">
        <f>MAX(ROUNDDOWN( IF(tabItens[[#This Row],[Abaixo]] &gt; 0,   tabItens[[#This Row],[Abaixo]] + (tabItens[[#This Row],[PontoMês]] * IF( OR( ISBLANK(tabItens[[#This Row],[ATA Nº/ANO]]), tabItens[[#This Row],[ATA Nº/ANO]] = ""),BE$2,BE$1)),0),0),0)</f>
        <v>8572</v>
      </c>
      <c r="BF13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8572</v>
      </c>
      <c r="BG134" s="313">
        <f>SUMIF(Consumo!$C$3:$C$862,tabItens[[#This Row],[CÓDIGO]],Consumo!$E$3:$E$862)</f>
        <v>3100</v>
      </c>
      <c r="BH134" s="314">
        <f>IF(AND(tabItens[[#This Row],[Pend]] &gt; 0,tabItens[[#This Row],[Consumo]] &lt;&gt; 0), tabItens[[#This Row],[Pend]] / tabItens[[#This Row],[Consumo]], 0 )</f>
        <v>0.146717781248521</v>
      </c>
      <c r="BI134" s="313"/>
      <c r="BJ134" s="313"/>
      <c r="BK134" s="315" t="s">
        <v>907</v>
      </c>
    </row>
    <row r="135" spans="1:63" x14ac:dyDescent="0.3">
      <c r="A135" s="336">
        <v>13094</v>
      </c>
      <c r="B135" s="277" t="s">
        <v>1046</v>
      </c>
      <c r="C135" s="337" t="s">
        <v>264</v>
      </c>
      <c r="D135" s="338">
        <v>3.5</v>
      </c>
      <c r="E135" s="339"/>
      <c r="F135" s="339"/>
      <c r="G135" s="339" t="s">
        <v>892</v>
      </c>
      <c r="H135" s="281">
        <v>323</v>
      </c>
      <c r="I135" s="340">
        <v>103003</v>
      </c>
      <c r="J135" s="341">
        <v>3.5</v>
      </c>
      <c r="K135" s="342">
        <v>648</v>
      </c>
      <c r="L135" s="285">
        <f>IF(tabItens[[#This Row],[Média]] &gt; 0, tabItens[[#This Row],[QTDE ATUAL]] / tabItens[[#This Row],[Média]],999.9)</f>
        <v>5.5850144092219018</v>
      </c>
      <c r="M135" s="286">
        <v>0</v>
      </c>
      <c r="N135" s="287">
        <f>tabItens[[#This Row],[VALOR UNIT.]] * tabItens[[#This Row],[LC]]</f>
        <v>0</v>
      </c>
      <c r="O135" s="344" t="s">
        <v>2134</v>
      </c>
      <c r="P135" s="289"/>
      <c r="Q135" s="345"/>
      <c r="R135" s="343"/>
      <c r="S135" s="346"/>
      <c r="T135" s="292">
        <f>ROUNDDOWN(IFERROR(tabItens[[#This Row],[ATA DT.VALID.]] - $D$1,0) / 30,0)</f>
        <v>-1507</v>
      </c>
      <c r="U135" s="277" t="s">
        <v>1047</v>
      </c>
      <c r="V135" s="293">
        <v>1</v>
      </c>
      <c r="W135" s="294" t="s">
        <v>2107</v>
      </c>
      <c r="X135" s="295">
        <v>51</v>
      </c>
      <c r="Y135" s="296">
        <v>11</v>
      </c>
      <c r="Z135" s="297"/>
      <c r="AA135" s="298"/>
      <c r="AB135" s="299"/>
      <c r="AC135" s="299"/>
      <c r="AD135" s="298"/>
      <c r="AE135" s="299"/>
      <c r="AF135" s="292"/>
      <c r="AG135" s="300" t="s">
        <v>904</v>
      </c>
      <c r="AH135" s="301"/>
      <c r="AI135" s="292">
        <v>248</v>
      </c>
      <c r="AJ135" s="301">
        <v>45195</v>
      </c>
      <c r="AK135" s="301" t="s">
        <v>892</v>
      </c>
      <c r="AL135" s="301">
        <v>45189</v>
      </c>
      <c r="AM135" s="346"/>
      <c r="AN135" s="339"/>
      <c r="AO135" s="302" t="str">
        <f>_xlfn.IFNA(IF(VLOOKUP(tabItens[[#This Row],[CÓDIGO]],tabExcluirDoEstoque[#Data],1,FALSE),"sim",""),"")</f>
        <v/>
      </c>
      <c r="AP135" s="303" t="str">
        <f ca="1">IF(OR(ISBLANK(tabItens[[#This Row],[ATA DT.VALID.]]),tabItens[[#This Row],[ATA DT.VALID.]]="",tabItens[[#This Row],[ATA DT.VALID.]]=" "),"",IF(TYPE(tabItens[[#This Row],[ATA DT.VALID.]])=1,ROUNDUP((tabItens[[#This Row],[ATA DT.VALID.]]-TODAY())/7,0),""))</f>
        <v/>
      </c>
      <c r="AQ135" s="304">
        <v>0</v>
      </c>
      <c r="AR135" s="305" t="str">
        <f>IF(ISBLANK(tabItens[[#This Row],[CÓDIGO]]),"",IFERROR(VLOOKUP(tabItens[[#This Row],[CÓDIGO]],Consumo!$C$3:$AC$862,26,FALSE),0))</f>
        <v>09.2023</v>
      </c>
      <c r="AS135" s="306">
        <f>SUMIF(Consumo!$C$3:$C$862,tabItens[[#This Row],[CÓDIGO]],Consumo!$N$3:$N$862) + SUMIF(Consumo!$C$3:$C$862,tabItens[[#This Row],[CÓDIGO]],Consumo!$O$3:$O$862) + SUMIF(Consumo!$C$3:$C$862,tabItens[[#This Row],[CÓDIGO]],Consumo!$P$3:$P$862) + SUMIF(Consumo!$C$3:$C$862,tabItens[[#This Row],[CÓDIGO]],Consumo!$Q$3:$Q$862)</f>
        <v>250</v>
      </c>
      <c r="AT135" s="306">
        <f>SUMIF(Consumo!$C$3:$C$862,tabItens[[#This Row],[CÓDIGO]],Consumo!$Z$3:$Z$862)</f>
        <v>743</v>
      </c>
      <c r="AU135" s="307">
        <f>SUMIF(Consumo!$C$3:$C$862,tabItens[[#This Row],[CÓDIGO]],Consumo!$AA$3:$AA$862)</f>
        <v>253</v>
      </c>
      <c r="AV135" s="308">
        <f>SUMIF(Consumo!$C$3:$C$862,tabItens[[#This Row],[CÓDIGO]],Consumo!$Y$3:$Y$862)</f>
        <v>57.833333333333336</v>
      </c>
      <c r="AW135" s="281">
        <f>tabItens[[#This Row],[QTDE ATUAL]] + tabItens[[#This Row],[RC QTDE]] + tabItens[[#This Row],[AF SALDO]] + tabItens[[#This Row],[Recentes]]</f>
        <v>323</v>
      </c>
      <c r="AX135" s="309">
        <v>117</v>
      </c>
      <c r="AY135" s="309">
        <v>4</v>
      </c>
      <c r="AZ135" s="309">
        <f>IF(ISBLANK(tabItens[[#This Row],[CÓDIGO]]),"",tabItens[[#This Row],[PontoMês]] * (AZ$2+tabItens[[#This Row],[PontoQtM]]))</f>
        <v>468</v>
      </c>
      <c r="BA135" s="308">
        <f>tabItens[[#This Row],[PontoPed]] - tabItens[[#This Row],[Saldo]] + (1/10)</f>
        <v>145.1</v>
      </c>
      <c r="BB135" s="308">
        <f xml:space="preserve"> tabItens[[#This Row],[PontoMês]] * BB$2 - tabItens[[#This Row],[QTDE ATUAL]] - (1/10)</f>
        <v>-206.1</v>
      </c>
      <c r="BC135" s="310">
        <f>IF( tabItens[[#This Row],[PontoPed]]&gt;0, IF(tabItens[[#This Row],[PontoPed]]&lt;1, 1, IF( tabItens[[#This Row],[Saldo]]&gt;tabItens[[#This Row],[PontoPed]], 0, (tabItens[[#This Row],[PontoPed]]-tabItens[[#This Row],[Saldo]])/tabItens[[#This Row],[PontoPed]] ) ), 0 )</f>
        <v>0.30982905982905984</v>
      </c>
      <c r="BD135" s="311">
        <f>ROUNDDOWN(IF( OR( AND(tabItens[[#This Row],[PontoPed]]&lt;tabItens[[#This Row],[Saldo]],tabItens[[#This Row],[Saldo]]&gt;0), tabItens[[#This Row],[PontoPed]]=0), 99, IF(AND(tabItens[[#This Row],[Saldo]]=0,tabItens[[#This Row],[PontoPed]]&gt;0), 0, (1-tabItens[[#This Row],[PctAb]])*10 ) ),0)</f>
        <v>6</v>
      </c>
      <c r="BE135" s="312">
        <f>MAX(ROUNDDOWN( IF(tabItens[[#This Row],[Abaixo]] &gt; 0,   tabItens[[#This Row],[Abaixo]] + (tabItens[[#This Row],[PontoMês]] * IF( OR( ISBLANK(tabItens[[#This Row],[ATA Nº/ANO]]), tabItens[[#This Row],[ATA Nº/ANO]] = ""),BE$2,BE$1)),0),0),0)</f>
        <v>496</v>
      </c>
      <c r="BF1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5" s="313">
        <f>SUMIF(Consumo!$C$3:$C$862,tabItens[[#This Row],[CÓDIGO]],Consumo!$E$3:$E$862)</f>
        <v>0</v>
      </c>
      <c r="BH135" s="314">
        <f>IF(AND(tabItens[[#This Row],[Pend]] &gt; 0,tabItens[[#This Row],[Consumo]] &lt;&gt; 0), tabItens[[#This Row],[Pend]] / tabItens[[#This Row],[Consumo]], 0 )</f>
        <v>0</v>
      </c>
      <c r="BI135" s="313"/>
      <c r="BJ135" s="313"/>
      <c r="BK135" s="315" t="s">
        <v>907</v>
      </c>
    </row>
    <row r="136" spans="1:63" x14ac:dyDescent="0.3">
      <c r="A136" s="336">
        <v>93456</v>
      </c>
      <c r="B136" s="277" t="s">
        <v>1588</v>
      </c>
      <c r="C136" s="337" t="s">
        <v>381</v>
      </c>
      <c r="D136" s="338">
        <v>0.24</v>
      </c>
      <c r="E136" s="339"/>
      <c r="F136" s="339"/>
      <c r="G136" s="339" t="s">
        <v>892</v>
      </c>
      <c r="H136" s="281">
        <v>0</v>
      </c>
      <c r="I136" s="340">
        <v>103003</v>
      </c>
      <c r="J136" s="341">
        <v>0.24</v>
      </c>
      <c r="K136" s="342">
        <v>4817</v>
      </c>
      <c r="L136" s="285">
        <f>IF(tabItens[[#This Row],[Média]] &gt; 0, tabItens[[#This Row],[QTDE ATUAL]] / tabItens[[#This Row],[Média]],999.9)</f>
        <v>0</v>
      </c>
      <c r="M136" s="286">
        <v>0</v>
      </c>
      <c r="N136" s="287">
        <f>tabItens[[#This Row],[VALOR UNIT.]] * tabItens[[#This Row],[LC]]</f>
        <v>0</v>
      </c>
      <c r="O136" s="344" t="s">
        <v>2115</v>
      </c>
      <c r="P136" s="289"/>
      <c r="Q136" s="345"/>
      <c r="R136" s="343"/>
      <c r="S136" s="346"/>
      <c r="T136" s="292">
        <f>ROUNDDOWN(IFERROR(tabItens[[#This Row],[ATA DT.VALID.]] - $D$1,0) / 30,0)</f>
        <v>-1507</v>
      </c>
      <c r="U136" s="277" t="s">
        <v>1177</v>
      </c>
      <c r="V136" s="293">
        <v>1</v>
      </c>
      <c r="W136" s="294" t="s">
        <v>905</v>
      </c>
      <c r="X136" s="295">
        <v>57</v>
      </c>
      <c r="Y136" s="296">
        <v>2</v>
      </c>
      <c r="Z136" s="297">
        <v>6985</v>
      </c>
      <c r="AA136" s="298">
        <v>2023</v>
      </c>
      <c r="AB136" s="299">
        <v>2300</v>
      </c>
      <c r="AC136" s="299"/>
      <c r="AD136" s="298"/>
      <c r="AE136" s="299"/>
      <c r="AF136" s="292"/>
      <c r="AG136" s="300" t="s">
        <v>904</v>
      </c>
      <c r="AH136" s="301"/>
      <c r="AI136" s="292">
        <v>2068</v>
      </c>
      <c r="AJ136" s="301">
        <v>44147</v>
      </c>
      <c r="AK136" s="301">
        <v>38930</v>
      </c>
      <c r="AL136" s="301">
        <v>44126</v>
      </c>
      <c r="AM136" s="346"/>
      <c r="AN136" s="339"/>
      <c r="AO136" s="302" t="str">
        <f>_xlfn.IFNA(IF(VLOOKUP(tabItens[[#This Row],[CÓDIGO]],tabExcluirDoEstoque[#Data],1,FALSE),"sim",""),"")</f>
        <v/>
      </c>
      <c r="AP136" s="303" t="str">
        <f ca="1">IF(OR(ISBLANK(tabItens[[#This Row],[ATA DT.VALID.]]),tabItens[[#This Row],[ATA DT.VALID.]]="",tabItens[[#This Row],[ATA DT.VALID.]]=" "),"",IF(TYPE(tabItens[[#This Row],[ATA DT.VALID.]])=1,ROUNDUP((tabItens[[#This Row],[ATA DT.VALID.]]-TODAY())/7,0),""))</f>
        <v/>
      </c>
      <c r="AQ136" s="304">
        <v>0</v>
      </c>
      <c r="AR136" s="305" t="str">
        <f>IF(ISBLANK(tabItens[[#This Row],[CÓDIGO]]),"",IFERROR(VLOOKUP(tabItens[[#This Row],[CÓDIGO]],Consumo!$C$3:$AC$862,26,FALSE),0))</f>
        <v>08.2023</v>
      </c>
      <c r="AS136" s="306">
        <f>SUMIF(Consumo!$C$3:$C$862,tabItens[[#This Row],[CÓDIGO]],Consumo!$N$3:$N$862) + SUMIF(Consumo!$C$3:$C$862,tabItens[[#This Row],[CÓDIGO]],Consumo!$O$3:$O$862) + SUMIF(Consumo!$C$3:$C$862,tabItens[[#This Row],[CÓDIGO]],Consumo!$P$3:$P$862) + SUMIF(Consumo!$C$3:$C$862,tabItens[[#This Row],[CÓDIGO]],Consumo!$Q$3:$Q$862)</f>
        <v>907</v>
      </c>
      <c r="AT136" s="306">
        <f>SUMIF(Consumo!$C$3:$C$862,tabItens[[#This Row],[CÓDIGO]],Consumo!$Z$3:$Z$862)</f>
        <v>6751</v>
      </c>
      <c r="AU136" s="307">
        <f>SUMIF(Consumo!$C$3:$C$862,tabItens[[#This Row],[CÓDIGO]],Consumo!$AA$3:$AA$862)</f>
        <v>1229</v>
      </c>
      <c r="AV136" s="308">
        <f>SUMIF(Consumo!$C$3:$C$862,tabItens[[#This Row],[CÓDIGO]],Consumo!$Y$3:$Y$862)</f>
        <v>562.58333333333337</v>
      </c>
      <c r="AW136" s="281">
        <f>tabItens[[#This Row],[QTDE ATUAL]] + tabItens[[#This Row],[RC QTDE]] + tabItens[[#This Row],[AF SALDO]] + tabItens[[#This Row],[Recentes]]</f>
        <v>2300</v>
      </c>
      <c r="AX136" s="309">
        <v>850</v>
      </c>
      <c r="AY136" s="309">
        <v>4</v>
      </c>
      <c r="AZ136" s="309">
        <f>IF(ISBLANK(tabItens[[#This Row],[CÓDIGO]]),"",tabItens[[#This Row],[PontoMês]] * (AZ$2+tabItens[[#This Row],[PontoQtM]]))</f>
        <v>3400</v>
      </c>
      <c r="BA136" s="308">
        <f>tabItens[[#This Row],[PontoPed]] - tabItens[[#This Row],[Saldo]] + (1/10)</f>
        <v>1100.0999999999999</v>
      </c>
      <c r="BB136" s="308">
        <f xml:space="preserve"> tabItens[[#This Row],[PontoMês]] * BB$2 - tabItens[[#This Row],[QTDE ATUAL]] - (1/10)</f>
        <v>849.9</v>
      </c>
      <c r="BC136" s="310">
        <f>IF( tabItens[[#This Row],[PontoPed]]&gt;0, IF(tabItens[[#This Row],[PontoPed]]&lt;1, 1, IF( tabItens[[#This Row],[Saldo]]&gt;tabItens[[#This Row],[PontoPed]], 0, (tabItens[[#This Row],[PontoPed]]-tabItens[[#This Row],[Saldo]])/tabItens[[#This Row],[PontoPed]] ) ), 0 )</f>
        <v>0.3235294117647059</v>
      </c>
      <c r="BD136" s="311">
        <f>ROUNDDOWN(IF( OR( AND(tabItens[[#This Row],[PontoPed]]&lt;tabItens[[#This Row],[Saldo]],tabItens[[#This Row],[Saldo]]&gt;0), tabItens[[#This Row],[PontoPed]]=0), 99, IF(AND(tabItens[[#This Row],[Saldo]]=0,tabItens[[#This Row],[PontoPed]]&gt;0), 0, (1-tabItens[[#This Row],[PctAb]])*10 ) ),0)</f>
        <v>6</v>
      </c>
      <c r="BE136" s="312">
        <f>MAX(ROUNDDOWN( IF(tabItens[[#This Row],[Abaixo]] &gt; 0,   tabItens[[#This Row],[Abaixo]] + (tabItens[[#This Row],[PontoMês]] * IF( OR( ISBLANK(tabItens[[#This Row],[ATA Nº/ANO]]), tabItens[[#This Row],[ATA Nº/ANO]] = ""),BE$2,BE$1)),0),0),0)</f>
        <v>3650</v>
      </c>
      <c r="BF1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6" s="313">
        <f>SUMIF(Consumo!$C$3:$C$862,tabItens[[#This Row],[CÓDIGO]],Consumo!$E$3:$E$862)</f>
        <v>549</v>
      </c>
      <c r="BH136" s="314">
        <f>IF(AND(tabItens[[#This Row],[Pend]] &gt; 0,tabItens[[#This Row],[Consumo]] &lt;&gt; 0), tabItens[[#This Row],[Pend]] / tabItens[[#This Row],[Consumo]], 0 )</f>
        <v>8.13212857354466E-2</v>
      </c>
      <c r="BI136" s="313"/>
      <c r="BJ136" s="313"/>
      <c r="BK136" s="315" t="s">
        <v>907</v>
      </c>
    </row>
    <row r="137" spans="1:63" x14ac:dyDescent="0.3">
      <c r="A137" s="336">
        <v>32933</v>
      </c>
      <c r="B137" s="277" t="s">
        <v>1291</v>
      </c>
      <c r="C137" s="337" t="s">
        <v>381</v>
      </c>
      <c r="D137" s="338">
        <v>0.98</v>
      </c>
      <c r="E137" s="339"/>
      <c r="F137" s="339"/>
      <c r="G137" s="339" t="s">
        <v>892</v>
      </c>
      <c r="H137" s="281">
        <v>0</v>
      </c>
      <c r="I137" s="340">
        <v>103003</v>
      </c>
      <c r="J137" s="341">
        <v>0.98</v>
      </c>
      <c r="K137" s="342">
        <v>9496</v>
      </c>
      <c r="L137" s="285">
        <f>IF(tabItens[[#This Row],[Média]] &gt; 0, tabItens[[#This Row],[QTDE ATUAL]] / tabItens[[#This Row],[Média]],999.9)</f>
        <v>0</v>
      </c>
      <c r="M137" s="286">
        <v>0</v>
      </c>
      <c r="N137" s="287">
        <f>tabItens[[#This Row],[VALOR UNIT.]] * tabItens[[#This Row],[LC]]</f>
        <v>0</v>
      </c>
      <c r="O137" s="344" t="s">
        <v>2115</v>
      </c>
      <c r="P137" s="289"/>
      <c r="Q137" s="345"/>
      <c r="R137" s="343"/>
      <c r="S137" s="346"/>
      <c r="T137" s="292">
        <f>ROUNDDOWN(IFERROR(tabItens[[#This Row],[ATA DT.VALID.]] - $D$1,0) / 30,0)</f>
        <v>-1507</v>
      </c>
      <c r="U137" s="277" t="s">
        <v>989</v>
      </c>
      <c r="V137" s="293">
        <v>1</v>
      </c>
      <c r="W137" s="294" t="s">
        <v>905</v>
      </c>
      <c r="X137" s="295">
        <v>57</v>
      </c>
      <c r="Y137" s="296">
        <v>16</v>
      </c>
      <c r="Z137" s="297">
        <v>6984</v>
      </c>
      <c r="AA137" s="298">
        <v>2023</v>
      </c>
      <c r="AB137" s="299">
        <v>5700</v>
      </c>
      <c r="AC137" s="299"/>
      <c r="AD137" s="298"/>
      <c r="AE137" s="299"/>
      <c r="AF137" s="292"/>
      <c r="AG137" s="300" t="s">
        <v>904</v>
      </c>
      <c r="AH137" s="301"/>
      <c r="AI137" s="292">
        <v>3836</v>
      </c>
      <c r="AJ137" s="301">
        <v>44960</v>
      </c>
      <c r="AK137" s="301" t="s">
        <v>892</v>
      </c>
      <c r="AL137" s="301">
        <v>44910</v>
      </c>
      <c r="AM137" s="346"/>
      <c r="AN137" s="339"/>
      <c r="AO137" s="302" t="str">
        <f>_xlfn.IFNA(IF(VLOOKUP(tabItens[[#This Row],[CÓDIGO]],tabExcluirDoEstoque[#Data],1,FALSE),"sim",""),"")</f>
        <v/>
      </c>
      <c r="AP137" s="303" t="str">
        <f ca="1">IF(OR(ISBLANK(tabItens[[#This Row],[ATA DT.VALID.]]),tabItens[[#This Row],[ATA DT.VALID.]]="",tabItens[[#This Row],[ATA DT.VALID.]]=" "),"",IF(TYPE(tabItens[[#This Row],[ATA DT.VALID.]])=1,ROUNDUP((tabItens[[#This Row],[ATA DT.VALID.]]-TODAY())/7,0),""))</f>
        <v/>
      </c>
      <c r="AQ137" s="304">
        <v>0</v>
      </c>
      <c r="AR137" s="305" t="str">
        <f>IF(ISBLANK(tabItens[[#This Row],[CÓDIGO]]),"",IFERROR(VLOOKUP(tabItens[[#This Row],[CÓDIGO]],Consumo!$C$3:$AC$862,26,FALSE),0))</f>
        <v>08.2023</v>
      </c>
      <c r="AS137" s="306">
        <f>SUMIF(Consumo!$C$3:$C$862,tabItens[[#This Row],[CÓDIGO]],Consumo!$N$3:$N$862) + SUMIF(Consumo!$C$3:$C$862,tabItens[[#This Row],[CÓDIGO]],Consumo!$O$3:$O$862) + SUMIF(Consumo!$C$3:$C$862,tabItens[[#This Row],[CÓDIGO]],Consumo!$P$3:$P$862) + SUMIF(Consumo!$C$3:$C$862,tabItens[[#This Row],[CÓDIGO]],Consumo!$Q$3:$Q$862)</f>
        <v>1816</v>
      </c>
      <c r="AT137" s="306">
        <f>SUMIF(Consumo!$C$3:$C$862,tabItens[[#This Row],[CÓDIGO]],Consumo!$Z$3:$Z$862)</f>
        <v>12340</v>
      </c>
      <c r="AU137" s="307">
        <f>SUMIF(Consumo!$C$3:$C$862,tabItens[[#This Row],[CÓDIGO]],Consumo!$AA$3:$AA$862)</f>
        <v>2250</v>
      </c>
      <c r="AV137" s="308">
        <f>SUMIF(Consumo!$C$3:$C$862,tabItens[[#This Row],[CÓDIGO]],Consumo!$Y$3:$Y$862)</f>
        <v>1028.3333333333333</v>
      </c>
      <c r="AW137" s="281">
        <f>tabItens[[#This Row],[QTDE ATUAL]] + tabItens[[#This Row],[RC QTDE]] + tabItens[[#This Row],[AF SALDO]] + tabItens[[#This Row],[Recentes]]</f>
        <v>5700</v>
      </c>
      <c r="AX137" s="309">
        <v>2084</v>
      </c>
      <c r="AY137" s="309">
        <v>4</v>
      </c>
      <c r="AZ137" s="309">
        <f>IF(ISBLANK(tabItens[[#This Row],[CÓDIGO]]),"",tabItens[[#This Row],[PontoMês]] * (AZ$2+tabItens[[#This Row],[PontoQtM]]))</f>
        <v>8336</v>
      </c>
      <c r="BA137" s="308">
        <f>tabItens[[#This Row],[PontoPed]] - tabItens[[#This Row],[Saldo]] + (1/10)</f>
        <v>2636.1</v>
      </c>
      <c r="BB137" s="308">
        <f xml:space="preserve"> tabItens[[#This Row],[PontoMês]] * BB$2 - tabItens[[#This Row],[QTDE ATUAL]] - (1/10)</f>
        <v>2083.9</v>
      </c>
      <c r="BC137" s="310">
        <f>IF( tabItens[[#This Row],[PontoPed]]&gt;0, IF(tabItens[[#This Row],[PontoPed]]&lt;1, 1, IF( tabItens[[#This Row],[Saldo]]&gt;tabItens[[#This Row],[PontoPed]], 0, (tabItens[[#This Row],[PontoPed]]-tabItens[[#This Row],[Saldo]])/tabItens[[#This Row],[PontoPed]] ) ), 0 )</f>
        <v>0.31621880998080615</v>
      </c>
      <c r="BD137" s="311">
        <f>ROUNDDOWN(IF( OR( AND(tabItens[[#This Row],[PontoPed]]&lt;tabItens[[#This Row],[Saldo]],tabItens[[#This Row],[Saldo]]&gt;0), tabItens[[#This Row],[PontoPed]]=0), 99, IF(AND(tabItens[[#This Row],[Saldo]]=0,tabItens[[#This Row],[PontoPed]]&gt;0), 0, (1-tabItens[[#This Row],[PctAb]])*10 ) ),0)</f>
        <v>6</v>
      </c>
      <c r="BE137" s="312">
        <f>MAX(ROUNDDOWN( IF(tabItens[[#This Row],[Abaixo]] &gt; 0,   tabItens[[#This Row],[Abaixo]] + (tabItens[[#This Row],[PontoMês]] * IF( OR( ISBLANK(tabItens[[#This Row],[ATA Nº/ANO]]), tabItens[[#This Row],[ATA Nº/ANO]] = ""),BE$2,BE$1)),0),0),0)</f>
        <v>8888</v>
      </c>
      <c r="BF1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7" s="313">
        <f>SUMIF(Consumo!$C$3:$C$862,tabItens[[#This Row],[CÓDIGO]],Consumo!$E$3:$E$862)</f>
        <v>831</v>
      </c>
      <c r="BH137" s="314">
        <f>IF(AND(tabItens[[#This Row],[Pend]] &gt; 0,tabItens[[#This Row],[Consumo]] &lt;&gt; 0), tabItens[[#This Row],[Pend]] / tabItens[[#This Row],[Consumo]], 0 )</f>
        <v>6.7341977309562401E-2</v>
      </c>
      <c r="BI137" s="313"/>
      <c r="BJ137" s="313"/>
      <c r="BK137" s="315" t="s">
        <v>907</v>
      </c>
    </row>
    <row r="138" spans="1:63" x14ac:dyDescent="0.3">
      <c r="A138" s="336">
        <v>133850</v>
      </c>
      <c r="B138" s="277" t="s">
        <v>1909</v>
      </c>
      <c r="C138" s="337" t="s">
        <v>381</v>
      </c>
      <c r="D138" s="338">
        <v>0.69</v>
      </c>
      <c r="E138" s="339"/>
      <c r="F138" s="339"/>
      <c r="G138" s="339" t="s">
        <v>892</v>
      </c>
      <c r="H138" s="281">
        <v>0</v>
      </c>
      <c r="I138" s="340">
        <v>103003</v>
      </c>
      <c r="J138" s="341">
        <v>0.69</v>
      </c>
      <c r="K138" s="342">
        <v>10601</v>
      </c>
      <c r="L138" s="285">
        <f>IF(tabItens[[#This Row],[Média]] &gt; 0, tabItens[[#This Row],[QTDE ATUAL]] / tabItens[[#This Row],[Média]],999.9)</f>
        <v>0</v>
      </c>
      <c r="M138" s="286">
        <v>0</v>
      </c>
      <c r="N138" s="287">
        <f>tabItens[[#This Row],[VALOR UNIT.]] * tabItens[[#This Row],[LC]]</f>
        <v>0</v>
      </c>
      <c r="O138" s="344" t="s">
        <v>2115</v>
      </c>
      <c r="P138" s="289"/>
      <c r="Q138" s="345"/>
      <c r="R138" s="343"/>
      <c r="S138" s="346"/>
      <c r="T138" s="292">
        <f>ROUNDDOWN(IFERROR(tabItens[[#This Row],[ATA DT.VALID.]] - $D$1,0) / 30,0)</f>
        <v>-1507</v>
      </c>
      <c r="U138" s="277" t="s">
        <v>989</v>
      </c>
      <c r="V138" s="293">
        <v>1</v>
      </c>
      <c r="W138" s="294" t="s">
        <v>905</v>
      </c>
      <c r="X138" s="295">
        <v>57</v>
      </c>
      <c r="Y138" s="296">
        <v>16</v>
      </c>
      <c r="Z138" s="297">
        <v>6985</v>
      </c>
      <c r="AA138" s="298">
        <v>2023</v>
      </c>
      <c r="AB138" s="299">
        <v>5700</v>
      </c>
      <c r="AC138" s="299"/>
      <c r="AD138" s="298"/>
      <c r="AE138" s="299"/>
      <c r="AF138" s="292"/>
      <c r="AG138" s="300" t="s">
        <v>904</v>
      </c>
      <c r="AH138" s="301"/>
      <c r="AI138" s="292">
        <v>5012</v>
      </c>
      <c r="AJ138" s="301">
        <v>44928</v>
      </c>
      <c r="AK138" s="301">
        <v>43074</v>
      </c>
      <c r="AL138" s="301">
        <v>44910</v>
      </c>
      <c r="AM138" s="346"/>
      <c r="AN138" s="339"/>
      <c r="AO138" s="302" t="str">
        <f>_xlfn.IFNA(IF(VLOOKUP(tabItens[[#This Row],[CÓDIGO]],tabExcluirDoEstoque[#Data],1,FALSE),"sim",""),"")</f>
        <v/>
      </c>
      <c r="AP138" s="303" t="str">
        <f ca="1">IF(OR(ISBLANK(tabItens[[#This Row],[ATA DT.VALID.]]),tabItens[[#This Row],[ATA DT.VALID.]]="",tabItens[[#This Row],[ATA DT.VALID.]]=" "),"",IF(TYPE(tabItens[[#This Row],[ATA DT.VALID.]])=1,ROUNDUP((tabItens[[#This Row],[ATA DT.VALID.]]-TODAY())/7,0),""))</f>
        <v/>
      </c>
      <c r="AQ138" s="304">
        <v>0</v>
      </c>
      <c r="AR138" s="305" t="str">
        <f>IF(ISBLANK(tabItens[[#This Row],[CÓDIGO]]),"",IFERROR(VLOOKUP(tabItens[[#This Row],[CÓDIGO]],Consumo!$C$3:$AC$862,26,FALSE),0))</f>
        <v>08.2023</v>
      </c>
      <c r="AS138" s="306">
        <f>SUMIF(Consumo!$C$3:$C$862,tabItens[[#This Row],[CÓDIGO]],Consumo!$N$3:$N$862) + SUMIF(Consumo!$C$3:$C$862,tabItens[[#This Row],[CÓDIGO]],Consumo!$O$3:$O$862) + SUMIF(Consumo!$C$3:$C$862,tabItens[[#This Row],[CÓDIGO]],Consumo!$P$3:$P$862) + SUMIF(Consumo!$C$3:$C$862,tabItens[[#This Row],[CÓDIGO]],Consumo!$Q$3:$Q$862)</f>
        <v>3423</v>
      </c>
      <c r="AT138" s="306">
        <f>SUMIF(Consumo!$C$3:$C$862,tabItens[[#This Row],[CÓDIGO]],Consumo!$Z$3:$Z$862)</f>
        <v>15877</v>
      </c>
      <c r="AU138" s="307">
        <f>SUMIF(Consumo!$C$3:$C$862,tabItens[[#This Row],[CÓDIGO]],Consumo!$AA$3:$AA$862)</f>
        <v>2255</v>
      </c>
      <c r="AV138" s="308">
        <f>SUMIF(Consumo!$C$3:$C$862,tabItens[[#This Row],[CÓDIGO]],Consumo!$Y$3:$Y$862)</f>
        <v>1323.0833333333333</v>
      </c>
      <c r="AW138" s="281">
        <f>tabItens[[#This Row],[QTDE ATUAL]] + tabItens[[#This Row],[RC QTDE]] + tabItens[[#This Row],[AF SALDO]] + tabItens[[#This Row],[Recentes]]</f>
        <v>5700</v>
      </c>
      <c r="AX138" s="309">
        <v>2084</v>
      </c>
      <c r="AY138" s="309">
        <v>4</v>
      </c>
      <c r="AZ138" s="309">
        <f>IF(ISBLANK(tabItens[[#This Row],[CÓDIGO]]),"",tabItens[[#This Row],[PontoMês]] * (AZ$2+tabItens[[#This Row],[PontoQtM]]))</f>
        <v>8336</v>
      </c>
      <c r="BA138" s="308">
        <f>tabItens[[#This Row],[PontoPed]] - tabItens[[#This Row],[Saldo]] + (1/10)</f>
        <v>2636.1</v>
      </c>
      <c r="BB138" s="308">
        <f xml:space="preserve"> tabItens[[#This Row],[PontoMês]] * BB$2 - tabItens[[#This Row],[QTDE ATUAL]] - (1/10)</f>
        <v>2083.9</v>
      </c>
      <c r="BC138" s="310">
        <f>IF( tabItens[[#This Row],[PontoPed]]&gt;0, IF(tabItens[[#This Row],[PontoPed]]&lt;1, 1, IF( tabItens[[#This Row],[Saldo]]&gt;tabItens[[#This Row],[PontoPed]], 0, (tabItens[[#This Row],[PontoPed]]-tabItens[[#This Row],[Saldo]])/tabItens[[#This Row],[PontoPed]] ) ), 0 )</f>
        <v>0.31621880998080615</v>
      </c>
      <c r="BD138" s="311">
        <f>ROUNDDOWN(IF( OR( AND(tabItens[[#This Row],[PontoPed]]&lt;tabItens[[#This Row],[Saldo]],tabItens[[#This Row],[Saldo]]&gt;0), tabItens[[#This Row],[PontoPed]]=0), 99, IF(AND(tabItens[[#This Row],[Saldo]]=0,tabItens[[#This Row],[PontoPed]]&gt;0), 0, (1-tabItens[[#This Row],[PctAb]])*10 ) ),0)</f>
        <v>6</v>
      </c>
      <c r="BE138" s="312">
        <f>MAX(ROUNDDOWN( IF(tabItens[[#This Row],[Abaixo]] &gt; 0,   tabItens[[#This Row],[Abaixo]] + (tabItens[[#This Row],[PontoMês]] * IF( OR( ISBLANK(tabItens[[#This Row],[ATA Nº/ANO]]), tabItens[[#This Row],[ATA Nº/ANO]] = ""),BE$2,BE$1)),0),0),0)</f>
        <v>8888</v>
      </c>
      <c r="BF1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8" s="313">
        <f>SUMIF(Consumo!$C$3:$C$862,tabItens[[#This Row],[CÓDIGO]],Consumo!$E$3:$E$862)</f>
        <v>843</v>
      </c>
      <c r="BH138" s="314">
        <f>IF(AND(tabItens[[#This Row],[Pend]] &gt; 0,tabItens[[#This Row],[Consumo]] &lt;&gt; 0), tabItens[[#This Row],[Pend]] / tabItens[[#This Row],[Consumo]], 0 )</f>
        <v>5.3095672986080492E-2</v>
      </c>
      <c r="BI138" s="313"/>
      <c r="BJ138" s="313"/>
      <c r="BK138" s="315" t="s">
        <v>907</v>
      </c>
    </row>
    <row r="139" spans="1:63" x14ac:dyDescent="0.3">
      <c r="A139" s="336">
        <v>83838</v>
      </c>
      <c r="B139" s="277" t="s">
        <v>1532</v>
      </c>
      <c r="C139" s="337" t="s">
        <v>270</v>
      </c>
      <c r="D139" s="338">
        <v>11.87</v>
      </c>
      <c r="E139" s="339"/>
      <c r="F139" s="339"/>
      <c r="G139" s="339" t="s">
        <v>892</v>
      </c>
      <c r="H139" s="281">
        <v>3775</v>
      </c>
      <c r="I139" s="340">
        <v>103003</v>
      </c>
      <c r="J139" s="341">
        <v>11.87</v>
      </c>
      <c r="K139" s="342">
        <v>12812</v>
      </c>
      <c r="L139" s="285">
        <f>IF(tabItens[[#This Row],[Média]] &gt; 0, tabItens[[#This Row],[QTDE ATUAL]] / tabItens[[#This Row],[Média]],999.9)</f>
        <v>2.1129716871122719</v>
      </c>
      <c r="M139" s="286">
        <v>0</v>
      </c>
      <c r="N139" s="287">
        <f>tabItens[[#This Row],[VALOR UNIT.]] * tabItens[[#This Row],[LC]]</f>
        <v>0</v>
      </c>
      <c r="O139" s="344" t="s">
        <v>2191</v>
      </c>
      <c r="P139" s="289"/>
      <c r="Q139" s="345"/>
      <c r="R139" s="343"/>
      <c r="S139" s="346"/>
      <c r="T139" s="292">
        <f>ROUNDDOWN(IFERROR(tabItens[[#This Row],[ATA DT.VALID.]] - $D$1,0) / 30,0)</f>
        <v>-1507</v>
      </c>
      <c r="U139" s="277" t="s">
        <v>1533</v>
      </c>
      <c r="V139" s="293">
        <v>1</v>
      </c>
      <c r="W139" s="294" t="s">
        <v>2109</v>
      </c>
      <c r="X139" s="295">
        <v>54</v>
      </c>
      <c r="Y139" s="296">
        <v>4</v>
      </c>
      <c r="Z139" s="297"/>
      <c r="AA139" s="298"/>
      <c r="AB139" s="299"/>
      <c r="AC139" s="299"/>
      <c r="AD139" s="298"/>
      <c r="AE139" s="299"/>
      <c r="AF139" s="292"/>
      <c r="AG139" s="300" t="s">
        <v>904</v>
      </c>
      <c r="AH139" s="301"/>
      <c r="AI139" s="292">
        <v>7168</v>
      </c>
      <c r="AJ139" s="301">
        <v>44876</v>
      </c>
      <c r="AK139" s="301">
        <v>38384</v>
      </c>
      <c r="AL139" s="301">
        <v>44833</v>
      </c>
      <c r="AM139" s="346"/>
      <c r="AN139" s="339"/>
      <c r="AO139" s="302" t="str">
        <f>_xlfn.IFNA(IF(VLOOKUP(tabItens[[#This Row],[CÓDIGO]],tabExcluirDoEstoque[#Data],1,FALSE),"sim",""),"")</f>
        <v/>
      </c>
      <c r="AP139" s="303" t="str">
        <f ca="1">IF(OR(ISBLANK(tabItens[[#This Row],[ATA DT.VALID.]]),tabItens[[#This Row],[ATA DT.VALID.]]="",tabItens[[#This Row],[ATA DT.VALID.]]=" "),"",IF(TYPE(tabItens[[#This Row],[ATA DT.VALID.]])=1,ROUNDUP((tabItens[[#This Row],[ATA DT.VALID.]]-TODAY())/7,0),""))</f>
        <v/>
      </c>
      <c r="AQ139" s="304">
        <v>0</v>
      </c>
      <c r="AR139" s="305" t="str">
        <f>IF(ISBLANK(tabItens[[#This Row],[CÓDIGO]]),"",IFERROR(VLOOKUP(tabItens[[#This Row],[CÓDIGO]],Consumo!$C$3:$AC$862,26,FALSE),0))</f>
        <v>09.2023</v>
      </c>
      <c r="AS139" s="306">
        <f>SUMIF(Consumo!$C$3:$C$862,tabItens[[#This Row],[CÓDIGO]],Consumo!$N$3:$N$862) + SUMIF(Consumo!$C$3:$C$862,tabItens[[#This Row],[CÓDIGO]],Consumo!$O$3:$O$862) + SUMIF(Consumo!$C$3:$C$862,tabItens[[#This Row],[CÓDIGO]],Consumo!$P$3:$P$862) + SUMIF(Consumo!$C$3:$C$862,tabItens[[#This Row],[CÓDIGO]],Consumo!$Q$3:$Q$862)</f>
        <v>8278</v>
      </c>
      <c r="AT139" s="306">
        <f>SUMIF(Consumo!$C$3:$C$862,tabItens[[#This Row],[CÓDIGO]],Consumo!$Z$3:$Z$862)</f>
        <v>21439</v>
      </c>
      <c r="AU139" s="307">
        <f>SUMIF(Consumo!$C$3:$C$862,tabItens[[#This Row],[CÓDIGO]],Consumo!$AA$3:$AA$862)</f>
        <v>2515</v>
      </c>
      <c r="AV139" s="308">
        <f>SUMIF(Consumo!$C$3:$C$862,tabItens[[#This Row],[CÓDIGO]],Consumo!$Y$3:$Y$862)</f>
        <v>1786.5833333333333</v>
      </c>
      <c r="AW139" s="281">
        <f>tabItens[[#This Row],[QTDE ATUAL]] + tabItens[[#This Row],[RC QTDE]] + tabItens[[#This Row],[AF SALDO]] + tabItens[[#This Row],[Recentes]]</f>
        <v>3775</v>
      </c>
      <c r="AX139" s="309">
        <v>1501</v>
      </c>
      <c r="AY139" s="309">
        <v>4</v>
      </c>
      <c r="AZ139" s="309">
        <f>IF(ISBLANK(tabItens[[#This Row],[CÓDIGO]]),"",tabItens[[#This Row],[PontoMês]] * (AZ$2+tabItens[[#This Row],[PontoQtM]]))</f>
        <v>6004</v>
      </c>
      <c r="BA139" s="308">
        <f>tabItens[[#This Row],[PontoPed]] - tabItens[[#This Row],[Saldo]] + (1/10)</f>
        <v>2229.1</v>
      </c>
      <c r="BB139" s="308">
        <f xml:space="preserve"> tabItens[[#This Row],[PontoMês]] * BB$2 - tabItens[[#This Row],[QTDE ATUAL]] - (1/10)</f>
        <v>-2274.1</v>
      </c>
      <c r="BC139" s="310">
        <f>IF( tabItens[[#This Row],[PontoPed]]&gt;0, IF(tabItens[[#This Row],[PontoPed]]&lt;1, 1, IF( tabItens[[#This Row],[Saldo]]&gt;tabItens[[#This Row],[PontoPed]], 0, (tabItens[[#This Row],[PontoPed]]-tabItens[[#This Row],[Saldo]])/tabItens[[#This Row],[PontoPed]] ) ), 0 )</f>
        <v>0.37125249833444368</v>
      </c>
      <c r="BD139" s="311">
        <f>ROUNDDOWN(IF( OR( AND(tabItens[[#This Row],[PontoPed]]&lt;tabItens[[#This Row],[Saldo]],tabItens[[#This Row],[Saldo]]&gt;0), tabItens[[#This Row],[PontoPed]]=0), 99, IF(AND(tabItens[[#This Row],[Saldo]]=0,tabItens[[#This Row],[PontoPed]]&gt;0), 0, (1-tabItens[[#This Row],[PctAb]])*10 ) ),0)</f>
        <v>6</v>
      </c>
      <c r="BE139" s="312">
        <f>MAX(ROUNDDOWN( IF(tabItens[[#This Row],[Abaixo]] &gt; 0,   tabItens[[#This Row],[Abaixo]] + (tabItens[[#This Row],[PontoMês]] * IF( OR( ISBLANK(tabItens[[#This Row],[ATA Nº/ANO]]), tabItens[[#This Row],[ATA Nº/ANO]] = ""),BE$2,BE$1)),0),0),0)</f>
        <v>6732</v>
      </c>
      <c r="BF1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39" s="313">
        <f>SUMIF(Consumo!$C$3:$C$862,tabItens[[#This Row],[CÓDIGO]],Consumo!$E$3:$E$862)</f>
        <v>35</v>
      </c>
      <c r="BH139" s="314">
        <f>IF(AND(tabItens[[#This Row],[Pend]] &gt; 0,tabItens[[#This Row],[Consumo]] &lt;&gt; 0), tabItens[[#This Row],[Pend]] / tabItens[[#This Row],[Consumo]], 0 )</f>
        <v>1.6325388311021968E-3</v>
      </c>
      <c r="BI139" s="313"/>
      <c r="BJ139" s="313"/>
      <c r="BK139" s="315" t="s">
        <v>907</v>
      </c>
    </row>
    <row r="140" spans="1:63" x14ac:dyDescent="0.3">
      <c r="A140" s="336">
        <v>136941</v>
      </c>
      <c r="B140" s="277" t="s">
        <v>1986</v>
      </c>
      <c r="C140" s="337" t="s">
        <v>394</v>
      </c>
      <c r="D140" s="338">
        <v>67.5</v>
      </c>
      <c r="E140" s="339"/>
      <c r="F140" s="339"/>
      <c r="G140" s="339" t="s">
        <v>892</v>
      </c>
      <c r="H140" s="281">
        <v>131</v>
      </c>
      <c r="I140" s="340">
        <v>103003</v>
      </c>
      <c r="J140" s="341">
        <v>67.5</v>
      </c>
      <c r="K140" s="342">
        <v>832</v>
      </c>
      <c r="L140" s="285">
        <f>IF(tabItens[[#This Row],[Média]] &gt; 0, tabItens[[#This Row],[QTDE ATUAL]] / tabItens[[#This Row],[Média]],999.9)</f>
        <v>1.2138996138996139</v>
      </c>
      <c r="M140" s="286">
        <v>0</v>
      </c>
      <c r="N140" s="287">
        <f>tabItens[[#This Row],[VALOR UNIT.]] * tabItens[[#This Row],[LC]]</f>
        <v>0</v>
      </c>
      <c r="O140" s="344" t="s">
        <v>2116</v>
      </c>
      <c r="P140" s="289"/>
      <c r="Q140" s="345"/>
      <c r="R140" s="343"/>
      <c r="S140" s="346"/>
      <c r="T140" s="292">
        <f>ROUNDDOWN(IFERROR(tabItens[[#This Row],[ATA DT.VALID.]] - $D$1,0) / 30,0)</f>
        <v>-1507</v>
      </c>
      <c r="U140" s="277" t="s">
        <v>1177</v>
      </c>
      <c r="V140" s="293">
        <v>1</v>
      </c>
      <c r="W140" s="294" t="s">
        <v>905</v>
      </c>
      <c r="X140" s="295">
        <v>57</v>
      </c>
      <c r="Y140" s="296">
        <v>2</v>
      </c>
      <c r="Z140" s="297"/>
      <c r="AA140" s="298"/>
      <c r="AB140" s="299"/>
      <c r="AC140" s="299"/>
      <c r="AD140" s="298"/>
      <c r="AE140" s="299"/>
      <c r="AF140" s="292"/>
      <c r="AG140" s="300" t="s">
        <v>904</v>
      </c>
      <c r="AH140" s="301"/>
      <c r="AI140" s="292">
        <v>432</v>
      </c>
      <c r="AJ140" s="301">
        <v>44623</v>
      </c>
      <c r="AK140" s="301">
        <v>43606</v>
      </c>
      <c r="AL140" s="301">
        <v>44551</v>
      </c>
      <c r="AM140" s="346"/>
      <c r="AN140" s="339"/>
      <c r="AO140" s="302" t="str">
        <f>_xlfn.IFNA(IF(VLOOKUP(tabItens[[#This Row],[CÓDIGO]],tabExcluirDoEstoque[#Data],1,FALSE),"sim",""),"")</f>
        <v/>
      </c>
      <c r="AP140" s="303" t="str">
        <f ca="1">IF(OR(ISBLANK(tabItens[[#This Row],[ATA DT.VALID.]]),tabItens[[#This Row],[ATA DT.VALID.]]="",tabItens[[#This Row],[ATA DT.VALID.]]=" "),"",IF(TYPE(tabItens[[#This Row],[ATA DT.VALID.]])=1,ROUNDUP((tabItens[[#This Row],[ATA DT.VALID.]]-TODAY())/7,0),""))</f>
        <v/>
      </c>
      <c r="AQ140" s="304">
        <v>0</v>
      </c>
      <c r="AR140" s="305" t="str">
        <f>IF(ISBLANK(tabItens[[#This Row],[CÓDIGO]]),"",IFERROR(VLOOKUP(tabItens[[#This Row],[CÓDIGO]],Consumo!$C$3:$AC$862,26,FALSE),0))</f>
        <v>09.2023</v>
      </c>
      <c r="AS140" s="306">
        <f>SUMIF(Consumo!$C$3:$C$862,tabItens[[#This Row],[CÓDIGO]],Consumo!$N$3:$N$862) + SUMIF(Consumo!$C$3:$C$862,tabItens[[#This Row],[CÓDIGO]],Consumo!$O$3:$O$862) + SUMIF(Consumo!$C$3:$C$862,tabItens[[#This Row],[CÓDIGO]],Consumo!$P$3:$P$862) + SUMIF(Consumo!$C$3:$C$862,tabItens[[#This Row],[CÓDIGO]],Consumo!$Q$3:$Q$862)</f>
        <v>510</v>
      </c>
      <c r="AT140" s="306">
        <f>SUMIF(Consumo!$C$3:$C$862,tabItens[[#This Row],[CÓDIGO]],Consumo!$Z$3:$Z$862)</f>
        <v>1295</v>
      </c>
      <c r="AU140" s="307">
        <f>SUMIF(Consumo!$C$3:$C$862,tabItens[[#This Row],[CÓDIGO]],Consumo!$AA$3:$AA$862)</f>
        <v>186</v>
      </c>
      <c r="AV140" s="308">
        <f>SUMIF(Consumo!$C$3:$C$862,tabItens[[#This Row],[CÓDIGO]],Consumo!$Y$3:$Y$862)</f>
        <v>107.91666666666667</v>
      </c>
      <c r="AW140" s="281">
        <f>tabItens[[#This Row],[QTDE ATUAL]] + tabItens[[#This Row],[RC QTDE]] + tabItens[[#This Row],[AF SALDO]] + tabItens[[#This Row],[Recentes]]</f>
        <v>131</v>
      </c>
      <c r="AX140" s="309">
        <v>50</v>
      </c>
      <c r="AY140" s="309">
        <v>4</v>
      </c>
      <c r="AZ140" s="309">
        <f>IF(ISBLANK(tabItens[[#This Row],[CÓDIGO]]),"",tabItens[[#This Row],[PontoMês]] * (AZ$2+tabItens[[#This Row],[PontoQtM]]))</f>
        <v>200</v>
      </c>
      <c r="BA140" s="308">
        <f>tabItens[[#This Row],[PontoPed]] - tabItens[[#This Row],[Saldo]] + (1/10)</f>
        <v>69.099999999999994</v>
      </c>
      <c r="BB140" s="308">
        <f xml:space="preserve"> tabItens[[#This Row],[PontoMês]] * BB$2 - tabItens[[#This Row],[QTDE ATUAL]] - (1/10)</f>
        <v>-81.099999999999994</v>
      </c>
      <c r="BC140" s="310">
        <f>IF( tabItens[[#This Row],[PontoPed]]&gt;0, IF(tabItens[[#This Row],[PontoPed]]&lt;1, 1, IF( tabItens[[#This Row],[Saldo]]&gt;tabItens[[#This Row],[PontoPed]], 0, (tabItens[[#This Row],[PontoPed]]-tabItens[[#This Row],[Saldo]])/tabItens[[#This Row],[PontoPed]] ) ), 0 )</f>
        <v>0.34499999999999997</v>
      </c>
      <c r="BD140" s="311">
        <f>ROUNDDOWN(IF( OR( AND(tabItens[[#This Row],[PontoPed]]&lt;tabItens[[#This Row],[Saldo]],tabItens[[#This Row],[Saldo]]&gt;0), tabItens[[#This Row],[PontoPed]]=0), 99, IF(AND(tabItens[[#This Row],[Saldo]]=0,tabItens[[#This Row],[PontoPed]]&gt;0), 0, (1-tabItens[[#This Row],[PctAb]])*10 ) ),0)</f>
        <v>6</v>
      </c>
      <c r="BE140" s="312">
        <f>MAX(ROUNDDOWN( IF(tabItens[[#This Row],[Abaixo]] &gt; 0,   tabItens[[#This Row],[Abaixo]] + (tabItens[[#This Row],[PontoMês]] * IF( OR( ISBLANK(tabItens[[#This Row],[ATA Nº/ANO]]), tabItens[[#This Row],[ATA Nº/ANO]] = ""),BE$2,BE$1)),0),0),0)</f>
        <v>219</v>
      </c>
      <c r="BF1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0" s="313">
        <f>SUMIF(Consumo!$C$3:$C$862,tabItens[[#This Row],[CÓDIGO]],Consumo!$E$3:$E$862)</f>
        <v>2</v>
      </c>
      <c r="BH140" s="314">
        <f>IF(AND(tabItens[[#This Row],[Pend]] &gt; 0,tabItens[[#This Row],[Consumo]] &lt;&gt; 0), tabItens[[#This Row],[Pend]] / tabItens[[#This Row],[Consumo]], 0 )</f>
        <v>1.5444015444015444E-3</v>
      </c>
      <c r="BI140" s="313"/>
      <c r="BJ140" s="313"/>
      <c r="BK140" s="315" t="s">
        <v>907</v>
      </c>
    </row>
    <row r="141" spans="1:63" x14ac:dyDescent="0.3">
      <c r="A141" s="336">
        <v>17370</v>
      </c>
      <c r="B141" s="277" t="s">
        <v>1172</v>
      </c>
      <c r="C141" s="337" t="s">
        <v>381</v>
      </c>
      <c r="D141" s="338">
        <v>1.25</v>
      </c>
      <c r="E141" s="339"/>
      <c r="F141" s="339"/>
      <c r="G141" s="339" t="s">
        <v>892</v>
      </c>
      <c r="H141" s="281">
        <v>0</v>
      </c>
      <c r="I141" s="340">
        <v>103003</v>
      </c>
      <c r="J141" s="341">
        <v>1.25</v>
      </c>
      <c r="K141" s="342">
        <v>5645</v>
      </c>
      <c r="L141" s="285">
        <f>IF(tabItens[[#This Row],[Média]] &gt; 0, tabItens[[#This Row],[QTDE ATUAL]] / tabItens[[#This Row],[Média]],999.9)</f>
        <v>0</v>
      </c>
      <c r="M141" s="286">
        <v>0</v>
      </c>
      <c r="N141" s="287">
        <f>tabItens[[#This Row],[VALOR UNIT.]] * tabItens[[#This Row],[LC]]</f>
        <v>0</v>
      </c>
      <c r="O141" s="344" t="s">
        <v>2116</v>
      </c>
      <c r="P141" s="289"/>
      <c r="Q141" s="345"/>
      <c r="R141" s="343"/>
      <c r="S141" s="346"/>
      <c r="T141" s="292">
        <f>ROUNDDOWN(IFERROR(tabItens[[#This Row],[ATA DT.VALID.]] - $D$1,0) / 30,0)</f>
        <v>-1507</v>
      </c>
      <c r="U141" s="277" t="s">
        <v>1171</v>
      </c>
      <c r="V141" s="293">
        <v>1</v>
      </c>
      <c r="W141" s="294" t="s">
        <v>905</v>
      </c>
      <c r="X141" s="295">
        <v>57</v>
      </c>
      <c r="Y141" s="296">
        <v>15</v>
      </c>
      <c r="Z141" s="297">
        <v>6989</v>
      </c>
      <c r="AA141" s="298">
        <v>2023</v>
      </c>
      <c r="AB141" s="299">
        <v>1900</v>
      </c>
      <c r="AC141" s="299"/>
      <c r="AD141" s="298"/>
      <c r="AE141" s="299"/>
      <c r="AF141" s="292"/>
      <c r="AG141" s="300" t="s">
        <v>904</v>
      </c>
      <c r="AH141" s="301"/>
      <c r="AI141" s="292">
        <v>2460</v>
      </c>
      <c r="AJ141" s="301">
        <v>45009</v>
      </c>
      <c r="AK141" s="301" t="s">
        <v>892</v>
      </c>
      <c r="AL141" s="301">
        <v>44959</v>
      </c>
      <c r="AM141" s="346"/>
      <c r="AN141" s="339"/>
      <c r="AO141" s="302" t="str">
        <f>_xlfn.IFNA(IF(VLOOKUP(tabItens[[#This Row],[CÓDIGO]],tabExcluirDoEstoque[#Data],1,FALSE),"sim",""),"")</f>
        <v/>
      </c>
      <c r="AP141" s="303" t="str">
        <f ca="1">IF(OR(ISBLANK(tabItens[[#This Row],[ATA DT.VALID.]]),tabItens[[#This Row],[ATA DT.VALID.]]="",tabItens[[#This Row],[ATA DT.VALID.]]=" "),"",IF(TYPE(tabItens[[#This Row],[ATA DT.VALID.]])=1,ROUNDUP((tabItens[[#This Row],[ATA DT.VALID.]]-TODAY())/7,0),""))</f>
        <v/>
      </c>
      <c r="AQ141" s="304">
        <v>0</v>
      </c>
      <c r="AR141" s="305" t="str">
        <f>IF(ISBLANK(tabItens[[#This Row],[CÓDIGO]]),"",IFERROR(VLOOKUP(tabItens[[#This Row],[CÓDIGO]],Consumo!$C$3:$AC$862,26,FALSE),0))</f>
        <v>08.2023</v>
      </c>
      <c r="AS141" s="306">
        <f>SUMIF(Consumo!$C$3:$C$862,tabItens[[#This Row],[CÓDIGO]],Consumo!$N$3:$N$862) + SUMIF(Consumo!$C$3:$C$862,tabItens[[#This Row],[CÓDIGO]],Consumo!$O$3:$O$862) + SUMIF(Consumo!$C$3:$C$862,tabItens[[#This Row],[CÓDIGO]],Consumo!$P$3:$P$862) + SUMIF(Consumo!$C$3:$C$862,tabItens[[#This Row],[CÓDIGO]],Consumo!$Q$3:$Q$862)</f>
        <v>2134</v>
      </c>
      <c r="AT141" s="306">
        <f>SUMIF(Consumo!$C$3:$C$862,tabItens[[#This Row],[CÓDIGO]],Consumo!$Z$3:$Z$862)</f>
        <v>7728</v>
      </c>
      <c r="AU141" s="307">
        <f>SUMIF(Consumo!$C$3:$C$862,tabItens[[#This Row],[CÓDIGO]],Consumo!$AA$3:$AA$862)</f>
        <v>1173</v>
      </c>
      <c r="AV141" s="308">
        <f>SUMIF(Consumo!$C$3:$C$862,tabItens[[#This Row],[CÓDIGO]],Consumo!$Y$3:$Y$862)</f>
        <v>644</v>
      </c>
      <c r="AW141" s="281">
        <f>tabItens[[#This Row],[QTDE ATUAL]] + tabItens[[#This Row],[RC QTDE]] + tabItens[[#This Row],[AF SALDO]] + tabItens[[#This Row],[Recentes]]</f>
        <v>1900</v>
      </c>
      <c r="AX141" s="309">
        <v>785</v>
      </c>
      <c r="AY141" s="309">
        <v>4</v>
      </c>
      <c r="AZ141" s="309">
        <f>IF(ISBLANK(tabItens[[#This Row],[CÓDIGO]]),"",tabItens[[#This Row],[PontoMês]] * (AZ$2+tabItens[[#This Row],[PontoQtM]]))</f>
        <v>3140</v>
      </c>
      <c r="BA141" s="308">
        <f>tabItens[[#This Row],[PontoPed]] - tabItens[[#This Row],[Saldo]] + (1/10)</f>
        <v>1240.0999999999999</v>
      </c>
      <c r="BB141" s="308">
        <f xml:space="preserve"> tabItens[[#This Row],[PontoMês]] * BB$2 - tabItens[[#This Row],[QTDE ATUAL]] - (1/10)</f>
        <v>784.9</v>
      </c>
      <c r="BC141" s="310">
        <f>IF( tabItens[[#This Row],[PontoPed]]&gt;0, IF(tabItens[[#This Row],[PontoPed]]&lt;1, 1, IF( tabItens[[#This Row],[Saldo]]&gt;tabItens[[#This Row],[PontoPed]], 0, (tabItens[[#This Row],[PontoPed]]-tabItens[[#This Row],[Saldo]])/tabItens[[#This Row],[PontoPed]] ) ), 0 )</f>
        <v>0.39490445859872614</v>
      </c>
      <c r="BD141" s="311">
        <f>ROUNDDOWN(IF( OR( AND(tabItens[[#This Row],[PontoPed]]&lt;tabItens[[#This Row],[Saldo]],tabItens[[#This Row],[Saldo]]&gt;0), tabItens[[#This Row],[PontoPed]]=0), 99, IF(AND(tabItens[[#This Row],[Saldo]]=0,tabItens[[#This Row],[PontoPed]]&gt;0), 0, (1-tabItens[[#This Row],[PctAb]])*10 ) ),0)</f>
        <v>6</v>
      </c>
      <c r="BE141" s="312">
        <f>MAX(ROUNDDOWN( IF(tabItens[[#This Row],[Abaixo]] &gt; 0,   tabItens[[#This Row],[Abaixo]] + (tabItens[[#This Row],[PontoMês]] * IF( OR( ISBLANK(tabItens[[#This Row],[ATA Nº/ANO]]), tabItens[[#This Row],[ATA Nº/ANO]] = ""),BE$2,BE$1)),0),0),0)</f>
        <v>3595</v>
      </c>
      <c r="BF1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1" s="313">
        <f>SUMIF(Consumo!$C$3:$C$862,tabItens[[#This Row],[CÓDIGO]],Consumo!$E$3:$E$862)</f>
        <v>350</v>
      </c>
      <c r="BH141" s="314">
        <f>IF(AND(tabItens[[#This Row],[Pend]] &gt; 0,tabItens[[#This Row],[Consumo]] &lt;&gt; 0), tabItens[[#This Row],[Pend]] / tabItens[[#This Row],[Consumo]], 0 )</f>
        <v>4.5289855072463768E-2</v>
      </c>
      <c r="BI141" s="313"/>
      <c r="BJ141" s="313"/>
      <c r="BK141" s="315" t="s">
        <v>907</v>
      </c>
    </row>
    <row r="142" spans="1:63" x14ac:dyDescent="0.3">
      <c r="A142" s="336">
        <v>17371</v>
      </c>
      <c r="B142" s="277" t="s">
        <v>1173</v>
      </c>
      <c r="C142" s="337" t="s">
        <v>381</v>
      </c>
      <c r="D142" s="338">
        <v>1.35</v>
      </c>
      <c r="E142" s="339"/>
      <c r="F142" s="339"/>
      <c r="G142" s="339" t="s">
        <v>892</v>
      </c>
      <c r="H142" s="281">
        <v>0</v>
      </c>
      <c r="I142" s="340">
        <v>103003</v>
      </c>
      <c r="J142" s="341">
        <v>1.35</v>
      </c>
      <c r="K142" s="342">
        <v>5652</v>
      </c>
      <c r="L142" s="285">
        <f>IF(tabItens[[#This Row],[Média]] &gt; 0, tabItens[[#This Row],[QTDE ATUAL]] / tabItens[[#This Row],[Média]],999.9)</f>
        <v>0</v>
      </c>
      <c r="M142" s="286">
        <v>0</v>
      </c>
      <c r="N142" s="287">
        <f>tabItens[[#This Row],[VALOR UNIT.]] * tabItens[[#This Row],[LC]]</f>
        <v>0</v>
      </c>
      <c r="O142" s="344" t="s">
        <v>2116</v>
      </c>
      <c r="P142" s="289"/>
      <c r="Q142" s="345"/>
      <c r="R142" s="343"/>
      <c r="S142" s="346"/>
      <c r="T142" s="292">
        <f>ROUNDDOWN(IFERROR(tabItens[[#This Row],[ATA DT.VALID.]] - $D$1,0) / 30,0)</f>
        <v>-1507</v>
      </c>
      <c r="U142" s="277" t="s">
        <v>1171</v>
      </c>
      <c r="V142" s="293">
        <v>1</v>
      </c>
      <c r="W142" s="294" t="s">
        <v>905</v>
      </c>
      <c r="X142" s="295">
        <v>57</v>
      </c>
      <c r="Y142" s="296">
        <v>15</v>
      </c>
      <c r="Z142" s="297">
        <v>6989</v>
      </c>
      <c r="AA142" s="298">
        <v>2023</v>
      </c>
      <c r="AB142" s="299">
        <v>1900</v>
      </c>
      <c r="AC142" s="299"/>
      <c r="AD142" s="298"/>
      <c r="AE142" s="299"/>
      <c r="AF142" s="292"/>
      <c r="AG142" s="300" t="s">
        <v>904</v>
      </c>
      <c r="AH142" s="301"/>
      <c r="AI142" s="292">
        <v>2364</v>
      </c>
      <c r="AJ142" s="301">
        <v>44967</v>
      </c>
      <c r="AK142" s="301" t="s">
        <v>892</v>
      </c>
      <c r="AL142" s="301">
        <v>44959</v>
      </c>
      <c r="AM142" s="346"/>
      <c r="AN142" s="339"/>
      <c r="AO142" s="302" t="str">
        <f>_xlfn.IFNA(IF(VLOOKUP(tabItens[[#This Row],[CÓDIGO]],tabExcluirDoEstoque[#Data],1,FALSE),"sim",""),"")</f>
        <v/>
      </c>
      <c r="AP142" s="303" t="str">
        <f ca="1">IF(OR(ISBLANK(tabItens[[#This Row],[ATA DT.VALID.]]),tabItens[[#This Row],[ATA DT.VALID.]]="",tabItens[[#This Row],[ATA DT.VALID.]]=" "),"",IF(TYPE(tabItens[[#This Row],[ATA DT.VALID.]])=1,ROUNDUP((tabItens[[#This Row],[ATA DT.VALID.]]-TODAY())/7,0),""))</f>
        <v/>
      </c>
      <c r="AQ142" s="304">
        <v>0</v>
      </c>
      <c r="AR142" s="305" t="str">
        <f>IF(ISBLANK(tabItens[[#This Row],[CÓDIGO]]),"",IFERROR(VLOOKUP(tabItens[[#This Row],[CÓDIGO]],Consumo!$C$3:$AC$862,26,FALSE),0))</f>
        <v>08.2023</v>
      </c>
      <c r="AS142" s="306">
        <f>SUMIF(Consumo!$C$3:$C$862,tabItens[[#This Row],[CÓDIGO]],Consumo!$N$3:$N$862) + SUMIF(Consumo!$C$3:$C$862,tabItens[[#This Row],[CÓDIGO]],Consumo!$O$3:$O$862) + SUMIF(Consumo!$C$3:$C$862,tabItens[[#This Row],[CÓDIGO]],Consumo!$P$3:$P$862) + SUMIF(Consumo!$C$3:$C$862,tabItens[[#This Row],[CÓDIGO]],Consumo!$Q$3:$Q$862)</f>
        <v>2107</v>
      </c>
      <c r="AT142" s="306">
        <f>SUMIF(Consumo!$C$3:$C$862,tabItens[[#This Row],[CÓDIGO]],Consumo!$Z$3:$Z$862)</f>
        <v>7579</v>
      </c>
      <c r="AU142" s="307">
        <f>SUMIF(Consumo!$C$3:$C$862,tabItens[[#This Row],[CÓDIGO]],Consumo!$AA$3:$AA$862)</f>
        <v>1173</v>
      </c>
      <c r="AV142" s="308">
        <f>SUMIF(Consumo!$C$3:$C$862,tabItens[[#This Row],[CÓDIGO]],Consumo!$Y$3:$Y$862)</f>
        <v>631.58333333333337</v>
      </c>
      <c r="AW142" s="281">
        <f>tabItens[[#This Row],[QTDE ATUAL]] + tabItens[[#This Row],[RC QTDE]] + tabItens[[#This Row],[AF SALDO]] + tabItens[[#This Row],[Recentes]]</f>
        <v>1900</v>
      </c>
      <c r="AX142" s="309">
        <v>750</v>
      </c>
      <c r="AY142" s="309">
        <v>4</v>
      </c>
      <c r="AZ142" s="309">
        <f>IF(ISBLANK(tabItens[[#This Row],[CÓDIGO]]),"",tabItens[[#This Row],[PontoMês]] * (AZ$2+tabItens[[#This Row],[PontoQtM]]))</f>
        <v>3000</v>
      </c>
      <c r="BA142" s="308">
        <f>tabItens[[#This Row],[PontoPed]] - tabItens[[#This Row],[Saldo]] + (1/10)</f>
        <v>1100.0999999999999</v>
      </c>
      <c r="BB142" s="308">
        <f xml:space="preserve"> tabItens[[#This Row],[PontoMês]] * BB$2 - tabItens[[#This Row],[QTDE ATUAL]] - (1/10)</f>
        <v>749.9</v>
      </c>
      <c r="BC142" s="310">
        <f>IF( tabItens[[#This Row],[PontoPed]]&gt;0, IF(tabItens[[#This Row],[PontoPed]]&lt;1, 1, IF( tabItens[[#This Row],[Saldo]]&gt;tabItens[[#This Row],[PontoPed]], 0, (tabItens[[#This Row],[PontoPed]]-tabItens[[#This Row],[Saldo]])/tabItens[[#This Row],[PontoPed]] ) ), 0 )</f>
        <v>0.36666666666666664</v>
      </c>
      <c r="BD142" s="311">
        <f>ROUNDDOWN(IF( OR( AND(tabItens[[#This Row],[PontoPed]]&lt;tabItens[[#This Row],[Saldo]],tabItens[[#This Row],[Saldo]]&gt;0), tabItens[[#This Row],[PontoPed]]=0), 99, IF(AND(tabItens[[#This Row],[Saldo]]=0,tabItens[[#This Row],[PontoPed]]&gt;0), 0, (1-tabItens[[#This Row],[PctAb]])*10 ) ),0)</f>
        <v>6</v>
      </c>
      <c r="BE142" s="312">
        <f>MAX(ROUNDDOWN( IF(tabItens[[#This Row],[Abaixo]] &gt; 0,   tabItens[[#This Row],[Abaixo]] + (tabItens[[#This Row],[PontoMês]] * IF( OR( ISBLANK(tabItens[[#This Row],[ATA Nº/ANO]]), tabItens[[#This Row],[ATA Nº/ANO]] = ""),BE$2,BE$1)),0),0),0)</f>
        <v>3350</v>
      </c>
      <c r="BF1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2" s="313">
        <f>SUMIF(Consumo!$C$3:$C$862,tabItens[[#This Row],[CÓDIGO]],Consumo!$E$3:$E$862)</f>
        <v>486</v>
      </c>
      <c r="BH142" s="314">
        <f>IF(AND(tabItens[[#This Row],[Pend]] &gt; 0,tabItens[[#This Row],[Consumo]] &lt;&gt; 0), tabItens[[#This Row],[Pend]] / tabItens[[#This Row],[Consumo]], 0 )</f>
        <v>6.4124554690592431E-2</v>
      </c>
      <c r="BI142" s="313"/>
      <c r="BJ142" s="313"/>
      <c r="BK142" s="315" t="s">
        <v>907</v>
      </c>
    </row>
    <row r="143" spans="1:63" x14ac:dyDescent="0.3">
      <c r="A143" s="336">
        <v>32927</v>
      </c>
      <c r="B143" s="277" t="s">
        <v>1290</v>
      </c>
      <c r="C143" s="337" t="s">
        <v>381</v>
      </c>
      <c r="D143" s="338">
        <v>0.53</v>
      </c>
      <c r="E143" s="339"/>
      <c r="F143" s="339"/>
      <c r="G143" s="339" t="s">
        <v>892</v>
      </c>
      <c r="H143" s="281">
        <v>0</v>
      </c>
      <c r="I143" s="340">
        <v>103003</v>
      </c>
      <c r="J143" s="341">
        <v>0.53</v>
      </c>
      <c r="K143" s="342">
        <v>5743</v>
      </c>
      <c r="L143" s="285">
        <f>IF(tabItens[[#This Row],[Média]] &gt; 0, tabItens[[#This Row],[QTDE ATUAL]] / tabItens[[#This Row],[Média]],999.9)</f>
        <v>0</v>
      </c>
      <c r="M143" s="286">
        <v>0</v>
      </c>
      <c r="N143" s="287">
        <f>tabItens[[#This Row],[VALOR UNIT.]] * tabItens[[#This Row],[LC]]</f>
        <v>0</v>
      </c>
      <c r="O143" s="344" t="s">
        <v>2116</v>
      </c>
      <c r="P143" s="289"/>
      <c r="Q143" s="345"/>
      <c r="R143" s="343"/>
      <c r="S143" s="346"/>
      <c r="T143" s="292">
        <f>ROUNDDOWN(IFERROR(tabItens[[#This Row],[ATA DT.VALID.]] - $D$1,0) / 30,0)</f>
        <v>-1507</v>
      </c>
      <c r="U143" s="277" t="s">
        <v>1171</v>
      </c>
      <c r="V143" s="293">
        <v>1</v>
      </c>
      <c r="W143" s="294" t="s">
        <v>905</v>
      </c>
      <c r="X143" s="295">
        <v>57</v>
      </c>
      <c r="Y143" s="296">
        <v>15</v>
      </c>
      <c r="Z143" s="297">
        <v>6989</v>
      </c>
      <c r="AA143" s="298">
        <v>2023</v>
      </c>
      <c r="AB143" s="299">
        <v>2100</v>
      </c>
      <c r="AC143" s="299"/>
      <c r="AD143" s="298"/>
      <c r="AE143" s="299"/>
      <c r="AF143" s="292"/>
      <c r="AG143" s="300" t="s">
        <v>904</v>
      </c>
      <c r="AH143" s="301"/>
      <c r="AI143" s="292">
        <v>2524</v>
      </c>
      <c r="AJ143" s="301">
        <v>44967</v>
      </c>
      <c r="AK143" s="301" t="s">
        <v>892</v>
      </c>
      <c r="AL143" s="301">
        <v>44959</v>
      </c>
      <c r="AM143" s="346"/>
      <c r="AN143" s="339"/>
      <c r="AO143" s="302" t="str">
        <f>_xlfn.IFNA(IF(VLOOKUP(tabItens[[#This Row],[CÓDIGO]],tabExcluirDoEstoque[#Data],1,FALSE),"sim",""),"")</f>
        <v/>
      </c>
      <c r="AP143" s="303" t="str">
        <f ca="1">IF(OR(ISBLANK(tabItens[[#This Row],[ATA DT.VALID.]]),tabItens[[#This Row],[ATA DT.VALID.]]="",tabItens[[#This Row],[ATA DT.VALID.]]=" "),"",IF(TYPE(tabItens[[#This Row],[ATA DT.VALID.]])=1,ROUNDUP((tabItens[[#This Row],[ATA DT.VALID.]]-TODAY())/7,0),""))</f>
        <v/>
      </c>
      <c r="AQ143" s="304">
        <v>0</v>
      </c>
      <c r="AR143" s="305" t="str">
        <f>IF(ISBLANK(tabItens[[#This Row],[CÓDIGO]]),"",IFERROR(VLOOKUP(tabItens[[#This Row],[CÓDIGO]],Consumo!$C$3:$AC$862,26,FALSE),0))</f>
        <v>08.2023</v>
      </c>
      <c r="AS143" s="306">
        <f>SUMIF(Consumo!$C$3:$C$862,tabItens[[#This Row],[CÓDIGO]],Consumo!$N$3:$N$862) + SUMIF(Consumo!$C$3:$C$862,tabItens[[#This Row],[CÓDIGO]],Consumo!$O$3:$O$862) + SUMIF(Consumo!$C$3:$C$862,tabItens[[#This Row],[CÓDIGO]],Consumo!$P$3:$P$862) + SUMIF(Consumo!$C$3:$C$862,tabItens[[#This Row],[CÓDIGO]],Consumo!$Q$3:$Q$862)</f>
        <v>2092</v>
      </c>
      <c r="AT143" s="306">
        <f>SUMIF(Consumo!$C$3:$C$862,tabItens[[#This Row],[CÓDIGO]],Consumo!$Z$3:$Z$862)</f>
        <v>7906</v>
      </c>
      <c r="AU143" s="307">
        <f>SUMIF(Consumo!$C$3:$C$862,tabItens[[#This Row],[CÓDIGO]],Consumo!$AA$3:$AA$862)</f>
        <v>1193</v>
      </c>
      <c r="AV143" s="308">
        <f>SUMIF(Consumo!$C$3:$C$862,tabItens[[#This Row],[CÓDIGO]],Consumo!$Y$3:$Y$862)</f>
        <v>658.83333333333337</v>
      </c>
      <c r="AW143" s="281">
        <f>tabItens[[#This Row],[QTDE ATUAL]] + tabItens[[#This Row],[RC QTDE]] + tabItens[[#This Row],[AF SALDO]] + tabItens[[#This Row],[Recentes]]</f>
        <v>2100</v>
      </c>
      <c r="AX143" s="309">
        <v>793</v>
      </c>
      <c r="AY143" s="309">
        <v>4</v>
      </c>
      <c r="AZ143" s="309">
        <f>IF(ISBLANK(tabItens[[#This Row],[CÓDIGO]]),"",tabItens[[#This Row],[PontoMês]] * (AZ$2+tabItens[[#This Row],[PontoQtM]]))</f>
        <v>3172</v>
      </c>
      <c r="BA143" s="308">
        <f>tabItens[[#This Row],[PontoPed]] - tabItens[[#This Row],[Saldo]] + (1/10)</f>
        <v>1072.0999999999999</v>
      </c>
      <c r="BB143" s="308">
        <f xml:space="preserve"> tabItens[[#This Row],[PontoMês]] * BB$2 - tabItens[[#This Row],[QTDE ATUAL]] - (1/10)</f>
        <v>792.9</v>
      </c>
      <c r="BC143" s="310">
        <f>IF( tabItens[[#This Row],[PontoPed]]&gt;0, IF(tabItens[[#This Row],[PontoPed]]&lt;1, 1, IF( tabItens[[#This Row],[Saldo]]&gt;tabItens[[#This Row],[PontoPed]], 0, (tabItens[[#This Row],[PontoPed]]-tabItens[[#This Row],[Saldo]])/tabItens[[#This Row],[PontoPed]] ) ), 0 )</f>
        <v>0.33795712484237073</v>
      </c>
      <c r="BD143" s="311">
        <f>ROUNDDOWN(IF( OR( AND(tabItens[[#This Row],[PontoPed]]&lt;tabItens[[#This Row],[Saldo]],tabItens[[#This Row],[Saldo]]&gt;0), tabItens[[#This Row],[PontoPed]]=0), 99, IF(AND(tabItens[[#This Row],[Saldo]]=0,tabItens[[#This Row],[PontoPed]]&gt;0), 0, (1-tabItens[[#This Row],[PctAb]])*10 ) ),0)</f>
        <v>6</v>
      </c>
      <c r="BE143" s="312">
        <f>MAX(ROUNDDOWN( IF(tabItens[[#This Row],[Abaixo]] &gt; 0,   tabItens[[#This Row],[Abaixo]] + (tabItens[[#This Row],[PontoMês]] * IF( OR( ISBLANK(tabItens[[#This Row],[ATA Nº/ANO]]), tabItens[[#This Row],[ATA Nº/ANO]] = ""),BE$2,BE$1)),0),0),0)</f>
        <v>3451</v>
      </c>
      <c r="BF1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3" s="313">
        <f>SUMIF(Consumo!$C$3:$C$862,tabItens[[#This Row],[CÓDIGO]],Consumo!$E$3:$E$862)</f>
        <v>334</v>
      </c>
      <c r="BH143" s="314">
        <f>IF(AND(tabItens[[#This Row],[Pend]] &gt; 0,tabItens[[#This Row],[Consumo]] &lt;&gt; 0), tabItens[[#This Row],[Pend]] / tabItens[[#This Row],[Consumo]], 0 )</f>
        <v>4.2246395142929417E-2</v>
      </c>
      <c r="BI143" s="313"/>
      <c r="BJ143" s="313"/>
      <c r="BK143" s="315" t="s">
        <v>907</v>
      </c>
    </row>
    <row r="144" spans="1:63" x14ac:dyDescent="0.3">
      <c r="A144" s="336">
        <v>35554</v>
      </c>
      <c r="B144" s="277" t="s">
        <v>1302</v>
      </c>
      <c r="C144" s="337" t="s">
        <v>381</v>
      </c>
      <c r="D144" s="338">
        <v>1.01</v>
      </c>
      <c r="E144" s="339"/>
      <c r="F144" s="339"/>
      <c r="G144" s="339" t="s">
        <v>892</v>
      </c>
      <c r="H144" s="281">
        <v>20</v>
      </c>
      <c r="I144" s="340">
        <v>103003</v>
      </c>
      <c r="J144" s="341">
        <v>1.01</v>
      </c>
      <c r="K144" s="342">
        <v>38</v>
      </c>
      <c r="L144" s="285">
        <f>IF(tabItens[[#This Row],[Média]] &gt; 0, tabItens[[#This Row],[QTDE ATUAL]] / tabItens[[#This Row],[Média]],999.9)</f>
        <v>3.2876712328767126</v>
      </c>
      <c r="M144" s="286">
        <v>0</v>
      </c>
      <c r="N144" s="287">
        <f>tabItens[[#This Row],[VALOR UNIT.]] * tabItens[[#This Row],[LC]]</f>
        <v>0</v>
      </c>
      <c r="O144" s="344" t="s">
        <v>2126</v>
      </c>
      <c r="P144" s="289"/>
      <c r="Q144" s="345"/>
      <c r="R144" s="343"/>
      <c r="S144" s="346"/>
      <c r="T144" s="292">
        <f>ROUNDDOWN(IFERROR(tabItens[[#This Row],[ATA DT.VALID.]] - $D$1,0) / 30,0)</f>
        <v>-1507</v>
      </c>
      <c r="U144" s="277" t="s">
        <v>1038</v>
      </c>
      <c r="V144" s="293">
        <v>1</v>
      </c>
      <c r="W144" s="294" t="s">
        <v>2106</v>
      </c>
      <c r="X144" s="295">
        <v>83</v>
      </c>
      <c r="Y144" s="296">
        <v>2</v>
      </c>
      <c r="Z144" s="297"/>
      <c r="AA144" s="298"/>
      <c r="AB144" s="299"/>
      <c r="AC144" s="299"/>
      <c r="AD144" s="298"/>
      <c r="AE144" s="299"/>
      <c r="AF144" s="292"/>
      <c r="AG144" s="300" t="s">
        <v>904</v>
      </c>
      <c r="AH144" s="301"/>
      <c r="AI144" s="292">
        <v>12</v>
      </c>
      <c r="AJ144" s="301">
        <v>45201</v>
      </c>
      <c r="AK144" s="301" t="s">
        <v>892</v>
      </c>
      <c r="AL144" s="301">
        <v>45189</v>
      </c>
      <c r="AM144" s="346"/>
      <c r="AN144" s="339"/>
      <c r="AO144" s="302" t="str">
        <f>_xlfn.IFNA(IF(VLOOKUP(tabItens[[#This Row],[CÓDIGO]],tabExcluirDoEstoque[#Data],1,FALSE),"sim",""),"")</f>
        <v/>
      </c>
      <c r="AP144" s="303" t="str">
        <f ca="1">IF(OR(ISBLANK(tabItens[[#This Row],[ATA DT.VALID.]]),tabItens[[#This Row],[ATA DT.VALID.]]="",tabItens[[#This Row],[ATA DT.VALID.]]=" "),"",IF(TYPE(tabItens[[#This Row],[ATA DT.VALID.]])=1,ROUNDUP((tabItens[[#This Row],[ATA DT.VALID.]]-TODAY())/7,0),""))</f>
        <v/>
      </c>
      <c r="AQ144" s="304">
        <v>0</v>
      </c>
      <c r="AR144" s="305" t="str">
        <f>IF(ISBLANK(tabItens[[#This Row],[CÓDIGO]]),"",IFERROR(VLOOKUP(tabItens[[#This Row],[CÓDIGO]],Consumo!$C$3:$AC$862,26,FALSE),0))</f>
        <v>04.2023</v>
      </c>
      <c r="AS144" s="306">
        <f>SUMIF(Consumo!$C$3:$C$862,tabItens[[#This Row],[CÓDIGO]],Consumo!$N$3:$N$862) + SUMIF(Consumo!$C$3:$C$862,tabItens[[#This Row],[CÓDIGO]],Consumo!$O$3:$O$862) + SUMIF(Consumo!$C$3:$C$862,tabItens[[#This Row],[CÓDIGO]],Consumo!$P$3:$P$862) + SUMIF(Consumo!$C$3:$C$862,tabItens[[#This Row],[CÓDIGO]],Consumo!$Q$3:$Q$862)</f>
        <v>0</v>
      </c>
      <c r="AT144" s="306">
        <f>SUMIF(Consumo!$C$3:$C$862,tabItens[[#This Row],[CÓDIGO]],Consumo!$Z$3:$Z$862)</f>
        <v>73</v>
      </c>
      <c r="AU144" s="307">
        <f>SUMIF(Consumo!$C$3:$C$862,tabItens[[#This Row],[CÓDIGO]],Consumo!$AA$3:$AA$862)</f>
        <v>22</v>
      </c>
      <c r="AV144" s="308">
        <f>SUMIF(Consumo!$C$3:$C$862,tabItens[[#This Row],[CÓDIGO]],Consumo!$Y$3:$Y$862)</f>
        <v>6.083333333333333</v>
      </c>
      <c r="AW144" s="281">
        <f>tabItens[[#This Row],[QTDE ATUAL]] + tabItens[[#This Row],[RC QTDE]] + tabItens[[#This Row],[AF SALDO]] + tabItens[[#This Row],[Recentes]]</f>
        <v>20</v>
      </c>
      <c r="AX144" s="309">
        <v>8</v>
      </c>
      <c r="AY144" s="309">
        <v>4</v>
      </c>
      <c r="AZ144" s="309">
        <f>IF(ISBLANK(tabItens[[#This Row],[CÓDIGO]]),"",tabItens[[#This Row],[PontoMês]] * (AZ$2+tabItens[[#This Row],[PontoQtM]]))</f>
        <v>32</v>
      </c>
      <c r="BA144" s="308">
        <f>tabItens[[#This Row],[PontoPed]] - tabItens[[#This Row],[Saldo]] + (1/10)</f>
        <v>12.1</v>
      </c>
      <c r="BB144" s="308">
        <f xml:space="preserve"> tabItens[[#This Row],[PontoMês]] * BB$2 - tabItens[[#This Row],[QTDE ATUAL]] - (1/10)</f>
        <v>-12.1</v>
      </c>
      <c r="BC144" s="310">
        <f>IF( tabItens[[#This Row],[PontoPed]]&gt;0, IF(tabItens[[#This Row],[PontoPed]]&lt;1, 1, IF( tabItens[[#This Row],[Saldo]]&gt;tabItens[[#This Row],[PontoPed]], 0, (tabItens[[#This Row],[PontoPed]]-tabItens[[#This Row],[Saldo]])/tabItens[[#This Row],[PontoPed]] ) ), 0 )</f>
        <v>0.375</v>
      </c>
      <c r="BD144" s="311">
        <f>ROUNDDOWN(IF( OR( AND(tabItens[[#This Row],[PontoPed]]&lt;tabItens[[#This Row],[Saldo]],tabItens[[#This Row],[Saldo]]&gt;0), tabItens[[#This Row],[PontoPed]]=0), 99, IF(AND(tabItens[[#This Row],[Saldo]]=0,tabItens[[#This Row],[PontoPed]]&gt;0), 0, (1-tabItens[[#This Row],[PctAb]])*10 ) ),0)</f>
        <v>6</v>
      </c>
      <c r="BE144" s="312">
        <f>MAX(ROUNDDOWN( IF(tabItens[[#This Row],[Abaixo]] &gt; 0,   tabItens[[#This Row],[Abaixo]] + (tabItens[[#This Row],[PontoMês]] * IF( OR( ISBLANK(tabItens[[#This Row],[ATA Nº/ANO]]), tabItens[[#This Row],[ATA Nº/ANO]] = ""),BE$2,BE$1)),0),0),0)</f>
        <v>36</v>
      </c>
      <c r="BF1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4" s="313">
        <f>SUMIF(Consumo!$C$3:$C$862,tabItens[[#This Row],[CÓDIGO]],Consumo!$E$3:$E$862)</f>
        <v>35</v>
      </c>
      <c r="BH144" s="314">
        <f>IF(AND(tabItens[[#This Row],[Pend]] &gt; 0,tabItens[[#This Row],[Consumo]] &lt;&gt; 0), tabItens[[#This Row],[Pend]] / tabItens[[#This Row],[Consumo]], 0 )</f>
        <v>0.47945205479452052</v>
      </c>
      <c r="BI144" s="313"/>
      <c r="BJ144" s="313"/>
      <c r="BK144" s="315" t="s">
        <v>907</v>
      </c>
    </row>
    <row r="145" spans="1:63" x14ac:dyDescent="0.3">
      <c r="A145" s="336">
        <v>28181</v>
      </c>
      <c r="B145" s="277" t="s">
        <v>1272</v>
      </c>
      <c r="C145" s="337" t="s">
        <v>264</v>
      </c>
      <c r="D145" s="338">
        <v>11.99</v>
      </c>
      <c r="E145" s="339"/>
      <c r="F145" s="339"/>
      <c r="G145" s="339" t="s">
        <v>892</v>
      </c>
      <c r="H145" s="281">
        <v>12</v>
      </c>
      <c r="I145" s="340">
        <v>103003</v>
      </c>
      <c r="J145" s="341">
        <v>11.99</v>
      </c>
      <c r="K145" s="342">
        <v>5</v>
      </c>
      <c r="L145" s="285">
        <f>IF(tabItens[[#This Row],[Média]] &gt; 0, tabItens[[#This Row],[QTDE ATUAL]] / tabItens[[#This Row],[Média]],999.9)</f>
        <v>48</v>
      </c>
      <c r="M145" s="286">
        <v>0</v>
      </c>
      <c r="N145" s="287">
        <f>tabItens[[#This Row],[VALOR UNIT.]] * tabItens[[#This Row],[LC]]</f>
        <v>0</v>
      </c>
      <c r="O145" s="344" t="s">
        <v>2166</v>
      </c>
      <c r="P145" s="289"/>
      <c r="Q145" s="345"/>
      <c r="R145" s="343"/>
      <c r="S145" s="346"/>
      <c r="T145" s="292">
        <f>ROUNDDOWN(IFERROR(tabItens[[#This Row],[ATA DT.VALID.]] - $D$1,0) / 30,0)</f>
        <v>-1507</v>
      </c>
      <c r="U145" s="277" t="s">
        <v>1008</v>
      </c>
      <c r="V145" s="293">
        <v>1</v>
      </c>
      <c r="W145" s="294" t="s">
        <v>2105</v>
      </c>
      <c r="X145" s="295">
        <v>61</v>
      </c>
      <c r="Y145" s="296">
        <v>8</v>
      </c>
      <c r="Z145" s="297"/>
      <c r="AA145" s="298"/>
      <c r="AB145" s="299"/>
      <c r="AC145" s="299"/>
      <c r="AD145" s="298"/>
      <c r="AE145" s="299"/>
      <c r="AF145" s="292"/>
      <c r="AG145" s="300" t="s">
        <v>904</v>
      </c>
      <c r="AH145" s="301"/>
      <c r="AI145" s="292">
        <v>2</v>
      </c>
      <c r="AJ145" s="301">
        <v>43798</v>
      </c>
      <c r="AK145" s="301" t="s">
        <v>892</v>
      </c>
      <c r="AL145" s="301">
        <v>44421</v>
      </c>
      <c r="AM145" s="346"/>
      <c r="AN145" s="339"/>
      <c r="AO145" s="302" t="str">
        <f>_xlfn.IFNA(IF(VLOOKUP(tabItens[[#This Row],[CÓDIGO]],tabExcluirDoEstoque[#Data],1,FALSE),"sim",""),"")</f>
        <v/>
      </c>
      <c r="AP145" s="303" t="str">
        <f ca="1">IF(OR(ISBLANK(tabItens[[#This Row],[ATA DT.VALID.]]),tabItens[[#This Row],[ATA DT.VALID.]]="",tabItens[[#This Row],[ATA DT.VALID.]]=" "),"",IF(TYPE(tabItens[[#This Row],[ATA DT.VALID.]])=1,ROUNDUP((tabItens[[#This Row],[ATA DT.VALID.]]-TODAY())/7,0),""))</f>
        <v/>
      </c>
      <c r="AQ145" s="304">
        <v>0</v>
      </c>
      <c r="AR145" s="305" t="str">
        <f>IF(ISBLANK(tabItens[[#This Row],[CÓDIGO]]),"",IFERROR(VLOOKUP(tabItens[[#This Row],[CÓDIGO]],Consumo!$C$3:$AC$862,26,FALSE),0))</f>
        <v>04.2023</v>
      </c>
      <c r="AS145" s="306">
        <f>SUMIF(Consumo!$C$3:$C$862,tabItens[[#This Row],[CÓDIGO]],Consumo!$N$3:$N$862) + SUMIF(Consumo!$C$3:$C$862,tabItens[[#This Row],[CÓDIGO]],Consumo!$O$3:$O$862) + SUMIF(Consumo!$C$3:$C$862,tabItens[[#This Row],[CÓDIGO]],Consumo!$P$3:$P$862) + SUMIF(Consumo!$C$3:$C$862,tabItens[[#This Row],[CÓDIGO]],Consumo!$Q$3:$Q$862)</f>
        <v>0</v>
      </c>
      <c r="AT145" s="306">
        <f>SUMIF(Consumo!$C$3:$C$862,tabItens[[#This Row],[CÓDIGO]],Consumo!$Z$3:$Z$862)</f>
        <v>5</v>
      </c>
      <c r="AU145" s="307">
        <f>SUMIF(Consumo!$C$3:$C$862,tabItens[[#This Row],[CÓDIGO]],Consumo!$AA$3:$AA$862)</f>
        <v>5</v>
      </c>
      <c r="AV145" s="308">
        <f>SUMIF(Consumo!$C$3:$C$862,tabItens[[#This Row],[CÓDIGO]],Consumo!$Y$3:$Y$862)</f>
        <v>0.25</v>
      </c>
      <c r="AW145" s="281">
        <f>tabItens[[#This Row],[QTDE ATUAL]] + tabItens[[#This Row],[RC QTDE]] + tabItens[[#This Row],[AF SALDO]] + tabItens[[#This Row],[Recentes]]</f>
        <v>12</v>
      </c>
      <c r="AX145" s="309">
        <v>5</v>
      </c>
      <c r="AY145" s="309">
        <v>4</v>
      </c>
      <c r="AZ145" s="309">
        <f>IF(ISBLANK(tabItens[[#This Row],[CÓDIGO]]),"",tabItens[[#This Row],[PontoMês]] * (AZ$2+tabItens[[#This Row],[PontoQtM]]))</f>
        <v>20</v>
      </c>
      <c r="BA145" s="308">
        <f>tabItens[[#This Row],[PontoPed]] - tabItens[[#This Row],[Saldo]] + (1/10)</f>
        <v>8.1</v>
      </c>
      <c r="BB145" s="308">
        <f xml:space="preserve"> tabItens[[#This Row],[PontoMês]] * BB$2 - tabItens[[#This Row],[QTDE ATUAL]] - (1/10)</f>
        <v>-7.1</v>
      </c>
      <c r="BC145" s="310">
        <f>IF( tabItens[[#This Row],[PontoPed]]&gt;0, IF(tabItens[[#This Row],[PontoPed]]&lt;1, 1, IF( tabItens[[#This Row],[Saldo]]&gt;tabItens[[#This Row],[PontoPed]], 0, (tabItens[[#This Row],[PontoPed]]-tabItens[[#This Row],[Saldo]])/tabItens[[#This Row],[PontoPed]] ) ), 0 )</f>
        <v>0.4</v>
      </c>
      <c r="BD145" s="311">
        <f>ROUNDDOWN(IF( OR( AND(tabItens[[#This Row],[PontoPed]]&lt;tabItens[[#This Row],[Saldo]],tabItens[[#This Row],[Saldo]]&gt;0), tabItens[[#This Row],[PontoPed]]=0), 99, IF(AND(tabItens[[#This Row],[Saldo]]=0,tabItens[[#This Row],[PontoPed]]&gt;0), 0, (1-tabItens[[#This Row],[PctAb]])*10 ) ),0)</f>
        <v>6</v>
      </c>
      <c r="BE145" s="312">
        <f>MAX(ROUNDDOWN( IF(tabItens[[#This Row],[Abaixo]] &gt; 0,   tabItens[[#This Row],[Abaixo]] + (tabItens[[#This Row],[PontoMês]] * IF( OR( ISBLANK(tabItens[[#This Row],[ATA Nº/ANO]]), tabItens[[#This Row],[ATA Nº/ANO]] = ""),BE$2,BE$1)),0),0),0)</f>
        <v>23</v>
      </c>
      <c r="BF1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5" s="313">
        <f>SUMIF(Consumo!$C$3:$C$862,tabItens[[#This Row],[CÓDIGO]],Consumo!$E$3:$E$862)</f>
        <v>0</v>
      </c>
      <c r="BH145" s="314">
        <f>IF(AND(tabItens[[#This Row],[Pend]] &gt; 0,tabItens[[#This Row],[Consumo]] &lt;&gt; 0), tabItens[[#This Row],[Pend]] / tabItens[[#This Row],[Consumo]], 0 )</f>
        <v>0</v>
      </c>
      <c r="BI145" s="313"/>
      <c r="BJ145" s="313"/>
      <c r="BK145" s="315" t="s">
        <v>907</v>
      </c>
    </row>
    <row r="146" spans="1:63" x14ac:dyDescent="0.3">
      <c r="A146" s="336">
        <v>15267</v>
      </c>
      <c r="B146" s="277" t="s">
        <v>1128</v>
      </c>
      <c r="C146" s="337" t="s">
        <v>264</v>
      </c>
      <c r="D146" s="338">
        <v>2.38</v>
      </c>
      <c r="E146" s="339"/>
      <c r="F146" s="339"/>
      <c r="G146" s="339" t="s">
        <v>892</v>
      </c>
      <c r="H146" s="281">
        <v>23</v>
      </c>
      <c r="I146" s="340">
        <v>103003</v>
      </c>
      <c r="J146" s="341">
        <v>2.38</v>
      </c>
      <c r="K146" s="342">
        <v>30</v>
      </c>
      <c r="L146" s="285">
        <f>IF(tabItens[[#This Row],[Média]] &gt; 0, tabItens[[#This Row],[QTDE ATUAL]] / tabItens[[#This Row],[Média]],999.9)</f>
        <v>14.526315789473685</v>
      </c>
      <c r="M146" s="286">
        <v>0</v>
      </c>
      <c r="N146" s="287">
        <f>tabItens[[#This Row],[VALOR UNIT.]] * tabItens[[#This Row],[LC]]</f>
        <v>0</v>
      </c>
      <c r="O146" s="344" t="s">
        <v>2145</v>
      </c>
      <c r="P146" s="289"/>
      <c r="Q146" s="345"/>
      <c r="R146" s="343"/>
      <c r="S146" s="346"/>
      <c r="T146" s="292">
        <f>ROUNDDOWN(IFERROR(tabItens[[#This Row],[ATA DT.VALID.]] - $D$1,0) / 30,0)</f>
        <v>-1507</v>
      </c>
      <c r="U146" s="277" t="s">
        <v>1129</v>
      </c>
      <c r="V146" s="293">
        <v>1</v>
      </c>
      <c r="W146" s="294" t="s">
        <v>903</v>
      </c>
      <c r="X146" s="295">
        <v>55</v>
      </c>
      <c r="Y146" s="296">
        <v>34</v>
      </c>
      <c r="Z146" s="297">
        <v>2956</v>
      </c>
      <c r="AA146" s="298">
        <v>2023</v>
      </c>
      <c r="AB146" s="299">
        <v>20</v>
      </c>
      <c r="AC146" s="299"/>
      <c r="AD146" s="298"/>
      <c r="AE146" s="299"/>
      <c r="AF146" s="292"/>
      <c r="AG146" s="300" t="s">
        <v>904</v>
      </c>
      <c r="AH146" s="301"/>
      <c r="AI146" s="292">
        <v>12</v>
      </c>
      <c r="AJ146" s="301">
        <v>43664</v>
      </c>
      <c r="AK146" s="301" t="s">
        <v>892</v>
      </c>
      <c r="AL146" s="301">
        <v>43623</v>
      </c>
      <c r="AM146" s="346"/>
      <c r="AN146" s="339"/>
      <c r="AO146" s="302" t="str">
        <f>_xlfn.IFNA(IF(VLOOKUP(tabItens[[#This Row],[CÓDIGO]],tabExcluirDoEstoque[#Data],1,FALSE),"sim",""),"")</f>
        <v/>
      </c>
      <c r="AP146" s="303" t="str">
        <f ca="1">IF(OR(ISBLANK(tabItens[[#This Row],[ATA DT.VALID.]]),tabItens[[#This Row],[ATA DT.VALID.]]="",tabItens[[#This Row],[ATA DT.VALID.]]=" "),"",IF(TYPE(tabItens[[#This Row],[ATA DT.VALID.]])=1,ROUNDUP((tabItens[[#This Row],[ATA DT.VALID.]]-TODAY())/7,0),""))</f>
        <v/>
      </c>
      <c r="AQ146" s="304">
        <v>0</v>
      </c>
      <c r="AR146" s="305" t="str">
        <f>IF(ISBLANK(tabItens[[#This Row],[CÓDIGO]]),"",IFERROR(VLOOKUP(tabItens[[#This Row],[CÓDIGO]],Consumo!$C$3:$AC$862,26,FALSE),0))</f>
        <v>06.2023</v>
      </c>
      <c r="AS146" s="306">
        <f>SUMIF(Consumo!$C$3:$C$862,tabItens[[#This Row],[CÓDIGO]],Consumo!$N$3:$N$862) + SUMIF(Consumo!$C$3:$C$862,tabItens[[#This Row],[CÓDIGO]],Consumo!$O$3:$O$862) + SUMIF(Consumo!$C$3:$C$862,tabItens[[#This Row],[CÓDIGO]],Consumo!$P$3:$P$862) + SUMIF(Consumo!$C$3:$C$862,tabItens[[#This Row],[CÓDIGO]],Consumo!$Q$3:$Q$862)</f>
        <v>30</v>
      </c>
      <c r="AT146" s="306">
        <f>SUMIF(Consumo!$C$3:$C$862,tabItens[[#This Row],[CÓDIGO]],Consumo!$Z$3:$Z$862)</f>
        <v>30</v>
      </c>
      <c r="AU146" s="307">
        <f>SUMIF(Consumo!$C$3:$C$862,tabItens[[#This Row],[CÓDIGO]],Consumo!$AA$3:$AA$862)</f>
        <v>30</v>
      </c>
      <c r="AV146" s="308">
        <f>SUMIF(Consumo!$C$3:$C$862,tabItens[[#This Row],[CÓDIGO]],Consumo!$Y$3:$Y$862)</f>
        <v>1.5833333333333333</v>
      </c>
      <c r="AW146" s="281">
        <f>tabItens[[#This Row],[QTDE ATUAL]] + tabItens[[#This Row],[RC QTDE]] + tabItens[[#This Row],[AF SALDO]] + tabItens[[#This Row],[Recentes]]</f>
        <v>43</v>
      </c>
      <c r="AX146" s="309">
        <v>17</v>
      </c>
      <c r="AY146" s="309">
        <v>4</v>
      </c>
      <c r="AZ146" s="309">
        <f>IF(ISBLANK(tabItens[[#This Row],[CÓDIGO]]),"",tabItens[[#This Row],[PontoMês]] * (AZ$2+tabItens[[#This Row],[PontoQtM]]))</f>
        <v>68</v>
      </c>
      <c r="BA146" s="308">
        <f>tabItens[[#This Row],[PontoPed]] - tabItens[[#This Row],[Saldo]] + (1/10)</f>
        <v>25.1</v>
      </c>
      <c r="BB146" s="308">
        <f xml:space="preserve"> tabItens[[#This Row],[PontoMês]] * BB$2 - tabItens[[#This Row],[QTDE ATUAL]] - (1/10)</f>
        <v>-6.1</v>
      </c>
      <c r="BC146" s="310">
        <f>IF( tabItens[[#This Row],[PontoPed]]&gt;0, IF(tabItens[[#This Row],[PontoPed]]&lt;1, 1, IF( tabItens[[#This Row],[Saldo]]&gt;tabItens[[#This Row],[PontoPed]], 0, (tabItens[[#This Row],[PontoPed]]-tabItens[[#This Row],[Saldo]])/tabItens[[#This Row],[PontoPed]] ) ), 0 )</f>
        <v>0.36764705882352944</v>
      </c>
      <c r="BD146" s="311">
        <f>ROUNDDOWN(IF( OR( AND(tabItens[[#This Row],[PontoPed]]&lt;tabItens[[#This Row],[Saldo]],tabItens[[#This Row],[Saldo]]&gt;0), tabItens[[#This Row],[PontoPed]]=0), 99, IF(AND(tabItens[[#This Row],[Saldo]]=0,tabItens[[#This Row],[PontoPed]]&gt;0), 0, (1-tabItens[[#This Row],[PctAb]])*10 ) ),0)</f>
        <v>6</v>
      </c>
      <c r="BE146" s="312">
        <f>MAX(ROUNDDOWN( IF(tabItens[[#This Row],[Abaixo]] &gt; 0,   tabItens[[#This Row],[Abaixo]] + (tabItens[[#This Row],[PontoMês]] * IF( OR( ISBLANK(tabItens[[#This Row],[ATA Nº/ANO]]), tabItens[[#This Row],[ATA Nº/ANO]] = ""),BE$2,BE$1)),0),0),0)</f>
        <v>76</v>
      </c>
      <c r="BF1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6" s="313">
        <f>SUMIF(Consumo!$C$3:$C$862,tabItens[[#This Row],[CÓDIGO]],Consumo!$E$3:$E$862)</f>
        <v>0</v>
      </c>
      <c r="BH146" s="314">
        <f>IF(AND(tabItens[[#This Row],[Pend]] &gt; 0,tabItens[[#This Row],[Consumo]] &lt;&gt; 0), tabItens[[#This Row],[Pend]] / tabItens[[#This Row],[Consumo]], 0 )</f>
        <v>0</v>
      </c>
      <c r="BI146" s="313"/>
      <c r="BJ146" s="313"/>
      <c r="BK146" s="315" t="s">
        <v>907</v>
      </c>
    </row>
    <row r="147" spans="1:63" x14ac:dyDescent="0.3">
      <c r="A147" s="336">
        <v>12884</v>
      </c>
      <c r="B147" s="277" t="s">
        <v>1018</v>
      </c>
      <c r="C147" s="337" t="s">
        <v>264</v>
      </c>
      <c r="D147" s="338">
        <v>3.8</v>
      </c>
      <c r="E147" s="339"/>
      <c r="F147" s="339"/>
      <c r="G147" s="339" t="s">
        <v>892</v>
      </c>
      <c r="H147" s="281">
        <v>88</v>
      </c>
      <c r="I147" s="340">
        <v>103003</v>
      </c>
      <c r="J147" s="341">
        <v>3.8</v>
      </c>
      <c r="K147" s="342">
        <v>179</v>
      </c>
      <c r="L147" s="285">
        <f>IF(tabItens[[#This Row],[Média]] &gt; 0, tabItens[[#This Row],[QTDE ATUAL]] / tabItens[[#This Row],[Média]],999.9)</f>
        <v>4.8219178082191778</v>
      </c>
      <c r="M147" s="286">
        <v>0</v>
      </c>
      <c r="N147" s="287">
        <f>tabItens[[#This Row],[VALOR UNIT.]] * tabItens[[#This Row],[LC]]</f>
        <v>0</v>
      </c>
      <c r="O147" s="344" t="s">
        <v>2123</v>
      </c>
      <c r="P147" s="289"/>
      <c r="Q147" s="345"/>
      <c r="R147" s="343"/>
      <c r="S147" s="346"/>
      <c r="T147" s="292">
        <f>ROUNDDOWN(IFERROR(tabItens[[#This Row],[ATA DT.VALID.]] - $D$1,0) / 30,0)</f>
        <v>-1507</v>
      </c>
      <c r="U147" s="277" t="s">
        <v>1008</v>
      </c>
      <c r="V147" s="293">
        <v>1</v>
      </c>
      <c r="W147" s="294" t="s">
        <v>2105</v>
      </c>
      <c r="X147" s="295">
        <v>61</v>
      </c>
      <c r="Y147" s="296">
        <v>8</v>
      </c>
      <c r="Z147" s="297"/>
      <c r="AA147" s="298"/>
      <c r="AB147" s="299"/>
      <c r="AC147" s="299"/>
      <c r="AD147" s="298"/>
      <c r="AE147" s="299"/>
      <c r="AF147" s="292"/>
      <c r="AG147" s="300" t="s">
        <v>904</v>
      </c>
      <c r="AH147" s="301"/>
      <c r="AI147" s="292">
        <v>76</v>
      </c>
      <c r="AJ147" s="301">
        <v>45170</v>
      </c>
      <c r="AK147" s="301" t="s">
        <v>892</v>
      </c>
      <c r="AL147" s="301">
        <v>45145</v>
      </c>
      <c r="AM147" s="346"/>
      <c r="AN147" s="339"/>
      <c r="AO147" s="302" t="str">
        <f>_xlfn.IFNA(IF(VLOOKUP(tabItens[[#This Row],[CÓDIGO]],tabExcluirDoEstoque[#Data],1,FALSE),"sim",""),"")</f>
        <v/>
      </c>
      <c r="AP147" s="303" t="str">
        <f ca="1">IF(OR(ISBLANK(tabItens[[#This Row],[ATA DT.VALID.]]),tabItens[[#This Row],[ATA DT.VALID.]]="",tabItens[[#This Row],[ATA DT.VALID.]]=" "),"",IF(TYPE(tabItens[[#This Row],[ATA DT.VALID.]])=1,ROUNDUP((tabItens[[#This Row],[ATA DT.VALID.]]-TODAY())/7,0),""))</f>
        <v/>
      </c>
      <c r="AQ147" s="304">
        <v>0</v>
      </c>
      <c r="AR147" s="305" t="str">
        <f>IF(ISBLANK(tabItens[[#This Row],[CÓDIGO]]),"",IFERROR(VLOOKUP(tabItens[[#This Row],[CÓDIGO]],Consumo!$C$3:$AC$862,26,FALSE),0))</f>
        <v>09.2023</v>
      </c>
      <c r="AS147" s="306">
        <f>SUMIF(Consumo!$C$3:$C$862,tabItens[[#This Row],[CÓDIGO]],Consumo!$N$3:$N$862) + SUMIF(Consumo!$C$3:$C$862,tabItens[[#This Row],[CÓDIGO]],Consumo!$O$3:$O$862) + SUMIF(Consumo!$C$3:$C$862,tabItens[[#This Row],[CÓDIGO]],Consumo!$P$3:$P$862) + SUMIF(Consumo!$C$3:$C$862,tabItens[[#This Row],[CÓDIGO]],Consumo!$Q$3:$Q$862)</f>
        <v>40</v>
      </c>
      <c r="AT147" s="306">
        <f>SUMIF(Consumo!$C$3:$C$862,tabItens[[#This Row],[CÓDIGO]],Consumo!$Z$3:$Z$862)</f>
        <v>225</v>
      </c>
      <c r="AU147" s="307">
        <f>SUMIF(Consumo!$C$3:$C$862,tabItens[[#This Row],[CÓDIGO]],Consumo!$AA$3:$AA$862)</f>
        <v>56</v>
      </c>
      <c r="AV147" s="308">
        <f>SUMIF(Consumo!$C$3:$C$862,tabItens[[#This Row],[CÓDIGO]],Consumo!$Y$3:$Y$862)</f>
        <v>18.25</v>
      </c>
      <c r="AW147" s="281">
        <f>tabItens[[#This Row],[QTDE ATUAL]] + tabItens[[#This Row],[RC QTDE]] + tabItens[[#This Row],[AF SALDO]] + tabItens[[#This Row],[Recentes]]</f>
        <v>88</v>
      </c>
      <c r="AX147" s="309">
        <v>34</v>
      </c>
      <c r="AY147" s="309">
        <v>4</v>
      </c>
      <c r="AZ147" s="309">
        <f>IF(ISBLANK(tabItens[[#This Row],[CÓDIGO]]),"",tabItens[[#This Row],[PontoMês]] * (AZ$2+tabItens[[#This Row],[PontoQtM]]))</f>
        <v>136</v>
      </c>
      <c r="BA147" s="308">
        <f>tabItens[[#This Row],[PontoPed]] - tabItens[[#This Row],[Saldo]] + (1/10)</f>
        <v>48.1</v>
      </c>
      <c r="BB147" s="308">
        <f xml:space="preserve"> tabItens[[#This Row],[PontoMês]] * BB$2 - tabItens[[#This Row],[QTDE ATUAL]] - (1/10)</f>
        <v>-54.1</v>
      </c>
      <c r="BC147" s="310">
        <f>IF( tabItens[[#This Row],[PontoPed]]&gt;0, IF(tabItens[[#This Row],[PontoPed]]&lt;1, 1, IF( tabItens[[#This Row],[Saldo]]&gt;tabItens[[#This Row],[PontoPed]], 0, (tabItens[[#This Row],[PontoPed]]-tabItens[[#This Row],[Saldo]])/tabItens[[#This Row],[PontoPed]] ) ), 0 )</f>
        <v>0.35294117647058826</v>
      </c>
      <c r="BD147" s="311">
        <f>ROUNDDOWN(IF( OR( AND(tabItens[[#This Row],[PontoPed]]&lt;tabItens[[#This Row],[Saldo]],tabItens[[#This Row],[Saldo]]&gt;0), tabItens[[#This Row],[PontoPed]]=0), 99, IF(AND(tabItens[[#This Row],[Saldo]]=0,tabItens[[#This Row],[PontoPed]]&gt;0), 0, (1-tabItens[[#This Row],[PctAb]])*10 ) ),0)</f>
        <v>6</v>
      </c>
      <c r="BE147" s="312">
        <f>MAX(ROUNDDOWN( IF(tabItens[[#This Row],[Abaixo]] &gt; 0,   tabItens[[#This Row],[Abaixo]] + (tabItens[[#This Row],[PontoMês]] * IF( OR( ISBLANK(tabItens[[#This Row],[ATA Nº/ANO]]), tabItens[[#This Row],[ATA Nº/ANO]] = ""),BE$2,BE$1)),0),0),0)</f>
        <v>150</v>
      </c>
      <c r="BF1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7" s="313">
        <f>SUMIF(Consumo!$C$3:$C$862,tabItens[[#This Row],[CÓDIGO]],Consumo!$E$3:$E$862)</f>
        <v>0</v>
      </c>
      <c r="BH147" s="314">
        <f>IF(AND(tabItens[[#This Row],[Pend]] &gt; 0,tabItens[[#This Row],[Consumo]] &lt;&gt; 0), tabItens[[#This Row],[Pend]] / tabItens[[#This Row],[Consumo]], 0 )</f>
        <v>0</v>
      </c>
      <c r="BI147" s="313"/>
      <c r="BJ147" s="313"/>
      <c r="BK147" s="315" t="s">
        <v>907</v>
      </c>
    </row>
    <row r="148" spans="1:63" x14ac:dyDescent="0.3">
      <c r="A148" s="336">
        <v>81455</v>
      </c>
      <c r="B148" s="277" t="s">
        <v>1517</v>
      </c>
      <c r="C148" s="337" t="s">
        <v>264</v>
      </c>
      <c r="D148" s="338">
        <v>7.22</v>
      </c>
      <c r="E148" s="339"/>
      <c r="F148" s="339"/>
      <c r="G148" s="339" t="s">
        <v>892</v>
      </c>
      <c r="H148" s="281">
        <v>81</v>
      </c>
      <c r="I148" s="340">
        <v>103003</v>
      </c>
      <c r="J148" s="341">
        <v>7.22</v>
      </c>
      <c r="K148" s="342">
        <v>582</v>
      </c>
      <c r="L148" s="285">
        <f>IF(tabItens[[#This Row],[Média]] &gt; 0, tabItens[[#This Row],[QTDE ATUAL]] / tabItens[[#This Row],[Média]],999.9)</f>
        <v>1.6254180602006689</v>
      </c>
      <c r="M148" s="286">
        <v>0</v>
      </c>
      <c r="N148" s="287">
        <f>tabItens[[#This Row],[VALOR UNIT.]] * tabItens[[#This Row],[LC]]</f>
        <v>0</v>
      </c>
      <c r="O148" s="344" t="s">
        <v>2127</v>
      </c>
      <c r="P148" s="289"/>
      <c r="Q148" s="345"/>
      <c r="R148" s="343"/>
      <c r="S148" s="346"/>
      <c r="T148" s="292">
        <f>ROUNDDOWN(IFERROR(tabItens[[#This Row],[ATA DT.VALID.]] - $D$1,0) / 30,0)</f>
        <v>-1507</v>
      </c>
      <c r="U148" s="277" t="s">
        <v>1317</v>
      </c>
      <c r="V148" s="293">
        <v>1</v>
      </c>
      <c r="W148" s="294" t="s">
        <v>2106</v>
      </c>
      <c r="X148" s="295">
        <v>83</v>
      </c>
      <c r="Y148" s="296">
        <v>4</v>
      </c>
      <c r="Z148" s="297"/>
      <c r="AA148" s="298"/>
      <c r="AB148" s="299"/>
      <c r="AC148" s="299"/>
      <c r="AD148" s="298"/>
      <c r="AE148" s="299"/>
      <c r="AF148" s="292"/>
      <c r="AG148" s="300" t="s">
        <v>904</v>
      </c>
      <c r="AH148" s="301"/>
      <c r="AI148" s="292">
        <v>194</v>
      </c>
      <c r="AJ148" s="301">
        <v>45201</v>
      </c>
      <c r="AK148" s="301">
        <v>38223</v>
      </c>
      <c r="AL148" s="301">
        <v>45189</v>
      </c>
      <c r="AM148" s="346"/>
      <c r="AN148" s="339"/>
      <c r="AO148" s="302" t="str">
        <f>_xlfn.IFNA(IF(VLOOKUP(tabItens[[#This Row],[CÓDIGO]],tabExcluirDoEstoque[#Data],1,FALSE),"sim",""),"")</f>
        <v/>
      </c>
      <c r="AP148" s="303" t="str">
        <f ca="1">IF(OR(ISBLANK(tabItens[[#This Row],[ATA DT.VALID.]]),tabItens[[#This Row],[ATA DT.VALID.]]="",tabItens[[#This Row],[ATA DT.VALID.]]=" "),"",IF(TYPE(tabItens[[#This Row],[ATA DT.VALID.]])=1,ROUNDUP((tabItens[[#This Row],[ATA DT.VALID.]]-TODAY())/7,0),""))</f>
        <v/>
      </c>
      <c r="AQ148" s="304">
        <v>0</v>
      </c>
      <c r="AR148" s="305" t="str">
        <f>IF(ISBLANK(tabItens[[#This Row],[CÓDIGO]]),"",IFERROR(VLOOKUP(tabItens[[#This Row],[CÓDIGO]],Consumo!$C$3:$AC$862,26,FALSE),0))</f>
        <v>05.2023</v>
      </c>
      <c r="AS148" s="306">
        <f>SUMIF(Consumo!$C$3:$C$862,tabItens[[#This Row],[CÓDIGO]],Consumo!$N$3:$N$862) + SUMIF(Consumo!$C$3:$C$862,tabItens[[#This Row],[CÓDIGO]],Consumo!$O$3:$O$862) + SUMIF(Consumo!$C$3:$C$862,tabItens[[#This Row],[CÓDIGO]],Consumo!$P$3:$P$862) + SUMIF(Consumo!$C$3:$C$862,tabItens[[#This Row],[CÓDIGO]],Consumo!$Q$3:$Q$862)</f>
        <v>0</v>
      </c>
      <c r="AT148" s="306">
        <f>SUMIF(Consumo!$C$3:$C$862,tabItens[[#This Row],[CÓDIGO]],Consumo!$Z$3:$Z$862)</f>
        <v>650</v>
      </c>
      <c r="AU148" s="307">
        <f>SUMIF(Consumo!$C$3:$C$862,tabItens[[#This Row],[CÓDIGO]],Consumo!$AA$3:$AA$862)</f>
        <v>270</v>
      </c>
      <c r="AV148" s="308">
        <f>SUMIF(Consumo!$C$3:$C$862,tabItens[[#This Row],[CÓDIGO]],Consumo!$Y$3:$Y$862)</f>
        <v>49.833333333333336</v>
      </c>
      <c r="AW148" s="281">
        <f>tabItens[[#This Row],[QTDE ATUAL]] + tabItens[[#This Row],[RC QTDE]] + tabItens[[#This Row],[AF SALDO]] + tabItens[[#This Row],[Recentes]]</f>
        <v>81</v>
      </c>
      <c r="AX148" s="309">
        <v>30</v>
      </c>
      <c r="AY148" s="309">
        <v>4</v>
      </c>
      <c r="AZ148" s="309">
        <f>IF(ISBLANK(tabItens[[#This Row],[CÓDIGO]]),"",tabItens[[#This Row],[PontoMês]] * (AZ$2+tabItens[[#This Row],[PontoQtM]]))</f>
        <v>120</v>
      </c>
      <c r="BA148" s="308">
        <f>tabItens[[#This Row],[PontoPed]] - tabItens[[#This Row],[Saldo]] + (1/10)</f>
        <v>39.1</v>
      </c>
      <c r="BB148" s="308">
        <f xml:space="preserve"> tabItens[[#This Row],[PontoMês]] * BB$2 - tabItens[[#This Row],[QTDE ATUAL]] - (1/10)</f>
        <v>-51.1</v>
      </c>
      <c r="BC148" s="310">
        <f>IF( tabItens[[#This Row],[PontoPed]]&gt;0, IF(tabItens[[#This Row],[PontoPed]]&lt;1, 1, IF( tabItens[[#This Row],[Saldo]]&gt;tabItens[[#This Row],[PontoPed]], 0, (tabItens[[#This Row],[PontoPed]]-tabItens[[#This Row],[Saldo]])/tabItens[[#This Row],[PontoPed]] ) ), 0 )</f>
        <v>0.32500000000000001</v>
      </c>
      <c r="BD148" s="311">
        <f>ROUNDDOWN(IF( OR( AND(tabItens[[#This Row],[PontoPed]]&lt;tabItens[[#This Row],[Saldo]],tabItens[[#This Row],[Saldo]]&gt;0), tabItens[[#This Row],[PontoPed]]=0), 99, IF(AND(tabItens[[#This Row],[Saldo]]=0,tabItens[[#This Row],[PontoPed]]&gt;0), 0, (1-tabItens[[#This Row],[PctAb]])*10 ) ),0)</f>
        <v>6</v>
      </c>
      <c r="BE148" s="312">
        <f>MAX(ROUNDDOWN( IF(tabItens[[#This Row],[Abaixo]] &gt; 0,   tabItens[[#This Row],[Abaixo]] + (tabItens[[#This Row],[PontoMês]] * IF( OR( ISBLANK(tabItens[[#This Row],[ATA Nº/ANO]]), tabItens[[#This Row],[ATA Nº/ANO]] = ""),BE$2,BE$1)),0),0),0)</f>
        <v>129</v>
      </c>
      <c r="BF1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48" s="313">
        <f>SUMIF(Consumo!$C$3:$C$862,tabItens[[#This Row],[CÓDIGO]],Consumo!$E$3:$E$862)</f>
        <v>68</v>
      </c>
      <c r="BH148" s="314">
        <f>IF(AND(tabItens[[#This Row],[Pend]] &gt; 0,tabItens[[#This Row],[Consumo]] &lt;&gt; 0), tabItens[[#This Row],[Pend]] / tabItens[[#This Row],[Consumo]], 0 )</f>
        <v>0.10461538461538461</v>
      </c>
      <c r="BI148" s="313"/>
      <c r="BJ148" s="313"/>
      <c r="BK148" s="315" t="s">
        <v>907</v>
      </c>
    </row>
    <row r="149" spans="1:63" x14ac:dyDescent="0.3">
      <c r="A149" s="336">
        <v>131935</v>
      </c>
      <c r="B149" s="277" t="s">
        <v>1860</v>
      </c>
      <c r="C149" s="337" t="s">
        <v>31</v>
      </c>
      <c r="D149" s="338">
        <v>2.56</v>
      </c>
      <c r="E149" s="339"/>
      <c r="F149" s="339"/>
      <c r="G149" s="339" t="s">
        <v>892</v>
      </c>
      <c r="H149" s="281">
        <v>2297</v>
      </c>
      <c r="I149" s="340">
        <v>103003</v>
      </c>
      <c r="J149" s="341">
        <v>2.56</v>
      </c>
      <c r="K149" s="342">
        <v>7280</v>
      </c>
      <c r="L149" s="285">
        <f>IF(tabItens[[#This Row],[Média]] &gt; 0, tabItens[[#This Row],[QTDE ATUAL]] / tabItens[[#This Row],[Média]],999.9)</f>
        <v>5.1129660545353364</v>
      </c>
      <c r="M149" s="286">
        <v>0</v>
      </c>
      <c r="N149" s="287">
        <f>tabItens[[#This Row],[VALOR UNIT.]] * tabItens[[#This Row],[LC]]</f>
        <v>0</v>
      </c>
      <c r="O149" s="344"/>
      <c r="P149" s="289"/>
      <c r="Q149" s="345"/>
      <c r="R149" s="343"/>
      <c r="S149" s="346"/>
      <c r="T149" s="292">
        <f>ROUNDDOWN(IFERROR(tabItens[[#This Row],[ATA DT.VALID.]] - $D$1,0) / 30,0)</f>
        <v>-1507</v>
      </c>
      <c r="U149" s="277" t="s">
        <v>895</v>
      </c>
      <c r="V149" s="293">
        <v>1</v>
      </c>
      <c r="W149" s="294" t="s">
        <v>905</v>
      </c>
      <c r="X149" s="295">
        <v>45</v>
      </c>
      <c r="Y149" s="296">
        <v>9</v>
      </c>
      <c r="Z149" s="297"/>
      <c r="AA149" s="298"/>
      <c r="AB149" s="299"/>
      <c r="AC149" s="299"/>
      <c r="AD149" s="298"/>
      <c r="AE149" s="299"/>
      <c r="AF149" s="292"/>
      <c r="AG149" s="300" t="s">
        <v>904</v>
      </c>
      <c r="AH149" s="301"/>
      <c r="AI149" s="292">
        <v>2542</v>
      </c>
      <c r="AJ149" s="301">
        <v>44950</v>
      </c>
      <c r="AK149" s="301">
        <v>42590</v>
      </c>
      <c r="AL149" s="301">
        <v>44910</v>
      </c>
      <c r="AM149" s="346"/>
      <c r="AN149" s="339"/>
      <c r="AO149" s="302" t="str">
        <f>_xlfn.IFNA(IF(VLOOKUP(tabItens[[#This Row],[CÓDIGO]],tabExcluirDoEstoque[#Data],1,FALSE),"sim",""),"")</f>
        <v/>
      </c>
      <c r="AP149" s="303" t="str">
        <f ca="1">IF(OR(ISBLANK(tabItens[[#This Row],[ATA DT.VALID.]]),tabItens[[#This Row],[ATA DT.VALID.]]="",tabItens[[#This Row],[ATA DT.VALID.]]=" "),"",IF(TYPE(tabItens[[#This Row],[ATA DT.VALID.]])=1,ROUNDUP((tabItens[[#This Row],[ATA DT.VALID.]]-TODAY())/7,0),""))</f>
        <v/>
      </c>
      <c r="AQ149" s="304"/>
      <c r="AR149" s="305" t="str">
        <f>IF(ISBLANK(tabItens[[#This Row],[CÓDIGO]]),"",IFERROR(VLOOKUP(tabItens[[#This Row],[CÓDIGO]],Consumo!$C$3:$AC$862,26,FALSE),0))</f>
        <v>09.2023</v>
      </c>
      <c r="AS149" s="306">
        <f>SUMIF(Consumo!$C$3:$C$862,tabItens[[#This Row],[CÓDIGO]],Consumo!$N$3:$N$862) + SUMIF(Consumo!$C$3:$C$862,tabItens[[#This Row],[CÓDIGO]],Consumo!$O$3:$O$862) + SUMIF(Consumo!$C$3:$C$862,tabItens[[#This Row],[CÓDIGO]],Consumo!$P$3:$P$862) + SUMIF(Consumo!$C$3:$C$862,tabItens[[#This Row],[CÓDIGO]],Consumo!$Q$3:$Q$862)</f>
        <v>394</v>
      </c>
      <c r="AT149" s="306">
        <f>SUMIF(Consumo!$C$3:$C$862,tabItens[[#This Row],[CÓDIGO]],Consumo!$Z$3:$Z$862)</f>
        <v>7696</v>
      </c>
      <c r="AU149" s="307">
        <f>SUMIF(Consumo!$C$3:$C$862,tabItens[[#This Row],[CÓDIGO]],Consumo!$AA$3:$AA$862)</f>
        <v>6500</v>
      </c>
      <c r="AV149" s="308">
        <f>SUMIF(Consumo!$C$3:$C$862,tabItens[[#This Row],[CÓDIGO]],Consumo!$Y$3:$Y$862)</f>
        <v>449.25</v>
      </c>
      <c r="AW149" s="281">
        <f>tabItens[[#This Row],[QTDE ATUAL]] + tabItens[[#This Row],[RC QTDE]] + tabItens[[#This Row],[AF SALDO]] + tabItens[[#This Row],[Recentes]]</f>
        <v>2297</v>
      </c>
      <c r="AX149" s="309">
        <v>834</v>
      </c>
      <c r="AY149" s="309">
        <v>4</v>
      </c>
      <c r="AZ149" s="309">
        <f>IF(ISBLANK(tabItens[[#This Row],[CÓDIGO]]),"",tabItens[[#This Row],[PontoMês]] * (AZ$2+tabItens[[#This Row],[PontoQtM]]))</f>
        <v>3336</v>
      </c>
      <c r="BA149" s="308">
        <f>tabItens[[#This Row],[PontoPed]] - tabItens[[#This Row],[Saldo]] + (1/10)</f>
        <v>1039.0999999999999</v>
      </c>
      <c r="BB149" s="308">
        <f xml:space="preserve"> tabItens[[#This Row],[PontoMês]] * BB$2 - tabItens[[#This Row],[QTDE ATUAL]] - (1/10)</f>
        <v>-1463.1</v>
      </c>
      <c r="BC149" s="310">
        <f>IF( tabItens[[#This Row],[PontoPed]]&gt;0, IF(tabItens[[#This Row],[PontoPed]]&lt;1, 1, IF( tabItens[[#This Row],[Saldo]]&gt;tabItens[[#This Row],[PontoPed]], 0, (tabItens[[#This Row],[PontoPed]]-tabItens[[#This Row],[Saldo]])/tabItens[[#This Row],[PontoPed]] ) ), 0 )</f>
        <v>0.31145083932853718</v>
      </c>
      <c r="BD149" s="311">
        <f>ROUNDDOWN(IF( OR( AND(tabItens[[#This Row],[PontoPed]]&lt;tabItens[[#This Row],[Saldo]],tabItens[[#This Row],[Saldo]]&gt;0), tabItens[[#This Row],[PontoPed]]=0), 99, IF(AND(tabItens[[#This Row],[Saldo]]=0,tabItens[[#This Row],[PontoPed]]&gt;0), 0, (1-tabItens[[#This Row],[PctAb]])*10 ) ),0)</f>
        <v>6</v>
      </c>
      <c r="BE149" s="312">
        <f>MAX(ROUNDDOWN( IF(tabItens[[#This Row],[Abaixo]] &gt; 0,   tabItens[[#This Row],[Abaixo]] + (tabItens[[#This Row],[PontoMês]] * IF( OR( ISBLANK(tabItens[[#This Row],[ATA Nº/ANO]]), tabItens[[#This Row],[ATA Nº/ANO]] = ""),BE$2,BE$1)),0),0),0)</f>
        <v>6043</v>
      </c>
      <c r="BF14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6043</v>
      </c>
      <c r="BG149" s="313">
        <f>SUMIF(Consumo!$C$3:$C$862,tabItens[[#This Row],[CÓDIGO]],Consumo!$E$3:$E$862)</f>
        <v>70</v>
      </c>
      <c r="BH149" s="314">
        <f>IF(AND(tabItens[[#This Row],[Pend]] &gt; 0,tabItens[[#This Row],[Consumo]] &lt;&gt; 0), tabItens[[#This Row],[Pend]] / tabItens[[#This Row],[Consumo]], 0 )</f>
        <v>9.0956340956340961E-3</v>
      </c>
      <c r="BI149" s="313"/>
      <c r="BJ149" s="313"/>
      <c r="BK149" s="315" t="s">
        <v>907</v>
      </c>
    </row>
    <row r="150" spans="1:63" x14ac:dyDescent="0.3">
      <c r="A150" s="336">
        <v>29952</v>
      </c>
      <c r="B150" s="277" t="s">
        <v>1280</v>
      </c>
      <c r="C150" s="337" t="s">
        <v>264</v>
      </c>
      <c r="D150" s="338">
        <v>3.83</v>
      </c>
      <c r="E150" s="339"/>
      <c r="F150" s="339"/>
      <c r="G150" s="339" t="s">
        <v>892</v>
      </c>
      <c r="H150" s="281">
        <v>1256</v>
      </c>
      <c r="I150" s="340">
        <v>103003</v>
      </c>
      <c r="J150" s="341">
        <v>3.83</v>
      </c>
      <c r="K150" s="342">
        <v>3570</v>
      </c>
      <c r="L150" s="285">
        <f>IF(tabItens[[#This Row],[Média]] &gt; 0, tabItens[[#This Row],[QTDE ATUAL]] / tabItens[[#This Row],[Média]],999.9)</f>
        <v>3.348589202399467</v>
      </c>
      <c r="M150" s="286">
        <v>0</v>
      </c>
      <c r="N150" s="287">
        <f>tabItens[[#This Row],[VALOR UNIT.]] * tabItens[[#This Row],[LC]]</f>
        <v>0</v>
      </c>
      <c r="O150" s="344"/>
      <c r="P150" s="289"/>
      <c r="Q150" s="345"/>
      <c r="R150" s="343"/>
      <c r="S150" s="346"/>
      <c r="T150" s="292">
        <f>ROUNDDOWN(IFERROR(tabItens[[#This Row],[ATA DT.VALID.]] - $D$1,0) / 30,0)</f>
        <v>-1507</v>
      </c>
      <c r="U150" s="277" t="s">
        <v>974</v>
      </c>
      <c r="V150" s="293">
        <v>1</v>
      </c>
      <c r="W150" s="294" t="s">
        <v>2103</v>
      </c>
      <c r="X150" s="295">
        <v>45</v>
      </c>
      <c r="Y150" s="296">
        <v>12</v>
      </c>
      <c r="Z150" s="297"/>
      <c r="AA150" s="298"/>
      <c r="AB150" s="299"/>
      <c r="AC150" s="299"/>
      <c r="AD150" s="298"/>
      <c r="AE150" s="299"/>
      <c r="AF150" s="292"/>
      <c r="AG150" s="300" t="s">
        <v>904</v>
      </c>
      <c r="AH150" s="301"/>
      <c r="AI150" s="292">
        <v>1608</v>
      </c>
      <c r="AJ150" s="301">
        <v>45036</v>
      </c>
      <c r="AK150" s="301" t="s">
        <v>892</v>
      </c>
      <c r="AL150" s="301">
        <v>44998</v>
      </c>
      <c r="AM150" s="346"/>
      <c r="AN150" s="339"/>
      <c r="AO150" s="302" t="str">
        <f>_xlfn.IFNA(IF(VLOOKUP(tabItens[[#This Row],[CÓDIGO]],tabExcluirDoEstoque[#Data],1,FALSE),"sim",""),"")</f>
        <v/>
      </c>
      <c r="AP150" s="303" t="str">
        <f ca="1">IF(OR(ISBLANK(tabItens[[#This Row],[ATA DT.VALID.]]),tabItens[[#This Row],[ATA DT.VALID.]]="",tabItens[[#This Row],[ATA DT.VALID.]]=" "),"",IF(TYPE(tabItens[[#This Row],[ATA DT.VALID.]])=1,ROUNDUP((tabItens[[#This Row],[ATA DT.VALID.]]-TODAY())/7,0),""))</f>
        <v/>
      </c>
      <c r="AQ150" s="304"/>
      <c r="AR150" s="305" t="str">
        <f>IF(ISBLANK(tabItens[[#This Row],[CÓDIGO]]),"",IFERROR(VLOOKUP(tabItens[[#This Row],[CÓDIGO]],Consumo!$C$3:$AC$862,26,FALSE),0))</f>
        <v>09.2023</v>
      </c>
      <c r="AS150" s="306">
        <f>SUMIF(Consumo!$C$3:$C$862,tabItens[[#This Row],[CÓDIGO]],Consumo!$N$3:$N$862) + SUMIF(Consumo!$C$3:$C$862,tabItens[[#This Row],[CÓDIGO]],Consumo!$O$3:$O$862) + SUMIF(Consumo!$C$3:$C$862,tabItens[[#This Row],[CÓDIGO]],Consumo!$P$3:$P$862) + SUMIF(Consumo!$C$3:$C$862,tabItens[[#This Row],[CÓDIGO]],Consumo!$Q$3:$Q$862)</f>
        <v>1167</v>
      </c>
      <c r="AT150" s="306">
        <f>SUMIF(Consumo!$C$3:$C$862,tabItens[[#This Row],[CÓDIGO]],Consumo!$Z$3:$Z$862)</f>
        <v>5056</v>
      </c>
      <c r="AU150" s="307">
        <f>SUMIF(Consumo!$C$3:$C$862,tabItens[[#This Row],[CÓDIGO]],Consumo!$AA$3:$AA$862)</f>
        <v>1902</v>
      </c>
      <c r="AV150" s="308">
        <f>SUMIF(Consumo!$C$3:$C$862,tabItens[[#This Row],[CÓDIGO]],Consumo!$Y$3:$Y$862)</f>
        <v>375.08333333333331</v>
      </c>
      <c r="AW150" s="281">
        <f>tabItens[[#This Row],[QTDE ATUAL]] + tabItens[[#This Row],[RC QTDE]] + tabItens[[#This Row],[AF SALDO]] + tabItens[[#This Row],[Recentes]]</f>
        <v>1256</v>
      </c>
      <c r="AX150" s="309">
        <v>450</v>
      </c>
      <c r="AY150" s="309">
        <v>4</v>
      </c>
      <c r="AZ150" s="309">
        <f>IF(ISBLANK(tabItens[[#This Row],[CÓDIGO]]),"",tabItens[[#This Row],[PontoMês]] * (AZ$2+tabItens[[#This Row],[PontoQtM]]))</f>
        <v>1800</v>
      </c>
      <c r="BA150" s="308">
        <f>tabItens[[#This Row],[PontoPed]] - tabItens[[#This Row],[Saldo]] + (1/10)</f>
        <v>544.1</v>
      </c>
      <c r="BB150" s="308">
        <f xml:space="preserve"> tabItens[[#This Row],[PontoMês]] * BB$2 - tabItens[[#This Row],[QTDE ATUAL]] - (1/10)</f>
        <v>-806.1</v>
      </c>
      <c r="BC150" s="310">
        <f>IF( tabItens[[#This Row],[PontoPed]]&gt;0, IF(tabItens[[#This Row],[PontoPed]]&lt;1, 1, IF( tabItens[[#This Row],[Saldo]]&gt;tabItens[[#This Row],[PontoPed]], 0, (tabItens[[#This Row],[PontoPed]]-tabItens[[#This Row],[Saldo]])/tabItens[[#This Row],[PontoPed]] ) ), 0 )</f>
        <v>0.30222222222222223</v>
      </c>
      <c r="BD150" s="311">
        <f>ROUNDDOWN(IF( OR( AND(tabItens[[#This Row],[PontoPed]]&lt;tabItens[[#This Row],[Saldo]],tabItens[[#This Row],[Saldo]]&gt;0), tabItens[[#This Row],[PontoPed]]=0), 99, IF(AND(tabItens[[#This Row],[Saldo]]=0,tabItens[[#This Row],[PontoPed]]&gt;0), 0, (1-tabItens[[#This Row],[PctAb]])*10 ) ),0)</f>
        <v>6</v>
      </c>
      <c r="BE150" s="312">
        <f>MAX(ROUNDDOWN( IF(tabItens[[#This Row],[Abaixo]] &gt; 0,   tabItens[[#This Row],[Abaixo]] + (tabItens[[#This Row],[PontoMês]] * IF( OR( ISBLANK(tabItens[[#This Row],[ATA Nº/ANO]]), tabItens[[#This Row],[ATA Nº/ANO]] = ""),BE$2,BE$1)),0),0),0)</f>
        <v>3244</v>
      </c>
      <c r="BF15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3244</v>
      </c>
      <c r="BG150" s="313">
        <f>SUMIF(Consumo!$C$3:$C$862,tabItens[[#This Row],[CÓDIGO]],Consumo!$E$3:$E$862)</f>
        <v>234</v>
      </c>
      <c r="BH150" s="314">
        <f>IF(AND(tabItens[[#This Row],[Pend]] &gt; 0,tabItens[[#This Row],[Consumo]] &lt;&gt; 0), tabItens[[#This Row],[Pend]] / tabItens[[#This Row],[Consumo]], 0 )</f>
        <v>4.628164556962025E-2</v>
      </c>
      <c r="BI150" s="313"/>
      <c r="BJ150" s="313"/>
      <c r="BK150" s="315" t="s">
        <v>907</v>
      </c>
    </row>
    <row r="151" spans="1:63" x14ac:dyDescent="0.3">
      <c r="A151" s="336">
        <v>10719</v>
      </c>
      <c r="B151" s="277" t="s">
        <v>961</v>
      </c>
      <c r="C151" s="337" t="s">
        <v>268</v>
      </c>
      <c r="D151" s="338">
        <v>11.99</v>
      </c>
      <c r="E151" s="339" t="s">
        <v>962</v>
      </c>
      <c r="F151" s="339" t="s">
        <v>963</v>
      </c>
      <c r="G151" s="339" t="s">
        <v>964</v>
      </c>
      <c r="H151" s="281">
        <v>2984</v>
      </c>
      <c r="I151" s="340">
        <v>103003</v>
      </c>
      <c r="J151" s="341">
        <v>11.99</v>
      </c>
      <c r="K151" s="342">
        <v>23741</v>
      </c>
      <c r="L151" s="285">
        <f>IF(tabItens[[#This Row],[Média]] &gt; 0, tabItens[[#This Row],[QTDE ATUAL]] / tabItens[[#This Row],[Média]],999.9)</f>
        <v>0.8599836687641097</v>
      </c>
      <c r="M151" s="286">
        <v>0</v>
      </c>
      <c r="N151" s="287">
        <f>tabItens[[#This Row],[VALOR UNIT.]] * tabItens[[#This Row],[LC]]</f>
        <v>0</v>
      </c>
      <c r="O151" s="344" t="s">
        <v>965</v>
      </c>
      <c r="P151" s="289">
        <v>0</v>
      </c>
      <c r="Q151" s="345">
        <v>105769</v>
      </c>
      <c r="R151" s="343">
        <v>1268170.31</v>
      </c>
      <c r="S151" s="346">
        <v>45422</v>
      </c>
      <c r="T151" s="292">
        <f>ROUNDDOWN(IFERROR(tabItens[[#This Row],[ATA DT.VALID.]] - $D$1,0) / 30,0)</f>
        <v>6</v>
      </c>
      <c r="U151" s="277" t="s">
        <v>966</v>
      </c>
      <c r="V151" s="293">
        <v>1</v>
      </c>
      <c r="W151" s="294" t="s">
        <v>2103</v>
      </c>
      <c r="X151" s="295">
        <v>71</v>
      </c>
      <c r="Y151" s="296">
        <v>26</v>
      </c>
      <c r="Z151" s="297"/>
      <c r="AA151" s="298"/>
      <c r="AB151" s="299"/>
      <c r="AC151" s="299">
        <v>12171</v>
      </c>
      <c r="AD151" s="298">
        <v>2023</v>
      </c>
      <c r="AE151" s="299">
        <v>5331</v>
      </c>
      <c r="AF151" s="292">
        <v>5331</v>
      </c>
      <c r="AG151" s="300" t="s">
        <v>2085</v>
      </c>
      <c r="AH151" s="301">
        <v>45208</v>
      </c>
      <c r="AI151" s="292">
        <v>13836</v>
      </c>
      <c r="AJ151" s="301">
        <v>45148</v>
      </c>
      <c r="AK151" s="301" t="s">
        <v>892</v>
      </c>
      <c r="AL151" s="301">
        <v>45209</v>
      </c>
      <c r="AM151" s="346"/>
      <c r="AN151" s="339"/>
      <c r="AO151" s="302" t="str">
        <f>_xlfn.IFNA(IF(VLOOKUP(tabItens[[#This Row],[CÓDIGO]],tabExcluirDoEstoque[#Data],1,FALSE),"sim",""),"")</f>
        <v/>
      </c>
      <c r="AP151" s="303">
        <f ca="1">IF(OR(ISBLANK(tabItens[[#This Row],[ATA DT.VALID.]]),tabItens[[#This Row],[ATA DT.VALID.]]="",tabItens[[#This Row],[ATA DT.VALID.]]=" "),"",IF(TYPE(tabItens[[#This Row],[ATA DT.VALID.]])=1,ROUNDUP((tabItens[[#This Row],[ATA DT.VALID.]]-TODAY())/7,0),""))</f>
        <v>28</v>
      </c>
      <c r="AQ151" s="304">
        <v>0</v>
      </c>
      <c r="AR151" s="305" t="str">
        <f>IF(ISBLANK(tabItens[[#This Row],[CÓDIGO]]),"",IFERROR(VLOOKUP(tabItens[[#This Row],[CÓDIGO]],Consumo!$C$3:$AC$862,26,FALSE),0))</f>
        <v>09.2023</v>
      </c>
      <c r="AS151" s="306">
        <f>SUMIF(Consumo!$C$3:$C$862,tabItens[[#This Row],[CÓDIGO]],Consumo!$N$3:$N$862) + SUMIF(Consumo!$C$3:$C$862,tabItens[[#This Row],[CÓDIGO]],Consumo!$O$3:$O$862) + SUMIF(Consumo!$C$3:$C$862,tabItens[[#This Row],[CÓDIGO]],Consumo!$P$3:$P$862) + SUMIF(Consumo!$C$3:$C$862,tabItens[[#This Row],[CÓDIGO]],Consumo!$Q$3:$Q$862)</f>
        <v>14815</v>
      </c>
      <c r="AT151" s="306">
        <f>SUMIF(Consumo!$C$3:$C$862,tabItens[[#This Row],[CÓDIGO]],Consumo!$Z$3:$Z$862)</f>
        <v>41638</v>
      </c>
      <c r="AU151" s="307">
        <f>SUMIF(Consumo!$C$3:$C$862,tabItens[[#This Row],[CÓDIGO]],Consumo!$AA$3:$AA$862)</f>
        <v>4731</v>
      </c>
      <c r="AV151" s="308">
        <f>SUMIF(Consumo!$C$3:$C$862,tabItens[[#This Row],[CÓDIGO]],Consumo!$Y$3:$Y$862)</f>
        <v>3469.8333333333335</v>
      </c>
      <c r="AW151" s="281">
        <f>tabItens[[#This Row],[QTDE ATUAL]] + tabItens[[#This Row],[RC QTDE]] + tabItens[[#This Row],[AF SALDO]] + tabItens[[#This Row],[Recentes]]</f>
        <v>8315</v>
      </c>
      <c r="AX151" s="309">
        <v>3498</v>
      </c>
      <c r="AY151" s="309">
        <v>3</v>
      </c>
      <c r="AZ151" s="309">
        <f>IF(ISBLANK(tabItens[[#This Row],[CÓDIGO]]),"",tabItens[[#This Row],[PontoMês]] * (AZ$2+tabItens[[#This Row],[PontoQtM]]))</f>
        <v>10494</v>
      </c>
      <c r="BA151" s="308">
        <f>tabItens[[#This Row],[PontoPed]] - tabItens[[#This Row],[Saldo]] + (1/10)</f>
        <v>2179.1</v>
      </c>
      <c r="BB151" s="308">
        <f xml:space="preserve"> tabItens[[#This Row],[PontoMês]] * BB$2 - tabItens[[#This Row],[QTDE ATUAL]] - (1/10)</f>
        <v>513.9</v>
      </c>
      <c r="BC151" s="310">
        <f>IF( tabItens[[#This Row],[PontoPed]]&gt;0, IF(tabItens[[#This Row],[PontoPed]]&lt;1, 1, IF( tabItens[[#This Row],[Saldo]]&gt;tabItens[[#This Row],[PontoPed]], 0, (tabItens[[#This Row],[PontoPed]]-tabItens[[#This Row],[Saldo]])/tabItens[[#This Row],[PontoPed]] ) ), 0 )</f>
        <v>0.2076424623594435</v>
      </c>
      <c r="BD151" s="311">
        <f>ROUNDDOWN(IF( OR( AND(tabItens[[#This Row],[PontoPed]]&lt;tabItens[[#This Row],[Saldo]],tabItens[[#This Row],[Saldo]]&gt;0), tabItens[[#This Row],[PontoPed]]=0), 99, IF(AND(tabItens[[#This Row],[Saldo]]=0,tabItens[[#This Row],[PontoPed]]&gt;0), 0, (1-tabItens[[#This Row],[PctAb]])*10 ) ),0)</f>
        <v>7</v>
      </c>
      <c r="BE151" s="312">
        <f>MAX(ROUNDDOWN( IF(tabItens[[#This Row],[Abaixo]] &gt; 0,   tabItens[[#This Row],[Abaixo]] + (tabItens[[#This Row],[PontoMês]] * IF( OR( ISBLANK(tabItens[[#This Row],[ATA Nº/ANO]]), tabItens[[#This Row],[ATA Nº/ANO]] = ""),BE$2,BE$1)),0),0),0)</f>
        <v>12673</v>
      </c>
      <c r="BF15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12673</v>
      </c>
      <c r="BG151" s="313">
        <f>SUMIF(Consumo!$C$3:$C$862,tabItens[[#This Row],[CÓDIGO]],Consumo!$E$3:$E$862)</f>
        <v>132</v>
      </c>
      <c r="BH151" s="314">
        <f>IF(AND(tabItens[[#This Row],[Pend]] &gt; 0,tabItens[[#This Row],[Consumo]] &lt;&gt; 0), tabItens[[#This Row],[Pend]] / tabItens[[#This Row],[Consumo]], 0 )</f>
        <v>3.1701810845861955E-3</v>
      </c>
      <c r="BI151" s="313"/>
      <c r="BJ151" s="313"/>
      <c r="BK151" s="315" t="s">
        <v>907</v>
      </c>
    </row>
    <row r="152" spans="1:63" x14ac:dyDescent="0.3">
      <c r="A152" s="336">
        <v>13072</v>
      </c>
      <c r="B152" s="277" t="s">
        <v>1040</v>
      </c>
      <c r="C152" s="337" t="s">
        <v>264</v>
      </c>
      <c r="D152" s="338">
        <v>0.72</v>
      </c>
      <c r="E152" s="339"/>
      <c r="F152" s="339"/>
      <c r="G152" s="339" t="s">
        <v>892</v>
      </c>
      <c r="H152" s="281">
        <v>275</v>
      </c>
      <c r="I152" s="340">
        <v>103003</v>
      </c>
      <c r="J152" s="341">
        <v>0.72</v>
      </c>
      <c r="K152" s="342">
        <v>227</v>
      </c>
      <c r="L152" s="285">
        <f>IF(tabItens[[#This Row],[Média]] &gt; 0, tabItens[[#This Row],[QTDE ATUAL]] / tabItens[[#This Row],[Média]],999.9)</f>
        <v>11.702127659574469</v>
      </c>
      <c r="M152" s="286">
        <v>0</v>
      </c>
      <c r="N152" s="287">
        <f>tabItens[[#This Row],[VALOR UNIT.]] * tabItens[[#This Row],[LC]]</f>
        <v>0</v>
      </c>
      <c r="O152" s="344" t="s">
        <v>2129</v>
      </c>
      <c r="P152" s="289"/>
      <c r="Q152" s="345"/>
      <c r="R152" s="343"/>
      <c r="S152" s="346"/>
      <c r="T152" s="292">
        <f>ROUNDDOWN(IFERROR(tabItens[[#This Row],[ATA DT.VALID.]] - $D$1,0) / 30,0)</f>
        <v>-1507</v>
      </c>
      <c r="U152" s="277" t="s">
        <v>1008</v>
      </c>
      <c r="V152" s="293">
        <v>1</v>
      </c>
      <c r="W152" s="294" t="s">
        <v>2105</v>
      </c>
      <c r="X152" s="295">
        <v>61</v>
      </c>
      <c r="Y152" s="296">
        <v>8</v>
      </c>
      <c r="Z152" s="297"/>
      <c r="AA152" s="298"/>
      <c r="AB152" s="299"/>
      <c r="AC152" s="299"/>
      <c r="AD152" s="298"/>
      <c r="AE152" s="299"/>
      <c r="AF152" s="292"/>
      <c r="AG152" s="300" t="s">
        <v>904</v>
      </c>
      <c r="AH152" s="301"/>
      <c r="AI152" s="292">
        <v>94</v>
      </c>
      <c r="AJ152" s="301">
        <v>45180</v>
      </c>
      <c r="AK152" s="301" t="s">
        <v>892</v>
      </c>
      <c r="AL152" s="301">
        <v>45145</v>
      </c>
      <c r="AM152" s="346"/>
      <c r="AN152" s="339"/>
      <c r="AO152" s="302" t="str">
        <f>_xlfn.IFNA(IF(VLOOKUP(tabItens[[#This Row],[CÓDIGO]],tabExcluirDoEstoque[#Data],1,FALSE),"sim",""),"")</f>
        <v/>
      </c>
      <c r="AP152" s="303" t="str">
        <f ca="1">IF(OR(ISBLANK(tabItens[[#This Row],[ATA DT.VALID.]]),tabItens[[#This Row],[ATA DT.VALID.]]="",tabItens[[#This Row],[ATA DT.VALID.]]=" "),"",IF(TYPE(tabItens[[#This Row],[ATA DT.VALID.]])=1,ROUNDUP((tabItens[[#This Row],[ATA DT.VALID.]]-TODAY())/7,0),""))</f>
        <v/>
      </c>
      <c r="AQ152" s="304">
        <v>0</v>
      </c>
      <c r="AR152" s="305" t="str">
        <f>IF(ISBLANK(tabItens[[#This Row],[CÓDIGO]]),"",IFERROR(VLOOKUP(tabItens[[#This Row],[CÓDIGO]],Consumo!$C$3:$AC$862,26,FALSE),0))</f>
        <v>09.2023</v>
      </c>
      <c r="AS152" s="306">
        <f>SUMIF(Consumo!$C$3:$C$862,tabItens[[#This Row],[CÓDIGO]],Consumo!$N$3:$N$862) + SUMIF(Consumo!$C$3:$C$862,tabItens[[#This Row],[CÓDIGO]],Consumo!$O$3:$O$862) + SUMIF(Consumo!$C$3:$C$862,tabItens[[#This Row],[CÓDIGO]],Consumo!$P$3:$P$862) + SUMIF(Consumo!$C$3:$C$862,tabItens[[#This Row],[CÓDIGO]],Consumo!$Q$3:$Q$862)</f>
        <v>50</v>
      </c>
      <c r="AT152" s="306">
        <f>SUMIF(Consumo!$C$3:$C$862,tabItens[[#This Row],[CÓDIGO]],Consumo!$Z$3:$Z$862)</f>
        <v>282</v>
      </c>
      <c r="AU152" s="307">
        <f>SUMIF(Consumo!$C$3:$C$862,tabItens[[#This Row],[CÓDIGO]],Consumo!$AA$3:$AA$862)</f>
        <v>45</v>
      </c>
      <c r="AV152" s="308">
        <f>SUMIF(Consumo!$C$3:$C$862,tabItens[[#This Row],[CÓDIGO]],Consumo!$Y$3:$Y$862)</f>
        <v>23.5</v>
      </c>
      <c r="AW152" s="281">
        <f>tabItens[[#This Row],[QTDE ATUAL]] + tabItens[[#This Row],[RC QTDE]] + tabItens[[#This Row],[AF SALDO]] + tabItens[[#This Row],[Recentes]]</f>
        <v>275</v>
      </c>
      <c r="AX152" s="309">
        <v>95</v>
      </c>
      <c r="AY152" s="309">
        <v>4</v>
      </c>
      <c r="AZ152" s="309">
        <f>IF(ISBLANK(tabItens[[#This Row],[CÓDIGO]]),"",tabItens[[#This Row],[PontoMês]] * (AZ$2+tabItens[[#This Row],[PontoQtM]]))</f>
        <v>380</v>
      </c>
      <c r="BA152" s="308">
        <f>tabItens[[#This Row],[PontoPed]] - tabItens[[#This Row],[Saldo]] + (1/10)</f>
        <v>105.1</v>
      </c>
      <c r="BB152" s="308">
        <f xml:space="preserve"> tabItens[[#This Row],[PontoMês]] * BB$2 - tabItens[[#This Row],[QTDE ATUAL]] - (1/10)</f>
        <v>-180.1</v>
      </c>
      <c r="BC152" s="310">
        <f>IF( tabItens[[#This Row],[PontoPed]]&gt;0, IF(tabItens[[#This Row],[PontoPed]]&lt;1, 1, IF( tabItens[[#This Row],[Saldo]]&gt;tabItens[[#This Row],[PontoPed]], 0, (tabItens[[#This Row],[PontoPed]]-tabItens[[#This Row],[Saldo]])/tabItens[[#This Row],[PontoPed]] ) ), 0 )</f>
        <v>0.27631578947368424</v>
      </c>
      <c r="BD152" s="311">
        <f>ROUNDDOWN(IF( OR( AND(tabItens[[#This Row],[PontoPed]]&lt;tabItens[[#This Row],[Saldo]],tabItens[[#This Row],[Saldo]]&gt;0), tabItens[[#This Row],[PontoPed]]=0), 99, IF(AND(tabItens[[#This Row],[Saldo]]=0,tabItens[[#This Row],[PontoPed]]&gt;0), 0, (1-tabItens[[#This Row],[PctAb]])*10 ) ),0)</f>
        <v>7</v>
      </c>
      <c r="BE152" s="312">
        <f>MAX(ROUNDDOWN( IF(tabItens[[#This Row],[Abaixo]] &gt; 0,   tabItens[[#This Row],[Abaixo]] + (tabItens[[#This Row],[PontoMês]] * IF( OR( ISBLANK(tabItens[[#This Row],[ATA Nº/ANO]]), tabItens[[#This Row],[ATA Nº/ANO]] = ""),BE$2,BE$1)),0),0),0)</f>
        <v>390</v>
      </c>
      <c r="BF1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2" s="313">
        <f>SUMIF(Consumo!$C$3:$C$862,tabItens[[#This Row],[CÓDIGO]],Consumo!$E$3:$E$862)</f>
        <v>0</v>
      </c>
      <c r="BH152" s="314">
        <f>IF(AND(tabItens[[#This Row],[Pend]] &gt; 0,tabItens[[#This Row],[Consumo]] &lt;&gt; 0), tabItens[[#This Row],[Pend]] / tabItens[[#This Row],[Consumo]], 0 )</f>
        <v>0</v>
      </c>
      <c r="BI152" s="313"/>
      <c r="BJ152" s="313"/>
      <c r="BK152" s="315" t="s">
        <v>907</v>
      </c>
    </row>
    <row r="153" spans="1:63" x14ac:dyDescent="0.3">
      <c r="A153" s="336">
        <v>101867</v>
      </c>
      <c r="B153" s="277" t="s">
        <v>1618</v>
      </c>
      <c r="C153" s="337" t="s">
        <v>346</v>
      </c>
      <c r="D153" s="338">
        <v>215.16</v>
      </c>
      <c r="E153" s="339"/>
      <c r="F153" s="339"/>
      <c r="G153" s="339" t="s">
        <v>892</v>
      </c>
      <c r="H153" s="281">
        <v>37</v>
      </c>
      <c r="I153" s="340">
        <v>103003</v>
      </c>
      <c r="J153" s="341">
        <v>215.16</v>
      </c>
      <c r="K153" s="342">
        <v>65</v>
      </c>
      <c r="L153" s="285">
        <f>IF(tabItens[[#This Row],[Média]] &gt; 0, tabItens[[#This Row],[QTDE ATUAL]] / tabItens[[#This Row],[Média]],999.9)</f>
        <v>8.0727272727272741</v>
      </c>
      <c r="M153" s="286">
        <v>0</v>
      </c>
      <c r="N153" s="287">
        <f>tabItens[[#This Row],[VALOR UNIT.]] * tabItens[[#This Row],[LC]]</f>
        <v>0</v>
      </c>
      <c r="O153" s="344" t="s">
        <v>2138</v>
      </c>
      <c r="P153" s="289"/>
      <c r="Q153" s="345"/>
      <c r="R153" s="343"/>
      <c r="S153" s="346"/>
      <c r="T153" s="292">
        <f>ROUNDDOWN(IFERROR(tabItens[[#This Row],[ATA DT.VALID.]] - $D$1,0) / 30,0)</f>
        <v>-1507</v>
      </c>
      <c r="U153" s="277" t="s">
        <v>1081</v>
      </c>
      <c r="V153" s="293">
        <v>1</v>
      </c>
      <c r="W153" s="294" t="s">
        <v>2106</v>
      </c>
      <c r="X153" s="295">
        <v>69</v>
      </c>
      <c r="Y153" s="296">
        <v>10</v>
      </c>
      <c r="Z153" s="297"/>
      <c r="AA153" s="298"/>
      <c r="AB153" s="299"/>
      <c r="AC153" s="299"/>
      <c r="AD153" s="298"/>
      <c r="AE153" s="299"/>
      <c r="AF153" s="292"/>
      <c r="AG153" s="300" t="s">
        <v>904</v>
      </c>
      <c r="AH153" s="301"/>
      <c r="AI153" s="292">
        <v>22</v>
      </c>
      <c r="AJ153" s="301">
        <v>43396</v>
      </c>
      <c r="AK153" s="301">
        <v>39328</v>
      </c>
      <c r="AL153" s="301">
        <v>44123</v>
      </c>
      <c r="AM153" s="346"/>
      <c r="AN153" s="339"/>
      <c r="AO153" s="302" t="str">
        <f>_xlfn.IFNA(IF(VLOOKUP(tabItens[[#This Row],[CÓDIGO]],tabExcluirDoEstoque[#Data],1,FALSE),"sim",""),"")</f>
        <v/>
      </c>
      <c r="AP153" s="303" t="str">
        <f ca="1">IF(OR(ISBLANK(tabItens[[#This Row],[ATA DT.VALID.]]),tabItens[[#This Row],[ATA DT.VALID.]]="",tabItens[[#This Row],[ATA DT.VALID.]]=" "),"",IF(TYPE(tabItens[[#This Row],[ATA DT.VALID.]])=1,ROUNDUP((tabItens[[#This Row],[ATA DT.VALID.]]-TODAY())/7,0),""))</f>
        <v/>
      </c>
      <c r="AQ153" s="304">
        <v>0</v>
      </c>
      <c r="AR153" s="305" t="str">
        <f>IF(ISBLANK(tabItens[[#This Row],[CÓDIGO]]),"",IFERROR(VLOOKUP(tabItens[[#This Row],[CÓDIGO]],Consumo!$C$3:$AC$862,26,FALSE),0))</f>
        <v>09.2023</v>
      </c>
      <c r="AS153" s="306">
        <f>SUMIF(Consumo!$C$3:$C$862,tabItens[[#This Row],[CÓDIGO]],Consumo!$N$3:$N$862) + SUMIF(Consumo!$C$3:$C$862,tabItens[[#This Row],[CÓDIGO]],Consumo!$O$3:$O$862) + SUMIF(Consumo!$C$3:$C$862,tabItens[[#This Row],[CÓDIGO]],Consumo!$P$3:$P$862) + SUMIF(Consumo!$C$3:$C$862,tabItens[[#This Row],[CÓDIGO]],Consumo!$Q$3:$Q$862)</f>
        <v>44</v>
      </c>
      <c r="AT153" s="306">
        <f>SUMIF(Consumo!$C$3:$C$862,tabItens[[#This Row],[CÓDIGO]],Consumo!$Z$3:$Z$862)</f>
        <v>65</v>
      </c>
      <c r="AU153" s="307">
        <f>SUMIF(Consumo!$C$3:$C$862,tabItens[[#This Row],[CÓDIGO]],Consumo!$AA$3:$AA$862)</f>
        <v>40</v>
      </c>
      <c r="AV153" s="308">
        <f>SUMIF(Consumo!$C$3:$C$862,tabItens[[#This Row],[CÓDIGO]],Consumo!$Y$3:$Y$862)</f>
        <v>4.583333333333333</v>
      </c>
      <c r="AW153" s="281">
        <f>tabItens[[#This Row],[QTDE ATUAL]] + tabItens[[#This Row],[RC QTDE]] + tabItens[[#This Row],[AF SALDO]] + tabItens[[#This Row],[Recentes]]</f>
        <v>37</v>
      </c>
      <c r="AX153" s="309">
        <v>13</v>
      </c>
      <c r="AY153" s="309">
        <v>4</v>
      </c>
      <c r="AZ153" s="309">
        <f>IF(ISBLANK(tabItens[[#This Row],[CÓDIGO]]),"",tabItens[[#This Row],[PontoMês]] * (AZ$2+tabItens[[#This Row],[PontoQtM]]))</f>
        <v>52</v>
      </c>
      <c r="BA153" s="308">
        <f>tabItens[[#This Row],[PontoPed]] - tabItens[[#This Row],[Saldo]] + (1/10)</f>
        <v>15.1</v>
      </c>
      <c r="BB153" s="308">
        <f xml:space="preserve"> tabItens[[#This Row],[PontoMês]] * BB$2 - tabItens[[#This Row],[QTDE ATUAL]] - (1/10)</f>
        <v>-24.1</v>
      </c>
      <c r="BC153" s="310">
        <f>IF( tabItens[[#This Row],[PontoPed]]&gt;0, IF(tabItens[[#This Row],[PontoPed]]&lt;1, 1, IF( tabItens[[#This Row],[Saldo]]&gt;tabItens[[#This Row],[PontoPed]], 0, (tabItens[[#This Row],[PontoPed]]-tabItens[[#This Row],[Saldo]])/tabItens[[#This Row],[PontoPed]] ) ), 0 )</f>
        <v>0.28846153846153844</v>
      </c>
      <c r="BD153" s="311">
        <f>ROUNDDOWN(IF( OR( AND(tabItens[[#This Row],[PontoPed]]&lt;tabItens[[#This Row],[Saldo]],tabItens[[#This Row],[Saldo]]&gt;0), tabItens[[#This Row],[PontoPed]]=0), 99, IF(AND(tabItens[[#This Row],[Saldo]]=0,tabItens[[#This Row],[PontoPed]]&gt;0), 0, (1-tabItens[[#This Row],[PctAb]])*10 ) ),0)</f>
        <v>7</v>
      </c>
      <c r="BE153" s="312">
        <f>MAX(ROUNDDOWN( IF(tabItens[[#This Row],[Abaixo]] &gt; 0,   tabItens[[#This Row],[Abaixo]] + (tabItens[[#This Row],[PontoMês]] * IF( OR( ISBLANK(tabItens[[#This Row],[ATA Nº/ANO]]), tabItens[[#This Row],[ATA Nº/ANO]] = ""),BE$2,BE$1)),0),0),0)</f>
        <v>54</v>
      </c>
      <c r="BF1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3" s="313">
        <f>SUMIF(Consumo!$C$3:$C$862,tabItens[[#This Row],[CÓDIGO]],Consumo!$E$3:$E$862)</f>
        <v>0</v>
      </c>
      <c r="BH153" s="314">
        <f>IF(AND(tabItens[[#This Row],[Pend]] &gt; 0,tabItens[[#This Row],[Consumo]] &lt;&gt; 0), tabItens[[#This Row],[Pend]] / tabItens[[#This Row],[Consumo]], 0 )</f>
        <v>0</v>
      </c>
      <c r="BI153" s="313"/>
      <c r="BJ153" s="313"/>
      <c r="BK153" s="315" t="s">
        <v>907</v>
      </c>
    </row>
    <row r="154" spans="1:63" x14ac:dyDescent="0.3">
      <c r="A154" s="336">
        <v>23846</v>
      </c>
      <c r="B154" s="277" t="s">
        <v>1226</v>
      </c>
      <c r="C154" s="337" t="s">
        <v>381</v>
      </c>
      <c r="D154" s="338">
        <v>1.5</v>
      </c>
      <c r="E154" s="339"/>
      <c r="F154" s="339"/>
      <c r="G154" s="339" t="s">
        <v>892</v>
      </c>
      <c r="H154" s="281">
        <v>0</v>
      </c>
      <c r="I154" s="340">
        <v>103003</v>
      </c>
      <c r="J154" s="341">
        <v>1.5</v>
      </c>
      <c r="K154" s="342">
        <v>9077</v>
      </c>
      <c r="L154" s="285">
        <f>IF(tabItens[[#This Row],[Média]] &gt; 0, tabItens[[#This Row],[QTDE ATUAL]] / tabItens[[#This Row],[Média]],999.9)</f>
        <v>0</v>
      </c>
      <c r="M154" s="286">
        <v>0</v>
      </c>
      <c r="N154" s="287">
        <f>tabItens[[#This Row],[VALOR UNIT.]] * tabItens[[#This Row],[LC]]</f>
        <v>0</v>
      </c>
      <c r="O154" s="344" t="s">
        <v>2115</v>
      </c>
      <c r="P154" s="289"/>
      <c r="Q154" s="345"/>
      <c r="R154" s="343"/>
      <c r="S154" s="346"/>
      <c r="T154" s="292">
        <f>ROUNDDOWN(IFERROR(tabItens[[#This Row],[ATA DT.VALID.]] - $D$1,0) / 30,0)</f>
        <v>-1507</v>
      </c>
      <c r="U154" s="277" t="s">
        <v>989</v>
      </c>
      <c r="V154" s="293">
        <v>1</v>
      </c>
      <c r="W154" s="294" t="s">
        <v>905</v>
      </c>
      <c r="X154" s="295">
        <v>57</v>
      </c>
      <c r="Y154" s="296">
        <v>16</v>
      </c>
      <c r="Z154" s="297">
        <v>6984</v>
      </c>
      <c r="AA154" s="298">
        <v>2023</v>
      </c>
      <c r="AB154" s="299">
        <v>6300</v>
      </c>
      <c r="AC154" s="299"/>
      <c r="AD154" s="298"/>
      <c r="AE154" s="299"/>
      <c r="AF154" s="292"/>
      <c r="AG154" s="300" t="s">
        <v>904</v>
      </c>
      <c r="AH154" s="301"/>
      <c r="AI154" s="292">
        <v>4536</v>
      </c>
      <c r="AJ154" s="301">
        <v>44960</v>
      </c>
      <c r="AK154" s="301" t="s">
        <v>892</v>
      </c>
      <c r="AL154" s="301">
        <v>45054</v>
      </c>
      <c r="AM154" s="346"/>
      <c r="AN154" s="339"/>
      <c r="AO154" s="302" t="str">
        <f>_xlfn.IFNA(IF(VLOOKUP(tabItens[[#This Row],[CÓDIGO]],tabExcluirDoEstoque[#Data],1,FALSE),"sim",""),"")</f>
        <v/>
      </c>
      <c r="AP154" s="303" t="str">
        <f ca="1">IF(OR(ISBLANK(tabItens[[#This Row],[ATA DT.VALID.]]),tabItens[[#This Row],[ATA DT.VALID.]]="",tabItens[[#This Row],[ATA DT.VALID.]]=" "),"",IF(TYPE(tabItens[[#This Row],[ATA DT.VALID.]])=1,ROUNDUP((tabItens[[#This Row],[ATA DT.VALID.]]-TODAY())/7,0),""))</f>
        <v/>
      </c>
      <c r="AQ154" s="304">
        <v>0</v>
      </c>
      <c r="AR154" s="305" t="str">
        <f>IF(ISBLANK(tabItens[[#This Row],[CÓDIGO]]),"",IFERROR(VLOOKUP(tabItens[[#This Row],[CÓDIGO]],Consumo!$C$3:$AC$862,26,FALSE),0))</f>
        <v>08.2023</v>
      </c>
      <c r="AS154" s="306">
        <f>SUMIF(Consumo!$C$3:$C$862,tabItens[[#This Row],[CÓDIGO]],Consumo!$N$3:$N$862) + SUMIF(Consumo!$C$3:$C$862,tabItens[[#This Row],[CÓDIGO]],Consumo!$O$3:$O$862) + SUMIF(Consumo!$C$3:$C$862,tabItens[[#This Row],[CÓDIGO]],Consumo!$P$3:$P$862) + SUMIF(Consumo!$C$3:$C$862,tabItens[[#This Row],[CÓDIGO]],Consumo!$Q$3:$Q$862)</f>
        <v>1568</v>
      </c>
      <c r="AT154" s="306">
        <f>SUMIF(Consumo!$C$3:$C$862,tabItens[[#This Row],[CÓDIGO]],Consumo!$Z$3:$Z$862)</f>
        <v>12561</v>
      </c>
      <c r="AU154" s="307">
        <f>SUMIF(Consumo!$C$3:$C$862,tabItens[[#This Row],[CÓDIGO]],Consumo!$AA$3:$AA$862)</f>
        <v>2275</v>
      </c>
      <c r="AV154" s="308">
        <f>SUMIF(Consumo!$C$3:$C$862,tabItens[[#This Row],[CÓDIGO]],Consumo!$Y$3:$Y$862)</f>
        <v>1046.75</v>
      </c>
      <c r="AW154" s="281">
        <f>tabItens[[#This Row],[QTDE ATUAL]] + tabItens[[#This Row],[RC QTDE]] + tabItens[[#This Row],[AF SALDO]] + tabItens[[#This Row],[Recentes]]</f>
        <v>6300</v>
      </c>
      <c r="AX154" s="309">
        <v>2084</v>
      </c>
      <c r="AY154" s="309">
        <v>4</v>
      </c>
      <c r="AZ154" s="309">
        <f>IF(ISBLANK(tabItens[[#This Row],[CÓDIGO]]),"",tabItens[[#This Row],[PontoMês]] * (AZ$2+tabItens[[#This Row],[PontoQtM]]))</f>
        <v>8336</v>
      </c>
      <c r="BA154" s="308">
        <f>tabItens[[#This Row],[PontoPed]] - tabItens[[#This Row],[Saldo]] + (1/10)</f>
        <v>2036.1</v>
      </c>
      <c r="BB154" s="308">
        <f xml:space="preserve"> tabItens[[#This Row],[PontoMês]] * BB$2 - tabItens[[#This Row],[QTDE ATUAL]] - (1/10)</f>
        <v>2083.9</v>
      </c>
      <c r="BC154" s="310">
        <f>IF( tabItens[[#This Row],[PontoPed]]&gt;0, IF(tabItens[[#This Row],[PontoPed]]&lt;1, 1, IF( tabItens[[#This Row],[Saldo]]&gt;tabItens[[#This Row],[PontoPed]], 0, (tabItens[[#This Row],[PontoPed]]-tabItens[[#This Row],[Saldo]])/tabItens[[#This Row],[PontoPed]] ) ), 0 )</f>
        <v>0.24424184261036469</v>
      </c>
      <c r="BD154" s="311">
        <f>ROUNDDOWN(IF( OR( AND(tabItens[[#This Row],[PontoPed]]&lt;tabItens[[#This Row],[Saldo]],tabItens[[#This Row],[Saldo]]&gt;0), tabItens[[#This Row],[PontoPed]]=0), 99, IF(AND(tabItens[[#This Row],[Saldo]]=0,tabItens[[#This Row],[PontoPed]]&gt;0), 0, (1-tabItens[[#This Row],[PctAb]])*10 ) ),0)</f>
        <v>7</v>
      </c>
      <c r="BE154" s="312">
        <f>MAX(ROUNDDOWN( IF(tabItens[[#This Row],[Abaixo]] &gt; 0,   tabItens[[#This Row],[Abaixo]] + (tabItens[[#This Row],[PontoMês]] * IF( OR( ISBLANK(tabItens[[#This Row],[ATA Nº/ANO]]), tabItens[[#This Row],[ATA Nº/ANO]] = ""),BE$2,BE$1)),0),0),0)</f>
        <v>8288</v>
      </c>
      <c r="BF1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4" s="313">
        <f>SUMIF(Consumo!$C$3:$C$862,tabItens[[#This Row],[CÓDIGO]],Consumo!$E$3:$E$862)</f>
        <v>953</v>
      </c>
      <c r="BH154" s="314">
        <f>IF(AND(tabItens[[#This Row],[Pend]] &gt; 0,tabItens[[#This Row],[Consumo]] &lt;&gt; 0), tabItens[[#This Row],[Pend]] / tabItens[[#This Row],[Consumo]], 0 )</f>
        <v>7.5869755592707588E-2</v>
      </c>
      <c r="BI154" s="313"/>
      <c r="BJ154" s="313"/>
      <c r="BK154" s="315" t="s">
        <v>907</v>
      </c>
    </row>
    <row r="155" spans="1:63" x14ac:dyDescent="0.3">
      <c r="A155" s="336">
        <v>133847</v>
      </c>
      <c r="B155" s="277" t="s">
        <v>1906</v>
      </c>
      <c r="C155" s="337" t="s">
        <v>381</v>
      </c>
      <c r="D155" s="338">
        <v>0.69</v>
      </c>
      <c r="E155" s="339"/>
      <c r="F155" s="339"/>
      <c r="G155" s="339" t="s">
        <v>892</v>
      </c>
      <c r="H155" s="281">
        <v>0</v>
      </c>
      <c r="I155" s="340">
        <v>103003</v>
      </c>
      <c r="J155" s="341">
        <v>0.69</v>
      </c>
      <c r="K155" s="342">
        <v>12070</v>
      </c>
      <c r="L155" s="285">
        <f>IF(tabItens[[#This Row],[Média]] &gt; 0, tabItens[[#This Row],[QTDE ATUAL]] / tabItens[[#This Row],[Média]],999.9)</f>
        <v>0</v>
      </c>
      <c r="M155" s="286">
        <v>0</v>
      </c>
      <c r="N155" s="287">
        <f>tabItens[[#This Row],[VALOR UNIT.]] * tabItens[[#This Row],[LC]]</f>
        <v>0</v>
      </c>
      <c r="O155" s="344" t="s">
        <v>2115</v>
      </c>
      <c r="P155" s="289"/>
      <c r="Q155" s="345"/>
      <c r="R155" s="343"/>
      <c r="S155" s="346"/>
      <c r="T155" s="292">
        <f>ROUNDDOWN(IFERROR(tabItens[[#This Row],[ATA DT.VALID.]] - $D$1,0) / 30,0)</f>
        <v>-1507</v>
      </c>
      <c r="U155" s="277" t="s">
        <v>989</v>
      </c>
      <c r="V155" s="293">
        <v>1</v>
      </c>
      <c r="W155" s="294" t="s">
        <v>905</v>
      </c>
      <c r="X155" s="295">
        <v>57</v>
      </c>
      <c r="Y155" s="296">
        <v>16</v>
      </c>
      <c r="Z155" s="297">
        <v>6984</v>
      </c>
      <c r="AA155" s="298">
        <v>2023</v>
      </c>
      <c r="AB155" s="299">
        <v>6500</v>
      </c>
      <c r="AC155" s="299"/>
      <c r="AD155" s="298"/>
      <c r="AE155" s="299"/>
      <c r="AF155" s="292"/>
      <c r="AG155" s="300" t="s">
        <v>904</v>
      </c>
      <c r="AH155" s="301"/>
      <c r="AI155" s="292">
        <v>4936</v>
      </c>
      <c r="AJ155" s="301">
        <v>44970</v>
      </c>
      <c r="AK155" s="301">
        <v>43074</v>
      </c>
      <c r="AL155" s="301">
        <v>44910</v>
      </c>
      <c r="AM155" s="346"/>
      <c r="AN155" s="339"/>
      <c r="AO155" s="302" t="str">
        <f>_xlfn.IFNA(IF(VLOOKUP(tabItens[[#This Row],[CÓDIGO]],tabExcluirDoEstoque[#Data],1,FALSE),"sim",""),"")</f>
        <v/>
      </c>
      <c r="AP155" s="303" t="str">
        <f ca="1">IF(OR(ISBLANK(tabItens[[#This Row],[ATA DT.VALID.]]),tabItens[[#This Row],[ATA DT.VALID.]]="",tabItens[[#This Row],[ATA DT.VALID.]]=" "),"",IF(TYPE(tabItens[[#This Row],[ATA DT.VALID.]])=1,ROUNDUP((tabItens[[#This Row],[ATA DT.VALID.]]-TODAY())/7,0),""))</f>
        <v/>
      </c>
      <c r="AQ155" s="304">
        <v>0</v>
      </c>
      <c r="AR155" s="305" t="str">
        <f>IF(ISBLANK(tabItens[[#This Row],[CÓDIGO]]),"",IFERROR(VLOOKUP(tabItens[[#This Row],[CÓDIGO]],Consumo!$C$3:$AC$862,26,FALSE),0))</f>
        <v>08.2023</v>
      </c>
      <c r="AS155" s="306">
        <f>SUMIF(Consumo!$C$3:$C$862,tabItens[[#This Row],[CÓDIGO]],Consumo!$N$3:$N$862) + SUMIF(Consumo!$C$3:$C$862,tabItens[[#This Row],[CÓDIGO]],Consumo!$O$3:$O$862) + SUMIF(Consumo!$C$3:$C$862,tabItens[[#This Row],[CÓDIGO]],Consumo!$P$3:$P$862) + SUMIF(Consumo!$C$3:$C$862,tabItens[[#This Row],[CÓDIGO]],Consumo!$Q$3:$Q$862)</f>
        <v>3580</v>
      </c>
      <c r="AT155" s="306">
        <f>SUMIF(Consumo!$C$3:$C$862,tabItens[[#This Row],[CÓDIGO]],Consumo!$Z$3:$Z$862)</f>
        <v>16172</v>
      </c>
      <c r="AU155" s="307">
        <f>SUMIF(Consumo!$C$3:$C$862,tabItens[[#This Row],[CÓDIGO]],Consumo!$AA$3:$AA$862)</f>
        <v>2700</v>
      </c>
      <c r="AV155" s="308">
        <f>SUMIF(Consumo!$C$3:$C$862,tabItens[[#This Row],[CÓDIGO]],Consumo!$Y$3:$Y$862)</f>
        <v>1347.6666666666667</v>
      </c>
      <c r="AW155" s="281">
        <f>tabItens[[#This Row],[QTDE ATUAL]] + tabItens[[#This Row],[RC QTDE]] + tabItens[[#This Row],[AF SALDO]] + tabItens[[#This Row],[Recentes]]</f>
        <v>6500</v>
      </c>
      <c r="AX155" s="309">
        <v>2084</v>
      </c>
      <c r="AY155" s="309">
        <v>4</v>
      </c>
      <c r="AZ155" s="309">
        <f>IF(ISBLANK(tabItens[[#This Row],[CÓDIGO]]),"",tabItens[[#This Row],[PontoMês]] * (AZ$2+tabItens[[#This Row],[PontoQtM]]))</f>
        <v>8336</v>
      </c>
      <c r="BA155" s="308">
        <f>tabItens[[#This Row],[PontoPed]] - tabItens[[#This Row],[Saldo]] + (1/10)</f>
        <v>1836.1</v>
      </c>
      <c r="BB155" s="308">
        <f xml:space="preserve"> tabItens[[#This Row],[PontoMês]] * BB$2 - tabItens[[#This Row],[QTDE ATUAL]] - (1/10)</f>
        <v>2083.9</v>
      </c>
      <c r="BC155" s="310">
        <f>IF( tabItens[[#This Row],[PontoPed]]&gt;0, IF(tabItens[[#This Row],[PontoPed]]&lt;1, 1, IF( tabItens[[#This Row],[Saldo]]&gt;tabItens[[#This Row],[PontoPed]], 0, (tabItens[[#This Row],[PontoPed]]-tabItens[[#This Row],[Saldo]])/tabItens[[#This Row],[PontoPed]] ) ), 0 )</f>
        <v>0.22024952015355087</v>
      </c>
      <c r="BD155" s="311">
        <f>ROUNDDOWN(IF( OR( AND(tabItens[[#This Row],[PontoPed]]&lt;tabItens[[#This Row],[Saldo]],tabItens[[#This Row],[Saldo]]&gt;0), tabItens[[#This Row],[PontoPed]]=0), 99, IF(AND(tabItens[[#This Row],[Saldo]]=0,tabItens[[#This Row],[PontoPed]]&gt;0), 0, (1-tabItens[[#This Row],[PctAb]])*10 ) ),0)</f>
        <v>7</v>
      </c>
      <c r="BE155" s="312">
        <f>MAX(ROUNDDOWN( IF(tabItens[[#This Row],[Abaixo]] &gt; 0,   tabItens[[#This Row],[Abaixo]] + (tabItens[[#This Row],[PontoMês]] * IF( OR( ISBLANK(tabItens[[#This Row],[ATA Nº/ANO]]), tabItens[[#This Row],[ATA Nº/ANO]] = ""),BE$2,BE$1)),0),0),0)</f>
        <v>8088</v>
      </c>
      <c r="BF1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5" s="313">
        <f>SUMIF(Consumo!$C$3:$C$862,tabItens[[#This Row],[CÓDIGO]],Consumo!$E$3:$E$862)</f>
        <v>1365</v>
      </c>
      <c r="BH155" s="314">
        <f>IF(AND(tabItens[[#This Row],[Pend]] &gt; 0,tabItens[[#This Row],[Consumo]] &lt;&gt; 0), tabItens[[#This Row],[Pend]] / tabItens[[#This Row],[Consumo]], 0 )</f>
        <v>8.4405144694533765E-2</v>
      </c>
      <c r="BI155" s="313"/>
      <c r="BJ155" s="313"/>
      <c r="BK155" s="315" t="s">
        <v>907</v>
      </c>
    </row>
    <row r="156" spans="1:63" x14ac:dyDescent="0.3">
      <c r="A156" s="336">
        <v>133848</v>
      </c>
      <c r="B156" s="277" t="s">
        <v>1907</v>
      </c>
      <c r="C156" s="337" t="s">
        <v>381</v>
      </c>
      <c r="D156" s="338">
        <v>0.53</v>
      </c>
      <c r="E156" s="339"/>
      <c r="F156" s="339"/>
      <c r="G156" s="339" t="s">
        <v>892</v>
      </c>
      <c r="H156" s="281">
        <v>0</v>
      </c>
      <c r="I156" s="340">
        <v>103003</v>
      </c>
      <c r="J156" s="341">
        <v>0.53</v>
      </c>
      <c r="K156" s="342">
        <v>9179</v>
      </c>
      <c r="L156" s="285">
        <f>IF(tabItens[[#This Row],[Média]] &gt; 0, tabItens[[#This Row],[QTDE ATUAL]] / tabItens[[#This Row],[Média]],999.9)</f>
        <v>0</v>
      </c>
      <c r="M156" s="286">
        <v>0</v>
      </c>
      <c r="N156" s="287">
        <f>tabItens[[#This Row],[VALOR UNIT.]] * tabItens[[#This Row],[LC]]</f>
        <v>0</v>
      </c>
      <c r="O156" s="344" t="s">
        <v>2115</v>
      </c>
      <c r="P156" s="289"/>
      <c r="Q156" s="345"/>
      <c r="R156" s="343"/>
      <c r="S156" s="346"/>
      <c r="T156" s="292">
        <f>ROUNDDOWN(IFERROR(tabItens[[#This Row],[ATA DT.VALID.]] - $D$1,0) / 30,0)</f>
        <v>-1507</v>
      </c>
      <c r="U156" s="277" t="s">
        <v>989</v>
      </c>
      <c r="V156" s="293">
        <v>1</v>
      </c>
      <c r="W156" s="294" t="s">
        <v>905</v>
      </c>
      <c r="X156" s="295">
        <v>57</v>
      </c>
      <c r="Y156" s="296">
        <v>16</v>
      </c>
      <c r="Z156" s="297">
        <v>6984</v>
      </c>
      <c r="AA156" s="298">
        <v>2023</v>
      </c>
      <c r="AB156" s="299">
        <v>6200</v>
      </c>
      <c r="AC156" s="299"/>
      <c r="AD156" s="298"/>
      <c r="AE156" s="299"/>
      <c r="AF156" s="292"/>
      <c r="AG156" s="300" t="s">
        <v>904</v>
      </c>
      <c r="AH156" s="301"/>
      <c r="AI156" s="292">
        <v>4202</v>
      </c>
      <c r="AJ156" s="301">
        <v>44441</v>
      </c>
      <c r="AK156" s="301">
        <v>43074</v>
      </c>
      <c r="AL156" s="301">
        <v>44412</v>
      </c>
      <c r="AM156" s="346"/>
      <c r="AN156" s="339"/>
      <c r="AO156" s="302" t="str">
        <f>_xlfn.IFNA(IF(VLOOKUP(tabItens[[#This Row],[CÓDIGO]],tabExcluirDoEstoque[#Data],1,FALSE),"sim",""),"")</f>
        <v/>
      </c>
      <c r="AP156" s="303" t="str">
        <f ca="1">IF(OR(ISBLANK(tabItens[[#This Row],[ATA DT.VALID.]]),tabItens[[#This Row],[ATA DT.VALID.]]="",tabItens[[#This Row],[ATA DT.VALID.]]=" "),"",IF(TYPE(tabItens[[#This Row],[ATA DT.VALID.]])=1,ROUNDUP((tabItens[[#This Row],[ATA DT.VALID.]]-TODAY())/7,0),""))</f>
        <v/>
      </c>
      <c r="AQ156" s="304">
        <v>0</v>
      </c>
      <c r="AR156" s="305" t="str">
        <f>IF(ISBLANK(tabItens[[#This Row],[CÓDIGO]]),"",IFERROR(VLOOKUP(tabItens[[#This Row],[CÓDIGO]],Consumo!$C$3:$AC$862,26,FALSE),0))</f>
        <v>07.2023</v>
      </c>
      <c r="AS156" s="306">
        <f>SUMIF(Consumo!$C$3:$C$862,tabItens[[#This Row],[CÓDIGO]],Consumo!$N$3:$N$862) + SUMIF(Consumo!$C$3:$C$862,tabItens[[#This Row],[CÓDIGO]],Consumo!$O$3:$O$862) + SUMIF(Consumo!$C$3:$C$862,tabItens[[#This Row],[CÓDIGO]],Consumo!$P$3:$P$862) + SUMIF(Consumo!$C$3:$C$862,tabItens[[#This Row],[CÓDIGO]],Consumo!$Q$3:$Q$862)</f>
        <v>1700</v>
      </c>
      <c r="AT156" s="306">
        <f>SUMIF(Consumo!$C$3:$C$862,tabItens[[#This Row],[CÓDIGO]],Consumo!$Z$3:$Z$862)</f>
        <v>13134</v>
      </c>
      <c r="AU156" s="307">
        <f>SUMIF(Consumo!$C$3:$C$862,tabItens[[#This Row],[CÓDIGO]],Consumo!$AA$3:$AA$862)</f>
        <v>2020</v>
      </c>
      <c r="AV156" s="308">
        <f>SUMIF(Consumo!$C$3:$C$862,tabItens[[#This Row],[CÓDIGO]],Consumo!$Y$3:$Y$862)</f>
        <v>1094.5</v>
      </c>
      <c r="AW156" s="281">
        <f>tabItens[[#This Row],[QTDE ATUAL]] + tabItens[[#This Row],[RC QTDE]] + tabItens[[#This Row],[AF SALDO]] + tabItens[[#This Row],[Recentes]]</f>
        <v>6200</v>
      </c>
      <c r="AX156" s="309">
        <v>2084</v>
      </c>
      <c r="AY156" s="309">
        <v>4</v>
      </c>
      <c r="AZ156" s="309">
        <f>IF(ISBLANK(tabItens[[#This Row],[CÓDIGO]]),"",tabItens[[#This Row],[PontoMês]] * (AZ$2+tabItens[[#This Row],[PontoQtM]]))</f>
        <v>8336</v>
      </c>
      <c r="BA156" s="308">
        <f>tabItens[[#This Row],[PontoPed]] - tabItens[[#This Row],[Saldo]] + (1/10)</f>
        <v>2136.1</v>
      </c>
      <c r="BB156" s="308">
        <f xml:space="preserve"> tabItens[[#This Row],[PontoMês]] * BB$2 - tabItens[[#This Row],[QTDE ATUAL]] - (1/10)</f>
        <v>2083.9</v>
      </c>
      <c r="BC156" s="310">
        <f>IF( tabItens[[#This Row],[PontoPed]]&gt;0, IF(tabItens[[#This Row],[PontoPed]]&lt;1, 1, IF( tabItens[[#This Row],[Saldo]]&gt;tabItens[[#This Row],[PontoPed]], 0, (tabItens[[#This Row],[PontoPed]]-tabItens[[#This Row],[Saldo]])/tabItens[[#This Row],[PontoPed]] ) ), 0 )</f>
        <v>0.2562380038387716</v>
      </c>
      <c r="BD156" s="311">
        <f>ROUNDDOWN(IF( OR( AND(tabItens[[#This Row],[PontoPed]]&lt;tabItens[[#This Row],[Saldo]],tabItens[[#This Row],[Saldo]]&gt;0), tabItens[[#This Row],[PontoPed]]=0), 99, IF(AND(tabItens[[#This Row],[Saldo]]=0,tabItens[[#This Row],[PontoPed]]&gt;0), 0, (1-tabItens[[#This Row],[PctAb]])*10 ) ),0)</f>
        <v>7</v>
      </c>
      <c r="BE156" s="312">
        <f>MAX(ROUNDDOWN( IF(tabItens[[#This Row],[Abaixo]] &gt; 0,   tabItens[[#This Row],[Abaixo]] + (tabItens[[#This Row],[PontoMês]] * IF( OR( ISBLANK(tabItens[[#This Row],[ATA Nº/ANO]]), tabItens[[#This Row],[ATA Nº/ANO]] = ""),BE$2,BE$1)),0),0),0)</f>
        <v>8388</v>
      </c>
      <c r="BF1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6" s="313">
        <f>SUMIF(Consumo!$C$3:$C$862,tabItens[[#This Row],[CÓDIGO]],Consumo!$E$3:$E$862)</f>
        <v>965</v>
      </c>
      <c r="BH156" s="314">
        <f>IF(AND(tabItens[[#This Row],[Pend]] &gt; 0,tabItens[[#This Row],[Consumo]] &lt;&gt; 0), tabItens[[#This Row],[Pend]] / tabItens[[#This Row],[Consumo]], 0 )</f>
        <v>7.3473427744784534E-2</v>
      </c>
      <c r="BI156" s="313"/>
      <c r="BJ156" s="313"/>
      <c r="BK156" s="315" t="s">
        <v>907</v>
      </c>
    </row>
    <row r="157" spans="1:63" x14ac:dyDescent="0.3">
      <c r="A157" s="336">
        <v>130624</v>
      </c>
      <c r="B157" s="277" t="s">
        <v>1847</v>
      </c>
      <c r="C157" s="337" t="s">
        <v>268</v>
      </c>
      <c r="D157" s="338">
        <v>9.5500000000000007</v>
      </c>
      <c r="E157" s="339"/>
      <c r="F157" s="339"/>
      <c r="G157" s="339" t="s">
        <v>892</v>
      </c>
      <c r="H157" s="281">
        <v>6998</v>
      </c>
      <c r="I157" s="340">
        <v>103003</v>
      </c>
      <c r="J157" s="341">
        <v>9.5500000000000007</v>
      </c>
      <c r="K157" s="342">
        <v>21534</v>
      </c>
      <c r="L157" s="285">
        <f>IF(tabItens[[#This Row],[Média]] &gt; 0, tabItens[[#This Row],[QTDE ATUAL]] / tabItens[[#This Row],[Média]],999.9)</f>
        <v>3.7236608726498761</v>
      </c>
      <c r="M157" s="286">
        <v>0</v>
      </c>
      <c r="N157" s="287">
        <f>tabItens[[#This Row],[VALOR UNIT.]] * tabItens[[#This Row],[LC]]</f>
        <v>0</v>
      </c>
      <c r="O157" s="344" t="s">
        <v>2115</v>
      </c>
      <c r="P157" s="289"/>
      <c r="Q157" s="345"/>
      <c r="R157" s="343"/>
      <c r="S157" s="346"/>
      <c r="T157" s="292">
        <f>ROUNDDOWN(IFERROR(tabItens[[#This Row],[ATA DT.VALID.]] - $D$1,0) / 30,0)</f>
        <v>-1507</v>
      </c>
      <c r="U157" s="277" t="s">
        <v>1405</v>
      </c>
      <c r="V157" s="293">
        <v>1</v>
      </c>
      <c r="W157" s="294" t="s">
        <v>905</v>
      </c>
      <c r="X157" s="295">
        <v>57</v>
      </c>
      <c r="Y157" s="296">
        <v>17</v>
      </c>
      <c r="Z157" s="297">
        <v>6217</v>
      </c>
      <c r="AA157" s="298">
        <v>2023</v>
      </c>
      <c r="AB157" s="299">
        <v>1000</v>
      </c>
      <c r="AC157" s="299"/>
      <c r="AD157" s="298"/>
      <c r="AE157" s="299"/>
      <c r="AF157" s="292"/>
      <c r="AG157" s="300" t="s">
        <v>904</v>
      </c>
      <c r="AH157" s="301"/>
      <c r="AI157" s="292">
        <v>9120</v>
      </c>
      <c r="AJ157" s="301">
        <v>44991</v>
      </c>
      <c r="AK157" s="301">
        <v>42205</v>
      </c>
      <c r="AL157" s="301">
        <v>45043</v>
      </c>
      <c r="AM157" s="346"/>
      <c r="AN157" s="339"/>
      <c r="AO157" s="302" t="str">
        <f>_xlfn.IFNA(IF(VLOOKUP(tabItens[[#This Row],[CÓDIGO]],tabExcluirDoEstoque[#Data],1,FALSE),"sim",""),"")</f>
        <v/>
      </c>
      <c r="AP157" s="303" t="str">
        <f ca="1">IF(OR(ISBLANK(tabItens[[#This Row],[ATA DT.VALID.]]),tabItens[[#This Row],[ATA DT.VALID.]]="",tabItens[[#This Row],[ATA DT.VALID.]]=" "),"",IF(TYPE(tabItens[[#This Row],[ATA DT.VALID.]])=1,ROUNDUP((tabItens[[#This Row],[ATA DT.VALID.]]-TODAY())/7,0),""))</f>
        <v/>
      </c>
      <c r="AQ157" s="304">
        <v>0</v>
      </c>
      <c r="AR157" s="305" t="str">
        <f>IF(ISBLANK(tabItens[[#This Row],[CÓDIGO]]),"",IFERROR(VLOOKUP(tabItens[[#This Row],[CÓDIGO]],Consumo!$C$3:$AC$862,26,FALSE),0))</f>
        <v>09.2023</v>
      </c>
      <c r="AS157" s="306">
        <f>SUMIF(Consumo!$C$3:$C$862,tabItens[[#This Row],[CÓDIGO]],Consumo!$N$3:$N$862) + SUMIF(Consumo!$C$3:$C$862,tabItens[[#This Row],[CÓDIGO]],Consumo!$O$3:$O$862) + SUMIF(Consumo!$C$3:$C$862,tabItens[[#This Row],[CÓDIGO]],Consumo!$P$3:$P$862) + SUMIF(Consumo!$C$3:$C$862,tabItens[[#This Row],[CÓDIGO]],Consumo!$Q$3:$Q$862)</f>
        <v>4878</v>
      </c>
      <c r="AT157" s="306">
        <f>SUMIF(Consumo!$C$3:$C$862,tabItens[[#This Row],[CÓDIGO]],Consumo!$Z$3:$Z$862)</f>
        <v>27391</v>
      </c>
      <c r="AU157" s="307">
        <f>SUMIF(Consumo!$C$3:$C$862,tabItens[[#This Row],[CÓDIGO]],Consumo!$AA$3:$AA$862)</f>
        <v>14769</v>
      </c>
      <c r="AV157" s="308">
        <f>SUMIF(Consumo!$C$3:$C$862,tabItens[[#This Row],[CÓDIGO]],Consumo!$Y$3:$Y$862)</f>
        <v>1879.3333333333333</v>
      </c>
      <c r="AW157" s="281">
        <f>tabItens[[#This Row],[QTDE ATUAL]] + tabItens[[#This Row],[RC QTDE]] + tabItens[[#This Row],[AF SALDO]] + tabItens[[#This Row],[Recentes]]</f>
        <v>7998</v>
      </c>
      <c r="AX157" s="309">
        <v>2667</v>
      </c>
      <c r="AY157" s="309">
        <v>4</v>
      </c>
      <c r="AZ157" s="309">
        <f>IF(ISBLANK(tabItens[[#This Row],[CÓDIGO]]),"",tabItens[[#This Row],[PontoMês]] * (AZ$2+tabItens[[#This Row],[PontoQtM]]))</f>
        <v>10668</v>
      </c>
      <c r="BA157" s="308">
        <f>tabItens[[#This Row],[PontoPed]] - tabItens[[#This Row],[Saldo]] + (1/10)</f>
        <v>2670.1</v>
      </c>
      <c r="BB157" s="308">
        <f xml:space="preserve"> tabItens[[#This Row],[PontoMês]] * BB$2 - tabItens[[#This Row],[QTDE ATUAL]] - (1/10)</f>
        <v>-4331.1000000000004</v>
      </c>
      <c r="BC157" s="310">
        <f>IF( tabItens[[#This Row],[PontoPed]]&gt;0, IF(tabItens[[#This Row],[PontoPed]]&lt;1, 1, IF( tabItens[[#This Row],[Saldo]]&gt;tabItens[[#This Row],[PontoPed]], 0, (tabItens[[#This Row],[PontoPed]]-tabItens[[#This Row],[Saldo]])/tabItens[[#This Row],[PontoPed]] ) ), 0 )</f>
        <v>0.25028121484814397</v>
      </c>
      <c r="BD157" s="311">
        <f>ROUNDDOWN(IF( OR( AND(tabItens[[#This Row],[PontoPed]]&lt;tabItens[[#This Row],[Saldo]],tabItens[[#This Row],[Saldo]]&gt;0), tabItens[[#This Row],[PontoPed]]=0), 99, IF(AND(tabItens[[#This Row],[Saldo]]=0,tabItens[[#This Row],[PontoPed]]&gt;0), 0, (1-tabItens[[#This Row],[PctAb]])*10 ) ),0)</f>
        <v>7</v>
      </c>
      <c r="BE157" s="312">
        <f>MAX(ROUNDDOWN( IF(tabItens[[#This Row],[Abaixo]] &gt; 0,   tabItens[[#This Row],[Abaixo]] + (tabItens[[#This Row],[PontoMês]] * IF( OR( ISBLANK(tabItens[[#This Row],[ATA Nº/ANO]]), tabItens[[#This Row],[ATA Nº/ANO]] = ""),BE$2,BE$1)),0),0),0)</f>
        <v>10671</v>
      </c>
      <c r="BF1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7" s="313">
        <f>SUMIF(Consumo!$C$3:$C$862,tabItens[[#This Row],[CÓDIGO]],Consumo!$E$3:$E$862)</f>
        <v>30</v>
      </c>
      <c r="BH157" s="314">
        <f>IF(AND(tabItens[[#This Row],[Pend]] &gt; 0,tabItens[[#This Row],[Consumo]] &lt;&gt; 0), tabItens[[#This Row],[Pend]] / tabItens[[#This Row],[Consumo]], 0 )</f>
        <v>1.0952502646854807E-3</v>
      </c>
      <c r="BI157" s="313"/>
      <c r="BJ157" s="313"/>
      <c r="BK157" s="315" t="s">
        <v>907</v>
      </c>
    </row>
    <row r="158" spans="1:63" x14ac:dyDescent="0.3">
      <c r="A158" s="336">
        <v>20135</v>
      </c>
      <c r="B158" s="277" t="s">
        <v>1203</v>
      </c>
      <c r="C158" s="337" t="s">
        <v>264</v>
      </c>
      <c r="D158" s="338">
        <v>124</v>
      </c>
      <c r="E158" s="339"/>
      <c r="F158" s="339"/>
      <c r="G158" s="339" t="s">
        <v>892</v>
      </c>
      <c r="H158" s="281">
        <v>140</v>
      </c>
      <c r="I158" s="340">
        <v>103003</v>
      </c>
      <c r="J158" s="341">
        <v>124</v>
      </c>
      <c r="K158" s="342">
        <v>350</v>
      </c>
      <c r="L158" s="285">
        <f>IF(tabItens[[#This Row],[Média]] &gt; 0, tabItens[[#This Row],[QTDE ATUAL]] / tabItens[[#This Row],[Média]],999.9)</f>
        <v>5.1219512195121952</v>
      </c>
      <c r="M158" s="286">
        <v>0</v>
      </c>
      <c r="N158" s="287">
        <f>tabItens[[#This Row],[VALOR UNIT.]] * tabItens[[#This Row],[LC]]</f>
        <v>0</v>
      </c>
      <c r="O158" s="344" t="s">
        <v>2160</v>
      </c>
      <c r="P158" s="289"/>
      <c r="Q158" s="345"/>
      <c r="R158" s="343"/>
      <c r="S158" s="346"/>
      <c r="T158" s="292">
        <f>ROUNDDOWN(IFERROR(tabItens[[#This Row],[ATA DT.VALID.]] - $D$1,0) / 30,0)</f>
        <v>-1507</v>
      </c>
      <c r="U158" s="277" t="s">
        <v>1204</v>
      </c>
      <c r="V158" s="293">
        <v>1</v>
      </c>
      <c r="W158" s="294" t="s">
        <v>2106</v>
      </c>
      <c r="X158" s="295">
        <v>69</v>
      </c>
      <c r="Y158" s="296">
        <v>1</v>
      </c>
      <c r="Z158" s="297"/>
      <c r="AA158" s="298"/>
      <c r="AB158" s="299"/>
      <c r="AC158" s="299"/>
      <c r="AD158" s="298"/>
      <c r="AE158" s="299"/>
      <c r="AF158" s="292"/>
      <c r="AG158" s="300" t="s">
        <v>904</v>
      </c>
      <c r="AH158" s="301"/>
      <c r="AI158" s="292">
        <v>122</v>
      </c>
      <c r="AJ158" s="301">
        <v>45173</v>
      </c>
      <c r="AK158" s="301" t="s">
        <v>892</v>
      </c>
      <c r="AL158" s="301">
        <v>45128</v>
      </c>
      <c r="AM158" s="346"/>
      <c r="AN158" s="339"/>
      <c r="AO158" s="302" t="str">
        <f>_xlfn.IFNA(IF(VLOOKUP(tabItens[[#This Row],[CÓDIGO]],tabExcluirDoEstoque[#Data],1,FALSE),"sim",""),"")</f>
        <v/>
      </c>
      <c r="AP158" s="303" t="str">
        <f ca="1">IF(OR(ISBLANK(tabItens[[#This Row],[ATA DT.VALID.]]),tabItens[[#This Row],[ATA DT.VALID.]]="",tabItens[[#This Row],[ATA DT.VALID.]]=" "),"",IF(TYPE(tabItens[[#This Row],[ATA DT.VALID.]])=1,ROUNDUP((tabItens[[#This Row],[ATA DT.VALID.]]-TODAY())/7,0),""))</f>
        <v/>
      </c>
      <c r="AQ158" s="304">
        <v>0</v>
      </c>
      <c r="AR158" s="305" t="str">
        <f>IF(ISBLANK(tabItens[[#This Row],[CÓDIGO]]),"",IFERROR(VLOOKUP(tabItens[[#This Row],[CÓDIGO]],Consumo!$C$3:$AC$862,26,FALSE),0))</f>
        <v>09.2023</v>
      </c>
      <c r="AS158" s="306">
        <f>SUMIF(Consumo!$C$3:$C$862,tabItens[[#This Row],[CÓDIGO]],Consumo!$N$3:$N$862) + SUMIF(Consumo!$C$3:$C$862,tabItens[[#This Row],[CÓDIGO]],Consumo!$O$3:$O$862) + SUMIF(Consumo!$C$3:$C$862,tabItens[[#This Row],[CÓDIGO]],Consumo!$P$3:$P$862) + SUMIF(Consumo!$C$3:$C$862,tabItens[[#This Row],[CÓDIGO]],Consumo!$Q$3:$Q$862)</f>
        <v>160</v>
      </c>
      <c r="AT158" s="306">
        <f>SUMIF(Consumo!$C$3:$C$862,tabItens[[#This Row],[CÓDIGO]],Consumo!$Z$3:$Z$862)</f>
        <v>369</v>
      </c>
      <c r="AU158" s="307">
        <f>SUMIF(Consumo!$C$3:$C$862,tabItens[[#This Row],[CÓDIGO]],Consumo!$AA$3:$AA$862)</f>
        <v>160</v>
      </c>
      <c r="AV158" s="308">
        <f>SUMIF(Consumo!$C$3:$C$862,tabItens[[#This Row],[CÓDIGO]],Consumo!$Y$3:$Y$862)</f>
        <v>27.333333333333332</v>
      </c>
      <c r="AW158" s="281">
        <f>tabItens[[#This Row],[QTDE ATUAL]] + tabItens[[#This Row],[RC QTDE]] + tabItens[[#This Row],[AF SALDO]] + tabItens[[#This Row],[Recentes]]</f>
        <v>140</v>
      </c>
      <c r="AX158" s="309">
        <v>50</v>
      </c>
      <c r="AY158" s="309">
        <v>4</v>
      </c>
      <c r="AZ158" s="309">
        <f>IF(ISBLANK(tabItens[[#This Row],[CÓDIGO]]),"",tabItens[[#This Row],[PontoMês]] * (AZ$2+tabItens[[#This Row],[PontoQtM]]))</f>
        <v>200</v>
      </c>
      <c r="BA158" s="308">
        <f>tabItens[[#This Row],[PontoPed]] - tabItens[[#This Row],[Saldo]] + (1/10)</f>
        <v>60.1</v>
      </c>
      <c r="BB158" s="308">
        <f xml:space="preserve"> tabItens[[#This Row],[PontoMês]] * BB$2 - tabItens[[#This Row],[QTDE ATUAL]] - (1/10)</f>
        <v>-90.1</v>
      </c>
      <c r="BC158" s="310">
        <f>IF( tabItens[[#This Row],[PontoPed]]&gt;0, IF(tabItens[[#This Row],[PontoPed]]&lt;1, 1, IF( tabItens[[#This Row],[Saldo]]&gt;tabItens[[#This Row],[PontoPed]], 0, (tabItens[[#This Row],[PontoPed]]-tabItens[[#This Row],[Saldo]])/tabItens[[#This Row],[PontoPed]] ) ), 0 )</f>
        <v>0.3</v>
      </c>
      <c r="BD158" s="311">
        <f>ROUNDDOWN(IF( OR( AND(tabItens[[#This Row],[PontoPed]]&lt;tabItens[[#This Row],[Saldo]],tabItens[[#This Row],[Saldo]]&gt;0), tabItens[[#This Row],[PontoPed]]=0), 99, IF(AND(tabItens[[#This Row],[Saldo]]=0,tabItens[[#This Row],[PontoPed]]&gt;0), 0, (1-tabItens[[#This Row],[PctAb]])*10 ) ),0)</f>
        <v>7</v>
      </c>
      <c r="BE158" s="312">
        <f>MAX(ROUNDDOWN( IF(tabItens[[#This Row],[Abaixo]] &gt; 0,   tabItens[[#This Row],[Abaixo]] + (tabItens[[#This Row],[PontoMês]] * IF( OR( ISBLANK(tabItens[[#This Row],[ATA Nº/ANO]]), tabItens[[#This Row],[ATA Nº/ANO]] = ""),BE$2,BE$1)),0),0),0)</f>
        <v>210</v>
      </c>
      <c r="BF1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8" s="313">
        <f>SUMIF(Consumo!$C$3:$C$862,tabItens[[#This Row],[CÓDIGO]],Consumo!$E$3:$E$862)</f>
        <v>5</v>
      </c>
      <c r="BH158" s="314">
        <f>IF(AND(tabItens[[#This Row],[Pend]] &gt; 0,tabItens[[#This Row],[Consumo]] &lt;&gt; 0), tabItens[[#This Row],[Pend]] / tabItens[[#This Row],[Consumo]], 0 )</f>
        <v>1.3550135501355014E-2</v>
      </c>
      <c r="BI158" s="313"/>
      <c r="BJ158" s="313"/>
      <c r="BK158" s="315" t="s">
        <v>907</v>
      </c>
    </row>
    <row r="159" spans="1:63" x14ac:dyDescent="0.3">
      <c r="A159" s="336">
        <v>88732</v>
      </c>
      <c r="B159" s="277" t="s">
        <v>1550</v>
      </c>
      <c r="C159" s="337" t="s">
        <v>264</v>
      </c>
      <c r="D159" s="338">
        <v>19.5</v>
      </c>
      <c r="E159" s="339"/>
      <c r="F159" s="339"/>
      <c r="G159" s="339" t="s">
        <v>892</v>
      </c>
      <c r="H159" s="281">
        <v>24</v>
      </c>
      <c r="I159" s="340">
        <v>103003</v>
      </c>
      <c r="J159" s="341">
        <v>19.5</v>
      </c>
      <c r="K159" s="342">
        <v>32</v>
      </c>
      <c r="L159" s="285">
        <f>IF(tabItens[[#This Row],[Média]] &gt; 0, tabItens[[#This Row],[QTDE ATUAL]] / tabItens[[#This Row],[Média]],999.9)</f>
        <v>9</v>
      </c>
      <c r="M159" s="286">
        <v>0</v>
      </c>
      <c r="N159" s="287">
        <f>tabItens[[#This Row],[VALOR UNIT.]] * tabItens[[#This Row],[LC]]</f>
        <v>0</v>
      </c>
      <c r="O159" s="344" t="s">
        <v>2149</v>
      </c>
      <c r="P159" s="289"/>
      <c r="Q159" s="345"/>
      <c r="R159" s="343"/>
      <c r="S159" s="346"/>
      <c r="T159" s="292">
        <f>ROUNDDOWN(IFERROR(tabItens[[#This Row],[ATA DT.VALID.]] - $D$1,0) / 30,0)</f>
        <v>-1507</v>
      </c>
      <c r="U159" s="277" t="s">
        <v>1543</v>
      </c>
      <c r="V159" s="293">
        <v>1</v>
      </c>
      <c r="W159" s="294" t="s">
        <v>903</v>
      </c>
      <c r="X159" s="295">
        <v>55</v>
      </c>
      <c r="Y159" s="296">
        <v>26</v>
      </c>
      <c r="Z159" s="297">
        <v>2442</v>
      </c>
      <c r="AA159" s="298">
        <v>2023</v>
      </c>
      <c r="AB159" s="299">
        <v>10</v>
      </c>
      <c r="AC159" s="299"/>
      <c r="AD159" s="298"/>
      <c r="AE159" s="299"/>
      <c r="AF159" s="292"/>
      <c r="AG159" s="300" t="s">
        <v>904</v>
      </c>
      <c r="AH159" s="301"/>
      <c r="AI159" s="292">
        <v>10</v>
      </c>
      <c r="AJ159" s="301">
        <v>43903</v>
      </c>
      <c r="AK159" s="301">
        <v>38656</v>
      </c>
      <c r="AL159" s="301">
        <v>43892</v>
      </c>
      <c r="AM159" s="346"/>
      <c r="AN159" s="339"/>
      <c r="AO159" s="302" t="str">
        <f>_xlfn.IFNA(IF(VLOOKUP(tabItens[[#This Row],[CÓDIGO]],tabExcluirDoEstoque[#Data],1,FALSE),"sim",""),"")</f>
        <v/>
      </c>
      <c r="AP159" s="303" t="str">
        <f ca="1">IF(OR(ISBLANK(tabItens[[#This Row],[ATA DT.VALID.]]),tabItens[[#This Row],[ATA DT.VALID.]]="",tabItens[[#This Row],[ATA DT.VALID.]]=" "),"",IF(TYPE(tabItens[[#This Row],[ATA DT.VALID.]])=1,ROUNDUP((tabItens[[#This Row],[ATA DT.VALID.]]-TODAY())/7,0),""))</f>
        <v/>
      </c>
      <c r="AQ159" s="304">
        <v>0</v>
      </c>
      <c r="AR159" s="305" t="str">
        <f>IF(ISBLANK(tabItens[[#This Row],[CÓDIGO]]),"",IFERROR(VLOOKUP(tabItens[[#This Row],[CÓDIGO]],Consumo!$C$3:$AC$862,26,FALSE),0))</f>
        <v>04.2023</v>
      </c>
      <c r="AS159" s="306">
        <f>SUMIF(Consumo!$C$3:$C$862,tabItens[[#This Row],[CÓDIGO]],Consumo!$N$3:$N$862) + SUMIF(Consumo!$C$3:$C$862,tabItens[[#This Row],[CÓDIGO]],Consumo!$O$3:$O$862) + SUMIF(Consumo!$C$3:$C$862,tabItens[[#This Row],[CÓDIGO]],Consumo!$P$3:$P$862) + SUMIF(Consumo!$C$3:$C$862,tabItens[[#This Row],[CÓDIGO]],Consumo!$Q$3:$Q$862)</f>
        <v>0</v>
      </c>
      <c r="AT159" s="306">
        <f>SUMIF(Consumo!$C$3:$C$862,tabItens[[#This Row],[CÓDIGO]],Consumo!$Z$3:$Z$862)</f>
        <v>32</v>
      </c>
      <c r="AU159" s="307">
        <f>SUMIF(Consumo!$C$3:$C$862,tabItens[[#This Row],[CÓDIGO]],Consumo!$AA$3:$AA$862)</f>
        <v>10</v>
      </c>
      <c r="AV159" s="308">
        <f>SUMIF(Consumo!$C$3:$C$862,tabItens[[#This Row],[CÓDIGO]],Consumo!$Y$3:$Y$862)</f>
        <v>2.6666666666666665</v>
      </c>
      <c r="AW159" s="281">
        <f>tabItens[[#This Row],[QTDE ATUAL]] + tabItens[[#This Row],[RC QTDE]] + tabItens[[#This Row],[AF SALDO]] + tabItens[[#This Row],[Recentes]]</f>
        <v>34</v>
      </c>
      <c r="AX159" s="309">
        <v>11</v>
      </c>
      <c r="AY159" s="309">
        <v>4</v>
      </c>
      <c r="AZ159" s="309">
        <f>IF(ISBLANK(tabItens[[#This Row],[CÓDIGO]]),"",tabItens[[#This Row],[PontoMês]] * (AZ$2+tabItens[[#This Row],[PontoQtM]]))</f>
        <v>44</v>
      </c>
      <c r="BA159" s="308">
        <f>tabItens[[#This Row],[PontoPed]] - tabItens[[#This Row],[Saldo]] + (1/10)</f>
        <v>10.1</v>
      </c>
      <c r="BB159" s="308">
        <f xml:space="preserve"> tabItens[[#This Row],[PontoMês]] * BB$2 - tabItens[[#This Row],[QTDE ATUAL]] - (1/10)</f>
        <v>-13.1</v>
      </c>
      <c r="BC159" s="310">
        <f>IF( tabItens[[#This Row],[PontoPed]]&gt;0, IF(tabItens[[#This Row],[PontoPed]]&lt;1, 1, IF( tabItens[[#This Row],[Saldo]]&gt;tabItens[[#This Row],[PontoPed]], 0, (tabItens[[#This Row],[PontoPed]]-tabItens[[#This Row],[Saldo]])/tabItens[[#This Row],[PontoPed]] ) ), 0 )</f>
        <v>0.22727272727272727</v>
      </c>
      <c r="BD159" s="311">
        <f>ROUNDDOWN(IF( OR( AND(tabItens[[#This Row],[PontoPed]]&lt;tabItens[[#This Row],[Saldo]],tabItens[[#This Row],[Saldo]]&gt;0), tabItens[[#This Row],[PontoPed]]=0), 99, IF(AND(tabItens[[#This Row],[Saldo]]=0,tabItens[[#This Row],[PontoPed]]&gt;0), 0, (1-tabItens[[#This Row],[PctAb]])*10 ) ),0)</f>
        <v>7</v>
      </c>
      <c r="BE159" s="312">
        <f>MAX(ROUNDDOWN( IF(tabItens[[#This Row],[Abaixo]] &gt; 0,   tabItens[[#This Row],[Abaixo]] + (tabItens[[#This Row],[PontoMês]] * IF( OR( ISBLANK(tabItens[[#This Row],[ATA Nº/ANO]]), tabItens[[#This Row],[ATA Nº/ANO]] = ""),BE$2,BE$1)),0),0),0)</f>
        <v>43</v>
      </c>
      <c r="BF1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59" s="313">
        <f>SUMIF(Consumo!$C$3:$C$862,tabItens[[#This Row],[CÓDIGO]],Consumo!$E$3:$E$862)</f>
        <v>0</v>
      </c>
      <c r="BH159" s="314">
        <f>IF(AND(tabItens[[#This Row],[Pend]] &gt; 0,tabItens[[#This Row],[Consumo]] &lt;&gt; 0), tabItens[[#This Row],[Pend]] / tabItens[[#This Row],[Consumo]], 0 )</f>
        <v>0</v>
      </c>
      <c r="BI159" s="313"/>
      <c r="BJ159" s="313"/>
      <c r="BK159" s="315" t="s">
        <v>907</v>
      </c>
    </row>
    <row r="160" spans="1:63" x14ac:dyDescent="0.3">
      <c r="A160" s="336">
        <v>75324</v>
      </c>
      <c r="B160" s="277" t="s">
        <v>1457</v>
      </c>
      <c r="C160" s="337" t="s">
        <v>264</v>
      </c>
      <c r="D160" s="338">
        <v>142.27000000000001</v>
      </c>
      <c r="E160" s="339"/>
      <c r="F160" s="339"/>
      <c r="G160" s="339" t="s">
        <v>892</v>
      </c>
      <c r="H160" s="281">
        <v>127</v>
      </c>
      <c r="I160" s="340">
        <v>103003</v>
      </c>
      <c r="J160" s="341">
        <v>142.27000000000001</v>
      </c>
      <c r="K160" s="342">
        <v>419</v>
      </c>
      <c r="L160" s="285">
        <f>IF(tabItens[[#This Row],[Média]] &gt; 0, tabItens[[#This Row],[QTDE ATUAL]] / tabItens[[#This Row],[Média]],999.9)</f>
        <v>4</v>
      </c>
      <c r="M160" s="286">
        <v>0</v>
      </c>
      <c r="N160" s="287">
        <f>tabItens[[#This Row],[VALOR UNIT.]] * tabItens[[#This Row],[LC]]</f>
        <v>0</v>
      </c>
      <c r="O160" s="344" t="s">
        <v>2143</v>
      </c>
      <c r="P160" s="289"/>
      <c r="Q160" s="345"/>
      <c r="R160" s="343"/>
      <c r="S160" s="346"/>
      <c r="T160" s="292">
        <f>ROUNDDOWN(IFERROR(tabItens[[#This Row],[ATA DT.VALID.]] - $D$1,0) / 30,0)</f>
        <v>-1507</v>
      </c>
      <c r="U160" s="277" t="s">
        <v>1156</v>
      </c>
      <c r="V160" s="293">
        <v>1</v>
      </c>
      <c r="W160" s="294" t="s">
        <v>2107</v>
      </c>
      <c r="X160" s="295">
        <v>74</v>
      </c>
      <c r="Y160" s="296">
        <v>8</v>
      </c>
      <c r="Z160" s="297"/>
      <c r="AA160" s="298"/>
      <c r="AB160" s="299"/>
      <c r="AC160" s="299"/>
      <c r="AD160" s="298"/>
      <c r="AE160" s="299"/>
      <c r="AF160" s="292"/>
      <c r="AG160" s="300" t="s">
        <v>904</v>
      </c>
      <c r="AH160" s="301"/>
      <c r="AI160" s="292">
        <v>274</v>
      </c>
      <c r="AJ160" s="301">
        <v>44924</v>
      </c>
      <c r="AK160" s="301">
        <v>37879</v>
      </c>
      <c r="AL160" s="301">
        <v>45210</v>
      </c>
      <c r="AM160" s="346"/>
      <c r="AN160" s="339"/>
      <c r="AO160" s="302" t="str">
        <f>_xlfn.IFNA(IF(VLOOKUP(tabItens[[#This Row],[CÓDIGO]],tabExcluirDoEstoque[#Data],1,FALSE),"sim",""),"")</f>
        <v/>
      </c>
      <c r="AP160" s="303" t="str">
        <f ca="1">IF(OR(ISBLANK(tabItens[[#This Row],[ATA DT.VALID.]]),tabItens[[#This Row],[ATA DT.VALID.]]="",tabItens[[#This Row],[ATA DT.VALID.]]=" "),"",IF(TYPE(tabItens[[#This Row],[ATA DT.VALID.]])=1,ROUNDUP((tabItens[[#This Row],[ATA DT.VALID.]]-TODAY())/7,0),""))</f>
        <v/>
      </c>
      <c r="AQ160" s="304">
        <v>0</v>
      </c>
      <c r="AR160" s="305" t="str">
        <f>IF(ISBLANK(tabItens[[#This Row],[CÓDIGO]]),"",IFERROR(VLOOKUP(tabItens[[#This Row],[CÓDIGO]],Consumo!$C$3:$AC$862,26,FALSE),0))</f>
        <v>09.2023</v>
      </c>
      <c r="AS160" s="306">
        <f>SUMIF(Consumo!$C$3:$C$862,tabItens[[#This Row],[CÓDIGO]],Consumo!$N$3:$N$862) + SUMIF(Consumo!$C$3:$C$862,tabItens[[#This Row],[CÓDIGO]],Consumo!$O$3:$O$862) + SUMIF(Consumo!$C$3:$C$862,tabItens[[#This Row],[CÓDIGO]],Consumo!$P$3:$P$862) + SUMIF(Consumo!$C$3:$C$862,tabItens[[#This Row],[CÓDIGO]],Consumo!$Q$3:$Q$862)</f>
        <v>80</v>
      </c>
      <c r="AT160" s="306">
        <f>SUMIF(Consumo!$C$3:$C$862,tabItens[[#This Row],[CÓDIGO]],Consumo!$Z$3:$Z$862)</f>
        <v>419</v>
      </c>
      <c r="AU160" s="307">
        <f>SUMIF(Consumo!$C$3:$C$862,tabItens[[#This Row],[CÓDIGO]],Consumo!$AA$3:$AA$862)</f>
        <v>193</v>
      </c>
      <c r="AV160" s="308">
        <f>SUMIF(Consumo!$C$3:$C$862,tabItens[[#This Row],[CÓDIGO]],Consumo!$Y$3:$Y$862)</f>
        <v>31.75</v>
      </c>
      <c r="AW160" s="281">
        <f>tabItens[[#This Row],[QTDE ATUAL]] + tabItens[[#This Row],[RC QTDE]] + tabItens[[#This Row],[AF SALDO]] + tabItens[[#This Row],[Recentes]]</f>
        <v>127</v>
      </c>
      <c r="AX160" s="309">
        <v>45</v>
      </c>
      <c r="AY160" s="309">
        <v>4</v>
      </c>
      <c r="AZ160" s="309">
        <f>IF(ISBLANK(tabItens[[#This Row],[CÓDIGO]]),"",tabItens[[#This Row],[PontoMês]] * (AZ$2+tabItens[[#This Row],[PontoQtM]]))</f>
        <v>180</v>
      </c>
      <c r="BA160" s="308">
        <f>tabItens[[#This Row],[PontoPed]] - tabItens[[#This Row],[Saldo]] + (1/10)</f>
        <v>53.1</v>
      </c>
      <c r="BB160" s="308">
        <f xml:space="preserve"> tabItens[[#This Row],[PontoMês]] * BB$2 - tabItens[[#This Row],[QTDE ATUAL]] - (1/10)</f>
        <v>-82.1</v>
      </c>
      <c r="BC160" s="310">
        <f>IF( tabItens[[#This Row],[PontoPed]]&gt;0, IF(tabItens[[#This Row],[PontoPed]]&lt;1, 1, IF( tabItens[[#This Row],[Saldo]]&gt;tabItens[[#This Row],[PontoPed]], 0, (tabItens[[#This Row],[PontoPed]]-tabItens[[#This Row],[Saldo]])/tabItens[[#This Row],[PontoPed]] ) ), 0 )</f>
        <v>0.29444444444444445</v>
      </c>
      <c r="BD160" s="311">
        <f>ROUNDDOWN(IF( OR( AND(tabItens[[#This Row],[PontoPed]]&lt;tabItens[[#This Row],[Saldo]],tabItens[[#This Row],[Saldo]]&gt;0), tabItens[[#This Row],[PontoPed]]=0), 99, IF(AND(tabItens[[#This Row],[Saldo]]=0,tabItens[[#This Row],[PontoPed]]&gt;0), 0, (1-tabItens[[#This Row],[PctAb]])*10 ) ),0)</f>
        <v>7</v>
      </c>
      <c r="BE160" s="312">
        <f>MAX(ROUNDDOWN( IF(tabItens[[#This Row],[Abaixo]] &gt; 0,   tabItens[[#This Row],[Abaixo]] + (tabItens[[#This Row],[PontoMês]] * IF( OR( ISBLANK(tabItens[[#This Row],[ATA Nº/ANO]]), tabItens[[#This Row],[ATA Nº/ANO]] = ""),BE$2,BE$1)),0),0),0)</f>
        <v>188</v>
      </c>
      <c r="BF1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0" s="313">
        <f>SUMIF(Consumo!$C$3:$C$862,tabItens[[#This Row],[CÓDIGO]],Consumo!$E$3:$E$862)</f>
        <v>0</v>
      </c>
      <c r="BH160" s="314">
        <f>IF(AND(tabItens[[#This Row],[Pend]] &gt; 0,tabItens[[#This Row],[Consumo]] &lt;&gt; 0), tabItens[[#This Row],[Pend]] / tabItens[[#This Row],[Consumo]], 0 )</f>
        <v>0</v>
      </c>
      <c r="BI160" s="313"/>
      <c r="BJ160" s="313"/>
      <c r="BK160" s="315" t="s">
        <v>907</v>
      </c>
    </row>
    <row r="161" spans="1:63" x14ac:dyDescent="0.3">
      <c r="A161" s="336">
        <v>134373</v>
      </c>
      <c r="B161" s="277" t="s">
        <v>1912</v>
      </c>
      <c r="C161" s="337" t="s">
        <v>31</v>
      </c>
      <c r="D161" s="338">
        <v>18.88</v>
      </c>
      <c r="E161" s="339"/>
      <c r="F161" s="339"/>
      <c r="G161" s="339" t="s">
        <v>892</v>
      </c>
      <c r="H161" s="281">
        <v>0</v>
      </c>
      <c r="I161" s="340">
        <v>103003</v>
      </c>
      <c r="J161" s="341">
        <v>18.88</v>
      </c>
      <c r="K161" s="342">
        <v>4131</v>
      </c>
      <c r="L161" s="285">
        <f>IF(tabItens[[#This Row],[Média]] &gt; 0, tabItens[[#This Row],[QTDE ATUAL]] / tabItens[[#This Row],[Média]],999.9)</f>
        <v>0</v>
      </c>
      <c r="M161" s="286">
        <v>0</v>
      </c>
      <c r="N161" s="287">
        <f>tabItens[[#This Row],[VALOR UNIT.]] * tabItens[[#This Row],[LC]]</f>
        <v>0</v>
      </c>
      <c r="O161" s="344" t="s">
        <v>2227</v>
      </c>
      <c r="P161" s="289"/>
      <c r="Q161" s="345"/>
      <c r="R161" s="343"/>
      <c r="S161" s="346"/>
      <c r="T161" s="292">
        <f>ROUNDDOWN(IFERROR(tabItens[[#This Row],[ATA DT.VALID.]] - $D$1,0) / 30,0)</f>
        <v>-1507</v>
      </c>
      <c r="U161" s="277" t="s">
        <v>1913</v>
      </c>
      <c r="V161" s="293">
        <v>1</v>
      </c>
      <c r="W161" s="294" t="s">
        <v>903</v>
      </c>
      <c r="X161" s="295">
        <v>55</v>
      </c>
      <c r="Y161" s="296">
        <v>66</v>
      </c>
      <c r="Z161" s="297">
        <v>2376</v>
      </c>
      <c r="AA161" s="298">
        <v>2023</v>
      </c>
      <c r="AB161" s="299">
        <v>3000</v>
      </c>
      <c r="AC161" s="299"/>
      <c r="AD161" s="298"/>
      <c r="AE161" s="299"/>
      <c r="AF161" s="292"/>
      <c r="AG161" s="300" t="s">
        <v>904</v>
      </c>
      <c r="AH161" s="301"/>
      <c r="AI161" s="292">
        <v>1970</v>
      </c>
      <c r="AJ161" s="301">
        <v>44522</v>
      </c>
      <c r="AK161" s="301">
        <v>43154</v>
      </c>
      <c r="AL161" s="301">
        <v>44917</v>
      </c>
      <c r="AM161" s="346"/>
      <c r="AN161" s="339"/>
      <c r="AO161" s="302" t="str">
        <f>_xlfn.IFNA(IF(VLOOKUP(tabItens[[#This Row],[CÓDIGO]],tabExcluirDoEstoque[#Data],1,FALSE),"sim",""),"")</f>
        <v/>
      </c>
      <c r="AP161" s="303" t="str">
        <f ca="1">IF(OR(ISBLANK(tabItens[[#This Row],[ATA DT.VALID.]]),tabItens[[#This Row],[ATA DT.VALID.]]="",tabItens[[#This Row],[ATA DT.VALID.]]=" "),"",IF(TYPE(tabItens[[#This Row],[ATA DT.VALID.]])=1,ROUNDUP((tabItens[[#This Row],[ATA DT.VALID.]]-TODAY())/7,0),""))</f>
        <v/>
      </c>
      <c r="AQ161" s="304">
        <v>0</v>
      </c>
      <c r="AR161" s="305" t="str">
        <f>IF(ISBLANK(tabItens[[#This Row],[CÓDIGO]]),"",IFERROR(VLOOKUP(tabItens[[#This Row],[CÓDIGO]],Consumo!$C$3:$AC$862,26,FALSE),0))</f>
        <v>09.2023</v>
      </c>
      <c r="AS161" s="306">
        <f>SUMIF(Consumo!$C$3:$C$862,tabItens[[#This Row],[CÓDIGO]],Consumo!$N$3:$N$862) + SUMIF(Consumo!$C$3:$C$862,tabItens[[#This Row],[CÓDIGO]],Consumo!$O$3:$O$862) + SUMIF(Consumo!$C$3:$C$862,tabItens[[#This Row],[CÓDIGO]],Consumo!$P$3:$P$862) + SUMIF(Consumo!$C$3:$C$862,tabItens[[#This Row],[CÓDIGO]],Consumo!$Q$3:$Q$862)</f>
        <v>1923</v>
      </c>
      <c r="AT161" s="306">
        <f>SUMIF(Consumo!$C$3:$C$862,tabItens[[#This Row],[CÓDIGO]],Consumo!$Z$3:$Z$862)</f>
        <v>5816</v>
      </c>
      <c r="AU161" s="307">
        <f>SUMIF(Consumo!$C$3:$C$862,tabItens[[#This Row],[CÓDIGO]],Consumo!$AA$3:$AA$862)</f>
        <v>925</v>
      </c>
      <c r="AV161" s="308">
        <f>SUMIF(Consumo!$C$3:$C$862,tabItens[[#This Row],[CÓDIGO]],Consumo!$Y$3:$Y$862)</f>
        <v>484.66666666666669</v>
      </c>
      <c r="AW161" s="281">
        <f>tabItens[[#This Row],[QTDE ATUAL]] + tabItens[[#This Row],[RC QTDE]] + tabItens[[#This Row],[AF SALDO]] + tabItens[[#This Row],[Recentes]]</f>
        <v>3000</v>
      </c>
      <c r="AX161" s="309">
        <v>1000</v>
      </c>
      <c r="AY161" s="309">
        <v>4</v>
      </c>
      <c r="AZ161" s="309">
        <f>IF(ISBLANK(tabItens[[#This Row],[CÓDIGO]]),"",tabItens[[#This Row],[PontoMês]] * (AZ$2+tabItens[[#This Row],[PontoQtM]]))</f>
        <v>4000</v>
      </c>
      <c r="BA161" s="308">
        <f>tabItens[[#This Row],[PontoPed]] - tabItens[[#This Row],[Saldo]] + (1/10)</f>
        <v>1000.1</v>
      </c>
      <c r="BB161" s="308">
        <f xml:space="preserve"> tabItens[[#This Row],[PontoMês]] * BB$2 - tabItens[[#This Row],[QTDE ATUAL]] - (1/10)</f>
        <v>999.9</v>
      </c>
      <c r="BC161" s="310">
        <f>IF( tabItens[[#This Row],[PontoPed]]&gt;0, IF(tabItens[[#This Row],[PontoPed]]&lt;1, 1, IF( tabItens[[#This Row],[Saldo]]&gt;tabItens[[#This Row],[PontoPed]], 0, (tabItens[[#This Row],[PontoPed]]-tabItens[[#This Row],[Saldo]])/tabItens[[#This Row],[PontoPed]] ) ), 0 )</f>
        <v>0.25</v>
      </c>
      <c r="BD161" s="311">
        <f>ROUNDDOWN(IF( OR( AND(tabItens[[#This Row],[PontoPed]]&lt;tabItens[[#This Row],[Saldo]],tabItens[[#This Row],[Saldo]]&gt;0), tabItens[[#This Row],[PontoPed]]=0), 99, IF(AND(tabItens[[#This Row],[Saldo]]=0,tabItens[[#This Row],[PontoPed]]&gt;0), 0, (1-tabItens[[#This Row],[PctAb]])*10 ) ),0)</f>
        <v>7</v>
      </c>
      <c r="BE161" s="312">
        <f>MAX(ROUNDDOWN( IF(tabItens[[#This Row],[Abaixo]] &gt; 0,   tabItens[[#This Row],[Abaixo]] + (tabItens[[#This Row],[PontoMês]] * IF( OR( ISBLANK(tabItens[[#This Row],[ATA Nº/ANO]]), tabItens[[#This Row],[ATA Nº/ANO]] = ""),BE$2,BE$1)),0),0),0)</f>
        <v>4000</v>
      </c>
      <c r="BF1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1" s="313">
        <f>SUMIF(Consumo!$C$3:$C$862,tabItens[[#This Row],[CÓDIGO]],Consumo!$E$3:$E$862)</f>
        <v>12</v>
      </c>
      <c r="BH161" s="314">
        <f>IF(AND(tabItens[[#This Row],[Pend]] &gt; 0,tabItens[[#This Row],[Consumo]] &lt;&gt; 0), tabItens[[#This Row],[Pend]] / tabItens[[#This Row],[Consumo]], 0 )</f>
        <v>2.0632737276478678E-3</v>
      </c>
      <c r="BI161" s="313"/>
      <c r="BJ161" s="313"/>
      <c r="BK161" s="315" t="s">
        <v>907</v>
      </c>
    </row>
    <row r="162" spans="1:63" x14ac:dyDescent="0.3">
      <c r="A162" s="336">
        <v>136553</v>
      </c>
      <c r="B162" s="277" t="s">
        <v>1958</v>
      </c>
      <c r="C162" s="337" t="s">
        <v>264</v>
      </c>
      <c r="D162" s="338">
        <v>1.6</v>
      </c>
      <c r="E162" s="339"/>
      <c r="F162" s="339"/>
      <c r="G162" s="339" t="s">
        <v>892</v>
      </c>
      <c r="H162" s="281">
        <v>1500</v>
      </c>
      <c r="I162" s="340">
        <v>103003</v>
      </c>
      <c r="J162" s="341">
        <v>1.6</v>
      </c>
      <c r="K162" s="342">
        <v>1799</v>
      </c>
      <c r="L162" s="285">
        <f>IF(tabItens[[#This Row],[Média]] &gt; 0, tabItens[[#This Row],[QTDE ATUAL]] / tabItens[[#This Row],[Média]],999.9)</f>
        <v>8.4230229293401955</v>
      </c>
      <c r="M162" s="286">
        <v>0</v>
      </c>
      <c r="N162" s="287">
        <f>tabItens[[#This Row],[VALOR UNIT.]] * tabItens[[#This Row],[LC]]</f>
        <v>0</v>
      </c>
      <c r="O162" s="344" t="s">
        <v>2217</v>
      </c>
      <c r="P162" s="289"/>
      <c r="Q162" s="345"/>
      <c r="R162" s="343"/>
      <c r="S162" s="346"/>
      <c r="T162" s="292">
        <f>ROUNDDOWN(IFERROR(tabItens[[#This Row],[ATA DT.VALID.]] - $D$1,0) / 30,0)</f>
        <v>-1507</v>
      </c>
      <c r="U162" s="277" t="s">
        <v>1959</v>
      </c>
      <c r="V162" s="293">
        <v>1</v>
      </c>
      <c r="W162" s="294" t="s">
        <v>906</v>
      </c>
      <c r="X162" s="295">
        <v>51</v>
      </c>
      <c r="Y162" s="296">
        <v>10</v>
      </c>
      <c r="Z162" s="297"/>
      <c r="AA162" s="298"/>
      <c r="AB162" s="299"/>
      <c r="AC162" s="299"/>
      <c r="AD162" s="298"/>
      <c r="AE162" s="299"/>
      <c r="AF162" s="292"/>
      <c r="AG162" s="300" t="s">
        <v>904</v>
      </c>
      <c r="AH162" s="301"/>
      <c r="AI162" s="292">
        <v>646</v>
      </c>
      <c r="AJ162" s="301">
        <v>45209</v>
      </c>
      <c r="AK162" s="301">
        <v>43518</v>
      </c>
      <c r="AL162" s="301">
        <v>45189</v>
      </c>
      <c r="AM162" s="346"/>
      <c r="AN162" s="339"/>
      <c r="AO162" s="302" t="str">
        <f>_xlfn.IFNA(IF(VLOOKUP(tabItens[[#This Row],[CÓDIGO]],tabExcluirDoEstoque[#Data],1,FALSE),"sim",""),"")</f>
        <v/>
      </c>
      <c r="AP162" s="303" t="str">
        <f ca="1">IF(OR(ISBLANK(tabItens[[#This Row],[ATA DT.VALID.]]),tabItens[[#This Row],[ATA DT.VALID.]]="",tabItens[[#This Row],[ATA DT.VALID.]]=" "),"",IF(TYPE(tabItens[[#This Row],[ATA DT.VALID.]])=1,ROUNDUP((tabItens[[#This Row],[ATA DT.VALID.]]-TODAY())/7,0),""))</f>
        <v/>
      </c>
      <c r="AQ162" s="304">
        <v>0</v>
      </c>
      <c r="AR162" s="305" t="str">
        <f>IF(ISBLANK(tabItens[[#This Row],[CÓDIGO]]),"",IFERROR(VLOOKUP(tabItens[[#This Row],[CÓDIGO]],Consumo!$C$3:$AC$862,26,FALSE),0))</f>
        <v>05.2023</v>
      </c>
      <c r="AS162" s="306">
        <f>SUMIF(Consumo!$C$3:$C$862,tabItens[[#This Row],[CÓDIGO]],Consumo!$N$3:$N$862) + SUMIF(Consumo!$C$3:$C$862,tabItens[[#This Row],[CÓDIGO]],Consumo!$O$3:$O$862) + SUMIF(Consumo!$C$3:$C$862,tabItens[[#This Row],[CÓDIGO]],Consumo!$P$3:$P$862) + SUMIF(Consumo!$C$3:$C$862,tabItens[[#This Row],[CÓDIGO]],Consumo!$Q$3:$Q$862)</f>
        <v>0</v>
      </c>
      <c r="AT162" s="306">
        <f>SUMIF(Consumo!$C$3:$C$862,tabItens[[#This Row],[CÓDIGO]],Consumo!$Z$3:$Z$862)</f>
        <v>2137</v>
      </c>
      <c r="AU162" s="307">
        <f>SUMIF(Consumo!$C$3:$C$862,tabItens[[#This Row],[CÓDIGO]],Consumo!$AA$3:$AA$862)</f>
        <v>504</v>
      </c>
      <c r="AV162" s="308">
        <f>SUMIF(Consumo!$C$3:$C$862,tabItens[[#This Row],[CÓDIGO]],Consumo!$Y$3:$Y$862)</f>
        <v>178.08333333333334</v>
      </c>
      <c r="AW162" s="281">
        <f>tabItens[[#This Row],[QTDE ATUAL]] + tabItens[[#This Row],[RC QTDE]] + tabItens[[#This Row],[AF SALDO]] + tabItens[[#This Row],[Recentes]]</f>
        <v>1500</v>
      </c>
      <c r="AX162" s="309">
        <v>478</v>
      </c>
      <c r="AY162" s="309">
        <v>4</v>
      </c>
      <c r="AZ162" s="309">
        <f>IF(ISBLANK(tabItens[[#This Row],[CÓDIGO]]),"",tabItens[[#This Row],[PontoMês]] * (AZ$2+tabItens[[#This Row],[PontoQtM]]))</f>
        <v>1912</v>
      </c>
      <c r="BA162" s="308">
        <f>tabItens[[#This Row],[PontoPed]] - tabItens[[#This Row],[Saldo]] + (1/10)</f>
        <v>412.1</v>
      </c>
      <c r="BB162" s="308">
        <f xml:space="preserve"> tabItens[[#This Row],[PontoMês]] * BB$2 - tabItens[[#This Row],[QTDE ATUAL]] - (1/10)</f>
        <v>-1022.1</v>
      </c>
      <c r="BC162" s="310">
        <f>IF( tabItens[[#This Row],[PontoPed]]&gt;0, IF(tabItens[[#This Row],[PontoPed]]&lt;1, 1, IF( tabItens[[#This Row],[Saldo]]&gt;tabItens[[#This Row],[PontoPed]], 0, (tabItens[[#This Row],[PontoPed]]-tabItens[[#This Row],[Saldo]])/tabItens[[#This Row],[PontoPed]] ) ), 0 )</f>
        <v>0.21548117154811716</v>
      </c>
      <c r="BD162" s="311">
        <f>ROUNDDOWN(IF( OR( AND(tabItens[[#This Row],[PontoPed]]&lt;tabItens[[#This Row],[Saldo]],tabItens[[#This Row],[Saldo]]&gt;0), tabItens[[#This Row],[PontoPed]]=0), 99, IF(AND(tabItens[[#This Row],[Saldo]]=0,tabItens[[#This Row],[PontoPed]]&gt;0), 0, (1-tabItens[[#This Row],[PctAb]])*10 ) ),0)</f>
        <v>7</v>
      </c>
      <c r="BE162" s="312">
        <f>MAX(ROUNDDOWN( IF(tabItens[[#This Row],[Abaixo]] &gt; 0,   tabItens[[#This Row],[Abaixo]] + (tabItens[[#This Row],[PontoMês]] * IF( OR( ISBLANK(tabItens[[#This Row],[ATA Nº/ANO]]), tabItens[[#This Row],[ATA Nº/ANO]] = ""),BE$2,BE$1)),0),0),0)</f>
        <v>1846</v>
      </c>
      <c r="BF1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2" s="313">
        <f>SUMIF(Consumo!$C$3:$C$862,tabItens[[#This Row],[CÓDIGO]],Consumo!$E$3:$E$862)</f>
        <v>200</v>
      </c>
      <c r="BH162" s="314">
        <f>IF(AND(tabItens[[#This Row],[Pend]] &gt; 0,tabItens[[#This Row],[Consumo]] &lt;&gt; 0), tabItens[[#This Row],[Pend]] / tabItens[[#This Row],[Consumo]], 0 )</f>
        <v>9.3589143659335516E-2</v>
      </c>
      <c r="BI162" s="313"/>
      <c r="BJ162" s="313"/>
      <c r="BK162" s="315" t="s">
        <v>907</v>
      </c>
    </row>
    <row r="163" spans="1:63" x14ac:dyDescent="0.3">
      <c r="A163" s="336">
        <v>13178</v>
      </c>
      <c r="B163" s="277" t="s">
        <v>1059</v>
      </c>
      <c r="C163" s="337" t="s">
        <v>264</v>
      </c>
      <c r="D163" s="338">
        <v>0.02</v>
      </c>
      <c r="E163" s="339"/>
      <c r="F163" s="339"/>
      <c r="G163" s="339" t="s">
        <v>892</v>
      </c>
      <c r="H163" s="281">
        <v>1950</v>
      </c>
      <c r="I163" s="340">
        <v>103003</v>
      </c>
      <c r="J163" s="341">
        <v>0.02</v>
      </c>
      <c r="K163" s="342">
        <v>15133</v>
      </c>
      <c r="L163" s="285">
        <f>IF(tabItens[[#This Row],[Média]] &gt; 0, tabItens[[#This Row],[QTDE ATUAL]] / tabItens[[#This Row],[Média]],999.9)</f>
        <v>1.452333664349553</v>
      </c>
      <c r="M163" s="286">
        <v>0</v>
      </c>
      <c r="N163" s="287">
        <f>tabItens[[#This Row],[VALOR UNIT.]] * tabItens[[#This Row],[LC]]</f>
        <v>0</v>
      </c>
      <c r="O163" s="344" t="s">
        <v>2136</v>
      </c>
      <c r="P163" s="289"/>
      <c r="Q163" s="345"/>
      <c r="R163" s="343"/>
      <c r="S163" s="346"/>
      <c r="T163" s="292">
        <f>ROUNDDOWN(IFERROR(tabItens[[#This Row],[ATA DT.VALID.]] - $D$1,0) / 30,0)</f>
        <v>-1507</v>
      </c>
      <c r="U163" s="277" t="s">
        <v>1060</v>
      </c>
      <c r="V163" s="293">
        <v>1</v>
      </c>
      <c r="W163" s="294" t="s">
        <v>906</v>
      </c>
      <c r="X163" s="295">
        <v>67</v>
      </c>
      <c r="Y163" s="296">
        <v>9</v>
      </c>
      <c r="Z163" s="297"/>
      <c r="AA163" s="298"/>
      <c r="AB163" s="299"/>
      <c r="AC163" s="299"/>
      <c r="AD163" s="298"/>
      <c r="AE163" s="299"/>
      <c r="AF163" s="292"/>
      <c r="AG163" s="300" t="s">
        <v>904</v>
      </c>
      <c r="AH163" s="301"/>
      <c r="AI163" s="292">
        <v>5744</v>
      </c>
      <c r="AJ163" s="301">
        <v>45201</v>
      </c>
      <c r="AK163" s="301" t="s">
        <v>892</v>
      </c>
      <c r="AL163" s="301">
        <v>45189</v>
      </c>
      <c r="AM163" s="346"/>
      <c r="AN163" s="339"/>
      <c r="AO163" s="302" t="str">
        <f>_xlfn.IFNA(IF(VLOOKUP(tabItens[[#This Row],[CÓDIGO]],tabExcluirDoEstoque[#Data],1,FALSE),"sim",""),"")</f>
        <v/>
      </c>
      <c r="AP163" s="303" t="str">
        <f ca="1">IF(OR(ISBLANK(tabItens[[#This Row],[ATA DT.VALID.]]),tabItens[[#This Row],[ATA DT.VALID.]]="",tabItens[[#This Row],[ATA DT.VALID.]]=" "),"",IF(TYPE(tabItens[[#This Row],[ATA DT.VALID.]])=1,ROUNDUP((tabItens[[#This Row],[ATA DT.VALID.]]-TODAY())/7,0),""))</f>
        <v/>
      </c>
      <c r="AQ163" s="304">
        <v>0</v>
      </c>
      <c r="AR163" s="305" t="str">
        <f>IF(ISBLANK(tabItens[[#This Row],[CÓDIGO]]),"",IFERROR(VLOOKUP(tabItens[[#This Row],[CÓDIGO]],Consumo!$C$3:$AC$862,26,FALSE),0))</f>
        <v>06.2023</v>
      </c>
      <c r="AS163" s="306">
        <f>SUMIF(Consumo!$C$3:$C$862,tabItens[[#This Row],[CÓDIGO]],Consumo!$N$3:$N$862) + SUMIF(Consumo!$C$3:$C$862,tabItens[[#This Row],[CÓDIGO]],Consumo!$O$3:$O$862) + SUMIF(Consumo!$C$3:$C$862,tabItens[[#This Row],[CÓDIGO]],Consumo!$P$3:$P$862) + SUMIF(Consumo!$C$3:$C$862,tabItens[[#This Row],[CÓDIGO]],Consumo!$Q$3:$Q$862)</f>
        <v>1353</v>
      </c>
      <c r="AT163" s="306">
        <f>SUMIF(Consumo!$C$3:$C$862,tabItens[[#This Row],[CÓDIGO]],Consumo!$Z$3:$Z$862)</f>
        <v>17880</v>
      </c>
      <c r="AU163" s="307">
        <f>SUMIF(Consumo!$C$3:$C$862,tabItens[[#This Row],[CÓDIGO]],Consumo!$AA$3:$AA$862)</f>
        <v>6900</v>
      </c>
      <c r="AV163" s="308">
        <f>SUMIF(Consumo!$C$3:$C$862,tabItens[[#This Row],[CÓDIGO]],Consumo!$Y$3:$Y$862)</f>
        <v>1342.6666666666667</v>
      </c>
      <c r="AW163" s="281">
        <f>tabItens[[#This Row],[QTDE ATUAL]] + tabItens[[#This Row],[RC QTDE]] + tabItens[[#This Row],[AF SALDO]] + tabItens[[#This Row],[Recentes]]</f>
        <v>1950</v>
      </c>
      <c r="AX163" s="309">
        <v>662</v>
      </c>
      <c r="AY163" s="309">
        <v>4</v>
      </c>
      <c r="AZ163" s="309">
        <f>IF(ISBLANK(tabItens[[#This Row],[CÓDIGO]]),"",tabItens[[#This Row],[PontoMês]] * (AZ$2+tabItens[[#This Row],[PontoQtM]]))</f>
        <v>2648</v>
      </c>
      <c r="BA163" s="308">
        <f>tabItens[[#This Row],[PontoPed]] - tabItens[[#This Row],[Saldo]] + (1/10)</f>
        <v>698.1</v>
      </c>
      <c r="BB163" s="308">
        <f xml:space="preserve"> tabItens[[#This Row],[PontoMês]] * BB$2 - tabItens[[#This Row],[QTDE ATUAL]] - (1/10)</f>
        <v>-1288.0999999999999</v>
      </c>
      <c r="BC163" s="310">
        <f>IF( tabItens[[#This Row],[PontoPed]]&gt;0, IF(tabItens[[#This Row],[PontoPed]]&lt;1, 1, IF( tabItens[[#This Row],[Saldo]]&gt;tabItens[[#This Row],[PontoPed]], 0, (tabItens[[#This Row],[PontoPed]]-tabItens[[#This Row],[Saldo]])/tabItens[[#This Row],[PontoPed]] ) ), 0 )</f>
        <v>0.26359516616314199</v>
      </c>
      <c r="BD163" s="311">
        <f>ROUNDDOWN(IF( OR( AND(tabItens[[#This Row],[PontoPed]]&lt;tabItens[[#This Row],[Saldo]],tabItens[[#This Row],[Saldo]]&gt;0), tabItens[[#This Row],[PontoPed]]=0), 99, IF(AND(tabItens[[#This Row],[Saldo]]=0,tabItens[[#This Row],[PontoPed]]&gt;0), 0, (1-tabItens[[#This Row],[PctAb]])*10 ) ),0)</f>
        <v>7</v>
      </c>
      <c r="BE163" s="312">
        <f>MAX(ROUNDDOWN( IF(tabItens[[#This Row],[Abaixo]] &gt; 0,   tabItens[[#This Row],[Abaixo]] + (tabItens[[#This Row],[PontoMês]] * IF( OR( ISBLANK(tabItens[[#This Row],[ATA Nº/ANO]]), tabItens[[#This Row],[ATA Nº/ANO]] = ""),BE$2,BE$1)),0),0),0)</f>
        <v>2684</v>
      </c>
      <c r="BF1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3" s="313">
        <f>SUMIF(Consumo!$C$3:$C$862,tabItens[[#This Row],[CÓDIGO]],Consumo!$E$3:$E$862)</f>
        <v>647</v>
      </c>
      <c r="BH163" s="314">
        <f>IF(AND(tabItens[[#This Row],[Pend]] &gt; 0,tabItens[[#This Row],[Consumo]] &lt;&gt; 0), tabItens[[#This Row],[Pend]] / tabItens[[#This Row],[Consumo]], 0 )</f>
        <v>3.6185682326621921E-2</v>
      </c>
      <c r="BI163" s="313"/>
      <c r="BJ163" s="313"/>
      <c r="BK163" s="315" t="s">
        <v>907</v>
      </c>
    </row>
    <row r="164" spans="1:63" x14ac:dyDescent="0.3">
      <c r="A164" s="336">
        <v>132656</v>
      </c>
      <c r="B164" s="277" t="s">
        <v>1884</v>
      </c>
      <c r="C164" s="337" t="s">
        <v>31</v>
      </c>
      <c r="D164" s="338">
        <v>2.19</v>
      </c>
      <c r="E164" s="339"/>
      <c r="F164" s="339"/>
      <c r="G164" s="339" t="s">
        <v>892</v>
      </c>
      <c r="H164" s="281">
        <v>0</v>
      </c>
      <c r="I164" s="340">
        <v>103003</v>
      </c>
      <c r="J164" s="341">
        <v>2.19</v>
      </c>
      <c r="K164" s="342">
        <v>28901</v>
      </c>
      <c r="L164" s="285">
        <f>IF(tabItens[[#This Row],[Média]] &gt; 0, tabItens[[#This Row],[QTDE ATUAL]] / tabItens[[#This Row],[Média]],999.9)</f>
        <v>0</v>
      </c>
      <c r="M164" s="286">
        <v>0</v>
      </c>
      <c r="N164" s="287">
        <f>tabItens[[#This Row],[VALOR UNIT.]] * tabItens[[#This Row],[LC]]</f>
        <v>0</v>
      </c>
      <c r="O164" s="344"/>
      <c r="P164" s="289"/>
      <c r="Q164" s="345"/>
      <c r="R164" s="343"/>
      <c r="S164" s="346"/>
      <c r="T164" s="292">
        <f>ROUNDDOWN(IFERROR(tabItens[[#This Row],[ATA DT.VALID.]] - $D$1,0) / 30,0)</f>
        <v>-1507</v>
      </c>
      <c r="U164" s="277" t="s">
        <v>952</v>
      </c>
      <c r="V164" s="293">
        <v>1</v>
      </c>
      <c r="W164" s="294" t="s">
        <v>905</v>
      </c>
      <c r="X164" s="295">
        <v>45</v>
      </c>
      <c r="Y164" s="296">
        <v>10</v>
      </c>
      <c r="Z164" s="297">
        <v>6211</v>
      </c>
      <c r="AA164" s="298">
        <v>2023</v>
      </c>
      <c r="AB164" s="299">
        <v>8000</v>
      </c>
      <c r="AC164" s="299"/>
      <c r="AD164" s="298"/>
      <c r="AE164" s="299"/>
      <c r="AF164" s="292"/>
      <c r="AG164" s="300" t="s">
        <v>904</v>
      </c>
      <c r="AH164" s="301"/>
      <c r="AI164" s="292">
        <v>22214</v>
      </c>
      <c r="AJ164" s="301">
        <v>44924</v>
      </c>
      <c r="AK164" s="301">
        <v>42860</v>
      </c>
      <c r="AL164" s="301">
        <v>44910</v>
      </c>
      <c r="AM164" s="346"/>
      <c r="AN164" s="339"/>
      <c r="AO164" s="302" t="str">
        <f>_xlfn.IFNA(IF(VLOOKUP(tabItens[[#This Row],[CÓDIGO]],tabExcluirDoEstoque[#Data],1,FALSE),"sim",""),"")</f>
        <v/>
      </c>
      <c r="AP164" s="303" t="str">
        <f ca="1">IF(OR(ISBLANK(tabItens[[#This Row],[ATA DT.VALID.]]),tabItens[[#This Row],[ATA DT.VALID.]]="",tabItens[[#This Row],[ATA DT.VALID.]]=" "),"",IF(TYPE(tabItens[[#This Row],[ATA DT.VALID.]])=1,ROUNDUP((tabItens[[#This Row],[ATA DT.VALID.]]-TODAY())/7,0),""))</f>
        <v/>
      </c>
      <c r="AQ164" s="304"/>
      <c r="AR164" s="305" t="str">
        <f>IF(ISBLANK(tabItens[[#This Row],[CÓDIGO]]),"",IFERROR(VLOOKUP(tabItens[[#This Row],[CÓDIGO]],Consumo!$C$3:$AC$862,26,FALSE),0))</f>
        <v>09.2023</v>
      </c>
      <c r="AS164" s="306">
        <f>SUMIF(Consumo!$C$3:$C$862,tabItens[[#This Row],[CÓDIGO]],Consumo!$N$3:$N$862) + SUMIF(Consumo!$C$3:$C$862,tabItens[[#This Row],[CÓDIGO]],Consumo!$O$3:$O$862) + SUMIF(Consumo!$C$3:$C$862,tabItens[[#This Row],[CÓDIGO]],Consumo!$P$3:$P$862) + SUMIF(Consumo!$C$3:$C$862,tabItens[[#This Row],[CÓDIGO]],Consumo!$Q$3:$Q$862)</f>
        <v>8293</v>
      </c>
      <c r="AT164" s="306">
        <f>SUMIF(Consumo!$C$3:$C$862,tabItens[[#This Row],[CÓDIGO]],Consumo!$Z$3:$Z$862)</f>
        <v>35497</v>
      </c>
      <c r="AU164" s="307">
        <f>SUMIF(Consumo!$C$3:$C$862,tabItens[[#This Row],[CÓDIGO]],Consumo!$AA$3:$AA$862)</f>
        <v>16392</v>
      </c>
      <c r="AV164" s="308">
        <f>SUMIF(Consumo!$C$3:$C$862,tabItens[[#This Row],[CÓDIGO]],Consumo!$Y$3:$Y$862)</f>
        <v>2542.3333333333335</v>
      </c>
      <c r="AW164" s="281">
        <f>tabItens[[#This Row],[QTDE ATUAL]] + tabItens[[#This Row],[RC QTDE]] + tabItens[[#This Row],[AF SALDO]] + tabItens[[#This Row],[Recentes]]</f>
        <v>8000</v>
      </c>
      <c r="AX164" s="309">
        <v>2680</v>
      </c>
      <c r="AY164" s="309">
        <v>4</v>
      </c>
      <c r="AZ164" s="309">
        <f>IF(ISBLANK(tabItens[[#This Row],[CÓDIGO]]),"",tabItens[[#This Row],[PontoMês]] * (AZ$2+tabItens[[#This Row],[PontoQtM]]))</f>
        <v>10720</v>
      </c>
      <c r="BA164" s="308">
        <f>tabItens[[#This Row],[PontoPed]] - tabItens[[#This Row],[Saldo]] + (1/10)</f>
        <v>2720.1</v>
      </c>
      <c r="BB164" s="308">
        <f xml:space="preserve"> tabItens[[#This Row],[PontoMês]] * BB$2 - tabItens[[#This Row],[QTDE ATUAL]] - (1/10)</f>
        <v>2679.9</v>
      </c>
      <c r="BC164" s="310">
        <f>IF( tabItens[[#This Row],[PontoPed]]&gt;0, IF(tabItens[[#This Row],[PontoPed]]&lt;1, 1, IF( tabItens[[#This Row],[Saldo]]&gt;tabItens[[#This Row],[PontoPed]], 0, (tabItens[[#This Row],[PontoPed]]-tabItens[[#This Row],[Saldo]])/tabItens[[#This Row],[PontoPed]] ) ), 0 )</f>
        <v>0.2537313432835821</v>
      </c>
      <c r="BD164" s="311">
        <f>ROUNDDOWN(IF( OR( AND(tabItens[[#This Row],[PontoPed]]&lt;tabItens[[#This Row],[Saldo]],tabItens[[#This Row],[Saldo]]&gt;0), tabItens[[#This Row],[PontoPed]]=0), 99, IF(AND(tabItens[[#This Row],[Saldo]]=0,tabItens[[#This Row],[PontoPed]]&gt;0), 0, (1-tabItens[[#This Row],[PctAb]])*10 ) ),0)</f>
        <v>7</v>
      </c>
      <c r="BE164" s="312">
        <f>MAX(ROUNDDOWN( IF(tabItens[[#This Row],[Abaixo]] &gt; 0,   tabItens[[#This Row],[Abaixo]] + (tabItens[[#This Row],[PontoMês]] * IF( OR( ISBLANK(tabItens[[#This Row],[ATA Nº/ANO]]), tabItens[[#This Row],[ATA Nº/ANO]] = ""),BE$2,BE$1)),0),0),0)</f>
        <v>18800</v>
      </c>
      <c r="BF16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18800</v>
      </c>
      <c r="BG164" s="313">
        <f>SUMIF(Consumo!$C$3:$C$862,tabItens[[#This Row],[CÓDIGO]],Consumo!$E$3:$E$862)</f>
        <v>1855</v>
      </c>
      <c r="BH164" s="314">
        <f>IF(AND(tabItens[[#This Row],[Pend]] &gt; 0,tabItens[[#This Row],[Consumo]] &lt;&gt; 0), tabItens[[#This Row],[Pend]] / tabItens[[#This Row],[Consumo]], 0 )</f>
        <v>5.2257937290475252E-2</v>
      </c>
      <c r="BI164" s="313"/>
      <c r="BJ164" s="313"/>
      <c r="BK164" s="315" t="s">
        <v>907</v>
      </c>
    </row>
    <row r="165" spans="1:63" x14ac:dyDescent="0.3">
      <c r="A165" s="336">
        <v>140666</v>
      </c>
      <c r="B165" s="277" t="s">
        <v>2061</v>
      </c>
      <c r="C165" s="337" t="s">
        <v>264</v>
      </c>
      <c r="D165" s="338">
        <v>66.680000000000007</v>
      </c>
      <c r="E165" s="339"/>
      <c r="F165" s="339"/>
      <c r="G165" s="339" t="s">
        <v>892</v>
      </c>
      <c r="H165" s="281">
        <v>18</v>
      </c>
      <c r="I165" s="340">
        <v>103003</v>
      </c>
      <c r="J165" s="341">
        <v>66.680000000000007</v>
      </c>
      <c r="K165" s="342">
        <v>98</v>
      </c>
      <c r="L165" s="285">
        <f>IF(tabItens[[#This Row],[Média]] &gt; 0, tabItens[[#This Row],[QTDE ATUAL]] / tabItens[[#This Row],[Média]],999.9)</f>
        <v>2.2736842105263158</v>
      </c>
      <c r="M165" s="286">
        <v>0</v>
      </c>
      <c r="N165" s="287">
        <f>tabItens[[#This Row],[VALOR UNIT.]] * tabItens[[#This Row],[LC]]</f>
        <v>0</v>
      </c>
      <c r="O165" s="344"/>
      <c r="P165" s="289"/>
      <c r="Q165" s="345"/>
      <c r="R165" s="343"/>
      <c r="S165" s="346"/>
      <c r="T165" s="292">
        <f>ROUNDDOWN(IFERROR(tabItens[[#This Row],[ATA DT.VALID.]] - $D$1,0) / 30,0)</f>
        <v>-1507</v>
      </c>
      <c r="U165" s="277" t="s">
        <v>1127</v>
      </c>
      <c r="V165" s="293">
        <v>1</v>
      </c>
      <c r="W165" s="294" t="s">
        <v>903</v>
      </c>
      <c r="X165" s="295">
        <v>55</v>
      </c>
      <c r="Y165" s="296">
        <v>49</v>
      </c>
      <c r="Z165" s="297">
        <v>10083</v>
      </c>
      <c r="AA165" s="298">
        <v>2023</v>
      </c>
      <c r="AB165" s="299">
        <v>30</v>
      </c>
      <c r="AC165" s="299"/>
      <c r="AD165" s="298"/>
      <c r="AE165" s="299"/>
      <c r="AF165" s="292"/>
      <c r="AG165" s="300" t="s">
        <v>904</v>
      </c>
      <c r="AH165" s="301"/>
      <c r="AI165" s="292">
        <v>32</v>
      </c>
      <c r="AJ165" s="301">
        <v>44410</v>
      </c>
      <c r="AK165" s="301">
        <v>44243</v>
      </c>
      <c r="AL165" s="301">
        <v>44393</v>
      </c>
      <c r="AM165" s="346"/>
      <c r="AN165" s="339"/>
      <c r="AO165" s="302" t="str">
        <f>_xlfn.IFNA(IF(VLOOKUP(tabItens[[#This Row],[CÓDIGO]],tabExcluirDoEstoque[#Data],1,FALSE),"sim",""),"")</f>
        <v/>
      </c>
      <c r="AP165" s="303" t="str">
        <f ca="1">IF(OR(ISBLANK(tabItens[[#This Row],[ATA DT.VALID.]]),tabItens[[#This Row],[ATA DT.VALID.]]="",tabItens[[#This Row],[ATA DT.VALID.]]=" "),"",IF(TYPE(tabItens[[#This Row],[ATA DT.VALID.]])=1,ROUNDUP((tabItens[[#This Row],[ATA DT.VALID.]]-TODAY())/7,0),""))</f>
        <v/>
      </c>
      <c r="AQ165" s="304"/>
      <c r="AR165" s="305" t="str">
        <f>IF(ISBLANK(tabItens[[#This Row],[CÓDIGO]]),"",IFERROR(VLOOKUP(tabItens[[#This Row],[CÓDIGO]],Consumo!$C$3:$AC$862,26,FALSE),0))</f>
        <v>07.2023</v>
      </c>
      <c r="AS165" s="306">
        <f>SUMIF(Consumo!$C$3:$C$862,tabItens[[#This Row],[CÓDIGO]],Consumo!$N$3:$N$862) + SUMIF(Consumo!$C$3:$C$862,tabItens[[#This Row],[CÓDIGO]],Consumo!$O$3:$O$862) + SUMIF(Consumo!$C$3:$C$862,tabItens[[#This Row],[CÓDIGO]],Consumo!$P$3:$P$862) + SUMIF(Consumo!$C$3:$C$862,tabItens[[#This Row],[CÓDIGO]],Consumo!$Q$3:$Q$862)</f>
        <v>10</v>
      </c>
      <c r="AT165" s="306">
        <f>SUMIF(Consumo!$C$3:$C$862,tabItens[[#This Row],[CÓDIGO]],Consumo!$Z$3:$Z$862)</f>
        <v>98</v>
      </c>
      <c r="AU165" s="307">
        <f>SUMIF(Consumo!$C$3:$C$862,tabItens[[#This Row],[CÓDIGO]],Consumo!$AA$3:$AA$862)</f>
        <v>38</v>
      </c>
      <c r="AV165" s="308">
        <f>SUMIF(Consumo!$C$3:$C$862,tabItens[[#This Row],[CÓDIGO]],Consumo!$Y$3:$Y$862)</f>
        <v>7.916666666666667</v>
      </c>
      <c r="AW165" s="281">
        <f>tabItens[[#This Row],[QTDE ATUAL]] + tabItens[[#This Row],[RC QTDE]] + tabItens[[#This Row],[AF SALDO]] + tabItens[[#This Row],[Recentes]]</f>
        <v>48</v>
      </c>
      <c r="AX165" s="309">
        <v>17</v>
      </c>
      <c r="AY165" s="309">
        <v>4</v>
      </c>
      <c r="AZ165" s="309">
        <f>IF(ISBLANK(tabItens[[#This Row],[CÓDIGO]]),"",tabItens[[#This Row],[PontoMês]] * (AZ$2+tabItens[[#This Row],[PontoQtM]]))</f>
        <v>68</v>
      </c>
      <c r="BA165" s="308">
        <f>tabItens[[#This Row],[PontoPed]] - tabItens[[#This Row],[Saldo]] + (1/10)</f>
        <v>20.100000000000001</v>
      </c>
      <c r="BB165" s="308">
        <f xml:space="preserve"> tabItens[[#This Row],[PontoMês]] * BB$2 - tabItens[[#This Row],[QTDE ATUAL]] - (1/10)</f>
        <v>-1.1000000000000001</v>
      </c>
      <c r="BC165" s="310">
        <f>IF( tabItens[[#This Row],[PontoPed]]&gt;0, IF(tabItens[[#This Row],[PontoPed]]&lt;1, 1, IF( tabItens[[#This Row],[Saldo]]&gt;tabItens[[#This Row],[PontoPed]], 0, (tabItens[[#This Row],[PontoPed]]-tabItens[[#This Row],[Saldo]])/tabItens[[#This Row],[PontoPed]] ) ), 0 )</f>
        <v>0.29411764705882354</v>
      </c>
      <c r="BD165" s="311">
        <f>ROUNDDOWN(IF( OR( AND(tabItens[[#This Row],[PontoPed]]&lt;tabItens[[#This Row],[Saldo]],tabItens[[#This Row],[Saldo]]&gt;0), tabItens[[#This Row],[PontoPed]]=0), 99, IF(AND(tabItens[[#This Row],[Saldo]]=0,tabItens[[#This Row],[PontoPed]]&gt;0), 0, (1-tabItens[[#This Row],[PctAb]])*10 ) ),0)</f>
        <v>7</v>
      </c>
      <c r="BE165" s="312">
        <f>MAX(ROUNDDOWN( IF(tabItens[[#This Row],[Abaixo]] &gt; 0,   tabItens[[#This Row],[Abaixo]] + (tabItens[[#This Row],[PontoMês]] * IF( OR( ISBLANK(tabItens[[#This Row],[ATA Nº/ANO]]), tabItens[[#This Row],[ATA Nº/ANO]] = ""),BE$2,BE$1)),0),0),0)</f>
        <v>122</v>
      </c>
      <c r="BF16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122</v>
      </c>
      <c r="BG165" s="313">
        <f>SUMIF(Consumo!$C$3:$C$862,tabItens[[#This Row],[CÓDIGO]],Consumo!$E$3:$E$862)</f>
        <v>0</v>
      </c>
      <c r="BH165" s="314">
        <f>IF(AND(tabItens[[#This Row],[Pend]] &gt; 0,tabItens[[#This Row],[Consumo]] &lt;&gt; 0), tabItens[[#This Row],[Pend]] / tabItens[[#This Row],[Consumo]], 0 )</f>
        <v>0</v>
      </c>
      <c r="BI165" s="313"/>
      <c r="BJ165" s="313"/>
      <c r="BK165" s="315" t="s">
        <v>907</v>
      </c>
    </row>
    <row r="166" spans="1:63" x14ac:dyDescent="0.3">
      <c r="A166" s="336">
        <v>141608</v>
      </c>
      <c r="B166" s="277" t="s">
        <v>2072</v>
      </c>
      <c r="C166" s="337" t="s">
        <v>288</v>
      </c>
      <c r="D166" s="338">
        <v>303</v>
      </c>
      <c r="E166" s="339"/>
      <c r="F166" s="339"/>
      <c r="G166" s="339" t="s">
        <v>892</v>
      </c>
      <c r="H166" s="281">
        <v>55</v>
      </c>
      <c r="I166" s="340">
        <v>103003</v>
      </c>
      <c r="J166" s="341">
        <v>303</v>
      </c>
      <c r="K166" s="342">
        <v>33</v>
      </c>
      <c r="L166" s="285">
        <f>IF(tabItens[[#This Row],[Média]] &gt; 0, tabItens[[#This Row],[QTDE ATUAL]] / tabItens[[#This Row],[Média]],999.9)</f>
        <v>25.384615384615387</v>
      </c>
      <c r="M166" s="286">
        <v>0</v>
      </c>
      <c r="N166" s="287">
        <f>tabItens[[#This Row],[VALOR UNIT.]] * tabItens[[#This Row],[LC]]</f>
        <v>0</v>
      </c>
      <c r="O166" s="344"/>
      <c r="P166" s="289"/>
      <c r="Q166" s="345"/>
      <c r="R166" s="343"/>
      <c r="S166" s="346"/>
      <c r="T166" s="292">
        <f>ROUNDDOWN(IFERROR(tabItens[[#This Row],[ATA DT.VALID.]] - $D$1,0) / 30,0)</f>
        <v>-1507</v>
      </c>
      <c r="U166" s="277" t="s">
        <v>1432</v>
      </c>
      <c r="V166" s="293">
        <v>1</v>
      </c>
      <c r="W166" s="294" t="s">
        <v>2104</v>
      </c>
      <c r="X166" s="295">
        <v>76</v>
      </c>
      <c r="Y166" s="296">
        <v>9</v>
      </c>
      <c r="Z166" s="297"/>
      <c r="AA166" s="298"/>
      <c r="AB166" s="299"/>
      <c r="AC166" s="299"/>
      <c r="AD166" s="298"/>
      <c r="AE166" s="299"/>
      <c r="AF166" s="292"/>
      <c r="AG166" s="300" t="s">
        <v>904</v>
      </c>
      <c r="AH166" s="301"/>
      <c r="AI166" s="292">
        <v>12</v>
      </c>
      <c r="AJ166" s="301">
        <v>44799</v>
      </c>
      <c r="AK166" s="301">
        <v>44371</v>
      </c>
      <c r="AL166" s="301">
        <v>44915</v>
      </c>
      <c r="AM166" s="346"/>
      <c r="AN166" s="339"/>
      <c r="AO166" s="302" t="str">
        <f>_xlfn.IFNA(IF(VLOOKUP(tabItens[[#This Row],[CÓDIGO]],tabExcluirDoEstoque[#Data],1,FALSE),"sim",""),"")</f>
        <v/>
      </c>
      <c r="AP166" s="303" t="str">
        <f ca="1">IF(OR(ISBLANK(tabItens[[#This Row],[ATA DT.VALID.]]),tabItens[[#This Row],[ATA DT.VALID.]]="",tabItens[[#This Row],[ATA DT.VALID.]]=" "),"",IF(TYPE(tabItens[[#This Row],[ATA DT.VALID.]])=1,ROUNDUP((tabItens[[#This Row],[ATA DT.VALID.]]-TODAY())/7,0),""))</f>
        <v/>
      </c>
      <c r="AQ166" s="304"/>
      <c r="AR166" s="305" t="str">
        <f>IF(ISBLANK(tabItens[[#This Row],[CÓDIGO]]),"",IFERROR(VLOOKUP(tabItens[[#This Row],[CÓDIGO]],Consumo!$C$3:$AC$862,26,FALSE),0))</f>
        <v>09.2023</v>
      </c>
      <c r="AS166" s="306">
        <f>SUMIF(Consumo!$C$3:$C$862,tabItens[[#This Row],[CÓDIGO]],Consumo!$N$3:$N$862) + SUMIF(Consumo!$C$3:$C$862,tabItens[[#This Row],[CÓDIGO]],Consumo!$O$3:$O$862) + SUMIF(Consumo!$C$3:$C$862,tabItens[[#This Row],[CÓDIGO]],Consumo!$P$3:$P$862) + SUMIF(Consumo!$C$3:$C$862,tabItens[[#This Row],[CÓDIGO]],Consumo!$Q$3:$Q$862)</f>
        <v>25</v>
      </c>
      <c r="AT166" s="306">
        <f>SUMIF(Consumo!$C$3:$C$862,tabItens[[#This Row],[CÓDIGO]],Consumo!$Z$3:$Z$862)</f>
        <v>33</v>
      </c>
      <c r="AU166" s="307">
        <f>SUMIF(Consumo!$C$3:$C$862,tabItens[[#This Row],[CÓDIGO]],Consumo!$AA$3:$AA$862)</f>
        <v>21</v>
      </c>
      <c r="AV166" s="308">
        <f>SUMIF(Consumo!$C$3:$C$862,tabItens[[#This Row],[CÓDIGO]],Consumo!$Y$3:$Y$862)</f>
        <v>2.1666666666666665</v>
      </c>
      <c r="AW166" s="281">
        <f>tabItens[[#This Row],[QTDE ATUAL]] + tabItens[[#This Row],[RC QTDE]] + tabItens[[#This Row],[AF SALDO]] + tabItens[[#This Row],[Recentes]]</f>
        <v>55</v>
      </c>
      <c r="AX166" s="309">
        <v>18</v>
      </c>
      <c r="AY166" s="309">
        <v>4</v>
      </c>
      <c r="AZ166" s="309">
        <f>IF(ISBLANK(tabItens[[#This Row],[CÓDIGO]]),"",tabItens[[#This Row],[PontoMês]] * (AZ$2+tabItens[[#This Row],[PontoQtM]]))</f>
        <v>72</v>
      </c>
      <c r="BA166" s="308">
        <f>tabItens[[#This Row],[PontoPed]] - tabItens[[#This Row],[Saldo]] + (1/10)</f>
        <v>17.100000000000001</v>
      </c>
      <c r="BB166" s="308">
        <f xml:space="preserve"> tabItens[[#This Row],[PontoMês]] * BB$2 - tabItens[[#This Row],[QTDE ATUAL]] - (1/10)</f>
        <v>-37.1</v>
      </c>
      <c r="BC166" s="310">
        <f>IF( tabItens[[#This Row],[PontoPed]]&gt;0, IF(tabItens[[#This Row],[PontoPed]]&lt;1, 1, IF( tabItens[[#This Row],[Saldo]]&gt;tabItens[[#This Row],[PontoPed]], 0, (tabItens[[#This Row],[PontoPed]]-tabItens[[#This Row],[Saldo]])/tabItens[[#This Row],[PontoPed]] ) ), 0 )</f>
        <v>0.2361111111111111</v>
      </c>
      <c r="BD166" s="311">
        <f>ROUNDDOWN(IF( OR( AND(tabItens[[#This Row],[PontoPed]]&lt;tabItens[[#This Row],[Saldo]],tabItens[[#This Row],[Saldo]]&gt;0), tabItens[[#This Row],[PontoPed]]=0), 99, IF(AND(tabItens[[#This Row],[Saldo]]=0,tabItens[[#This Row],[PontoPed]]&gt;0), 0, (1-tabItens[[#This Row],[PctAb]])*10 ) ),0)</f>
        <v>7</v>
      </c>
      <c r="BE166" s="312">
        <f>MAX(ROUNDDOWN( IF(tabItens[[#This Row],[Abaixo]] &gt; 0,   tabItens[[#This Row],[Abaixo]] + (tabItens[[#This Row],[PontoMês]] * IF( OR( ISBLANK(tabItens[[#This Row],[ATA Nº/ANO]]), tabItens[[#This Row],[ATA Nº/ANO]] = ""),BE$2,BE$1)),0),0),0)</f>
        <v>125</v>
      </c>
      <c r="BF16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125</v>
      </c>
      <c r="BG166" s="313">
        <f>SUMIF(Consumo!$C$3:$C$862,tabItens[[#This Row],[CÓDIGO]],Consumo!$E$3:$E$862)</f>
        <v>0</v>
      </c>
      <c r="BH166" s="314">
        <f>IF(AND(tabItens[[#This Row],[Pend]] &gt; 0,tabItens[[#This Row],[Consumo]] &lt;&gt; 0), tabItens[[#This Row],[Pend]] / tabItens[[#This Row],[Consumo]], 0 )</f>
        <v>0</v>
      </c>
      <c r="BI166" s="313"/>
      <c r="BJ166" s="313"/>
      <c r="BK166" s="315" t="s">
        <v>907</v>
      </c>
    </row>
    <row r="167" spans="1:63" x14ac:dyDescent="0.3">
      <c r="A167" s="336">
        <v>27136</v>
      </c>
      <c r="B167" s="277" t="s">
        <v>1257</v>
      </c>
      <c r="C167" s="337" t="s">
        <v>264</v>
      </c>
      <c r="D167" s="338">
        <v>7.0000000000000007E-2</v>
      </c>
      <c r="E167" s="339" t="s">
        <v>1258</v>
      </c>
      <c r="F167" s="339" t="s">
        <v>1259</v>
      </c>
      <c r="G167" s="339" t="s">
        <v>939</v>
      </c>
      <c r="H167" s="281">
        <v>34248</v>
      </c>
      <c r="I167" s="340">
        <v>103003</v>
      </c>
      <c r="J167" s="341">
        <v>7.0000000000000007E-2</v>
      </c>
      <c r="K167" s="342">
        <v>127569</v>
      </c>
      <c r="L167" s="285">
        <f>IF(tabItens[[#This Row],[Média]] &gt; 0, tabItens[[#This Row],[QTDE ATUAL]] / tabItens[[#This Row],[Média]],999.9)</f>
        <v>2.5499218226490954</v>
      </c>
      <c r="M167" s="286">
        <v>0</v>
      </c>
      <c r="N167" s="287">
        <f>tabItens[[#This Row],[VALOR UNIT.]] * tabItens[[#This Row],[LC]]</f>
        <v>0</v>
      </c>
      <c r="O167" s="344" t="s">
        <v>940</v>
      </c>
      <c r="P167" s="289">
        <v>0</v>
      </c>
      <c r="Q167" s="345">
        <v>275000</v>
      </c>
      <c r="R167" s="343">
        <v>19250</v>
      </c>
      <c r="S167" s="346">
        <v>45377</v>
      </c>
      <c r="T167" s="292">
        <f>ROUNDDOWN(IFERROR(tabItens[[#This Row],[ATA DT.VALID.]] - $D$1,0) / 30,0)</f>
        <v>5</v>
      </c>
      <c r="U167" s="277" t="s">
        <v>1260</v>
      </c>
      <c r="V167" s="293">
        <v>1</v>
      </c>
      <c r="W167" s="294" t="s">
        <v>2109</v>
      </c>
      <c r="X167" s="295">
        <v>62</v>
      </c>
      <c r="Y167" s="296">
        <v>10</v>
      </c>
      <c r="Z167" s="297"/>
      <c r="AA167" s="298"/>
      <c r="AB167" s="299"/>
      <c r="AC167" s="299"/>
      <c r="AD167" s="298"/>
      <c r="AE167" s="299"/>
      <c r="AF167" s="292"/>
      <c r="AG167" s="300" t="s">
        <v>904</v>
      </c>
      <c r="AH167" s="301"/>
      <c r="AI167" s="292">
        <v>42500</v>
      </c>
      <c r="AJ167" s="301">
        <v>45203</v>
      </c>
      <c r="AK167" s="301" t="s">
        <v>892</v>
      </c>
      <c r="AL167" s="301">
        <v>45196</v>
      </c>
      <c r="AM167" s="346"/>
      <c r="AN167" s="339"/>
      <c r="AO167" s="302" t="str">
        <f>_xlfn.IFNA(IF(VLOOKUP(tabItens[[#This Row],[CÓDIGO]],tabExcluirDoEstoque[#Data],1,FALSE),"sim",""),"")</f>
        <v/>
      </c>
      <c r="AP167" s="303">
        <f ca="1">IF(OR(ISBLANK(tabItens[[#This Row],[ATA DT.VALID.]]),tabItens[[#This Row],[ATA DT.VALID.]]="",tabItens[[#This Row],[ATA DT.VALID.]]=" "),"",IF(TYPE(tabItens[[#This Row],[ATA DT.VALID.]])=1,ROUNDUP((tabItens[[#This Row],[ATA DT.VALID.]]-TODAY())/7,0),""))</f>
        <v>22</v>
      </c>
      <c r="AQ167" s="304">
        <v>0</v>
      </c>
      <c r="AR167" s="305" t="str">
        <f>IF(ISBLANK(tabItens[[#This Row],[CÓDIGO]]),"",IFERROR(VLOOKUP(tabItens[[#This Row],[CÓDIGO]],Consumo!$C$3:$AC$862,26,FALSE),0))</f>
        <v>09.2023</v>
      </c>
      <c r="AS167" s="306">
        <f>SUMIF(Consumo!$C$3:$C$862,tabItens[[#This Row],[CÓDIGO]],Consumo!$N$3:$N$862) + SUMIF(Consumo!$C$3:$C$862,tabItens[[#This Row],[CÓDIGO]],Consumo!$O$3:$O$862) + SUMIF(Consumo!$C$3:$C$862,tabItens[[#This Row],[CÓDIGO]],Consumo!$P$3:$P$862) + SUMIF(Consumo!$C$3:$C$862,tabItens[[#This Row],[CÓDIGO]],Consumo!$Q$3:$Q$862)</f>
        <v>101163</v>
      </c>
      <c r="AT167" s="306">
        <f>SUMIF(Consumo!$C$3:$C$862,tabItens[[#This Row],[CÓDIGO]],Consumo!$Z$3:$Z$862)</f>
        <v>161172</v>
      </c>
      <c r="AU167" s="307">
        <f>SUMIF(Consumo!$C$3:$C$862,tabItens[[#This Row],[CÓDIGO]],Consumo!$AA$3:$AA$862)</f>
        <v>42501</v>
      </c>
      <c r="AV167" s="308">
        <f>SUMIF(Consumo!$C$3:$C$862,tabItens[[#This Row],[CÓDIGO]],Consumo!$Y$3:$Y$862)</f>
        <v>13431</v>
      </c>
      <c r="AW167" s="281">
        <f>tabItens[[#This Row],[QTDE ATUAL]] + tabItens[[#This Row],[RC QTDE]] + tabItens[[#This Row],[AF SALDO]] + tabItens[[#This Row],[Recentes]]</f>
        <v>34248</v>
      </c>
      <c r="AX167" s="309">
        <v>9752</v>
      </c>
      <c r="AY167" s="309">
        <v>4</v>
      </c>
      <c r="AZ167" s="309">
        <f>IF(ISBLANK(tabItens[[#This Row],[CÓDIGO]]),"",tabItens[[#This Row],[PontoMês]] * (AZ$2+tabItens[[#This Row],[PontoQtM]]))</f>
        <v>39008</v>
      </c>
      <c r="BA167" s="308">
        <f>tabItens[[#This Row],[PontoPed]] - tabItens[[#This Row],[Saldo]] + (1/10)</f>
        <v>4760.1000000000004</v>
      </c>
      <c r="BB167" s="308">
        <f xml:space="preserve"> tabItens[[#This Row],[PontoMês]] * BB$2 - tabItens[[#This Row],[QTDE ATUAL]] - (1/10)</f>
        <v>-24496.1</v>
      </c>
      <c r="BC167" s="310">
        <f>IF( tabItens[[#This Row],[PontoPed]]&gt;0, IF(tabItens[[#This Row],[PontoPed]]&lt;1, 1, IF( tabItens[[#This Row],[Saldo]]&gt;tabItens[[#This Row],[PontoPed]], 0, (tabItens[[#This Row],[PontoPed]]-tabItens[[#This Row],[Saldo]])/tabItens[[#This Row],[PontoPed]] ) ), 0 )</f>
        <v>0.12202625102543069</v>
      </c>
      <c r="BD167" s="311">
        <f>ROUNDDOWN(IF( OR( AND(tabItens[[#This Row],[PontoPed]]&lt;tabItens[[#This Row],[Saldo]],tabItens[[#This Row],[Saldo]]&gt;0), tabItens[[#This Row],[PontoPed]]=0), 99, IF(AND(tabItens[[#This Row],[Saldo]]=0,tabItens[[#This Row],[PontoPed]]&gt;0), 0, (1-tabItens[[#This Row],[PctAb]])*10 ) ),0)</f>
        <v>8</v>
      </c>
      <c r="BE167" s="312">
        <f>MAX(ROUNDDOWN( IF(tabItens[[#This Row],[Abaixo]] &gt; 0,   tabItens[[#This Row],[Abaixo]] + (tabItens[[#This Row],[PontoMês]] * IF( OR( ISBLANK(tabItens[[#This Row],[ATA Nº/ANO]]), tabItens[[#This Row],[ATA Nº/ANO]] = ""),BE$2,BE$1)),0),0),0)</f>
        <v>34016</v>
      </c>
      <c r="BF16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34016</v>
      </c>
      <c r="BG167" s="313">
        <f>SUMIF(Consumo!$C$3:$C$862,tabItens[[#This Row],[CÓDIGO]],Consumo!$E$3:$E$862)</f>
        <v>33671</v>
      </c>
      <c r="BH167" s="314">
        <f>IF(AND(tabItens[[#This Row],[Pend]] &gt; 0,tabItens[[#This Row],[Consumo]] &lt;&gt; 0), tabItens[[#This Row],[Pend]] / tabItens[[#This Row],[Consumo]], 0 )</f>
        <v>0.20891345891345892</v>
      </c>
      <c r="BI167" s="313"/>
      <c r="BJ167" s="313"/>
      <c r="BK167" s="315" t="s">
        <v>907</v>
      </c>
    </row>
    <row r="168" spans="1:63" x14ac:dyDescent="0.3">
      <c r="A168" s="336">
        <v>87698</v>
      </c>
      <c r="B168" s="277" t="s">
        <v>1539</v>
      </c>
      <c r="C168" s="337" t="s">
        <v>264</v>
      </c>
      <c r="D168" s="338">
        <v>3.63</v>
      </c>
      <c r="E168" s="339" t="s">
        <v>1540</v>
      </c>
      <c r="F168" s="339" t="s">
        <v>1541</v>
      </c>
      <c r="G168" s="339" t="s">
        <v>939</v>
      </c>
      <c r="H168" s="281">
        <v>10</v>
      </c>
      <c r="I168" s="340">
        <v>103003</v>
      </c>
      <c r="J168" s="341">
        <v>3.63</v>
      </c>
      <c r="K168" s="342">
        <v>15</v>
      </c>
      <c r="L168" s="285">
        <f>IF(tabItens[[#This Row],[Média]] &gt; 0, tabItens[[#This Row],[QTDE ATUAL]] / tabItens[[#This Row],[Média]],999.9)</f>
        <v>6.666666666666667</v>
      </c>
      <c r="M168" s="286">
        <v>0</v>
      </c>
      <c r="N168" s="287">
        <f>tabItens[[#This Row],[VALOR UNIT.]] * tabItens[[#This Row],[LC]]</f>
        <v>0</v>
      </c>
      <c r="O168" s="344" t="s">
        <v>940</v>
      </c>
      <c r="P168" s="289">
        <v>0</v>
      </c>
      <c r="Q168" s="345">
        <v>330</v>
      </c>
      <c r="R168" s="343">
        <v>1197.9000000000001</v>
      </c>
      <c r="S168" s="346">
        <v>45377</v>
      </c>
      <c r="T168" s="292">
        <f>ROUNDDOWN(IFERROR(tabItens[[#This Row],[ATA DT.VALID.]] - $D$1,0) / 30,0)</f>
        <v>5</v>
      </c>
      <c r="U168" s="277" t="s">
        <v>1481</v>
      </c>
      <c r="V168" s="293">
        <v>1</v>
      </c>
      <c r="W168" s="294" t="s">
        <v>2103</v>
      </c>
      <c r="X168" s="295">
        <v>72</v>
      </c>
      <c r="Y168" s="296">
        <v>5</v>
      </c>
      <c r="Z168" s="297"/>
      <c r="AA168" s="298"/>
      <c r="AB168" s="299"/>
      <c r="AC168" s="299"/>
      <c r="AD168" s="298"/>
      <c r="AE168" s="299"/>
      <c r="AF168" s="292"/>
      <c r="AG168" s="300" t="s">
        <v>904</v>
      </c>
      <c r="AH168" s="301"/>
      <c r="AI168" s="292">
        <v>6</v>
      </c>
      <c r="AJ168" s="301">
        <v>45075</v>
      </c>
      <c r="AK168" s="301">
        <v>38611</v>
      </c>
      <c r="AL168" s="301">
        <v>45209</v>
      </c>
      <c r="AM168" s="346"/>
      <c r="AN168" s="339"/>
      <c r="AO168" s="302" t="str">
        <f>_xlfn.IFNA(IF(VLOOKUP(tabItens[[#This Row],[CÓDIGO]],tabExcluirDoEstoque[#Data],1,FALSE),"sim",""),"")</f>
        <v/>
      </c>
      <c r="AP168" s="303">
        <f ca="1">IF(OR(ISBLANK(tabItens[[#This Row],[ATA DT.VALID.]]),tabItens[[#This Row],[ATA DT.VALID.]]="",tabItens[[#This Row],[ATA DT.VALID.]]=" "),"",IF(TYPE(tabItens[[#This Row],[ATA DT.VALID.]])=1,ROUNDUP((tabItens[[#This Row],[ATA DT.VALID.]]-TODAY())/7,0),""))</f>
        <v>22</v>
      </c>
      <c r="AQ168" s="304">
        <v>0</v>
      </c>
      <c r="AR168" s="305" t="str">
        <f>IF(ISBLANK(tabItens[[#This Row],[CÓDIGO]]),"",IFERROR(VLOOKUP(tabItens[[#This Row],[CÓDIGO]],Consumo!$C$3:$AC$862,26,FALSE),0))</f>
        <v>09.2023</v>
      </c>
      <c r="AS168" s="306">
        <f>SUMIF(Consumo!$C$3:$C$862,tabItens[[#This Row],[CÓDIGO]],Consumo!$N$3:$N$862) + SUMIF(Consumo!$C$3:$C$862,tabItens[[#This Row],[CÓDIGO]],Consumo!$O$3:$O$862) + SUMIF(Consumo!$C$3:$C$862,tabItens[[#This Row],[CÓDIGO]],Consumo!$P$3:$P$862) + SUMIF(Consumo!$C$3:$C$862,tabItens[[#This Row],[CÓDIGO]],Consumo!$Q$3:$Q$862)</f>
        <v>11</v>
      </c>
      <c r="AT168" s="306">
        <f>SUMIF(Consumo!$C$3:$C$862,tabItens[[#This Row],[CÓDIGO]],Consumo!$Z$3:$Z$862)</f>
        <v>18</v>
      </c>
      <c r="AU168" s="307">
        <f>SUMIF(Consumo!$C$3:$C$862,tabItens[[#This Row],[CÓDIGO]],Consumo!$AA$3:$AA$862)</f>
        <v>4</v>
      </c>
      <c r="AV168" s="308">
        <f>SUMIF(Consumo!$C$3:$C$862,tabItens[[#This Row],[CÓDIGO]],Consumo!$Y$3:$Y$862)</f>
        <v>1.5</v>
      </c>
      <c r="AW168" s="281">
        <f>tabItens[[#This Row],[QTDE ATUAL]] + tabItens[[#This Row],[RC QTDE]] + tabItens[[#This Row],[AF SALDO]] + tabItens[[#This Row],[Recentes]]</f>
        <v>10</v>
      </c>
      <c r="AX168" s="309">
        <v>3</v>
      </c>
      <c r="AY168" s="309">
        <v>4</v>
      </c>
      <c r="AZ168" s="309">
        <f>IF(ISBLANK(tabItens[[#This Row],[CÓDIGO]]),"",tabItens[[#This Row],[PontoMês]] * (AZ$2+tabItens[[#This Row],[PontoQtM]]))</f>
        <v>12</v>
      </c>
      <c r="BA168" s="308">
        <f>tabItens[[#This Row],[PontoPed]] - tabItens[[#This Row],[Saldo]] + (1/10)</f>
        <v>2.1</v>
      </c>
      <c r="BB168" s="308">
        <f xml:space="preserve"> tabItens[[#This Row],[PontoMês]] * BB$2 - tabItens[[#This Row],[QTDE ATUAL]] - (1/10)</f>
        <v>-7.1</v>
      </c>
      <c r="BC168" s="310">
        <f>IF( tabItens[[#This Row],[PontoPed]]&gt;0, IF(tabItens[[#This Row],[PontoPed]]&lt;1, 1, IF( tabItens[[#This Row],[Saldo]]&gt;tabItens[[#This Row],[PontoPed]], 0, (tabItens[[#This Row],[PontoPed]]-tabItens[[#This Row],[Saldo]])/tabItens[[#This Row],[PontoPed]] ) ), 0 )</f>
        <v>0.16666666666666666</v>
      </c>
      <c r="BD168" s="311">
        <f>ROUNDDOWN(IF( OR( AND(tabItens[[#This Row],[PontoPed]]&lt;tabItens[[#This Row],[Saldo]],tabItens[[#This Row],[Saldo]]&gt;0), tabItens[[#This Row],[PontoPed]]=0), 99, IF(AND(tabItens[[#This Row],[Saldo]]=0,tabItens[[#This Row],[PontoPed]]&gt;0), 0, (1-tabItens[[#This Row],[PctAb]])*10 ) ),0)</f>
        <v>8</v>
      </c>
      <c r="BE168" s="312">
        <f>MAX(ROUNDDOWN( IF(tabItens[[#This Row],[Abaixo]] &gt; 0,   tabItens[[#This Row],[Abaixo]] + (tabItens[[#This Row],[PontoMês]] * IF( OR( ISBLANK(tabItens[[#This Row],[ATA Nº/ANO]]), tabItens[[#This Row],[ATA Nº/ANO]] = ""),BE$2,BE$1)),0),0),0)</f>
        <v>11</v>
      </c>
      <c r="BF16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v>
      </c>
      <c r="BG168" s="313">
        <f>SUMIF(Consumo!$C$3:$C$862,tabItens[[#This Row],[CÓDIGO]],Consumo!$E$3:$E$862)</f>
        <v>3</v>
      </c>
      <c r="BH168" s="314">
        <f>IF(AND(tabItens[[#This Row],[Pend]] &gt; 0,tabItens[[#This Row],[Consumo]] &lt;&gt; 0), tabItens[[#This Row],[Pend]] / tabItens[[#This Row],[Consumo]], 0 )</f>
        <v>0.16666666666666666</v>
      </c>
      <c r="BI168" s="313"/>
      <c r="BJ168" s="313"/>
      <c r="BK168" s="315" t="s">
        <v>907</v>
      </c>
    </row>
    <row r="169" spans="1:63" x14ac:dyDescent="0.3">
      <c r="A169" s="336">
        <v>138352</v>
      </c>
      <c r="B169" s="277" t="s">
        <v>1994</v>
      </c>
      <c r="C169" s="337" t="s">
        <v>654</v>
      </c>
      <c r="D169" s="338">
        <v>9.98</v>
      </c>
      <c r="E169" s="339"/>
      <c r="F169" s="339"/>
      <c r="G169" s="339" t="s">
        <v>892</v>
      </c>
      <c r="H169" s="281">
        <v>81</v>
      </c>
      <c r="I169" s="340">
        <v>103003</v>
      </c>
      <c r="J169" s="341">
        <v>9.98</v>
      </c>
      <c r="K169" s="342">
        <v>94</v>
      </c>
      <c r="L169" s="285">
        <f>IF(tabItens[[#This Row],[Média]] &gt; 0, tabItens[[#This Row],[QTDE ATUAL]] / tabItens[[#This Row],[Média]],999.9)</f>
        <v>7.0948905109489058</v>
      </c>
      <c r="M169" s="286">
        <v>0</v>
      </c>
      <c r="N169" s="287">
        <f>tabItens[[#This Row],[VALOR UNIT.]] * tabItens[[#This Row],[LC]]</f>
        <v>0</v>
      </c>
      <c r="O169" s="344" t="s">
        <v>2117</v>
      </c>
      <c r="P169" s="289"/>
      <c r="Q169" s="345"/>
      <c r="R169" s="343"/>
      <c r="S169" s="346"/>
      <c r="T169" s="292">
        <f>ROUNDDOWN(IFERROR(tabItens[[#This Row],[ATA DT.VALID.]] - $D$1,0) / 30,0)</f>
        <v>-1507</v>
      </c>
      <c r="U169" s="277" t="s">
        <v>1575</v>
      </c>
      <c r="V169" s="293">
        <v>1</v>
      </c>
      <c r="W169" s="294" t="s">
        <v>2103</v>
      </c>
      <c r="X169" s="295">
        <v>72</v>
      </c>
      <c r="Y169" s="296">
        <v>9</v>
      </c>
      <c r="Z169" s="297"/>
      <c r="AA169" s="298"/>
      <c r="AB169" s="299"/>
      <c r="AC169" s="299"/>
      <c r="AD169" s="298"/>
      <c r="AE169" s="299"/>
      <c r="AF169" s="292"/>
      <c r="AG169" s="300" t="s">
        <v>904</v>
      </c>
      <c r="AH169" s="301"/>
      <c r="AI169" s="292">
        <v>46</v>
      </c>
      <c r="AJ169" s="301">
        <v>45180</v>
      </c>
      <c r="AK169" s="301">
        <v>43696</v>
      </c>
      <c r="AL169" s="301">
        <v>45173</v>
      </c>
      <c r="AM169" s="346"/>
      <c r="AN169" s="339"/>
      <c r="AO169" s="302" t="str">
        <f>_xlfn.IFNA(IF(VLOOKUP(tabItens[[#This Row],[CÓDIGO]],tabExcluirDoEstoque[#Data],1,FALSE),"sim",""),"")</f>
        <v/>
      </c>
      <c r="AP169" s="303" t="str">
        <f ca="1">IF(OR(ISBLANK(tabItens[[#This Row],[ATA DT.VALID.]]),tabItens[[#This Row],[ATA DT.VALID.]]="",tabItens[[#This Row],[ATA DT.VALID.]]=" "),"",IF(TYPE(tabItens[[#This Row],[ATA DT.VALID.]])=1,ROUNDUP((tabItens[[#This Row],[ATA DT.VALID.]]-TODAY())/7,0),""))</f>
        <v/>
      </c>
      <c r="AQ169" s="304">
        <v>0</v>
      </c>
      <c r="AR169" s="305" t="str">
        <f>IF(ISBLANK(tabItens[[#This Row],[CÓDIGO]]),"",IFERROR(VLOOKUP(tabItens[[#This Row],[CÓDIGO]],Consumo!$C$3:$AC$862,26,FALSE),0))</f>
        <v>09.2023</v>
      </c>
      <c r="AS169" s="306">
        <f>SUMIF(Consumo!$C$3:$C$862,tabItens[[#This Row],[CÓDIGO]],Consumo!$N$3:$N$862) + SUMIF(Consumo!$C$3:$C$862,tabItens[[#This Row],[CÓDIGO]],Consumo!$O$3:$O$862) + SUMIF(Consumo!$C$3:$C$862,tabItens[[#This Row],[CÓDIGO]],Consumo!$P$3:$P$862) + SUMIF(Consumo!$C$3:$C$862,tabItens[[#This Row],[CÓDIGO]],Consumo!$Q$3:$Q$862)</f>
        <v>52</v>
      </c>
      <c r="AT169" s="306">
        <f>SUMIF(Consumo!$C$3:$C$862,tabItens[[#This Row],[CÓDIGO]],Consumo!$Z$3:$Z$862)</f>
        <v>137</v>
      </c>
      <c r="AU169" s="307">
        <f>SUMIF(Consumo!$C$3:$C$862,tabItens[[#This Row],[CÓDIGO]],Consumo!$AA$3:$AA$862)</f>
        <v>21</v>
      </c>
      <c r="AV169" s="308">
        <f>SUMIF(Consumo!$C$3:$C$862,tabItens[[#This Row],[CÓDIGO]],Consumo!$Y$3:$Y$862)</f>
        <v>11.416666666666666</v>
      </c>
      <c r="AW169" s="281">
        <f>tabItens[[#This Row],[QTDE ATUAL]] + tabItens[[#This Row],[RC QTDE]] + tabItens[[#This Row],[AF SALDO]] + tabItens[[#This Row],[Recentes]]</f>
        <v>81</v>
      </c>
      <c r="AX169" s="309">
        <v>23</v>
      </c>
      <c r="AY169" s="309">
        <v>4</v>
      </c>
      <c r="AZ169" s="309">
        <f>IF(ISBLANK(tabItens[[#This Row],[CÓDIGO]]),"",tabItens[[#This Row],[PontoMês]] * (AZ$2+tabItens[[#This Row],[PontoQtM]]))</f>
        <v>92</v>
      </c>
      <c r="BA169" s="308">
        <f>tabItens[[#This Row],[PontoPed]] - tabItens[[#This Row],[Saldo]] + (1/10)</f>
        <v>11.1</v>
      </c>
      <c r="BB169" s="308">
        <f xml:space="preserve"> tabItens[[#This Row],[PontoMês]] * BB$2 - tabItens[[#This Row],[QTDE ATUAL]] - (1/10)</f>
        <v>-58.1</v>
      </c>
      <c r="BC169" s="310">
        <f>IF( tabItens[[#This Row],[PontoPed]]&gt;0, IF(tabItens[[#This Row],[PontoPed]]&lt;1, 1, IF( tabItens[[#This Row],[Saldo]]&gt;tabItens[[#This Row],[PontoPed]], 0, (tabItens[[#This Row],[PontoPed]]-tabItens[[#This Row],[Saldo]])/tabItens[[#This Row],[PontoPed]] ) ), 0 )</f>
        <v>0.11956521739130435</v>
      </c>
      <c r="BD169" s="311">
        <f>ROUNDDOWN(IF( OR( AND(tabItens[[#This Row],[PontoPed]]&lt;tabItens[[#This Row],[Saldo]],tabItens[[#This Row],[Saldo]]&gt;0), tabItens[[#This Row],[PontoPed]]=0), 99, IF(AND(tabItens[[#This Row],[Saldo]]=0,tabItens[[#This Row],[PontoPed]]&gt;0), 0, (1-tabItens[[#This Row],[PctAb]])*10 ) ),0)</f>
        <v>8</v>
      </c>
      <c r="BE169" s="312">
        <f>MAX(ROUNDDOWN( IF(tabItens[[#This Row],[Abaixo]] &gt; 0,   tabItens[[#This Row],[Abaixo]] + (tabItens[[#This Row],[PontoMês]] * IF( OR( ISBLANK(tabItens[[#This Row],[ATA Nº/ANO]]), tabItens[[#This Row],[ATA Nº/ANO]] = ""),BE$2,BE$1)),0),0),0)</f>
        <v>80</v>
      </c>
      <c r="BF1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69" s="313">
        <f>SUMIF(Consumo!$C$3:$C$862,tabItens[[#This Row],[CÓDIGO]],Consumo!$E$3:$E$862)</f>
        <v>0</v>
      </c>
      <c r="BH169" s="314">
        <f>IF(AND(tabItens[[#This Row],[Pend]] &gt; 0,tabItens[[#This Row],[Consumo]] &lt;&gt; 0), tabItens[[#This Row],[Pend]] / tabItens[[#This Row],[Consumo]], 0 )</f>
        <v>0</v>
      </c>
      <c r="BI169" s="313"/>
      <c r="BJ169" s="313"/>
      <c r="BK169" s="315" t="s">
        <v>907</v>
      </c>
    </row>
    <row r="170" spans="1:63" x14ac:dyDescent="0.3">
      <c r="A170" s="336">
        <v>23687</v>
      </c>
      <c r="B170" s="277" t="s">
        <v>1222</v>
      </c>
      <c r="C170" s="337" t="s">
        <v>381</v>
      </c>
      <c r="D170" s="338">
        <v>1.55</v>
      </c>
      <c r="E170" s="339"/>
      <c r="F170" s="339"/>
      <c r="G170" s="339" t="s">
        <v>892</v>
      </c>
      <c r="H170" s="281">
        <v>6899</v>
      </c>
      <c r="I170" s="340">
        <v>103003</v>
      </c>
      <c r="J170" s="341">
        <v>1.55</v>
      </c>
      <c r="K170" s="342">
        <v>14091</v>
      </c>
      <c r="L170" s="285">
        <f>IF(tabItens[[#This Row],[Média]] &gt; 0, tabItens[[#This Row],[QTDE ATUAL]] / tabItens[[#This Row],[Média]],999.9)</f>
        <v>3.9001271964950299</v>
      </c>
      <c r="M170" s="286">
        <v>0</v>
      </c>
      <c r="N170" s="287">
        <f>tabItens[[#This Row],[VALOR UNIT.]] * tabItens[[#This Row],[LC]]</f>
        <v>0</v>
      </c>
      <c r="O170" s="344" t="s">
        <v>2115</v>
      </c>
      <c r="P170" s="289"/>
      <c r="Q170" s="345"/>
      <c r="R170" s="343"/>
      <c r="S170" s="346"/>
      <c r="T170" s="292">
        <f>ROUNDDOWN(IFERROR(tabItens[[#This Row],[ATA DT.VALID.]] - $D$1,0) / 30,0)</f>
        <v>-1507</v>
      </c>
      <c r="U170" s="277" t="s">
        <v>989</v>
      </c>
      <c r="V170" s="293">
        <v>1</v>
      </c>
      <c r="W170" s="294" t="s">
        <v>905</v>
      </c>
      <c r="X170" s="295">
        <v>57</v>
      </c>
      <c r="Y170" s="296">
        <v>16</v>
      </c>
      <c r="Z170" s="297"/>
      <c r="AA170" s="298"/>
      <c r="AB170" s="299"/>
      <c r="AC170" s="299"/>
      <c r="AD170" s="298"/>
      <c r="AE170" s="299"/>
      <c r="AF170" s="292"/>
      <c r="AG170" s="300" t="s">
        <v>904</v>
      </c>
      <c r="AH170" s="301"/>
      <c r="AI170" s="292">
        <v>7092</v>
      </c>
      <c r="AJ170" s="301">
        <v>44971</v>
      </c>
      <c r="AK170" s="301" t="s">
        <v>892</v>
      </c>
      <c r="AL170" s="301">
        <v>44971</v>
      </c>
      <c r="AM170" s="346"/>
      <c r="AN170" s="339"/>
      <c r="AO170" s="302" t="str">
        <f>_xlfn.IFNA(IF(VLOOKUP(tabItens[[#This Row],[CÓDIGO]],tabExcluirDoEstoque[#Data],1,FALSE),"sim",""),"")</f>
        <v/>
      </c>
      <c r="AP170" s="303" t="str">
        <f ca="1">IF(OR(ISBLANK(tabItens[[#This Row],[ATA DT.VALID.]]),tabItens[[#This Row],[ATA DT.VALID.]]="",tabItens[[#This Row],[ATA DT.VALID.]]=" "),"",IF(TYPE(tabItens[[#This Row],[ATA DT.VALID.]])=1,ROUNDUP((tabItens[[#This Row],[ATA DT.VALID.]]-TODAY())/7,0),""))</f>
        <v/>
      </c>
      <c r="AQ170" s="304">
        <v>0</v>
      </c>
      <c r="AR170" s="305" t="str">
        <f>IF(ISBLANK(tabItens[[#This Row],[CÓDIGO]]),"",IFERROR(VLOOKUP(tabItens[[#This Row],[CÓDIGO]],Consumo!$C$3:$AC$862,26,FALSE),0))</f>
        <v>09.2023</v>
      </c>
      <c r="AS170" s="306">
        <f>SUMIF(Consumo!$C$3:$C$862,tabItens[[#This Row],[CÓDIGO]],Consumo!$N$3:$N$862) + SUMIF(Consumo!$C$3:$C$862,tabItens[[#This Row],[CÓDIGO]],Consumo!$O$3:$O$862) + SUMIF(Consumo!$C$3:$C$862,tabItens[[#This Row],[CÓDIGO]],Consumo!$P$3:$P$862) + SUMIF(Consumo!$C$3:$C$862,tabItens[[#This Row],[CÓDIGO]],Consumo!$Q$3:$Q$862)</f>
        <v>7843</v>
      </c>
      <c r="AT170" s="306">
        <f>SUMIF(Consumo!$C$3:$C$862,tabItens[[#This Row],[CÓDIGO]],Consumo!$Z$3:$Z$862)</f>
        <v>21347</v>
      </c>
      <c r="AU170" s="307">
        <f>SUMIF(Consumo!$C$3:$C$862,tabItens[[#This Row],[CÓDIGO]],Consumo!$AA$3:$AA$862)</f>
        <v>3767</v>
      </c>
      <c r="AV170" s="308">
        <f>SUMIF(Consumo!$C$3:$C$862,tabItens[[#This Row],[CÓDIGO]],Consumo!$Y$3:$Y$862)</f>
        <v>1768.9166666666667</v>
      </c>
      <c r="AW170" s="281">
        <f>tabItens[[#This Row],[QTDE ATUAL]] + tabItens[[#This Row],[RC QTDE]] + tabItens[[#This Row],[AF SALDO]] + tabItens[[#This Row],[Recentes]]</f>
        <v>6899</v>
      </c>
      <c r="AX170" s="309">
        <v>2084</v>
      </c>
      <c r="AY170" s="309">
        <v>4</v>
      </c>
      <c r="AZ170" s="309">
        <f>IF(ISBLANK(tabItens[[#This Row],[CÓDIGO]]),"",tabItens[[#This Row],[PontoMês]] * (AZ$2+tabItens[[#This Row],[PontoQtM]]))</f>
        <v>8336</v>
      </c>
      <c r="BA170" s="308">
        <f>tabItens[[#This Row],[PontoPed]] - tabItens[[#This Row],[Saldo]] + (1/10)</f>
        <v>1437.1</v>
      </c>
      <c r="BB170" s="308">
        <f xml:space="preserve"> tabItens[[#This Row],[PontoMês]] * BB$2 - tabItens[[#This Row],[QTDE ATUAL]] - (1/10)</f>
        <v>-4815.1000000000004</v>
      </c>
      <c r="BC170" s="310">
        <f>IF( tabItens[[#This Row],[PontoPed]]&gt;0, IF(tabItens[[#This Row],[PontoPed]]&lt;1, 1, IF( tabItens[[#This Row],[Saldo]]&gt;tabItens[[#This Row],[PontoPed]], 0, (tabItens[[#This Row],[PontoPed]]-tabItens[[#This Row],[Saldo]])/tabItens[[#This Row],[PontoPed]] ) ), 0 )</f>
        <v>0.17238483685220729</v>
      </c>
      <c r="BD170" s="311">
        <f>ROUNDDOWN(IF( OR( AND(tabItens[[#This Row],[PontoPed]]&lt;tabItens[[#This Row],[Saldo]],tabItens[[#This Row],[Saldo]]&gt;0), tabItens[[#This Row],[PontoPed]]=0), 99, IF(AND(tabItens[[#This Row],[Saldo]]=0,tabItens[[#This Row],[PontoPed]]&gt;0), 0, (1-tabItens[[#This Row],[PctAb]])*10 ) ),0)</f>
        <v>8</v>
      </c>
      <c r="BE170" s="312">
        <f>MAX(ROUNDDOWN( IF(tabItens[[#This Row],[Abaixo]] &gt; 0,   tabItens[[#This Row],[Abaixo]] + (tabItens[[#This Row],[PontoMês]] * IF( OR( ISBLANK(tabItens[[#This Row],[ATA Nº/ANO]]), tabItens[[#This Row],[ATA Nº/ANO]] = ""),BE$2,BE$1)),0),0),0)</f>
        <v>7689</v>
      </c>
      <c r="BF1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0" s="313">
        <f>SUMIF(Consumo!$C$3:$C$862,tabItens[[#This Row],[CÓDIGO]],Consumo!$E$3:$E$862)</f>
        <v>70</v>
      </c>
      <c r="BH170" s="314">
        <f>IF(AND(tabItens[[#This Row],[Pend]] &gt; 0,tabItens[[#This Row],[Consumo]] &lt;&gt; 0), tabItens[[#This Row],[Pend]] / tabItens[[#This Row],[Consumo]], 0 )</f>
        <v>3.2791492949829017E-3</v>
      </c>
      <c r="BI170" s="313"/>
      <c r="BJ170" s="313"/>
      <c r="BK170" s="315" t="s">
        <v>907</v>
      </c>
    </row>
    <row r="171" spans="1:63" x14ac:dyDescent="0.3">
      <c r="A171" s="336">
        <v>30165</v>
      </c>
      <c r="B171" s="277" t="s">
        <v>1286</v>
      </c>
      <c r="C171" s="337" t="s">
        <v>381</v>
      </c>
      <c r="D171" s="338">
        <v>0.98</v>
      </c>
      <c r="E171" s="339"/>
      <c r="F171" s="339"/>
      <c r="G171" s="339" t="s">
        <v>892</v>
      </c>
      <c r="H171" s="281">
        <v>0</v>
      </c>
      <c r="I171" s="340">
        <v>103003</v>
      </c>
      <c r="J171" s="341">
        <v>0.98</v>
      </c>
      <c r="K171" s="342">
        <v>9596</v>
      </c>
      <c r="L171" s="285">
        <f>IF(tabItens[[#This Row],[Média]] &gt; 0, tabItens[[#This Row],[QTDE ATUAL]] / tabItens[[#This Row],[Média]],999.9)</f>
        <v>0</v>
      </c>
      <c r="M171" s="286">
        <v>0</v>
      </c>
      <c r="N171" s="287">
        <f>tabItens[[#This Row],[VALOR UNIT.]] * tabItens[[#This Row],[LC]]</f>
        <v>0</v>
      </c>
      <c r="O171" s="344" t="s">
        <v>2115</v>
      </c>
      <c r="P171" s="289"/>
      <c r="Q171" s="345"/>
      <c r="R171" s="343"/>
      <c r="S171" s="346"/>
      <c r="T171" s="292">
        <f>ROUNDDOWN(IFERROR(tabItens[[#This Row],[ATA DT.VALID.]] - $D$1,0) / 30,0)</f>
        <v>-1507</v>
      </c>
      <c r="U171" s="277" t="s">
        <v>989</v>
      </c>
      <c r="V171" s="293">
        <v>1</v>
      </c>
      <c r="W171" s="294" t="s">
        <v>905</v>
      </c>
      <c r="X171" s="295">
        <v>57</v>
      </c>
      <c r="Y171" s="296">
        <v>16</v>
      </c>
      <c r="Z171" s="297">
        <v>6984</v>
      </c>
      <c r="AA171" s="298">
        <v>2023</v>
      </c>
      <c r="AB171" s="299">
        <v>7300</v>
      </c>
      <c r="AC171" s="299"/>
      <c r="AD171" s="298"/>
      <c r="AE171" s="299"/>
      <c r="AF171" s="292"/>
      <c r="AG171" s="300" t="s">
        <v>904</v>
      </c>
      <c r="AH171" s="301"/>
      <c r="AI171" s="292">
        <v>4152</v>
      </c>
      <c r="AJ171" s="301">
        <v>44960</v>
      </c>
      <c r="AK171" s="301" t="s">
        <v>892</v>
      </c>
      <c r="AL171" s="301">
        <v>44910</v>
      </c>
      <c r="AM171" s="346"/>
      <c r="AN171" s="339"/>
      <c r="AO171" s="302" t="str">
        <f>_xlfn.IFNA(IF(VLOOKUP(tabItens[[#This Row],[CÓDIGO]],tabExcluirDoEstoque[#Data],1,FALSE),"sim",""),"")</f>
        <v/>
      </c>
      <c r="AP171" s="303" t="str">
        <f ca="1">IF(OR(ISBLANK(tabItens[[#This Row],[ATA DT.VALID.]]),tabItens[[#This Row],[ATA DT.VALID.]]="",tabItens[[#This Row],[ATA DT.VALID.]]=" "),"",IF(TYPE(tabItens[[#This Row],[ATA DT.VALID.]])=1,ROUNDUP((tabItens[[#This Row],[ATA DT.VALID.]]-TODAY())/7,0),""))</f>
        <v/>
      </c>
      <c r="AQ171" s="304">
        <v>0</v>
      </c>
      <c r="AR171" s="305" t="str">
        <f>IF(ISBLANK(tabItens[[#This Row],[CÓDIGO]]),"",IFERROR(VLOOKUP(tabItens[[#This Row],[CÓDIGO]],Consumo!$C$3:$AC$862,26,FALSE),0))</f>
        <v>07.2023</v>
      </c>
      <c r="AS171" s="306">
        <f>SUMIF(Consumo!$C$3:$C$862,tabItens[[#This Row],[CÓDIGO]],Consumo!$N$3:$N$862) + SUMIF(Consumo!$C$3:$C$862,tabItens[[#This Row],[CÓDIGO]],Consumo!$O$3:$O$862) + SUMIF(Consumo!$C$3:$C$862,tabItens[[#This Row],[CÓDIGO]],Consumo!$P$3:$P$862) + SUMIF(Consumo!$C$3:$C$862,tabItens[[#This Row],[CÓDIGO]],Consumo!$Q$3:$Q$862)</f>
        <v>761</v>
      </c>
      <c r="AT171" s="306">
        <f>SUMIF(Consumo!$C$3:$C$862,tabItens[[#This Row],[CÓDIGO]],Consumo!$Z$3:$Z$862)</f>
        <v>12012</v>
      </c>
      <c r="AU171" s="307">
        <f>SUMIF(Consumo!$C$3:$C$862,tabItens[[#This Row],[CÓDIGO]],Consumo!$AA$3:$AA$862)</f>
        <v>2435</v>
      </c>
      <c r="AV171" s="308">
        <f>SUMIF(Consumo!$C$3:$C$862,tabItens[[#This Row],[CÓDIGO]],Consumo!$Y$3:$Y$862)</f>
        <v>1001</v>
      </c>
      <c r="AW171" s="281">
        <f>tabItens[[#This Row],[QTDE ATUAL]] + tabItens[[#This Row],[RC QTDE]] + tabItens[[#This Row],[AF SALDO]] + tabItens[[#This Row],[Recentes]]</f>
        <v>7300</v>
      </c>
      <c r="AX171" s="309">
        <v>2084</v>
      </c>
      <c r="AY171" s="309">
        <v>4</v>
      </c>
      <c r="AZ171" s="309">
        <f>IF(ISBLANK(tabItens[[#This Row],[CÓDIGO]]),"",tabItens[[#This Row],[PontoMês]] * (AZ$2+tabItens[[#This Row],[PontoQtM]]))</f>
        <v>8336</v>
      </c>
      <c r="BA171" s="308">
        <f>tabItens[[#This Row],[PontoPed]] - tabItens[[#This Row],[Saldo]] + (1/10)</f>
        <v>1036.0999999999999</v>
      </c>
      <c r="BB171" s="308">
        <f xml:space="preserve"> tabItens[[#This Row],[PontoMês]] * BB$2 - tabItens[[#This Row],[QTDE ATUAL]] - (1/10)</f>
        <v>2083.9</v>
      </c>
      <c r="BC171" s="310">
        <f>IF( tabItens[[#This Row],[PontoPed]]&gt;0, IF(tabItens[[#This Row],[PontoPed]]&lt;1, 1, IF( tabItens[[#This Row],[Saldo]]&gt;tabItens[[#This Row],[PontoPed]], 0, (tabItens[[#This Row],[PontoPed]]-tabItens[[#This Row],[Saldo]])/tabItens[[#This Row],[PontoPed]] ) ), 0 )</f>
        <v>0.12428023032629558</v>
      </c>
      <c r="BD171" s="311">
        <f>ROUNDDOWN(IF( OR( AND(tabItens[[#This Row],[PontoPed]]&lt;tabItens[[#This Row],[Saldo]],tabItens[[#This Row],[Saldo]]&gt;0), tabItens[[#This Row],[PontoPed]]=0), 99, IF(AND(tabItens[[#This Row],[Saldo]]=0,tabItens[[#This Row],[PontoPed]]&gt;0), 0, (1-tabItens[[#This Row],[PctAb]])*10 ) ),0)</f>
        <v>8</v>
      </c>
      <c r="BE171" s="312">
        <f>MAX(ROUNDDOWN( IF(tabItens[[#This Row],[Abaixo]] &gt; 0,   tabItens[[#This Row],[Abaixo]] + (tabItens[[#This Row],[PontoMês]] * IF( OR( ISBLANK(tabItens[[#This Row],[ATA Nº/ANO]]), tabItens[[#This Row],[ATA Nº/ANO]] = ""),BE$2,BE$1)),0),0),0)</f>
        <v>7288</v>
      </c>
      <c r="BF1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1" s="313">
        <f>SUMIF(Consumo!$C$3:$C$862,tabItens[[#This Row],[CÓDIGO]],Consumo!$E$3:$E$862)</f>
        <v>1159</v>
      </c>
      <c r="BH171" s="314">
        <f>IF(AND(tabItens[[#This Row],[Pend]] &gt; 0,tabItens[[#This Row],[Consumo]] &lt;&gt; 0), tabItens[[#This Row],[Pend]] / tabItens[[#This Row],[Consumo]], 0 )</f>
        <v>9.6486846486846481E-2</v>
      </c>
      <c r="BI171" s="313"/>
      <c r="BJ171" s="313"/>
      <c r="BK171" s="315" t="s">
        <v>907</v>
      </c>
    </row>
    <row r="172" spans="1:63" x14ac:dyDescent="0.3">
      <c r="A172" s="336">
        <v>132303</v>
      </c>
      <c r="B172" s="277" t="s">
        <v>1870</v>
      </c>
      <c r="C172" s="337" t="s">
        <v>1384</v>
      </c>
      <c r="D172" s="338">
        <v>6.22</v>
      </c>
      <c r="E172" s="339"/>
      <c r="F172" s="339"/>
      <c r="G172" s="339" t="s">
        <v>892</v>
      </c>
      <c r="H172" s="281">
        <v>6832</v>
      </c>
      <c r="I172" s="340">
        <v>103003</v>
      </c>
      <c r="J172" s="341">
        <v>6.22</v>
      </c>
      <c r="K172" s="342">
        <v>15996</v>
      </c>
      <c r="L172" s="285">
        <f>IF(tabItens[[#This Row],[Média]] &gt; 0, tabItens[[#This Row],[QTDE ATUAL]] / tabItens[[#This Row],[Média]],999.9)</f>
        <v>4.5435601862114829</v>
      </c>
      <c r="M172" s="286">
        <v>0</v>
      </c>
      <c r="N172" s="287">
        <f>tabItens[[#This Row],[VALOR UNIT.]] * tabItens[[#This Row],[LC]]</f>
        <v>0</v>
      </c>
      <c r="O172" s="344" t="s">
        <v>2115</v>
      </c>
      <c r="P172" s="289"/>
      <c r="Q172" s="345"/>
      <c r="R172" s="343"/>
      <c r="S172" s="346"/>
      <c r="T172" s="292">
        <f>ROUNDDOWN(IFERROR(tabItens[[#This Row],[ATA DT.VALID.]] - $D$1,0) / 30,0)</f>
        <v>-1507</v>
      </c>
      <c r="U172" s="277" t="s">
        <v>1405</v>
      </c>
      <c r="V172" s="293">
        <v>1</v>
      </c>
      <c r="W172" s="294" t="s">
        <v>905</v>
      </c>
      <c r="X172" s="295">
        <v>57</v>
      </c>
      <c r="Y172" s="296">
        <v>17</v>
      </c>
      <c r="Z172" s="297"/>
      <c r="AA172" s="298"/>
      <c r="AB172" s="299"/>
      <c r="AC172" s="299"/>
      <c r="AD172" s="298"/>
      <c r="AE172" s="299"/>
      <c r="AF172" s="292"/>
      <c r="AG172" s="300" t="s">
        <v>904</v>
      </c>
      <c r="AH172" s="301"/>
      <c r="AI172" s="292">
        <v>6952</v>
      </c>
      <c r="AJ172" s="301">
        <v>44466</v>
      </c>
      <c r="AK172" s="301">
        <v>42685</v>
      </c>
      <c r="AL172" s="301">
        <v>44460</v>
      </c>
      <c r="AM172" s="346"/>
      <c r="AN172" s="339"/>
      <c r="AO172" s="302" t="str">
        <f>_xlfn.IFNA(IF(VLOOKUP(tabItens[[#This Row],[CÓDIGO]],tabExcluirDoEstoque[#Data],1,FALSE),"sim",""),"")</f>
        <v/>
      </c>
      <c r="AP172" s="303" t="str">
        <f ca="1">IF(OR(ISBLANK(tabItens[[#This Row],[ATA DT.VALID.]]),tabItens[[#This Row],[ATA DT.VALID.]]="",tabItens[[#This Row],[ATA DT.VALID.]]=" "),"",IF(TYPE(tabItens[[#This Row],[ATA DT.VALID.]])=1,ROUNDUP((tabItens[[#This Row],[ATA DT.VALID.]]-TODAY())/7,0),""))</f>
        <v/>
      </c>
      <c r="AQ172" s="304">
        <v>0</v>
      </c>
      <c r="AR172" s="305" t="str">
        <f>IF(ISBLANK(tabItens[[#This Row],[CÓDIGO]]),"",IFERROR(VLOOKUP(tabItens[[#This Row],[CÓDIGO]],Consumo!$C$3:$AC$862,26,FALSE),0))</f>
        <v>09.2023</v>
      </c>
      <c r="AS172" s="306">
        <f>SUMIF(Consumo!$C$3:$C$862,tabItens[[#This Row],[CÓDIGO]],Consumo!$N$3:$N$862) + SUMIF(Consumo!$C$3:$C$862,tabItens[[#This Row],[CÓDIGO]],Consumo!$O$3:$O$862) + SUMIF(Consumo!$C$3:$C$862,tabItens[[#This Row],[CÓDIGO]],Consumo!$P$3:$P$862) + SUMIF(Consumo!$C$3:$C$862,tabItens[[#This Row],[CÓDIGO]],Consumo!$Q$3:$Q$862)</f>
        <v>5161</v>
      </c>
      <c r="AT172" s="306">
        <f>SUMIF(Consumo!$C$3:$C$862,tabItens[[#This Row],[CÓDIGO]],Consumo!$Z$3:$Z$862)</f>
        <v>20874</v>
      </c>
      <c r="AU172" s="307">
        <f>SUMIF(Consumo!$C$3:$C$862,tabItens[[#This Row],[CÓDIGO]],Consumo!$AA$3:$AA$862)</f>
        <v>9277</v>
      </c>
      <c r="AV172" s="308">
        <f>SUMIF(Consumo!$C$3:$C$862,tabItens[[#This Row],[CÓDIGO]],Consumo!$Y$3:$Y$862)</f>
        <v>1503.6666666666667</v>
      </c>
      <c r="AW172" s="281">
        <f>tabItens[[#This Row],[QTDE ATUAL]] + tabItens[[#This Row],[RC QTDE]] + tabItens[[#This Row],[AF SALDO]] + tabItens[[#This Row],[Recentes]]</f>
        <v>6832</v>
      </c>
      <c r="AX172" s="309">
        <v>2084</v>
      </c>
      <c r="AY172" s="309">
        <v>4</v>
      </c>
      <c r="AZ172" s="309">
        <f>IF(ISBLANK(tabItens[[#This Row],[CÓDIGO]]),"",tabItens[[#This Row],[PontoMês]] * (AZ$2+tabItens[[#This Row],[PontoQtM]]))</f>
        <v>8336</v>
      </c>
      <c r="BA172" s="308">
        <f>tabItens[[#This Row],[PontoPed]] - tabItens[[#This Row],[Saldo]] + (1/10)</f>
        <v>1504.1</v>
      </c>
      <c r="BB172" s="308">
        <f xml:space="preserve"> tabItens[[#This Row],[PontoMês]] * BB$2 - tabItens[[#This Row],[QTDE ATUAL]] - (1/10)</f>
        <v>-4748.1000000000004</v>
      </c>
      <c r="BC172" s="310">
        <f>IF( tabItens[[#This Row],[PontoPed]]&gt;0, IF(tabItens[[#This Row],[PontoPed]]&lt;1, 1, IF( tabItens[[#This Row],[Saldo]]&gt;tabItens[[#This Row],[PontoPed]], 0, (tabItens[[#This Row],[PontoPed]]-tabItens[[#This Row],[Saldo]])/tabItens[[#This Row],[PontoPed]] ) ), 0 )</f>
        <v>0.18042226487523993</v>
      </c>
      <c r="BD172" s="311">
        <f>ROUNDDOWN(IF( OR( AND(tabItens[[#This Row],[PontoPed]]&lt;tabItens[[#This Row],[Saldo]],tabItens[[#This Row],[Saldo]]&gt;0), tabItens[[#This Row],[PontoPed]]=0), 99, IF(AND(tabItens[[#This Row],[Saldo]]=0,tabItens[[#This Row],[PontoPed]]&gt;0), 0, (1-tabItens[[#This Row],[PctAb]])*10 ) ),0)</f>
        <v>8</v>
      </c>
      <c r="BE172" s="312">
        <f>MAX(ROUNDDOWN( IF(tabItens[[#This Row],[Abaixo]] &gt; 0,   tabItens[[#This Row],[Abaixo]] + (tabItens[[#This Row],[PontoMês]] * IF( OR( ISBLANK(tabItens[[#This Row],[ATA Nº/ANO]]), tabItens[[#This Row],[ATA Nº/ANO]] = ""),BE$2,BE$1)),0),0),0)</f>
        <v>7756</v>
      </c>
      <c r="BF1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2" s="313">
        <f>SUMIF(Consumo!$C$3:$C$862,tabItens[[#This Row],[CÓDIGO]],Consumo!$E$3:$E$862)</f>
        <v>20</v>
      </c>
      <c r="BH172" s="314">
        <f>IF(AND(tabItens[[#This Row],[Pend]] &gt; 0,tabItens[[#This Row],[Consumo]] &lt;&gt; 0), tabItens[[#This Row],[Pend]] / tabItens[[#This Row],[Consumo]], 0 )</f>
        <v>9.5812973076554568E-4</v>
      </c>
      <c r="BI172" s="313"/>
      <c r="BJ172" s="313"/>
      <c r="BK172" s="315" t="s">
        <v>907</v>
      </c>
    </row>
    <row r="173" spans="1:63" x14ac:dyDescent="0.3">
      <c r="A173" s="336">
        <v>88729</v>
      </c>
      <c r="B173" s="277" t="s">
        <v>1547</v>
      </c>
      <c r="C173" s="337" t="s">
        <v>264</v>
      </c>
      <c r="D173" s="338">
        <v>27.87</v>
      </c>
      <c r="E173" s="339"/>
      <c r="F173" s="339"/>
      <c r="G173" s="339" t="s">
        <v>892</v>
      </c>
      <c r="H173" s="281">
        <v>17</v>
      </c>
      <c r="I173" s="340">
        <v>103003</v>
      </c>
      <c r="J173" s="341">
        <v>27.87</v>
      </c>
      <c r="K173" s="342">
        <v>47</v>
      </c>
      <c r="L173" s="285">
        <f>IF(tabItens[[#This Row],[Média]] &gt; 0, tabItens[[#This Row],[QTDE ATUAL]] / tabItens[[#This Row],[Média]],999.9)</f>
        <v>4.6363636363636367</v>
      </c>
      <c r="M173" s="286">
        <v>0</v>
      </c>
      <c r="N173" s="287">
        <f>tabItens[[#This Row],[VALOR UNIT.]] * tabItens[[#This Row],[LC]]</f>
        <v>0</v>
      </c>
      <c r="O173" s="344" t="s">
        <v>2149</v>
      </c>
      <c r="P173" s="289"/>
      <c r="Q173" s="345"/>
      <c r="R173" s="343"/>
      <c r="S173" s="346"/>
      <c r="T173" s="292">
        <f>ROUNDDOWN(IFERROR(tabItens[[#This Row],[ATA DT.VALID.]] - $D$1,0) / 30,0)</f>
        <v>-1507</v>
      </c>
      <c r="U173" s="277" t="s">
        <v>1543</v>
      </c>
      <c r="V173" s="293">
        <v>1</v>
      </c>
      <c r="W173" s="294" t="s">
        <v>903</v>
      </c>
      <c r="X173" s="295">
        <v>55</v>
      </c>
      <c r="Y173" s="296">
        <v>26</v>
      </c>
      <c r="Z173" s="297">
        <v>2442</v>
      </c>
      <c r="AA173" s="298">
        <v>2023</v>
      </c>
      <c r="AB173" s="299">
        <v>15</v>
      </c>
      <c r="AC173" s="299"/>
      <c r="AD173" s="298"/>
      <c r="AE173" s="299"/>
      <c r="AF173" s="292"/>
      <c r="AG173" s="300" t="s">
        <v>904</v>
      </c>
      <c r="AH173" s="301"/>
      <c r="AI173" s="292">
        <v>16</v>
      </c>
      <c r="AJ173" s="301">
        <v>44175</v>
      </c>
      <c r="AK173" s="301">
        <v>38656</v>
      </c>
      <c r="AL173" s="301">
        <v>44865</v>
      </c>
      <c r="AM173" s="346"/>
      <c r="AN173" s="339"/>
      <c r="AO173" s="302" t="str">
        <f>_xlfn.IFNA(IF(VLOOKUP(tabItens[[#This Row],[CÓDIGO]],tabExcluirDoEstoque[#Data],1,FALSE),"sim",""),"")</f>
        <v/>
      </c>
      <c r="AP173" s="303" t="str">
        <f ca="1">IF(OR(ISBLANK(tabItens[[#This Row],[ATA DT.VALID.]]),tabItens[[#This Row],[ATA DT.VALID.]]="",tabItens[[#This Row],[ATA DT.VALID.]]=" "),"",IF(TYPE(tabItens[[#This Row],[ATA DT.VALID.]])=1,ROUNDUP((tabItens[[#This Row],[ATA DT.VALID.]]-TODAY())/7,0),""))</f>
        <v/>
      </c>
      <c r="AQ173" s="304">
        <v>0</v>
      </c>
      <c r="AR173" s="305" t="str">
        <f>IF(ISBLANK(tabItens[[#This Row],[CÓDIGO]]),"",IFERROR(VLOOKUP(tabItens[[#This Row],[CÓDIGO]],Consumo!$C$3:$AC$862,26,FALSE),0))</f>
        <v>06.2023</v>
      </c>
      <c r="AS173" s="306">
        <f>SUMIF(Consumo!$C$3:$C$862,tabItens[[#This Row],[CÓDIGO]],Consumo!$N$3:$N$862) + SUMIF(Consumo!$C$3:$C$862,tabItens[[#This Row],[CÓDIGO]],Consumo!$O$3:$O$862) + SUMIF(Consumo!$C$3:$C$862,tabItens[[#This Row],[CÓDIGO]],Consumo!$P$3:$P$862) + SUMIF(Consumo!$C$3:$C$862,tabItens[[#This Row],[CÓDIGO]],Consumo!$Q$3:$Q$862)</f>
        <v>20</v>
      </c>
      <c r="AT173" s="306">
        <f>SUMIF(Consumo!$C$3:$C$862,tabItens[[#This Row],[CÓDIGO]],Consumo!$Z$3:$Z$862)</f>
        <v>49</v>
      </c>
      <c r="AU173" s="307">
        <f>SUMIF(Consumo!$C$3:$C$862,tabItens[[#This Row],[CÓDIGO]],Consumo!$AA$3:$AA$862)</f>
        <v>20</v>
      </c>
      <c r="AV173" s="308">
        <f>SUMIF(Consumo!$C$3:$C$862,tabItens[[#This Row],[CÓDIGO]],Consumo!$Y$3:$Y$862)</f>
        <v>3.6666666666666665</v>
      </c>
      <c r="AW173" s="281">
        <f>tabItens[[#This Row],[QTDE ATUAL]] + tabItens[[#This Row],[RC QTDE]] + tabItens[[#This Row],[AF SALDO]] + tabItens[[#This Row],[Recentes]]</f>
        <v>32</v>
      </c>
      <c r="AX173" s="309">
        <v>9</v>
      </c>
      <c r="AY173" s="309">
        <v>4</v>
      </c>
      <c r="AZ173" s="309">
        <f>IF(ISBLANK(tabItens[[#This Row],[CÓDIGO]]),"",tabItens[[#This Row],[PontoMês]] * (AZ$2+tabItens[[#This Row],[PontoQtM]]))</f>
        <v>36</v>
      </c>
      <c r="BA173" s="308">
        <f>tabItens[[#This Row],[PontoPed]] - tabItens[[#This Row],[Saldo]] + (1/10)</f>
        <v>4.0999999999999996</v>
      </c>
      <c r="BB173" s="308">
        <f xml:space="preserve"> tabItens[[#This Row],[PontoMês]] * BB$2 - tabItens[[#This Row],[QTDE ATUAL]] - (1/10)</f>
        <v>-8.1</v>
      </c>
      <c r="BC173" s="310">
        <f>IF( tabItens[[#This Row],[PontoPed]]&gt;0, IF(tabItens[[#This Row],[PontoPed]]&lt;1, 1, IF( tabItens[[#This Row],[Saldo]]&gt;tabItens[[#This Row],[PontoPed]], 0, (tabItens[[#This Row],[PontoPed]]-tabItens[[#This Row],[Saldo]])/tabItens[[#This Row],[PontoPed]] ) ), 0 )</f>
        <v>0.1111111111111111</v>
      </c>
      <c r="BD173" s="311">
        <f>ROUNDDOWN(IF( OR( AND(tabItens[[#This Row],[PontoPed]]&lt;tabItens[[#This Row],[Saldo]],tabItens[[#This Row],[Saldo]]&gt;0), tabItens[[#This Row],[PontoPed]]=0), 99, IF(AND(tabItens[[#This Row],[Saldo]]=0,tabItens[[#This Row],[PontoPed]]&gt;0), 0, (1-tabItens[[#This Row],[PctAb]])*10 ) ),0)</f>
        <v>8</v>
      </c>
      <c r="BE173" s="312">
        <f>MAX(ROUNDDOWN( IF(tabItens[[#This Row],[Abaixo]] &gt; 0,   tabItens[[#This Row],[Abaixo]] + (tabItens[[#This Row],[PontoMês]] * IF( OR( ISBLANK(tabItens[[#This Row],[ATA Nº/ANO]]), tabItens[[#This Row],[ATA Nº/ANO]] = ""),BE$2,BE$1)),0),0),0)</f>
        <v>31</v>
      </c>
      <c r="BF1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3" s="313">
        <f>SUMIF(Consumo!$C$3:$C$862,tabItens[[#This Row],[CÓDIGO]],Consumo!$E$3:$E$862)</f>
        <v>0</v>
      </c>
      <c r="BH173" s="314">
        <f>IF(AND(tabItens[[#This Row],[Pend]] &gt; 0,tabItens[[#This Row],[Consumo]] &lt;&gt; 0), tabItens[[#This Row],[Pend]] / tabItens[[#This Row],[Consumo]], 0 )</f>
        <v>0</v>
      </c>
      <c r="BI173" s="313"/>
      <c r="BJ173" s="313"/>
      <c r="BK173" s="315" t="s">
        <v>907</v>
      </c>
    </row>
    <row r="174" spans="1:63" x14ac:dyDescent="0.3">
      <c r="A174" s="336">
        <v>88733</v>
      </c>
      <c r="B174" s="277" t="s">
        <v>1551</v>
      </c>
      <c r="C174" s="337" t="s">
        <v>264</v>
      </c>
      <c r="D174" s="338">
        <v>28.2</v>
      </c>
      <c r="E174" s="339"/>
      <c r="F174" s="339"/>
      <c r="G174" s="339" t="s">
        <v>892</v>
      </c>
      <c r="H174" s="281">
        <v>0</v>
      </c>
      <c r="I174" s="340">
        <v>103003</v>
      </c>
      <c r="J174" s="341">
        <v>28.2</v>
      </c>
      <c r="K174" s="342">
        <v>56</v>
      </c>
      <c r="L174" s="285">
        <f>IF(tabItens[[#This Row],[Média]] &gt; 0, tabItens[[#This Row],[QTDE ATUAL]] / tabItens[[#This Row],[Média]],999.9)</f>
        <v>0</v>
      </c>
      <c r="M174" s="286">
        <v>0</v>
      </c>
      <c r="N174" s="287">
        <f>tabItens[[#This Row],[VALOR UNIT.]] * tabItens[[#This Row],[LC]]</f>
        <v>0</v>
      </c>
      <c r="O174" s="344" t="s">
        <v>2149</v>
      </c>
      <c r="P174" s="289"/>
      <c r="Q174" s="345"/>
      <c r="R174" s="343"/>
      <c r="S174" s="346"/>
      <c r="T174" s="292">
        <f>ROUNDDOWN(IFERROR(tabItens[[#This Row],[ATA DT.VALID.]] - $D$1,0) / 30,0)</f>
        <v>-1507</v>
      </c>
      <c r="U174" s="277" t="s">
        <v>1543</v>
      </c>
      <c r="V174" s="293">
        <v>1</v>
      </c>
      <c r="W174" s="294" t="s">
        <v>903</v>
      </c>
      <c r="X174" s="295">
        <v>55</v>
      </c>
      <c r="Y174" s="296">
        <v>26</v>
      </c>
      <c r="Z174" s="297">
        <v>2956</v>
      </c>
      <c r="AA174" s="298">
        <v>2023</v>
      </c>
      <c r="AB174" s="299">
        <v>20</v>
      </c>
      <c r="AC174" s="299"/>
      <c r="AD174" s="298"/>
      <c r="AE174" s="299"/>
      <c r="AF174" s="292"/>
      <c r="AG174" s="300" t="s">
        <v>904</v>
      </c>
      <c r="AH174" s="301"/>
      <c r="AI174" s="292">
        <v>18</v>
      </c>
      <c r="AJ174" s="301">
        <v>44175</v>
      </c>
      <c r="AK174" s="301">
        <v>38656</v>
      </c>
      <c r="AL174" s="301">
        <v>44167</v>
      </c>
      <c r="AM174" s="346"/>
      <c r="AN174" s="339"/>
      <c r="AO174" s="302" t="str">
        <f>_xlfn.IFNA(IF(VLOOKUP(tabItens[[#This Row],[CÓDIGO]],tabExcluirDoEstoque[#Data],1,FALSE),"sim",""),"")</f>
        <v/>
      </c>
      <c r="AP174" s="303" t="str">
        <f ca="1">IF(OR(ISBLANK(tabItens[[#This Row],[ATA DT.VALID.]]),tabItens[[#This Row],[ATA DT.VALID.]]="",tabItens[[#This Row],[ATA DT.VALID.]]=" "),"",IF(TYPE(tabItens[[#This Row],[ATA DT.VALID.]])=1,ROUNDUP((tabItens[[#This Row],[ATA DT.VALID.]]-TODAY())/7,0),""))</f>
        <v/>
      </c>
      <c r="AQ174" s="304">
        <v>0</v>
      </c>
      <c r="AR174" s="305" t="str">
        <f>IF(ISBLANK(tabItens[[#This Row],[CÓDIGO]]),"",IFERROR(VLOOKUP(tabItens[[#This Row],[CÓDIGO]],Consumo!$C$3:$AC$862,26,FALSE),0))</f>
        <v>04.2023</v>
      </c>
      <c r="AS174" s="306">
        <f>SUMIF(Consumo!$C$3:$C$862,tabItens[[#This Row],[CÓDIGO]],Consumo!$N$3:$N$862) + SUMIF(Consumo!$C$3:$C$862,tabItens[[#This Row],[CÓDIGO]],Consumo!$O$3:$O$862) + SUMIF(Consumo!$C$3:$C$862,tabItens[[#This Row],[CÓDIGO]],Consumo!$P$3:$P$862) + SUMIF(Consumo!$C$3:$C$862,tabItens[[#This Row],[CÓDIGO]],Consumo!$Q$3:$Q$862)</f>
        <v>0</v>
      </c>
      <c r="AT174" s="306">
        <f>SUMIF(Consumo!$C$3:$C$862,tabItens[[#This Row],[CÓDIGO]],Consumo!$Z$3:$Z$862)</f>
        <v>58</v>
      </c>
      <c r="AU174" s="307">
        <f>SUMIF(Consumo!$C$3:$C$862,tabItens[[#This Row],[CÓDIGO]],Consumo!$AA$3:$AA$862)</f>
        <v>20</v>
      </c>
      <c r="AV174" s="308">
        <f>SUMIF(Consumo!$C$3:$C$862,tabItens[[#This Row],[CÓDIGO]],Consumo!$Y$3:$Y$862)</f>
        <v>4.583333333333333</v>
      </c>
      <c r="AW174" s="281">
        <f>tabItens[[#This Row],[QTDE ATUAL]] + tabItens[[#This Row],[RC QTDE]] + tabItens[[#This Row],[AF SALDO]] + tabItens[[#This Row],[Recentes]]</f>
        <v>20</v>
      </c>
      <c r="AX174" s="309">
        <v>6</v>
      </c>
      <c r="AY174" s="309">
        <v>4</v>
      </c>
      <c r="AZ174" s="309">
        <f>IF(ISBLANK(tabItens[[#This Row],[CÓDIGO]]),"",tabItens[[#This Row],[PontoMês]] * (AZ$2+tabItens[[#This Row],[PontoQtM]]))</f>
        <v>24</v>
      </c>
      <c r="BA174" s="308">
        <f>tabItens[[#This Row],[PontoPed]] - tabItens[[#This Row],[Saldo]] + (1/10)</f>
        <v>4.0999999999999996</v>
      </c>
      <c r="BB174" s="308">
        <f xml:space="preserve"> tabItens[[#This Row],[PontoMês]] * BB$2 - tabItens[[#This Row],[QTDE ATUAL]] - (1/10)</f>
        <v>5.9</v>
      </c>
      <c r="BC174" s="310">
        <f>IF( tabItens[[#This Row],[PontoPed]]&gt;0, IF(tabItens[[#This Row],[PontoPed]]&lt;1, 1, IF( tabItens[[#This Row],[Saldo]]&gt;tabItens[[#This Row],[PontoPed]], 0, (tabItens[[#This Row],[PontoPed]]-tabItens[[#This Row],[Saldo]])/tabItens[[#This Row],[PontoPed]] ) ), 0 )</f>
        <v>0.16666666666666666</v>
      </c>
      <c r="BD174" s="311">
        <f>ROUNDDOWN(IF( OR( AND(tabItens[[#This Row],[PontoPed]]&lt;tabItens[[#This Row],[Saldo]],tabItens[[#This Row],[Saldo]]&gt;0), tabItens[[#This Row],[PontoPed]]=0), 99, IF(AND(tabItens[[#This Row],[Saldo]]=0,tabItens[[#This Row],[PontoPed]]&gt;0), 0, (1-tabItens[[#This Row],[PctAb]])*10 ) ),0)</f>
        <v>8</v>
      </c>
      <c r="BE174" s="312">
        <f>MAX(ROUNDDOWN( IF(tabItens[[#This Row],[Abaixo]] &gt; 0,   tabItens[[#This Row],[Abaixo]] + (tabItens[[#This Row],[PontoMês]] * IF( OR( ISBLANK(tabItens[[#This Row],[ATA Nº/ANO]]), tabItens[[#This Row],[ATA Nº/ANO]] = ""),BE$2,BE$1)),0),0),0)</f>
        <v>22</v>
      </c>
      <c r="BF1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4" s="313">
        <f>SUMIF(Consumo!$C$3:$C$862,tabItens[[#This Row],[CÓDIGO]],Consumo!$E$3:$E$862)</f>
        <v>2</v>
      </c>
      <c r="BH174" s="314">
        <f>IF(AND(tabItens[[#This Row],[Pend]] &gt; 0,tabItens[[#This Row],[Consumo]] &lt;&gt; 0), tabItens[[#This Row],[Pend]] / tabItens[[#This Row],[Consumo]], 0 )</f>
        <v>3.4482758620689655E-2</v>
      </c>
      <c r="BI174" s="313"/>
      <c r="BJ174" s="313"/>
      <c r="BK174" s="315" t="s">
        <v>907</v>
      </c>
    </row>
    <row r="175" spans="1:63" x14ac:dyDescent="0.3">
      <c r="A175" s="336">
        <v>88747</v>
      </c>
      <c r="B175" s="277" t="s">
        <v>1558</v>
      </c>
      <c r="C175" s="337" t="s">
        <v>264</v>
      </c>
      <c r="D175" s="338">
        <v>205</v>
      </c>
      <c r="E175" s="339"/>
      <c r="F175" s="339"/>
      <c r="G175" s="339" t="s">
        <v>892</v>
      </c>
      <c r="H175" s="281">
        <v>5</v>
      </c>
      <c r="I175" s="340">
        <v>103003</v>
      </c>
      <c r="J175" s="341">
        <v>205</v>
      </c>
      <c r="K175" s="342">
        <v>5</v>
      </c>
      <c r="L175" s="285">
        <f>IF(tabItens[[#This Row],[Média]] &gt; 0, tabItens[[#This Row],[QTDE ATUAL]] / tabItens[[#This Row],[Média]],999.9)</f>
        <v>15</v>
      </c>
      <c r="M175" s="286">
        <v>0</v>
      </c>
      <c r="N175" s="287">
        <f>tabItens[[#This Row],[VALOR UNIT.]] * tabItens[[#This Row],[LC]]</f>
        <v>0</v>
      </c>
      <c r="O175" s="344" t="s">
        <v>2149</v>
      </c>
      <c r="P175" s="289"/>
      <c r="Q175" s="345"/>
      <c r="R175" s="343"/>
      <c r="S175" s="346"/>
      <c r="T175" s="292">
        <f>ROUNDDOWN(IFERROR(tabItens[[#This Row],[ATA DT.VALID.]] - $D$1,0) / 30,0)</f>
        <v>-1507</v>
      </c>
      <c r="U175" s="277" t="s">
        <v>1543</v>
      </c>
      <c r="V175" s="293">
        <v>1</v>
      </c>
      <c r="W175" s="294" t="s">
        <v>903</v>
      </c>
      <c r="X175" s="295">
        <v>55</v>
      </c>
      <c r="Y175" s="296">
        <v>26</v>
      </c>
      <c r="Z175" s="297"/>
      <c r="AA175" s="298"/>
      <c r="AB175" s="299"/>
      <c r="AC175" s="299"/>
      <c r="AD175" s="298"/>
      <c r="AE175" s="299"/>
      <c r="AF175" s="292"/>
      <c r="AG175" s="300" t="s">
        <v>904</v>
      </c>
      <c r="AH175" s="301"/>
      <c r="AI175" s="292">
        <v>2</v>
      </c>
      <c r="AJ175" s="301">
        <v>44649</v>
      </c>
      <c r="AK175" s="301">
        <v>38656</v>
      </c>
      <c r="AL175" s="301">
        <v>44687</v>
      </c>
      <c r="AM175" s="346"/>
      <c r="AN175" s="339"/>
      <c r="AO175" s="302" t="str">
        <f>_xlfn.IFNA(IF(VLOOKUP(tabItens[[#This Row],[CÓDIGO]],tabExcluirDoEstoque[#Data],1,FALSE),"sim",""),"")</f>
        <v/>
      </c>
      <c r="AP175" s="303" t="str">
        <f ca="1">IF(OR(ISBLANK(tabItens[[#This Row],[ATA DT.VALID.]]),tabItens[[#This Row],[ATA DT.VALID.]]="",tabItens[[#This Row],[ATA DT.VALID.]]=" "),"",IF(TYPE(tabItens[[#This Row],[ATA DT.VALID.]])=1,ROUNDUP((tabItens[[#This Row],[ATA DT.VALID.]]-TODAY())/7,0),""))</f>
        <v/>
      </c>
      <c r="AQ175" s="304">
        <v>0</v>
      </c>
      <c r="AR175" s="305" t="str">
        <f>IF(ISBLANK(tabItens[[#This Row],[CÓDIGO]]),"",IFERROR(VLOOKUP(tabItens[[#This Row],[CÓDIGO]],Consumo!$C$3:$AC$862,26,FALSE),0))</f>
        <v>04.2023</v>
      </c>
      <c r="AS175" s="306">
        <f>SUMIF(Consumo!$C$3:$C$862,tabItens[[#This Row],[CÓDIGO]],Consumo!$N$3:$N$862) + SUMIF(Consumo!$C$3:$C$862,tabItens[[#This Row],[CÓDIGO]],Consumo!$O$3:$O$862) + SUMIF(Consumo!$C$3:$C$862,tabItens[[#This Row],[CÓDIGO]],Consumo!$P$3:$P$862) + SUMIF(Consumo!$C$3:$C$862,tabItens[[#This Row],[CÓDIGO]],Consumo!$Q$3:$Q$862)</f>
        <v>0</v>
      </c>
      <c r="AT175" s="306">
        <f>SUMIF(Consumo!$C$3:$C$862,tabItens[[#This Row],[CÓDIGO]],Consumo!$Z$3:$Z$862)</f>
        <v>5</v>
      </c>
      <c r="AU175" s="307">
        <f>SUMIF(Consumo!$C$3:$C$862,tabItens[[#This Row],[CÓDIGO]],Consumo!$AA$3:$AA$862)</f>
        <v>3</v>
      </c>
      <c r="AV175" s="308">
        <f>SUMIF(Consumo!$C$3:$C$862,tabItens[[#This Row],[CÓDIGO]],Consumo!$Y$3:$Y$862)</f>
        <v>0.33333333333333331</v>
      </c>
      <c r="AW175" s="281">
        <f>tabItens[[#This Row],[QTDE ATUAL]] + tabItens[[#This Row],[RC QTDE]] + tabItens[[#This Row],[AF SALDO]] + tabItens[[#This Row],[Recentes]]</f>
        <v>5</v>
      </c>
      <c r="AX175" s="309">
        <v>1.5</v>
      </c>
      <c r="AY175" s="309">
        <v>4</v>
      </c>
      <c r="AZ175" s="309">
        <f>IF(ISBLANK(tabItens[[#This Row],[CÓDIGO]]),"",tabItens[[#This Row],[PontoMês]] * (AZ$2+tabItens[[#This Row],[PontoQtM]]))</f>
        <v>6</v>
      </c>
      <c r="BA175" s="308">
        <f>tabItens[[#This Row],[PontoPed]] - tabItens[[#This Row],[Saldo]] + (1/10)</f>
        <v>1.1000000000000001</v>
      </c>
      <c r="BB175" s="308">
        <f xml:space="preserve"> tabItens[[#This Row],[PontoMês]] * BB$2 - tabItens[[#This Row],[QTDE ATUAL]] - (1/10)</f>
        <v>-3.6</v>
      </c>
      <c r="BC175" s="310">
        <f>IF( tabItens[[#This Row],[PontoPed]]&gt;0, IF(tabItens[[#This Row],[PontoPed]]&lt;1, 1, IF( tabItens[[#This Row],[Saldo]]&gt;tabItens[[#This Row],[PontoPed]], 0, (tabItens[[#This Row],[PontoPed]]-tabItens[[#This Row],[Saldo]])/tabItens[[#This Row],[PontoPed]] ) ), 0 )</f>
        <v>0.16666666666666666</v>
      </c>
      <c r="BD175" s="311">
        <f>ROUNDDOWN(IF( OR( AND(tabItens[[#This Row],[PontoPed]]&lt;tabItens[[#This Row],[Saldo]],tabItens[[#This Row],[Saldo]]&gt;0), tabItens[[#This Row],[PontoPed]]=0), 99, IF(AND(tabItens[[#This Row],[Saldo]]=0,tabItens[[#This Row],[PontoPed]]&gt;0), 0, (1-tabItens[[#This Row],[PctAb]])*10 ) ),0)</f>
        <v>8</v>
      </c>
      <c r="BE175" s="312">
        <f>MAX(ROUNDDOWN( IF(tabItens[[#This Row],[Abaixo]] &gt; 0,   tabItens[[#This Row],[Abaixo]] + (tabItens[[#This Row],[PontoMês]] * IF( OR( ISBLANK(tabItens[[#This Row],[ATA Nº/ANO]]), tabItens[[#This Row],[ATA Nº/ANO]] = ""),BE$2,BE$1)),0),0),0)</f>
        <v>5</v>
      </c>
      <c r="BF1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5" s="313">
        <f>SUMIF(Consumo!$C$3:$C$862,tabItens[[#This Row],[CÓDIGO]],Consumo!$E$3:$E$862)</f>
        <v>0</v>
      </c>
      <c r="BH175" s="314">
        <f>IF(AND(tabItens[[#This Row],[Pend]] &gt; 0,tabItens[[#This Row],[Consumo]] &lt;&gt; 0), tabItens[[#This Row],[Pend]] / tabItens[[#This Row],[Consumo]], 0 )</f>
        <v>0</v>
      </c>
      <c r="BI175" s="313"/>
      <c r="BJ175" s="313"/>
      <c r="BK175" s="315" t="s">
        <v>907</v>
      </c>
    </row>
    <row r="176" spans="1:63" x14ac:dyDescent="0.3">
      <c r="A176" s="336">
        <v>106376</v>
      </c>
      <c r="B176" s="277" t="s">
        <v>1676</v>
      </c>
      <c r="C176" s="337" t="s">
        <v>264</v>
      </c>
      <c r="D176" s="338">
        <v>74.209999999999994</v>
      </c>
      <c r="E176" s="339"/>
      <c r="F176" s="339"/>
      <c r="G176" s="339" t="s">
        <v>892</v>
      </c>
      <c r="H176" s="281">
        <v>1001</v>
      </c>
      <c r="I176" s="340">
        <v>103003</v>
      </c>
      <c r="J176" s="341">
        <v>74.209999999999994</v>
      </c>
      <c r="K176" s="342">
        <v>1395</v>
      </c>
      <c r="L176" s="285">
        <f>IF(tabItens[[#This Row],[Média]] &gt; 0, tabItens[[#This Row],[QTDE ATUAL]] / tabItens[[#This Row],[Média]],999.9)</f>
        <v>6.437299035369775</v>
      </c>
      <c r="M176" s="286">
        <v>0</v>
      </c>
      <c r="N176" s="287">
        <f>tabItens[[#This Row],[VALOR UNIT.]] * tabItens[[#This Row],[LC]]</f>
        <v>0</v>
      </c>
      <c r="O176" s="344" t="s">
        <v>2143</v>
      </c>
      <c r="P176" s="289"/>
      <c r="Q176" s="345"/>
      <c r="R176" s="343"/>
      <c r="S176" s="346"/>
      <c r="T176" s="292">
        <f>ROUNDDOWN(IFERROR(tabItens[[#This Row],[ATA DT.VALID.]] - $D$1,0) / 30,0)</f>
        <v>-1507</v>
      </c>
      <c r="U176" s="277" t="s">
        <v>1315</v>
      </c>
      <c r="V176" s="293">
        <v>1</v>
      </c>
      <c r="W176" s="294" t="s">
        <v>906</v>
      </c>
      <c r="X176" s="295">
        <v>51</v>
      </c>
      <c r="Y176" s="296">
        <v>17</v>
      </c>
      <c r="Z176" s="297"/>
      <c r="AA176" s="298"/>
      <c r="AB176" s="299"/>
      <c r="AC176" s="299"/>
      <c r="AD176" s="298"/>
      <c r="AE176" s="299"/>
      <c r="AF176" s="292"/>
      <c r="AG176" s="300" t="s">
        <v>904</v>
      </c>
      <c r="AH176" s="301"/>
      <c r="AI176" s="292">
        <v>690</v>
      </c>
      <c r="AJ176" s="301">
        <v>44775</v>
      </c>
      <c r="AK176" s="301">
        <v>39580</v>
      </c>
      <c r="AL176" s="301">
        <v>44748</v>
      </c>
      <c r="AM176" s="346"/>
      <c r="AN176" s="339"/>
      <c r="AO176" s="302" t="str">
        <f>_xlfn.IFNA(IF(VLOOKUP(tabItens[[#This Row],[CÓDIGO]],tabExcluirDoEstoque[#Data],1,FALSE),"sim",""),"")</f>
        <v/>
      </c>
      <c r="AP176" s="303" t="str">
        <f ca="1">IF(OR(ISBLANK(tabItens[[#This Row],[ATA DT.VALID.]]),tabItens[[#This Row],[ATA DT.VALID.]]="",tabItens[[#This Row],[ATA DT.VALID.]]=" "),"",IF(TYPE(tabItens[[#This Row],[ATA DT.VALID.]])=1,ROUNDUP((tabItens[[#This Row],[ATA DT.VALID.]]-TODAY())/7,0),""))</f>
        <v/>
      </c>
      <c r="AQ176" s="304">
        <v>0</v>
      </c>
      <c r="AR176" s="305" t="str">
        <f>IF(ISBLANK(tabItens[[#This Row],[CÓDIGO]]),"",IFERROR(VLOOKUP(tabItens[[#This Row],[CÓDIGO]],Consumo!$C$3:$AC$862,26,FALSE),0))</f>
        <v>09.2023</v>
      </c>
      <c r="AS176" s="306">
        <f>SUMIF(Consumo!$C$3:$C$862,tabItens[[#This Row],[CÓDIGO]],Consumo!$N$3:$N$862) + SUMIF(Consumo!$C$3:$C$862,tabItens[[#This Row],[CÓDIGO]],Consumo!$O$3:$O$862) + SUMIF(Consumo!$C$3:$C$862,tabItens[[#This Row],[CÓDIGO]],Consumo!$P$3:$P$862) + SUMIF(Consumo!$C$3:$C$862,tabItens[[#This Row],[CÓDIGO]],Consumo!$Q$3:$Q$862)</f>
        <v>762</v>
      </c>
      <c r="AT176" s="306">
        <f>SUMIF(Consumo!$C$3:$C$862,tabItens[[#This Row],[CÓDIGO]],Consumo!$Z$3:$Z$862)</f>
        <v>1866</v>
      </c>
      <c r="AU176" s="307">
        <f>SUMIF(Consumo!$C$3:$C$862,tabItens[[#This Row],[CÓDIGO]],Consumo!$AA$3:$AA$862)</f>
        <v>323</v>
      </c>
      <c r="AV176" s="308">
        <f>SUMIF(Consumo!$C$3:$C$862,tabItens[[#This Row],[CÓDIGO]],Consumo!$Y$3:$Y$862)</f>
        <v>155.5</v>
      </c>
      <c r="AW176" s="281">
        <f>tabItens[[#This Row],[QTDE ATUAL]] + tabItens[[#This Row],[RC QTDE]] + tabItens[[#This Row],[AF SALDO]] + tabItens[[#This Row],[Recentes]]</f>
        <v>1001</v>
      </c>
      <c r="AX176" s="309">
        <v>293</v>
      </c>
      <c r="AY176" s="309">
        <v>4</v>
      </c>
      <c r="AZ176" s="309">
        <f>IF(ISBLANK(tabItens[[#This Row],[CÓDIGO]]),"",tabItens[[#This Row],[PontoMês]] * (AZ$2+tabItens[[#This Row],[PontoQtM]]))</f>
        <v>1172</v>
      </c>
      <c r="BA176" s="308">
        <f>tabItens[[#This Row],[PontoPed]] - tabItens[[#This Row],[Saldo]] + (1/10)</f>
        <v>171.1</v>
      </c>
      <c r="BB176" s="308">
        <f xml:space="preserve"> tabItens[[#This Row],[PontoMês]] * BB$2 - tabItens[[#This Row],[QTDE ATUAL]] - (1/10)</f>
        <v>-708.1</v>
      </c>
      <c r="BC176" s="310">
        <f>IF( tabItens[[#This Row],[PontoPed]]&gt;0, IF(tabItens[[#This Row],[PontoPed]]&lt;1, 1, IF( tabItens[[#This Row],[Saldo]]&gt;tabItens[[#This Row],[PontoPed]], 0, (tabItens[[#This Row],[PontoPed]]-tabItens[[#This Row],[Saldo]])/tabItens[[#This Row],[PontoPed]] ) ), 0 )</f>
        <v>0.14590443686006827</v>
      </c>
      <c r="BD176" s="311">
        <f>ROUNDDOWN(IF( OR( AND(tabItens[[#This Row],[PontoPed]]&lt;tabItens[[#This Row],[Saldo]],tabItens[[#This Row],[Saldo]]&gt;0), tabItens[[#This Row],[PontoPed]]=0), 99, IF(AND(tabItens[[#This Row],[Saldo]]=0,tabItens[[#This Row],[PontoPed]]&gt;0), 0, (1-tabItens[[#This Row],[PctAb]])*10 ) ),0)</f>
        <v>8</v>
      </c>
      <c r="BE176" s="312">
        <f>MAX(ROUNDDOWN( IF(tabItens[[#This Row],[Abaixo]] &gt; 0,   tabItens[[#This Row],[Abaixo]] + (tabItens[[#This Row],[PontoMês]] * IF( OR( ISBLANK(tabItens[[#This Row],[ATA Nº/ANO]]), tabItens[[#This Row],[ATA Nº/ANO]] = ""),BE$2,BE$1)),0),0),0)</f>
        <v>1050</v>
      </c>
      <c r="BF1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6" s="313">
        <f>SUMIF(Consumo!$C$3:$C$862,tabItens[[#This Row],[CÓDIGO]],Consumo!$E$3:$E$862)</f>
        <v>0</v>
      </c>
      <c r="BH176" s="314">
        <f>IF(AND(tabItens[[#This Row],[Pend]] &gt; 0,tabItens[[#This Row],[Consumo]] &lt;&gt; 0), tabItens[[#This Row],[Pend]] / tabItens[[#This Row],[Consumo]], 0 )</f>
        <v>0</v>
      </c>
      <c r="BI176" s="313"/>
      <c r="BJ176" s="313"/>
      <c r="BK176" s="315" t="s">
        <v>907</v>
      </c>
    </row>
    <row r="177" spans="1:63" x14ac:dyDescent="0.3">
      <c r="A177" s="336">
        <v>138054</v>
      </c>
      <c r="B177" s="277" t="s">
        <v>1992</v>
      </c>
      <c r="C177" s="337" t="s">
        <v>264</v>
      </c>
      <c r="D177" s="338">
        <v>11.54</v>
      </c>
      <c r="E177" s="339"/>
      <c r="F177" s="339"/>
      <c r="G177" s="339" t="s">
        <v>892</v>
      </c>
      <c r="H177" s="281">
        <v>69</v>
      </c>
      <c r="I177" s="340">
        <v>103003</v>
      </c>
      <c r="J177" s="341">
        <v>11.54</v>
      </c>
      <c r="K177" s="342">
        <v>156</v>
      </c>
      <c r="L177" s="285">
        <f>IF(tabItens[[#This Row],[Média]] &gt; 0, tabItens[[#This Row],[QTDE ATUAL]] / tabItens[[#This Row],[Média]],999.9)</f>
        <v>4.9580838323353298</v>
      </c>
      <c r="M177" s="286">
        <v>0</v>
      </c>
      <c r="N177" s="287">
        <f>tabItens[[#This Row],[VALOR UNIT.]] * tabItens[[#This Row],[LC]]</f>
        <v>0</v>
      </c>
      <c r="O177" s="344" t="s">
        <v>2130</v>
      </c>
      <c r="P177" s="289"/>
      <c r="Q177" s="345"/>
      <c r="R177" s="343"/>
      <c r="S177" s="346"/>
      <c r="T177" s="292">
        <f>ROUNDDOWN(IFERROR(tabItens[[#This Row],[ATA DT.VALID.]] - $D$1,0) / 30,0)</f>
        <v>-1507</v>
      </c>
      <c r="U177" s="277" t="s">
        <v>1704</v>
      </c>
      <c r="V177" s="293">
        <v>1</v>
      </c>
      <c r="W177" s="294" t="s">
        <v>2105</v>
      </c>
      <c r="X177" s="295">
        <v>61</v>
      </c>
      <c r="Y177" s="296">
        <v>10</v>
      </c>
      <c r="Z177" s="297"/>
      <c r="AA177" s="298"/>
      <c r="AB177" s="299"/>
      <c r="AC177" s="299"/>
      <c r="AD177" s="298"/>
      <c r="AE177" s="299"/>
      <c r="AF177" s="292"/>
      <c r="AG177" s="300" t="s">
        <v>904</v>
      </c>
      <c r="AH177" s="301"/>
      <c r="AI177" s="292">
        <v>56</v>
      </c>
      <c r="AJ177" s="301">
        <v>44526</v>
      </c>
      <c r="AK177" s="301">
        <v>43656</v>
      </c>
      <c r="AL177" s="301">
        <v>44525</v>
      </c>
      <c r="AM177" s="346"/>
      <c r="AN177" s="339"/>
      <c r="AO177" s="302" t="str">
        <f>_xlfn.IFNA(IF(VLOOKUP(tabItens[[#This Row],[CÓDIGO]],tabExcluirDoEstoque[#Data],1,FALSE),"sim",""),"")</f>
        <v/>
      </c>
      <c r="AP177" s="303" t="str">
        <f ca="1">IF(OR(ISBLANK(tabItens[[#This Row],[ATA DT.VALID.]]),tabItens[[#This Row],[ATA DT.VALID.]]="",tabItens[[#This Row],[ATA DT.VALID.]]=" "),"",IF(TYPE(tabItens[[#This Row],[ATA DT.VALID.]])=1,ROUNDUP((tabItens[[#This Row],[ATA DT.VALID.]]-TODAY())/7,0),""))</f>
        <v/>
      </c>
      <c r="AQ177" s="304">
        <v>0</v>
      </c>
      <c r="AR177" s="305" t="str">
        <f>IF(ISBLANK(tabItens[[#This Row],[CÓDIGO]]),"",IFERROR(VLOOKUP(tabItens[[#This Row],[CÓDIGO]],Consumo!$C$3:$AC$862,26,FALSE),0))</f>
        <v>07.2023</v>
      </c>
      <c r="AS177" s="306">
        <f>SUMIF(Consumo!$C$3:$C$862,tabItens[[#This Row],[CÓDIGO]],Consumo!$N$3:$N$862) + SUMIF(Consumo!$C$3:$C$862,tabItens[[#This Row],[CÓDIGO]],Consumo!$O$3:$O$862) + SUMIF(Consumo!$C$3:$C$862,tabItens[[#This Row],[CÓDIGO]],Consumo!$P$3:$P$862) + SUMIF(Consumo!$C$3:$C$862,tabItens[[#This Row],[CÓDIGO]],Consumo!$Q$3:$Q$862)</f>
        <v>44</v>
      </c>
      <c r="AT177" s="306">
        <f>SUMIF(Consumo!$C$3:$C$862,tabItens[[#This Row],[CÓDIGO]],Consumo!$Z$3:$Z$862)</f>
        <v>170</v>
      </c>
      <c r="AU177" s="307">
        <f>SUMIF(Consumo!$C$3:$C$862,tabItens[[#This Row],[CÓDIGO]],Consumo!$AA$3:$AA$862)</f>
        <v>47</v>
      </c>
      <c r="AV177" s="308">
        <f>SUMIF(Consumo!$C$3:$C$862,tabItens[[#This Row],[CÓDIGO]],Consumo!$Y$3:$Y$862)</f>
        <v>13.916666666666666</v>
      </c>
      <c r="AW177" s="281">
        <f>tabItens[[#This Row],[QTDE ATUAL]] + tabItens[[#This Row],[RC QTDE]] + tabItens[[#This Row],[AF SALDO]] + tabItens[[#This Row],[Recentes]]</f>
        <v>69</v>
      </c>
      <c r="AX177" s="309">
        <v>20</v>
      </c>
      <c r="AY177" s="309">
        <v>4</v>
      </c>
      <c r="AZ177" s="309">
        <f>IF(ISBLANK(tabItens[[#This Row],[CÓDIGO]]),"",tabItens[[#This Row],[PontoMês]] * (AZ$2+tabItens[[#This Row],[PontoQtM]]))</f>
        <v>80</v>
      </c>
      <c r="BA177" s="308">
        <f>tabItens[[#This Row],[PontoPed]] - tabItens[[#This Row],[Saldo]] + (1/10)</f>
        <v>11.1</v>
      </c>
      <c r="BB177" s="308">
        <f xml:space="preserve"> tabItens[[#This Row],[PontoMês]] * BB$2 - tabItens[[#This Row],[QTDE ATUAL]] - (1/10)</f>
        <v>-49.1</v>
      </c>
      <c r="BC177" s="310">
        <f>IF( tabItens[[#This Row],[PontoPed]]&gt;0, IF(tabItens[[#This Row],[PontoPed]]&lt;1, 1, IF( tabItens[[#This Row],[Saldo]]&gt;tabItens[[#This Row],[PontoPed]], 0, (tabItens[[#This Row],[PontoPed]]-tabItens[[#This Row],[Saldo]])/tabItens[[#This Row],[PontoPed]] ) ), 0 )</f>
        <v>0.13750000000000001</v>
      </c>
      <c r="BD177" s="311">
        <f>ROUNDDOWN(IF( OR( AND(tabItens[[#This Row],[PontoPed]]&lt;tabItens[[#This Row],[Saldo]],tabItens[[#This Row],[Saldo]]&gt;0), tabItens[[#This Row],[PontoPed]]=0), 99, IF(AND(tabItens[[#This Row],[Saldo]]=0,tabItens[[#This Row],[PontoPed]]&gt;0), 0, (1-tabItens[[#This Row],[PctAb]])*10 ) ),0)</f>
        <v>8</v>
      </c>
      <c r="BE177" s="312">
        <f>MAX(ROUNDDOWN( IF(tabItens[[#This Row],[Abaixo]] &gt; 0,   tabItens[[#This Row],[Abaixo]] + (tabItens[[#This Row],[PontoMês]] * IF( OR( ISBLANK(tabItens[[#This Row],[ATA Nº/ANO]]), tabItens[[#This Row],[ATA Nº/ANO]] = ""),BE$2,BE$1)),0),0),0)</f>
        <v>71</v>
      </c>
      <c r="BF1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7" s="313">
        <f>SUMIF(Consumo!$C$3:$C$862,tabItens[[#This Row],[CÓDIGO]],Consumo!$E$3:$E$862)</f>
        <v>0</v>
      </c>
      <c r="BH177" s="314">
        <f>IF(AND(tabItens[[#This Row],[Pend]] &gt; 0,tabItens[[#This Row],[Consumo]] &lt;&gt; 0), tabItens[[#This Row],[Pend]] / tabItens[[#This Row],[Consumo]], 0 )</f>
        <v>0</v>
      </c>
      <c r="BI177" s="313"/>
      <c r="BJ177" s="313"/>
      <c r="BK177" s="315" t="s">
        <v>907</v>
      </c>
    </row>
    <row r="178" spans="1:63" x14ac:dyDescent="0.3">
      <c r="A178" s="336">
        <v>116466</v>
      </c>
      <c r="B178" s="277" t="s">
        <v>1763</v>
      </c>
      <c r="C178" s="337" t="s">
        <v>31</v>
      </c>
      <c r="D178" s="338">
        <v>1.44</v>
      </c>
      <c r="E178" s="339"/>
      <c r="F178" s="339"/>
      <c r="G178" s="339" t="s">
        <v>892</v>
      </c>
      <c r="H178" s="281">
        <v>2339</v>
      </c>
      <c r="I178" s="340">
        <v>103003</v>
      </c>
      <c r="J178" s="341">
        <v>1.44</v>
      </c>
      <c r="K178" s="342">
        <v>7256</v>
      </c>
      <c r="L178" s="285">
        <f>IF(tabItens[[#This Row],[Média]] &gt; 0, tabItens[[#This Row],[QTDE ATUAL]] / tabItens[[#This Row],[Média]],999.9)</f>
        <v>3.8208548870133408</v>
      </c>
      <c r="M178" s="286">
        <v>0</v>
      </c>
      <c r="N178" s="287">
        <f>tabItens[[#This Row],[VALOR UNIT.]] * tabItens[[#This Row],[LC]]</f>
        <v>0</v>
      </c>
      <c r="O178" s="344" t="s">
        <v>2211</v>
      </c>
      <c r="P178" s="289"/>
      <c r="Q178" s="345"/>
      <c r="R178" s="343"/>
      <c r="S178" s="346"/>
      <c r="T178" s="292">
        <f>ROUNDDOWN(IFERROR(tabItens[[#This Row],[ATA DT.VALID.]] - $D$1,0) / 30,0)</f>
        <v>-1507</v>
      </c>
      <c r="U178" s="277" t="s">
        <v>1300</v>
      </c>
      <c r="V178" s="293">
        <v>1</v>
      </c>
      <c r="W178" s="294" t="s">
        <v>2106</v>
      </c>
      <c r="X178" s="295">
        <v>69</v>
      </c>
      <c r="Y178" s="296">
        <v>3</v>
      </c>
      <c r="Z178" s="297"/>
      <c r="AA178" s="298"/>
      <c r="AB178" s="299"/>
      <c r="AC178" s="299"/>
      <c r="AD178" s="298"/>
      <c r="AE178" s="299"/>
      <c r="AF178" s="292"/>
      <c r="AG178" s="300" t="s">
        <v>904</v>
      </c>
      <c r="AH178" s="301"/>
      <c r="AI178" s="292">
        <v>2668</v>
      </c>
      <c r="AJ178" s="301">
        <v>45215</v>
      </c>
      <c r="AK178" s="301">
        <v>40382</v>
      </c>
      <c r="AL178" s="301">
        <v>45189</v>
      </c>
      <c r="AM178" s="346"/>
      <c r="AN178" s="339"/>
      <c r="AO178" s="302" t="str">
        <f>_xlfn.IFNA(IF(VLOOKUP(tabItens[[#This Row],[CÓDIGO]],tabExcluirDoEstoque[#Data],1,FALSE),"sim",""),"")</f>
        <v/>
      </c>
      <c r="AP178" s="303" t="str">
        <f ca="1">IF(OR(ISBLANK(tabItens[[#This Row],[ATA DT.VALID.]]),tabItens[[#This Row],[ATA DT.VALID.]]="",tabItens[[#This Row],[ATA DT.VALID.]]=" "),"",IF(TYPE(tabItens[[#This Row],[ATA DT.VALID.]])=1,ROUNDUP((tabItens[[#This Row],[ATA DT.VALID.]]-TODAY())/7,0),""))</f>
        <v/>
      </c>
      <c r="AQ178" s="304">
        <v>0</v>
      </c>
      <c r="AR178" s="305" t="str">
        <f>IF(ISBLANK(tabItens[[#This Row],[CÓDIGO]]),"",IFERROR(VLOOKUP(tabItens[[#This Row],[CÓDIGO]],Consumo!$C$3:$AC$862,26,FALSE),0))</f>
        <v>08.2023</v>
      </c>
      <c r="AS178" s="306">
        <f>SUMIF(Consumo!$C$3:$C$862,tabItens[[#This Row],[CÓDIGO]],Consumo!$N$3:$N$862) + SUMIF(Consumo!$C$3:$C$862,tabItens[[#This Row],[CÓDIGO]],Consumo!$O$3:$O$862) + SUMIF(Consumo!$C$3:$C$862,tabItens[[#This Row],[CÓDIGO]],Consumo!$P$3:$P$862) + SUMIF(Consumo!$C$3:$C$862,tabItens[[#This Row],[CÓDIGO]],Consumo!$Q$3:$Q$862)</f>
        <v>5056</v>
      </c>
      <c r="AT178" s="306">
        <f>SUMIF(Consumo!$C$3:$C$862,tabItens[[#This Row],[CÓDIGO]],Consumo!$Z$3:$Z$862)</f>
        <v>8006</v>
      </c>
      <c r="AU178" s="307">
        <f>SUMIF(Consumo!$C$3:$C$862,tabItens[[#This Row],[CÓDIGO]],Consumo!$AA$3:$AA$862)</f>
        <v>3000</v>
      </c>
      <c r="AV178" s="308">
        <f>SUMIF(Consumo!$C$3:$C$862,tabItens[[#This Row],[CÓDIGO]],Consumo!$Y$3:$Y$862)</f>
        <v>612.16666666666663</v>
      </c>
      <c r="AW178" s="281">
        <f>tabItens[[#This Row],[QTDE ATUAL]] + tabItens[[#This Row],[RC QTDE]] + tabItens[[#This Row],[AF SALDO]] + tabItens[[#This Row],[Recentes]]</f>
        <v>2339</v>
      </c>
      <c r="AX178" s="309">
        <v>709</v>
      </c>
      <c r="AY178" s="309">
        <v>4</v>
      </c>
      <c r="AZ178" s="309">
        <f>IF(ISBLANK(tabItens[[#This Row],[CÓDIGO]]),"",tabItens[[#This Row],[PontoMês]] * (AZ$2+tabItens[[#This Row],[PontoQtM]]))</f>
        <v>2836</v>
      </c>
      <c r="BA178" s="308">
        <f>tabItens[[#This Row],[PontoPed]] - tabItens[[#This Row],[Saldo]] + (1/10)</f>
        <v>497.1</v>
      </c>
      <c r="BB178" s="308">
        <f xml:space="preserve"> tabItens[[#This Row],[PontoMês]] * BB$2 - tabItens[[#This Row],[QTDE ATUAL]] - (1/10)</f>
        <v>-1630.1</v>
      </c>
      <c r="BC178" s="310">
        <f>IF( tabItens[[#This Row],[PontoPed]]&gt;0, IF(tabItens[[#This Row],[PontoPed]]&lt;1, 1, IF( tabItens[[#This Row],[Saldo]]&gt;tabItens[[#This Row],[PontoPed]], 0, (tabItens[[#This Row],[PontoPed]]-tabItens[[#This Row],[Saldo]])/tabItens[[#This Row],[PontoPed]] ) ), 0 )</f>
        <v>0.17524682651622003</v>
      </c>
      <c r="BD178" s="311">
        <f>ROUNDDOWN(IF( OR( AND(tabItens[[#This Row],[PontoPed]]&lt;tabItens[[#This Row],[Saldo]],tabItens[[#This Row],[Saldo]]&gt;0), tabItens[[#This Row],[PontoPed]]=0), 99, IF(AND(tabItens[[#This Row],[Saldo]]=0,tabItens[[#This Row],[PontoPed]]&gt;0), 0, (1-tabItens[[#This Row],[PctAb]])*10 ) ),0)</f>
        <v>8</v>
      </c>
      <c r="BE178" s="312">
        <f>MAX(ROUNDDOWN( IF(tabItens[[#This Row],[Abaixo]] &gt; 0,   tabItens[[#This Row],[Abaixo]] + (tabItens[[#This Row],[PontoMês]] * IF( OR( ISBLANK(tabItens[[#This Row],[ATA Nº/ANO]]), tabItens[[#This Row],[ATA Nº/ANO]] = ""),BE$2,BE$1)),0),0),0)</f>
        <v>2624</v>
      </c>
      <c r="BF17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8" s="313">
        <f>SUMIF(Consumo!$C$3:$C$862,tabItens[[#This Row],[CÓDIGO]],Consumo!$E$3:$E$862)</f>
        <v>0</v>
      </c>
      <c r="BH178" s="314">
        <f>IF(AND(tabItens[[#This Row],[Pend]] &gt; 0,tabItens[[#This Row],[Consumo]] &lt;&gt; 0), tabItens[[#This Row],[Pend]] / tabItens[[#This Row],[Consumo]], 0 )</f>
        <v>0</v>
      </c>
      <c r="BI178" s="313"/>
      <c r="BJ178" s="313"/>
      <c r="BK178" s="315" t="s">
        <v>907</v>
      </c>
    </row>
    <row r="179" spans="1:63" x14ac:dyDescent="0.3">
      <c r="A179" s="336">
        <v>51579</v>
      </c>
      <c r="B179" s="277" t="s">
        <v>1343</v>
      </c>
      <c r="C179" s="337" t="s">
        <v>264</v>
      </c>
      <c r="D179" s="338">
        <v>18.149999999999999</v>
      </c>
      <c r="E179" s="339"/>
      <c r="F179" s="339"/>
      <c r="G179" s="339" t="s">
        <v>892</v>
      </c>
      <c r="H179" s="281">
        <v>422</v>
      </c>
      <c r="I179" s="340">
        <v>103003</v>
      </c>
      <c r="J179" s="341">
        <v>18.149999999999999</v>
      </c>
      <c r="K179" s="342">
        <v>577</v>
      </c>
      <c r="L179" s="285">
        <f>IF(tabItens[[#This Row],[Média]] &gt; 0, tabItens[[#This Row],[QTDE ATUAL]] / tabItens[[#This Row],[Média]],999.9)</f>
        <v>5.2152420185375901</v>
      </c>
      <c r="M179" s="286">
        <v>0</v>
      </c>
      <c r="N179" s="287">
        <f>tabItens[[#This Row],[VALOR UNIT.]] * tabItens[[#This Row],[LC]]</f>
        <v>0</v>
      </c>
      <c r="O179" s="344" t="s">
        <v>2116</v>
      </c>
      <c r="P179" s="289"/>
      <c r="Q179" s="345"/>
      <c r="R179" s="343"/>
      <c r="S179" s="346"/>
      <c r="T179" s="292">
        <f>ROUNDDOWN(IFERROR(tabItens[[#This Row],[ATA DT.VALID.]] - $D$1,0) / 30,0)</f>
        <v>-1507</v>
      </c>
      <c r="U179" s="277" t="s">
        <v>974</v>
      </c>
      <c r="V179" s="293">
        <v>1</v>
      </c>
      <c r="W179" s="294" t="s">
        <v>2103</v>
      </c>
      <c r="X179" s="295">
        <v>45</v>
      </c>
      <c r="Y179" s="296">
        <v>12</v>
      </c>
      <c r="Z179" s="297"/>
      <c r="AA179" s="298"/>
      <c r="AB179" s="299"/>
      <c r="AC179" s="299"/>
      <c r="AD179" s="298"/>
      <c r="AE179" s="299"/>
      <c r="AF179" s="292"/>
      <c r="AG179" s="300" t="s">
        <v>904</v>
      </c>
      <c r="AH179" s="301"/>
      <c r="AI179" s="292">
        <v>324</v>
      </c>
      <c r="AJ179" s="301">
        <v>45064</v>
      </c>
      <c r="AK179" s="301" t="s">
        <v>892</v>
      </c>
      <c r="AL179" s="301">
        <v>45141</v>
      </c>
      <c r="AM179" s="346"/>
      <c r="AN179" s="339"/>
      <c r="AO179" s="302" t="str">
        <f>_xlfn.IFNA(IF(VLOOKUP(tabItens[[#This Row],[CÓDIGO]],tabExcluirDoEstoque[#Data],1,FALSE),"sim",""),"")</f>
        <v/>
      </c>
      <c r="AP179" s="303" t="str">
        <f ca="1">IF(OR(ISBLANK(tabItens[[#This Row],[ATA DT.VALID.]]),tabItens[[#This Row],[ATA DT.VALID.]]="",tabItens[[#This Row],[ATA DT.VALID.]]=" "),"",IF(TYPE(tabItens[[#This Row],[ATA DT.VALID.]])=1,ROUNDUP((tabItens[[#This Row],[ATA DT.VALID.]]-TODAY())/7,0),""))</f>
        <v/>
      </c>
      <c r="AQ179" s="304">
        <v>0</v>
      </c>
      <c r="AR179" s="305" t="str">
        <f>IF(ISBLANK(tabItens[[#This Row],[CÓDIGO]]),"",IFERROR(VLOOKUP(tabItens[[#This Row],[CÓDIGO]],Consumo!$C$3:$AC$862,26,FALSE),0))</f>
        <v>09.2023</v>
      </c>
      <c r="AS179" s="306">
        <f>SUMIF(Consumo!$C$3:$C$862,tabItens[[#This Row],[CÓDIGO]],Consumo!$N$3:$N$862) + SUMIF(Consumo!$C$3:$C$862,tabItens[[#This Row],[CÓDIGO]],Consumo!$O$3:$O$862) + SUMIF(Consumo!$C$3:$C$862,tabItens[[#This Row],[CÓDIGO]],Consumo!$P$3:$P$862) + SUMIF(Consumo!$C$3:$C$862,tabItens[[#This Row],[CÓDIGO]],Consumo!$Q$3:$Q$862)</f>
        <v>352</v>
      </c>
      <c r="AT179" s="306">
        <f>SUMIF(Consumo!$C$3:$C$862,tabItens[[#This Row],[CÓDIGO]],Consumo!$Z$3:$Z$862)</f>
        <v>971</v>
      </c>
      <c r="AU179" s="307">
        <f>SUMIF(Consumo!$C$3:$C$862,tabItens[[#This Row],[CÓDIGO]],Consumo!$AA$3:$AA$862)</f>
        <v>119</v>
      </c>
      <c r="AV179" s="308">
        <f>SUMIF(Consumo!$C$3:$C$862,tabItens[[#This Row],[CÓDIGO]],Consumo!$Y$3:$Y$862)</f>
        <v>80.916666666666671</v>
      </c>
      <c r="AW179" s="281">
        <f>tabItens[[#This Row],[QTDE ATUAL]] + tabItens[[#This Row],[RC QTDE]] + tabItens[[#This Row],[AF SALDO]] + tabItens[[#This Row],[Recentes]]</f>
        <v>422</v>
      </c>
      <c r="AX179" s="309">
        <v>125</v>
      </c>
      <c r="AY179" s="309">
        <v>4</v>
      </c>
      <c r="AZ179" s="309">
        <f>IF(ISBLANK(tabItens[[#This Row],[CÓDIGO]]),"",tabItens[[#This Row],[PontoMês]] * (AZ$2+tabItens[[#This Row],[PontoQtM]]))</f>
        <v>500</v>
      </c>
      <c r="BA179" s="308">
        <f>tabItens[[#This Row],[PontoPed]] - tabItens[[#This Row],[Saldo]] + (1/10)</f>
        <v>78.099999999999994</v>
      </c>
      <c r="BB179" s="308">
        <f xml:space="preserve"> tabItens[[#This Row],[PontoMês]] * BB$2 - tabItens[[#This Row],[QTDE ATUAL]] - (1/10)</f>
        <v>-297.10000000000002</v>
      </c>
      <c r="BC179" s="310">
        <f>IF( tabItens[[#This Row],[PontoPed]]&gt;0, IF(tabItens[[#This Row],[PontoPed]]&lt;1, 1, IF( tabItens[[#This Row],[Saldo]]&gt;tabItens[[#This Row],[PontoPed]], 0, (tabItens[[#This Row],[PontoPed]]-tabItens[[#This Row],[Saldo]])/tabItens[[#This Row],[PontoPed]] ) ), 0 )</f>
        <v>0.156</v>
      </c>
      <c r="BD179" s="311">
        <f>ROUNDDOWN(IF( OR( AND(tabItens[[#This Row],[PontoPed]]&lt;tabItens[[#This Row],[Saldo]],tabItens[[#This Row],[Saldo]]&gt;0), tabItens[[#This Row],[PontoPed]]=0), 99, IF(AND(tabItens[[#This Row],[Saldo]]=0,tabItens[[#This Row],[PontoPed]]&gt;0), 0, (1-tabItens[[#This Row],[PctAb]])*10 ) ),0)</f>
        <v>8</v>
      </c>
      <c r="BE179" s="312">
        <f>MAX(ROUNDDOWN( IF(tabItens[[#This Row],[Abaixo]] &gt; 0,   tabItens[[#This Row],[Abaixo]] + (tabItens[[#This Row],[PontoMês]] * IF( OR( ISBLANK(tabItens[[#This Row],[ATA Nº/ANO]]), tabItens[[#This Row],[ATA Nº/ANO]] = ""),BE$2,BE$1)),0),0),0)</f>
        <v>453</v>
      </c>
      <c r="BF17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79" s="313">
        <f>SUMIF(Consumo!$C$3:$C$862,tabItens[[#This Row],[CÓDIGO]],Consumo!$E$3:$E$862)</f>
        <v>1</v>
      </c>
      <c r="BH179" s="314">
        <f>IF(AND(tabItens[[#This Row],[Pend]] &gt; 0,tabItens[[#This Row],[Consumo]] &lt;&gt; 0), tabItens[[#This Row],[Pend]] / tabItens[[#This Row],[Consumo]], 0 )</f>
        <v>1.0298661174047373E-3</v>
      </c>
      <c r="BI179" s="313"/>
      <c r="BJ179" s="313"/>
      <c r="BK179" s="315" t="s">
        <v>907</v>
      </c>
    </row>
    <row r="180" spans="1:63" x14ac:dyDescent="0.3">
      <c r="A180" s="336">
        <v>132296</v>
      </c>
      <c r="B180" s="277" t="s">
        <v>1865</v>
      </c>
      <c r="C180" s="337" t="s">
        <v>261</v>
      </c>
      <c r="D180" s="338">
        <v>1.49</v>
      </c>
      <c r="E180" s="339"/>
      <c r="F180" s="339"/>
      <c r="G180" s="339" t="s">
        <v>892</v>
      </c>
      <c r="H180" s="281">
        <v>3019</v>
      </c>
      <c r="I180" s="340">
        <v>103003</v>
      </c>
      <c r="J180" s="341">
        <v>1.49</v>
      </c>
      <c r="K180" s="342">
        <v>5796</v>
      </c>
      <c r="L180" s="285">
        <f>IF(tabItens[[#This Row],[Média]] &gt; 0, tabItens[[#This Row],[QTDE ATUAL]] / tabItens[[#This Row],[Média]],999.9)</f>
        <v>5.4257900254605369</v>
      </c>
      <c r="M180" s="286">
        <v>0</v>
      </c>
      <c r="N180" s="287">
        <f>tabItens[[#This Row],[VALOR UNIT.]] * tabItens[[#This Row],[LC]]</f>
        <v>0</v>
      </c>
      <c r="O180" s="344" t="s">
        <v>2116</v>
      </c>
      <c r="P180" s="289"/>
      <c r="Q180" s="345"/>
      <c r="R180" s="343"/>
      <c r="S180" s="346"/>
      <c r="T180" s="292">
        <f>ROUNDDOWN(IFERROR(tabItens[[#This Row],[ATA DT.VALID.]] - $D$1,0) / 30,0)</f>
        <v>-1507</v>
      </c>
      <c r="U180" s="277" t="s">
        <v>960</v>
      </c>
      <c r="V180" s="293">
        <v>1</v>
      </c>
      <c r="W180" s="294" t="s">
        <v>905</v>
      </c>
      <c r="X180" s="295">
        <v>45</v>
      </c>
      <c r="Y180" s="296">
        <v>14</v>
      </c>
      <c r="Z180" s="297"/>
      <c r="AA180" s="298"/>
      <c r="AB180" s="299"/>
      <c r="AC180" s="299"/>
      <c r="AD180" s="298"/>
      <c r="AE180" s="299"/>
      <c r="AF180" s="292"/>
      <c r="AG180" s="300" t="s">
        <v>904</v>
      </c>
      <c r="AH180" s="301"/>
      <c r="AI180" s="292">
        <v>2128</v>
      </c>
      <c r="AJ180" s="301">
        <v>44998</v>
      </c>
      <c r="AK180" s="301">
        <v>42685</v>
      </c>
      <c r="AL180" s="301">
        <v>44910</v>
      </c>
      <c r="AM180" s="346"/>
      <c r="AN180" s="339"/>
      <c r="AO180" s="302" t="str">
        <f>_xlfn.IFNA(IF(VLOOKUP(tabItens[[#This Row],[CÓDIGO]],tabExcluirDoEstoque[#Data],1,FALSE),"sim",""),"")</f>
        <v/>
      </c>
      <c r="AP180" s="303" t="str">
        <f ca="1">IF(OR(ISBLANK(tabItens[[#This Row],[ATA DT.VALID.]]),tabItens[[#This Row],[ATA DT.VALID.]]="",tabItens[[#This Row],[ATA DT.VALID.]]=" "),"",IF(TYPE(tabItens[[#This Row],[ATA DT.VALID.]])=1,ROUNDUP((tabItens[[#This Row],[ATA DT.VALID.]]-TODAY())/7,0),""))</f>
        <v/>
      </c>
      <c r="AQ180" s="304">
        <v>0</v>
      </c>
      <c r="AR180" s="305" t="str">
        <f>IF(ISBLANK(tabItens[[#This Row],[CÓDIGO]]),"",IFERROR(VLOOKUP(tabItens[[#This Row],[CÓDIGO]],Consumo!$C$3:$AC$862,26,FALSE),0))</f>
        <v>09.2023</v>
      </c>
      <c r="AS180" s="306">
        <f>SUMIF(Consumo!$C$3:$C$862,tabItens[[#This Row],[CÓDIGO]],Consumo!$N$3:$N$862) + SUMIF(Consumo!$C$3:$C$862,tabItens[[#This Row],[CÓDIGO]],Consumo!$O$3:$O$862) + SUMIF(Consumo!$C$3:$C$862,tabItens[[#This Row],[CÓDIGO]],Consumo!$P$3:$P$862) + SUMIF(Consumo!$C$3:$C$862,tabItens[[#This Row],[CÓDIGO]],Consumo!$Q$3:$Q$862)</f>
        <v>3915</v>
      </c>
      <c r="AT180" s="306">
        <f>SUMIF(Consumo!$C$3:$C$862,tabItens[[#This Row],[CÓDIGO]],Consumo!$Z$3:$Z$862)</f>
        <v>6677</v>
      </c>
      <c r="AU180" s="307">
        <f>SUMIF(Consumo!$C$3:$C$862,tabItens[[#This Row],[CÓDIGO]],Consumo!$AA$3:$AA$862)</f>
        <v>1047</v>
      </c>
      <c r="AV180" s="308">
        <f>SUMIF(Consumo!$C$3:$C$862,tabItens[[#This Row],[CÓDIGO]],Consumo!$Y$3:$Y$862)</f>
        <v>556.41666666666663</v>
      </c>
      <c r="AW180" s="281">
        <f>tabItens[[#This Row],[QTDE ATUAL]] + tabItens[[#This Row],[RC QTDE]] + tabItens[[#This Row],[AF SALDO]] + tabItens[[#This Row],[Recentes]]</f>
        <v>3019</v>
      </c>
      <c r="AX180" s="309">
        <v>855</v>
      </c>
      <c r="AY180" s="309">
        <v>4</v>
      </c>
      <c r="AZ180" s="309">
        <f>IF(ISBLANK(tabItens[[#This Row],[CÓDIGO]]),"",tabItens[[#This Row],[PontoMês]] * (AZ$2+tabItens[[#This Row],[PontoQtM]]))</f>
        <v>3420</v>
      </c>
      <c r="BA180" s="308">
        <f>tabItens[[#This Row],[PontoPed]] - tabItens[[#This Row],[Saldo]] + (1/10)</f>
        <v>401.1</v>
      </c>
      <c r="BB180" s="308">
        <f xml:space="preserve"> tabItens[[#This Row],[PontoMês]] * BB$2 - tabItens[[#This Row],[QTDE ATUAL]] - (1/10)</f>
        <v>-2164.1</v>
      </c>
      <c r="BC180" s="310">
        <f>IF( tabItens[[#This Row],[PontoPed]]&gt;0, IF(tabItens[[#This Row],[PontoPed]]&lt;1, 1, IF( tabItens[[#This Row],[Saldo]]&gt;tabItens[[#This Row],[PontoPed]], 0, (tabItens[[#This Row],[PontoPed]]-tabItens[[#This Row],[Saldo]])/tabItens[[#This Row],[PontoPed]] ) ), 0 )</f>
        <v>0.11725146198830409</v>
      </c>
      <c r="BD180" s="311">
        <f>ROUNDDOWN(IF( OR( AND(tabItens[[#This Row],[PontoPed]]&lt;tabItens[[#This Row],[Saldo]],tabItens[[#This Row],[Saldo]]&gt;0), tabItens[[#This Row],[PontoPed]]=0), 99, IF(AND(tabItens[[#This Row],[Saldo]]=0,tabItens[[#This Row],[PontoPed]]&gt;0), 0, (1-tabItens[[#This Row],[PctAb]])*10 ) ),0)</f>
        <v>8</v>
      </c>
      <c r="BE180" s="312">
        <f>MAX(ROUNDDOWN( IF(tabItens[[#This Row],[Abaixo]] &gt; 0,   tabItens[[#This Row],[Abaixo]] + (tabItens[[#This Row],[PontoMês]] * IF( OR( ISBLANK(tabItens[[#This Row],[ATA Nº/ANO]]), tabItens[[#This Row],[ATA Nº/ANO]] = ""),BE$2,BE$1)),0),0),0)</f>
        <v>2966</v>
      </c>
      <c r="BF18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0" s="313">
        <f>SUMIF(Consumo!$C$3:$C$862,tabItens[[#This Row],[CÓDIGO]],Consumo!$E$3:$E$862)</f>
        <v>293</v>
      </c>
      <c r="BH180" s="314">
        <f>IF(AND(tabItens[[#This Row],[Pend]] &gt; 0,tabItens[[#This Row],[Consumo]] &lt;&gt; 0), tabItens[[#This Row],[Pend]] / tabItens[[#This Row],[Consumo]], 0 )</f>
        <v>4.3881982926463982E-2</v>
      </c>
      <c r="BI180" s="313"/>
      <c r="BJ180" s="313"/>
      <c r="BK180" s="315" t="s">
        <v>907</v>
      </c>
    </row>
    <row r="181" spans="1:63" x14ac:dyDescent="0.3">
      <c r="A181" s="336">
        <v>12754</v>
      </c>
      <c r="B181" s="277" t="s">
        <v>1003</v>
      </c>
      <c r="C181" s="337" t="s">
        <v>268</v>
      </c>
      <c r="D181" s="338">
        <v>1.76</v>
      </c>
      <c r="E181" s="339"/>
      <c r="F181" s="339"/>
      <c r="G181" s="339" t="s">
        <v>892</v>
      </c>
      <c r="H181" s="281">
        <v>311</v>
      </c>
      <c r="I181" s="340">
        <v>103003</v>
      </c>
      <c r="J181" s="341">
        <v>1.76</v>
      </c>
      <c r="K181" s="342">
        <v>870</v>
      </c>
      <c r="L181" s="285">
        <f>IF(tabItens[[#This Row],[Média]] &gt; 0, tabItens[[#This Row],[QTDE ATUAL]] / tabItens[[#This Row],[Média]],999.9)</f>
        <v>2.7421013960323291</v>
      </c>
      <c r="M181" s="286">
        <v>0</v>
      </c>
      <c r="N181" s="287">
        <f>tabItens[[#This Row],[VALOR UNIT.]] * tabItens[[#This Row],[LC]]</f>
        <v>0</v>
      </c>
      <c r="O181" s="344" t="s">
        <v>2120</v>
      </c>
      <c r="P181" s="289"/>
      <c r="Q181" s="345"/>
      <c r="R181" s="343"/>
      <c r="S181" s="346"/>
      <c r="T181" s="292">
        <f>ROUNDDOWN(IFERROR(tabItens[[#This Row],[ATA DT.VALID.]] - $D$1,0) / 30,0)</f>
        <v>-1507</v>
      </c>
      <c r="U181" s="277" t="s">
        <v>941</v>
      </c>
      <c r="V181" s="293">
        <v>1</v>
      </c>
      <c r="W181" s="294" t="s">
        <v>2103</v>
      </c>
      <c r="X181" s="295">
        <v>72</v>
      </c>
      <c r="Y181" s="296">
        <v>6</v>
      </c>
      <c r="Z181" s="297"/>
      <c r="AA181" s="298"/>
      <c r="AB181" s="299"/>
      <c r="AC181" s="299"/>
      <c r="AD181" s="298"/>
      <c r="AE181" s="299"/>
      <c r="AF181" s="292"/>
      <c r="AG181" s="300" t="s">
        <v>904</v>
      </c>
      <c r="AH181" s="301"/>
      <c r="AI181" s="292">
        <v>454</v>
      </c>
      <c r="AJ181" s="301">
        <v>44874</v>
      </c>
      <c r="AK181" s="301" t="s">
        <v>892</v>
      </c>
      <c r="AL181" s="301">
        <v>45133</v>
      </c>
      <c r="AM181" s="346"/>
      <c r="AN181" s="339"/>
      <c r="AO181" s="302" t="str">
        <f>_xlfn.IFNA(IF(VLOOKUP(tabItens[[#This Row],[CÓDIGO]],tabExcluirDoEstoque[#Data],1,FALSE),"sim",""),"")</f>
        <v/>
      </c>
      <c r="AP181" s="303" t="str">
        <f ca="1">IF(OR(ISBLANK(tabItens[[#This Row],[ATA DT.VALID.]]),tabItens[[#This Row],[ATA DT.VALID.]]="",tabItens[[#This Row],[ATA DT.VALID.]]=" "),"",IF(TYPE(tabItens[[#This Row],[ATA DT.VALID.]])=1,ROUNDUP((tabItens[[#This Row],[ATA DT.VALID.]]-TODAY())/7,0),""))</f>
        <v/>
      </c>
      <c r="AQ181" s="304">
        <v>0</v>
      </c>
      <c r="AR181" s="305" t="str">
        <f>IF(ISBLANK(tabItens[[#This Row],[CÓDIGO]]),"",IFERROR(VLOOKUP(tabItens[[#This Row],[CÓDIGO]],Consumo!$C$3:$AC$862,26,FALSE),0))</f>
        <v>09.2023</v>
      </c>
      <c r="AS181" s="306">
        <f>SUMIF(Consumo!$C$3:$C$862,tabItens[[#This Row],[CÓDIGO]],Consumo!$N$3:$N$862) + SUMIF(Consumo!$C$3:$C$862,tabItens[[#This Row],[CÓDIGO]],Consumo!$O$3:$O$862) + SUMIF(Consumo!$C$3:$C$862,tabItens[[#This Row],[CÓDIGO]],Consumo!$P$3:$P$862) + SUMIF(Consumo!$C$3:$C$862,tabItens[[#This Row],[CÓDIGO]],Consumo!$Q$3:$Q$862)</f>
        <v>540</v>
      </c>
      <c r="AT181" s="306">
        <f>SUMIF(Consumo!$C$3:$C$862,tabItens[[#This Row],[CÓDIGO]],Consumo!$Z$3:$Z$862)</f>
        <v>1361</v>
      </c>
      <c r="AU181" s="307">
        <f>SUMIF(Consumo!$C$3:$C$862,tabItens[[#This Row],[CÓDIGO]],Consumo!$AA$3:$AA$862)</f>
        <v>192</v>
      </c>
      <c r="AV181" s="308">
        <f>SUMIF(Consumo!$C$3:$C$862,tabItens[[#This Row],[CÓDIGO]],Consumo!$Y$3:$Y$862)</f>
        <v>113.41666666666667</v>
      </c>
      <c r="AW181" s="281">
        <f>tabItens[[#This Row],[QTDE ATUAL]] + tabItens[[#This Row],[RC QTDE]] + tabItens[[#This Row],[AF SALDO]] + tabItens[[#This Row],[Recentes]]</f>
        <v>311</v>
      </c>
      <c r="AX181" s="309">
        <v>87</v>
      </c>
      <c r="AY181" s="309">
        <v>4</v>
      </c>
      <c r="AZ181" s="309">
        <f>IF(ISBLANK(tabItens[[#This Row],[CÓDIGO]]),"",tabItens[[#This Row],[PontoMês]] * (AZ$2+tabItens[[#This Row],[PontoQtM]]))</f>
        <v>348</v>
      </c>
      <c r="BA181" s="308">
        <f>tabItens[[#This Row],[PontoPed]] - tabItens[[#This Row],[Saldo]] + (1/10)</f>
        <v>37.1</v>
      </c>
      <c r="BB181" s="308">
        <f xml:space="preserve"> tabItens[[#This Row],[PontoMês]] * BB$2 - tabItens[[#This Row],[QTDE ATUAL]] - (1/10)</f>
        <v>-224.1</v>
      </c>
      <c r="BC181" s="310">
        <f>IF( tabItens[[#This Row],[PontoPed]]&gt;0, IF(tabItens[[#This Row],[PontoPed]]&lt;1, 1, IF( tabItens[[#This Row],[Saldo]]&gt;tabItens[[#This Row],[PontoPed]], 0, (tabItens[[#This Row],[PontoPed]]-tabItens[[#This Row],[Saldo]])/tabItens[[#This Row],[PontoPed]] ) ), 0 )</f>
        <v>0.10632183908045977</v>
      </c>
      <c r="BD181" s="311">
        <f>ROUNDDOWN(IF( OR( AND(tabItens[[#This Row],[PontoPed]]&lt;tabItens[[#This Row],[Saldo]],tabItens[[#This Row],[Saldo]]&gt;0), tabItens[[#This Row],[PontoPed]]=0), 99, IF(AND(tabItens[[#This Row],[Saldo]]=0,tabItens[[#This Row],[PontoPed]]&gt;0), 0, (1-tabItens[[#This Row],[PctAb]])*10 ) ),0)</f>
        <v>8</v>
      </c>
      <c r="BE181" s="312">
        <f>MAX(ROUNDDOWN( IF(tabItens[[#This Row],[Abaixo]] &gt; 0,   tabItens[[#This Row],[Abaixo]] + (tabItens[[#This Row],[PontoMês]] * IF( OR( ISBLANK(tabItens[[#This Row],[ATA Nº/ANO]]), tabItens[[#This Row],[ATA Nº/ANO]] = ""),BE$2,BE$1)),0),0),0)</f>
        <v>298</v>
      </c>
      <c r="BF18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1" s="313">
        <f>SUMIF(Consumo!$C$3:$C$862,tabItens[[#This Row],[CÓDIGO]],Consumo!$E$3:$E$862)</f>
        <v>0</v>
      </c>
      <c r="BH181" s="314">
        <f>IF(AND(tabItens[[#This Row],[Pend]] &gt; 0,tabItens[[#This Row],[Consumo]] &lt;&gt; 0), tabItens[[#This Row],[Pend]] / tabItens[[#This Row],[Consumo]], 0 )</f>
        <v>0</v>
      </c>
      <c r="BI181" s="313"/>
      <c r="BJ181" s="313"/>
      <c r="BK181" s="315" t="s">
        <v>907</v>
      </c>
    </row>
    <row r="182" spans="1:63" x14ac:dyDescent="0.3">
      <c r="A182" s="336">
        <v>14784</v>
      </c>
      <c r="B182" s="277" t="s">
        <v>1115</v>
      </c>
      <c r="C182" s="337" t="s">
        <v>264</v>
      </c>
      <c r="D182" s="338">
        <v>3.9</v>
      </c>
      <c r="E182" s="339"/>
      <c r="F182" s="339"/>
      <c r="G182" s="339" t="s">
        <v>892</v>
      </c>
      <c r="H182" s="281">
        <v>50</v>
      </c>
      <c r="I182" s="340">
        <v>103003</v>
      </c>
      <c r="J182" s="341">
        <v>3.9</v>
      </c>
      <c r="K182" s="342">
        <v>213</v>
      </c>
      <c r="L182" s="285">
        <f>IF(tabItens[[#This Row],[Média]] &gt; 0, tabItens[[#This Row],[QTDE ATUAL]] / tabItens[[#This Row],[Média]],999.9)</f>
        <v>2.2641509433962264</v>
      </c>
      <c r="M182" s="286">
        <v>0</v>
      </c>
      <c r="N182" s="287">
        <f>tabItens[[#This Row],[VALOR UNIT.]] * tabItens[[#This Row],[LC]]</f>
        <v>0</v>
      </c>
      <c r="O182" s="344" t="s">
        <v>2145</v>
      </c>
      <c r="P182" s="289"/>
      <c r="Q182" s="345"/>
      <c r="R182" s="343"/>
      <c r="S182" s="346"/>
      <c r="T182" s="292">
        <f>ROUNDDOWN(IFERROR(tabItens[[#This Row],[ATA DT.VALID.]] - $D$1,0) / 30,0)</f>
        <v>-1507</v>
      </c>
      <c r="U182" s="277" t="s">
        <v>1032</v>
      </c>
      <c r="V182" s="293">
        <v>1</v>
      </c>
      <c r="W182" s="294" t="s">
        <v>903</v>
      </c>
      <c r="X182" s="295">
        <v>55</v>
      </c>
      <c r="Y182" s="296">
        <v>32</v>
      </c>
      <c r="Z182" s="297"/>
      <c r="AA182" s="298"/>
      <c r="AB182" s="299"/>
      <c r="AC182" s="299"/>
      <c r="AD182" s="298"/>
      <c r="AE182" s="299"/>
      <c r="AF182" s="292"/>
      <c r="AG182" s="300" t="s">
        <v>904</v>
      </c>
      <c r="AH182" s="301"/>
      <c r="AI182" s="292">
        <v>72</v>
      </c>
      <c r="AJ182" s="301">
        <v>45166</v>
      </c>
      <c r="AK182" s="301" t="s">
        <v>892</v>
      </c>
      <c r="AL182" s="301">
        <v>45145</v>
      </c>
      <c r="AM182" s="346"/>
      <c r="AN182" s="339"/>
      <c r="AO182" s="302" t="str">
        <f>_xlfn.IFNA(IF(VLOOKUP(tabItens[[#This Row],[CÓDIGO]],tabExcluirDoEstoque[#Data],1,FALSE),"sim",""),"")</f>
        <v/>
      </c>
      <c r="AP182" s="303" t="str">
        <f ca="1">IF(OR(ISBLANK(tabItens[[#This Row],[ATA DT.VALID.]]),tabItens[[#This Row],[ATA DT.VALID.]]="",tabItens[[#This Row],[ATA DT.VALID.]]=" "),"",IF(TYPE(tabItens[[#This Row],[ATA DT.VALID.]])=1,ROUNDUP((tabItens[[#This Row],[ATA DT.VALID.]]-TODAY())/7,0),""))</f>
        <v/>
      </c>
      <c r="AQ182" s="304">
        <v>0</v>
      </c>
      <c r="AR182" s="305" t="str">
        <f>IF(ISBLANK(tabItens[[#This Row],[CÓDIGO]]),"",IFERROR(VLOOKUP(tabItens[[#This Row],[CÓDIGO]],Consumo!$C$3:$AC$862,26,FALSE),0))</f>
        <v>04.2023</v>
      </c>
      <c r="AS182" s="306">
        <f>SUMIF(Consumo!$C$3:$C$862,tabItens[[#This Row],[CÓDIGO]],Consumo!$N$3:$N$862) + SUMIF(Consumo!$C$3:$C$862,tabItens[[#This Row],[CÓDIGO]],Consumo!$O$3:$O$862) + SUMIF(Consumo!$C$3:$C$862,tabItens[[#This Row],[CÓDIGO]],Consumo!$P$3:$P$862) + SUMIF(Consumo!$C$3:$C$862,tabItens[[#This Row],[CÓDIGO]],Consumo!$Q$3:$Q$862)</f>
        <v>0</v>
      </c>
      <c r="AT182" s="306">
        <f>SUMIF(Consumo!$C$3:$C$862,tabItens[[#This Row],[CÓDIGO]],Consumo!$Z$3:$Z$862)</f>
        <v>265</v>
      </c>
      <c r="AU182" s="307">
        <f>SUMIF(Consumo!$C$3:$C$862,tabItens[[#This Row],[CÓDIGO]],Consumo!$AA$3:$AA$862)</f>
        <v>61</v>
      </c>
      <c r="AV182" s="308">
        <f>SUMIF(Consumo!$C$3:$C$862,tabItens[[#This Row],[CÓDIGO]],Consumo!$Y$3:$Y$862)</f>
        <v>22.083333333333332</v>
      </c>
      <c r="AW182" s="281">
        <f>tabItens[[#This Row],[QTDE ATUAL]] + tabItens[[#This Row],[RC QTDE]] + tabItens[[#This Row],[AF SALDO]] + tabItens[[#This Row],[Recentes]]</f>
        <v>50</v>
      </c>
      <c r="AX182" s="309">
        <v>15</v>
      </c>
      <c r="AY182" s="309">
        <v>4</v>
      </c>
      <c r="AZ182" s="309">
        <f>IF(ISBLANK(tabItens[[#This Row],[CÓDIGO]]),"",tabItens[[#This Row],[PontoMês]] * (AZ$2+tabItens[[#This Row],[PontoQtM]]))</f>
        <v>60</v>
      </c>
      <c r="BA182" s="308">
        <f>tabItens[[#This Row],[PontoPed]] - tabItens[[#This Row],[Saldo]] + (1/10)</f>
        <v>10.1</v>
      </c>
      <c r="BB182" s="308">
        <f xml:space="preserve"> tabItens[[#This Row],[PontoMês]] * BB$2 - tabItens[[#This Row],[QTDE ATUAL]] - (1/10)</f>
        <v>-35.1</v>
      </c>
      <c r="BC182" s="310">
        <f>IF( tabItens[[#This Row],[PontoPed]]&gt;0, IF(tabItens[[#This Row],[PontoPed]]&lt;1, 1, IF( tabItens[[#This Row],[Saldo]]&gt;tabItens[[#This Row],[PontoPed]], 0, (tabItens[[#This Row],[PontoPed]]-tabItens[[#This Row],[Saldo]])/tabItens[[#This Row],[PontoPed]] ) ), 0 )</f>
        <v>0.16666666666666666</v>
      </c>
      <c r="BD182" s="311">
        <f>ROUNDDOWN(IF( OR( AND(tabItens[[#This Row],[PontoPed]]&lt;tabItens[[#This Row],[Saldo]],tabItens[[#This Row],[Saldo]]&gt;0), tabItens[[#This Row],[PontoPed]]=0), 99, IF(AND(tabItens[[#This Row],[Saldo]]=0,tabItens[[#This Row],[PontoPed]]&gt;0), 0, (1-tabItens[[#This Row],[PctAb]])*10 ) ),0)</f>
        <v>8</v>
      </c>
      <c r="BE182" s="312">
        <f>MAX(ROUNDDOWN( IF(tabItens[[#This Row],[Abaixo]] &gt; 0,   tabItens[[#This Row],[Abaixo]] + (tabItens[[#This Row],[PontoMês]] * IF( OR( ISBLANK(tabItens[[#This Row],[ATA Nº/ANO]]), tabItens[[#This Row],[ATA Nº/ANO]] = ""),BE$2,BE$1)),0),0),0)</f>
        <v>55</v>
      </c>
      <c r="BF18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2" s="313">
        <f>SUMIF(Consumo!$C$3:$C$862,tabItens[[#This Row],[CÓDIGO]],Consumo!$E$3:$E$862)</f>
        <v>52</v>
      </c>
      <c r="BH182" s="314">
        <f>IF(AND(tabItens[[#This Row],[Pend]] &gt; 0,tabItens[[#This Row],[Consumo]] &lt;&gt; 0), tabItens[[#This Row],[Pend]] / tabItens[[#This Row],[Consumo]], 0 )</f>
        <v>0.19622641509433963</v>
      </c>
      <c r="BI182" s="313"/>
      <c r="BJ182" s="313"/>
      <c r="BK182" s="315" t="s">
        <v>907</v>
      </c>
    </row>
    <row r="183" spans="1:63" x14ac:dyDescent="0.3">
      <c r="A183" s="336">
        <v>54586</v>
      </c>
      <c r="B183" s="277" t="s">
        <v>1363</v>
      </c>
      <c r="C183" s="337" t="s">
        <v>264</v>
      </c>
      <c r="D183" s="338">
        <v>15</v>
      </c>
      <c r="E183" s="339"/>
      <c r="F183" s="339"/>
      <c r="G183" s="339" t="s">
        <v>892</v>
      </c>
      <c r="H183" s="281">
        <v>10</v>
      </c>
      <c r="I183" s="340">
        <v>103003</v>
      </c>
      <c r="J183" s="341">
        <v>15</v>
      </c>
      <c r="K183" s="342">
        <v>62</v>
      </c>
      <c r="L183" s="285">
        <f>IF(tabItens[[#This Row],[Média]] &gt; 0, tabItens[[#This Row],[QTDE ATUAL]] / tabItens[[#This Row],[Média]],999.9)</f>
        <v>1.875</v>
      </c>
      <c r="M183" s="286">
        <v>0</v>
      </c>
      <c r="N183" s="287">
        <f>tabItens[[#This Row],[VALOR UNIT.]] * tabItens[[#This Row],[LC]]</f>
        <v>0</v>
      </c>
      <c r="O183" s="344" t="s">
        <v>2123</v>
      </c>
      <c r="P183" s="289"/>
      <c r="Q183" s="345"/>
      <c r="R183" s="343"/>
      <c r="S183" s="346"/>
      <c r="T183" s="292">
        <f>ROUNDDOWN(IFERROR(tabItens[[#This Row],[ATA DT.VALID.]] - $D$1,0) / 30,0)</f>
        <v>-1507</v>
      </c>
      <c r="U183" s="277" t="s">
        <v>1083</v>
      </c>
      <c r="V183" s="293">
        <v>1</v>
      </c>
      <c r="W183" s="294" t="s">
        <v>2105</v>
      </c>
      <c r="X183" s="295">
        <v>61</v>
      </c>
      <c r="Y183" s="296">
        <v>2</v>
      </c>
      <c r="Z183" s="297"/>
      <c r="AA183" s="298"/>
      <c r="AB183" s="299"/>
      <c r="AC183" s="299"/>
      <c r="AD183" s="298"/>
      <c r="AE183" s="299"/>
      <c r="AF183" s="292"/>
      <c r="AG183" s="300" t="s">
        <v>904</v>
      </c>
      <c r="AH183" s="301"/>
      <c r="AI183" s="292">
        <v>24</v>
      </c>
      <c r="AJ183" s="301">
        <v>45160</v>
      </c>
      <c r="AK183" s="301" t="s">
        <v>892</v>
      </c>
      <c r="AL183" s="301">
        <v>45145</v>
      </c>
      <c r="AM183" s="346"/>
      <c r="AN183" s="339"/>
      <c r="AO183" s="302" t="str">
        <f>_xlfn.IFNA(IF(VLOOKUP(tabItens[[#This Row],[CÓDIGO]],tabExcluirDoEstoque[#Data],1,FALSE),"sim",""),"")</f>
        <v/>
      </c>
      <c r="AP183" s="303" t="str">
        <f ca="1">IF(OR(ISBLANK(tabItens[[#This Row],[ATA DT.VALID.]]),tabItens[[#This Row],[ATA DT.VALID.]]="",tabItens[[#This Row],[ATA DT.VALID.]]=" "),"",IF(TYPE(tabItens[[#This Row],[ATA DT.VALID.]])=1,ROUNDUP((tabItens[[#This Row],[ATA DT.VALID.]]-TODAY())/7,0),""))</f>
        <v/>
      </c>
      <c r="AQ183" s="304">
        <v>0</v>
      </c>
      <c r="AR183" s="305" t="str">
        <f>IF(ISBLANK(tabItens[[#This Row],[CÓDIGO]]),"",IFERROR(VLOOKUP(tabItens[[#This Row],[CÓDIGO]],Consumo!$C$3:$AC$862,26,FALSE),0))</f>
        <v>08.2023</v>
      </c>
      <c r="AS183" s="306">
        <f>SUMIF(Consumo!$C$3:$C$862,tabItens[[#This Row],[CÓDIGO]],Consumo!$N$3:$N$862) + SUMIF(Consumo!$C$3:$C$862,tabItens[[#This Row],[CÓDIGO]],Consumo!$O$3:$O$862) + SUMIF(Consumo!$C$3:$C$862,tabItens[[#This Row],[CÓDIGO]],Consumo!$P$3:$P$862) + SUMIF(Consumo!$C$3:$C$862,tabItens[[#This Row],[CÓDIGO]],Consumo!$Q$3:$Q$862)</f>
        <v>11</v>
      </c>
      <c r="AT183" s="306">
        <f>SUMIF(Consumo!$C$3:$C$862,tabItens[[#This Row],[CÓDIGO]],Consumo!$Z$3:$Z$862)</f>
        <v>70</v>
      </c>
      <c r="AU183" s="307">
        <f>SUMIF(Consumo!$C$3:$C$862,tabItens[[#This Row],[CÓDIGO]],Consumo!$AA$3:$AA$862)</f>
        <v>25</v>
      </c>
      <c r="AV183" s="308">
        <f>SUMIF(Consumo!$C$3:$C$862,tabItens[[#This Row],[CÓDIGO]],Consumo!$Y$3:$Y$862)</f>
        <v>5.333333333333333</v>
      </c>
      <c r="AW183" s="281">
        <f>tabItens[[#This Row],[QTDE ATUAL]] + tabItens[[#This Row],[RC QTDE]] + tabItens[[#This Row],[AF SALDO]] + tabItens[[#This Row],[Recentes]]</f>
        <v>10</v>
      </c>
      <c r="AX183" s="309">
        <v>3</v>
      </c>
      <c r="AY183" s="309">
        <v>4</v>
      </c>
      <c r="AZ183" s="309">
        <f>IF(ISBLANK(tabItens[[#This Row],[CÓDIGO]]),"",tabItens[[#This Row],[PontoMês]] * (AZ$2+tabItens[[#This Row],[PontoQtM]]))</f>
        <v>12</v>
      </c>
      <c r="BA183" s="308">
        <f>tabItens[[#This Row],[PontoPed]] - tabItens[[#This Row],[Saldo]] + (1/10)</f>
        <v>2.1</v>
      </c>
      <c r="BB183" s="308">
        <f xml:space="preserve"> tabItens[[#This Row],[PontoMês]] * BB$2 - tabItens[[#This Row],[QTDE ATUAL]] - (1/10)</f>
        <v>-7.1</v>
      </c>
      <c r="BC183" s="310">
        <f>IF( tabItens[[#This Row],[PontoPed]]&gt;0, IF(tabItens[[#This Row],[PontoPed]]&lt;1, 1, IF( tabItens[[#This Row],[Saldo]]&gt;tabItens[[#This Row],[PontoPed]], 0, (tabItens[[#This Row],[PontoPed]]-tabItens[[#This Row],[Saldo]])/tabItens[[#This Row],[PontoPed]] ) ), 0 )</f>
        <v>0.16666666666666666</v>
      </c>
      <c r="BD183" s="311">
        <f>ROUNDDOWN(IF( OR( AND(tabItens[[#This Row],[PontoPed]]&lt;tabItens[[#This Row],[Saldo]],tabItens[[#This Row],[Saldo]]&gt;0), tabItens[[#This Row],[PontoPed]]=0), 99, IF(AND(tabItens[[#This Row],[Saldo]]=0,tabItens[[#This Row],[PontoPed]]&gt;0), 0, (1-tabItens[[#This Row],[PctAb]])*10 ) ),0)</f>
        <v>8</v>
      </c>
      <c r="BE183" s="312">
        <f>MAX(ROUNDDOWN( IF(tabItens[[#This Row],[Abaixo]] &gt; 0,   tabItens[[#This Row],[Abaixo]] + (tabItens[[#This Row],[PontoMês]] * IF( OR( ISBLANK(tabItens[[#This Row],[ATA Nº/ANO]]), tabItens[[#This Row],[ATA Nº/ANO]] = ""),BE$2,BE$1)),0),0),0)</f>
        <v>11</v>
      </c>
      <c r="BF18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83" s="313">
        <f>SUMIF(Consumo!$C$3:$C$862,tabItens[[#This Row],[CÓDIGO]],Consumo!$E$3:$E$862)</f>
        <v>1</v>
      </c>
      <c r="BH183" s="314">
        <f>IF(AND(tabItens[[#This Row],[Pend]] &gt; 0,tabItens[[#This Row],[Consumo]] &lt;&gt; 0), tabItens[[#This Row],[Pend]] / tabItens[[#This Row],[Consumo]], 0 )</f>
        <v>1.4285714285714285E-2</v>
      </c>
      <c r="BI183" s="313"/>
      <c r="BJ183" s="313"/>
      <c r="BK183" s="315" t="s">
        <v>907</v>
      </c>
    </row>
    <row r="184" spans="1:63" x14ac:dyDescent="0.3">
      <c r="A184" s="336">
        <v>132647</v>
      </c>
      <c r="B184" s="277" t="s">
        <v>1880</v>
      </c>
      <c r="C184" s="337" t="s">
        <v>31</v>
      </c>
      <c r="D184" s="338">
        <v>1.49</v>
      </c>
      <c r="E184" s="339"/>
      <c r="F184" s="339"/>
      <c r="G184" s="339" t="s">
        <v>892</v>
      </c>
      <c r="H184" s="281">
        <v>0</v>
      </c>
      <c r="I184" s="340">
        <v>103003</v>
      </c>
      <c r="J184" s="341">
        <v>1.49</v>
      </c>
      <c r="K184" s="342">
        <v>11463</v>
      </c>
      <c r="L184" s="285">
        <f>IF(tabItens[[#This Row],[Média]] &gt; 0, tabItens[[#This Row],[QTDE ATUAL]] / tabItens[[#This Row],[Média]],999.9)</f>
        <v>0</v>
      </c>
      <c r="M184" s="286">
        <v>0</v>
      </c>
      <c r="N184" s="287">
        <f>tabItens[[#This Row],[VALOR UNIT.]] * tabItens[[#This Row],[LC]]</f>
        <v>0</v>
      </c>
      <c r="O184" s="344"/>
      <c r="P184" s="289"/>
      <c r="Q184" s="345"/>
      <c r="R184" s="343"/>
      <c r="S184" s="346"/>
      <c r="T184" s="292">
        <f>ROUNDDOWN(IFERROR(tabItens[[#This Row],[ATA DT.VALID.]] - $D$1,0) / 30,0)</f>
        <v>-1507</v>
      </c>
      <c r="U184" s="277" t="s">
        <v>952</v>
      </c>
      <c r="V184" s="293">
        <v>1</v>
      </c>
      <c r="W184" s="294" t="s">
        <v>905</v>
      </c>
      <c r="X184" s="295">
        <v>45</v>
      </c>
      <c r="Y184" s="296">
        <v>10</v>
      </c>
      <c r="Z184" s="297">
        <v>6979</v>
      </c>
      <c r="AA184" s="298">
        <v>2023</v>
      </c>
      <c r="AB184" s="299">
        <v>3800</v>
      </c>
      <c r="AC184" s="299"/>
      <c r="AD184" s="298"/>
      <c r="AE184" s="299"/>
      <c r="AF184" s="292"/>
      <c r="AG184" s="300" t="s">
        <v>904</v>
      </c>
      <c r="AH184" s="301"/>
      <c r="AI184" s="292">
        <v>8114</v>
      </c>
      <c r="AJ184" s="301">
        <v>44924</v>
      </c>
      <c r="AK184" s="301">
        <v>42860</v>
      </c>
      <c r="AL184" s="301">
        <v>44910</v>
      </c>
      <c r="AM184" s="346"/>
      <c r="AN184" s="339"/>
      <c r="AO184" s="302" t="str">
        <f>_xlfn.IFNA(IF(VLOOKUP(tabItens[[#This Row],[CÓDIGO]],tabExcluirDoEstoque[#Data],1,FALSE),"sim",""),"")</f>
        <v/>
      </c>
      <c r="AP184" s="303" t="str">
        <f ca="1">IF(OR(ISBLANK(tabItens[[#This Row],[ATA DT.VALID.]]),tabItens[[#This Row],[ATA DT.VALID.]]="",tabItens[[#This Row],[ATA DT.VALID.]]=" "),"",IF(TYPE(tabItens[[#This Row],[ATA DT.VALID.]])=1,ROUNDUP((tabItens[[#This Row],[ATA DT.VALID.]]-TODAY())/7,0),""))</f>
        <v/>
      </c>
      <c r="AQ184" s="304"/>
      <c r="AR184" s="305" t="str">
        <f>IF(ISBLANK(tabItens[[#This Row],[CÓDIGO]]),"",IFERROR(VLOOKUP(tabItens[[#This Row],[CÓDIGO]],Consumo!$C$3:$AC$862,26,FALSE),0))</f>
        <v>09.2023</v>
      </c>
      <c r="AS184" s="306">
        <f>SUMIF(Consumo!$C$3:$C$862,tabItens[[#This Row],[CÓDIGO]],Consumo!$N$3:$N$862) + SUMIF(Consumo!$C$3:$C$862,tabItens[[#This Row],[CÓDIGO]],Consumo!$O$3:$O$862) + SUMIF(Consumo!$C$3:$C$862,tabItens[[#This Row],[CÓDIGO]],Consumo!$P$3:$P$862) + SUMIF(Consumo!$C$3:$C$862,tabItens[[#This Row],[CÓDIGO]],Consumo!$Q$3:$Q$862)</f>
        <v>2352</v>
      </c>
      <c r="AT184" s="306">
        <f>SUMIF(Consumo!$C$3:$C$862,tabItens[[#This Row],[CÓDIGO]],Consumo!$Z$3:$Z$862)</f>
        <v>14618</v>
      </c>
      <c r="AU184" s="307">
        <f>SUMIF(Consumo!$C$3:$C$862,tabItens[[#This Row],[CÓDIGO]],Consumo!$AA$3:$AA$862)</f>
        <v>7646</v>
      </c>
      <c r="AV184" s="308">
        <f>SUMIF(Consumo!$C$3:$C$862,tabItens[[#This Row],[CÓDIGO]],Consumo!$Y$3:$Y$862)</f>
        <v>1010.9166666666666</v>
      </c>
      <c r="AW184" s="281">
        <f>tabItens[[#This Row],[QTDE ATUAL]] + tabItens[[#This Row],[RC QTDE]] + tabItens[[#This Row],[AF SALDO]] + tabItens[[#This Row],[Recentes]]</f>
        <v>3800</v>
      </c>
      <c r="AX184" s="309">
        <v>1149</v>
      </c>
      <c r="AY184" s="309">
        <v>4</v>
      </c>
      <c r="AZ184" s="309">
        <f>IF(ISBLANK(tabItens[[#This Row],[CÓDIGO]]),"",tabItens[[#This Row],[PontoMês]] * (AZ$2+tabItens[[#This Row],[PontoQtM]]))</f>
        <v>4596</v>
      </c>
      <c r="BA184" s="308">
        <f>tabItens[[#This Row],[PontoPed]] - tabItens[[#This Row],[Saldo]] + (1/10)</f>
        <v>796.1</v>
      </c>
      <c r="BB184" s="308">
        <f xml:space="preserve"> tabItens[[#This Row],[PontoMês]] * BB$2 - tabItens[[#This Row],[QTDE ATUAL]] - (1/10)</f>
        <v>1148.9000000000001</v>
      </c>
      <c r="BC184" s="310">
        <f>IF( tabItens[[#This Row],[PontoPed]]&gt;0, IF(tabItens[[#This Row],[PontoPed]]&lt;1, 1, IF( tabItens[[#This Row],[Saldo]]&gt;tabItens[[#This Row],[PontoPed]], 0, (tabItens[[#This Row],[PontoPed]]-tabItens[[#This Row],[Saldo]])/tabItens[[#This Row],[PontoPed]] ) ), 0 )</f>
        <v>0.1731940818102698</v>
      </c>
      <c r="BD184" s="311">
        <f>ROUNDDOWN(IF( OR( AND(tabItens[[#This Row],[PontoPed]]&lt;tabItens[[#This Row],[Saldo]],tabItens[[#This Row],[Saldo]]&gt;0), tabItens[[#This Row],[PontoPed]]=0), 99, IF(AND(tabItens[[#This Row],[Saldo]]=0,tabItens[[#This Row],[PontoPed]]&gt;0), 0, (1-tabItens[[#This Row],[PctAb]])*10 ) ),0)</f>
        <v>8</v>
      </c>
      <c r="BE184" s="312">
        <f>MAX(ROUNDDOWN( IF(tabItens[[#This Row],[Abaixo]] &gt; 0,   tabItens[[#This Row],[Abaixo]] + (tabItens[[#This Row],[PontoMês]] * IF( OR( ISBLANK(tabItens[[#This Row],[ATA Nº/ANO]]), tabItens[[#This Row],[ATA Nº/ANO]] = ""),BE$2,BE$1)),0),0),0)</f>
        <v>7690</v>
      </c>
      <c r="BF18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7690</v>
      </c>
      <c r="BG184" s="313">
        <f>SUMIF(Consumo!$C$3:$C$862,tabItens[[#This Row],[CÓDIGO]],Consumo!$E$3:$E$862)</f>
        <v>279</v>
      </c>
      <c r="BH184" s="314">
        <f>IF(AND(tabItens[[#This Row],[Pend]] &gt; 0,tabItens[[#This Row],[Consumo]] &lt;&gt; 0), tabItens[[#This Row],[Pend]] / tabItens[[#This Row],[Consumo]], 0 )</f>
        <v>1.9086058284307018E-2</v>
      </c>
      <c r="BI184" s="313"/>
      <c r="BJ184" s="313"/>
      <c r="BK184" s="315" t="s">
        <v>907</v>
      </c>
    </row>
    <row r="185" spans="1:63" x14ac:dyDescent="0.3">
      <c r="A185" s="336">
        <v>17135</v>
      </c>
      <c r="B185" s="277" t="s">
        <v>1166</v>
      </c>
      <c r="C185" s="337" t="s">
        <v>264</v>
      </c>
      <c r="D185" s="338">
        <v>0.17</v>
      </c>
      <c r="E185" s="339"/>
      <c r="F185" s="339"/>
      <c r="G185" s="339" t="s">
        <v>892</v>
      </c>
      <c r="H185" s="281">
        <v>825</v>
      </c>
      <c r="I185" s="340">
        <v>103003</v>
      </c>
      <c r="J185" s="341">
        <v>0.17</v>
      </c>
      <c r="K185" s="342">
        <v>5991</v>
      </c>
      <c r="L185" s="285">
        <f>IF(tabItens[[#This Row],[Média]] &gt; 0, tabItens[[#This Row],[QTDE ATUAL]] / tabItens[[#This Row],[Média]],999.9)</f>
        <v>1.4871563767462821</v>
      </c>
      <c r="M185" s="286">
        <v>0</v>
      </c>
      <c r="N185" s="287">
        <f>tabItens[[#This Row],[VALOR UNIT.]] * tabItens[[#This Row],[LC]]</f>
        <v>0</v>
      </c>
      <c r="O185" s="344"/>
      <c r="P185" s="289"/>
      <c r="Q185" s="345"/>
      <c r="R185" s="343"/>
      <c r="S185" s="346"/>
      <c r="T185" s="292">
        <f>ROUNDDOWN(IFERROR(tabItens[[#This Row],[ATA DT.VALID.]] - $D$1,0) / 30,0)</f>
        <v>-1507</v>
      </c>
      <c r="U185" s="277" t="s">
        <v>974</v>
      </c>
      <c r="V185" s="293">
        <v>1</v>
      </c>
      <c r="W185" s="294" t="s">
        <v>2103</v>
      </c>
      <c r="X185" s="295">
        <v>45</v>
      </c>
      <c r="Y185" s="296">
        <v>12</v>
      </c>
      <c r="Z185" s="297">
        <v>6978</v>
      </c>
      <c r="AA185" s="298">
        <v>2023</v>
      </c>
      <c r="AB185" s="299">
        <v>1200</v>
      </c>
      <c r="AC185" s="299"/>
      <c r="AD185" s="298"/>
      <c r="AE185" s="299"/>
      <c r="AF185" s="292"/>
      <c r="AG185" s="300" t="s">
        <v>904</v>
      </c>
      <c r="AH185" s="301"/>
      <c r="AI185" s="292">
        <v>2646</v>
      </c>
      <c r="AJ185" s="301">
        <v>45020</v>
      </c>
      <c r="AK185" s="301" t="s">
        <v>892</v>
      </c>
      <c r="AL185" s="301">
        <v>44998</v>
      </c>
      <c r="AM185" s="346"/>
      <c r="AN185" s="339"/>
      <c r="AO185" s="302" t="str">
        <f>_xlfn.IFNA(IF(VLOOKUP(tabItens[[#This Row],[CÓDIGO]],tabExcluirDoEstoque[#Data],1,FALSE),"sim",""),"")</f>
        <v/>
      </c>
      <c r="AP185" s="303" t="str">
        <f ca="1">IF(OR(ISBLANK(tabItens[[#This Row],[ATA DT.VALID.]]),tabItens[[#This Row],[ATA DT.VALID.]]="",tabItens[[#This Row],[ATA DT.VALID.]]=" "),"",IF(TYPE(tabItens[[#This Row],[ATA DT.VALID.]])=1,ROUNDUP((tabItens[[#This Row],[ATA DT.VALID.]]-TODAY())/7,0),""))</f>
        <v/>
      </c>
      <c r="AQ185" s="304"/>
      <c r="AR185" s="305" t="str">
        <f>IF(ISBLANK(tabItens[[#This Row],[CÓDIGO]]),"",IFERROR(VLOOKUP(tabItens[[#This Row],[CÓDIGO]],Consumo!$C$3:$AC$862,26,FALSE),0))</f>
        <v>09.2023</v>
      </c>
      <c r="AS185" s="306">
        <f>SUMIF(Consumo!$C$3:$C$862,tabItens[[#This Row],[CÓDIGO]],Consumo!$N$3:$N$862) + SUMIF(Consumo!$C$3:$C$862,tabItens[[#This Row],[CÓDIGO]],Consumo!$O$3:$O$862) + SUMIF(Consumo!$C$3:$C$862,tabItens[[#This Row],[CÓDIGO]],Consumo!$P$3:$P$862) + SUMIF(Consumo!$C$3:$C$862,tabItens[[#This Row],[CÓDIGO]],Consumo!$Q$3:$Q$862)</f>
        <v>1326</v>
      </c>
      <c r="AT185" s="306">
        <f>SUMIF(Consumo!$C$3:$C$862,tabItens[[#This Row],[CÓDIGO]],Consumo!$Z$3:$Z$862)</f>
        <v>7864</v>
      </c>
      <c r="AU185" s="307">
        <f>SUMIF(Consumo!$C$3:$C$862,tabItens[[#This Row],[CÓDIGO]],Consumo!$AA$3:$AA$862)</f>
        <v>3802</v>
      </c>
      <c r="AV185" s="308">
        <f>SUMIF(Consumo!$C$3:$C$862,tabItens[[#This Row],[CÓDIGO]],Consumo!$Y$3:$Y$862)</f>
        <v>554.75</v>
      </c>
      <c r="AW185" s="281">
        <f>tabItens[[#This Row],[QTDE ATUAL]] + tabItens[[#This Row],[RC QTDE]] + tabItens[[#This Row],[AF SALDO]] + tabItens[[#This Row],[Recentes]]</f>
        <v>2025</v>
      </c>
      <c r="AX185" s="309">
        <v>610</v>
      </c>
      <c r="AY185" s="309">
        <v>4</v>
      </c>
      <c r="AZ185" s="309">
        <f>IF(ISBLANK(tabItens[[#This Row],[CÓDIGO]]),"",tabItens[[#This Row],[PontoMês]] * (AZ$2+tabItens[[#This Row],[PontoQtM]]))</f>
        <v>2440</v>
      </c>
      <c r="BA185" s="308">
        <f>tabItens[[#This Row],[PontoPed]] - tabItens[[#This Row],[Saldo]] + (1/10)</f>
        <v>415.1</v>
      </c>
      <c r="BB185" s="308">
        <f xml:space="preserve"> tabItens[[#This Row],[PontoMês]] * BB$2 - tabItens[[#This Row],[QTDE ATUAL]] - (1/10)</f>
        <v>-215.1</v>
      </c>
      <c r="BC185" s="310">
        <f>IF( tabItens[[#This Row],[PontoPed]]&gt;0, IF(tabItens[[#This Row],[PontoPed]]&lt;1, 1, IF( tabItens[[#This Row],[Saldo]]&gt;tabItens[[#This Row],[PontoPed]], 0, (tabItens[[#This Row],[PontoPed]]-tabItens[[#This Row],[Saldo]])/tabItens[[#This Row],[PontoPed]] ) ), 0 )</f>
        <v>0.17008196721311475</v>
      </c>
      <c r="BD185" s="311">
        <f>ROUNDDOWN(IF( OR( AND(tabItens[[#This Row],[PontoPed]]&lt;tabItens[[#This Row],[Saldo]],tabItens[[#This Row],[Saldo]]&gt;0), tabItens[[#This Row],[PontoPed]]=0), 99, IF(AND(tabItens[[#This Row],[Saldo]]=0,tabItens[[#This Row],[PontoPed]]&gt;0), 0, (1-tabItens[[#This Row],[PctAb]])*10 ) ),0)</f>
        <v>8</v>
      </c>
      <c r="BE185" s="312">
        <f>MAX(ROUNDDOWN( IF(tabItens[[#This Row],[Abaixo]] &gt; 0,   tabItens[[#This Row],[Abaixo]] + (tabItens[[#This Row],[PontoMês]] * IF( OR( ISBLANK(tabItens[[#This Row],[ATA Nº/ANO]]), tabItens[[#This Row],[ATA Nº/ANO]] = ""),BE$2,BE$1)),0),0),0)</f>
        <v>4075</v>
      </c>
      <c r="BF18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4075</v>
      </c>
      <c r="BG185" s="313">
        <f>SUMIF(Consumo!$C$3:$C$862,tabItens[[#This Row],[CÓDIGO]],Consumo!$E$3:$E$862)</f>
        <v>132</v>
      </c>
      <c r="BH185" s="314">
        <f>IF(AND(tabItens[[#This Row],[Pend]] &gt; 0,tabItens[[#This Row],[Consumo]] &lt;&gt; 0), tabItens[[#This Row],[Pend]] / tabItens[[#This Row],[Consumo]], 0 )</f>
        <v>1.6785350966429299E-2</v>
      </c>
      <c r="BI185" s="313"/>
      <c r="BJ185" s="313"/>
      <c r="BK185" s="315" t="s">
        <v>907</v>
      </c>
    </row>
    <row r="186" spans="1:63" x14ac:dyDescent="0.3">
      <c r="A186" s="336">
        <v>141786</v>
      </c>
      <c r="B186" s="277" t="s">
        <v>2077</v>
      </c>
      <c r="C186" s="337" t="s">
        <v>288</v>
      </c>
      <c r="D186" s="338">
        <v>535</v>
      </c>
      <c r="E186" s="339"/>
      <c r="F186" s="339"/>
      <c r="G186" s="339" t="s">
        <v>892</v>
      </c>
      <c r="H186" s="281">
        <v>243</v>
      </c>
      <c r="I186" s="340">
        <v>103003</v>
      </c>
      <c r="J186" s="341">
        <v>515.79926</v>
      </c>
      <c r="K186" s="342">
        <v>24</v>
      </c>
      <c r="L186" s="285">
        <f>IF(tabItens[[#This Row],[Média]] &gt; 0, tabItens[[#This Row],[QTDE ATUAL]] / tabItens[[#This Row],[Média]],999.9)</f>
        <v>104.14285714285714</v>
      </c>
      <c r="M186" s="286">
        <v>0</v>
      </c>
      <c r="N186" s="287">
        <f>tabItens[[#This Row],[VALOR UNIT.]] * tabItens[[#This Row],[LC]]</f>
        <v>0</v>
      </c>
      <c r="O186" s="344"/>
      <c r="P186" s="289"/>
      <c r="Q186" s="345"/>
      <c r="R186" s="343"/>
      <c r="S186" s="346"/>
      <c r="T186" s="292">
        <f>ROUNDDOWN(IFERROR(tabItens[[#This Row],[ATA DT.VALID.]] - $D$1,0) / 30,0)</f>
        <v>-1507</v>
      </c>
      <c r="U186" s="277" t="s">
        <v>1016</v>
      </c>
      <c r="V186" s="293">
        <v>1</v>
      </c>
      <c r="W186" s="294" t="s">
        <v>2104</v>
      </c>
      <c r="X186" s="295">
        <v>76</v>
      </c>
      <c r="Y186" s="296">
        <v>10</v>
      </c>
      <c r="Z186" s="297"/>
      <c r="AA186" s="298"/>
      <c r="AB186" s="299"/>
      <c r="AC186" s="299"/>
      <c r="AD186" s="298"/>
      <c r="AE186" s="299"/>
      <c r="AF186" s="292"/>
      <c r="AG186" s="300" t="s">
        <v>904</v>
      </c>
      <c r="AH186" s="301"/>
      <c r="AI186" s="292">
        <v>12</v>
      </c>
      <c r="AJ186" s="301">
        <v>44613</v>
      </c>
      <c r="AK186" s="301">
        <v>44375</v>
      </c>
      <c r="AL186" s="301">
        <v>44586</v>
      </c>
      <c r="AM186" s="346"/>
      <c r="AN186" s="339"/>
      <c r="AO186" s="302" t="str">
        <f>_xlfn.IFNA(IF(VLOOKUP(tabItens[[#This Row],[CÓDIGO]],tabExcluirDoEstoque[#Data],1,FALSE),"sim",""),"")</f>
        <v/>
      </c>
      <c r="AP186" s="303" t="str">
        <f ca="1">IF(OR(ISBLANK(tabItens[[#This Row],[ATA DT.VALID.]]),tabItens[[#This Row],[ATA DT.VALID.]]="",tabItens[[#This Row],[ATA DT.VALID.]]=" "),"",IF(TYPE(tabItens[[#This Row],[ATA DT.VALID.]])=1,ROUNDUP((tabItens[[#This Row],[ATA DT.VALID.]]-TODAY())/7,0),""))</f>
        <v/>
      </c>
      <c r="AQ186" s="304"/>
      <c r="AR186" s="305" t="str">
        <f>IF(ISBLANK(tabItens[[#This Row],[CÓDIGO]]),"",IFERROR(VLOOKUP(tabItens[[#This Row],[CÓDIGO]],Consumo!$C$3:$AC$862,26,FALSE),0))</f>
        <v>09.2023</v>
      </c>
      <c r="AS186" s="306">
        <f>SUMIF(Consumo!$C$3:$C$862,tabItens[[#This Row],[CÓDIGO]],Consumo!$N$3:$N$862) + SUMIF(Consumo!$C$3:$C$862,tabItens[[#This Row],[CÓDIGO]],Consumo!$O$3:$O$862) + SUMIF(Consumo!$C$3:$C$862,tabItens[[#This Row],[CÓDIGO]],Consumo!$P$3:$P$862) + SUMIF(Consumo!$C$3:$C$862,tabItens[[#This Row],[CÓDIGO]],Consumo!$Q$3:$Q$862)</f>
        <v>4</v>
      </c>
      <c r="AT186" s="306">
        <f>SUMIF(Consumo!$C$3:$C$862,tabItens[[#This Row],[CÓDIGO]],Consumo!$Z$3:$Z$862)</f>
        <v>29</v>
      </c>
      <c r="AU186" s="307">
        <f>SUMIF(Consumo!$C$3:$C$862,tabItens[[#This Row],[CÓDIGO]],Consumo!$AA$3:$AA$862)</f>
        <v>8</v>
      </c>
      <c r="AV186" s="308">
        <f>SUMIF(Consumo!$C$3:$C$862,tabItens[[#This Row],[CÓDIGO]],Consumo!$Y$3:$Y$862)</f>
        <v>2.3333333333333335</v>
      </c>
      <c r="AW186" s="281">
        <f>tabItens[[#This Row],[QTDE ATUAL]] + tabItens[[#This Row],[RC QTDE]] + tabItens[[#This Row],[AF SALDO]] + tabItens[[#This Row],[Recentes]]</f>
        <v>243</v>
      </c>
      <c r="AX186" s="309">
        <v>69</v>
      </c>
      <c r="AY186" s="309">
        <v>4</v>
      </c>
      <c r="AZ186" s="309">
        <f>IF(ISBLANK(tabItens[[#This Row],[CÓDIGO]]),"",tabItens[[#This Row],[PontoMês]] * (AZ$2+tabItens[[#This Row],[PontoQtM]]))</f>
        <v>276</v>
      </c>
      <c r="BA186" s="308">
        <f>tabItens[[#This Row],[PontoPed]] - tabItens[[#This Row],[Saldo]] + (1/10)</f>
        <v>33.1</v>
      </c>
      <c r="BB186" s="308">
        <f xml:space="preserve"> tabItens[[#This Row],[PontoMês]] * BB$2 - tabItens[[#This Row],[QTDE ATUAL]] - (1/10)</f>
        <v>-174.1</v>
      </c>
      <c r="BC186" s="310">
        <f>IF( tabItens[[#This Row],[PontoPed]]&gt;0, IF(tabItens[[#This Row],[PontoPed]]&lt;1, 1, IF( tabItens[[#This Row],[Saldo]]&gt;tabItens[[#This Row],[PontoPed]], 0, (tabItens[[#This Row],[PontoPed]]-tabItens[[#This Row],[Saldo]])/tabItens[[#This Row],[PontoPed]] ) ), 0 )</f>
        <v>0.11956521739130435</v>
      </c>
      <c r="BD186" s="311">
        <f>ROUNDDOWN(IF( OR( AND(tabItens[[#This Row],[PontoPed]]&lt;tabItens[[#This Row],[Saldo]],tabItens[[#This Row],[Saldo]]&gt;0), tabItens[[#This Row],[PontoPed]]=0), 99, IF(AND(tabItens[[#This Row],[Saldo]]=0,tabItens[[#This Row],[PontoPed]]&gt;0), 0, (1-tabItens[[#This Row],[PctAb]])*10 ) ),0)</f>
        <v>8</v>
      </c>
      <c r="BE186" s="312">
        <f>MAX(ROUNDDOWN( IF(tabItens[[#This Row],[Abaixo]] &gt; 0,   tabItens[[#This Row],[Abaixo]] + (tabItens[[#This Row],[PontoMês]] * IF( OR( ISBLANK(tabItens[[#This Row],[ATA Nº/ANO]]), tabItens[[#This Row],[ATA Nº/ANO]] = ""),BE$2,BE$1)),0),0),0)</f>
        <v>447</v>
      </c>
      <c r="BF18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447</v>
      </c>
      <c r="BG186" s="313">
        <f>SUMIF(Consumo!$C$3:$C$862,tabItens[[#This Row],[CÓDIGO]],Consumo!$E$3:$E$862)</f>
        <v>0</v>
      </c>
      <c r="BH186" s="314">
        <f>IF(AND(tabItens[[#This Row],[Pend]] &gt; 0,tabItens[[#This Row],[Consumo]] &lt;&gt; 0), tabItens[[#This Row],[Pend]] / tabItens[[#This Row],[Consumo]], 0 )</f>
        <v>0</v>
      </c>
      <c r="BI186" s="313"/>
      <c r="BJ186" s="313"/>
      <c r="BK186" s="315" t="s">
        <v>907</v>
      </c>
    </row>
    <row r="187" spans="1:63" x14ac:dyDescent="0.3">
      <c r="A187" s="336">
        <v>54680</v>
      </c>
      <c r="B187" s="277" t="s">
        <v>1365</v>
      </c>
      <c r="C187" s="337" t="s">
        <v>561</v>
      </c>
      <c r="D187" s="338">
        <v>38.31</v>
      </c>
      <c r="E187" s="339"/>
      <c r="F187" s="339" t="s">
        <v>1366</v>
      </c>
      <c r="G187" s="339" t="s">
        <v>1237</v>
      </c>
      <c r="H187" s="281">
        <v>130</v>
      </c>
      <c r="I187" s="340">
        <v>103003</v>
      </c>
      <c r="J187" s="341">
        <v>53.8</v>
      </c>
      <c r="K187" s="342">
        <v>151</v>
      </c>
      <c r="L187" s="285">
        <f>IF(tabItens[[#This Row],[Média]] &gt; 0, tabItens[[#This Row],[QTDE ATUAL]] / tabItens[[#This Row],[Média]],999.9)</f>
        <v>11.063829787234043</v>
      </c>
      <c r="M187" s="286">
        <v>0</v>
      </c>
      <c r="N187" s="287">
        <f>tabItens[[#This Row],[VALOR UNIT.]] * tabItens[[#This Row],[LC]]</f>
        <v>0</v>
      </c>
      <c r="O187" s="344" t="s">
        <v>1238</v>
      </c>
      <c r="P187" s="289">
        <v>0</v>
      </c>
      <c r="Q187" s="345">
        <v>5500</v>
      </c>
      <c r="R187" s="343">
        <v>210705</v>
      </c>
      <c r="S187" s="346">
        <v>45328</v>
      </c>
      <c r="T187" s="292">
        <f>ROUNDDOWN(IFERROR(tabItens[[#This Row],[ATA DT.VALID.]] - $D$1,0) / 30,0)</f>
        <v>3</v>
      </c>
      <c r="U187" s="277" t="s">
        <v>1367</v>
      </c>
      <c r="V187" s="293">
        <v>1</v>
      </c>
      <c r="W187" s="294" t="s">
        <v>906</v>
      </c>
      <c r="X187" s="295">
        <v>51</v>
      </c>
      <c r="Y187" s="296">
        <v>30</v>
      </c>
      <c r="Z187" s="297"/>
      <c r="AA187" s="298"/>
      <c r="AB187" s="299"/>
      <c r="AC187" s="299"/>
      <c r="AD187" s="298"/>
      <c r="AE187" s="299"/>
      <c r="AF187" s="292"/>
      <c r="AG187" s="300" t="s">
        <v>904</v>
      </c>
      <c r="AH187" s="301"/>
      <c r="AI187" s="292">
        <v>50</v>
      </c>
      <c r="AJ187" s="301">
        <v>44616</v>
      </c>
      <c r="AK187" s="301" t="s">
        <v>892</v>
      </c>
      <c r="AL187" s="301">
        <v>44544</v>
      </c>
      <c r="AM187" s="346"/>
      <c r="AN187" s="339"/>
      <c r="AO187" s="302" t="str">
        <f>_xlfn.IFNA(IF(VLOOKUP(tabItens[[#This Row],[CÓDIGO]],tabExcluirDoEstoque[#Data],1,FALSE),"sim",""),"")</f>
        <v/>
      </c>
      <c r="AP187" s="303">
        <f ca="1">IF(OR(ISBLANK(tabItens[[#This Row],[ATA DT.VALID.]]),tabItens[[#This Row],[ATA DT.VALID.]]="",tabItens[[#This Row],[ATA DT.VALID.]]=" "),"",IF(TYPE(tabItens[[#This Row],[ATA DT.VALID.]])=1,ROUNDUP((tabItens[[#This Row],[ATA DT.VALID.]]-TODAY())/7,0),""))</f>
        <v>15</v>
      </c>
      <c r="AQ187" s="304">
        <v>0</v>
      </c>
      <c r="AR187" s="305" t="str">
        <f>IF(ISBLANK(tabItens[[#This Row],[CÓDIGO]]),"",IFERROR(VLOOKUP(tabItens[[#This Row],[CÓDIGO]],Consumo!$C$3:$AC$862,26,FALSE),0))</f>
        <v>06.2023</v>
      </c>
      <c r="AS187" s="306">
        <f>SUMIF(Consumo!$C$3:$C$862,tabItens[[#This Row],[CÓDIGO]],Consumo!$N$3:$N$862) + SUMIF(Consumo!$C$3:$C$862,tabItens[[#This Row],[CÓDIGO]],Consumo!$O$3:$O$862) + SUMIF(Consumo!$C$3:$C$862,tabItens[[#This Row],[CÓDIGO]],Consumo!$P$3:$P$862) + SUMIF(Consumo!$C$3:$C$862,tabItens[[#This Row],[CÓDIGO]],Consumo!$Q$3:$Q$862)</f>
        <v>40</v>
      </c>
      <c r="AT187" s="306">
        <f>SUMIF(Consumo!$C$3:$C$862,tabItens[[#This Row],[CÓDIGO]],Consumo!$Z$3:$Z$862)</f>
        <v>151</v>
      </c>
      <c r="AU187" s="307">
        <f>SUMIF(Consumo!$C$3:$C$862,tabItens[[#This Row],[CÓDIGO]],Consumo!$AA$3:$AA$862)</f>
        <v>70</v>
      </c>
      <c r="AV187" s="308">
        <f>SUMIF(Consumo!$C$3:$C$862,tabItens[[#This Row],[CÓDIGO]],Consumo!$Y$3:$Y$862)</f>
        <v>11.75</v>
      </c>
      <c r="AW187" s="281">
        <f>tabItens[[#This Row],[QTDE ATUAL]] + tabItens[[#This Row],[RC QTDE]] + tabItens[[#This Row],[AF SALDO]] + tabItens[[#This Row],[Recentes]]</f>
        <v>130</v>
      </c>
      <c r="AX187" s="309">
        <v>34</v>
      </c>
      <c r="AY187" s="309">
        <v>4</v>
      </c>
      <c r="AZ187" s="309">
        <f>IF(ISBLANK(tabItens[[#This Row],[CÓDIGO]]),"",tabItens[[#This Row],[PontoMês]] * (AZ$2+tabItens[[#This Row],[PontoQtM]]))</f>
        <v>136</v>
      </c>
      <c r="BA187" s="308">
        <f>tabItens[[#This Row],[PontoPed]] - tabItens[[#This Row],[Saldo]] + (1/10)</f>
        <v>6.1</v>
      </c>
      <c r="BB187" s="308">
        <f xml:space="preserve"> tabItens[[#This Row],[PontoMês]] * BB$2 - tabItens[[#This Row],[QTDE ATUAL]] - (1/10)</f>
        <v>-96.1</v>
      </c>
      <c r="BC187" s="310">
        <f>IF( tabItens[[#This Row],[PontoPed]]&gt;0, IF(tabItens[[#This Row],[PontoPed]]&lt;1, 1, IF( tabItens[[#This Row],[Saldo]]&gt;tabItens[[#This Row],[PontoPed]], 0, (tabItens[[#This Row],[PontoPed]]-tabItens[[#This Row],[Saldo]])/tabItens[[#This Row],[PontoPed]] ) ), 0 )</f>
        <v>4.4117647058823532E-2</v>
      </c>
      <c r="BD187" s="311">
        <f>ROUNDDOWN(IF( OR( AND(tabItens[[#This Row],[PontoPed]]&lt;tabItens[[#This Row],[Saldo]],tabItens[[#This Row],[Saldo]]&gt;0), tabItens[[#This Row],[PontoPed]]=0), 99, IF(AND(tabItens[[#This Row],[Saldo]]=0,tabItens[[#This Row],[PontoPed]]&gt;0), 0, (1-tabItens[[#This Row],[PctAb]])*10 ) ),0)</f>
        <v>9</v>
      </c>
      <c r="BE187" s="312">
        <f>MAX(ROUNDDOWN( IF(tabItens[[#This Row],[Abaixo]] &gt; 0,   tabItens[[#This Row],[Abaixo]] + (tabItens[[#This Row],[PontoMês]] * IF( OR( ISBLANK(tabItens[[#This Row],[ATA Nº/ANO]]), tabItens[[#This Row],[ATA Nº/ANO]] = ""),BE$2,BE$1)),0),0),0)</f>
        <v>108</v>
      </c>
      <c r="BF18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108</v>
      </c>
      <c r="BG187" s="313">
        <f>SUMIF(Consumo!$C$3:$C$862,tabItens[[#This Row],[CÓDIGO]],Consumo!$E$3:$E$862)</f>
        <v>0</v>
      </c>
      <c r="BH187" s="314">
        <f>IF(AND(tabItens[[#This Row],[Pend]] &gt; 0,tabItens[[#This Row],[Consumo]] &lt;&gt; 0), tabItens[[#This Row],[Pend]] / tabItens[[#This Row],[Consumo]], 0 )</f>
        <v>0</v>
      </c>
      <c r="BI187" s="313"/>
      <c r="BJ187" s="313"/>
      <c r="BK187" s="315" t="s">
        <v>907</v>
      </c>
    </row>
    <row r="188" spans="1:63" x14ac:dyDescent="0.3">
      <c r="A188" s="336">
        <v>91669</v>
      </c>
      <c r="B188" s="277" t="s">
        <v>1572</v>
      </c>
      <c r="C188" s="337" t="s">
        <v>31</v>
      </c>
      <c r="D188" s="338">
        <v>4.46</v>
      </c>
      <c r="E188" s="339" t="s">
        <v>1573</v>
      </c>
      <c r="F188" s="339" t="s">
        <v>1574</v>
      </c>
      <c r="G188" s="339" t="s">
        <v>939</v>
      </c>
      <c r="H188" s="281">
        <v>668</v>
      </c>
      <c r="I188" s="340">
        <v>103003</v>
      </c>
      <c r="J188" s="341">
        <v>4.46</v>
      </c>
      <c r="K188" s="342">
        <v>4189</v>
      </c>
      <c r="L188" s="285">
        <f>IF(tabItens[[#This Row],[Média]] &gt; 0, tabItens[[#This Row],[QTDE ATUAL]] / tabItens[[#This Row],[Média]],999.9)</f>
        <v>1.2570174063039048</v>
      </c>
      <c r="M188" s="286">
        <v>0</v>
      </c>
      <c r="N188" s="287">
        <f>tabItens[[#This Row],[VALOR UNIT.]] * tabItens[[#This Row],[LC]]</f>
        <v>0</v>
      </c>
      <c r="O188" s="344" t="s">
        <v>940</v>
      </c>
      <c r="P188" s="289">
        <v>0</v>
      </c>
      <c r="Q188" s="345">
        <v>4950</v>
      </c>
      <c r="R188" s="343">
        <v>22077</v>
      </c>
      <c r="S188" s="346">
        <v>45377</v>
      </c>
      <c r="T188" s="292">
        <f>ROUNDDOWN(IFERROR(tabItens[[#This Row],[ATA DT.VALID.]] - $D$1,0) / 30,0)</f>
        <v>5</v>
      </c>
      <c r="U188" s="277" t="s">
        <v>1575</v>
      </c>
      <c r="V188" s="293">
        <v>1</v>
      </c>
      <c r="W188" s="294" t="s">
        <v>2103</v>
      </c>
      <c r="X188" s="295">
        <v>72</v>
      </c>
      <c r="Y188" s="296">
        <v>9</v>
      </c>
      <c r="Z188" s="297"/>
      <c r="AA188" s="298"/>
      <c r="AB188" s="299"/>
      <c r="AC188" s="299">
        <v>12191</v>
      </c>
      <c r="AD188" s="298">
        <v>2023</v>
      </c>
      <c r="AE188" s="299">
        <v>800</v>
      </c>
      <c r="AF188" s="292">
        <v>800</v>
      </c>
      <c r="AG188" s="300" t="s">
        <v>2097</v>
      </c>
      <c r="AH188" s="301">
        <v>45229</v>
      </c>
      <c r="AI188" s="292">
        <v>2182</v>
      </c>
      <c r="AJ188" s="301">
        <v>45092</v>
      </c>
      <c r="AK188" s="301">
        <v>38847</v>
      </c>
      <c r="AL188" s="301">
        <v>45196</v>
      </c>
      <c r="AM188" s="346"/>
      <c r="AN188" s="339"/>
      <c r="AO188" s="302" t="str">
        <f>_xlfn.IFNA(IF(VLOOKUP(tabItens[[#This Row],[CÓDIGO]],tabExcluirDoEstoque[#Data],1,FALSE),"sim",""),"")</f>
        <v/>
      </c>
      <c r="AP188" s="303">
        <f ca="1">IF(OR(ISBLANK(tabItens[[#This Row],[ATA DT.VALID.]]),tabItens[[#This Row],[ATA DT.VALID.]]="",tabItens[[#This Row],[ATA DT.VALID.]]=" "),"",IF(TYPE(tabItens[[#This Row],[ATA DT.VALID.]])=1,ROUNDUP((tabItens[[#This Row],[ATA DT.VALID.]]-TODAY())/7,0),""))</f>
        <v>22</v>
      </c>
      <c r="AQ188" s="304">
        <v>0</v>
      </c>
      <c r="AR188" s="305" t="str">
        <f>IF(ISBLANK(tabItens[[#This Row],[CÓDIGO]]),"",IFERROR(VLOOKUP(tabItens[[#This Row],[CÓDIGO]],Consumo!$C$3:$AC$862,26,FALSE),0))</f>
        <v>09.2023</v>
      </c>
      <c r="AS188" s="306">
        <f>SUMIF(Consumo!$C$3:$C$862,tabItens[[#This Row],[CÓDIGO]],Consumo!$N$3:$N$862) + SUMIF(Consumo!$C$3:$C$862,tabItens[[#This Row],[CÓDIGO]],Consumo!$O$3:$O$862) + SUMIF(Consumo!$C$3:$C$862,tabItens[[#This Row],[CÓDIGO]],Consumo!$P$3:$P$862) + SUMIF(Consumo!$C$3:$C$862,tabItens[[#This Row],[CÓDIGO]],Consumo!$Q$3:$Q$862)</f>
        <v>2285</v>
      </c>
      <c r="AT188" s="306">
        <f>SUMIF(Consumo!$C$3:$C$862,tabItens[[#This Row],[CÓDIGO]],Consumo!$Z$3:$Z$862)</f>
        <v>6548</v>
      </c>
      <c r="AU188" s="307">
        <f>SUMIF(Consumo!$C$3:$C$862,tabItens[[#This Row],[CÓDIGO]],Consumo!$AA$3:$AA$862)</f>
        <v>1256</v>
      </c>
      <c r="AV188" s="308">
        <f>SUMIF(Consumo!$C$3:$C$862,tabItens[[#This Row],[CÓDIGO]],Consumo!$Y$3:$Y$862)</f>
        <v>531.41666666666663</v>
      </c>
      <c r="AW188" s="281">
        <f>tabItens[[#This Row],[QTDE ATUAL]] + tabItens[[#This Row],[RC QTDE]] + tabItens[[#This Row],[AF SALDO]] + tabItens[[#This Row],[Recentes]]</f>
        <v>1468</v>
      </c>
      <c r="AX188" s="309">
        <v>391</v>
      </c>
      <c r="AY188" s="309">
        <v>4</v>
      </c>
      <c r="AZ188" s="309">
        <f>IF(ISBLANK(tabItens[[#This Row],[CÓDIGO]]),"",tabItens[[#This Row],[PontoMês]] * (AZ$2+tabItens[[#This Row],[PontoQtM]]))</f>
        <v>1564</v>
      </c>
      <c r="BA188" s="308">
        <f>tabItens[[#This Row],[PontoPed]] - tabItens[[#This Row],[Saldo]] + (1/10)</f>
        <v>96.1</v>
      </c>
      <c r="BB188" s="308">
        <f xml:space="preserve"> tabItens[[#This Row],[PontoMês]] * BB$2 - tabItens[[#This Row],[QTDE ATUAL]] - (1/10)</f>
        <v>-277.10000000000002</v>
      </c>
      <c r="BC188" s="310">
        <f>IF( tabItens[[#This Row],[PontoPed]]&gt;0, IF(tabItens[[#This Row],[PontoPed]]&lt;1, 1, IF( tabItens[[#This Row],[Saldo]]&gt;tabItens[[#This Row],[PontoPed]], 0, (tabItens[[#This Row],[PontoPed]]-tabItens[[#This Row],[Saldo]])/tabItens[[#This Row],[PontoPed]] ) ), 0 )</f>
        <v>6.1381074168797956E-2</v>
      </c>
      <c r="BD188" s="311">
        <f>ROUNDDOWN(IF( OR( AND(tabItens[[#This Row],[PontoPed]]&lt;tabItens[[#This Row],[Saldo]],tabItens[[#This Row],[Saldo]]&gt;0), tabItens[[#This Row],[PontoPed]]=0), 99, IF(AND(tabItens[[#This Row],[Saldo]]=0,tabItens[[#This Row],[PontoPed]]&gt;0), 0, (1-tabItens[[#This Row],[PctAb]])*10 ) ),0)</f>
        <v>9</v>
      </c>
      <c r="BE188" s="312">
        <f>MAX(ROUNDDOWN( IF(tabItens[[#This Row],[Abaixo]] &gt; 0,   tabItens[[#This Row],[Abaixo]] + (tabItens[[#This Row],[PontoMês]] * IF( OR( ISBLANK(tabItens[[#This Row],[ATA Nº/ANO]]), tabItens[[#This Row],[ATA Nº/ANO]] = ""),BE$2,BE$1)),0),0),0)</f>
        <v>1269</v>
      </c>
      <c r="BF18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1269</v>
      </c>
      <c r="BG188" s="313">
        <f>SUMIF(Consumo!$C$3:$C$862,tabItens[[#This Row],[CÓDIGO]],Consumo!$E$3:$E$862)</f>
        <v>0</v>
      </c>
      <c r="BH188" s="314">
        <f>IF(AND(tabItens[[#This Row],[Pend]] &gt; 0,tabItens[[#This Row],[Consumo]] &lt;&gt; 0), tabItens[[#This Row],[Pend]] / tabItens[[#This Row],[Consumo]], 0 )</f>
        <v>0</v>
      </c>
      <c r="BI188" s="313"/>
      <c r="BJ188" s="313"/>
      <c r="BK188" s="315" t="s">
        <v>907</v>
      </c>
    </row>
    <row r="189" spans="1:63" x14ac:dyDescent="0.3">
      <c r="A189" s="336">
        <v>77562</v>
      </c>
      <c r="B189" s="277" t="s">
        <v>1472</v>
      </c>
      <c r="C189" s="337" t="s">
        <v>264</v>
      </c>
      <c r="D189" s="338">
        <v>49.49</v>
      </c>
      <c r="E189" s="339" t="s">
        <v>1450</v>
      </c>
      <c r="F189" s="339" t="s">
        <v>1451</v>
      </c>
      <c r="G189" s="339" t="s">
        <v>1322</v>
      </c>
      <c r="H189" s="281">
        <v>0</v>
      </c>
      <c r="I189" s="340">
        <v>103003</v>
      </c>
      <c r="J189" s="341">
        <v>49.49</v>
      </c>
      <c r="K189" s="342">
        <v>3468</v>
      </c>
      <c r="L189" s="285">
        <f>IF(tabItens[[#This Row],[Média]] &gt; 0, tabItens[[#This Row],[QTDE ATUAL]] / tabItens[[#This Row],[Média]],999.9)</f>
        <v>0</v>
      </c>
      <c r="M189" s="286">
        <v>0</v>
      </c>
      <c r="N189" s="287">
        <f>tabItens[[#This Row],[VALOR UNIT.]] * tabItens[[#This Row],[LC]]</f>
        <v>0</v>
      </c>
      <c r="O189" s="344" t="s">
        <v>1323</v>
      </c>
      <c r="P189" s="289">
        <v>0</v>
      </c>
      <c r="Q189" s="345">
        <v>9410</v>
      </c>
      <c r="R189" s="343">
        <v>465700.9</v>
      </c>
      <c r="S189" s="346">
        <v>45540</v>
      </c>
      <c r="T189" s="292">
        <f>ROUNDDOWN(IFERROR(tabItens[[#This Row],[ATA DT.VALID.]] - $D$1,0) / 30,0)</f>
        <v>10</v>
      </c>
      <c r="U189" s="277" t="s">
        <v>1473</v>
      </c>
      <c r="V189" s="293">
        <v>1</v>
      </c>
      <c r="W189" s="294" t="s">
        <v>906</v>
      </c>
      <c r="X189" s="295">
        <v>74</v>
      </c>
      <c r="Y189" s="296">
        <v>2</v>
      </c>
      <c r="Z189" s="297"/>
      <c r="AA189" s="298"/>
      <c r="AB189" s="299"/>
      <c r="AC189" s="299">
        <v>11692</v>
      </c>
      <c r="AD189" s="298">
        <v>2023</v>
      </c>
      <c r="AE189" s="299">
        <v>2300</v>
      </c>
      <c r="AF189" s="292">
        <v>2300</v>
      </c>
      <c r="AG189" s="300" t="s">
        <v>2096</v>
      </c>
      <c r="AH189" s="301">
        <v>45215</v>
      </c>
      <c r="AI189" s="292">
        <v>2008</v>
      </c>
      <c r="AJ189" s="301">
        <v>44985</v>
      </c>
      <c r="AK189" s="301">
        <v>38056</v>
      </c>
      <c r="AL189" s="301">
        <v>45203</v>
      </c>
      <c r="AM189" s="346"/>
      <c r="AN189" s="339"/>
      <c r="AO189" s="302" t="str">
        <f>_xlfn.IFNA(IF(VLOOKUP(tabItens[[#This Row],[CÓDIGO]],tabExcluirDoEstoque[#Data],1,FALSE),"sim",""),"")</f>
        <v/>
      </c>
      <c r="AP189" s="303">
        <f ca="1">IF(OR(ISBLANK(tabItens[[#This Row],[ATA DT.VALID.]]),tabItens[[#This Row],[ATA DT.VALID.]]="",tabItens[[#This Row],[ATA DT.VALID.]]=" "),"",IF(TYPE(tabItens[[#This Row],[ATA DT.VALID.]])=1,ROUNDUP((tabItens[[#This Row],[ATA DT.VALID.]]-TODAY())/7,0),""))</f>
        <v>45</v>
      </c>
      <c r="AQ189" s="304">
        <v>0</v>
      </c>
      <c r="AR189" s="305" t="str">
        <f>IF(ISBLANK(tabItens[[#This Row],[CÓDIGO]]),"",IFERROR(VLOOKUP(tabItens[[#This Row],[CÓDIGO]],Consumo!$C$3:$AC$862,26,FALSE),0))</f>
        <v>08.2023</v>
      </c>
      <c r="AS189" s="306">
        <f>SUMIF(Consumo!$C$3:$C$862,tabItens[[#This Row],[CÓDIGO]],Consumo!$N$3:$N$862) + SUMIF(Consumo!$C$3:$C$862,tabItens[[#This Row],[CÓDIGO]],Consumo!$O$3:$O$862) + SUMIF(Consumo!$C$3:$C$862,tabItens[[#This Row],[CÓDIGO]],Consumo!$P$3:$P$862) + SUMIF(Consumo!$C$3:$C$862,tabItens[[#This Row],[CÓDIGO]],Consumo!$Q$3:$Q$862)</f>
        <v>891</v>
      </c>
      <c r="AT189" s="306">
        <f>SUMIF(Consumo!$C$3:$C$862,tabItens[[#This Row],[CÓDIGO]],Consumo!$Z$3:$Z$862)</f>
        <v>4712</v>
      </c>
      <c r="AU189" s="307">
        <f>SUMIF(Consumo!$C$3:$C$862,tabItens[[#This Row],[CÓDIGO]],Consumo!$AA$3:$AA$862)</f>
        <v>865</v>
      </c>
      <c r="AV189" s="308">
        <f>SUMIF(Consumo!$C$3:$C$862,tabItens[[#This Row],[CÓDIGO]],Consumo!$Y$3:$Y$862)</f>
        <v>392.66666666666669</v>
      </c>
      <c r="AW189" s="281">
        <f>tabItens[[#This Row],[QTDE ATUAL]] + tabItens[[#This Row],[RC QTDE]] + tabItens[[#This Row],[AF SALDO]] + tabItens[[#This Row],[Recentes]]</f>
        <v>2300</v>
      </c>
      <c r="AX189" s="309">
        <v>604</v>
      </c>
      <c r="AY189" s="309">
        <v>4</v>
      </c>
      <c r="AZ189" s="309">
        <f>IF(ISBLANK(tabItens[[#This Row],[CÓDIGO]]),"",tabItens[[#This Row],[PontoMês]] * (AZ$2+tabItens[[#This Row],[PontoQtM]]))</f>
        <v>2416</v>
      </c>
      <c r="BA189" s="308">
        <f>tabItens[[#This Row],[PontoPed]] - tabItens[[#This Row],[Saldo]] + (1/10)</f>
        <v>116.1</v>
      </c>
      <c r="BB189" s="308">
        <f xml:space="preserve"> tabItens[[#This Row],[PontoMês]] * BB$2 - tabItens[[#This Row],[QTDE ATUAL]] - (1/10)</f>
        <v>603.9</v>
      </c>
      <c r="BC189" s="310">
        <f>IF( tabItens[[#This Row],[PontoPed]]&gt;0, IF(tabItens[[#This Row],[PontoPed]]&lt;1, 1, IF( tabItens[[#This Row],[Saldo]]&gt;tabItens[[#This Row],[PontoPed]], 0, (tabItens[[#This Row],[PontoPed]]-tabItens[[#This Row],[Saldo]])/tabItens[[#This Row],[PontoPed]] ) ), 0 )</f>
        <v>4.8013245033112585E-2</v>
      </c>
      <c r="BD189" s="311">
        <f>ROUNDDOWN(IF( OR( AND(tabItens[[#This Row],[PontoPed]]&lt;tabItens[[#This Row],[Saldo]],tabItens[[#This Row],[Saldo]]&gt;0), tabItens[[#This Row],[PontoPed]]=0), 99, IF(AND(tabItens[[#This Row],[Saldo]]=0,tabItens[[#This Row],[PontoPed]]&gt;0), 0, (1-tabItens[[#This Row],[PctAb]])*10 ) ),0)</f>
        <v>9</v>
      </c>
      <c r="BE189" s="312">
        <f>MAX(ROUNDDOWN( IF(tabItens[[#This Row],[Abaixo]] &gt; 0,   tabItens[[#This Row],[Abaixo]] + (tabItens[[#This Row],[PontoMês]] * IF( OR( ISBLANK(tabItens[[#This Row],[ATA Nº/ANO]]), tabItens[[#This Row],[ATA Nº/ANO]] = ""),BE$2,BE$1)),0),0),0)</f>
        <v>1928</v>
      </c>
      <c r="BF18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1928</v>
      </c>
      <c r="BG189" s="313">
        <f>SUMIF(Consumo!$C$3:$C$862,tabItens[[#This Row],[CÓDIGO]],Consumo!$E$3:$E$862)</f>
        <v>183</v>
      </c>
      <c r="BH189" s="314">
        <f>IF(AND(tabItens[[#This Row],[Pend]] &gt; 0,tabItens[[#This Row],[Consumo]] &lt;&gt; 0), tabItens[[#This Row],[Pend]] / tabItens[[#This Row],[Consumo]], 0 )</f>
        <v>3.8837011884550084E-2</v>
      </c>
      <c r="BI189" s="313"/>
      <c r="BJ189" s="313"/>
      <c r="BK189" s="315" t="s">
        <v>907</v>
      </c>
    </row>
    <row r="190" spans="1:63" x14ac:dyDescent="0.3">
      <c r="A190" s="336">
        <v>75334</v>
      </c>
      <c r="B190" s="277" t="s">
        <v>1458</v>
      </c>
      <c r="C190" s="337" t="s">
        <v>728</v>
      </c>
      <c r="D190" s="338">
        <v>260.72000000000003</v>
      </c>
      <c r="E190" s="339" t="s">
        <v>1459</v>
      </c>
      <c r="F190" s="339" t="s">
        <v>1460</v>
      </c>
      <c r="G190" s="339" t="s">
        <v>1322</v>
      </c>
      <c r="H190" s="281">
        <v>383</v>
      </c>
      <c r="I190" s="340">
        <v>103003</v>
      </c>
      <c r="J190" s="341">
        <v>260.72000000000003</v>
      </c>
      <c r="K190" s="342">
        <v>336</v>
      </c>
      <c r="L190" s="285">
        <f>IF(tabItens[[#This Row],[Média]] &gt; 0, tabItens[[#This Row],[QTDE ATUAL]] / tabItens[[#This Row],[Média]],999.9)</f>
        <v>11.518796992481203</v>
      </c>
      <c r="M190" s="286">
        <v>0</v>
      </c>
      <c r="N190" s="287">
        <f>tabItens[[#This Row],[VALOR UNIT.]] * tabItens[[#This Row],[LC]]</f>
        <v>0</v>
      </c>
      <c r="O190" s="344" t="s">
        <v>1323</v>
      </c>
      <c r="P190" s="289">
        <v>0</v>
      </c>
      <c r="Q190" s="345">
        <v>568</v>
      </c>
      <c r="R190" s="343">
        <v>148088.95999999999</v>
      </c>
      <c r="S190" s="346">
        <v>45540</v>
      </c>
      <c r="T190" s="292">
        <f>ROUNDDOWN(IFERROR(tabItens[[#This Row],[ATA DT.VALID.]] - $D$1,0) / 30,0)</f>
        <v>10</v>
      </c>
      <c r="U190" s="277" t="s">
        <v>1156</v>
      </c>
      <c r="V190" s="293">
        <v>1</v>
      </c>
      <c r="W190" s="294" t="s">
        <v>2107</v>
      </c>
      <c r="X190" s="295">
        <v>74</v>
      </c>
      <c r="Y190" s="296">
        <v>8</v>
      </c>
      <c r="Z190" s="297"/>
      <c r="AA190" s="298"/>
      <c r="AB190" s="299"/>
      <c r="AC190" s="299"/>
      <c r="AD190" s="298"/>
      <c r="AE190" s="299"/>
      <c r="AF190" s="292"/>
      <c r="AG190" s="300" t="s">
        <v>904</v>
      </c>
      <c r="AH190" s="301"/>
      <c r="AI190" s="292">
        <v>140</v>
      </c>
      <c r="AJ190" s="301">
        <v>44844</v>
      </c>
      <c r="AK190" s="301">
        <v>37879</v>
      </c>
      <c r="AL190" s="301">
        <v>45203</v>
      </c>
      <c r="AM190" s="346"/>
      <c r="AN190" s="339"/>
      <c r="AO190" s="302" t="str">
        <f>_xlfn.IFNA(IF(VLOOKUP(tabItens[[#This Row],[CÓDIGO]],tabExcluirDoEstoque[#Data],1,FALSE),"sim",""),"")</f>
        <v/>
      </c>
      <c r="AP190" s="303">
        <f ca="1">IF(OR(ISBLANK(tabItens[[#This Row],[ATA DT.VALID.]]),tabItens[[#This Row],[ATA DT.VALID.]]="",tabItens[[#This Row],[ATA DT.VALID.]]=" "),"",IF(TYPE(tabItens[[#This Row],[ATA DT.VALID.]])=1,ROUNDUP((tabItens[[#This Row],[ATA DT.VALID.]]-TODAY())/7,0),""))</f>
        <v>45</v>
      </c>
      <c r="AQ190" s="304">
        <v>0</v>
      </c>
      <c r="AR190" s="305" t="str">
        <f>IF(ISBLANK(tabItens[[#This Row],[CÓDIGO]]),"",IFERROR(VLOOKUP(tabItens[[#This Row],[CÓDIGO]],Consumo!$C$3:$AC$862,26,FALSE),0))</f>
        <v>09.2023</v>
      </c>
      <c r="AS190" s="306">
        <f>SUMIF(Consumo!$C$3:$C$862,tabItens[[#This Row],[CÓDIGO]],Consumo!$N$3:$N$862) + SUMIF(Consumo!$C$3:$C$862,tabItens[[#This Row],[CÓDIGO]],Consumo!$O$3:$O$862) + SUMIF(Consumo!$C$3:$C$862,tabItens[[#This Row],[CÓDIGO]],Consumo!$P$3:$P$862) + SUMIF(Consumo!$C$3:$C$862,tabItens[[#This Row],[CÓDIGO]],Consumo!$Q$3:$Q$862)</f>
        <v>126</v>
      </c>
      <c r="AT190" s="306">
        <f>SUMIF(Consumo!$C$3:$C$862,tabItens[[#This Row],[CÓDIGO]],Consumo!$Z$3:$Z$862)</f>
        <v>420</v>
      </c>
      <c r="AU190" s="307">
        <f>SUMIF(Consumo!$C$3:$C$862,tabItens[[#This Row],[CÓDIGO]],Consumo!$AA$3:$AA$862)</f>
        <v>126</v>
      </c>
      <c r="AV190" s="308">
        <f>SUMIF(Consumo!$C$3:$C$862,tabItens[[#This Row],[CÓDIGO]],Consumo!$Y$3:$Y$862)</f>
        <v>33.25</v>
      </c>
      <c r="AW190" s="281">
        <f>tabItens[[#This Row],[QTDE ATUAL]] + tabItens[[#This Row],[RC QTDE]] + tabItens[[#This Row],[AF SALDO]] + tabItens[[#This Row],[Recentes]]</f>
        <v>383</v>
      </c>
      <c r="AX190" s="309">
        <v>100</v>
      </c>
      <c r="AY190" s="309">
        <v>4</v>
      </c>
      <c r="AZ190" s="309">
        <f>IF(ISBLANK(tabItens[[#This Row],[CÓDIGO]]),"",tabItens[[#This Row],[PontoMês]] * (AZ$2+tabItens[[#This Row],[PontoQtM]]))</f>
        <v>400</v>
      </c>
      <c r="BA190" s="308">
        <f>tabItens[[#This Row],[PontoPed]] - tabItens[[#This Row],[Saldo]] + (1/10)</f>
        <v>17.100000000000001</v>
      </c>
      <c r="BB190" s="308">
        <f xml:space="preserve"> tabItens[[#This Row],[PontoMês]] * BB$2 - tabItens[[#This Row],[QTDE ATUAL]] - (1/10)</f>
        <v>-283.10000000000002</v>
      </c>
      <c r="BC190" s="310">
        <f>IF( tabItens[[#This Row],[PontoPed]]&gt;0, IF(tabItens[[#This Row],[PontoPed]]&lt;1, 1, IF( tabItens[[#This Row],[Saldo]]&gt;tabItens[[#This Row],[PontoPed]], 0, (tabItens[[#This Row],[PontoPed]]-tabItens[[#This Row],[Saldo]])/tabItens[[#This Row],[PontoPed]] ) ), 0 )</f>
        <v>4.2500000000000003E-2</v>
      </c>
      <c r="BD190" s="311">
        <f>ROUNDDOWN(IF( OR( AND(tabItens[[#This Row],[PontoPed]]&lt;tabItens[[#This Row],[Saldo]],tabItens[[#This Row],[Saldo]]&gt;0), tabItens[[#This Row],[PontoPed]]=0), 99, IF(AND(tabItens[[#This Row],[Saldo]]=0,tabItens[[#This Row],[PontoPed]]&gt;0), 0, (1-tabItens[[#This Row],[PctAb]])*10 ) ),0)</f>
        <v>9</v>
      </c>
      <c r="BE190" s="312">
        <f>MAX(ROUNDDOWN( IF(tabItens[[#This Row],[Abaixo]] &gt; 0,   tabItens[[#This Row],[Abaixo]] + (tabItens[[#This Row],[PontoMês]] * IF( OR( ISBLANK(tabItens[[#This Row],[ATA Nº/ANO]]), tabItens[[#This Row],[ATA Nº/ANO]] = ""),BE$2,BE$1)),0),0),0)</f>
        <v>317</v>
      </c>
      <c r="BF19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317</v>
      </c>
      <c r="BG190" s="313">
        <f>SUMIF(Consumo!$C$3:$C$862,tabItens[[#This Row],[CÓDIGO]],Consumo!$E$3:$E$862)</f>
        <v>0</v>
      </c>
      <c r="BH190" s="314">
        <f>IF(AND(tabItens[[#This Row],[Pend]] &gt; 0,tabItens[[#This Row],[Consumo]] &lt;&gt; 0), tabItens[[#This Row],[Pend]] / tabItens[[#This Row],[Consumo]], 0 )</f>
        <v>0</v>
      </c>
      <c r="BI190" s="313"/>
      <c r="BJ190" s="313"/>
      <c r="BK190" s="315" t="s">
        <v>907</v>
      </c>
    </row>
    <row r="191" spans="1:63" x14ac:dyDescent="0.3">
      <c r="A191" s="336">
        <v>15467</v>
      </c>
      <c r="B191" s="277" t="s">
        <v>1137</v>
      </c>
      <c r="C191" s="337" t="s">
        <v>264</v>
      </c>
      <c r="D191" s="338">
        <v>3.8</v>
      </c>
      <c r="E191" s="339"/>
      <c r="F191" s="339"/>
      <c r="G191" s="339" t="s">
        <v>892</v>
      </c>
      <c r="H191" s="281">
        <v>37</v>
      </c>
      <c r="I191" s="340">
        <v>103003</v>
      </c>
      <c r="J191" s="341">
        <v>3.8</v>
      </c>
      <c r="K191" s="342">
        <v>26</v>
      </c>
      <c r="L191" s="285">
        <f>IF(tabItens[[#This Row],[Média]] &gt; 0, tabItens[[#This Row],[QTDE ATUAL]] / tabItens[[#This Row],[Média]],999.9)</f>
        <v>24.666666666666668</v>
      </c>
      <c r="M191" s="286">
        <v>0</v>
      </c>
      <c r="N191" s="287">
        <f>tabItens[[#This Row],[VALOR UNIT.]] * tabItens[[#This Row],[LC]]</f>
        <v>0</v>
      </c>
      <c r="O191" s="344" t="s">
        <v>2132</v>
      </c>
      <c r="P191" s="289"/>
      <c r="Q191" s="345"/>
      <c r="R191" s="343"/>
      <c r="S191" s="346"/>
      <c r="T191" s="292">
        <f>ROUNDDOWN(IFERROR(tabItens[[#This Row],[ATA DT.VALID.]] - $D$1,0) / 30,0)</f>
        <v>-1507</v>
      </c>
      <c r="U191" s="277" t="s">
        <v>1129</v>
      </c>
      <c r="V191" s="293">
        <v>1</v>
      </c>
      <c r="W191" s="294" t="s">
        <v>903</v>
      </c>
      <c r="X191" s="295">
        <v>55</v>
      </c>
      <c r="Y191" s="296">
        <v>34</v>
      </c>
      <c r="Z191" s="297"/>
      <c r="AA191" s="298"/>
      <c r="AB191" s="299"/>
      <c r="AC191" s="299"/>
      <c r="AD191" s="298"/>
      <c r="AE191" s="299"/>
      <c r="AF191" s="292"/>
      <c r="AG191" s="300" t="s">
        <v>904</v>
      </c>
      <c r="AH191" s="301"/>
      <c r="AI191" s="292">
        <v>8</v>
      </c>
      <c r="AJ191" s="301">
        <v>42076</v>
      </c>
      <c r="AK191" s="301" t="s">
        <v>892</v>
      </c>
      <c r="AL191" s="301">
        <v>43004</v>
      </c>
      <c r="AM191" s="346"/>
      <c r="AN191" s="339"/>
      <c r="AO191" s="302" t="str">
        <f>_xlfn.IFNA(IF(VLOOKUP(tabItens[[#This Row],[CÓDIGO]],tabExcluirDoEstoque[#Data],1,FALSE),"sim",""),"")</f>
        <v/>
      </c>
      <c r="AP191" s="303" t="str">
        <f ca="1">IF(OR(ISBLANK(tabItens[[#This Row],[ATA DT.VALID.]]),tabItens[[#This Row],[ATA DT.VALID.]]="",tabItens[[#This Row],[ATA DT.VALID.]]=" "),"",IF(TYPE(tabItens[[#This Row],[ATA DT.VALID.]])=1,ROUNDUP((tabItens[[#This Row],[ATA DT.VALID.]]-TODAY())/7,0),""))</f>
        <v/>
      </c>
      <c r="AQ191" s="304">
        <v>0</v>
      </c>
      <c r="AR191" s="305" t="str">
        <f>IF(ISBLANK(tabItens[[#This Row],[CÓDIGO]]),"",IFERROR(VLOOKUP(tabItens[[#This Row],[CÓDIGO]],Consumo!$C$3:$AC$862,26,FALSE),0))</f>
        <v>06.2023</v>
      </c>
      <c r="AS191" s="306">
        <f>SUMIF(Consumo!$C$3:$C$862,tabItens[[#This Row],[CÓDIGO]],Consumo!$N$3:$N$862) + SUMIF(Consumo!$C$3:$C$862,tabItens[[#This Row],[CÓDIGO]],Consumo!$O$3:$O$862) + SUMIF(Consumo!$C$3:$C$862,tabItens[[#This Row],[CÓDIGO]],Consumo!$P$3:$P$862) + SUMIF(Consumo!$C$3:$C$862,tabItens[[#This Row],[CÓDIGO]],Consumo!$Q$3:$Q$862)</f>
        <v>23</v>
      </c>
      <c r="AT191" s="306">
        <f>SUMIF(Consumo!$C$3:$C$862,tabItens[[#This Row],[CÓDIGO]],Consumo!$Z$3:$Z$862)</f>
        <v>26</v>
      </c>
      <c r="AU191" s="307">
        <f>SUMIF(Consumo!$C$3:$C$862,tabItens[[#This Row],[CÓDIGO]],Consumo!$AA$3:$AA$862)</f>
        <v>23</v>
      </c>
      <c r="AV191" s="308">
        <f>SUMIF(Consumo!$C$3:$C$862,tabItens[[#This Row],[CÓDIGO]],Consumo!$Y$3:$Y$862)</f>
        <v>1.5</v>
      </c>
      <c r="AW191" s="281">
        <f>tabItens[[#This Row],[QTDE ATUAL]] + tabItens[[#This Row],[RC QTDE]] + tabItens[[#This Row],[AF SALDO]] + tabItens[[#This Row],[Recentes]]</f>
        <v>37</v>
      </c>
      <c r="AX191" s="309">
        <v>10</v>
      </c>
      <c r="AY191" s="309">
        <v>4</v>
      </c>
      <c r="AZ191" s="309">
        <f>IF(ISBLANK(tabItens[[#This Row],[CÓDIGO]]),"",tabItens[[#This Row],[PontoMês]] * (AZ$2+tabItens[[#This Row],[PontoQtM]]))</f>
        <v>40</v>
      </c>
      <c r="BA191" s="308">
        <f>tabItens[[#This Row],[PontoPed]] - tabItens[[#This Row],[Saldo]] + (1/10)</f>
        <v>3.1</v>
      </c>
      <c r="BB191" s="308">
        <f xml:space="preserve"> tabItens[[#This Row],[PontoMês]] * BB$2 - tabItens[[#This Row],[QTDE ATUAL]] - (1/10)</f>
        <v>-27.1</v>
      </c>
      <c r="BC191" s="310">
        <f>IF( tabItens[[#This Row],[PontoPed]]&gt;0, IF(tabItens[[#This Row],[PontoPed]]&lt;1, 1, IF( tabItens[[#This Row],[Saldo]]&gt;tabItens[[#This Row],[PontoPed]], 0, (tabItens[[#This Row],[PontoPed]]-tabItens[[#This Row],[Saldo]])/tabItens[[#This Row],[PontoPed]] ) ), 0 )</f>
        <v>7.4999999999999997E-2</v>
      </c>
      <c r="BD191" s="311">
        <f>ROUNDDOWN(IF( OR( AND(tabItens[[#This Row],[PontoPed]]&lt;tabItens[[#This Row],[Saldo]],tabItens[[#This Row],[Saldo]]&gt;0), tabItens[[#This Row],[PontoPed]]=0), 99, IF(AND(tabItens[[#This Row],[Saldo]]=0,tabItens[[#This Row],[PontoPed]]&gt;0), 0, (1-tabItens[[#This Row],[PctAb]])*10 ) ),0)</f>
        <v>9</v>
      </c>
      <c r="BE191" s="312">
        <f>MAX(ROUNDDOWN( IF(tabItens[[#This Row],[Abaixo]] &gt; 0,   tabItens[[#This Row],[Abaixo]] + (tabItens[[#This Row],[PontoMês]] * IF( OR( ISBLANK(tabItens[[#This Row],[ATA Nº/ANO]]), tabItens[[#This Row],[ATA Nº/ANO]] = ""),BE$2,BE$1)),0),0),0)</f>
        <v>33</v>
      </c>
      <c r="BF1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1" s="313">
        <f>SUMIF(Consumo!$C$3:$C$862,tabItens[[#This Row],[CÓDIGO]],Consumo!$E$3:$E$862)</f>
        <v>0</v>
      </c>
      <c r="BH191" s="314">
        <f>IF(AND(tabItens[[#This Row],[Pend]] &gt; 0,tabItens[[#This Row],[Consumo]] &lt;&gt; 0), tabItens[[#This Row],[Pend]] / tabItens[[#This Row],[Consumo]], 0 )</f>
        <v>0</v>
      </c>
      <c r="BI191" s="313"/>
      <c r="BJ191" s="313"/>
      <c r="BK191" s="315" t="s">
        <v>907</v>
      </c>
    </row>
    <row r="192" spans="1:63" x14ac:dyDescent="0.3">
      <c r="A192" s="336">
        <v>93453</v>
      </c>
      <c r="B192" s="277" t="s">
        <v>1586</v>
      </c>
      <c r="C192" s="337" t="s">
        <v>381</v>
      </c>
      <c r="D192" s="338">
        <v>0.24</v>
      </c>
      <c r="E192" s="339"/>
      <c r="F192" s="339"/>
      <c r="G192" s="339" t="s">
        <v>892</v>
      </c>
      <c r="H192" s="281">
        <v>0</v>
      </c>
      <c r="I192" s="340">
        <v>103003</v>
      </c>
      <c r="J192" s="341">
        <v>0.24</v>
      </c>
      <c r="K192" s="342">
        <v>4600</v>
      </c>
      <c r="L192" s="285">
        <f>IF(tabItens[[#This Row],[Média]] &gt; 0, tabItens[[#This Row],[QTDE ATUAL]] / tabItens[[#This Row],[Média]],999.9)</f>
        <v>0</v>
      </c>
      <c r="M192" s="286">
        <v>0</v>
      </c>
      <c r="N192" s="287">
        <f>tabItens[[#This Row],[VALOR UNIT.]] * tabItens[[#This Row],[LC]]</f>
        <v>0</v>
      </c>
      <c r="O192" s="344" t="s">
        <v>2115</v>
      </c>
      <c r="P192" s="289"/>
      <c r="Q192" s="345"/>
      <c r="R192" s="343"/>
      <c r="S192" s="346"/>
      <c r="T192" s="292">
        <f>ROUNDDOWN(IFERROR(tabItens[[#This Row],[ATA DT.VALID.]] - $D$1,0) / 30,0)</f>
        <v>-1507</v>
      </c>
      <c r="U192" s="277" t="s">
        <v>1177</v>
      </c>
      <c r="V192" s="293">
        <v>1</v>
      </c>
      <c r="W192" s="294" t="s">
        <v>905</v>
      </c>
      <c r="X192" s="295">
        <v>57</v>
      </c>
      <c r="Y192" s="296">
        <v>2</v>
      </c>
      <c r="Z192" s="297">
        <v>6985</v>
      </c>
      <c r="AA192" s="298">
        <v>2023</v>
      </c>
      <c r="AB192" s="299">
        <v>3300</v>
      </c>
      <c r="AC192" s="299"/>
      <c r="AD192" s="298"/>
      <c r="AE192" s="299"/>
      <c r="AF192" s="292"/>
      <c r="AG192" s="300" t="s">
        <v>904</v>
      </c>
      <c r="AH192" s="301"/>
      <c r="AI192" s="292">
        <v>1972</v>
      </c>
      <c r="AJ192" s="301">
        <v>44147</v>
      </c>
      <c r="AK192" s="301">
        <v>38930</v>
      </c>
      <c r="AL192" s="301">
        <v>44126</v>
      </c>
      <c r="AM192" s="346"/>
      <c r="AN192" s="339"/>
      <c r="AO192" s="302" t="str">
        <f>_xlfn.IFNA(IF(VLOOKUP(tabItens[[#This Row],[CÓDIGO]],tabExcluirDoEstoque[#Data],1,FALSE),"sim",""),"")</f>
        <v/>
      </c>
      <c r="AP192" s="303" t="str">
        <f ca="1">IF(OR(ISBLANK(tabItens[[#This Row],[ATA DT.VALID.]]),tabItens[[#This Row],[ATA DT.VALID.]]="",tabItens[[#This Row],[ATA DT.VALID.]]=" "),"",IF(TYPE(tabItens[[#This Row],[ATA DT.VALID.]])=1,ROUNDUP((tabItens[[#This Row],[ATA DT.VALID.]]-TODAY())/7,0),""))</f>
        <v/>
      </c>
      <c r="AQ192" s="304">
        <v>0</v>
      </c>
      <c r="AR192" s="305" t="str">
        <f>IF(ISBLANK(tabItens[[#This Row],[CÓDIGO]]),"",IFERROR(VLOOKUP(tabItens[[#This Row],[CÓDIGO]],Consumo!$C$3:$AC$862,26,FALSE),0))</f>
        <v>07.2023</v>
      </c>
      <c r="AS192" s="306">
        <f>SUMIF(Consumo!$C$3:$C$862,tabItens[[#This Row],[CÓDIGO]],Consumo!$N$3:$N$862) + SUMIF(Consumo!$C$3:$C$862,tabItens[[#This Row],[CÓDIGO]],Consumo!$O$3:$O$862) + SUMIF(Consumo!$C$3:$C$862,tabItens[[#This Row],[CÓDIGO]],Consumo!$P$3:$P$862) + SUMIF(Consumo!$C$3:$C$862,tabItens[[#This Row],[CÓDIGO]],Consumo!$Q$3:$Q$862)</f>
        <v>525</v>
      </c>
      <c r="AT192" s="306">
        <f>SUMIF(Consumo!$C$3:$C$862,tabItens[[#This Row],[CÓDIGO]],Consumo!$Z$3:$Z$862)</f>
        <v>6712</v>
      </c>
      <c r="AU192" s="307">
        <f>SUMIF(Consumo!$C$3:$C$862,tabItens[[#This Row],[CÓDIGO]],Consumo!$AA$3:$AA$862)</f>
        <v>1239</v>
      </c>
      <c r="AV192" s="308">
        <f>SUMIF(Consumo!$C$3:$C$862,tabItens[[#This Row],[CÓDIGO]],Consumo!$Y$3:$Y$862)</f>
        <v>559.33333333333337</v>
      </c>
      <c r="AW192" s="281">
        <f>tabItens[[#This Row],[QTDE ATUAL]] + tabItens[[#This Row],[RC QTDE]] + tabItens[[#This Row],[AF SALDO]] + tabItens[[#This Row],[Recentes]]</f>
        <v>3300</v>
      </c>
      <c r="AX192" s="309">
        <v>850</v>
      </c>
      <c r="AY192" s="309">
        <v>4</v>
      </c>
      <c r="AZ192" s="309">
        <f>IF(ISBLANK(tabItens[[#This Row],[CÓDIGO]]),"",tabItens[[#This Row],[PontoMês]] * (AZ$2+tabItens[[#This Row],[PontoQtM]]))</f>
        <v>3400</v>
      </c>
      <c r="BA192" s="308">
        <f>tabItens[[#This Row],[PontoPed]] - tabItens[[#This Row],[Saldo]] + (1/10)</f>
        <v>100.1</v>
      </c>
      <c r="BB192" s="308">
        <f xml:space="preserve"> tabItens[[#This Row],[PontoMês]] * BB$2 - tabItens[[#This Row],[QTDE ATUAL]] - (1/10)</f>
        <v>849.9</v>
      </c>
      <c r="BC192" s="310">
        <f>IF( tabItens[[#This Row],[PontoPed]]&gt;0, IF(tabItens[[#This Row],[PontoPed]]&lt;1, 1, IF( tabItens[[#This Row],[Saldo]]&gt;tabItens[[#This Row],[PontoPed]], 0, (tabItens[[#This Row],[PontoPed]]-tabItens[[#This Row],[Saldo]])/tabItens[[#This Row],[PontoPed]] ) ), 0 )</f>
        <v>2.9411764705882353E-2</v>
      </c>
      <c r="BD192" s="311">
        <f>ROUNDDOWN(IF( OR( AND(tabItens[[#This Row],[PontoPed]]&lt;tabItens[[#This Row],[Saldo]],tabItens[[#This Row],[Saldo]]&gt;0), tabItens[[#This Row],[PontoPed]]=0), 99, IF(AND(tabItens[[#This Row],[Saldo]]=0,tabItens[[#This Row],[PontoPed]]&gt;0), 0, (1-tabItens[[#This Row],[PctAb]])*10 ) ),0)</f>
        <v>9</v>
      </c>
      <c r="BE192" s="312">
        <f>MAX(ROUNDDOWN( IF(tabItens[[#This Row],[Abaixo]] &gt; 0,   tabItens[[#This Row],[Abaixo]] + (tabItens[[#This Row],[PontoMês]] * IF( OR( ISBLANK(tabItens[[#This Row],[ATA Nº/ANO]]), tabItens[[#This Row],[ATA Nº/ANO]] = ""),BE$2,BE$1)),0),0),0)</f>
        <v>2650</v>
      </c>
      <c r="BF1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2" s="313">
        <f>SUMIF(Consumo!$C$3:$C$862,tabItens[[#This Row],[CÓDIGO]],Consumo!$E$3:$E$862)</f>
        <v>796</v>
      </c>
      <c r="BH192" s="314">
        <f>IF(AND(tabItens[[#This Row],[Pend]] &gt; 0,tabItens[[#This Row],[Consumo]] &lt;&gt; 0), tabItens[[#This Row],[Pend]] / tabItens[[#This Row],[Consumo]], 0 )</f>
        <v>0.11859356376638856</v>
      </c>
      <c r="BI192" s="313"/>
      <c r="BJ192" s="313"/>
      <c r="BK192" s="315" t="s">
        <v>907</v>
      </c>
    </row>
    <row r="193" spans="1:63" x14ac:dyDescent="0.3">
      <c r="A193" s="336">
        <v>93462</v>
      </c>
      <c r="B193" s="277" t="s">
        <v>1590</v>
      </c>
      <c r="C193" s="337" t="s">
        <v>381</v>
      </c>
      <c r="D193" s="338">
        <v>0.24</v>
      </c>
      <c r="E193" s="339"/>
      <c r="F193" s="339"/>
      <c r="G193" s="339" t="s">
        <v>892</v>
      </c>
      <c r="H193" s="281">
        <v>0</v>
      </c>
      <c r="I193" s="340">
        <v>103003</v>
      </c>
      <c r="J193" s="341">
        <v>0.24</v>
      </c>
      <c r="K193" s="342">
        <v>4540</v>
      </c>
      <c r="L193" s="285">
        <f>IF(tabItens[[#This Row],[Média]] &gt; 0, tabItens[[#This Row],[QTDE ATUAL]] / tabItens[[#This Row],[Média]],999.9)</f>
        <v>0</v>
      </c>
      <c r="M193" s="286">
        <v>0</v>
      </c>
      <c r="N193" s="287">
        <f>tabItens[[#This Row],[VALOR UNIT.]] * tabItens[[#This Row],[LC]]</f>
        <v>0</v>
      </c>
      <c r="O193" s="344" t="s">
        <v>2115</v>
      </c>
      <c r="P193" s="289"/>
      <c r="Q193" s="345"/>
      <c r="R193" s="343"/>
      <c r="S193" s="346"/>
      <c r="T193" s="292">
        <f>ROUNDDOWN(IFERROR(tabItens[[#This Row],[ATA DT.VALID.]] - $D$1,0) / 30,0)</f>
        <v>-1507</v>
      </c>
      <c r="U193" s="277" t="s">
        <v>1177</v>
      </c>
      <c r="V193" s="293">
        <v>1</v>
      </c>
      <c r="W193" s="294" t="s">
        <v>905</v>
      </c>
      <c r="X193" s="295">
        <v>57</v>
      </c>
      <c r="Y193" s="296">
        <v>2</v>
      </c>
      <c r="Z193" s="297">
        <v>6985</v>
      </c>
      <c r="AA193" s="298">
        <v>2023</v>
      </c>
      <c r="AB193" s="299">
        <v>3300</v>
      </c>
      <c r="AC193" s="299"/>
      <c r="AD193" s="298"/>
      <c r="AE193" s="299"/>
      <c r="AF193" s="292"/>
      <c r="AG193" s="300" t="s">
        <v>904</v>
      </c>
      <c r="AH193" s="301"/>
      <c r="AI193" s="292">
        <v>1892</v>
      </c>
      <c r="AJ193" s="301">
        <v>44147</v>
      </c>
      <c r="AK193" s="301">
        <v>38930</v>
      </c>
      <c r="AL193" s="301">
        <v>44126</v>
      </c>
      <c r="AM193" s="346"/>
      <c r="AN193" s="339"/>
      <c r="AO193" s="302" t="str">
        <f>_xlfn.IFNA(IF(VLOOKUP(tabItens[[#This Row],[CÓDIGO]],tabExcluirDoEstoque[#Data],1,FALSE),"sim",""),"")</f>
        <v/>
      </c>
      <c r="AP193" s="303" t="str">
        <f ca="1">IF(OR(ISBLANK(tabItens[[#This Row],[ATA DT.VALID.]]),tabItens[[#This Row],[ATA DT.VALID.]]="",tabItens[[#This Row],[ATA DT.VALID.]]=" "),"",IF(TYPE(tabItens[[#This Row],[ATA DT.VALID.]])=1,ROUNDUP((tabItens[[#This Row],[ATA DT.VALID.]]-TODAY())/7,0),""))</f>
        <v/>
      </c>
      <c r="AQ193" s="304">
        <v>0</v>
      </c>
      <c r="AR193" s="305" t="str">
        <f>IF(ISBLANK(tabItens[[#This Row],[CÓDIGO]]),"",IFERROR(VLOOKUP(tabItens[[#This Row],[CÓDIGO]],Consumo!$C$3:$AC$862,26,FALSE),0))</f>
        <v>07.2023</v>
      </c>
      <c r="AS193" s="306">
        <f>SUMIF(Consumo!$C$3:$C$862,tabItens[[#This Row],[CÓDIGO]],Consumo!$N$3:$N$862) + SUMIF(Consumo!$C$3:$C$862,tabItens[[#This Row],[CÓDIGO]],Consumo!$O$3:$O$862) + SUMIF(Consumo!$C$3:$C$862,tabItens[[#This Row],[CÓDIGO]],Consumo!$P$3:$P$862) + SUMIF(Consumo!$C$3:$C$862,tabItens[[#This Row],[CÓDIGO]],Consumo!$Q$3:$Q$862)</f>
        <v>354</v>
      </c>
      <c r="AT193" s="306">
        <f>SUMIF(Consumo!$C$3:$C$862,tabItens[[#This Row],[CÓDIGO]],Consumo!$Z$3:$Z$862)</f>
        <v>6181</v>
      </c>
      <c r="AU193" s="307">
        <f>SUMIF(Consumo!$C$3:$C$862,tabItens[[#This Row],[CÓDIGO]],Consumo!$AA$3:$AA$862)</f>
        <v>1233</v>
      </c>
      <c r="AV193" s="308">
        <f>SUMIF(Consumo!$C$3:$C$862,tabItens[[#This Row],[CÓDIGO]],Consumo!$Y$3:$Y$862)</f>
        <v>515.08333333333337</v>
      </c>
      <c r="AW193" s="281">
        <f>tabItens[[#This Row],[QTDE ATUAL]] + tabItens[[#This Row],[RC QTDE]] + tabItens[[#This Row],[AF SALDO]] + tabItens[[#This Row],[Recentes]]</f>
        <v>3300</v>
      </c>
      <c r="AX193" s="309">
        <v>850</v>
      </c>
      <c r="AY193" s="309">
        <v>4</v>
      </c>
      <c r="AZ193" s="309">
        <f>IF(ISBLANK(tabItens[[#This Row],[CÓDIGO]]),"",tabItens[[#This Row],[PontoMês]] * (AZ$2+tabItens[[#This Row],[PontoQtM]]))</f>
        <v>3400</v>
      </c>
      <c r="BA193" s="308">
        <f>tabItens[[#This Row],[PontoPed]] - tabItens[[#This Row],[Saldo]] + (1/10)</f>
        <v>100.1</v>
      </c>
      <c r="BB193" s="308">
        <f xml:space="preserve"> tabItens[[#This Row],[PontoMês]] * BB$2 - tabItens[[#This Row],[QTDE ATUAL]] - (1/10)</f>
        <v>849.9</v>
      </c>
      <c r="BC193" s="310">
        <f>IF( tabItens[[#This Row],[PontoPed]]&gt;0, IF(tabItens[[#This Row],[PontoPed]]&lt;1, 1, IF( tabItens[[#This Row],[Saldo]]&gt;tabItens[[#This Row],[PontoPed]], 0, (tabItens[[#This Row],[PontoPed]]-tabItens[[#This Row],[Saldo]])/tabItens[[#This Row],[PontoPed]] ) ), 0 )</f>
        <v>2.9411764705882353E-2</v>
      </c>
      <c r="BD193" s="311">
        <f>ROUNDDOWN(IF( OR( AND(tabItens[[#This Row],[PontoPed]]&lt;tabItens[[#This Row],[Saldo]],tabItens[[#This Row],[Saldo]]&gt;0), tabItens[[#This Row],[PontoPed]]=0), 99, IF(AND(tabItens[[#This Row],[Saldo]]=0,tabItens[[#This Row],[PontoPed]]&gt;0), 0, (1-tabItens[[#This Row],[PctAb]])*10 ) ),0)</f>
        <v>9</v>
      </c>
      <c r="BE193" s="312">
        <f>MAX(ROUNDDOWN( IF(tabItens[[#This Row],[Abaixo]] &gt; 0,   tabItens[[#This Row],[Abaixo]] + (tabItens[[#This Row],[PontoMês]] * IF( OR( ISBLANK(tabItens[[#This Row],[ATA Nº/ANO]]), tabItens[[#This Row],[ATA Nº/ANO]] = ""),BE$2,BE$1)),0),0),0)</f>
        <v>2650</v>
      </c>
      <c r="BF1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3" s="313">
        <f>SUMIF(Consumo!$C$3:$C$862,tabItens[[#This Row],[CÓDIGO]],Consumo!$E$3:$E$862)</f>
        <v>507</v>
      </c>
      <c r="BH193" s="314">
        <f>IF(AND(tabItens[[#This Row],[Pend]] &gt; 0,tabItens[[#This Row],[Consumo]] &lt;&gt; 0), tabItens[[#This Row],[Pend]] / tabItens[[#This Row],[Consumo]], 0 )</f>
        <v>8.2025562206762659E-2</v>
      </c>
      <c r="BI193" s="313"/>
      <c r="BJ193" s="313"/>
      <c r="BK193" s="315" t="s">
        <v>907</v>
      </c>
    </row>
    <row r="194" spans="1:63" x14ac:dyDescent="0.3">
      <c r="A194" s="336">
        <v>111524</v>
      </c>
      <c r="B194" s="277" t="s">
        <v>1722</v>
      </c>
      <c r="C194" s="337" t="s">
        <v>264</v>
      </c>
      <c r="D194" s="338">
        <v>40</v>
      </c>
      <c r="E194" s="339"/>
      <c r="F194" s="339"/>
      <c r="G194" s="339" t="s">
        <v>892</v>
      </c>
      <c r="H194" s="281">
        <v>89</v>
      </c>
      <c r="I194" s="340">
        <v>103003</v>
      </c>
      <c r="J194" s="341">
        <v>40</v>
      </c>
      <c r="K194" s="342">
        <v>330</v>
      </c>
      <c r="L194" s="285">
        <f>IF(tabItens[[#This Row],[Média]] &gt; 0, tabItens[[#This Row],[QTDE ATUAL]] / tabItens[[#This Row],[Média]],999.9)</f>
        <v>2.6305418719211819</v>
      </c>
      <c r="M194" s="286">
        <v>0</v>
      </c>
      <c r="N194" s="287">
        <f>tabItens[[#This Row],[VALOR UNIT.]] * tabItens[[#This Row],[LC]]</f>
        <v>0</v>
      </c>
      <c r="O194" s="344" t="s">
        <v>2133</v>
      </c>
      <c r="P194" s="289"/>
      <c r="Q194" s="345"/>
      <c r="R194" s="343"/>
      <c r="S194" s="346"/>
      <c r="T194" s="292">
        <f>ROUNDDOWN(IFERROR(tabItens[[#This Row],[ATA DT.VALID.]] - $D$1,0) / 30,0)</f>
        <v>-1507</v>
      </c>
      <c r="U194" s="277" t="s">
        <v>1057</v>
      </c>
      <c r="V194" s="293">
        <v>1</v>
      </c>
      <c r="W194" s="294" t="s">
        <v>2105</v>
      </c>
      <c r="X194" s="295">
        <v>61</v>
      </c>
      <c r="Y194" s="296">
        <v>14</v>
      </c>
      <c r="Z194" s="297"/>
      <c r="AA194" s="298"/>
      <c r="AB194" s="299"/>
      <c r="AC194" s="299"/>
      <c r="AD194" s="298"/>
      <c r="AE194" s="299"/>
      <c r="AF194" s="292"/>
      <c r="AG194" s="300" t="s">
        <v>904</v>
      </c>
      <c r="AH194" s="301"/>
      <c r="AI194" s="292">
        <v>136</v>
      </c>
      <c r="AJ194" s="301">
        <v>45166</v>
      </c>
      <c r="AK194" s="301">
        <v>39988</v>
      </c>
      <c r="AL194" s="301">
        <v>45145</v>
      </c>
      <c r="AM194" s="346"/>
      <c r="AN194" s="339"/>
      <c r="AO194" s="302" t="str">
        <f>_xlfn.IFNA(IF(VLOOKUP(tabItens[[#This Row],[CÓDIGO]],tabExcluirDoEstoque[#Data],1,FALSE),"sim",""),"")</f>
        <v/>
      </c>
      <c r="AP194" s="303" t="str">
        <f ca="1">IF(OR(ISBLANK(tabItens[[#This Row],[ATA DT.VALID.]]),tabItens[[#This Row],[ATA DT.VALID.]]="",tabItens[[#This Row],[ATA DT.VALID.]]=" "),"",IF(TYPE(tabItens[[#This Row],[ATA DT.VALID.]])=1,ROUNDUP((tabItens[[#This Row],[ATA DT.VALID.]]-TODAY())/7,0),""))</f>
        <v/>
      </c>
      <c r="AQ194" s="304">
        <v>0</v>
      </c>
      <c r="AR194" s="305" t="str">
        <f>IF(ISBLANK(tabItens[[#This Row],[CÓDIGO]]),"",IFERROR(VLOOKUP(tabItens[[#This Row],[CÓDIGO]],Consumo!$C$3:$AC$862,26,FALSE),0))</f>
        <v>09.2023</v>
      </c>
      <c r="AS194" s="306">
        <f>SUMIF(Consumo!$C$3:$C$862,tabItens[[#This Row],[CÓDIGO]],Consumo!$N$3:$N$862) + SUMIF(Consumo!$C$3:$C$862,tabItens[[#This Row],[CÓDIGO]],Consumo!$O$3:$O$862) + SUMIF(Consumo!$C$3:$C$862,tabItens[[#This Row],[CÓDIGO]],Consumo!$P$3:$P$862) + SUMIF(Consumo!$C$3:$C$862,tabItens[[#This Row],[CÓDIGO]],Consumo!$Q$3:$Q$862)</f>
        <v>168</v>
      </c>
      <c r="AT194" s="306">
        <f>SUMIF(Consumo!$C$3:$C$862,tabItens[[#This Row],[CÓDIGO]],Consumo!$Z$3:$Z$862)</f>
        <v>406</v>
      </c>
      <c r="AU194" s="307">
        <f>SUMIF(Consumo!$C$3:$C$862,tabItens[[#This Row],[CÓDIGO]],Consumo!$AA$3:$AA$862)</f>
        <v>88</v>
      </c>
      <c r="AV194" s="308">
        <f>SUMIF(Consumo!$C$3:$C$862,tabItens[[#This Row],[CÓDIGO]],Consumo!$Y$3:$Y$862)</f>
        <v>33.833333333333336</v>
      </c>
      <c r="AW194" s="281">
        <f>tabItens[[#This Row],[QTDE ATUAL]] + tabItens[[#This Row],[RC QTDE]] + tabItens[[#This Row],[AF SALDO]] + tabItens[[#This Row],[Recentes]]</f>
        <v>89</v>
      </c>
      <c r="AX194" s="309">
        <v>24</v>
      </c>
      <c r="AY194" s="309">
        <v>4</v>
      </c>
      <c r="AZ194" s="309">
        <f>IF(ISBLANK(tabItens[[#This Row],[CÓDIGO]]),"",tabItens[[#This Row],[PontoMês]] * (AZ$2+tabItens[[#This Row],[PontoQtM]]))</f>
        <v>96</v>
      </c>
      <c r="BA194" s="308">
        <f>tabItens[[#This Row],[PontoPed]] - tabItens[[#This Row],[Saldo]] + (1/10)</f>
        <v>7.1</v>
      </c>
      <c r="BB194" s="308">
        <f xml:space="preserve"> tabItens[[#This Row],[PontoMês]] * BB$2 - tabItens[[#This Row],[QTDE ATUAL]] - (1/10)</f>
        <v>-65.099999999999994</v>
      </c>
      <c r="BC194" s="310">
        <f>IF( tabItens[[#This Row],[PontoPed]]&gt;0, IF(tabItens[[#This Row],[PontoPed]]&lt;1, 1, IF( tabItens[[#This Row],[Saldo]]&gt;tabItens[[#This Row],[PontoPed]], 0, (tabItens[[#This Row],[PontoPed]]-tabItens[[#This Row],[Saldo]])/tabItens[[#This Row],[PontoPed]] ) ), 0 )</f>
        <v>7.2916666666666671E-2</v>
      </c>
      <c r="BD194" s="311">
        <f>ROUNDDOWN(IF( OR( AND(tabItens[[#This Row],[PontoPed]]&lt;tabItens[[#This Row],[Saldo]],tabItens[[#This Row],[Saldo]]&gt;0), tabItens[[#This Row],[PontoPed]]=0), 99, IF(AND(tabItens[[#This Row],[Saldo]]=0,tabItens[[#This Row],[PontoPed]]&gt;0), 0, (1-tabItens[[#This Row],[PctAb]])*10 ) ),0)</f>
        <v>9</v>
      </c>
      <c r="BE194" s="312">
        <f>MAX(ROUNDDOWN( IF(tabItens[[#This Row],[Abaixo]] &gt; 0,   tabItens[[#This Row],[Abaixo]] + (tabItens[[#This Row],[PontoMês]] * IF( OR( ISBLANK(tabItens[[#This Row],[ATA Nº/ANO]]), tabItens[[#This Row],[ATA Nº/ANO]] = ""),BE$2,BE$1)),0),0),0)</f>
        <v>79</v>
      </c>
      <c r="BF1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4" s="313">
        <f>SUMIF(Consumo!$C$3:$C$862,tabItens[[#This Row],[CÓDIGO]],Consumo!$E$3:$E$862)</f>
        <v>0</v>
      </c>
      <c r="BH194" s="314">
        <f>IF(AND(tabItens[[#This Row],[Pend]] &gt; 0,tabItens[[#This Row],[Consumo]] &lt;&gt; 0), tabItens[[#This Row],[Pend]] / tabItens[[#This Row],[Consumo]], 0 )</f>
        <v>0</v>
      </c>
      <c r="BI194" s="313"/>
      <c r="BJ194" s="313"/>
      <c r="BK194" s="315" t="s">
        <v>907</v>
      </c>
    </row>
    <row r="195" spans="1:63" x14ac:dyDescent="0.3">
      <c r="A195" s="336">
        <v>133819</v>
      </c>
      <c r="B195" s="277" t="s">
        <v>1901</v>
      </c>
      <c r="C195" s="337" t="s">
        <v>264</v>
      </c>
      <c r="D195" s="338">
        <v>2.39</v>
      </c>
      <c r="E195" s="339"/>
      <c r="F195" s="339"/>
      <c r="G195" s="339" t="s">
        <v>892</v>
      </c>
      <c r="H195" s="281">
        <v>370</v>
      </c>
      <c r="I195" s="340">
        <v>103003</v>
      </c>
      <c r="J195" s="341">
        <v>2.39</v>
      </c>
      <c r="K195" s="342">
        <v>331</v>
      </c>
      <c r="L195" s="285">
        <f>IF(tabItens[[#This Row],[Média]] &gt; 0, tabItens[[#This Row],[QTDE ATUAL]] / tabItens[[#This Row],[Média]],999.9)</f>
        <v>9.6103896103896105</v>
      </c>
      <c r="M195" s="286">
        <v>0</v>
      </c>
      <c r="N195" s="287">
        <f>tabItens[[#This Row],[VALOR UNIT.]] * tabItens[[#This Row],[LC]]</f>
        <v>0</v>
      </c>
      <c r="O195" s="344" t="s">
        <v>2130</v>
      </c>
      <c r="P195" s="289"/>
      <c r="Q195" s="345"/>
      <c r="R195" s="343"/>
      <c r="S195" s="346"/>
      <c r="T195" s="292">
        <f>ROUNDDOWN(IFERROR(tabItens[[#This Row],[ATA DT.VALID.]] - $D$1,0) / 30,0)</f>
        <v>-1507</v>
      </c>
      <c r="U195" s="277" t="s">
        <v>1045</v>
      </c>
      <c r="V195" s="293">
        <v>1</v>
      </c>
      <c r="W195" s="294" t="s">
        <v>2105</v>
      </c>
      <c r="X195" s="295">
        <v>61</v>
      </c>
      <c r="Y195" s="296">
        <v>11</v>
      </c>
      <c r="Z195" s="297"/>
      <c r="AA195" s="298"/>
      <c r="AB195" s="299"/>
      <c r="AC195" s="299"/>
      <c r="AD195" s="298"/>
      <c r="AE195" s="299"/>
      <c r="AF195" s="292"/>
      <c r="AG195" s="300" t="s">
        <v>904</v>
      </c>
      <c r="AH195" s="301"/>
      <c r="AI195" s="292">
        <v>150</v>
      </c>
      <c r="AJ195" s="301">
        <v>45184</v>
      </c>
      <c r="AK195" s="301">
        <v>43052</v>
      </c>
      <c r="AL195" s="301">
        <v>45180</v>
      </c>
      <c r="AM195" s="346"/>
      <c r="AN195" s="339"/>
      <c r="AO195" s="302" t="str">
        <f>_xlfn.IFNA(IF(VLOOKUP(tabItens[[#This Row],[CÓDIGO]],tabExcluirDoEstoque[#Data],1,FALSE),"sim",""),"")</f>
        <v/>
      </c>
      <c r="AP195" s="303" t="str">
        <f ca="1">IF(OR(ISBLANK(tabItens[[#This Row],[ATA DT.VALID.]]),tabItens[[#This Row],[ATA DT.VALID.]]="",tabItens[[#This Row],[ATA DT.VALID.]]=" "),"",IF(TYPE(tabItens[[#This Row],[ATA DT.VALID.]])=1,ROUNDUP((tabItens[[#This Row],[ATA DT.VALID.]]-TODAY())/7,0),""))</f>
        <v/>
      </c>
      <c r="AQ195" s="304">
        <v>0</v>
      </c>
      <c r="AR195" s="305" t="str">
        <f>IF(ISBLANK(tabItens[[#This Row],[CÓDIGO]]),"",IFERROR(VLOOKUP(tabItens[[#This Row],[CÓDIGO]],Consumo!$C$3:$AC$862,26,FALSE),0))</f>
        <v>09.2023</v>
      </c>
      <c r="AS195" s="306">
        <f>SUMIF(Consumo!$C$3:$C$862,tabItens[[#This Row],[CÓDIGO]],Consumo!$N$3:$N$862) + SUMIF(Consumo!$C$3:$C$862,tabItens[[#This Row],[CÓDIGO]],Consumo!$O$3:$O$862) + SUMIF(Consumo!$C$3:$C$862,tabItens[[#This Row],[CÓDIGO]],Consumo!$P$3:$P$862) + SUMIF(Consumo!$C$3:$C$862,tabItens[[#This Row],[CÓDIGO]],Consumo!$Q$3:$Q$862)</f>
        <v>193</v>
      </c>
      <c r="AT195" s="306">
        <f>SUMIF(Consumo!$C$3:$C$862,tabItens[[#This Row],[CÓDIGO]],Consumo!$Z$3:$Z$862)</f>
        <v>474</v>
      </c>
      <c r="AU195" s="307">
        <f>SUMIF(Consumo!$C$3:$C$862,tabItens[[#This Row],[CÓDIGO]],Consumo!$AA$3:$AA$862)</f>
        <v>100</v>
      </c>
      <c r="AV195" s="308">
        <f>SUMIF(Consumo!$C$3:$C$862,tabItens[[#This Row],[CÓDIGO]],Consumo!$Y$3:$Y$862)</f>
        <v>38.5</v>
      </c>
      <c r="AW195" s="281">
        <f>tabItens[[#This Row],[QTDE ATUAL]] + tabItens[[#This Row],[RC QTDE]] + tabItens[[#This Row],[AF SALDO]] + tabItens[[#This Row],[Recentes]]</f>
        <v>370</v>
      </c>
      <c r="AX195" s="309">
        <v>100</v>
      </c>
      <c r="AY195" s="309">
        <v>4</v>
      </c>
      <c r="AZ195" s="309">
        <f>IF(ISBLANK(tabItens[[#This Row],[CÓDIGO]]),"",tabItens[[#This Row],[PontoMês]] * (AZ$2+tabItens[[#This Row],[PontoQtM]]))</f>
        <v>400</v>
      </c>
      <c r="BA195" s="308">
        <f>tabItens[[#This Row],[PontoPed]] - tabItens[[#This Row],[Saldo]] + (1/10)</f>
        <v>30.1</v>
      </c>
      <c r="BB195" s="308">
        <f xml:space="preserve"> tabItens[[#This Row],[PontoMês]] * BB$2 - tabItens[[#This Row],[QTDE ATUAL]] - (1/10)</f>
        <v>-270.10000000000002</v>
      </c>
      <c r="BC195" s="310">
        <f>IF( tabItens[[#This Row],[PontoPed]]&gt;0, IF(tabItens[[#This Row],[PontoPed]]&lt;1, 1, IF( tabItens[[#This Row],[Saldo]]&gt;tabItens[[#This Row],[PontoPed]], 0, (tabItens[[#This Row],[PontoPed]]-tabItens[[#This Row],[Saldo]])/tabItens[[#This Row],[PontoPed]] ) ), 0 )</f>
        <v>7.4999999999999997E-2</v>
      </c>
      <c r="BD195" s="311">
        <f>ROUNDDOWN(IF( OR( AND(tabItens[[#This Row],[PontoPed]]&lt;tabItens[[#This Row],[Saldo]],tabItens[[#This Row],[Saldo]]&gt;0), tabItens[[#This Row],[PontoPed]]=0), 99, IF(AND(tabItens[[#This Row],[Saldo]]=0,tabItens[[#This Row],[PontoPed]]&gt;0), 0, (1-tabItens[[#This Row],[PctAb]])*10 ) ),0)</f>
        <v>9</v>
      </c>
      <c r="BE195" s="312">
        <f>MAX(ROUNDDOWN( IF(tabItens[[#This Row],[Abaixo]] &gt; 0,   tabItens[[#This Row],[Abaixo]] + (tabItens[[#This Row],[PontoMês]] * IF( OR( ISBLANK(tabItens[[#This Row],[ATA Nº/ANO]]), tabItens[[#This Row],[ATA Nº/ANO]] = ""),BE$2,BE$1)),0),0),0)</f>
        <v>330</v>
      </c>
      <c r="BF1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5" s="313">
        <f>SUMIF(Consumo!$C$3:$C$862,tabItens[[#This Row],[CÓDIGO]],Consumo!$E$3:$E$862)</f>
        <v>22</v>
      </c>
      <c r="BH195" s="314">
        <f>IF(AND(tabItens[[#This Row],[Pend]] &gt; 0,tabItens[[#This Row],[Consumo]] &lt;&gt; 0), tabItens[[#This Row],[Pend]] / tabItens[[#This Row],[Consumo]], 0 )</f>
        <v>4.6413502109704644E-2</v>
      </c>
      <c r="BI195" s="313"/>
      <c r="BJ195" s="313"/>
      <c r="BK195" s="315" t="s">
        <v>907</v>
      </c>
    </row>
    <row r="196" spans="1:63" x14ac:dyDescent="0.3">
      <c r="A196" s="336">
        <v>17136</v>
      </c>
      <c r="B196" s="277" t="s">
        <v>1167</v>
      </c>
      <c r="C196" s="337" t="s">
        <v>270</v>
      </c>
      <c r="D196" s="338">
        <v>4</v>
      </c>
      <c r="E196" s="339"/>
      <c r="F196" s="339"/>
      <c r="G196" s="339" t="s">
        <v>892</v>
      </c>
      <c r="H196" s="281">
        <v>377</v>
      </c>
      <c r="I196" s="340">
        <v>103003</v>
      </c>
      <c r="J196" s="341">
        <v>4</v>
      </c>
      <c r="K196" s="342">
        <v>673</v>
      </c>
      <c r="L196" s="285">
        <f>IF(tabItens[[#This Row],[Média]] &gt; 0, tabItens[[#This Row],[QTDE ATUAL]] / tabItens[[#This Row],[Média]],999.9)</f>
        <v>4.9227421109902068</v>
      </c>
      <c r="M196" s="286">
        <v>0</v>
      </c>
      <c r="N196" s="287">
        <f>tabItens[[#This Row],[VALOR UNIT.]] * tabItens[[#This Row],[LC]]</f>
        <v>0</v>
      </c>
      <c r="O196" s="344" t="s">
        <v>2116</v>
      </c>
      <c r="P196" s="289"/>
      <c r="Q196" s="345"/>
      <c r="R196" s="343"/>
      <c r="S196" s="346"/>
      <c r="T196" s="292">
        <f>ROUNDDOWN(IFERROR(tabItens[[#This Row],[ATA DT.VALID.]] - $D$1,0) / 30,0)</f>
        <v>-1507</v>
      </c>
      <c r="U196" s="277" t="s">
        <v>974</v>
      </c>
      <c r="V196" s="293">
        <v>1</v>
      </c>
      <c r="W196" s="294" t="s">
        <v>2103</v>
      </c>
      <c r="X196" s="295">
        <v>45</v>
      </c>
      <c r="Y196" s="296">
        <v>12</v>
      </c>
      <c r="Z196" s="297"/>
      <c r="AA196" s="298"/>
      <c r="AB196" s="299"/>
      <c r="AC196" s="299"/>
      <c r="AD196" s="298"/>
      <c r="AE196" s="299"/>
      <c r="AF196" s="292"/>
      <c r="AG196" s="300" t="s">
        <v>904</v>
      </c>
      <c r="AH196" s="301"/>
      <c r="AI196" s="292">
        <v>274</v>
      </c>
      <c r="AJ196" s="301">
        <v>45034</v>
      </c>
      <c r="AK196" s="301" t="s">
        <v>892</v>
      </c>
      <c r="AL196" s="301">
        <v>44998</v>
      </c>
      <c r="AM196" s="346"/>
      <c r="AN196" s="339"/>
      <c r="AO196" s="302" t="str">
        <f>_xlfn.IFNA(IF(VLOOKUP(tabItens[[#This Row],[CÓDIGO]],tabExcluirDoEstoque[#Data],1,FALSE),"sim",""),"")</f>
        <v/>
      </c>
      <c r="AP196" s="303" t="str">
        <f ca="1">IF(OR(ISBLANK(tabItens[[#This Row],[ATA DT.VALID.]]),tabItens[[#This Row],[ATA DT.VALID.]]="",tabItens[[#This Row],[ATA DT.VALID.]]=" "),"",IF(TYPE(tabItens[[#This Row],[ATA DT.VALID.]])=1,ROUNDUP((tabItens[[#This Row],[ATA DT.VALID.]]-TODAY())/7,0),""))</f>
        <v/>
      </c>
      <c r="AQ196" s="304">
        <v>0</v>
      </c>
      <c r="AR196" s="305" t="str">
        <f>IF(ISBLANK(tabItens[[#This Row],[CÓDIGO]]),"",IFERROR(VLOOKUP(tabItens[[#This Row],[CÓDIGO]],Consumo!$C$3:$AC$862,26,FALSE),0))</f>
        <v>09.2023</v>
      </c>
      <c r="AS196" s="306">
        <f>SUMIF(Consumo!$C$3:$C$862,tabItens[[#This Row],[CÓDIGO]],Consumo!$N$3:$N$862) + SUMIF(Consumo!$C$3:$C$862,tabItens[[#This Row],[CÓDIGO]],Consumo!$O$3:$O$862) + SUMIF(Consumo!$C$3:$C$862,tabItens[[#This Row],[CÓDIGO]],Consumo!$P$3:$P$862) + SUMIF(Consumo!$C$3:$C$862,tabItens[[#This Row],[CÓDIGO]],Consumo!$Q$3:$Q$862)</f>
        <v>425</v>
      </c>
      <c r="AT196" s="306">
        <f>SUMIF(Consumo!$C$3:$C$862,tabItens[[#This Row],[CÓDIGO]],Consumo!$Z$3:$Z$862)</f>
        <v>919</v>
      </c>
      <c r="AU196" s="307">
        <f>SUMIF(Consumo!$C$3:$C$862,tabItens[[#This Row],[CÓDIGO]],Consumo!$AA$3:$AA$862)</f>
        <v>131</v>
      </c>
      <c r="AV196" s="308">
        <f>SUMIF(Consumo!$C$3:$C$862,tabItens[[#This Row],[CÓDIGO]],Consumo!$Y$3:$Y$862)</f>
        <v>76.583333333333329</v>
      </c>
      <c r="AW196" s="281">
        <f>tabItens[[#This Row],[QTDE ATUAL]] + tabItens[[#This Row],[RC QTDE]] + tabItens[[#This Row],[AF SALDO]] + tabItens[[#This Row],[Recentes]]</f>
        <v>377</v>
      </c>
      <c r="AX196" s="309">
        <v>100</v>
      </c>
      <c r="AY196" s="309">
        <v>4</v>
      </c>
      <c r="AZ196" s="309">
        <f>IF(ISBLANK(tabItens[[#This Row],[CÓDIGO]]),"",tabItens[[#This Row],[PontoMês]] * (AZ$2+tabItens[[#This Row],[PontoQtM]]))</f>
        <v>400</v>
      </c>
      <c r="BA196" s="308">
        <f>tabItens[[#This Row],[PontoPed]] - tabItens[[#This Row],[Saldo]] + (1/10)</f>
        <v>23.1</v>
      </c>
      <c r="BB196" s="308">
        <f xml:space="preserve"> tabItens[[#This Row],[PontoMês]] * BB$2 - tabItens[[#This Row],[QTDE ATUAL]] - (1/10)</f>
        <v>-277.10000000000002</v>
      </c>
      <c r="BC196" s="310">
        <f>IF( tabItens[[#This Row],[PontoPed]]&gt;0, IF(tabItens[[#This Row],[PontoPed]]&lt;1, 1, IF( tabItens[[#This Row],[Saldo]]&gt;tabItens[[#This Row],[PontoPed]], 0, (tabItens[[#This Row],[PontoPed]]-tabItens[[#This Row],[Saldo]])/tabItens[[#This Row],[PontoPed]] ) ), 0 )</f>
        <v>5.7500000000000002E-2</v>
      </c>
      <c r="BD196" s="311">
        <f>ROUNDDOWN(IF( OR( AND(tabItens[[#This Row],[PontoPed]]&lt;tabItens[[#This Row],[Saldo]],tabItens[[#This Row],[Saldo]]&gt;0), tabItens[[#This Row],[PontoPed]]=0), 99, IF(AND(tabItens[[#This Row],[Saldo]]=0,tabItens[[#This Row],[PontoPed]]&gt;0), 0, (1-tabItens[[#This Row],[PctAb]])*10 ) ),0)</f>
        <v>9</v>
      </c>
      <c r="BE196" s="312">
        <f>MAX(ROUNDDOWN( IF(tabItens[[#This Row],[Abaixo]] &gt; 0,   tabItens[[#This Row],[Abaixo]] + (tabItens[[#This Row],[PontoMês]] * IF( OR( ISBLANK(tabItens[[#This Row],[ATA Nº/ANO]]), tabItens[[#This Row],[ATA Nº/ANO]] = ""),BE$2,BE$1)),0),0),0)</f>
        <v>323</v>
      </c>
      <c r="BF19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6" s="313">
        <f>SUMIF(Consumo!$C$3:$C$862,tabItens[[#This Row],[CÓDIGO]],Consumo!$E$3:$E$862)</f>
        <v>96</v>
      </c>
      <c r="BH196" s="314">
        <f>IF(AND(tabItens[[#This Row],[Pend]] &gt; 0,tabItens[[#This Row],[Consumo]] &lt;&gt; 0), tabItens[[#This Row],[Pend]] / tabItens[[#This Row],[Consumo]], 0 )</f>
        <v>0.10446137105549511</v>
      </c>
      <c r="BI196" s="313"/>
      <c r="BJ196" s="313"/>
      <c r="BK196" s="315" t="s">
        <v>907</v>
      </c>
    </row>
    <row r="197" spans="1:63" x14ac:dyDescent="0.3">
      <c r="A197" s="336">
        <v>35555</v>
      </c>
      <c r="B197" s="277" t="s">
        <v>1303</v>
      </c>
      <c r="C197" s="337" t="s">
        <v>381</v>
      </c>
      <c r="D197" s="338">
        <v>0.4</v>
      </c>
      <c r="E197" s="339"/>
      <c r="F197" s="339"/>
      <c r="G197" s="339" t="s">
        <v>892</v>
      </c>
      <c r="H197" s="281">
        <v>63</v>
      </c>
      <c r="I197" s="340">
        <v>103003</v>
      </c>
      <c r="J197" s="341">
        <v>0.4</v>
      </c>
      <c r="K197" s="342">
        <v>75</v>
      </c>
      <c r="L197" s="285">
        <f>IF(tabItens[[#This Row],[Média]] &gt; 0, tabItens[[#This Row],[QTDE ATUAL]] / tabItens[[#This Row],[Média]],999.9)</f>
        <v>12.813559322033898</v>
      </c>
      <c r="M197" s="286">
        <v>0</v>
      </c>
      <c r="N197" s="287">
        <f>tabItens[[#This Row],[VALOR UNIT.]] * tabItens[[#This Row],[LC]]</f>
        <v>0</v>
      </c>
      <c r="O197" s="344" t="s">
        <v>2126</v>
      </c>
      <c r="P197" s="289"/>
      <c r="Q197" s="345"/>
      <c r="R197" s="343"/>
      <c r="S197" s="346"/>
      <c r="T197" s="292">
        <f>ROUNDDOWN(IFERROR(tabItens[[#This Row],[ATA DT.VALID.]] - $D$1,0) / 30,0)</f>
        <v>-1507</v>
      </c>
      <c r="U197" s="277" t="s">
        <v>1038</v>
      </c>
      <c r="V197" s="293">
        <v>1</v>
      </c>
      <c r="W197" s="294" t="s">
        <v>2106</v>
      </c>
      <c r="X197" s="295">
        <v>83</v>
      </c>
      <c r="Y197" s="296">
        <v>2</v>
      </c>
      <c r="Z197" s="297"/>
      <c r="AA197" s="298"/>
      <c r="AB197" s="299"/>
      <c r="AC197" s="299"/>
      <c r="AD197" s="298"/>
      <c r="AE197" s="299"/>
      <c r="AF197" s="292"/>
      <c r="AG197" s="300" t="s">
        <v>904</v>
      </c>
      <c r="AH197" s="301"/>
      <c r="AI197" s="292">
        <v>26</v>
      </c>
      <c r="AJ197" s="301">
        <v>43257</v>
      </c>
      <c r="AK197" s="301" t="s">
        <v>892</v>
      </c>
      <c r="AL197" s="301">
        <v>43217</v>
      </c>
      <c r="AM197" s="346"/>
      <c r="AN197" s="339"/>
      <c r="AO197" s="302" t="str">
        <f>_xlfn.IFNA(IF(VLOOKUP(tabItens[[#This Row],[CÓDIGO]],tabExcluirDoEstoque[#Data],1,FALSE),"sim",""),"")</f>
        <v/>
      </c>
      <c r="AP197" s="303" t="str">
        <f ca="1">IF(OR(ISBLANK(tabItens[[#This Row],[ATA DT.VALID.]]),tabItens[[#This Row],[ATA DT.VALID.]]="",tabItens[[#This Row],[ATA DT.VALID.]]=" "),"",IF(TYPE(tabItens[[#This Row],[ATA DT.VALID.]])=1,ROUNDUP((tabItens[[#This Row],[ATA DT.VALID.]]-TODAY())/7,0),""))</f>
        <v/>
      </c>
      <c r="AQ197" s="304">
        <v>0</v>
      </c>
      <c r="AR197" s="305" t="str">
        <f>IF(ISBLANK(tabItens[[#This Row],[CÓDIGO]]),"",IFERROR(VLOOKUP(tabItens[[#This Row],[CÓDIGO]],Consumo!$C$3:$AC$862,26,FALSE),0))</f>
        <v>04.2023</v>
      </c>
      <c r="AS197" s="306">
        <f>SUMIF(Consumo!$C$3:$C$862,tabItens[[#This Row],[CÓDIGO]],Consumo!$N$3:$N$862) + SUMIF(Consumo!$C$3:$C$862,tabItens[[#This Row],[CÓDIGO]],Consumo!$O$3:$O$862) + SUMIF(Consumo!$C$3:$C$862,tabItens[[#This Row],[CÓDIGO]],Consumo!$P$3:$P$862) + SUMIF(Consumo!$C$3:$C$862,tabItens[[#This Row],[CÓDIGO]],Consumo!$Q$3:$Q$862)</f>
        <v>0</v>
      </c>
      <c r="AT197" s="306">
        <f>SUMIF(Consumo!$C$3:$C$862,tabItens[[#This Row],[CÓDIGO]],Consumo!$Z$3:$Z$862)</f>
        <v>75</v>
      </c>
      <c r="AU197" s="307">
        <f>SUMIF(Consumo!$C$3:$C$862,tabItens[[#This Row],[CÓDIGO]],Consumo!$AA$3:$AA$862)</f>
        <v>55</v>
      </c>
      <c r="AV197" s="308">
        <f>SUMIF(Consumo!$C$3:$C$862,tabItens[[#This Row],[CÓDIGO]],Consumo!$Y$3:$Y$862)</f>
        <v>4.916666666666667</v>
      </c>
      <c r="AW197" s="281">
        <f>tabItens[[#This Row],[QTDE ATUAL]] + tabItens[[#This Row],[RC QTDE]] + tabItens[[#This Row],[AF SALDO]] + tabItens[[#This Row],[Recentes]]</f>
        <v>63</v>
      </c>
      <c r="AX197" s="309">
        <v>17</v>
      </c>
      <c r="AY197" s="309">
        <v>4</v>
      </c>
      <c r="AZ197" s="309">
        <f>IF(ISBLANK(tabItens[[#This Row],[CÓDIGO]]),"",tabItens[[#This Row],[PontoMês]] * (AZ$2+tabItens[[#This Row],[PontoQtM]]))</f>
        <v>68</v>
      </c>
      <c r="BA197" s="308">
        <f>tabItens[[#This Row],[PontoPed]] - tabItens[[#This Row],[Saldo]] + (1/10)</f>
        <v>5.0999999999999996</v>
      </c>
      <c r="BB197" s="308">
        <f xml:space="preserve"> tabItens[[#This Row],[PontoMês]] * BB$2 - tabItens[[#This Row],[QTDE ATUAL]] - (1/10)</f>
        <v>-46.1</v>
      </c>
      <c r="BC197" s="310">
        <f>IF( tabItens[[#This Row],[PontoPed]]&gt;0, IF(tabItens[[#This Row],[PontoPed]]&lt;1, 1, IF( tabItens[[#This Row],[Saldo]]&gt;tabItens[[#This Row],[PontoPed]], 0, (tabItens[[#This Row],[PontoPed]]-tabItens[[#This Row],[Saldo]])/tabItens[[#This Row],[PontoPed]] ) ), 0 )</f>
        <v>7.3529411764705885E-2</v>
      </c>
      <c r="BD197" s="311">
        <f>ROUNDDOWN(IF( OR( AND(tabItens[[#This Row],[PontoPed]]&lt;tabItens[[#This Row],[Saldo]],tabItens[[#This Row],[Saldo]]&gt;0), tabItens[[#This Row],[PontoPed]]=0), 99, IF(AND(tabItens[[#This Row],[Saldo]]=0,tabItens[[#This Row],[PontoPed]]&gt;0), 0, (1-tabItens[[#This Row],[PctAb]])*10 ) ),0)</f>
        <v>9</v>
      </c>
      <c r="BE197" s="312">
        <f>MAX(ROUNDDOWN( IF(tabItens[[#This Row],[Abaixo]] &gt; 0,   tabItens[[#This Row],[Abaixo]] + (tabItens[[#This Row],[PontoMês]] * IF( OR( ISBLANK(tabItens[[#This Row],[ATA Nº/ANO]]), tabItens[[#This Row],[ATA Nº/ANO]] = ""),BE$2,BE$1)),0),0),0)</f>
        <v>56</v>
      </c>
      <c r="BF19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7" s="313">
        <f>SUMIF(Consumo!$C$3:$C$862,tabItens[[#This Row],[CÓDIGO]],Consumo!$E$3:$E$862)</f>
        <v>0</v>
      </c>
      <c r="BH197" s="314">
        <f>IF(AND(tabItens[[#This Row],[Pend]] &gt; 0,tabItens[[#This Row],[Consumo]] &lt;&gt; 0), tabItens[[#This Row],[Pend]] / tabItens[[#This Row],[Consumo]], 0 )</f>
        <v>0</v>
      </c>
      <c r="BI197" s="313"/>
      <c r="BJ197" s="313"/>
      <c r="BK197" s="315" t="s">
        <v>907</v>
      </c>
    </row>
    <row r="198" spans="1:63" x14ac:dyDescent="0.3">
      <c r="A198" s="336">
        <v>140028</v>
      </c>
      <c r="B198" s="277" t="s">
        <v>2030</v>
      </c>
      <c r="C198" s="337" t="s">
        <v>261</v>
      </c>
      <c r="D198" s="338">
        <v>94</v>
      </c>
      <c r="E198" s="339"/>
      <c r="F198" s="339"/>
      <c r="G198" s="339" t="s">
        <v>892</v>
      </c>
      <c r="H198" s="281">
        <v>843</v>
      </c>
      <c r="I198" s="340">
        <v>103003</v>
      </c>
      <c r="J198" s="341">
        <v>94</v>
      </c>
      <c r="K198" s="342">
        <v>49</v>
      </c>
      <c r="L198" s="285">
        <f>IF(tabItens[[#This Row],[Média]] &gt; 0, tabItens[[#This Row],[QTDE ATUAL]] / tabItens[[#This Row],[Média]],999.9)</f>
        <v>180.64285714285714</v>
      </c>
      <c r="M198" s="286">
        <v>0</v>
      </c>
      <c r="N198" s="287">
        <f>tabItens[[#This Row],[VALOR UNIT.]] * tabItens[[#This Row],[LC]]</f>
        <v>0</v>
      </c>
      <c r="O198" s="344" t="s">
        <v>2234</v>
      </c>
      <c r="P198" s="289"/>
      <c r="Q198" s="345"/>
      <c r="R198" s="343"/>
      <c r="S198" s="346"/>
      <c r="T198" s="292">
        <f>ROUNDDOWN(IFERROR(tabItens[[#This Row],[ATA DT.VALID.]] - $D$1,0) / 30,0)</f>
        <v>-1507</v>
      </c>
      <c r="U198" s="277" t="s">
        <v>1716</v>
      </c>
      <c r="V198" s="293">
        <v>1</v>
      </c>
      <c r="W198" s="294" t="s">
        <v>903</v>
      </c>
      <c r="X198" s="295">
        <v>55</v>
      </c>
      <c r="Y198" s="296">
        <v>19</v>
      </c>
      <c r="Z198" s="297"/>
      <c r="AA198" s="298"/>
      <c r="AB198" s="299"/>
      <c r="AC198" s="299"/>
      <c r="AD198" s="298"/>
      <c r="AE198" s="299"/>
      <c r="AF198" s="292"/>
      <c r="AG198" s="300" t="s">
        <v>904</v>
      </c>
      <c r="AH198" s="301"/>
      <c r="AI198" s="292">
        <v>20</v>
      </c>
      <c r="AJ198" s="301" t="s">
        <v>892</v>
      </c>
      <c r="AK198" s="301">
        <v>44096</v>
      </c>
      <c r="AL198" s="301">
        <v>45139</v>
      </c>
      <c r="AM198" s="346"/>
      <c r="AN198" s="339"/>
      <c r="AO198" s="302" t="str">
        <f>_xlfn.IFNA(IF(VLOOKUP(tabItens[[#This Row],[CÓDIGO]],tabExcluirDoEstoque[#Data],1,FALSE),"sim",""),"")</f>
        <v/>
      </c>
      <c r="AP198" s="303" t="str">
        <f ca="1">IF(OR(ISBLANK(tabItens[[#This Row],[ATA DT.VALID.]]),tabItens[[#This Row],[ATA DT.VALID.]]="",tabItens[[#This Row],[ATA DT.VALID.]]=" "),"",IF(TYPE(tabItens[[#This Row],[ATA DT.VALID.]])=1,ROUNDUP((tabItens[[#This Row],[ATA DT.VALID.]]-TODAY())/7,0),""))</f>
        <v/>
      </c>
      <c r="AQ198" s="304">
        <v>0</v>
      </c>
      <c r="AR198" s="305" t="str">
        <f>IF(ISBLANK(tabItens[[#This Row],[CÓDIGO]]),"",IFERROR(VLOOKUP(tabItens[[#This Row],[CÓDIGO]],Consumo!$C$3:$AC$862,26,FALSE),0))</f>
        <v>09.2023</v>
      </c>
      <c r="AS198" s="306">
        <f>SUMIF(Consumo!$C$3:$C$862,tabItens[[#This Row],[CÓDIGO]],Consumo!$N$3:$N$862) + SUMIF(Consumo!$C$3:$C$862,tabItens[[#This Row],[CÓDIGO]],Consumo!$O$3:$O$862) + SUMIF(Consumo!$C$3:$C$862,tabItens[[#This Row],[CÓDIGO]],Consumo!$P$3:$P$862) + SUMIF(Consumo!$C$3:$C$862,tabItens[[#This Row],[CÓDIGO]],Consumo!$Q$3:$Q$862)</f>
        <v>9</v>
      </c>
      <c r="AT198" s="306">
        <f>SUMIF(Consumo!$C$3:$C$862,tabItens[[#This Row],[CÓDIGO]],Consumo!$Z$3:$Z$862)</f>
        <v>58</v>
      </c>
      <c r="AU198" s="307">
        <f>SUMIF(Consumo!$C$3:$C$862,tabItens[[#This Row],[CÓDIGO]],Consumo!$AA$3:$AA$862)</f>
        <v>16</v>
      </c>
      <c r="AV198" s="308">
        <f>SUMIF(Consumo!$C$3:$C$862,tabItens[[#This Row],[CÓDIGO]],Consumo!$Y$3:$Y$862)</f>
        <v>4.666666666666667</v>
      </c>
      <c r="AW198" s="281">
        <f>tabItens[[#This Row],[QTDE ATUAL]] + tabItens[[#This Row],[RC QTDE]] + tabItens[[#This Row],[AF SALDO]] + tabItens[[#This Row],[Recentes]]</f>
        <v>843</v>
      </c>
      <c r="AX198" s="309">
        <v>234</v>
      </c>
      <c r="AY198" s="309">
        <v>4</v>
      </c>
      <c r="AZ198" s="309">
        <f>IF(ISBLANK(tabItens[[#This Row],[CÓDIGO]]),"",tabItens[[#This Row],[PontoMês]] * (AZ$2+tabItens[[#This Row],[PontoQtM]]))</f>
        <v>936</v>
      </c>
      <c r="BA198" s="308">
        <f>tabItens[[#This Row],[PontoPed]] - tabItens[[#This Row],[Saldo]] + (1/10)</f>
        <v>93.1</v>
      </c>
      <c r="BB198" s="308">
        <f xml:space="preserve"> tabItens[[#This Row],[PontoMês]] * BB$2 - tabItens[[#This Row],[QTDE ATUAL]] - (1/10)</f>
        <v>-609.1</v>
      </c>
      <c r="BC198" s="310">
        <f>IF( tabItens[[#This Row],[PontoPed]]&gt;0, IF(tabItens[[#This Row],[PontoPed]]&lt;1, 1, IF( tabItens[[#This Row],[Saldo]]&gt;tabItens[[#This Row],[PontoPed]], 0, (tabItens[[#This Row],[PontoPed]]-tabItens[[#This Row],[Saldo]])/tabItens[[#This Row],[PontoPed]] ) ), 0 )</f>
        <v>9.9358974358974353E-2</v>
      </c>
      <c r="BD198" s="311">
        <f>ROUNDDOWN(IF( OR( AND(tabItens[[#This Row],[PontoPed]]&lt;tabItens[[#This Row],[Saldo]],tabItens[[#This Row],[Saldo]]&gt;0), tabItens[[#This Row],[PontoPed]]=0), 99, IF(AND(tabItens[[#This Row],[Saldo]]=0,tabItens[[#This Row],[PontoPed]]&gt;0), 0, (1-tabItens[[#This Row],[PctAb]])*10 ) ),0)</f>
        <v>9</v>
      </c>
      <c r="BE198" s="312">
        <f>MAX(ROUNDDOWN( IF(tabItens[[#This Row],[Abaixo]] &gt; 0,   tabItens[[#This Row],[Abaixo]] + (tabItens[[#This Row],[PontoMês]] * IF( OR( ISBLANK(tabItens[[#This Row],[ATA Nº/ANO]]), tabItens[[#This Row],[ATA Nº/ANO]] = ""),BE$2,BE$1)),0),0),0)</f>
        <v>795</v>
      </c>
      <c r="BF19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8" s="313">
        <f>SUMIF(Consumo!$C$3:$C$862,tabItens[[#This Row],[CÓDIGO]],Consumo!$E$3:$E$862)</f>
        <v>0</v>
      </c>
      <c r="BH198" s="314">
        <f>IF(AND(tabItens[[#This Row],[Pend]] &gt; 0,tabItens[[#This Row],[Consumo]] &lt;&gt; 0), tabItens[[#This Row],[Pend]] / tabItens[[#This Row],[Consumo]], 0 )</f>
        <v>0</v>
      </c>
      <c r="BI198" s="313"/>
      <c r="BJ198" s="313"/>
      <c r="BK198" s="315" t="s">
        <v>907</v>
      </c>
    </row>
    <row r="199" spans="1:63" x14ac:dyDescent="0.3">
      <c r="A199" s="336">
        <v>13655</v>
      </c>
      <c r="B199" s="277" t="s">
        <v>1089</v>
      </c>
      <c r="C199" s="337" t="s">
        <v>31</v>
      </c>
      <c r="D199" s="338">
        <v>1.74</v>
      </c>
      <c r="E199" s="339"/>
      <c r="F199" s="339"/>
      <c r="G199" s="339" t="s">
        <v>892</v>
      </c>
      <c r="H199" s="281">
        <v>4386</v>
      </c>
      <c r="I199" s="340">
        <v>103003</v>
      </c>
      <c r="J199" s="341">
        <v>1.74</v>
      </c>
      <c r="K199" s="342">
        <v>14003</v>
      </c>
      <c r="L199" s="285">
        <f>IF(tabItens[[#This Row],[Média]] &gt; 0, tabItens[[#This Row],[QTDE ATUAL]] / tabItens[[#This Row],[Média]],999.9)</f>
        <v>3.701526127013151</v>
      </c>
      <c r="M199" s="286">
        <v>0</v>
      </c>
      <c r="N199" s="287">
        <f>tabItens[[#This Row],[VALOR UNIT.]] * tabItens[[#This Row],[LC]]</f>
        <v>0</v>
      </c>
      <c r="O199" s="344" t="s">
        <v>2141</v>
      </c>
      <c r="P199" s="289"/>
      <c r="Q199" s="345"/>
      <c r="R199" s="343"/>
      <c r="S199" s="346"/>
      <c r="T199" s="292">
        <f>ROUNDDOWN(IFERROR(tabItens[[#This Row],[ATA DT.VALID.]] - $D$1,0) / 30,0)</f>
        <v>-1507</v>
      </c>
      <c r="U199" s="277" t="s">
        <v>983</v>
      </c>
      <c r="V199" s="293">
        <v>1</v>
      </c>
      <c r="W199" s="294" t="s">
        <v>905</v>
      </c>
      <c r="X199" s="295">
        <v>45</v>
      </c>
      <c r="Y199" s="296">
        <v>11</v>
      </c>
      <c r="Z199" s="297">
        <v>6211</v>
      </c>
      <c r="AA199" s="298">
        <v>2023</v>
      </c>
      <c r="AB199" s="299">
        <v>1000</v>
      </c>
      <c r="AC199" s="299"/>
      <c r="AD199" s="298"/>
      <c r="AE199" s="299"/>
      <c r="AF199" s="292"/>
      <c r="AG199" s="300" t="s">
        <v>904</v>
      </c>
      <c r="AH199" s="301"/>
      <c r="AI199" s="292">
        <v>5868</v>
      </c>
      <c r="AJ199" s="301">
        <v>44993</v>
      </c>
      <c r="AK199" s="301" t="s">
        <v>892</v>
      </c>
      <c r="AL199" s="301">
        <v>45107</v>
      </c>
      <c r="AM199" s="346"/>
      <c r="AN199" s="339"/>
      <c r="AO199" s="302" t="str">
        <f>_xlfn.IFNA(IF(VLOOKUP(tabItens[[#This Row],[CÓDIGO]],tabExcluirDoEstoque[#Data],1,FALSE),"sim",""),"")</f>
        <v/>
      </c>
      <c r="AP199" s="303" t="str">
        <f ca="1">IF(OR(ISBLANK(tabItens[[#This Row],[ATA DT.VALID.]]),tabItens[[#This Row],[ATA DT.VALID.]]="",tabItens[[#This Row],[ATA DT.VALID.]]=" "),"",IF(TYPE(tabItens[[#This Row],[ATA DT.VALID.]])=1,ROUNDUP((tabItens[[#This Row],[ATA DT.VALID.]]-TODAY())/7,0),""))</f>
        <v/>
      </c>
      <c r="AQ199" s="304">
        <v>0</v>
      </c>
      <c r="AR199" s="305" t="str">
        <f>IF(ISBLANK(tabItens[[#This Row],[CÓDIGO]]),"",IFERROR(VLOOKUP(tabItens[[#This Row],[CÓDIGO]],Consumo!$C$3:$AC$862,26,FALSE),0))</f>
        <v>09.2023</v>
      </c>
      <c r="AS199" s="306">
        <f>SUMIF(Consumo!$C$3:$C$862,tabItens[[#This Row],[CÓDIGO]],Consumo!$N$3:$N$862) + SUMIF(Consumo!$C$3:$C$862,tabItens[[#This Row],[CÓDIGO]],Consumo!$O$3:$O$862) + SUMIF(Consumo!$C$3:$C$862,tabItens[[#This Row],[CÓDIGO]],Consumo!$P$3:$P$862) + SUMIF(Consumo!$C$3:$C$862,tabItens[[#This Row],[CÓDIGO]],Consumo!$Q$3:$Q$862)</f>
        <v>2647</v>
      </c>
      <c r="AT199" s="306">
        <f>SUMIF(Consumo!$C$3:$C$862,tabItens[[#This Row],[CÓDIGO]],Consumo!$Z$3:$Z$862)</f>
        <v>17460</v>
      </c>
      <c r="AU199" s="307">
        <f>SUMIF(Consumo!$C$3:$C$862,tabItens[[#This Row],[CÓDIGO]],Consumo!$AA$3:$AA$862)</f>
        <v>9807</v>
      </c>
      <c r="AV199" s="308">
        <f>SUMIF(Consumo!$C$3:$C$862,tabItens[[#This Row],[CÓDIGO]],Consumo!$Y$3:$Y$862)</f>
        <v>1184.9166666666667</v>
      </c>
      <c r="AW199" s="281">
        <f>tabItens[[#This Row],[QTDE ATUAL]] + tabItens[[#This Row],[RC QTDE]] + tabItens[[#This Row],[AF SALDO]] + tabItens[[#This Row],[Recentes]]</f>
        <v>5386</v>
      </c>
      <c r="AX199" s="309">
        <v>1435</v>
      </c>
      <c r="AY199" s="309">
        <v>4</v>
      </c>
      <c r="AZ199" s="309">
        <f>IF(ISBLANK(tabItens[[#This Row],[CÓDIGO]]),"",tabItens[[#This Row],[PontoMês]] * (AZ$2+tabItens[[#This Row],[PontoQtM]]))</f>
        <v>5740</v>
      </c>
      <c r="BA199" s="308">
        <f>tabItens[[#This Row],[PontoPed]] - tabItens[[#This Row],[Saldo]] + (1/10)</f>
        <v>354.1</v>
      </c>
      <c r="BB199" s="308">
        <f xml:space="preserve"> tabItens[[#This Row],[PontoMês]] * BB$2 - tabItens[[#This Row],[QTDE ATUAL]] - (1/10)</f>
        <v>-2951.1</v>
      </c>
      <c r="BC199" s="310">
        <f>IF( tabItens[[#This Row],[PontoPed]]&gt;0, IF(tabItens[[#This Row],[PontoPed]]&lt;1, 1, IF( tabItens[[#This Row],[Saldo]]&gt;tabItens[[#This Row],[PontoPed]], 0, (tabItens[[#This Row],[PontoPed]]-tabItens[[#This Row],[Saldo]])/tabItens[[#This Row],[PontoPed]] ) ), 0 )</f>
        <v>6.167247386759582E-2</v>
      </c>
      <c r="BD199" s="311">
        <f>ROUNDDOWN(IF( OR( AND(tabItens[[#This Row],[PontoPed]]&lt;tabItens[[#This Row],[Saldo]],tabItens[[#This Row],[Saldo]]&gt;0), tabItens[[#This Row],[PontoPed]]=0), 99, IF(AND(tabItens[[#This Row],[Saldo]]=0,tabItens[[#This Row],[PontoPed]]&gt;0), 0, (1-tabItens[[#This Row],[PctAb]])*10 ) ),0)</f>
        <v>9</v>
      </c>
      <c r="BE199" s="312">
        <f>MAX(ROUNDDOWN( IF(tabItens[[#This Row],[Abaixo]] &gt; 0,   tabItens[[#This Row],[Abaixo]] + (tabItens[[#This Row],[PontoMês]] * IF( OR( ISBLANK(tabItens[[#This Row],[ATA Nº/ANO]]), tabItens[[#This Row],[ATA Nº/ANO]] = ""),BE$2,BE$1)),0),0),0)</f>
        <v>4659</v>
      </c>
      <c r="BF19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199" s="313">
        <f>SUMIF(Consumo!$C$3:$C$862,tabItens[[#This Row],[CÓDIGO]],Consumo!$E$3:$E$862)</f>
        <v>7</v>
      </c>
      <c r="BH199" s="314">
        <f>IF(AND(tabItens[[#This Row],[Pend]] &gt; 0,tabItens[[#This Row],[Consumo]] &lt;&gt; 0), tabItens[[#This Row],[Pend]] / tabItens[[#This Row],[Consumo]], 0 )</f>
        <v>4.0091638029782358E-4</v>
      </c>
      <c r="BI199" s="313"/>
      <c r="BJ199" s="313"/>
      <c r="BK199" s="315" t="s">
        <v>907</v>
      </c>
    </row>
    <row r="200" spans="1:63" x14ac:dyDescent="0.3">
      <c r="A200" s="336">
        <v>11418</v>
      </c>
      <c r="B200" s="277" t="s">
        <v>978</v>
      </c>
      <c r="C200" s="337" t="s">
        <v>264</v>
      </c>
      <c r="D200" s="338">
        <v>1.39</v>
      </c>
      <c r="E200" s="339"/>
      <c r="F200" s="339"/>
      <c r="G200" s="339" t="s">
        <v>892</v>
      </c>
      <c r="H200" s="281">
        <v>1449</v>
      </c>
      <c r="I200" s="340">
        <v>103003</v>
      </c>
      <c r="J200" s="341">
        <v>1.39</v>
      </c>
      <c r="K200" s="342">
        <v>7426</v>
      </c>
      <c r="L200" s="285">
        <f>IF(tabItens[[#This Row],[Média]] &gt; 0, tabItens[[#This Row],[QTDE ATUAL]] / tabItens[[#This Row],[Média]],999.9)</f>
        <v>2.4921886197506091</v>
      </c>
      <c r="M200" s="286">
        <v>0</v>
      </c>
      <c r="N200" s="287">
        <f>tabItens[[#This Row],[VALOR UNIT.]] * tabItens[[#This Row],[LC]]</f>
        <v>0</v>
      </c>
      <c r="O200" s="344"/>
      <c r="P200" s="289"/>
      <c r="Q200" s="345"/>
      <c r="R200" s="343"/>
      <c r="S200" s="346"/>
      <c r="T200" s="292">
        <f>ROUNDDOWN(IFERROR(tabItens[[#This Row],[ATA DT.VALID.]] - $D$1,0) / 30,0)</f>
        <v>-1507</v>
      </c>
      <c r="U200" s="277" t="s">
        <v>952</v>
      </c>
      <c r="V200" s="293">
        <v>1</v>
      </c>
      <c r="W200" s="294" t="s">
        <v>905</v>
      </c>
      <c r="X200" s="295">
        <v>45</v>
      </c>
      <c r="Y200" s="296">
        <v>10</v>
      </c>
      <c r="Z200" s="297">
        <v>6209</v>
      </c>
      <c r="AA200" s="298">
        <v>2023</v>
      </c>
      <c r="AB200" s="299">
        <v>1000</v>
      </c>
      <c r="AC200" s="299"/>
      <c r="AD200" s="298"/>
      <c r="AE200" s="299"/>
      <c r="AF200" s="292"/>
      <c r="AG200" s="300" t="s">
        <v>904</v>
      </c>
      <c r="AH200" s="301"/>
      <c r="AI200" s="292">
        <v>2860</v>
      </c>
      <c r="AJ200" s="301">
        <v>44956</v>
      </c>
      <c r="AK200" s="301" t="s">
        <v>892</v>
      </c>
      <c r="AL200" s="301">
        <v>44910</v>
      </c>
      <c r="AM200" s="346"/>
      <c r="AN200" s="339"/>
      <c r="AO200" s="302" t="str">
        <f>_xlfn.IFNA(IF(VLOOKUP(tabItens[[#This Row],[CÓDIGO]],tabExcluirDoEstoque[#Data],1,FALSE),"sim",""),"")</f>
        <v/>
      </c>
      <c r="AP200" s="303" t="str">
        <f ca="1">IF(OR(ISBLANK(tabItens[[#This Row],[ATA DT.VALID.]]),tabItens[[#This Row],[ATA DT.VALID.]]="",tabItens[[#This Row],[ATA DT.VALID.]]=" "),"",IF(TYPE(tabItens[[#This Row],[ATA DT.VALID.]])=1,ROUNDUP((tabItens[[#This Row],[ATA DT.VALID.]]-TODAY())/7,0),""))</f>
        <v/>
      </c>
      <c r="AQ200" s="304"/>
      <c r="AR200" s="305" t="str">
        <f>IF(ISBLANK(tabItens[[#This Row],[CÓDIGO]]),"",IFERROR(VLOOKUP(tabItens[[#This Row],[CÓDIGO]],Consumo!$C$3:$AC$862,26,FALSE),0))</f>
        <v>09.2023</v>
      </c>
      <c r="AS200" s="306">
        <f>SUMIF(Consumo!$C$3:$C$862,tabItens[[#This Row],[CÓDIGO]],Consumo!$N$3:$N$862) + SUMIF(Consumo!$C$3:$C$862,tabItens[[#This Row],[CÓDIGO]],Consumo!$O$3:$O$862) + SUMIF(Consumo!$C$3:$C$862,tabItens[[#This Row],[CÓDIGO]],Consumo!$P$3:$P$862) + SUMIF(Consumo!$C$3:$C$862,tabItens[[#This Row],[CÓDIGO]],Consumo!$Q$3:$Q$862)</f>
        <v>1466</v>
      </c>
      <c r="AT200" s="306">
        <f>SUMIF(Consumo!$C$3:$C$862,tabItens[[#This Row],[CÓDIGO]],Consumo!$Z$3:$Z$862)</f>
        <v>8808</v>
      </c>
      <c r="AU200" s="307">
        <f>SUMIF(Consumo!$C$3:$C$862,tabItens[[#This Row],[CÓDIGO]],Consumo!$AA$3:$AA$862)</f>
        <v>5441</v>
      </c>
      <c r="AV200" s="308">
        <f>SUMIF(Consumo!$C$3:$C$862,tabItens[[#This Row],[CÓDIGO]],Consumo!$Y$3:$Y$862)</f>
        <v>581.41666666666663</v>
      </c>
      <c r="AW200" s="281">
        <f>tabItens[[#This Row],[QTDE ATUAL]] + tabItens[[#This Row],[RC QTDE]] + tabItens[[#This Row],[AF SALDO]] + tabItens[[#This Row],[Recentes]]</f>
        <v>2449</v>
      </c>
      <c r="AX200" s="309">
        <v>657</v>
      </c>
      <c r="AY200" s="309">
        <v>4</v>
      </c>
      <c r="AZ200" s="309">
        <f>IF(ISBLANK(tabItens[[#This Row],[CÓDIGO]]),"",tabItens[[#This Row],[PontoMês]] * (AZ$2+tabItens[[#This Row],[PontoQtM]]))</f>
        <v>2628</v>
      </c>
      <c r="BA200" s="308">
        <f>tabItens[[#This Row],[PontoPed]] - tabItens[[#This Row],[Saldo]] + (1/10)</f>
        <v>179.1</v>
      </c>
      <c r="BB200" s="308">
        <f xml:space="preserve"> tabItens[[#This Row],[PontoMês]] * BB$2 - tabItens[[#This Row],[QTDE ATUAL]] - (1/10)</f>
        <v>-792.1</v>
      </c>
      <c r="BC200" s="310">
        <f>IF( tabItens[[#This Row],[PontoPed]]&gt;0, IF(tabItens[[#This Row],[PontoPed]]&lt;1, 1, IF( tabItens[[#This Row],[Saldo]]&gt;tabItens[[#This Row],[PontoPed]], 0, (tabItens[[#This Row],[PontoPed]]-tabItens[[#This Row],[Saldo]])/tabItens[[#This Row],[PontoPed]] ) ), 0 )</f>
        <v>6.8112633181126328E-2</v>
      </c>
      <c r="BD200" s="311">
        <f>ROUNDDOWN(IF( OR( AND(tabItens[[#This Row],[PontoPed]]&lt;tabItens[[#This Row],[Saldo]],tabItens[[#This Row],[Saldo]]&gt;0), tabItens[[#This Row],[PontoPed]]=0), 99, IF(AND(tabItens[[#This Row],[Saldo]]=0,tabItens[[#This Row],[PontoPed]]&gt;0), 0, (1-tabItens[[#This Row],[PctAb]])*10 ) ),0)</f>
        <v>9</v>
      </c>
      <c r="BE200" s="312">
        <f>MAX(ROUNDDOWN( IF(tabItens[[#This Row],[Abaixo]] &gt; 0,   tabItens[[#This Row],[Abaixo]] + (tabItens[[#This Row],[PontoMês]] * IF( OR( ISBLANK(tabItens[[#This Row],[ATA Nº/ANO]]), tabItens[[#This Row],[ATA Nº/ANO]] = ""),BE$2,BE$1)),0),0),0)</f>
        <v>4121</v>
      </c>
      <c r="BF20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4121</v>
      </c>
      <c r="BG200" s="313">
        <f>SUMIF(Consumo!$C$3:$C$862,tabItens[[#This Row],[CÓDIGO]],Consumo!$E$3:$E$862)</f>
        <v>230</v>
      </c>
      <c r="BH200" s="314">
        <f>IF(AND(tabItens[[#This Row],[Pend]] &gt; 0,tabItens[[#This Row],[Consumo]] &lt;&gt; 0), tabItens[[#This Row],[Pend]] / tabItens[[#This Row],[Consumo]], 0 )</f>
        <v>2.6112624886466849E-2</v>
      </c>
      <c r="BI200" s="313"/>
      <c r="BJ200" s="313"/>
      <c r="BK200" s="315" t="s">
        <v>907</v>
      </c>
    </row>
    <row r="201" spans="1:63" x14ac:dyDescent="0.3">
      <c r="A201" s="336">
        <v>11264</v>
      </c>
      <c r="B201" s="277" t="s">
        <v>977</v>
      </c>
      <c r="C201" s="337" t="s">
        <v>264</v>
      </c>
      <c r="D201" s="338">
        <v>13.92</v>
      </c>
      <c r="E201" s="339"/>
      <c r="F201" s="339"/>
      <c r="G201" s="339" t="s">
        <v>892</v>
      </c>
      <c r="H201" s="281">
        <v>135</v>
      </c>
      <c r="I201" s="340">
        <v>103003</v>
      </c>
      <c r="J201" s="341">
        <v>13.92</v>
      </c>
      <c r="K201" s="342">
        <v>241</v>
      </c>
      <c r="L201" s="285">
        <f>IF(tabItens[[#This Row],[Média]] &gt; 0, tabItens[[#This Row],[QTDE ATUAL]] / tabItens[[#This Row],[Média]],999.9)</f>
        <v>4.1968911917098453</v>
      </c>
      <c r="M201" s="286">
        <v>0</v>
      </c>
      <c r="N201" s="287">
        <f>tabItens[[#This Row],[VALOR UNIT.]] * tabItens[[#This Row],[LC]]</f>
        <v>0</v>
      </c>
      <c r="O201" s="344"/>
      <c r="P201" s="289"/>
      <c r="Q201" s="345"/>
      <c r="R201" s="343"/>
      <c r="S201" s="346"/>
      <c r="T201" s="292">
        <f>ROUNDDOWN(IFERROR(tabItens[[#This Row],[ATA DT.VALID.]] - $D$1,0) / 30,0)</f>
        <v>-1507</v>
      </c>
      <c r="U201" s="277" t="s">
        <v>974</v>
      </c>
      <c r="V201" s="293">
        <v>1</v>
      </c>
      <c r="W201" s="294" t="s">
        <v>2103</v>
      </c>
      <c r="X201" s="295">
        <v>45</v>
      </c>
      <c r="Y201" s="296">
        <v>12</v>
      </c>
      <c r="Z201" s="297"/>
      <c r="AA201" s="298"/>
      <c r="AB201" s="299"/>
      <c r="AC201" s="299"/>
      <c r="AD201" s="298"/>
      <c r="AE201" s="299"/>
      <c r="AF201" s="292"/>
      <c r="AG201" s="300" t="s">
        <v>904</v>
      </c>
      <c r="AH201" s="301"/>
      <c r="AI201" s="292">
        <v>120</v>
      </c>
      <c r="AJ201" s="301">
        <v>45013</v>
      </c>
      <c r="AK201" s="301" t="s">
        <v>892</v>
      </c>
      <c r="AL201" s="301">
        <v>44998</v>
      </c>
      <c r="AM201" s="346"/>
      <c r="AN201" s="339"/>
      <c r="AO201" s="302" t="str">
        <f>_xlfn.IFNA(IF(VLOOKUP(tabItens[[#This Row],[CÓDIGO]],tabExcluirDoEstoque[#Data],1,FALSE),"sim",""),"")</f>
        <v/>
      </c>
      <c r="AP201" s="303" t="str">
        <f ca="1">IF(OR(ISBLANK(tabItens[[#This Row],[ATA DT.VALID.]]),tabItens[[#This Row],[ATA DT.VALID.]]="",tabItens[[#This Row],[ATA DT.VALID.]]=" "),"",IF(TYPE(tabItens[[#This Row],[ATA DT.VALID.]])=1,ROUNDUP((tabItens[[#This Row],[ATA DT.VALID.]]-TODAY())/7,0),""))</f>
        <v/>
      </c>
      <c r="AQ201" s="304"/>
      <c r="AR201" s="305" t="str">
        <f>IF(ISBLANK(tabItens[[#This Row],[CÓDIGO]]),"",IFERROR(VLOOKUP(tabItens[[#This Row],[CÓDIGO]],Consumo!$C$3:$AC$862,26,FALSE),0))</f>
        <v>09.2023</v>
      </c>
      <c r="AS201" s="306">
        <f>SUMIF(Consumo!$C$3:$C$862,tabItens[[#This Row],[CÓDIGO]],Consumo!$N$3:$N$862) + SUMIF(Consumo!$C$3:$C$862,tabItens[[#This Row],[CÓDIGO]],Consumo!$O$3:$O$862) + SUMIF(Consumo!$C$3:$C$862,tabItens[[#This Row],[CÓDIGO]],Consumo!$P$3:$P$862) + SUMIF(Consumo!$C$3:$C$862,tabItens[[#This Row],[CÓDIGO]],Consumo!$Q$3:$Q$862)</f>
        <v>154</v>
      </c>
      <c r="AT201" s="306">
        <f>SUMIF(Consumo!$C$3:$C$862,tabItens[[#This Row],[CÓDIGO]],Consumo!$Z$3:$Z$862)</f>
        <v>386</v>
      </c>
      <c r="AU201" s="307">
        <f>SUMIF(Consumo!$C$3:$C$862,tabItens[[#This Row],[CÓDIGO]],Consumo!$AA$3:$AA$862)</f>
        <v>48</v>
      </c>
      <c r="AV201" s="308">
        <f>SUMIF(Consumo!$C$3:$C$862,tabItens[[#This Row],[CÓDIGO]],Consumo!$Y$3:$Y$862)</f>
        <v>32.166666666666664</v>
      </c>
      <c r="AW201" s="281">
        <f>tabItens[[#This Row],[QTDE ATUAL]] + tabItens[[#This Row],[RC QTDE]] + tabItens[[#This Row],[AF SALDO]] + tabItens[[#This Row],[Recentes]]</f>
        <v>135</v>
      </c>
      <c r="AX201" s="309">
        <v>36</v>
      </c>
      <c r="AY201" s="309">
        <v>4</v>
      </c>
      <c r="AZ201" s="309">
        <f>IF(ISBLANK(tabItens[[#This Row],[CÓDIGO]]),"",tabItens[[#This Row],[PontoMês]] * (AZ$2+tabItens[[#This Row],[PontoQtM]]))</f>
        <v>144</v>
      </c>
      <c r="BA201" s="308">
        <f>tabItens[[#This Row],[PontoPed]] - tabItens[[#This Row],[Saldo]] + (1/10)</f>
        <v>9.1</v>
      </c>
      <c r="BB201" s="308">
        <f xml:space="preserve"> tabItens[[#This Row],[PontoMês]] * BB$2 - tabItens[[#This Row],[QTDE ATUAL]] - (1/10)</f>
        <v>-99.1</v>
      </c>
      <c r="BC201" s="310">
        <f>IF( tabItens[[#This Row],[PontoPed]]&gt;0, IF(tabItens[[#This Row],[PontoPed]]&lt;1, 1, IF( tabItens[[#This Row],[Saldo]]&gt;tabItens[[#This Row],[PontoPed]], 0, (tabItens[[#This Row],[PontoPed]]-tabItens[[#This Row],[Saldo]])/tabItens[[#This Row],[PontoPed]] ) ), 0 )</f>
        <v>6.25E-2</v>
      </c>
      <c r="BD201" s="311">
        <f>ROUNDDOWN(IF( OR( AND(tabItens[[#This Row],[PontoPed]]&lt;tabItens[[#This Row],[Saldo]],tabItens[[#This Row],[Saldo]]&gt;0), tabItens[[#This Row],[PontoPed]]=0), 99, IF(AND(tabItens[[#This Row],[Saldo]]=0,tabItens[[#This Row],[PontoPed]]&gt;0), 0, (1-tabItens[[#This Row],[PctAb]])*10 ) ),0)</f>
        <v>9</v>
      </c>
      <c r="BE201" s="312">
        <f>MAX(ROUNDDOWN( IF(tabItens[[#This Row],[Abaixo]] &gt; 0,   tabItens[[#This Row],[Abaixo]] + (tabItens[[#This Row],[PontoMês]] * IF( OR( ISBLANK(tabItens[[#This Row],[ATA Nº/ANO]]), tabItens[[#This Row],[ATA Nº/ANO]] = ""),BE$2,BE$1)),0),0),0)</f>
        <v>225</v>
      </c>
      <c r="BF20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225</v>
      </c>
      <c r="BG201" s="313">
        <f>SUMIF(Consumo!$C$3:$C$862,tabItens[[#This Row],[CÓDIGO]],Consumo!$E$3:$E$862)</f>
        <v>25</v>
      </c>
      <c r="BH201" s="314">
        <f>IF(AND(tabItens[[#This Row],[Pend]] &gt; 0,tabItens[[#This Row],[Consumo]] &lt;&gt; 0), tabItens[[#This Row],[Pend]] / tabItens[[#This Row],[Consumo]], 0 )</f>
        <v>6.4766839378238336E-2</v>
      </c>
      <c r="BI201" s="313"/>
      <c r="BJ201" s="313"/>
      <c r="BK201" s="315" t="s">
        <v>907</v>
      </c>
    </row>
    <row r="202" spans="1:63" x14ac:dyDescent="0.3">
      <c r="A202" s="336">
        <v>136408</v>
      </c>
      <c r="B202" s="277" t="s">
        <v>1957</v>
      </c>
      <c r="C202" s="337" t="s">
        <v>31</v>
      </c>
      <c r="D202" s="338">
        <v>1.47</v>
      </c>
      <c r="E202" s="339"/>
      <c r="F202" s="339"/>
      <c r="G202" s="339" t="s">
        <v>892</v>
      </c>
      <c r="H202" s="281">
        <v>0</v>
      </c>
      <c r="I202" s="340">
        <v>103003</v>
      </c>
      <c r="J202" s="341">
        <v>1.47</v>
      </c>
      <c r="K202" s="342">
        <v>24866</v>
      </c>
      <c r="L202" s="285">
        <f>IF(tabItens[[#This Row],[Média]] &gt; 0, tabItens[[#This Row],[QTDE ATUAL]] / tabItens[[#This Row],[Média]],999.9)</f>
        <v>0</v>
      </c>
      <c r="M202" s="286">
        <v>0</v>
      </c>
      <c r="N202" s="287">
        <f>tabItens[[#This Row],[VALOR UNIT.]] * tabItens[[#This Row],[LC]]</f>
        <v>0</v>
      </c>
      <c r="O202" s="344"/>
      <c r="P202" s="289"/>
      <c r="Q202" s="345"/>
      <c r="R202" s="343"/>
      <c r="S202" s="346"/>
      <c r="T202" s="292">
        <f>ROUNDDOWN(IFERROR(tabItens[[#This Row],[ATA DT.VALID.]] - $D$1,0) / 30,0)</f>
        <v>-1507</v>
      </c>
      <c r="U202" s="277" t="s">
        <v>960</v>
      </c>
      <c r="V202" s="293">
        <v>1</v>
      </c>
      <c r="W202" s="294" t="s">
        <v>905</v>
      </c>
      <c r="X202" s="295">
        <v>45</v>
      </c>
      <c r="Y202" s="296">
        <v>14</v>
      </c>
      <c r="Z202" s="297">
        <v>6982</v>
      </c>
      <c r="AA202" s="298">
        <v>2023</v>
      </c>
      <c r="AB202" s="299">
        <v>11700</v>
      </c>
      <c r="AC202" s="299"/>
      <c r="AD202" s="298"/>
      <c r="AE202" s="299"/>
      <c r="AF202" s="292"/>
      <c r="AG202" s="300" t="s">
        <v>904</v>
      </c>
      <c r="AH202" s="301"/>
      <c r="AI202" s="292">
        <v>11520</v>
      </c>
      <c r="AJ202" s="301">
        <v>44924</v>
      </c>
      <c r="AK202" s="301">
        <v>43500</v>
      </c>
      <c r="AL202" s="301">
        <v>44910</v>
      </c>
      <c r="AM202" s="346"/>
      <c r="AN202" s="339"/>
      <c r="AO202" s="302" t="str">
        <f>_xlfn.IFNA(IF(VLOOKUP(tabItens[[#This Row],[CÓDIGO]],tabExcluirDoEstoque[#Data],1,FALSE),"sim",""),"")</f>
        <v/>
      </c>
      <c r="AP202" s="303" t="str">
        <f ca="1">IF(OR(ISBLANK(tabItens[[#This Row],[ATA DT.VALID.]]),tabItens[[#This Row],[ATA DT.VALID.]]="",tabItens[[#This Row],[ATA DT.VALID.]]=" "),"",IF(TYPE(tabItens[[#This Row],[ATA DT.VALID.]])=1,ROUNDUP((tabItens[[#This Row],[ATA DT.VALID.]]-TODAY())/7,0),""))</f>
        <v/>
      </c>
      <c r="AQ202" s="304"/>
      <c r="AR202" s="305" t="str">
        <f>IF(ISBLANK(tabItens[[#This Row],[CÓDIGO]]),"",IFERROR(VLOOKUP(tabItens[[#This Row],[CÓDIGO]],Consumo!$C$3:$AC$862,26,FALSE),0))</f>
        <v>07.2023</v>
      </c>
      <c r="AS202" s="306">
        <f>SUMIF(Consumo!$C$3:$C$862,tabItens[[#This Row],[CÓDIGO]],Consumo!$N$3:$N$862) + SUMIF(Consumo!$C$3:$C$862,tabItens[[#This Row],[CÓDIGO]],Consumo!$O$3:$O$862) + SUMIF(Consumo!$C$3:$C$862,tabItens[[#This Row],[CÓDIGO]],Consumo!$P$3:$P$862) + SUMIF(Consumo!$C$3:$C$862,tabItens[[#This Row],[CÓDIGO]],Consumo!$Q$3:$Q$862)</f>
        <v>504</v>
      </c>
      <c r="AT202" s="306">
        <f>SUMIF(Consumo!$C$3:$C$862,tabItens[[#This Row],[CÓDIGO]],Consumo!$Z$3:$Z$862)</f>
        <v>26604</v>
      </c>
      <c r="AU202" s="307">
        <f>SUMIF(Consumo!$C$3:$C$862,tabItens[[#This Row],[CÓDIGO]],Consumo!$AA$3:$AA$862)</f>
        <v>20690</v>
      </c>
      <c r="AV202" s="308">
        <f>SUMIF(Consumo!$C$3:$C$862,tabItens[[#This Row],[CÓDIGO]],Consumo!$Y$3:$Y$862)</f>
        <v>1614</v>
      </c>
      <c r="AW202" s="281">
        <f>tabItens[[#This Row],[QTDE ATUAL]] + tabItens[[#This Row],[RC QTDE]] + tabItens[[#This Row],[AF SALDO]] + tabItens[[#This Row],[Recentes]]</f>
        <v>11700</v>
      </c>
      <c r="AX202" s="309">
        <v>3036</v>
      </c>
      <c r="AY202" s="309">
        <v>4</v>
      </c>
      <c r="AZ202" s="309">
        <f>IF(ISBLANK(tabItens[[#This Row],[CÓDIGO]]),"",tabItens[[#This Row],[PontoMês]] * (AZ$2+tabItens[[#This Row],[PontoQtM]]))</f>
        <v>12144</v>
      </c>
      <c r="BA202" s="308">
        <f>tabItens[[#This Row],[PontoPed]] - tabItens[[#This Row],[Saldo]] + (1/10)</f>
        <v>444.1</v>
      </c>
      <c r="BB202" s="308">
        <f xml:space="preserve"> tabItens[[#This Row],[PontoMês]] * BB$2 - tabItens[[#This Row],[QTDE ATUAL]] - (1/10)</f>
        <v>3035.9</v>
      </c>
      <c r="BC202" s="310">
        <f>IF( tabItens[[#This Row],[PontoPed]]&gt;0, IF(tabItens[[#This Row],[PontoPed]]&lt;1, 1, IF( tabItens[[#This Row],[Saldo]]&gt;tabItens[[#This Row],[PontoPed]], 0, (tabItens[[#This Row],[PontoPed]]-tabItens[[#This Row],[Saldo]])/tabItens[[#This Row],[PontoPed]] ) ), 0 )</f>
        <v>3.6561264822134384E-2</v>
      </c>
      <c r="BD202" s="311">
        <f>ROUNDDOWN(IF( OR( AND(tabItens[[#This Row],[PontoPed]]&lt;tabItens[[#This Row],[Saldo]],tabItens[[#This Row],[Saldo]]&gt;0), tabItens[[#This Row],[PontoPed]]=0), 99, IF(AND(tabItens[[#This Row],[Saldo]]=0,tabItens[[#This Row],[PontoPed]]&gt;0), 0, (1-tabItens[[#This Row],[PctAb]])*10 ) ),0)</f>
        <v>9</v>
      </c>
      <c r="BE202" s="312">
        <f>MAX(ROUNDDOWN( IF(tabItens[[#This Row],[Abaixo]] &gt; 0,   tabItens[[#This Row],[Abaixo]] + (tabItens[[#This Row],[PontoMês]] * IF( OR( ISBLANK(tabItens[[#This Row],[ATA Nº/ANO]]), tabItens[[#This Row],[ATA Nº/ANO]] = ""),BE$2,BE$1)),0),0),0)</f>
        <v>18660</v>
      </c>
      <c r="BF20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18660</v>
      </c>
      <c r="BG202" s="313">
        <f>SUMIF(Consumo!$C$3:$C$862,tabItens[[#This Row],[CÓDIGO]],Consumo!$E$3:$E$862)</f>
        <v>1047</v>
      </c>
      <c r="BH202" s="314">
        <f>IF(AND(tabItens[[#This Row],[Pend]] &gt; 0,tabItens[[#This Row],[Consumo]] &lt;&gt; 0), tabItens[[#This Row],[Pend]] / tabItens[[#This Row],[Consumo]], 0 )</f>
        <v>3.9354984212900318E-2</v>
      </c>
      <c r="BI202" s="313"/>
      <c r="BJ202" s="313"/>
      <c r="BK202" s="315" t="s">
        <v>907</v>
      </c>
    </row>
    <row r="203" spans="1:63" x14ac:dyDescent="0.3">
      <c r="A203" s="336">
        <v>138462</v>
      </c>
      <c r="B203" s="277" t="s">
        <v>2006</v>
      </c>
      <c r="C203" s="337" t="s">
        <v>2005</v>
      </c>
      <c r="D203" s="338">
        <v>2.95</v>
      </c>
      <c r="E203" s="339"/>
      <c r="F203" s="339"/>
      <c r="G203" s="339" t="s">
        <v>892</v>
      </c>
      <c r="H203" s="281">
        <v>7640</v>
      </c>
      <c r="I203" s="340">
        <v>103003</v>
      </c>
      <c r="J203" s="341">
        <v>2.95</v>
      </c>
      <c r="K203" s="342">
        <v>8479</v>
      </c>
      <c r="L203" s="285">
        <f>IF(tabItens[[#This Row],[Média]] &gt; 0, tabItens[[#This Row],[QTDE ATUAL]] / tabItens[[#This Row],[Média]],999.9)</f>
        <v>10.936418943099129</v>
      </c>
      <c r="M203" s="286">
        <v>0</v>
      </c>
      <c r="N203" s="287">
        <f>tabItens[[#This Row],[VALOR UNIT.]] * tabItens[[#This Row],[LC]]</f>
        <v>0</v>
      </c>
      <c r="O203" s="344"/>
      <c r="P203" s="289"/>
      <c r="Q203" s="345"/>
      <c r="R203" s="343"/>
      <c r="S203" s="346"/>
      <c r="T203" s="292">
        <f>ROUNDDOWN(IFERROR(tabItens[[#This Row],[ATA DT.VALID.]] - $D$1,0) / 30,0)</f>
        <v>-1507</v>
      </c>
      <c r="U203" s="277" t="s">
        <v>1868</v>
      </c>
      <c r="V203" s="293">
        <v>1</v>
      </c>
      <c r="W203" s="294" t="s">
        <v>905</v>
      </c>
      <c r="X203" s="295">
        <v>45</v>
      </c>
      <c r="Y203" s="296">
        <v>16</v>
      </c>
      <c r="Z203" s="297"/>
      <c r="AA203" s="298"/>
      <c r="AB203" s="299"/>
      <c r="AC203" s="299"/>
      <c r="AD203" s="298"/>
      <c r="AE203" s="299"/>
      <c r="AF203" s="292"/>
      <c r="AG203" s="300" t="s">
        <v>904</v>
      </c>
      <c r="AH203" s="301"/>
      <c r="AI203" s="292">
        <v>3376</v>
      </c>
      <c r="AJ203" s="301">
        <v>44991</v>
      </c>
      <c r="AK203" s="301">
        <v>43720</v>
      </c>
      <c r="AL203" s="301">
        <v>44910</v>
      </c>
      <c r="AM203" s="346"/>
      <c r="AN203" s="339"/>
      <c r="AO203" s="302" t="str">
        <f>_xlfn.IFNA(IF(VLOOKUP(tabItens[[#This Row],[CÓDIGO]],tabExcluirDoEstoque[#Data],1,FALSE),"sim",""),"")</f>
        <v/>
      </c>
      <c r="AP203" s="303" t="str">
        <f ca="1">IF(OR(ISBLANK(tabItens[[#This Row],[ATA DT.VALID.]]),tabItens[[#This Row],[ATA DT.VALID.]]="",tabItens[[#This Row],[ATA DT.VALID.]]=" "),"",IF(TYPE(tabItens[[#This Row],[ATA DT.VALID.]])=1,ROUNDUP((tabItens[[#This Row],[ATA DT.VALID.]]-TODAY())/7,0),""))</f>
        <v/>
      </c>
      <c r="AQ203" s="304"/>
      <c r="AR203" s="305" t="str">
        <f>IF(ISBLANK(tabItens[[#This Row],[CÓDIGO]]),"",IFERROR(VLOOKUP(tabItens[[#This Row],[CÓDIGO]],Consumo!$C$3:$AC$862,26,FALSE),0))</f>
        <v>09.2023</v>
      </c>
      <c r="AS203" s="306">
        <f>SUMIF(Consumo!$C$3:$C$862,tabItens[[#This Row],[CÓDIGO]],Consumo!$N$3:$N$862) + SUMIF(Consumo!$C$3:$C$862,tabItens[[#This Row],[CÓDIGO]],Consumo!$O$3:$O$862) + SUMIF(Consumo!$C$3:$C$862,tabItens[[#This Row],[CÓDIGO]],Consumo!$P$3:$P$862) + SUMIF(Consumo!$C$3:$C$862,tabItens[[#This Row],[CÓDIGO]],Consumo!$Q$3:$Q$862)</f>
        <v>1896</v>
      </c>
      <c r="AT203" s="306">
        <f>SUMIF(Consumo!$C$3:$C$862,tabItens[[#This Row],[CÓDIGO]],Consumo!$Z$3:$Z$862)</f>
        <v>10257</v>
      </c>
      <c r="AU203" s="307">
        <f>SUMIF(Consumo!$C$3:$C$862,tabItens[[#This Row],[CÓDIGO]],Consumo!$AA$3:$AA$862)</f>
        <v>5715</v>
      </c>
      <c r="AV203" s="308">
        <f>SUMIF(Consumo!$C$3:$C$862,tabItens[[#This Row],[CÓDIGO]],Consumo!$Y$3:$Y$862)</f>
        <v>698.58333333333337</v>
      </c>
      <c r="AW203" s="281">
        <f>tabItens[[#This Row],[QTDE ATUAL]] + tabItens[[#This Row],[RC QTDE]] + tabItens[[#This Row],[AF SALDO]] + tabItens[[#This Row],[Recentes]]</f>
        <v>7640</v>
      </c>
      <c r="AX203" s="309">
        <v>1946</v>
      </c>
      <c r="AY203" s="309">
        <v>4</v>
      </c>
      <c r="AZ203" s="309">
        <f>IF(ISBLANK(tabItens[[#This Row],[CÓDIGO]]),"",tabItens[[#This Row],[PontoMês]] * (AZ$2+tabItens[[#This Row],[PontoQtM]]))</f>
        <v>7784</v>
      </c>
      <c r="BA203" s="308">
        <f>tabItens[[#This Row],[PontoPed]] - tabItens[[#This Row],[Saldo]] + (1/10)</f>
        <v>144.1</v>
      </c>
      <c r="BB203" s="308">
        <f xml:space="preserve"> tabItens[[#This Row],[PontoMês]] * BB$2 - tabItens[[#This Row],[QTDE ATUAL]] - (1/10)</f>
        <v>-5694.1</v>
      </c>
      <c r="BC203" s="310">
        <f>IF( tabItens[[#This Row],[PontoPed]]&gt;0, IF(tabItens[[#This Row],[PontoPed]]&lt;1, 1, IF( tabItens[[#This Row],[Saldo]]&gt;tabItens[[#This Row],[PontoPed]], 0, (tabItens[[#This Row],[PontoPed]]-tabItens[[#This Row],[Saldo]])/tabItens[[#This Row],[PontoPed]] ) ), 0 )</f>
        <v>1.8499486125385406E-2</v>
      </c>
      <c r="BD203" s="311">
        <f>ROUNDDOWN(IF( OR( AND(tabItens[[#This Row],[PontoPed]]&lt;tabItens[[#This Row],[Saldo]],tabItens[[#This Row],[Saldo]]&gt;0), tabItens[[#This Row],[PontoPed]]=0), 99, IF(AND(tabItens[[#This Row],[Saldo]]=0,tabItens[[#This Row],[PontoPed]]&gt;0), 0, (1-tabItens[[#This Row],[PctAb]])*10 ) ),0)</f>
        <v>9</v>
      </c>
      <c r="BE203" s="312">
        <f>MAX(ROUNDDOWN( IF(tabItens[[#This Row],[Abaixo]] &gt; 0,   tabItens[[#This Row],[Abaixo]] + (tabItens[[#This Row],[PontoMês]] * IF( OR( ISBLANK(tabItens[[#This Row],[ATA Nº/ANO]]), tabItens[[#This Row],[ATA Nº/ANO]] = ""),BE$2,BE$1)),0),0),0)</f>
        <v>11820</v>
      </c>
      <c r="BF20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11820</v>
      </c>
      <c r="BG203" s="313">
        <f>SUMIF(Consumo!$C$3:$C$862,tabItens[[#This Row],[CÓDIGO]],Consumo!$E$3:$E$862)</f>
        <v>130</v>
      </c>
      <c r="BH203" s="314">
        <f>IF(AND(tabItens[[#This Row],[Pend]] &gt; 0,tabItens[[#This Row],[Consumo]] &lt;&gt; 0), tabItens[[#This Row],[Pend]] / tabItens[[#This Row],[Consumo]], 0 )</f>
        <v>1.2674271229404309E-2</v>
      </c>
      <c r="BI203" s="313"/>
      <c r="BJ203" s="313"/>
      <c r="BK203" s="315" t="s">
        <v>907</v>
      </c>
    </row>
    <row r="204" spans="1:63" x14ac:dyDescent="0.3">
      <c r="A204" s="336">
        <v>105259</v>
      </c>
      <c r="B204" s="277" t="s">
        <v>1662</v>
      </c>
      <c r="C204" s="337" t="s">
        <v>261</v>
      </c>
      <c r="D204" s="338">
        <v>90.87</v>
      </c>
      <c r="E204" s="339"/>
      <c r="F204" s="339"/>
      <c r="G204" s="339" t="s">
        <v>892</v>
      </c>
      <c r="H204" s="281">
        <v>974</v>
      </c>
      <c r="I204" s="340">
        <v>103003</v>
      </c>
      <c r="J204" s="341">
        <v>90.87</v>
      </c>
      <c r="K204" s="342">
        <v>3646</v>
      </c>
      <c r="L204" s="285">
        <f>IF(tabItens[[#This Row],[Média]] &gt; 0, tabItens[[#This Row],[QTDE ATUAL]] / tabItens[[#This Row],[Média]],999.9)</f>
        <v>3.6331986322660867</v>
      </c>
      <c r="M204" s="286">
        <v>0</v>
      </c>
      <c r="N204" s="287">
        <f>tabItens[[#This Row],[VALOR UNIT.]] * tabItens[[#This Row],[LC]]</f>
        <v>0</v>
      </c>
      <c r="O204" s="344"/>
      <c r="P204" s="289"/>
      <c r="Q204" s="345"/>
      <c r="R204" s="343"/>
      <c r="S204" s="346"/>
      <c r="T204" s="292">
        <f>ROUNDDOWN(IFERROR(tabItens[[#This Row],[ATA DT.VALID.]] - $D$1,0) / 30,0)</f>
        <v>-1507</v>
      </c>
      <c r="U204" s="277" t="s">
        <v>1663</v>
      </c>
      <c r="V204" s="293">
        <v>1</v>
      </c>
      <c r="W204" s="294" t="s">
        <v>2103</v>
      </c>
      <c r="X204" s="295">
        <v>57</v>
      </c>
      <c r="Y204" s="296">
        <v>3</v>
      </c>
      <c r="Z204" s="297">
        <v>6216</v>
      </c>
      <c r="AA204" s="298">
        <v>2023</v>
      </c>
      <c r="AB204" s="299">
        <v>500</v>
      </c>
      <c r="AC204" s="299"/>
      <c r="AD204" s="298"/>
      <c r="AE204" s="299"/>
      <c r="AF204" s="292"/>
      <c r="AG204" s="300" t="s">
        <v>904</v>
      </c>
      <c r="AH204" s="301"/>
      <c r="AI204" s="292">
        <v>1676</v>
      </c>
      <c r="AJ204" s="301">
        <v>44957</v>
      </c>
      <c r="AK204" s="301">
        <v>39505</v>
      </c>
      <c r="AL204" s="301">
        <v>45156</v>
      </c>
      <c r="AM204" s="346"/>
      <c r="AN204" s="339"/>
      <c r="AO204" s="302" t="str">
        <f>_xlfn.IFNA(IF(VLOOKUP(tabItens[[#This Row],[CÓDIGO]],tabExcluirDoEstoque[#Data],1,FALSE),"sim",""),"")</f>
        <v/>
      </c>
      <c r="AP204" s="303" t="str">
        <f ca="1">IF(OR(ISBLANK(tabItens[[#This Row],[ATA DT.VALID.]]),tabItens[[#This Row],[ATA DT.VALID.]]="",tabItens[[#This Row],[ATA DT.VALID.]]=" "),"",IF(TYPE(tabItens[[#This Row],[ATA DT.VALID.]])=1,ROUNDUP((tabItens[[#This Row],[ATA DT.VALID.]]-TODAY())/7,0),""))</f>
        <v/>
      </c>
      <c r="AQ204" s="304"/>
      <c r="AR204" s="305" t="str">
        <f>IF(ISBLANK(tabItens[[#This Row],[CÓDIGO]]),"",IFERROR(VLOOKUP(tabItens[[#This Row],[CÓDIGO]],Consumo!$C$3:$AC$862,26,FALSE),0))</f>
        <v>09.2023</v>
      </c>
      <c r="AS204" s="306">
        <f>SUMIF(Consumo!$C$3:$C$862,tabItens[[#This Row],[CÓDIGO]],Consumo!$N$3:$N$862) + SUMIF(Consumo!$C$3:$C$862,tabItens[[#This Row],[CÓDIGO]],Consumo!$O$3:$O$862) + SUMIF(Consumo!$C$3:$C$862,tabItens[[#This Row],[CÓDIGO]],Consumo!$P$3:$P$862) + SUMIF(Consumo!$C$3:$C$862,tabItens[[#This Row],[CÓDIGO]],Consumo!$Q$3:$Q$862)</f>
        <v>484</v>
      </c>
      <c r="AT204" s="306">
        <f>SUMIF(Consumo!$C$3:$C$862,tabItens[[#This Row],[CÓDIGO]],Consumo!$Z$3:$Z$862)</f>
        <v>4258</v>
      </c>
      <c r="AU204" s="307">
        <f>SUMIF(Consumo!$C$3:$C$862,tabItens[[#This Row],[CÓDIGO]],Consumo!$AA$3:$AA$862)</f>
        <v>3007</v>
      </c>
      <c r="AV204" s="308">
        <f>SUMIF(Consumo!$C$3:$C$862,tabItens[[#This Row],[CÓDIGO]],Consumo!$Y$3:$Y$862)</f>
        <v>268.08333333333331</v>
      </c>
      <c r="AW204" s="281">
        <f>tabItens[[#This Row],[QTDE ATUAL]] + tabItens[[#This Row],[RC QTDE]] + tabItens[[#This Row],[AF SALDO]] + tabItens[[#This Row],[Recentes]]</f>
        <v>1474</v>
      </c>
      <c r="AX204" s="309">
        <v>408</v>
      </c>
      <c r="AY204" s="309">
        <v>4</v>
      </c>
      <c r="AZ204" s="309">
        <f>IF(ISBLANK(tabItens[[#This Row],[CÓDIGO]]),"",tabItens[[#This Row],[PontoMês]] * (AZ$2+tabItens[[#This Row],[PontoQtM]]))</f>
        <v>1632</v>
      </c>
      <c r="BA204" s="308">
        <f>tabItens[[#This Row],[PontoPed]] - tabItens[[#This Row],[Saldo]] + (1/10)</f>
        <v>158.1</v>
      </c>
      <c r="BB204" s="308">
        <f xml:space="preserve"> tabItens[[#This Row],[PontoMês]] * BB$2 - tabItens[[#This Row],[QTDE ATUAL]] - (1/10)</f>
        <v>-566.1</v>
      </c>
      <c r="BC204" s="310">
        <f>IF( tabItens[[#This Row],[PontoPed]]&gt;0, IF(tabItens[[#This Row],[PontoPed]]&lt;1, 1, IF( tabItens[[#This Row],[Saldo]]&gt;tabItens[[#This Row],[PontoPed]], 0, (tabItens[[#This Row],[PontoPed]]-tabItens[[#This Row],[Saldo]])/tabItens[[#This Row],[PontoPed]] ) ), 0 )</f>
        <v>9.6813725490196081E-2</v>
      </c>
      <c r="BD204" s="311">
        <f>ROUNDDOWN(IF( OR( AND(tabItens[[#This Row],[PontoPed]]&lt;tabItens[[#This Row],[Saldo]],tabItens[[#This Row],[Saldo]]&gt;0), tabItens[[#This Row],[PontoPed]]=0), 99, IF(AND(tabItens[[#This Row],[Saldo]]=0,tabItens[[#This Row],[PontoPed]]&gt;0), 0, (1-tabItens[[#This Row],[PctAb]])*10 ) ),0)</f>
        <v>9</v>
      </c>
      <c r="BE204" s="312">
        <f>MAX(ROUNDDOWN( IF(tabItens[[#This Row],[Abaixo]] &gt; 0,   tabItens[[#This Row],[Abaixo]] + (tabItens[[#This Row],[PontoMês]] * IF( OR( ISBLANK(tabItens[[#This Row],[ATA Nº/ANO]]), tabItens[[#This Row],[ATA Nº/ANO]] = ""),BE$2,BE$1)),0),0),0)</f>
        <v>2606</v>
      </c>
      <c r="BF20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2606</v>
      </c>
      <c r="BG204" s="313">
        <f>SUMIF(Consumo!$C$3:$C$862,tabItens[[#This Row],[CÓDIGO]],Consumo!$E$3:$E$862)</f>
        <v>8</v>
      </c>
      <c r="BH204" s="314">
        <f>IF(AND(tabItens[[#This Row],[Pend]] &gt; 0,tabItens[[#This Row],[Consumo]] &lt;&gt; 0), tabItens[[#This Row],[Pend]] / tabItens[[#This Row],[Consumo]], 0 )</f>
        <v>1.8788163457022077E-3</v>
      </c>
      <c r="BI204" s="313"/>
      <c r="BJ204" s="313"/>
      <c r="BK204" s="315" t="s">
        <v>907</v>
      </c>
    </row>
    <row r="205" spans="1:63" x14ac:dyDescent="0.3">
      <c r="A205" s="336">
        <v>130695</v>
      </c>
      <c r="B205" s="277" t="s">
        <v>1850</v>
      </c>
      <c r="C205" s="337" t="s">
        <v>270</v>
      </c>
      <c r="D205" s="338">
        <v>18.989999999999998</v>
      </c>
      <c r="E205" s="339" t="s">
        <v>1851</v>
      </c>
      <c r="F205" s="339" t="s">
        <v>1852</v>
      </c>
      <c r="G205" s="339" t="s">
        <v>1853</v>
      </c>
      <c r="H205" s="281">
        <v>2080</v>
      </c>
      <c r="I205" s="340">
        <v>103003</v>
      </c>
      <c r="J205" s="341">
        <v>18.989999999999998</v>
      </c>
      <c r="K205" s="342">
        <v>3063</v>
      </c>
      <c r="L205" s="285">
        <f>IF(tabItens[[#This Row],[Média]] &gt; 0, tabItens[[#This Row],[QTDE ATUAL]] / tabItens[[#This Row],[Média]],999.9)</f>
        <v>5.6611476525289177</v>
      </c>
      <c r="M205" s="286">
        <v>0</v>
      </c>
      <c r="N205" s="287">
        <f>tabItens[[#This Row],[VALOR UNIT.]] * tabItens[[#This Row],[LC]]</f>
        <v>0</v>
      </c>
      <c r="O205" s="344" t="s">
        <v>1854</v>
      </c>
      <c r="P205" s="289">
        <v>0</v>
      </c>
      <c r="Q205" s="345">
        <v>0</v>
      </c>
      <c r="R205" s="343">
        <v>0</v>
      </c>
      <c r="S205" s="346">
        <v>45238</v>
      </c>
      <c r="T205" s="292">
        <f>ROUNDDOWN(IFERROR(tabItens[[#This Row],[ATA DT.VALID.]] - $D$1,0) / 30,0)</f>
        <v>0</v>
      </c>
      <c r="U205" s="277" t="s">
        <v>1782</v>
      </c>
      <c r="V205" s="293">
        <v>1</v>
      </c>
      <c r="W205" s="294" t="s">
        <v>2103</v>
      </c>
      <c r="X205" s="295">
        <v>62</v>
      </c>
      <c r="Y205" s="296">
        <v>26</v>
      </c>
      <c r="Z205" s="297"/>
      <c r="AA205" s="298"/>
      <c r="AB205" s="299"/>
      <c r="AC205" s="299"/>
      <c r="AD205" s="298"/>
      <c r="AE205" s="299"/>
      <c r="AF205" s="292"/>
      <c r="AG205" s="300" t="s">
        <v>904</v>
      </c>
      <c r="AH205" s="301"/>
      <c r="AI205" s="292">
        <v>1584</v>
      </c>
      <c r="AJ205" s="301">
        <v>45147</v>
      </c>
      <c r="AK205" s="301">
        <v>42230</v>
      </c>
      <c r="AL205" s="301">
        <v>45113</v>
      </c>
      <c r="AM205" s="346"/>
      <c r="AN205" s="339"/>
      <c r="AO205" s="302" t="str">
        <f>_xlfn.IFNA(IF(VLOOKUP(tabItens[[#This Row],[CÓDIGO]],tabExcluirDoEstoque[#Data],1,FALSE),"sim",""),"")</f>
        <v/>
      </c>
      <c r="AP205" s="303">
        <f ca="1">IF(OR(ISBLANK(tabItens[[#This Row],[ATA DT.VALID.]]),tabItens[[#This Row],[ATA DT.VALID.]]="",tabItens[[#This Row],[ATA DT.VALID.]]=" "),"",IF(TYPE(tabItens[[#This Row],[ATA DT.VALID.]])=1,ROUNDUP((tabItens[[#This Row],[ATA DT.VALID.]]-TODAY())/7,0),""))</f>
        <v>2</v>
      </c>
      <c r="AQ205" s="304">
        <v>2000</v>
      </c>
      <c r="AR205" s="305" t="str">
        <f>IF(ISBLANK(tabItens[[#This Row],[CÓDIGO]]),"",IFERROR(VLOOKUP(tabItens[[#This Row],[CÓDIGO]],Consumo!$C$3:$AC$862,26,FALSE),0))</f>
        <v>09.2023</v>
      </c>
      <c r="AS205" s="306">
        <f>SUMIF(Consumo!$C$3:$C$862,tabItens[[#This Row],[CÓDIGO]],Consumo!$N$3:$N$862) + SUMIF(Consumo!$C$3:$C$862,tabItens[[#This Row],[CÓDIGO]],Consumo!$O$3:$O$862) + SUMIF(Consumo!$C$3:$C$862,tabItens[[#This Row],[CÓDIGO]],Consumo!$P$3:$P$862) + SUMIF(Consumo!$C$3:$C$862,tabItens[[#This Row],[CÓDIGO]],Consumo!$Q$3:$Q$862)</f>
        <v>1300</v>
      </c>
      <c r="AT205" s="306">
        <f>SUMIF(Consumo!$C$3:$C$862,tabItens[[#This Row],[CÓDIGO]],Consumo!$Z$3:$Z$862)</f>
        <v>4692</v>
      </c>
      <c r="AU205" s="307">
        <f>SUMIF(Consumo!$C$3:$C$862,tabItens[[#This Row],[CÓDIGO]],Consumo!$AA$3:$AA$862)</f>
        <v>1244</v>
      </c>
      <c r="AV205" s="308">
        <f>SUMIF(Consumo!$C$3:$C$862,tabItens[[#This Row],[CÓDIGO]],Consumo!$Y$3:$Y$862)</f>
        <v>367.41666666666669</v>
      </c>
      <c r="AW205" s="281">
        <f>tabItens[[#This Row],[QTDE ATUAL]] + tabItens[[#This Row],[RC QTDE]] + tabItens[[#This Row],[AF SALDO]] + tabItens[[#This Row],[Recentes]]</f>
        <v>4080</v>
      </c>
      <c r="AX205" s="309">
        <v>266</v>
      </c>
      <c r="AY205" s="309">
        <v>4</v>
      </c>
      <c r="AZ205" s="309">
        <f>IF(ISBLANK(tabItens[[#This Row],[CÓDIGO]]),"",tabItens[[#This Row],[PontoMês]] * (AZ$2+tabItens[[#This Row],[PontoQtM]]))</f>
        <v>1064</v>
      </c>
      <c r="BA205" s="308">
        <f>tabItens[[#This Row],[PontoPed]] - tabItens[[#This Row],[Saldo]] + (1/10)</f>
        <v>-3015.9</v>
      </c>
      <c r="BB205" s="308">
        <f xml:space="preserve"> tabItens[[#This Row],[PontoMês]] * BB$2 - tabItens[[#This Row],[QTDE ATUAL]] - (1/10)</f>
        <v>-1814.1</v>
      </c>
      <c r="BC205" s="310">
        <f>IF( tabItens[[#This Row],[PontoPed]]&gt;0, IF(tabItens[[#This Row],[PontoPed]]&lt;1, 1, IF( tabItens[[#This Row],[Saldo]]&gt;tabItens[[#This Row],[PontoPed]], 0, (tabItens[[#This Row],[PontoPed]]-tabItens[[#This Row],[Saldo]])/tabItens[[#This Row],[PontoPed]] ) ), 0 )</f>
        <v>0</v>
      </c>
      <c r="BD205" s="311">
        <f>ROUNDDOWN(IF( OR( AND(tabItens[[#This Row],[PontoPed]]&lt;tabItens[[#This Row],[Saldo]],tabItens[[#This Row],[Saldo]]&gt;0), tabItens[[#This Row],[PontoPed]]=0), 99, IF(AND(tabItens[[#This Row],[Saldo]]=0,tabItens[[#This Row],[PontoPed]]&gt;0), 0, (1-tabItens[[#This Row],[PctAb]])*10 ) ),0)</f>
        <v>99</v>
      </c>
      <c r="BE205" s="312">
        <f>MAX(ROUNDDOWN( IF(tabItens[[#This Row],[Abaixo]] &gt; 0,   tabItens[[#This Row],[Abaixo]] + (tabItens[[#This Row],[PontoMês]] * IF( OR( ISBLANK(tabItens[[#This Row],[ATA Nº/ANO]]), tabItens[[#This Row],[ATA Nº/ANO]] = ""),BE$2,BE$1)),0),0),0)</f>
        <v>0</v>
      </c>
      <c r="BF20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05" s="313">
        <f>SUMIF(Consumo!$C$3:$C$862,tabItens[[#This Row],[CÓDIGO]],Consumo!$E$3:$E$862)</f>
        <v>29</v>
      </c>
      <c r="BH205" s="314">
        <f>IF(AND(tabItens[[#This Row],[Pend]] &gt; 0,tabItens[[#This Row],[Consumo]] &lt;&gt; 0), tabItens[[#This Row],[Pend]] / tabItens[[#This Row],[Consumo]], 0 )</f>
        <v>6.1807331628303498E-3</v>
      </c>
      <c r="BI205" s="313"/>
      <c r="BJ205" s="313"/>
      <c r="BK205" s="315" t="s">
        <v>907</v>
      </c>
    </row>
    <row r="206" spans="1:63" x14ac:dyDescent="0.3">
      <c r="A206" s="336">
        <v>14662</v>
      </c>
      <c r="B206" s="277" t="s">
        <v>1105</v>
      </c>
      <c r="C206" s="337" t="s">
        <v>612</v>
      </c>
      <c r="D206" s="338">
        <v>41.42</v>
      </c>
      <c r="E206" s="339" t="s">
        <v>1106</v>
      </c>
      <c r="F206" s="339" t="s">
        <v>1107</v>
      </c>
      <c r="G206" s="339" t="s">
        <v>1108</v>
      </c>
      <c r="H206" s="281">
        <v>267</v>
      </c>
      <c r="I206" s="340">
        <v>103003</v>
      </c>
      <c r="J206" s="341">
        <v>41.42</v>
      </c>
      <c r="K206" s="342">
        <v>3329</v>
      </c>
      <c r="L206" s="285">
        <f>IF(tabItens[[#This Row],[Média]] &gt; 0, tabItens[[#This Row],[QTDE ATUAL]] / tabItens[[#This Row],[Média]],999.9)</f>
        <v>0.5696</v>
      </c>
      <c r="M206" s="286">
        <v>0</v>
      </c>
      <c r="N206" s="287">
        <f>tabItens[[#This Row],[VALOR UNIT.]] * tabItens[[#This Row],[LC]]</f>
        <v>0</v>
      </c>
      <c r="O206" s="344" t="s">
        <v>1109</v>
      </c>
      <c r="P206" s="289">
        <v>0</v>
      </c>
      <c r="Q206" s="345">
        <v>1753</v>
      </c>
      <c r="R206" s="343">
        <v>72609.259999999995</v>
      </c>
      <c r="S206" s="346">
        <v>45267</v>
      </c>
      <c r="T206" s="292">
        <f>ROUNDDOWN(IFERROR(tabItens[[#This Row],[ATA DT.VALID.]] - $D$1,0) / 30,0)</f>
        <v>1</v>
      </c>
      <c r="U206" s="277" t="s">
        <v>1005</v>
      </c>
      <c r="V206" s="293">
        <v>1</v>
      </c>
      <c r="W206" s="294" t="s">
        <v>906</v>
      </c>
      <c r="X206" s="295">
        <v>51</v>
      </c>
      <c r="Y206" s="296">
        <v>3</v>
      </c>
      <c r="Z206" s="297"/>
      <c r="AA206" s="298"/>
      <c r="AB206" s="299"/>
      <c r="AC206" s="299" t="s">
        <v>2108</v>
      </c>
      <c r="AD206" s="298">
        <v>2023</v>
      </c>
      <c r="AE206" s="299">
        <v>1800</v>
      </c>
      <c r="AF206" s="292">
        <v>2400</v>
      </c>
      <c r="AG206" s="300" t="s">
        <v>2089</v>
      </c>
      <c r="AH206" s="301">
        <v>45194</v>
      </c>
      <c r="AI206" s="292">
        <v>2614</v>
      </c>
      <c r="AJ206" s="301">
        <v>45169</v>
      </c>
      <c r="AK206" s="301" t="s">
        <v>892</v>
      </c>
      <c r="AL206" s="301">
        <v>45181</v>
      </c>
      <c r="AM206" s="346"/>
      <c r="AN206" s="339"/>
      <c r="AO206" s="302" t="str">
        <f>_xlfn.IFNA(IF(VLOOKUP(tabItens[[#This Row],[CÓDIGO]],tabExcluirDoEstoque[#Data],1,FALSE),"sim",""),"")</f>
        <v/>
      </c>
      <c r="AP206" s="303">
        <f ca="1">IF(OR(ISBLANK(tabItens[[#This Row],[ATA DT.VALID.]]),tabItens[[#This Row],[ATA DT.VALID.]]="",tabItens[[#This Row],[ATA DT.VALID.]]=" "),"",IF(TYPE(tabItens[[#This Row],[ATA DT.VALID.]])=1,ROUNDUP((tabItens[[#This Row],[ATA DT.VALID.]]-TODAY())/7,0),""))</f>
        <v>6</v>
      </c>
      <c r="AQ206" s="304">
        <v>0</v>
      </c>
      <c r="AR206" s="305" t="str">
        <f>IF(ISBLANK(tabItens[[#This Row],[CÓDIGO]]),"",IFERROR(VLOOKUP(tabItens[[#This Row],[CÓDIGO]],Consumo!$C$3:$AC$862,26,FALSE),0))</f>
        <v>09.2023</v>
      </c>
      <c r="AS206" s="306">
        <f>SUMIF(Consumo!$C$3:$C$862,tabItens[[#This Row],[CÓDIGO]],Consumo!$N$3:$N$862) + SUMIF(Consumo!$C$3:$C$862,tabItens[[#This Row],[CÓDIGO]],Consumo!$O$3:$O$862) + SUMIF(Consumo!$C$3:$C$862,tabItens[[#This Row],[CÓDIGO]],Consumo!$P$3:$P$862) + SUMIF(Consumo!$C$3:$C$862,tabItens[[#This Row],[CÓDIGO]],Consumo!$Q$3:$Q$862)</f>
        <v>1476</v>
      </c>
      <c r="AT206" s="306">
        <f>SUMIF(Consumo!$C$3:$C$862,tabItens[[#This Row],[CÓDIGO]],Consumo!$Z$3:$Z$862)</f>
        <v>5625</v>
      </c>
      <c r="AU206" s="307">
        <f>SUMIF(Consumo!$C$3:$C$862,tabItens[[#This Row],[CÓDIGO]],Consumo!$AA$3:$AA$862)</f>
        <v>653</v>
      </c>
      <c r="AV206" s="308">
        <f>SUMIF(Consumo!$C$3:$C$862,tabItens[[#This Row],[CÓDIGO]],Consumo!$Y$3:$Y$862)</f>
        <v>468.75</v>
      </c>
      <c r="AW206" s="281">
        <f>tabItens[[#This Row],[QTDE ATUAL]] + tabItens[[#This Row],[RC QTDE]] + tabItens[[#This Row],[AF SALDO]] + tabItens[[#This Row],[Recentes]]</f>
        <v>2067</v>
      </c>
      <c r="AX206" s="309">
        <v>480</v>
      </c>
      <c r="AY206" s="309">
        <v>2</v>
      </c>
      <c r="AZ206" s="309">
        <f>IF(ISBLANK(tabItens[[#This Row],[CÓDIGO]]),"",tabItens[[#This Row],[PontoMês]] * (AZ$2+tabItens[[#This Row],[PontoQtM]]))</f>
        <v>960</v>
      </c>
      <c r="BA206" s="308">
        <f>tabItens[[#This Row],[PontoPed]] - tabItens[[#This Row],[Saldo]] + (1/10)</f>
        <v>-1106.9000000000001</v>
      </c>
      <c r="BB206" s="308">
        <f xml:space="preserve"> tabItens[[#This Row],[PontoMês]] * BB$2 - tabItens[[#This Row],[QTDE ATUAL]] - (1/10)</f>
        <v>212.9</v>
      </c>
      <c r="BC206" s="310">
        <f>IF( tabItens[[#This Row],[PontoPed]]&gt;0, IF(tabItens[[#This Row],[PontoPed]]&lt;1, 1, IF( tabItens[[#This Row],[Saldo]]&gt;tabItens[[#This Row],[PontoPed]], 0, (tabItens[[#This Row],[PontoPed]]-tabItens[[#This Row],[Saldo]])/tabItens[[#This Row],[PontoPed]] ) ), 0 )</f>
        <v>0</v>
      </c>
      <c r="BD206" s="311">
        <f>ROUNDDOWN(IF( OR( AND(tabItens[[#This Row],[PontoPed]]&lt;tabItens[[#This Row],[Saldo]],tabItens[[#This Row],[Saldo]]&gt;0), tabItens[[#This Row],[PontoPed]]=0), 99, IF(AND(tabItens[[#This Row],[Saldo]]=0,tabItens[[#This Row],[PontoPed]]&gt;0), 0, (1-tabItens[[#This Row],[PctAb]])*10 ) ),0)</f>
        <v>99</v>
      </c>
      <c r="BE206" s="312">
        <f>MAX(ROUNDDOWN( IF(tabItens[[#This Row],[Abaixo]] &gt; 0,   tabItens[[#This Row],[Abaixo]] + (tabItens[[#This Row],[PontoMês]] * IF( OR( ISBLANK(tabItens[[#This Row],[ATA Nº/ANO]]), tabItens[[#This Row],[ATA Nº/ANO]] = ""),BE$2,BE$1)),0),0),0)</f>
        <v>0</v>
      </c>
      <c r="BF20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6" s="313">
        <f>SUMIF(Consumo!$C$3:$C$862,tabItens[[#This Row],[CÓDIGO]],Consumo!$E$3:$E$862)</f>
        <v>146</v>
      </c>
      <c r="BH206" s="314">
        <f>IF(AND(tabItens[[#This Row],[Pend]] &gt; 0,tabItens[[#This Row],[Consumo]] &lt;&gt; 0), tabItens[[#This Row],[Pend]] / tabItens[[#This Row],[Consumo]], 0 )</f>
        <v>2.5955555555555555E-2</v>
      </c>
      <c r="BI206" s="313"/>
      <c r="BJ206" s="313"/>
      <c r="BK206" s="315" t="s">
        <v>907</v>
      </c>
    </row>
    <row r="207" spans="1:63" x14ac:dyDescent="0.3">
      <c r="A207" s="336">
        <v>10867</v>
      </c>
      <c r="B207" s="277" t="s">
        <v>967</v>
      </c>
      <c r="C207" s="337" t="s">
        <v>268</v>
      </c>
      <c r="D207" s="338">
        <v>3.55</v>
      </c>
      <c r="E207" s="339" t="s">
        <v>968</v>
      </c>
      <c r="F207" s="339" t="s">
        <v>969</v>
      </c>
      <c r="G207" s="339" t="s">
        <v>970</v>
      </c>
      <c r="H207" s="281">
        <v>12771</v>
      </c>
      <c r="I207" s="340">
        <v>103003</v>
      </c>
      <c r="J207" s="341">
        <v>3.55</v>
      </c>
      <c r="K207" s="342">
        <v>23676</v>
      </c>
      <c r="L207" s="285">
        <f>IF(tabItens[[#This Row],[Média]] &gt; 0, tabItens[[#This Row],[QTDE ATUAL]] / tabItens[[#This Row],[Média]],999.9)</f>
        <v>3.8010814028473634</v>
      </c>
      <c r="M207" s="286">
        <v>0</v>
      </c>
      <c r="N207" s="287">
        <f>tabItens[[#This Row],[VALOR UNIT.]] * tabItens[[#This Row],[LC]]</f>
        <v>0</v>
      </c>
      <c r="O207" s="344" t="s">
        <v>971</v>
      </c>
      <c r="P207" s="289">
        <v>0</v>
      </c>
      <c r="Q207" s="345">
        <v>15100</v>
      </c>
      <c r="R207" s="343">
        <v>57155</v>
      </c>
      <c r="S207" s="346">
        <v>45268</v>
      </c>
      <c r="T207" s="292">
        <f>ROUNDDOWN(IFERROR(tabItens[[#This Row],[ATA DT.VALID.]] - $D$1,0) / 30,0)</f>
        <v>1</v>
      </c>
      <c r="U207" s="277" t="s">
        <v>972</v>
      </c>
      <c r="V207" s="293">
        <v>1</v>
      </c>
      <c r="W207" s="294" t="s">
        <v>2103</v>
      </c>
      <c r="X207" s="295">
        <v>71</v>
      </c>
      <c r="Y207" s="296">
        <v>20</v>
      </c>
      <c r="Z207" s="297"/>
      <c r="AA207" s="298"/>
      <c r="AB207" s="299"/>
      <c r="AC207" s="299"/>
      <c r="AD207" s="298"/>
      <c r="AE207" s="299"/>
      <c r="AF207" s="292"/>
      <c r="AG207" s="300" t="s">
        <v>904</v>
      </c>
      <c r="AH207" s="301"/>
      <c r="AI207" s="292">
        <v>15564</v>
      </c>
      <c r="AJ207" s="301">
        <v>45048</v>
      </c>
      <c r="AK207" s="301" t="s">
        <v>892</v>
      </c>
      <c r="AL207" s="301">
        <v>45209</v>
      </c>
      <c r="AM207" s="346"/>
      <c r="AN207" s="339"/>
      <c r="AO207" s="302" t="str">
        <f>_xlfn.IFNA(IF(VLOOKUP(tabItens[[#This Row],[CÓDIGO]],tabExcluirDoEstoque[#Data],1,FALSE),"sim",""),"")</f>
        <v/>
      </c>
      <c r="AP207" s="303">
        <f ca="1">IF(OR(ISBLANK(tabItens[[#This Row],[ATA DT.VALID.]]),tabItens[[#This Row],[ATA DT.VALID.]]="",tabItens[[#This Row],[ATA DT.VALID.]]=" "),"",IF(TYPE(tabItens[[#This Row],[ATA DT.VALID.]])=1,ROUNDUP((tabItens[[#This Row],[ATA DT.VALID.]]-TODAY())/7,0),""))</f>
        <v>6</v>
      </c>
      <c r="AQ207" s="304">
        <v>0</v>
      </c>
      <c r="AR207" s="305" t="str">
        <f>IF(ISBLANK(tabItens[[#This Row],[CÓDIGO]]),"",IFERROR(VLOOKUP(tabItens[[#This Row],[CÓDIGO]],Consumo!$C$3:$AC$862,26,FALSE),0))</f>
        <v>09.2023</v>
      </c>
      <c r="AS207" s="306">
        <f>SUMIF(Consumo!$C$3:$C$862,tabItens[[#This Row],[CÓDIGO]],Consumo!$N$3:$N$862) + SUMIF(Consumo!$C$3:$C$862,tabItens[[#This Row],[CÓDIGO]],Consumo!$O$3:$O$862) + SUMIF(Consumo!$C$3:$C$862,tabItens[[#This Row],[CÓDIGO]],Consumo!$P$3:$P$862) + SUMIF(Consumo!$C$3:$C$862,tabItens[[#This Row],[CÓDIGO]],Consumo!$Q$3:$Q$862)</f>
        <v>15134</v>
      </c>
      <c r="AT207" s="306">
        <f>SUMIF(Consumo!$C$3:$C$862,tabItens[[#This Row],[CÓDIGO]],Consumo!$Z$3:$Z$862)</f>
        <v>40318</v>
      </c>
      <c r="AU207" s="307">
        <f>SUMIF(Consumo!$C$3:$C$862,tabItens[[#This Row],[CÓDIGO]],Consumo!$AA$3:$AA$862)</f>
        <v>4414</v>
      </c>
      <c r="AV207" s="308">
        <f>SUMIF(Consumo!$C$3:$C$862,tabItens[[#This Row],[CÓDIGO]],Consumo!$Y$3:$Y$862)</f>
        <v>3359.8333333333335</v>
      </c>
      <c r="AW207" s="281">
        <f>tabItens[[#This Row],[QTDE ATUAL]] + tabItens[[#This Row],[RC QTDE]] + tabItens[[#This Row],[AF SALDO]] + tabItens[[#This Row],[Recentes]]</f>
        <v>12771</v>
      </c>
      <c r="AX207" s="309">
        <v>2776</v>
      </c>
      <c r="AY207" s="309">
        <v>3</v>
      </c>
      <c r="AZ207" s="309">
        <f>IF(ISBLANK(tabItens[[#This Row],[CÓDIGO]]),"",tabItens[[#This Row],[PontoMês]] * (AZ$2+tabItens[[#This Row],[PontoQtM]]))</f>
        <v>8328</v>
      </c>
      <c r="BA207" s="308">
        <f>tabItens[[#This Row],[PontoPed]] - tabItens[[#This Row],[Saldo]] + (1/10)</f>
        <v>-4442.8999999999996</v>
      </c>
      <c r="BB207" s="308">
        <f xml:space="preserve"> tabItens[[#This Row],[PontoMês]] * BB$2 - tabItens[[#This Row],[QTDE ATUAL]] - (1/10)</f>
        <v>-9995.1</v>
      </c>
      <c r="BC207" s="310">
        <f>IF( tabItens[[#This Row],[PontoPed]]&gt;0, IF(tabItens[[#This Row],[PontoPed]]&lt;1, 1, IF( tabItens[[#This Row],[Saldo]]&gt;tabItens[[#This Row],[PontoPed]], 0, (tabItens[[#This Row],[PontoPed]]-tabItens[[#This Row],[Saldo]])/tabItens[[#This Row],[PontoPed]] ) ), 0 )</f>
        <v>0</v>
      </c>
      <c r="BD207" s="311">
        <f>ROUNDDOWN(IF( OR( AND(tabItens[[#This Row],[PontoPed]]&lt;tabItens[[#This Row],[Saldo]],tabItens[[#This Row],[Saldo]]&gt;0), tabItens[[#This Row],[PontoPed]]=0), 99, IF(AND(tabItens[[#This Row],[Saldo]]=0,tabItens[[#This Row],[PontoPed]]&gt;0), 0, (1-tabItens[[#This Row],[PctAb]])*10 ) ),0)</f>
        <v>99</v>
      </c>
      <c r="BE207" s="312">
        <f>MAX(ROUNDDOWN( IF(tabItens[[#This Row],[Abaixo]] &gt; 0,   tabItens[[#This Row],[Abaixo]] + (tabItens[[#This Row],[PontoMês]] * IF( OR( ISBLANK(tabItens[[#This Row],[ATA Nº/ANO]]), tabItens[[#This Row],[ATA Nº/ANO]] = ""),BE$2,BE$1)),0),0),0)</f>
        <v>0</v>
      </c>
      <c r="BF20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7" s="313">
        <f>SUMIF(Consumo!$C$3:$C$862,tabItens[[#This Row],[CÓDIGO]],Consumo!$E$3:$E$862)</f>
        <v>234</v>
      </c>
      <c r="BH207" s="314">
        <f>IF(AND(tabItens[[#This Row],[Pend]] &gt; 0,tabItens[[#This Row],[Consumo]] &lt;&gt; 0), tabItens[[#This Row],[Pend]] / tabItens[[#This Row],[Consumo]], 0 )</f>
        <v>5.8038593184185725E-3</v>
      </c>
      <c r="BI207" s="313"/>
      <c r="BJ207" s="313"/>
      <c r="BK207" s="315" t="s">
        <v>907</v>
      </c>
    </row>
    <row r="208" spans="1:63" x14ac:dyDescent="0.3">
      <c r="A208" s="336">
        <v>24371</v>
      </c>
      <c r="B208" s="277" t="s">
        <v>1236</v>
      </c>
      <c r="C208" s="337" t="s">
        <v>264</v>
      </c>
      <c r="D208" s="338">
        <v>2.96</v>
      </c>
      <c r="E208" s="339"/>
      <c r="F208" s="339" t="s">
        <v>1107</v>
      </c>
      <c r="G208" s="339" t="s">
        <v>1237</v>
      </c>
      <c r="H208" s="281">
        <v>19274</v>
      </c>
      <c r="I208" s="340">
        <v>103003</v>
      </c>
      <c r="J208" s="341">
        <v>2.96</v>
      </c>
      <c r="K208" s="342">
        <v>20572</v>
      </c>
      <c r="L208" s="285">
        <f>IF(tabItens[[#This Row],[Média]] &gt; 0, tabItens[[#This Row],[QTDE ATUAL]] / tabItens[[#This Row],[Média]],999.9)</f>
        <v>8.4454830935514504</v>
      </c>
      <c r="M208" s="286">
        <v>0</v>
      </c>
      <c r="N208" s="287">
        <f>tabItens[[#This Row],[VALOR UNIT.]] * tabItens[[#This Row],[LC]]</f>
        <v>0</v>
      </c>
      <c r="O208" s="344" t="s">
        <v>1238</v>
      </c>
      <c r="P208" s="289">
        <v>0</v>
      </c>
      <c r="Q208" s="345">
        <v>38900</v>
      </c>
      <c r="R208" s="343">
        <v>115144</v>
      </c>
      <c r="S208" s="346">
        <v>45327</v>
      </c>
      <c r="T208" s="292">
        <f>ROUNDDOWN(IFERROR(tabItens[[#This Row],[ATA DT.VALID.]] - $D$1,0) / 30,0)</f>
        <v>3</v>
      </c>
      <c r="U208" s="277" t="s">
        <v>1239</v>
      </c>
      <c r="V208" s="293">
        <v>1</v>
      </c>
      <c r="W208" s="294" t="s">
        <v>906</v>
      </c>
      <c r="X208" s="295">
        <v>51</v>
      </c>
      <c r="Y208" s="296">
        <v>7</v>
      </c>
      <c r="Z208" s="297"/>
      <c r="AA208" s="298"/>
      <c r="AB208" s="299"/>
      <c r="AC208" s="299"/>
      <c r="AD208" s="298"/>
      <c r="AE208" s="299"/>
      <c r="AF208" s="292"/>
      <c r="AG208" s="300" t="s">
        <v>904</v>
      </c>
      <c r="AH208" s="301"/>
      <c r="AI208" s="292">
        <v>9128</v>
      </c>
      <c r="AJ208" s="301">
        <v>45154</v>
      </c>
      <c r="AK208" s="301" t="s">
        <v>892</v>
      </c>
      <c r="AL208" s="301">
        <v>45076</v>
      </c>
      <c r="AM208" s="346"/>
      <c r="AN208" s="339"/>
      <c r="AO208" s="302" t="str">
        <f>_xlfn.IFNA(IF(VLOOKUP(tabItens[[#This Row],[CÓDIGO]],tabExcluirDoEstoque[#Data],1,FALSE),"sim",""),"")</f>
        <v/>
      </c>
      <c r="AP208" s="303">
        <f ca="1">IF(OR(ISBLANK(tabItens[[#This Row],[ATA DT.VALID.]]),tabItens[[#This Row],[ATA DT.VALID.]]="",tabItens[[#This Row],[ATA DT.VALID.]]=" "),"",IF(TYPE(tabItens[[#This Row],[ATA DT.VALID.]])=1,ROUNDUP((tabItens[[#This Row],[ATA DT.VALID.]]-TODAY())/7,0),""))</f>
        <v>15</v>
      </c>
      <c r="AQ208" s="304">
        <v>0</v>
      </c>
      <c r="AR208" s="305" t="str">
        <f>IF(ISBLANK(tabItens[[#This Row],[CÓDIGO]]),"",IFERROR(VLOOKUP(tabItens[[#This Row],[CÓDIGO]],Consumo!$C$3:$AC$862,26,FALSE),0))</f>
        <v>09.2023</v>
      </c>
      <c r="AS208" s="306">
        <f>SUMIF(Consumo!$C$3:$C$862,tabItens[[#This Row],[CÓDIGO]],Consumo!$N$3:$N$862) + SUMIF(Consumo!$C$3:$C$862,tabItens[[#This Row],[CÓDIGO]],Consumo!$O$3:$O$862) + SUMIF(Consumo!$C$3:$C$862,tabItens[[#This Row],[CÓDIGO]],Consumo!$P$3:$P$862) + SUMIF(Consumo!$C$3:$C$862,tabItens[[#This Row],[CÓDIGO]],Consumo!$Q$3:$Q$862)</f>
        <v>5706</v>
      </c>
      <c r="AT208" s="306">
        <f>SUMIF(Consumo!$C$3:$C$862,tabItens[[#This Row],[CÓDIGO]],Consumo!$Z$3:$Z$862)</f>
        <v>27386</v>
      </c>
      <c r="AU208" s="307">
        <f>SUMIF(Consumo!$C$3:$C$862,tabItens[[#This Row],[CÓDIGO]],Consumo!$AA$3:$AA$862)</f>
        <v>5184</v>
      </c>
      <c r="AV208" s="308">
        <f>SUMIF(Consumo!$C$3:$C$862,tabItens[[#This Row],[CÓDIGO]],Consumo!$Y$3:$Y$862)</f>
        <v>2282.1666666666665</v>
      </c>
      <c r="AW208" s="281">
        <f>tabItens[[#This Row],[QTDE ATUAL]] + tabItens[[#This Row],[RC QTDE]] + tabItens[[#This Row],[AF SALDO]] + tabItens[[#This Row],[Recentes]]</f>
        <v>19274</v>
      </c>
      <c r="AX208" s="309">
        <v>2138</v>
      </c>
      <c r="AY208" s="309">
        <v>4</v>
      </c>
      <c r="AZ208" s="309">
        <f>IF(ISBLANK(tabItens[[#This Row],[CÓDIGO]]),"",tabItens[[#This Row],[PontoMês]] * (AZ$2+tabItens[[#This Row],[PontoQtM]]))</f>
        <v>8552</v>
      </c>
      <c r="BA208" s="308">
        <f>tabItens[[#This Row],[PontoPed]] - tabItens[[#This Row],[Saldo]] + (1/10)</f>
        <v>-10721.9</v>
      </c>
      <c r="BB208" s="308">
        <f xml:space="preserve"> tabItens[[#This Row],[PontoMês]] * BB$2 - tabItens[[#This Row],[QTDE ATUAL]] - (1/10)</f>
        <v>-17136.099999999999</v>
      </c>
      <c r="BC208" s="310">
        <f>IF( tabItens[[#This Row],[PontoPed]]&gt;0, IF(tabItens[[#This Row],[PontoPed]]&lt;1, 1, IF( tabItens[[#This Row],[Saldo]]&gt;tabItens[[#This Row],[PontoPed]], 0, (tabItens[[#This Row],[PontoPed]]-tabItens[[#This Row],[Saldo]])/tabItens[[#This Row],[PontoPed]] ) ), 0 )</f>
        <v>0</v>
      </c>
      <c r="BD208" s="311">
        <f>ROUNDDOWN(IF( OR( AND(tabItens[[#This Row],[PontoPed]]&lt;tabItens[[#This Row],[Saldo]],tabItens[[#This Row],[Saldo]]&gt;0), tabItens[[#This Row],[PontoPed]]=0), 99, IF(AND(tabItens[[#This Row],[Saldo]]=0,tabItens[[#This Row],[PontoPed]]&gt;0), 0, (1-tabItens[[#This Row],[PctAb]])*10 ) ),0)</f>
        <v>99</v>
      </c>
      <c r="BE208" s="312">
        <f>MAX(ROUNDDOWN( IF(tabItens[[#This Row],[Abaixo]] &gt; 0,   tabItens[[#This Row],[Abaixo]] + (tabItens[[#This Row],[PontoMês]] * IF( OR( ISBLANK(tabItens[[#This Row],[ATA Nº/ANO]]), tabItens[[#This Row],[ATA Nº/ANO]] = ""),BE$2,BE$1)),0),0),0)</f>
        <v>0</v>
      </c>
      <c r="BF20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8" s="313">
        <f>SUMIF(Consumo!$C$3:$C$862,tabItens[[#This Row],[CÓDIGO]],Consumo!$E$3:$E$862)</f>
        <v>0</v>
      </c>
      <c r="BH208" s="314">
        <f>IF(AND(tabItens[[#This Row],[Pend]] &gt; 0,tabItens[[#This Row],[Consumo]] &lt;&gt; 0), tabItens[[#This Row],[Pend]] / tabItens[[#This Row],[Consumo]], 0 )</f>
        <v>0</v>
      </c>
      <c r="BI208" s="313"/>
      <c r="BJ208" s="313"/>
      <c r="BK208" s="315" t="s">
        <v>907</v>
      </c>
    </row>
    <row r="209" spans="1:63" x14ac:dyDescent="0.3">
      <c r="A209" s="336">
        <v>32534</v>
      </c>
      <c r="B209" s="277" t="s">
        <v>1289</v>
      </c>
      <c r="C209" s="337" t="s">
        <v>264</v>
      </c>
      <c r="D209" s="338">
        <v>3.97</v>
      </c>
      <c r="E209" s="339"/>
      <c r="F209" s="339" t="s">
        <v>1107</v>
      </c>
      <c r="G209" s="339" t="s">
        <v>1237</v>
      </c>
      <c r="H209" s="281">
        <v>4399</v>
      </c>
      <c r="I209" s="340">
        <v>103003</v>
      </c>
      <c r="J209" s="341">
        <v>3.97</v>
      </c>
      <c r="K209" s="342">
        <v>3382</v>
      </c>
      <c r="L209" s="285">
        <f>IF(tabItens[[#This Row],[Média]] &gt; 0, tabItens[[#This Row],[QTDE ATUAL]] / tabItens[[#This Row],[Média]],999.9)</f>
        <v>17.262262916939175</v>
      </c>
      <c r="M209" s="286">
        <v>0</v>
      </c>
      <c r="N209" s="287">
        <f>tabItens[[#This Row],[VALOR UNIT.]] * tabItens[[#This Row],[LC]]</f>
        <v>0</v>
      </c>
      <c r="O209" s="344" t="s">
        <v>1238</v>
      </c>
      <c r="P209" s="289">
        <v>0</v>
      </c>
      <c r="Q209" s="345">
        <v>10600</v>
      </c>
      <c r="R209" s="343">
        <v>42082</v>
      </c>
      <c r="S209" s="346">
        <v>45327</v>
      </c>
      <c r="T209" s="292">
        <f>ROUNDDOWN(IFERROR(tabItens[[#This Row],[ATA DT.VALID.]] - $D$1,0) / 30,0)</f>
        <v>3</v>
      </c>
      <c r="U209" s="277" t="s">
        <v>1239</v>
      </c>
      <c r="V209" s="293">
        <v>1</v>
      </c>
      <c r="W209" s="294" t="s">
        <v>906</v>
      </c>
      <c r="X209" s="295">
        <v>51</v>
      </c>
      <c r="Y209" s="296">
        <v>7</v>
      </c>
      <c r="Z209" s="297"/>
      <c r="AA209" s="298"/>
      <c r="AB209" s="299"/>
      <c r="AC209" s="299"/>
      <c r="AD209" s="298"/>
      <c r="AE209" s="299"/>
      <c r="AF209" s="292"/>
      <c r="AG209" s="300" t="s">
        <v>904</v>
      </c>
      <c r="AH209" s="301"/>
      <c r="AI209" s="292">
        <v>1136</v>
      </c>
      <c r="AJ209" s="301">
        <v>45132</v>
      </c>
      <c r="AK209" s="301" t="s">
        <v>892</v>
      </c>
      <c r="AL209" s="301">
        <v>45076</v>
      </c>
      <c r="AM209" s="346"/>
      <c r="AN209" s="339"/>
      <c r="AO209" s="302" t="str">
        <f>_xlfn.IFNA(IF(VLOOKUP(tabItens[[#This Row],[CÓDIGO]],tabExcluirDoEstoque[#Data],1,FALSE),"sim",""),"")</f>
        <v/>
      </c>
      <c r="AP209" s="303">
        <f ca="1">IF(OR(ISBLANK(tabItens[[#This Row],[ATA DT.VALID.]]),tabItens[[#This Row],[ATA DT.VALID.]]="",tabItens[[#This Row],[ATA DT.VALID.]]=" "),"",IF(TYPE(tabItens[[#This Row],[ATA DT.VALID.]])=1,ROUNDUP((tabItens[[#This Row],[ATA DT.VALID.]]-TODAY())/7,0),""))</f>
        <v>15</v>
      </c>
      <c r="AQ209" s="304">
        <v>0</v>
      </c>
      <c r="AR209" s="305" t="str">
        <f>IF(ISBLANK(tabItens[[#This Row],[CÓDIGO]]),"",IFERROR(VLOOKUP(tabItens[[#This Row],[CÓDIGO]],Consumo!$C$3:$AC$862,26,FALSE),0))</f>
        <v>06.2023</v>
      </c>
      <c r="AS209" s="306">
        <f>SUMIF(Consumo!$C$3:$C$862,tabItens[[#This Row],[CÓDIGO]],Consumo!$N$3:$N$862) + SUMIF(Consumo!$C$3:$C$862,tabItens[[#This Row],[CÓDIGO]],Consumo!$O$3:$O$862) + SUMIF(Consumo!$C$3:$C$862,tabItens[[#This Row],[CÓDIGO]],Consumo!$P$3:$P$862) + SUMIF(Consumo!$C$3:$C$862,tabItens[[#This Row],[CÓDIGO]],Consumo!$Q$3:$Q$862)</f>
        <v>296</v>
      </c>
      <c r="AT209" s="306">
        <f>SUMIF(Consumo!$C$3:$C$862,tabItens[[#This Row],[CÓDIGO]],Consumo!$Z$3:$Z$862)</f>
        <v>3407</v>
      </c>
      <c r="AU209" s="307">
        <f>SUMIF(Consumo!$C$3:$C$862,tabItens[[#This Row],[CÓDIGO]],Consumo!$AA$3:$AA$862)</f>
        <v>1540</v>
      </c>
      <c r="AV209" s="308">
        <f>SUMIF(Consumo!$C$3:$C$862,tabItens[[#This Row],[CÓDIGO]],Consumo!$Y$3:$Y$862)</f>
        <v>254.83333333333334</v>
      </c>
      <c r="AW209" s="281">
        <f>tabItens[[#This Row],[QTDE ATUAL]] + tabItens[[#This Row],[RC QTDE]] + tabItens[[#This Row],[AF SALDO]] + tabItens[[#This Row],[Recentes]]</f>
        <v>4399</v>
      </c>
      <c r="AX209" s="309">
        <v>125</v>
      </c>
      <c r="AY209" s="309">
        <v>4</v>
      </c>
      <c r="AZ209" s="309">
        <f>IF(ISBLANK(tabItens[[#This Row],[CÓDIGO]]),"",tabItens[[#This Row],[PontoMês]] * (AZ$2+tabItens[[#This Row],[PontoQtM]]))</f>
        <v>500</v>
      </c>
      <c r="BA209" s="308">
        <f>tabItens[[#This Row],[PontoPed]] - tabItens[[#This Row],[Saldo]] + (1/10)</f>
        <v>-3898.9</v>
      </c>
      <c r="BB209" s="308">
        <f xml:space="preserve"> tabItens[[#This Row],[PontoMês]] * BB$2 - tabItens[[#This Row],[QTDE ATUAL]] - (1/10)</f>
        <v>-4274.1000000000004</v>
      </c>
      <c r="BC209" s="310">
        <f>IF( tabItens[[#This Row],[PontoPed]]&gt;0, IF(tabItens[[#This Row],[PontoPed]]&lt;1, 1, IF( tabItens[[#This Row],[Saldo]]&gt;tabItens[[#This Row],[PontoPed]], 0, (tabItens[[#This Row],[PontoPed]]-tabItens[[#This Row],[Saldo]])/tabItens[[#This Row],[PontoPed]] ) ), 0 )</f>
        <v>0</v>
      </c>
      <c r="BD209" s="311">
        <f>ROUNDDOWN(IF( OR( AND(tabItens[[#This Row],[PontoPed]]&lt;tabItens[[#This Row],[Saldo]],tabItens[[#This Row],[Saldo]]&gt;0), tabItens[[#This Row],[PontoPed]]=0), 99, IF(AND(tabItens[[#This Row],[Saldo]]=0,tabItens[[#This Row],[PontoPed]]&gt;0), 0, (1-tabItens[[#This Row],[PctAb]])*10 ) ),0)</f>
        <v>99</v>
      </c>
      <c r="BE209" s="312">
        <f>MAX(ROUNDDOWN( IF(tabItens[[#This Row],[Abaixo]] &gt; 0,   tabItens[[#This Row],[Abaixo]] + (tabItens[[#This Row],[PontoMês]] * IF( OR( ISBLANK(tabItens[[#This Row],[ATA Nº/ANO]]), tabItens[[#This Row],[ATA Nº/ANO]] = ""),BE$2,BE$1)),0),0),0)</f>
        <v>0</v>
      </c>
      <c r="BF20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09" s="313">
        <f>SUMIF(Consumo!$C$3:$C$862,tabItens[[#This Row],[CÓDIGO]],Consumo!$E$3:$E$862)</f>
        <v>0</v>
      </c>
      <c r="BH209" s="314">
        <f>IF(AND(tabItens[[#This Row],[Pend]] &gt; 0,tabItens[[#This Row],[Consumo]] &lt;&gt; 0), tabItens[[#This Row],[Pend]] / tabItens[[#This Row],[Consumo]], 0 )</f>
        <v>0</v>
      </c>
      <c r="BI209" s="313"/>
      <c r="BJ209" s="313"/>
      <c r="BK209" s="315" t="s">
        <v>907</v>
      </c>
    </row>
    <row r="210" spans="1:63" x14ac:dyDescent="0.3">
      <c r="A210" s="336">
        <v>34801</v>
      </c>
      <c r="B210" s="277" t="s">
        <v>1297</v>
      </c>
      <c r="C210" s="337" t="s">
        <v>264</v>
      </c>
      <c r="D210" s="338">
        <v>2.84</v>
      </c>
      <c r="E210" s="339"/>
      <c r="F210" s="339" t="s">
        <v>1107</v>
      </c>
      <c r="G210" s="339" t="s">
        <v>1237</v>
      </c>
      <c r="H210" s="281">
        <v>2439</v>
      </c>
      <c r="I210" s="340">
        <v>103003</v>
      </c>
      <c r="J210" s="341">
        <v>2.84</v>
      </c>
      <c r="K210" s="342">
        <v>2742</v>
      </c>
      <c r="L210" s="285">
        <f>IF(tabItens[[#This Row],[Média]] &gt; 0, tabItens[[#This Row],[QTDE ATUAL]] / tabItens[[#This Row],[Média]],999.9)</f>
        <v>10.57752078062884</v>
      </c>
      <c r="M210" s="286">
        <v>0</v>
      </c>
      <c r="N210" s="287">
        <f>tabItens[[#This Row],[VALOR UNIT.]] * tabItens[[#This Row],[LC]]</f>
        <v>0</v>
      </c>
      <c r="O210" s="344" t="s">
        <v>1238</v>
      </c>
      <c r="P210" s="289">
        <v>0</v>
      </c>
      <c r="Q210" s="345">
        <v>10100</v>
      </c>
      <c r="R210" s="343">
        <v>28684</v>
      </c>
      <c r="S210" s="346">
        <v>45327</v>
      </c>
      <c r="T210" s="292">
        <f>ROUNDDOWN(IFERROR(tabItens[[#This Row],[ATA DT.VALID.]] - $D$1,0) / 30,0)</f>
        <v>3</v>
      </c>
      <c r="U210" s="277" t="s">
        <v>1239</v>
      </c>
      <c r="V210" s="293">
        <v>1</v>
      </c>
      <c r="W210" s="294" t="s">
        <v>906</v>
      </c>
      <c r="X210" s="295">
        <v>51</v>
      </c>
      <c r="Y210" s="296">
        <v>7</v>
      </c>
      <c r="Z210" s="297"/>
      <c r="AA210" s="298"/>
      <c r="AB210" s="299"/>
      <c r="AC210" s="299"/>
      <c r="AD210" s="298"/>
      <c r="AE210" s="299"/>
      <c r="AF210" s="292"/>
      <c r="AG210" s="300" t="s">
        <v>904</v>
      </c>
      <c r="AH210" s="301"/>
      <c r="AI210" s="292">
        <v>950</v>
      </c>
      <c r="AJ210" s="301">
        <v>45132</v>
      </c>
      <c r="AK210" s="301" t="s">
        <v>892</v>
      </c>
      <c r="AL210" s="301">
        <v>45082</v>
      </c>
      <c r="AM210" s="346"/>
      <c r="AN210" s="339"/>
      <c r="AO210" s="302" t="str">
        <f>_xlfn.IFNA(IF(VLOOKUP(tabItens[[#This Row],[CÓDIGO]],tabExcluirDoEstoque[#Data],1,FALSE),"sim",""),"")</f>
        <v/>
      </c>
      <c r="AP210" s="303">
        <f ca="1">IF(OR(ISBLANK(tabItens[[#This Row],[ATA DT.VALID.]]),tabItens[[#This Row],[ATA DT.VALID.]]="",tabItens[[#This Row],[ATA DT.VALID.]]=" "),"",IF(TYPE(tabItens[[#This Row],[ATA DT.VALID.]])=1,ROUNDUP((tabItens[[#This Row],[ATA DT.VALID.]]-TODAY())/7,0),""))</f>
        <v>15</v>
      </c>
      <c r="AQ210" s="304">
        <v>0</v>
      </c>
      <c r="AR210" s="305" t="str">
        <f>IF(ISBLANK(tabItens[[#This Row],[CÓDIGO]]),"",IFERROR(VLOOKUP(tabItens[[#This Row],[CÓDIGO]],Consumo!$C$3:$AC$862,26,FALSE),0))</f>
        <v>08.2023</v>
      </c>
      <c r="AS210" s="306">
        <f>SUMIF(Consumo!$C$3:$C$862,tabItens[[#This Row],[CÓDIGO]],Consumo!$N$3:$N$862) + SUMIF(Consumo!$C$3:$C$862,tabItens[[#This Row],[CÓDIGO]],Consumo!$O$3:$O$862) + SUMIF(Consumo!$C$3:$C$862,tabItens[[#This Row],[CÓDIGO]],Consumo!$P$3:$P$862) + SUMIF(Consumo!$C$3:$C$862,tabItens[[#This Row],[CÓDIGO]],Consumo!$Q$3:$Q$862)</f>
        <v>888</v>
      </c>
      <c r="AT210" s="306">
        <f>SUMIF(Consumo!$C$3:$C$862,tabItens[[#This Row],[CÓDIGO]],Consumo!$Z$3:$Z$862)</f>
        <v>2852</v>
      </c>
      <c r="AU210" s="307">
        <f>SUMIF(Consumo!$C$3:$C$862,tabItens[[#This Row],[CÓDIGO]],Consumo!$AA$3:$AA$862)</f>
        <v>890</v>
      </c>
      <c r="AV210" s="308">
        <f>SUMIF(Consumo!$C$3:$C$862,tabItens[[#This Row],[CÓDIGO]],Consumo!$Y$3:$Y$862)</f>
        <v>230.58333333333334</v>
      </c>
      <c r="AW210" s="281">
        <f>tabItens[[#This Row],[QTDE ATUAL]] + tabItens[[#This Row],[RC QTDE]] + tabItens[[#This Row],[AF SALDO]] + tabItens[[#This Row],[Recentes]]</f>
        <v>2439</v>
      </c>
      <c r="AX210" s="309">
        <v>417</v>
      </c>
      <c r="AY210" s="309">
        <v>3</v>
      </c>
      <c r="AZ210" s="309">
        <f>IF(ISBLANK(tabItens[[#This Row],[CÓDIGO]]),"",tabItens[[#This Row],[PontoMês]] * (AZ$2+tabItens[[#This Row],[PontoQtM]]))</f>
        <v>1251</v>
      </c>
      <c r="BA210" s="308">
        <f>tabItens[[#This Row],[PontoPed]] - tabItens[[#This Row],[Saldo]] + (1/10)</f>
        <v>-1187.9000000000001</v>
      </c>
      <c r="BB210" s="308">
        <f xml:space="preserve"> tabItens[[#This Row],[PontoMês]] * BB$2 - tabItens[[#This Row],[QTDE ATUAL]] - (1/10)</f>
        <v>-2022.1</v>
      </c>
      <c r="BC210" s="310">
        <f>IF( tabItens[[#This Row],[PontoPed]]&gt;0, IF(tabItens[[#This Row],[PontoPed]]&lt;1, 1, IF( tabItens[[#This Row],[Saldo]]&gt;tabItens[[#This Row],[PontoPed]], 0, (tabItens[[#This Row],[PontoPed]]-tabItens[[#This Row],[Saldo]])/tabItens[[#This Row],[PontoPed]] ) ), 0 )</f>
        <v>0</v>
      </c>
      <c r="BD210" s="311">
        <f>ROUNDDOWN(IF( OR( AND(tabItens[[#This Row],[PontoPed]]&lt;tabItens[[#This Row],[Saldo]],tabItens[[#This Row],[Saldo]]&gt;0), tabItens[[#This Row],[PontoPed]]=0), 99, IF(AND(tabItens[[#This Row],[Saldo]]=0,tabItens[[#This Row],[PontoPed]]&gt;0), 0, (1-tabItens[[#This Row],[PctAb]])*10 ) ),0)</f>
        <v>99</v>
      </c>
      <c r="BE210" s="312">
        <f>MAX(ROUNDDOWN( IF(tabItens[[#This Row],[Abaixo]] &gt; 0,   tabItens[[#This Row],[Abaixo]] + (tabItens[[#This Row],[PontoMês]] * IF( OR( ISBLANK(tabItens[[#This Row],[ATA Nº/ANO]]), tabItens[[#This Row],[ATA Nº/ANO]] = ""),BE$2,BE$1)),0),0),0)</f>
        <v>0</v>
      </c>
      <c r="BF21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0" s="313">
        <f>SUMIF(Consumo!$C$3:$C$862,tabItens[[#This Row],[CÓDIGO]],Consumo!$E$3:$E$862)</f>
        <v>0</v>
      </c>
      <c r="BH210" s="314">
        <f>IF(AND(tabItens[[#This Row],[Pend]] &gt; 0,tabItens[[#This Row],[Consumo]] &lt;&gt; 0), tabItens[[#This Row],[Pend]] / tabItens[[#This Row],[Consumo]], 0 )</f>
        <v>0</v>
      </c>
      <c r="BI210" s="313"/>
      <c r="BJ210" s="313"/>
      <c r="BK210" s="315" t="s">
        <v>907</v>
      </c>
    </row>
    <row r="211" spans="1:63" x14ac:dyDescent="0.3">
      <c r="A211" s="336">
        <v>64044</v>
      </c>
      <c r="B211" s="277" t="s">
        <v>1410</v>
      </c>
      <c r="C211" s="337" t="s">
        <v>561</v>
      </c>
      <c r="D211" s="338">
        <v>38.31</v>
      </c>
      <c r="E211" s="339"/>
      <c r="F211" s="339" t="s">
        <v>1366</v>
      </c>
      <c r="G211" s="339" t="s">
        <v>1237</v>
      </c>
      <c r="H211" s="281">
        <v>320</v>
      </c>
      <c r="I211" s="340">
        <v>103003</v>
      </c>
      <c r="J211" s="341">
        <v>38.31</v>
      </c>
      <c r="K211" s="342">
        <v>170</v>
      </c>
      <c r="L211" s="285">
        <f>IF(tabItens[[#This Row],[Média]] &gt; 0, tabItens[[#This Row],[QTDE ATUAL]] / tabItens[[#This Row],[Média]],999.9)</f>
        <v>30.967741935483868</v>
      </c>
      <c r="M211" s="286">
        <v>0</v>
      </c>
      <c r="N211" s="287">
        <f>tabItens[[#This Row],[VALOR UNIT.]] * tabItens[[#This Row],[LC]]</f>
        <v>0</v>
      </c>
      <c r="O211" s="344" t="s">
        <v>1238</v>
      </c>
      <c r="P211" s="289">
        <v>0</v>
      </c>
      <c r="Q211" s="345">
        <v>3000</v>
      </c>
      <c r="R211" s="343">
        <v>114930</v>
      </c>
      <c r="S211" s="346">
        <v>45328</v>
      </c>
      <c r="T211" s="292">
        <f>ROUNDDOWN(IFERROR(tabItens[[#This Row],[ATA DT.VALID.]] - $D$1,0) / 30,0)</f>
        <v>3</v>
      </c>
      <c r="U211" s="277" t="s">
        <v>1367</v>
      </c>
      <c r="V211" s="293">
        <v>1</v>
      </c>
      <c r="W211" s="294" t="s">
        <v>906</v>
      </c>
      <c r="X211" s="295">
        <v>51</v>
      </c>
      <c r="Y211" s="296">
        <v>30</v>
      </c>
      <c r="Z211" s="297"/>
      <c r="AA211" s="298"/>
      <c r="AB211" s="299"/>
      <c r="AC211" s="299"/>
      <c r="AD211" s="298"/>
      <c r="AE211" s="299"/>
      <c r="AF211" s="292"/>
      <c r="AG211" s="300" t="s">
        <v>904</v>
      </c>
      <c r="AH211" s="301"/>
      <c r="AI211" s="292">
        <v>56</v>
      </c>
      <c r="AJ211" s="301">
        <v>45104</v>
      </c>
      <c r="AK211" s="301" t="s">
        <v>892</v>
      </c>
      <c r="AL211" s="301">
        <v>45033</v>
      </c>
      <c r="AM211" s="346"/>
      <c r="AN211" s="339"/>
      <c r="AO211" s="302" t="str">
        <f>_xlfn.IFNA(IF(VLOOKUP(tabItens[[#This Row],[CÓDIGO]],tabExcluirDoEstoque[#Data],1,FALSE),"sim",""),"")</f>
        <v/>
      </c>
      <c r="AP211" s="303">
        <f ca="1">IF(OR(ISBLANK(tabItens[[#This Row],[ATA DT.VALID.]]),tabItens[[#This Row],[ATA DT.VALID.]]="",tabItens[[#This Row],[ATA DT.VALID.]]=" "),"",IF(TYPE(tabItens[[#This Row],[ATA DT.VALID.]])=1,ROUNDUP((tabItens[[#This Row],[ATA DT.VALID.]]-TODAY())/7,0),""))</f>
        <v>15</v>
      </c>
      <c r="AQ211" s="304">
        <v>0</v>
      </c>
      <c r="AR211" s="305" t="str">
        <f>IF(ISBLANK(tabItens[[#This Row],[CÓDIGO]]),"",IFERROR(VLOOKUP(tabItens[[#This Row],[CÓDIGO]],Consumo!$C$3:$AC$862,26,FALSE),0))</f>
        <v>06.2023</v>
      </c>
      <c r="AS211" s="306">
        <f>SUMIF(Consumo!$C$3:$C$862,tabItens[[#This Row],[CÓDIGO]],Consumo!$N$3:$N$862) + SUMIF(Consumo!$C$3:$C$862,tabItens[[#This Row],[CÓDIGO]],Consumo!$O$3:$O$862) + SUMIF(Consumo!$C$3:$C$862,tabItens[[#This Row],[CÓDIGO]],Consumo!$P$3:$P$862) + SUMIF(Consumo!$C$3:$C$862,tabItens[[#This Row],[CÓDIGO]],Consumo!$Q$3:$Q$862)</f>
        <v>20</v>
      </c>
      <c r="AT211" s="306">
        <f>SUMIF(Consumo!$C$3:$C$862,tabItens[[#This Row],[CÓDIGO]],Consumo!$Z$3:$Z$862)</f>
        <v>170</v>
      </c>
      <c r="AU211" s="307">
        <f>SUMIF(Consumo!$C$3:$C$862,tabItens[[#This Row],[CÓDIGO]],Consumo!$AA$3:$AA$862)</f>
        <v>140</v>
      </c>
      <c r="AV211" s="308">
        <f>SUMIF(Consumo!$C$3:$C$862,tabItens[[#This Row],[CÓDIGO]],Consumo!$Y$3:$Y$862)</f>
        <v>10.333333333333334</v>
      </c>
      <c r="AW211" s="281">
        <f>tabItens[[#This Row],[QTDE ATUAL]] + tabItens[[#This Row],[RC QTDE]] + tabItens[[#This Row],[AF SALDO]] + tabItens[[#This Row],[Recentes]]</f>
        <v>320</v>
      </c>
      <c r="AX211" s="309">
        <v>10</v>
      </c>
      <c r="AY211" s="309">
        <v>4</v>
      </c>
      <c r="AZ211" s="309">
        <f>IF(ISBLANK(tabItens[[#This Row],[CÓDIGO]]),"",tabItens[[#This Row],[PontoMês]] * (AZ$2+tabItens[[#This Row],[PontoQtM]]))</f>
        <v>40</v>
      </c>
      <c r="BA211" s="308">
        <f>tabItens[[#This Row],[PontoPed]] - tabItens[[#This Row],[Saldo]] + (1/10)</f>
        <v>-279.89999999999998</v>
      </c>
      <c r="BB211" s="308">
        <f xml:space="preserve"> tabItens[[#This Row],[PontoMês]] * BB$2 - tabItens[[#This Row],[QTDE ATUAL]] - (1/10)</f>
        <v>-310.10000000000002</v>
      </c>
      <c r="BC211" s="310">
        <f>IF( tabItens[[#This Row],[PontoPed]]&gt;0, IF(tabItens[[#This Row],[PontoPed]]&lt;1, 1, IF( tabItens[[#This Row],[Saldo]]&gt;tabItens[[#This Row],[PontoPed]], 0, (tabItens[[#This Row],[PontoPed]]-tabItens[[#This Row],[Saldo]])/tabItens[[#This Row],[PontoPed]] ) ), 0 )</f>
        <v>0</v>
      </c>
      <c r="BD211" s="311">
        <f>ROUNDDOWN(IF( OR( AND(tabItens[[#This Row],[PontoPed]]&lt;tabItens[[#This Row],[Saldo]],tabItens[[#This Row],[Saldo]]&gt;0), tabItens[[#This Row],[PontoPed]]=0), 99, IF(AND(tabItens[[#This Row],[Saldo]]=0,tabItens[[#This Row],[PontoPed]]&gt;0), 0, (1-tabItens[[#This Row],[PctAb]])*10 ) ),0)</f>
        <v>99</v>
      </c>
      <c r="BE211" s="312">
        <f>MAX(ROUNDDOWN( IF(tabItens[[#This Row],[Abaixo]] &gt; 0,   tabItens[[#This Row],[Abaixo]] + (tabItens[[#This Row],[PontoMês]] * IF( OR( ISBLANK(tabItens[[#This Row],[ATA Nº/ANO]]), tabItens[[#This Row],[ATA Nº/ANO]] = ""),BE$2,BE$1)),0),0),0)</f>
        <v>0</v>
      </c>
      <c r="BF21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1" s="313">
        <f>SUMIF(Consumo!$C$3:$C$862,tabItens[[#This Row],[CÓDIGO]],Consumo!$E$3:$E$862)</f>
        <v>0</v>
      </c>
      <c r="BH211" s="314">
        <f>IF(AND(tabItens[[#This Row],[Pend]] &gt; 0,tabItens[[#This Row],[Consumo]] &lt;&gt; 0), tabItens[[#This Row],[Pend]] / tabItens[[#This Row],[Consumo]], 0 )</f>
        <v>0</v>
      </c>
      <c r="BI211" s="313"/>
      <c r="BJ211" s="313"/>
      <c r="BK211" s="315" t="s">
        <v>907</v>
      </c>
    </row>
    <row r="212" spans="1:63" x14ac:dyDescent="0.3">
      <c r="A212" s="336">
        <v>87699</v>
      </c>
      <c r="B212" s="277" t="s">
        <v>1542</v>
      </c>
      <c r="C212" s="337" t="s">
        <v>264</v>
      </c>
      <c r="D212" s="338">
        <v>3.18</v>
      </c>
      <c r="E212" s="339" t="s">
        <v>1540</v>
      </c>
      <c r="F212" s="339" t="s">
        <v>1541</v>
      </c>
      <c r="G212" s="339" t="s">
        <v>939</v>
      </c>
      <c r="H212" s="281">
        <v>86</v>
      </c>
      <c r="I212" s="340">
        <v>103003</v>
      </c>
      <c r="J212" s="341">
        <v>3.18</v>
      </c>
      <c r="K212" s="342">
        <v>3</v>
      </c>
      <c r="L212" s="285">
        <f>IF(tabItens[[#This Row],[Média]] &gt; 0, tabItens[[#This Row],[QTDE ATUAL]] / tabItens[[#This Row],[Média]],999.9)</f>
        <v>344</v>
      </c>
      <c r="M212" s="286">
        <v>0</v>
      </c>
      <c r="N212" s="287">
        <f>tabItens[[#This Row],[VALOR UNIT.]] * tabItens[[#This Row],[LC]]</f>
        <v>0</v>
      </c>
      <c r="O212" s="344" t="s">
        <v>940</v>
      </c>
      <c r="P212" s="289">
        <v>0</v>
      </c>
      <c r="Q212" s="345">
        <v>330</v>
      </c>
      <c r="R212" s="343">
        <v>1049.4000000000001</v>
      </c>
      <c r="S212" s="346">
        <v>45377</v>
      </c>
      <c r="T212" s="292">
        <f>ROUNDDOWN(IFERROR(tabItens[[#This Row],[ATA DT.VALID.]] - $D$1,0) / 30,0)</f>
        <v>5</v>
      </c>
      <c r="U212" s="277" t="s">
        <v>1481</v>
      </c>
      <c r="V212" s="293">
        <v>1</v>
      </c>
      <c r="W212" s="294" t="s">
        <v>2103</v>
      </c>
      <c r="X212" s="295">
        <v>72</v>
      </c>
      <c r="Y212" s="296">
        <v>5</v>
      </c>
      <c r="Z212" s="297"/>
      <c r="AA212" s="298"/>
      <c r="AB212" s="299"/>
      <c r="AC212" s="299"/>
      <c r="AD212" s="298"/>
      <c r="AE212" s="299"/>
      <c r="AF212" s="292"/>
      <c r="AG212" s="300" t="s">
        <v>904</v>
      </c>
      <c r="AH212" s="301"/>
      <c r="AI212" s="292">
        <v>0</v>
      </c>
      <c r="AJ212" s="301">
        <v>43279</v>
      </c>
      <c r="AK212" s="301">
        <v>38611</v>
      </c>
      <c r="AL212" s="301">
        <v>45209</v>
      </c>
      <c r="AM212" s="346"/>
      <c r="AN212" s="339"/>
      <c r="AO212" s="302" t="str">
        <f>_xlfn.IFNA(IF(VLOOKUP(tabItens[[#This Row],[CÓDIGO]],tabExcluirDoEstoque[#Data],1,FALSE),"sim",""),"")</f>
        <v/>
      </c>
      <c r="AP212" s="303">
        <f ca="1">IF(OR(ISBLANK(tabItens[[#This Row],[ATA DT.VALID.]]),tabItens[[#This Row],[ATA DT.VALID.]]="",tabItens[[#This Row],[ATA DT.VALID.]]=" "),"",IF(TYPE(tabItens[[#This Row],[ATA DT.VALID.]])=1,ROUNDUP((tabItens[[#This Row],[ATA DT.VALID.]]-TODAY())/7,0),""))</f>
        <v>22</v>
      </c>
      <c r="AQ212" s="304">
        <v>0</v>
      </c>
      <c r="AR212" s="305" t="str">
        <f>IF(ISBLANK(tabItens[[#This Row],[CÓDIGO]]),"",IFERROR(VLOOKUP(tabItens[[#This Row],[CÓDIGO]],Consumo!$C$3:$AC$862,26,FALSE),0))</f>
        <v>08.2023</v>
      </c>
      <c r="AS212" s="306">
        <f>SUMIF(Consumo!$C$3:$C$862,tabItens[[#This Row],[CÓDIGO]],Consumo!$N$3:$N$862) + SUMIF(Consumo!$C$3:$C$862,tabItens[[#This Row],[CÓDIGO]],Consumo!$O$3:$O$862) + SUMIF(Consumo!$C$3:$C$862,tabItens[[#This Row],[CÓDIGO]],Consumo!$P$3:$P$862) + SUMIF(Consumo!$C$3:$C$862,tabItens[[#This Row],[CÓDIGO]],Consumo!$Q$3:$Q$862)</f>
        <v>2</v>
      </c>
      <c r="AT212" s="306">
        <f>SUMIF(Consumo!$C$3:$C$862,tabItens[[#This Row],[CÓDIGO]],Consumo!$Z$3:$Z$862)</f>
        <v>3</v>
      </c>
      <c r="AU212" s="307">
        <f>SUMIF(Consumo!$C$3:$C$862,tabItens[[#This Row],[CÓDIGO]],Consumo!$AA$3:$AA$862)</f>
        <v>1</v>
      </c>
      <c r="AV212" s="308">
        <f>SUMIF(Consumo!$C$3:$C$862,tabItens[[#This Row],[CÓDIGO]],Consumo!$Y$3:$Y$862)</f>
        <v>0.25</v>
      </c>
      <c r="AW212" s="281">
        <f>tabItens[[#This Row],[QTDE ATUAL]] + tabItens[[#This Row],[RC QTDE]] + tabItens[[#This Row],[AF SALDO]] + tabItens[[#This Row],[Recentes]]</f>
        <v>86</v>
      </c>
      <c r="AX212" s="309">
        <v>6</v>
      </c>
      <c r="AY212" s="309">
        <v>4</v>
      </c>
      <c r="AZ212" s="309">
        <f>IF(ISBLANK(tabItens[[#This Row],[CÓDIGO]]),"",tabItens[[#This Row],[PontoMês]] * (AZ$2+tabItens[[#This Row],[PontoQtM]]))</f>
        <v>24</v>
      </c>
      <c r="BA212" s="308">
        <f>tabItens[[#This Row],[PontoPed]] - tabItens[[#This Row],[Saldo]] + (1/10)</f>
        <v>-61.9</v>
      </c>
      <c r="BB212" s="308">
        <f xml:space="preserve"> tabItens[[#This Row],[PontoMês]] * BB$2 - tabItens[[#This Row],[QTDE ATUAL]] - (1/10)</f>
        <v>-80.099999999999994</v>
      </c>
      <c r="BC212" s="310">
        <f>IF( tabItens[[#This Row],[PontoPed]]&gt;0, IF(tabItens[[#This Row],[PontoPed]]&lt;1, 1, IF( tabItens[[#This Row],[Saldo]]&gt;tabItens[[#This Row],[PontoPed]], 0, (tabItens[[#This Row],[PontoPed]]-tabItens[[#This Row],[Saldo]])/tabItens[[#This Row],[PontoPed]] ) ), 0 )</f>
        <v>0</v>
      </c>
      <c r="BD212" s="311">
        <f>ROUNDDOWN(IF( OR( AND(tabItens[[#This Row],[PontoPed]]&lt;tabItens[[#This Row],[Saldo]],tabItens[[#This Row],[Saldo]]&gt;0), tabItens[[#This Row],[PontoPed]]=0), 99, IF(AND(tabItens[[#This Row],[Saldo]]=0,tabItens[[#This Row],[PontoPed]]&gt;0), 0, (1-tabItens[[#This Row],[PctAb]])*10 ) ),0)</f>
        <v>99</v>
      </c>
      <c r="BE212" s="312">
        <f>MAX(ROUNDDOWN( IF(tabItens[[#This Row],[Abaixo]] &gt; 0,   tabItens[[#This Row],[Abaixo]] + (tabItens[[#This Row],[PontoMês]] * IF( OR( ISBLANK(tabItens[[#This Row],[ATA Nº/ANO]]), tabItens[[#This Row],[ATA Nº/ANO]] = ""),BE$2,BE$1)),0),0),0)</f>
        <v>0</v>
      </c>
      <c r="BF21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2" s="313">
        <f>SUMIF(Consumo!$C$3:$C$862,tabItens[[#This Row],[CÓDIGO]],Consumo!$E$3:$E$862)</f>
        <v>0</v>
      </c>
      <c r="BH212" s="314">
        <f>IF(AND(tabItens[[#This Row],[Pend]] &gt; 0,tabItens[[#This Row],[Consumo]] &lt;&gt; 0), tabItens[[#This Row],[Pend]] / tabItens[[#This Row],[Consumo]], 0 )</f>
        <v>0</v>
      </c>
      <c r="BI212" s="313"/>
      <c r="BJ212" s="313"/>
      <c r="BK212" s="315" t="s">
        <v>907</v>
      </c>
    </row>
    <row r="213" spans="1:63" x14ac:dyDescent="0.3">
      <c r="A213" s="336">
        <v>9413</v>
      </c>
      <c r="B213" s="277" t="s">
        <v>936</v>
      </c>
      <c r="C213" s="337" t="s">
        <v>31</v>
      </c>
      <c r="D213" s="338">
        <v>0.67</v>
      </c>
      <c r="E213" s="339" t="s">
        <v>937</v>
      </c>
      <c r="F213" s="339" t="s">
        <v>938</v>
      </c>
      <c r="G213" s="339" t="s">
        <v>939</v>
      </c>
      <c r="H213" s="281">
        <v>5316</v>
      </c>
      <c r="I213" s="340">
        <v>103003</v>
      </c>
      <c r="J213" s="341">
        <v>0.67</v>
      </c>
      <c r="K213" s="342">
        <v>13230</v>
      </c>
      <c r="L213" s="285">
        <f>IF(tabItens[[#This Row],[Média]] &gt; 0, tabItens[[#This Row],[QTDE ATUAL]] / tabItens[[#This Row],[Média]],999.9)</f>
        <v>3.0025416548997459</v>
      </c>
      <c r="M213" s="286">
        <v>0</v>
      </c>
      <c r="N213" s="287">
        <f>tabItens[[#This Row],[VALOR UNIT.]] * tabItens[[#This Row],[LC]]</f>
        <v>0</v>
      </c>
      <c r="O213" s="344" t="s">
        <v>940</v>
      </c>
      <c r="P213" s="289">
        <v>0</v>
      </c>
      <c r="Q213" s="345">
        <v>106700</v>
      </c>
      <c r="R213" s="343">
        <v>71489</v>
      </c>
      <c r="S213" s="346">
        <v>45377</v>
      </c>
      <c r="T213" s="292">
        <f>ROUNDDOWN(IFERROR(tabItens[[#This Row],[ATA DT.VALID.]] - $D$1,0) / 30,0)</f>
        <v>5</v>
      </c>
      <c r="U213" s="277" t="s">
        <v>941</v>
      </c>
      <c r="V213" s="293">
        <v>1</v>
      </c>
      <c r="W213" s="294" t="s">
        <v>2103</v>
      </c>
      <c r="X213" s="295">
        <v>72</v>
      </c>
      <c r="Y213" s="296">
        <v>6</v>
      </c>
      <c r="Z213" s="297"/>
      <c r="AA213" s="298"/>
      <c r="AB213" s="299"/>
      <c r="AC213" s="299">
        <v>12192</v>
      </c>
      <c r="AD213" s="298">
        <v>2023</v>
      </c>
      <c r="AE213" s="299">
        <v>2700</v>
      </c>
      <c r="AF213" s="292">
        <v>2700</v>
      </c>
      <c r="AG213" s="300" t="s">
        <v>2083</v>
      </c>
      <c r="AH213" s="301">
        <v>45229</v>
      </c>
      <c r="AI213" s="292">
        <v>10382</v>
      </c>
      <c r="AJ213" s="301">
        <v>45098</v>
      </c>
      <c r="AK213" s="301" t="s">
        <v>892</v>
      </c>
      <c r="AL213" s="301">
        <v>45209</v>
      </c>
      <c r="AM213" s="346"/>
      <c r="AN213" s="339"/>
      <c r="AO213" s="302" t="str">
        <f>_xlfn.IFNA(IF(VLOOKUP(tabItens[[#This Row],[CÓDIGO]],tabExcluirDoEstoque[#Data],1,FALSE),"sim",""),"")</f>
        <v/>
      </c>
      <c r="AP213" s="303">
        <f ca="1">IF(OR(ISBLANK(tabItens[[#This Row],[ATA DT.VALID.]]),tabItens[[#This Row],[ATA DT.VALID.]]="",tabItens[[#This Row],[ATA DT.VALID.]]=" "),"",IF(TYPE(tabItens[[#This Row],[ATA DT.VALID.]])=1,ROUNDUP((tabItens[[#This Row],[ATA DT.VALID.]]-TODAY())/7,0),""))</f>
        <v>22</v>
      </c>
      <c r="AQ213" s="304">
        <v>0</v>
      </c>
      <c r="AR213" s="305" t="str">
        <f>IF(ISBLANK(tabItens[[#This Row],[CÓDIGO]]),"",IFERROR(VLOOKUP(tabItens[[#This Row],[CÓDIGO]],Consumo!$C$3:$AC$862,26,FALSE),0))</f>
        <v>09.2023</v>
      </c>
      <c r="AS213" s="306">
        <f>SUMIF(Consumo!$C$3:$C$862,tabItens[[#This Row],[CÓDIGO]],Consumo!$N$3:$N$862) + SUMIF(Consumo!$C$3:$C$862,tabItens[[#This Row],[CÓDIGO]],Consumo!$O$3:$O$862) + SUMIF(Consumo!$C$3:$C$862,tabItens[[#This Row],[CÓDIGO]],Consumo!$P$3:$P$862) + SUMIF(Consumo!$C$3:$C$862,tabItens[[#This Row],[CÓDIGO]],Consumo!$Q$3:$Q$862)</f>
        <v>6618</v>
      </c>
      <c r="AT213" s="306">
        <f>SUMIF(Consumo!$C$3:$C$862,tabItens[[#This Row],[CÓDIGO]],Consumo!$Z$3:$Z$862)</f>
        <v>21246</v>
      </c>
      <c r="AU213" s="307">
        <f>SUMIF(Consumo!$C$3:$C$862,tabItens[[#This Row],[CÓDIGO]],Consumo!$AA$3:$AA$862)</f>
        <v>2740</v>
      </c>
      <c r="AV213" s="308">
        <f>SUMIF(Consumo!$C$3:$C$862,tabItens[[#This Row],[CÓDIGO]],Consumo!$Y$3:$Y$862)</f>
        <v>1770.5</v>
      </c>
      <c r="AW213" s="281">
        <f>tabItens[[#This Row],[QTDE ATUAL]] + tabItens[[#This Row],[RC QTDE]] + tabItens[[#This Row],[AF SALDO]] + tabItens[[#This Row],[Recentes]]</f>
        <v>8016</v>
      </c>
      <c r="AX213" s="309">
        <v>1132</v>
      </c>
      <c r="AY213" s="309">
        <v>4</v>
      </c>
      <c r="AZ213" s="309">
        <f>IF(ISBLANK(tabItens[[#This Row],[CÓDIGO]]),"",tabItens[[#This Row],[PontoMês]] * (AZ$2+tabItens[[#This Row],[PontoQtM]]))</f>
        <v>4528</v>
      </c>
      <c r="BA213" s="308">
        <f>tabItens[[#This Row],[PontoPed]] - tabItens[[#This Row],[Saldo]] + (1/10)</f>
        <v>-3487.9</v>
      </c>
      <c r="BB213" s="308">
        <f xml:space="preserve"> tabItens[[#This Row],[PontoMês]] * BB$2 - tabItens[[#This Row],[QTDE ATUAL]] - (1/10)</f>
        <v>-4184.1000000000004</v>
      </c>
      <c r="BC213" s="310">
        <f>IF( tabItens[[#This Row],[PontoPed]]&gt;0, IF(tabItens[[#This Row],[PontoPed]]&lt;1, 1, IF( tabItens[[#This Row],[Saldo]]&gt;tabItens[[#This Row],[PontoPed]], 0, (tabItens[[#This Row],[PontoPed]]-tabItens[[#This Row],[Saldo]])/tabItens[[#This Row],[PontoPed]] ) ), 0 )</f>
        <v>0</v>
      </c>
      <c r="BD213" s="311">
        <f>ROUNDDOWN(IF( OR( AND(tabItens[[#This Row],[PontoPed]]&lt;tabItens[[#This Row],[Saldo]],tabItens[[#This Row],[Saldo]]&gt;0), tabItens[[#This Row],[PontoPed]]=0), 99, IF(AND(tabItens[[#This Row],[Saldo]]=0,tabItens[[#This Row],[PontoPed]]&gt;0), 0, (1-tabItens[[#This Row],[PctAb]])*10 ) ),0)</f>
        <v>99</v>
      </c>
      <c r="BE213" s="312">
        <f>MAX(ROUNDDOWN( IF(tabItens[[#This Row],[Abaixo]] &gt; 0,   tabItens[[#This Row],[Abaixo]] + (tabItens[[#This Row],[PontoMês]] * IF( OR( ISBLANK(tabItens[[#This Row],[ATA Nº/ANO]]), tabItens[[#This Row],[ATA Nº/ANO]] = ""),BE$2,BE$1)),0),0),0)</f>
        <v>0</v>
      </c>
      <c r="BF21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3" s="313">
        <f>SUMIF(Consumo!$C$3:$C$862,tabItens[[#This Row],[CÓDIGO]],Consumo!$E$3:$E$862)</f>
        <v>100</v>
      </c>
      <c r="BH213" s="314">
        <f>IF(AND(tabItens[[#This Row],[Pend]] &gt; 0,tabItens[[#This Row],[Consumo]] &lt;&gt; 0), tabItens[[#This Row],[Pend]] / tabItens[[#This Row],[Consumo]], 0 )</f>
        <v>4.7067683328626568E-3</v>
      </c>
      <c r="BI213" s="313"/>
      <c r="BJ213" s="313"/>
      <c r="BK213" s="315" t="s">
        <v>907</v>
      </c>
    </row>
    <row r="214" spans="1:63" x14ac:dyDescent="0.3">
      <c r="A214" s="336">
        <v>14154</v>
      </c>
      <c r="B214" s="277" t="s">
        <v>1102</v>
      </c>
      <c r="C214" s="337" t="s">
        <v>264</v>
      </c>
      <c r="D214" s="338">
        <v>0.56000000000000005</v>
      </c>
      <c r="E214" s="339" t="s">
        <v>1103</v>
      </c>
      <c r="F214" s="339" t="s">
        <v>1104</v>
      </c>
      <c r="G214" s="339" t="s">
        <v>939</v>
      </c>
      <c r="H214" s="281">
        <v>3297</v>
      </c>
      <c r="I214" s="340">
        <v>103003</v>
      </c>
      <c r="J214" s="341">
        <v>0.56000000000000005</v>
      </c>
      <c r="K214" s="342">
        <v>8388</v>
      </c>
      <c r="L214" s="285">
        <f>IF(tabItens[[#This Row],[Média]] &gt; 0, tabItens[[#This Row],[QTDE ATUAL]] / tabItens[[#This Row],[Média]],999.9)</f>
        <v>3.6525110782865586</v>
      </c>
      <c r="M214" s="286">
        <v>0</v>
      </c>
      <c r="N214" s="287">
        <f>tabItens[[#This Row],[VALOR UNIT.]] * tabItens[[#This Row],[LC]]</f>
        <v>0</v>
      </c>
      <c r="O214" s="344" t="s">
        <v>940</v>
      </c>
      <c r="P214" s="289">
        <v>0</v>
      </c>
      <c r="Q214" s="345">
        <v>27500</v>
      </c>
      <c r="R214" s="343">
        <v>15400</v>
      </c>
      <c r="S214" s="346">
        <v>45377</v>
      </c>
      <c r="T214" s="292">
        <f>ROUNDDOWN(IFERROR(tabItens[[#This Row],[ATA DT.VALID.]] - $D$1,0) / 30,0)</f>
        <v>5</v>
      </c>
      <c r="U214" s="277" t="s">
        <v>941</v>
      </c>
      <c r="V214" s="293">
        <v>1</v>
      </c>
      <c r="W214" s="294" t="s">
        <v>2103</v>
      </c>
      <c r="X214" s="295">
        <v>72</v>
      </c>
      <c r="Y214" s="296">
        <v>6</v>
      </c>
      <c r="Z214" s="297"/>
      <c r="AA214" s="298"/>
      <c r="AB214" s="299"/>
      <c r="AC214" s="299"/>
      <c r="AD214" s="298"/>
      <c r="AE214" s="299"/>
      <c r="AF214" s="292"/>
      <c r="AG214" s="300" t="s">
        <v>904</v>
      </c>
      <c r="AH214" s="301"/>
      <c r="AI214" s="292">
        <v>3696</v>
      </c>
      <c r="AJ214" s="301">
        <v>45208</v>
      </c>
      <c r="AK214" s="301" t="s">
        <v>892</v>
      </c>
      <c r="AL214" s="301">
        <v>45209</v>
      </c>
      <c r="AM214" s="346"/>
      <c r="AN214" s="339"/>
      <c r="AO214" s="302" t="str">
        <f>_xlfn.IFNA(IF(VLOOKUP(tabItens[[#This Row],[CÓDIGO]],tabExcluirDoEstoque[#Data],1,FALSE),"sim",""),"")</f>
        <v/>
      </c>
      <c r="AP214" s="303">
        <f ca="1">IF(OR(ISBLANK(tabItens[[#This Row],[ATA DT.VALID.]]),tabItens[[#This Row],[ATA DT.VALID.]]="",tabItens[[#This Row],[ATA DT.VALID.]]=" "),"",IF(TYPE(tabItens[[#This Row],[ATA DT.VALID.]])=1,ROUNDUP((tabItens[[#This Row],[ATA DT.VALID.]]-TODAY())/7,0),""))</f>
        <v>22</v>
      </c>
      <c r="AQ214" s="304">
        <v>0</v>
      </c>
      <c r="AR214" s="305" t="str">
        <f>IF(ISBLANK(tabItens[[#This Row],[CÓDIGO]]),"",IFERROR(VLOOKUP(tabItens[[#This Row],[CÓDIGO]],Consumo!$C$3:$AC$862,26,FALSE),0))</f>
        <v>09.2023</v>
      </c>
      <c r="AS214" s="306">
        <f>SUMIF(Consumo!$C$3:$C$862,tabItens[[#This Row],[CÓDIGO]],Consumo!$N$3:$N$862) + SUMIF(Consumo!$C$3:$C$862,tabItens[[#This Row],[CÓDIGO]],Consumo!$O$3:$O$862) + SUMIF(Consumo!$C$3:$C$862,tabItens[[#This Row],[CÓDIGO]],Consumo!$P$3:$P$862) + SUMIF(Consumo!$C$3:$C$862,tabItens[[#This Row],[CÓDIGO]],Consumo!$Q$3:$Q$862)</f>
        <v>3470</v>
      </c>
      <c r="AT214" s="306">
        <f>SUMIF(Consumo!$C$3:$C$862,tabItens[[#This Row],[CÓDIGO]],Consumo!$Z$3:$Z$862)</f>
        <v>11757</v>
      </c>
      <c r="AU214" s="307">
        <f>SUMIF(Consumo!$C$3:$C$862,tabItens[[#This Row],[CÓDIGO]],Consumo!$AA$3:$AA$862)</f>
        <v>3714</v>
      </c>
      <c r="AV214" s="308">
        <f>SUMIF(Consumo!$C$3:$C$862,tabItens[[#This Row],[CÓDIGO]],Consumo!$Y$3:$Y$862)</f>
        <v>902.66666666666663</v>
      </c>
      <c r="AW214" s="281">
        <f>tabItens[[#This Row],[QTDE ATUAL]] + tabItens[[#This Row],[RC QTDE]] + tabItens[[#This Row],[AF SALDO]] + tabItens[[#This Row],[Recentes]]</f>
        <v>3297</v>
      </c>
      <c r="AX214" s="309">
        <v>750</v>
      </c>
      <c r="AY214" s="309">
        <v>4</v>
      </c>
      <c r="AZ214" s="309">
        <f>IF(ISBLANK(tabItens[[#This Row],[CÓDIGO]]),"",tabItens[[#This Row],[PontoMês]] * (AZ$2+tabItens[[#This Row],[PontoQtM]]))</f>
        <v>3000</v>
      </c>
      <c r="BA214" s="308">
        <f>tabItens[[#This Row],[PontoPed]] - tabItens[[#This Row],[Saldo]] + (1/10)</f>
        <v>-296.89999999999998</v>
      </c>
      <c r="BB214" s="308">
        <f xml:space="preserve"> tabItens[[#This Row],[PontoMês]] * BB$2 - tabItens[[#This Row],[QTDE ATUAL]] - (1/10)</f>
        <v>-2547.1</v>
      </c>
      <c r="BC214" s="310">
        <f>IF( tabItens[[#This Row],[PontoPed]]&gt;0, IF(tabItens[[#This Row],[PontoPed]]&lt;1, 1, IF( tabItens[[#This Row],[Saldo]]&gt;tabItens[[#This Row],[PontoPed]], 0, (tabItens[[#This Row],[PontoPed]]-tabItens[[#This Row],[Saldo]])/tabItens[[#This Row],[PontoPed]] ) ), 0 )</f>
        <v>0</v>
      </c>
      <c r="BD214" s="311">
        <f>ROUNDDOWN(IF( OR( AND(tabItens[[#This Row],[PontoPed]]&lt;tabItens[[#This Row],[Saldo]],tabItens[[#This Row],[Saldo]]&gt;0), tabItens[[#This Row],[PontoPed]]=0), 99, IF(AND(tabItens[[#This Row],[Saldo]]=0,tabItens[[#This Row],[PontoPed]]&gt;0), 0, (1-tabItens[[#This Row],[PctAb]])*10 ) ),0)</f>
        <v>99</v>
      </c>
      <c r="BE214" s="312">
        <f>MAX(ROUNDDOWN( IF(tabItens[[#This Row],[Abaixo]] &gt; 0,   tabItens[[#This Row],[Abaixo]] + (tabItens[[#This Row],[PontoMês]] * IF( OR( ISBLANK(tabItens[[#This Row],[ATA Nº/ANO]]), tabItens[[#This Row],[ATA Nº/ANO]] = ""),BE$2,BE$1)),0),0),0)</f>
        <v>0</v>
      </c>
      <c r="BF21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4" s="313">
        <f>SUMIF(Consumo!$C$3:$C$862,tabItens[[#This Row],[CÓDIGO]],Consumo!$E$3:$E$862)</f>
        <v>872</v>
      </c>
      <c r="BH214" s="314">
        <f>IF(AND(tabItens[[#This Row],[Pend]] &gt; 0,tabItens[[#This Row],[Consumo]] &lt;&gt; 0), tabItens[[#This Row],[Pend]] / tabItens[[#This Row],[Consumo]], 0 )</f>
        <v>7.4168580420175212E-2</v>
      </c>
      <c r="BI214" s="313"/>
      <c r="BJ214" s="313"/>
      <c r="BK214" s="315" t="s">
        <v>907</v>
      </c>
    </row>
    <row r="215" spans="1:63" x14ac:dyDescent="0.3">
      <c r="A215" s="336">
        <v>14121</v>
      </c>
      <c r="B215" s="277" t="s">
        <v>1097</v>
      </c>
      <c r="C215" s="337" t="s">
        <v>31</v>
      </c>
      <c r="D215" s="338">
        <v>0.33</v>
      </c>
      <c r="E215" s="339" t="s">
        <v>1098</v>
      </c>
      <c r="F215" s="339" t="s">
        <v>1099</v>
      </c>
      <c r="G215" s="339" t="s">
        <v>1100</v>
      </c>
      <c r="H215" s="281">
        <v>4343</v>
      </c>
      <c r="I215" s="340">
        <v>103003</v>
      </c>
      <c r="J215" s="341">
        <v>0.33</v>
      </c>
      <c r="K215" s="342">
        <v>4540</v>
      </c>
      <c r="L215" s="285">
        <f>IF(tabItens[[#This Row],[Média]] &gt; 0, tabItens[[#This Row],[QTDE ATUAL]] / tabItens[[#This Row],[Média]],999.9)</f>
        <v>7.4547275067944492</v>
      </c>
      <c r="M215" s="286">
        <v>0</v>
      </c>
      <c r="N215" s="287">
        <f>tabItens[[#This Row],[VALOR UNIT.]] * tabItens[[#This Row],[LC]]</f>
        <v>0</v>
      </c>
      <c r="O215" s="344" t="s">
        <v>1101</v>
      </c>
      <c r="P215" s="289">
        <v>0</v>
      </c>
      <c r="Q215" s="345">
        <v>42000</v>
      </c>
      <c r="R215" s="343">
        <v>15510</v>
      </c>
      <c r="S215" s="346">
        <v>45446</v>
      </c>
      <c r="T215" s="292">
        <f>ROUNDDOWN(IFERROR(tabItens[[#This Row],[ATA DT.VALID.]] - $D$1,0) / 30,0)</f>
        <v>7</v>
      </c>
      <c r="U215" s="277" t="s">
        <v>941</v>
      </c>
      <c r="V215" s="293">
        <v>1</v>
      </c>
      <c r="W215" s="294" t="s">
        <v>2103</v>
      </c>
      <c r="X215" s="295">
        <v>72</v>
      </c>
      <c r="Y215" s="296">
        <v>6</v>
      </c>
      <c r="Z215" s="297"/>
      <c r="AA215" s="298"/>
      <c r="AB215" s="299"/>
      <c r="AC215" s="299"/>
      <c r="AD215" s="298"/>
      <c r="AE215" s="299"/>
      <c r="AF215" s="292"/>
      <c r="AG215" s="300" t="s">
        <v>904</v>
      </c>
      <c r="AH215" s="301"/>
      <c r="AI215" s="292">
        <v>2298</v>
      </c>
      <c r="AJ215" s="301">
        <v>44865</v>
      </c>
      <c r="AK215" s="301" t="s">
        <v>892</v>
      </c>
      <c r="AL215" s="301">
        <v>45103</v>
      </c>
      <c r="AM215" s="346"/>
      <c r="AN215" s="339"/>
      <c r="AO215" s="302" t="str">
        <f>_xlfn.IFNA(IF(VLOOKUP(tabItens[[#This Row],[CÓDIGO]],tabExcluirDoEstoque[#Data],1,FALSE),"sim",""),"")</f>
        <v/>
      </c>
      <c r="AP215" s="303">
        <f ca="1">IF(OR(ISBLANK(tabItens[[#This Row],[ATA DT.VALID.]]),tabItens[[#This Row],[ATA DT.VALID.]]="",tabItens[[#This Row],[ATA DT.VALID.]]=" "),"",IF(TYPE(tabItens[[#This Row],[ATA DT.VALID.]])=1,ROUNDUP((tabItens[[#This Row],[ATA DT.VALID.]]-TODAY())/7,0),""))</f>
        <v>32</v>
      </c>
      <c r="AQ215" s="304">
        <v>0</v>
      </c>
      <c r="AR215" s="305" t="str">
        <f>IF(ISBLANK(tabItens[[#This Row],[CÓDIGO]]),"",IFERROR(VLOOKUP(tabItens[[#This Row],[CÓDIGO]],Consumo!$C$3:$AC$862,26,FALSE),0))</f>
        <v>09.2023</v>
      </c>
      <c r="AS215" s="306">
        <f>SUMIF(Consumo!$C$3:$C$862,tabItens[[#This Row],[CÓDIGO]],Consumo!$N$3:$N$862) + SUMIF(Consumo!$C$3:$C$862,tabItens[[#This Row],[CÓDIGO]],Consumo!$O$3:$O$862) + SUMIF(Consumo!$C$3:$C$862,tabItens[[#This Row],[CÓDIGO]],Consumo!$P$3:$P$862) + SUMIF(Consumo!$C$3:$C$862,tabItens[[#This Row],[CÓDIGO]],Consumo!$Q$3:$Q$862)</f>
        <v>2458</v>
      </c>
      <c r="AT215" s="306">
        <f>SUMIF(Consumo!$C$3:$C$862,tabItens[[#This Row],[CÓDIGO]],Consumo!$Z$3:$Z$862)</f>
        <v>6991</v>
      </c>
      <c r="AU215" s="307">
        <f>SUMIF(Consumo!$C$3:$C$862,tabItens[[#This Row],[CÓDIGO]],Consumo!$AA$3:$AA$862)</f>
        <v>836</v>
      </c>
      <c r="AV215" s="308">
        <f>SUMIF(Consumo!$C$3:$C$862,tabItens[[#This Row],[CÓDIGO]],Consumo!$Y$3:$Y$862)</f>
        <v>582.58333333333337</v>
      </c>
      <c r="AW215" s="281">
        <f>tabItens[[#This Row],[QTDE ATUAL]] + tabItens[[#This Row],[RC QTDE]] + tabItens[[#This Row],[AF SALDO]] + tabItens[[#This Row],[Recentes]]</f>
        <v>4343</v>
      </c>
      <c r="AX215" s="309">
        <v>401</v>
      </c>
      <c r="AY215" s="309">
        <v>4</v>
      </c>
      <c r="AZ215" s="309">
        <f>IF(ISBLANK(tabItens[[#This Row],[CÓDIGO]]),"",tabItens[[#This Row],[PontoMês]] * (AZ$2+tabItens[[#This Row],[PontoQtM]]))</f>
        <v>1604</v>
      </c>
      <c r="BA215" s="308">
        <f>tabItens[[#This Row],[PontoPed]] - tabItens[[#This Row],[Saldo]] + (1/10)</f>
        <v>-2738.9</v>
      </c>
      <c r="BB215" s="308">
        <f xml:space="preserve"> tabItens[[#This Row],[PontoMês]] * BB$2 - tabItens[[#This Row],[QTDE ATUAL]] - (1/10)</f>
        <v>-3942.1</v>
      </c>
      <c r="BC215" s="310">
        <f>IF( tabItens[[#This Row],[PontoPed]]&gt;0, IF(tabItens[[#This Row],[PontoPed]]&lt;1, 1, IF( tabItens[[#This Row],[Saldo]]&gt;tabItens[[#This Row],[PontoPed]], 0, (tabItens[[#This Row],[PontoPed]]-tabItens[[#This Row],[Saldo]])/tabItens[[#This Row],[PontoPed]] ) ), 0 )</f>
        <v>0</v>
      </c>
      <c r="BD215" s="311">
        <f>ROUNDDOWN(IF( OR( AND(tabItens[[#This Row],[PontoPed]]&lt;tabItens[[#This Row],[Saldo]],tabItens[[#This Row],[Saldo]]&gt;0), tabItens[[#This Row],[PontoPed]]=0), 99, IF(AND(tabItens[[#This Row],[Saldo]]=0,tabItens[[#This Row],[PontoPed]]&gt;0), 0, (1-tabItens[[#This Row],[PctAb]])*10 ) ),0)</f>
        <v>99</v>
      </c>
      <c r="BE215" s="312">
        <f>MAX(ROUNDDOWN( IF(tabItens[[#This Row],[Abaixo]] &gt; 0,   tabItens[[#This Row],[Abaixo]] + (tabItens[[#This Row],[PontoMês]] * IF( OR( ISBLANK(tabItens[[#This Row],[ATA Nº/ANO]]), tabItens[[#This Row],[ATA Nº/ANO]] = ""),BE$2,BE$1)),0),0),0)</f>
        <v>0</v>
      </c>
      <c r="BF21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5" s="313">
        <f>SUMIF(Consumo!$C$3:$C$862,tabItens[[#This Row],[CÓDIGO]],Consumo!$E$3:$E$862)</f>
        <v>100</v>
      </c>
      <c r="BH215" s="314">
        <f>IF(AND(tabItens[[#This Row],[Pend]] &gt; 0,tabItens[[#This Row],[Consumo]] &lt;&gt; 0), tabItens[[#This Row],[Pend]] / tabItens[[#This Row],[Consumo]], 0 )</f>
        <v>1.4304105278214848E-2</v>
      </c>
      <c r="BI215" s="313"/>
      <c r="BJ215" s="313"/>
      <c r="BK215" s="315" t="s">
        <v>907</v>
      </c>
    </row>
    <row r="216" spans="1:63" x14ac:dyDescent="0.3">
      <c r="A216" s="336">
        <v>12652</v>
      </c>
      <c r="B216" s="277" t="s">
        <v>991</v>
      </c>
      <c r="C216" s="337" t="s">
        <v>268</v>
      </c>
      <c r="D216" s="338">
        <v>1.82</v>
      </c>
      <c r="E216" s="339" t="s">
        <v>992</v>
      </c>
      <c r="F216" s="339" t="s">
        <v>955</v>
      </c>
      <c r="G216" s="339" t="s">
        <v>993</v>
      </c>
      <c r="H216" s="281">
        <v>2640</v>
      </c>
      <c r="I216" s="340">
        <v>103003</v>
      </c>
      <c r="J216" s="341">
        <v>1.82</v>
      </c>
      <c r="K216" s="342">
        <v>7203</v>
      </c>
      <c r="L216" s="285">
        <f>IF(tabItens[[#This Row],[Média]] &gt; 0, tabItens[[#This Row],[QTDE ATUAL]] / tabItens[[#This Row],[Média]],999.9)</f>
        <v>3.2386015129830303</v>
      </c>
      <c r="M216" s="286">
        <v>0</v>
      </c>
      <c r="N216" s="287">
        <f>tabItens[[#This Row],[VALOR UNIT.]] * tabItens[[#This Row],[LC]]</f>
        <v>0</v>
      </c>
      <c r="O216" s="344" t="s">
        <v>994</v>
      </c>
      <c r="P216" s="289">
        <v>0</v>
      </c>
      <c r="Q216" s="345">
        <v>62300</v>
      </c>
      <c r="R216" s="343">
        <v>113386</v>
      </c>
      <c r="S216" s="346">
        <v>45454</v>
      </c>
      <c r="T216" s="292">
        <f>ROUNDDOWN(IFERROR(tabItens[[#This Row],[ATA DT.VALID.]] - $D$1,0) / 30,0)</f>
        <v>7</v>
      </c>
      <c r="U216" s="277" t="s">
        <v>995</v>
      </c>
      <c r="V216" s="293">
        <v>1</v>
      </c>
      <c r="W216" s="294" t="s">
        <v>2103</v>
      </c>
      <c r="X216" s="295">
        <v>52</v>
      </c>
      <c r="Y216" s="296">
        <v>6</v>
      </c>
      <c r="Z216" s="297"/>
      <c r="AA216" s="298"/>
      <c r="AB216" s="299"/>
      <c r="AC216" s="299"/>
      <c r="AD216" s="298"/>
      <c r="AE216" s="299"/>
      <c r="AF216" s="292"/>
      <c r="AG216" s="300" t="s">
        <v>904</v>
      </c>
      <c r="AH216" s="301"/>
      <c r="AI216" s="292">
        <v>3252</v>
      </c>
      <c r="AJ216" s="301">
        <v>45203</v>
      </c>
      <c r="AK216" s="301" t="s">
        <v>892</v>
      </c>
      <c r="AL216" s="301">
        <v>45196</v>
      </c>
      <c r="AM216" s="346"/>
      <c r="AN216" s="339"/>
      <c r="AO216" s="302" t="str">
        <f>_xlfn.IFNA(IF(VLOOKUP(tabItens[[#This Row],[CÓDIGO]],tabExcluirDoEstoque[#Data],1,FALSE),"sim",""),"")</f>
        <v/>
      </c>
      <c r="AP216" s="303">
        <f ca="1">IF(OR(ISBLANK(tabItens[[#This Row],[ATA DT.VALID.]]),tabItens[[#This Row],[ATA DT.VALID.]]="",tabItens[[#This Row],[ATA DT.VALID.]]=" "),"",IF(TYPE(tabItens[[#This Row],[ATA DT.VALID.]])=1,ROUNDUP((tabItens[[#This Row],[ATA DT.VALID.]]-TODAY())/7,0),""))</f>
        <v>33</v>
      </c>
      <c r="AQ216" s="304">
        <v>0</v>
      </c>
      <c r="AR216" s="305" t="str">
        <f>IF(ISBLANK(tabItens[[#This Row],[CÓDIGO]]),"",IFERROR(VLOOKUP(tabItens[[#This Row],[CÓDIGO]],Consumo!$C$3:$AC$862,26,FALSE),0))</f>
        <v>09.2023</v>
      </c>
      <c r="AS216" s="306">
        <f>SUMIF(Consumo!$C$3:$C$862,tabItens[[#This Row],[CÓDIGO]],Consumo!$N$3:$N$862) + SUMIF(Consumo!$C$3:$C$862,tabItens[[#This Row],[CÓDIGO]],Consumo!$O$3:$O$862) + SUMIF(Consumo!$C$3:$C$862,tabItens[[#This Row],[CÓDIGO]],Consumo!$P$3:$P$862) + SUMIF(Consumo!$C$3:$C$862,tabItens[[#This Row],[CÓDIGO]],Consumo!$Q$3:$Q$862)</f>
        <v>3509</v>
      </c>
      <c r="AT216" s="306">
        <f>SUMIF(Consumo!$C$3:$C$862,tabItens[[#This Row],[CÓDIGO]],Consumo!$Z$3:$Z$862)</f>
        <v>9782</v>
      </c>
      <c r="AU216" s="307">
        <f>SUMIF(Consumo!$C$3:$C$862,tabItens[[#This Row],[CÓDIGO]],Consumo!$AA$3:$AA$862)</f>
        <v>1847</v>
      </c>
      <c r="AV216" s="308">
        <f>SUMIF(Consumo!$C$3:$C$862,tabItens[[#This Row],[CÓDIGO]],Consumo!$Y$3:$Y$862)</f>
        <v>815.16666666666663</v>
      </c>
      <c r="AW216" s="281">
        <f>tabItens[[#This Row],[QTDE ATUAL]] + tabItens[[#This Row],[RC QTDE]] + tabItens[[#This Row],[AF SALDO]] + tabItens[[#This Row],[Recentes]]</f>
        <v>2640</v>
      </c>
      <c r="AX216" s="309">
        <v>500</v>
      </c>
      <c r="AY216" s="309">
        <v>4</v>
      </c>
      <c r="AZ216" s="309">
        <f>IF(ISBLANK(tabItens[[#This Row],[CÓDIGO]]),"",tabItens[[#This Row],[PontoMês]] * (AZ$2+tabItens[[#This Row],[PontoQtM]]))</f>
        <v>2000</v>
      </c>
      <c r="BA216" s="308">
        <f>tabItens[[#This Row],[PontoPed]] - tabItens[[#This Row],[Saldo]] + (1/10)</f>
        <v>-639.9</v>
      </c>
      <c r="BB216" s="308">
        <f xml:space="preserve"> tabItens[[#This Row],[PontoMês]] * BB$2 - tabItens[[#This Row],[QTDE ATUAL]] - (1/10)</f>
        <v>-2140.1</v>
      </c>
      <c r="BC216" s="310">
        <f>IF( tabItens[[#This Row],[PontoPed]]&gt;0, IF(tabItens[[#This Row],[PontoPed]]&lt;1, 1, IF( tabItens[[#This Row],[Saldo]]&gt;tabItens[[#This Row],[PontoPed]], 0, (tabItens[[#This Row],[PontoPed]]-tabItens[[#This Row],[Saldo]])/tabItens[[#This Row],[PontoPed]] ) ), 0 )</f>
        <v>0</v>
      </c>
      <c r="BD216" s="311">
        <f>ROUNDDOWN(IF( OR( AND(tabItens[[#This Row],[PontoPed]]&lt;tabItens[[#This Row],[Saldo]],tabItens[[#This Row],[Saldo]]&gt;0), tabItens[[#This Row],[PontoPed]]=0), 99, IF(AND(tabItens[[#This Row],[Saldo]]=0,tabItens[[#This Row],[PontoPed]]&gt;0), 0, (1-tabItens[[#This Row],[PctAb]])*10 ) ),0)</f>
        <v>99</v>
      </c>
      <c r="BE216" s="312">
        <f>MAX(ROUNDDOWN( IF(tabItens[[#This Row],[Abaixo]] &gt; 0,   tabItens[[#This Row],[Abaixo]] + (tabItens[[#This Row],[PontoMês]] * IF( OR( ISBLANK(tabItens[[#This Row],[ATA Nº/ANO]]), tabItens[[#This Row],[ATA Nº/ANO]] = ""),BE$2,BE$1)),0),0),0)</f>
        <v>0</v>
      </c>
      <c r="BF21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6" s="313">
        <f>SUMIF(Consumo!$C$3:$C$862,tabItens[[#This Row],[CÓDIGO]],Consumo!$E$3:$E$862)</f>
        <v>84</v>
      </c>
      <c r="BH216" s="314">
        <f>IF(AND(tabItens[[#This Row],[Pend]] &gt; 0,tabItens[[#This Row],[Consumo]] &lt;&gt; 0), tabItens[[#This Row],[Pend]] / tabItens[[#This Row],[Consumo]], 0 )</f>
        <v>8.5872009813943977E-3</v>
      </c>
      <c r="BI216" s="313"/>
      <c r="BJ216" s="313"/>
      <c r="BK216" s="315" t="s">
        <v>907</v>
      </c>
    </row>
    <row r="217" spans="1:63" x14ac:dyDescent="0.3">
      <c r="A217" s="336">
        <v>96516</v>
      </c>
      <c r="B217" s="277" t="s">
        <v>1597</v>
      </c>
      <c r="C217" s="337" t="s">
        <v>437</v>
      </c>
      <c r="D217" s="338">
        <v>2.2799999999999998</v>
      </c>
      <c r="E217" s="339" t="s">
        <v>1598</v>
      </c>
      <c r="F217" s="339" t="s">
        <v>1599</v>
      </c>
      <c r="G217" s="339" t="s">
        <v>993</v>
      </c>
      <c r="H217" s="281">
        <v>2989</v>
      </c>
      <c r="I217" s="340">
        <v>103003</v>
      </c>
      <c r="J217" s="341">
        <v>2.2799999999999998</v>
      </c>
      <c r="K217" s="342">
        <v>368</v>
      </c>
      <c r="L217" s="285">
        <f>IF(tabItens[[#This Row],[Média]] &gt; 0, tabItens[[#This Row],[QTDE ATUAL]] / tabItens[[#This Row],[Média]],999.9)</f>
        <v>79.529933481152995</v>
      </c>
      <c r="M217" s="286">
        <v>0</v>
      </c>
      <c r="N217" s="287">
        <f>tabItens[[#This Row],[VALOR UNIT.]] * tabItens[[#This Row],[LC]]</f>
        <v>0</v>
      </c>
      <c r="O217" s="344" t="s">
        <v>994</v>
      </c>
      <c r="P217" s="289">
        <v>0</v>
      </c>
      <c r="Q217" s="345">
        <v>1220</v>
      </c>
      <c r="R217" s="343">
        <v>2781.6</v>
      </c>
      <c r="S217" s="346">
        <v>45454</v>
      </c>
      <c r="T217" s="292">
        <f>ROUNDDOWN(IFERROR(tabItens[[#This Row],[ATA DT.VALID.]] - $D$1,0) / 30,0)</f>
        <v>7</v>
      </c>
      <c r="U217" s="277" t="s">
        <v>1533</v>
      </c>
      <c r="V217" s="293">
        <v>1</v>
      </c>
      <c r="W217" s="294" t="s">
        <v>2109</v>
      </c>
      <c r="X217" s="295">
        <v>54</v>
      </c>
      <c r="Y217" s="296">
        <v>4</v>
      </c>
      <c r="Z217" s="297"/>
      <c r="AA217" s="298"/>
      <c r="AB217" s="299"/>
      <c r="AC217" s="299"/>
      <c r="AD217" s="298"/>
      <c r="AE217" s="299"/>
      <c r="AF217" s="292"/>
      <c r="AG217" s="300" t="s">
        <v>904</v>
      </c>
      <c r="AH217" s="301"/>
      <c r="AI217" s="292">
        <v>154</v>
      </c>
      <c r="AJ217" s="301">
        <v>43759</v>
      </c>
      <c r="AK217" s="301">
        <v>39063</v>
      </c>
      <c r="AL217" s="301">
        <v>45104</v>
      </c>
      <c r="AM217" s="346"/>
      <c r="AN217" s="339"/>
      <c r="AO217" s="302" t="str">
        <f>_xlfn.IFNA(IF(VLOOKUP(tabItens[[#This Row],[CÓDIGO]],tabExcluirDoEstoque[#Data],1,FALSE),"sim",""),"")</f>
        <v/>
      </c>
      <c r="AP217" s="303">
        <f ca="1">IF(OR(ISBLANK(tabItens[[#This Row],[ATA DT.VALID.]]),tabItens[[#This Row],[ATA DT.VALID.]]="",tabItens[[#This Row],[ATA DT.VALID.]]=" "),"",IF(TYPE(tabItens[[#This Row],[ATA DT.VALID.]])=1,ROUNDUP((tabItens[[#This Row],[ATA DT.VALID.]]-TODAY())/7,0),""))</f>
        <v>33</v>
      </c>
      <c r="AQ217" s="304">
        <v>0</v>
      </c>
      <c r="AR217" s="305" t="str">
        <f>IF(ISBLANK(tabItens[[#This Row],[CÓDIGO]]),"",IFERROR(VLOOKUP(tabItens[[#This Row],[CÓDIGO]],Consumo!$C$3:$AC$862,26,FALSE),0))</f>
        <v>09.2023</v>
      </c>
      <c r="AS217" s="306">
        <f>SUMIF(Consumo!$C$3:$C$862,tabItens[[#This Row],[CÓDIGO]],Consumo!$N$3:$N$862) + SUMIF(Consumo!$C$3:$C$862,tabItens[[#This Row],[CÓDIGO]],Consumo!$O$3:$O$862) + SUMIF(Consumo!$C$3:$C$862,tabItens[[#This Row],[CÓDIGO]],Consumo!$P$3:$P$862) + SUMIF(Consumo!$C$3:$C$862,tabItens[[#This Row],[CÓDIGO]],Consumo!$Q$3:$Q$862)</f>
        <v>215</v>
      </c>
      <c r="AT217" s="306">
        <f>SUMIF(Consumo!$C$3:$C$862,tabItens[[#This Row],[CÓDIGO]],Consumo!$Z$3:$Z$862)</f>
        <v>463</v>
      </c>
      <c r="AU217" s="307">
        <f>SUMIF(Consumo!$C$3:$C$862,tabItens[[#This Row],[CÓDIGO]],Consumo!$AA$3:$AA$862)</f>
        <v>128</v>
      </c>
      <c r="AV217" s="308">
        <f>SUMIF(Consumo!$C$3:$C$862,tabItens[[#This Row],[CÓDIGO]],Consumo!$Y$3:$Y$862)</f>
        <v>37.583333333333336</v>
      </c>
      <c r="AW217" s="281">
        <f>tabItens[[#This Row],[QTDE ATUAL]] + tabItens[[#This Row],[RC QTDE]] + tabItens[[#This Row],[AF SALDO]] + tabItens[[#This Row],[Recentes]]</f>
        <v>2989</v>
      </c>
      <c r="AX217" s="309">
        <v>100</v>
      </c>
      <c r="AY217" s="309">
        <v>4</v>
      </c>
      <c r="AZ217" s="309">
        <f>IF(ISBLANK(tabItens[[#This Row],[CÓDIGO]]),"",tabItens[[#This Row],[PontoMês]] * (AZ$2+tabItens[[#This Row],[PontoQtM]]))</f>
        <v>400</v>
      </c>
      <c r="BA217" s="308">
        <f>tabItens[[#This Row],[PontoPed]] - tabItens[[#This Row],[Saldo]] + (1/10)</f>
        <v>-2588.9</v>
      </c>
      <c r="BB217" s="308">
        <f xml:space="preserve"> tabItens[[#This Row],[PontoMês]] * BB$2 - tabItens[[#This Row],[QTDE ATUAL]] - (1/10)</f>
        <v>-2889.1</v>
      </c>
      <c r="BC217" s="310">
        <f>IF( tabItens[[#This Row],[PontoPed]]&gt;0, IF(tabItens[[#This Row],[PontoPed]]&lt;1, 1, IF( tabItens[[#This Row],[Saldo]]&gt;tabItens[[#This Row],[PontoPed]], 0, (tabItens[[#This Row],[PontoPed]]-tabItens[[#This Row],[Saldo]])/tabItens[[#This Row],[PontoPed]] ) ), 0 )</f>
        <v>0</v>
      </c>
      <c r="BD217" s="311">
        <f>ROUNDDOWN(IF( OR( AND(tabItens[[#This Row],[PontoPed]]&lt;tabItens[[#This Row],[Saldo]],tabItens[[#This Row],[Saldo]]&gt;0), tabItens[[#This Row],[PontoPed]]=0), 99, IF(AND(tabItens[[#This Row],[Saldo]]=0,tabItens[[#This Row],[PontoPed]]&gt;0), 0, (1-tabItens[[#This Row],[PctAb]])*10 ) ),0)</f>
        <v>99</v>
      </c>
      <c r="BE217" s="312">
        <f>MAX(ROUNDDOWN( IF(tabItens[[#This Row],[Abaixo]] &gt; 0,   tabItens[[#This Row],[Abaixo]] + (tabItens[[#This Row],[PontoMês]] * IF( OR( ISBLANK(tabItens[[#This Row],[ATA Nº/ANO]]), tabItens[[#This Row],[ATA Nº/ANO]] = ""),BE$2,BE$1)),0),0),0)</f>
        <v>0</v>
      </c>
      <c r="BF21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7" s="313">
        <f>SUMIF(Consumo!$C$3:$C$862,tabItens[[#This Row],[CÓDIGO]],Consumo!$E$3:$E$862)</f>
        <v>0</v>
      </c>
      <c r="BH217" s="314">
        <f>IF(AND(tabItens[[#This Row],[Pend]] &gt; 0,tabItens[[#This Row],[Consumo]] &lt;&gt; 0), tabItens[[#This Row],[Pend]] / tabItens[[#This Row],[Consumo]], 0 )</f>
        <v>0</v>
      </c>
      <c r="BI217" s="313"/>
      <c r="BJ217" s="313"/>
      <c r="BK217" s="315" t="s">
        <v>907</v>
      </c>
    </row>
    <row r="218" spans="1:63" x14ac:dyDescent="0.3">
      <c r="A218" s="336">
        <v>98080</v>
      </c>
      <c r="B218" s="277" t="s">
        <v>1600</v>
      </c>
      <c r="C218" s="337" t="s">
        <v>437</v>
      </c>
      <c r="D218" s="338">
        <v>2.27</v>
      </c>
      <c r="E218" s="339" t="s">
        <v>1598</v>
      </c>
      <c r="F218" s="339" t="s">
        <v>1599</v>
      </c>
      <c r="G218" s="339" t="s">
        <v>993</v>
      </c>
      <c r="H218" s="281">
        <v>2328</v>
      </c>
      <c r="I218" s="340">
        <v>103003</v>
      </c>
      <c r="J218" s="341">
        <v>2.27</v>
      </c>
      <c r="K218" s="342">
        <v>178</v>
      </c>
      <c r="L218" s="285">
        <f>IF(tabItens[[#This Row],[Média]] &gt; 0, tabItens[[#This Row],[QTDE ATUAL]] / tabItens[[#This Row],[Média]],999.9)</f>
        <v>103.85130111524163</v>
      </c>
      <c r="M218" s="286">
        <v>0</v>
      </c>
      <c r="N218" s="287">
        <f>tabItens[[#This Row],[VALOR UNIT.]] * tabItens[[#This Row],[LC]]</f>
        <v>0</v>
      </c>
      <c r="O218" s="344" t="s">
        <v>994</v>
      </c>
      <c r="P218" s="289">
        <v>0</v>
      </c>
      <c r="Q218" s="345">
        <v>1220</v>
      </c>
      <c r="R218" s="343">
        <v>2769.4</v>
      </c>
      <c r="S218" s="346">
        <v>45454</v>
      </c>
      <c r="T218" s="292">
        <f>ROUNDDOWN(IFERROR(tabItens[[#This Row],[ATA DT.VALID.]] - $D$1,0) / 30,0)</f>
        <v>7</v>
      </c>
      <c r="U218" s="277" t="s">
        <v>1601</v>
      </c>
      <c r="V218" s="293">
        <v>1</v>
      </c>
      <c r="W218" s="294" t="s">
        <v>2109</v>
      </c>
      <c r="X218" s="295">
        <v>54</v>
      </c>
      <c r="Y218" s="296">
        <v>19</v>
      </c>
      <c r="Z218" s="297"/>
      <c r="AA218" s="298"/>
      <c r="AB218" s="299"/>
      <c r="AC218" s="299"/>
      <c r="AD218" s="298"/>
      <c r="AE218" s="299"/>
      <c r="AF218" s="292"/>
      <c r="AG218" s="300" t="s">
        <v>904</v>
      </c>
      <c r="AH218" s="301"/>
      <c r="AI218" s="292">
        <v>90</v>
      </c>
      <c r="AJ218" s="301">
        <v>43798</v>
      </c>
      <c r="AK218" s="301">
        <v>39154</v>
      </c>
      <c r="AL218" s="301">
        <v>45104</v>
      </c>
      <c r="AM218" s="346"/>
      <c r="AN218" s="339"/>
      <c r="AO218" s="302" t="str">
        <f>_xlfn.IFNA(IF(VLOOKUP(tabItens[[#This Row],[CÓDIGO]],tabExcluirDoEstoque[#Data],1,FALSE),"sim",""),"")</f>
        <v/>
      </c>
      <c r="AP218" s="303">
        <f ca="1">IF(OR(ISBLANK(tabItens[[#This Row],[ATA DT.VALID.]]),tabItens[[#This Row],[ATA DT.VALID.]]="",tabItens[[#This Row],[ATA DT.VALID.]]=" "),"",IF(TYPE(tabItens[[#This Row],[ATA DT.VALID.]])=1,ROUNDUP((tabItens[[#This Row],[ATA DT.VALID.]]-TODAY())/7,0),""))</f>
        <v>33</v>
      </c>
      <c r="AQ218" s="304">
        <v>0</v>
      </c>
      <c r="AR218" s="305" t="str">
        <f>IF(ISBLANK(tabItens[[#This Row],[CÓDIGO]]),"",IFERROR(VLOOKUP(tabItens[[#This Row],[CÓDIGO]],Consumo!$C$3:$AC$862,26,FALSE),0))</f>
        <v>09.2023</v>
      </c>
      <c r="AS218" s="306">
        <f>SUMIF(Consumo!$C$3:$C$862,tabItens[[#This Row],[CÓDIGO]],Consumo!$N$3:$N$862) + SUMIF(Consumo!$C$3:$C$862,tabItens[[#This Row],[CÓDIGO]],Consumo!$O$3:$O$862) + SUMIF(Consumo!$C$3:$C$862,tabItens[[#This Row],[CÓDIGO]],Consumo!$P$3:$P$862) + SUMIF(Consumo!$C$3:$C$862,tabItens[[#This Row],[CÓDIGO]],Consumo!$Q$3:$Q$862)</f>
        <v>103</v>
      </c>
      <c r="AT218" s="306">
        <f>SUMIF(Consumo!$C$3:$C$862,tabItens[[#This Row],[CÓDIGO]],Consumo!$Z$3:$Z$862)</f>
        <v>269</v>
      </c>
      <c r="AU218" s="307">
        <f>SUMIF(Consumo!$C$3:$C$862,tabItens[[#This Row],[CÓDIGO]],Consumo!$AA$3:$AA$862)</f>
        <v>35</v>
      </c>
      <c r="AV218" s="308">
        <f>SUMIF(Consumo!$C$3:$C$862,tabItens[[#This Row],[CÓDIGO]],Consumo!$Y$3:$Y$862)</f>
        <v>22.416666666666668</v>
      </c>
      <c r="AW218" s="281">
        <f>tabItens[[#This Row],[QTDE ATUAL]] + tabItens[[#This Row],[RC QTDE]] + tabItens[[#This Row],[AF SALDO]] + tabItens[[#This Row],[Recentes]]</f>
        <v>2328</v>
      </c>
      <c r="AX218" s="309">
        <v>100</v>
      </c>
      <c r="AY218" s="309">
        <v>4</v>
      </c>
      <c r="AZ218" s="309">
        <f>IF(ISBLANK(tabItens[[#This Row],[CÓDIGO]]),"",tabItens[[#This Row],[PontoMês]] * (AZ$2+tabItens[[#This Row],[PontoQtM]]))</f>
        <v>400</v>
      </c>
      <c r="BA218" s="308">
        <f>tabItens[[#This Row],[PontoPed]] - tabItens[[#This Row],[Saldo]] + (1/10)</f>
        <v>-1927.9</v>
      </c>
      <c r="BB218" s="308">
        <f xml:space="preserve"> tabItens[[#This Row],[PontoMês]] * BB$2 - tabItens[[#This Row],[QTDE ATUAL]] - (1/10)</f>
        <v>-2228.1</v>
      </c>
      <c r="BC218" s="310">
        <f>IF( tabItens[[#This Row],[PontoPed]]&gt;0, IF(tabItens[[#This Row],[PontoPed]]&lt;1, 1, IF( tabItens[[#This Row],[Saldo]]&gt;tabItens[[#This Row],[PontoPed]], 0, (tabItens[[#This Row],[PontoPed]]-tabItens[[#This Row],[Saldo]])/tabItens[[#This Row],[PontoPed]] ) ), 0 )</f>
        <v>0</v>
      </c>
      <c r="BD218" s="311">
        <f>ROUNDDOWN(IF( OR( AND(tabItens[[#This Row],[PontoPed]]&lt;tabItens[[#This Row],[Saldo]],tabItens[[#This Row],[Saldo]]&gt;0), tabItens[[#This Row],[PontoPed]]=0), 99, IF(AND(tabItens[[#This Row],[Saldo]]=0,tabItens[[#This Row],[PontoPed]]&gt;0), 0, (1-tabItens[[#This Row],[PctAb]])*10 ) ),0)</f>
        <v>99</v>
      </c>
      <c r="BE218" s="312">
        <f>MAX(ROUNDDOWN( IF(tabItens[[#This Row],[Abaixo]] &gt; 0,   tabItens[[#This Row],[Abaixo]] + (tabItens[[#This Row],[PontoMês]] * IF( OR( ISBLANK(tabItens[[#This Row],[ATA Nº/ANO]]), tabItens[[#This Row],[ATA Nº/ANO]] = ""),BE$2,BE$1)),0),0),0)</f>
        <v>0</v>
      </c>
      <c r="BF21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8" s="313">
        <f>SUMIF(Consumo!$C$3:$C$862,tabItens[[#This Row],[CÓDIGO]],Consumo!$E$3:$E$862)</f>
        <v>0</v>
      </c>
      <c r="BH218" s="314">
        <f>IF(AND(tabItens[[#This Row],[Pend]] &gt; 0,tabItens[[#This Row],[Consumo]] &lt;&gt; 0), tabItens[[#This Row],[Pend]] / tabItens[[#This Row],[Consumo]], 0 )</f>
        <v>0</v>
      </c>
      <c r="BI218" s="313"/>
      <c r="BJ218" s="313"/>
      <c r="BK218" s="315" t="s">
        <v>907</v>
      </c>
    </row>
    <row r="219" spans="1:63" x14ac:dyDescent="0.3">
      <c r="A219" s="336">
        <v>10412</v>
      </c>
      <c r="B219" s="277" t="s">
        <v>953</v>
      </c>
      <c r="C219" s="337" t="s">
        <v>321</v>
      </c>
      <c r="D219" s="338">
        <v>13.5</v>
      </c>
      <c r="E219" s="339" t="s">
        <v>954</v>
      </c>
      <c r="F219" s="339" t="s">
        <v>955</v>
      </c>
      <c r="G219" s="339" t="s">
        <v>956</v>
      </c>
      <c r="H219" s="281">
        <v>44</v>
      </c>
      <c r="I219" s="340">
        <v>103003</v>
      </c>
      <c r="J219" s="341">
        <v>13.5</v>
      </c>
      <c r="K219" s="342">
        <v>690.5</v>
      </c>
      <c r="L219" s="285">
        <f>IF(tabItens[[#This Row],[Média]] &gt; 0, tabItens[[#This Row],[QTDE ATUAL]] / tabItens[[#This Row],[Média]],999.9)</f>
        <v>0.41558441558441561</v>
      </c>
      <c r="M219" s="286">
        <v>0</v>
      </c>
      <c r="N219" s="287">
        <f>tabItens[[#This Row],[VALOR UNIT.]] * tabItens[[#This Row],[LC]]</f>
        <v>0</v>
      </c>
      <c r="O219" s="344" t="s">
        <v>957</v>
      </c>
      <c r="P219" s="289">
        <v>0</v>
      </c>
      <c r="Q219" s="345">
        <v>8508</v>
      </c>
      <c r="R219" s="343">
        <v>115020</v>
      </c>
      <c r="S219" s="346">
        <v>45489</v>
      </c>
      <c r="T219" s="292">
        <f>ROUNDDOWN(IFERROR(tabItens[[#This Row],[ATA DT.VALID.]] - $D$1,0) / 30,0)</f>
        <v>9</v>
      </c>
      <c r="U219" s="277" t="s">
        <v>958</v>
      </c>
      <c r="V219" s="293">
        <v>1</v>
      </c>
      <c r="W219" s="294" t="s">
        <v>2103</v>
      </c>
      <c r="X219" s="295">
        <v>71</v>
      </c>
      <c r="Y219" s="296">
        <v>24</v>
      </c>
      <c r="Z219" s="297"/>
      <c r="AA219" s="298"/>
      <c r="AB219" s="299"/>
      <c r="AC219" s="299">
        <v>12177</v>
      </c>
      <c r="AD219" s="298">
        <v>2023</v>
      </c>
      <c r="AE219" s="299">
        <v>240</v>
      </c>
      <c r="AF219" s="292">
        <v>300</v>
      </c>
      <c r="AG219" s="300" t="s">
        <v>2084</v>
      </c>
      <c r="AH219" s="301">
        <v>45208</v>
      </c>
      <c r="AI219" s="292">
        <v>402</v>
      </c>
      <c r="AJ219" s="301">
        <v>45208</v>
      </c>
      <c r="AK219" s="301" t="s">
        <v>892</v>
      </c>
      <c r="AL219" s="301">
        <v>45205</v>
      </c>
      <c r="AM219" s="346"/>
      <c r="AN219" s="339"/>
      <c r="AO219" s="302" t="str">
        <f>_xlfn.IFNA(IF(VLOOKUP(tabItens[[#This Row],[CÓDIGO]],tabExcluirDoEstoque[#Data],1,FALSE),"sim",""),"")</f>
        <v/>
      </c>
      <c r="AP219" s="303">
        <f ca="1">IF(OR(ISBLANK(tabItens[[#This Row],[ATA DT.VALID.]]),tabItens[[#This Row],[ATA DT.VALID.]]="",tabItens[[#This Row],[ATA DT.VALID.]]=" "),"",IF(TYPE(tabItens[[#This Row],[ATA DT.VALID.]])=1,ROUNDUP((tabItens[[#This Row],[ATA DT.VALID.]]-TODAY())/7,0),""))</f>
        <v>38</v>
      </c>
      <c r="AQ219" s="304">
        <v>0</v>
      </c>
      <c r="AR219" s="305" t="str">
        <f>IF(ISBLANK(tabItens[[#This Row],[CÓDIGO]]),"",IFERROR(VLOOKUP(tabItens[[#This Row],[CÓDIGO]],Consumo!$C$3:$AC$862,26,FALSE),0))</f>
        <v>09.2023</v>
      </c>
      <c r="AS219" s="306">
        <f>SUMIF(Consumo!$C$3:$C$862,tabItens[[#This Row],[CÓDIGO]],Consumo!$N$3:$N$862) + SUMIF(Consumo!$C$3:$C$862,tabItens[[#This Row],[CÓDIGO]],Consumo!$O$3:$O$862) + SUMIF(Consumo!$C$3:$C$862,tabItens[[#This Row],[CÓDIGO]],Consumo!$P$3:$P$862) + SUMIF(Consumo!$C$3:$C$862,tabItens[[#This Row],[CÓDIGO]],Consumo!$Q$3:$Q$862)</f>
        <v>441.5</v>
      </c>
      <c r="AT219" s="306">
        <f>SUMIF(Consumo!$C$3:$C$862,tabItens[[#This Row],[CÓDIGO]],Consumo!$Z$3:$Z$862)</f>
        <v>1270.5</v>
      </c>
      <c r="AU219" s="307">
        <f>SUMIF(Consumo!$C$3:$C$862,tabItens[[#This Row],[CÓDIGO]],Consumo!$AA$3:$AA$862)</f>
        <v>121</v>
      </c>
      <c r="AV219" s="308">
        <f>SUMIF(Consumo!$C$3:$C$862,tabItens[[#This Row],[CÓDIGO]],Consumo!$Y$3:$Y$862)</f>
        <v>105.875</v>
      </c>
      <c r="AW219" s="281">
        <f>tabItens[[#This Row],[QTDE ATUAL]] + tabItens[[#This Row],[RC QTDE]] + tabItens[[#This Row],[AF SALDO]] + tabItens[[#This Row],[Recentes]]</f>
        <v>284</v>
      </c>
      <c r="AX219" s="309">
        <v>86</v>
      </c>
      <c r="AY219" s="309">
        <v>2</v>
      </c>
      <c r="AZ219" s="309">
        <f>IF(ISBLANK(tabItens[[#This Row],[CÓDIGO]]),"",tabItens[[#This Row],[PontoMês]] * (AZ$2+tabItens[[#This Row],[PontoQtM]]))</f>
        <v>172</v>
      </c>
      <c r="BA219" s="308">
        <f>tabItens[[#This Row],[PontoPed]] - tabItens[[#This Row],[Saldo]] + (1/10)</f>
        <v>-111.9</v>
      </c>
      <c r="BB219" s="308">
        <f xml:space="preserve"> tabItens[[#This Row],[PontoMês]] * BB$2 - tabItens[[#This Row],[QTDE ATUAL]] - (1/10)</f>
        <v>41.9</v>
      </c>
      <c r="BC219" s="310">
        <f>IF( tabItens[[#This Row],[PontoPed]]&gt;0, IF(tabItens[[#This Row],[PontoPed]]&lt;1, 1, IF( tabItens[[#This Row],[Saldo]]&gt;tabItens[[#This Row],[PontoPed]], 0, (tabItens[[#This Row],[PontoPed]]-tabItens[[#This Row],[Saldo]])/tabItens[[#This Row],[PontoPed]] ) ), 0 )</f>
        <v>0</v>
      </c>
      <c r="BD219" s="311">
        <f>ROUNDDOWN(IF( OR( AND(tabItens[[#This Row],[PontoPed]]&lt;tabItens[[#This Row],[Saldo]],tabItens[[#This Row],[Saldo]]&gt;0), tabItens[[#This Row],[PontoPed]]=0), 99, IF(AND(tabItens[[#This Row],[Saldo]]=0,tabItens[[#This Row],[PontoPed]]&gt;0), 0, (1-tabItens[[#This Row],[PctAb]])*10 ) ),0)</f>
        <v>99</v>
      </c>
      <c r="BE219" s="312">
        <f>MAX(ROUNDDOWN( IF(tabItens[[#This Row],[Abaixo]] &gt; 0,   tabItens[[#This Row],[Abaixo]] + (tabItens[[#This Row],[PontoMês]] * IF( OR( ISBLANK(tabItens[[#This Row],[ATA Nº/ANO]]), tabItens[[#This Row],[ATA Nº/ANO]] = ""),BE$2,BE$1)),0),0),0)</f>
        <v>0</v>
      </c>
      <c r="BF21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19" s="313">
        <f>SUMIF(Consumo!$C$3:$C$862,tabItens[[#This Row],[CÓDIGO]],Consumo!$E$3:$E$862)</f>
        <v>132</v>
      </c>
      <c r="BH219" s="314">
        <f>IF(AND(tabItens[[#This Row],[Pend]] &gt; 0,tabItens[[#This Row],[Consumo]] &lt;&gt; 0), tabItens[[#This Row],[Pend]] / tabItens[[#This Row],[Consumo]], 0 )</f>
        <v>0.1038961038961039</v>
      </c>
      <c r="BI219" s="313"/>
      <c r="BJ219" s="313"/>
      <c r="BK219" s="315" t="s">
        <v>907</v>
      </c>
    </row>
    <row r="220" spans="1:63" x14ac:dyDescent="0.3">
      <c r="A220" s="336">
        <v>78307</v>
      </c>
      <c r="B220" s="277" t="s">
        <v>1488</v>
      </c>
      <c r="C220" s="337" t="s">
        <v>264</v>
      </c>
      <c r="D220" s="338">
        <v>238.63</v>
      </c>
      <c r="E220" s="339" t="s">
        <v>1489</v>
      </c>
      <c r="F220" s="339" t="s">
        <v>1460</v>
      </c>
      <c r="G220" s="339" t="s">
        <v>1322</v>
      </c>
      <c r="H220" s="281">
        <v>34</v>
      </c>
      <c r="I220" s="340">
        <v>103003</v>
      </c>
      <c r="J220" s="341">
        <v>273</v>
      </c>
      <c r="K220" s="342"/>
      <c r="L220" s="285">
        <f>IF(tabItens[[#This Row],[Média]] &gt; 0, tabItens[[#This Row],[QTDE ATUAL]] / tabItens[[#This Row],[Média]],999.9)</f>
        <v>999.9</v>
      </c>
      <c r="M220" s="286">
        <v>0</v>
      </c>
      <c r="N220" s="287">
        <f>tabItens[[#This Row],[VALOR UNIT.]] * tabItens[[#This Row],[LC]]</f>
        <v>0</v>
      </c>
      <c r="O220" s="344" t="s">
        <v>1323</v>
      </c>
      <c r="P220" s="289">
        <v>0</v>
      </c>
      <c r="Q220" s="345">
        <v>44</v>
      </c>
      <c r="R220" s="343">
        <v>10499.72</v>
      </c>
      <c r="S220" s="346">
        <v>45540</v>
      </c>
      <c r="T220" s="292">
        <f>ROUNDDOWN(IFERROR(tabItens[[#This Row],[ATA DT.VALID.]] - $D$1,0) / 30,0)</f>
        <v>10</v>
      </c>
      <c r="U220" s="277" t="s">
        <v>1324</v>
      </c>
      <c r="V220" s="293">
        <v>1</v>
      </c>
      <c r="W220" s="294" t="s">
        <v>906</v>
      </c>
      <c r="X220" s="295">
        <v>51</v>
      </c>
      <c r="Y220" s="296">
        <v>28</v>
      </c>
      <c r="Z220" s="297"/>
      <c r="AA220" s="298"/>
      <c r="AB220" s="299"/>
      <c r="AC220" s="299"/>
      <c r="AD220" s="298"/>
      <c r="AE220" s="299"/>
      <c r="AF220" s="292"/>
      <c r="AG220" s="300" t="s">
        <v>904</v>
      </c>
      <c r="AH220" s="301"/>
      <c r="AI220" s="292">
        <v>11</v>
      </c>
      <c r="AJ220" s="301">
        <v>43818</v>
      </c>
      <c r="AK220" s="301">
        <v>38085</v>
      </c>
      <c r="AL220" s="301">
        <v>44579</v>
      </c>
      <c r="AM220" s="346"/>
      <c r="AN220" s="339"/>
      <c r="AO220" s="302" t="str">
        <f>_xlfn.IFNA(IF(VLOOKUP(tabItens[[#This Row],[CÓDIGO]],tabExcluirDoEstoque[#Data],1,FALSE),"sim",""),"")</f>
        <v/>
      </c>
      <c r="AP220" s="303">
        <f ca="1">IF(OR(ISBLANK(tabItens[[#This Row],[ATA DT.VALID.]]),tabItens[[#This Row],[ATA DT.VALID.]]="",tabItens[[#This Row],[ATA DT.VALID.]]=" "),"",IF(TYPE(tabItens[[#This Row],[ATA DT.VALID.]])=1,ROUNDUP((tabItens[[#This Row],[ATA DT.VALID.]]-TODAY())/7,0),""))</f>
        <v>45</v>
      </c>
      <c r="AQ220" s="304">
        <v>0</v>
      </c>
      <c r="AR220" s="305">
        <f>IF(ISBLANK(tabItens[[#This Row],[CÓDIGO]]),"",IFERROR(VLOOKUP(tabItens[[#This Row],[CÓDIGO]],Consumo!$C$3:$AC$862,26,FALSE),0))</f>
        <v>0</v>
      </c>
      <c r="AS220" s="306">
        <f>SUMIF(Consumo!$C$3:$C$862,tabItens[[#This Row],[CÓDIGO]],Consumo!$N$3:$N$862) + SUMIF(Consumo!$C$3:$C$862,tabItens[[#This Row],[CÓDIGO]],Consumo!$O$3:$O$862) + SUMIF(Consumo!$C$3:$C$862,tabItens[[#This Row],[CÓDIGO]],Consumo!$P$3:$P$862) + SUMIF(Consumo!$C$3:$C$862,tabItens[[#This Row],[CÓDIGO]],Consumo!$Q$3:$Q$862)</f>
        <v>0</v>
      </c>
      <c r="AT220" s="306">
        <f>SUMIF(Consumo!$C$3:$C$862,tabItens[[#This Row],[CÓDIGO]],Consumo!$Z$3:$Z$862)</f>
        <v>0</v>
      </c>
      <c r="AU220" s="307">
        <f>SUMIF(Consumo!$C$3:$C$862,tabItens[[#This Row],[CÓDIGO]],Consumo!$AA$3:$AA$862)</f>
        <v>0</v>
      </c>
      <c r="AV220" s="308">
        <f>SUMIF(Consumo!$C$3:$C$862,tabItens[[#This Row],[CÓDIGO]],Consumo!$Y$3:$Y$862)</f>
        <v>0</v>
      </c>
      <c r="AW220" s="281">
        <f>tabItens[[#This Row],[QTDE ATUAL]] + tabItens[[#This Row],[RC QTDE]] + tabItens[[#This Row],[AF SALDO]] + tabItens[[#This Row],[Recentes]]</f>
        <v>34</v>
      </c>
      <c r="AX220" s="309">
        <v>3</v>
      </c>
      <c r="AY220" s="309">
        <v>4</v>
      </c>
      <c r="AZ220" s="309">
        <f>IF(ISBLANK(tabItens[[#This Row],[CÓDIGO]]),"",tabItens[[#This Row],[PontoMês]] * (AZ$2+tabItens[[#This Row],[PontoQtM]]))</f>
        <v>12</v>
      </c>
      <c r="BA220" s="308">
        <f>tabItens[[#This Row],[PontoPed]] - tabItens[[#This Row],[Saldo]] + (1/10)</f>
        <v>-21.9</v>
      </c>
      <c r="BB220" s="308">
        <f xml:space="preserve"> tabItens[[#This Row],[PontoMês]] * BB$2 - tabItens[[#This Row],[QTDE ATUAL]] - (1/10)</f>
        <v>-31.1</v>
      </c>
      <c r="BC220" s="310">
        <f>IF( tabItens[[#This Row],[PontoPed]]&gt;0, IF(tabItens[[#This Row],[PontoPed]]&lt;1, 1, IF( tabItens[[#This Row],[Saldo]]&gt;tabItens[[#This Row],[PontoPed]], 0, (tabItens[[#This Row],[PontoPed]]-tabItens[[#This Row],[Saldo]])/tabItens[[#This Row],[PontoPed]] ) ), 0 )</f>
        <v>0</v>
      </c>
      <c r="BD220" s="311">
        <f>ROUNDDOWN(IF( OR( AND(tabItens[[#This Row],[PontoPed]]&lt;tabItens[[#This Row],[Saldo]],tabItens[[#This Row],[Saldo]]&gt;0), tabItens[[#This Row],[PontoPed]]=0), 99, IF(AND(tabItens[[#This Row],[Saldo]]=0,tabItens[[#This Row],[PontoPed]]&gt;0), 0, (1-tabItens[[#This Row],[PctAb]])*10 ) ),0)</f>
        <v>99</v>
      </c>
      <c r="BE220" s="312">
        <f>MAX(ROUNDDOWN( IF(tabItens[[#This Row],[Abaixo]] &gt; 0,   tabItens[[#This Row],[Abaixo]] + (tabItens[[#This Row],[PontoMês]] * IF( OR( ISBLANK(tabItens[[#This Row],[ATA Nº/ANO]]), tabItens[[#This Row],[ATA Nº/ANO]] = ""),BE$2,BE$1)),0),0),0)</f>
        <v>0</v>
      </c>
      <c r="BF22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0" s="313">
        <f>SUMIF(Consumo!$C$3:$C$862,tabItens[[#This Row],[CÓDIGO]],Consumo!$E$3:$E$862)</f>
        <v>0</v>
      </c>
      <c r="BH220" s="314">
        <f>IF(AND(tabItens[[#This Row],[Pend]] &gt; 0,tabItens[[#This Row],[Consumo]] &lt;&gt; 0), tabItens[[#This Row],[Pend]] / tabItens[[#This Row],[Consumo]], 0 )</f>
        <v>0</v>
      </c>
      <c r="BI220" s="313"/>
      <c r="BJ220" s="313"/>
      <c r="BK220" s="315" t="s">
        <v>907</v>
      </c>
    </row>
    <row r="221" spans="1:63" x14ac:dyDescent="0.3">
      <c r="A221" s="336">
        <v>56519</v>
      </c>
      <c r="B221" s="277" t="s">
        <v>1370</v>
      </c>
      <c r="C221" s="337" t="s">
        <v>264</v>
      </c>
      <c r="D221" s="338">
        <v>615.38</v>
      </c>
      <c r="E221" s="339" t="s">
        <v>1371</v>
      </c>
      <c r="F221" s="339" t="s">
        <v>1372</v>
      </c>
      <c r="G221" s="339" t="s">
        <v>1322</v>
      </c>
      <c r="H221" s="281">
        <v>38</v>
      </c>
      <c r="I221" s="340">
        <v>103003</v>
      </c>
      <c r="J221" s="341">
        <v>689.98</v>
      </c>
      <c r="K221" s="342">
        <v>16</v>
      </c>
      <c r="L221" s="285">
        <f>IF(tabItens[[#This Row],[Média]] &gt; 0, tabItens[[#This Row],[QTDE ATUAL]] / tabItens[[#This Row],[Média]],999.9)</f>
        <v>30.4</v>
      </c>
      <c r="M221" s="286">
        <v>0</v>
      </c>
      <c r="N221" s="287">
        <f>tabItens[[#This Row],[VALOR UNIT.]] * tabItens[[#This Row],[LC]]</f>
        <v>0</v>
      </c>
      <c r="O221" s="344" t="s">
        <v>1323</v>
      </c>
      <c r="P221" s="289">
        <v>0</v>
      </c>
      <c r="Q221" s="345">
        <v>143</v>
      </c>
      <c r="R221" s="343">
        <v>87999.34</v>
      </c>
      <c r="S221" s="346">
        <v>45540</v>
      </c>
      <c r="T221" s="292">
        <f>ROUNDDOWN(IFERROR(tabItens[[#This Row],[ATA DT.VALID.]] - $D$1,0) / 30,0)</f>
        <v>10</v>
      </c>
      <c r="U221" s="277" t="s">
        <v>1324</v>
      </c>
      <c r="V221" s="293">
        <v>1</v>
      </c>
      <c r="W221" s="294" t="s">
        <v>906</v>
      </c>
      <c r="X221" s="295">
        <v>51</v>
      </c>
      <c r="Y221" s="296">
        <v>28</v>
      </c>
      <c r="Z221" s="297"/>
      <c r="AA221" s="298"/>
      <c r="AB221" s="299"/>
      <c r="AC221" s="299"/>
      <c r="AD221" s="298"/>
      <c r="AE221" s="299"/>
      <c r="AF221" s="292"/>
      <c r="AG221" s="300" t="s">
        <v>904</v>
      </c>
      <c r="AH221" s="301"/>
      <c r="AI221" s="292">
        <v>6</v>
      </c>
      <c r="AJ221" s="301">
        <v>45048</v>
      </c>
      <c r="AK221" s="301" t="s">
        <v>892</v>
      </c>
      <c r="AL221" s="301">
        <v>45016</v>
      </c>
      <c r="AM221" s="346"/>
      <c r="AN221" s="339"/>
      <c r="AO221" s="302" t="str">
        <f>_xlfn.IFNA(IF(VLOOKUP(tabItens[[#This Row],[CÓDIGO]],tabExcluirDoEstoque[#Data],1,FALSE),"sim",""),"")</f>
        <v/>
      </c>
      <c r="AP221" s="303">
        <f ca="1">IF(OR(ISBLANK(tabItens[[#This Row],[ATA DT.VALID.]]),tabItens[[#This Row],[ATA DT.VALID.]]="",tabItens[[#This Row],[ATA DT.VALID.]]=" "),"",IF(TYPE(tabItens[[#This Row],[ATA DT.VALID.]])=1,ROUNDUP((tabItens[[#This Row],[ATA DT.VALID.]]-TODAY())/7,0),""))</f>
        <v>45</v>
      </c>
      <c r="AQ221" s="304">
        <v>0</v>
      </c>
      <c r="AR221" s="305" t="str">
        <f>IF(ISBLANK(tabItens[[#This Row],[CÓDIGO]]),"",IFERROR(VLOOKUP(tabItens[[#This Row],[CÓDIGO]],Consumo!$C$3:$AC$862,26,FALSE),0))</f>
        <v>07.2023</v>
      </c>
      <c r="AS221" s="306">
        <f>SUMIF(Consumo!$C$3:$C$862,tabItens[[#This Row],[CÓDIGO]],Consumo!$N$3:$N$862) + SUMIF(Consumo!$C$3:$C$862,tabItens[[#This Row],[CÓDIGO]],Consumo!$O$3:$O$862) + SUMIF(Consumo!$C$3:$C$862,tabItens[[#This Row],[CÓDIGO]],Consumo!$P$3:$P$862) + SUMIF(Consumo!$C$3:$C$862,tabItens[[#This Row],[CÓDIGO]],Consumo!$Q$3:$Q$862)</f>
        <v>6</v>
      </c>
      <c r="AT221" s="306">
        <f>SUMIF(Consumo!$C$3:$C$862,tabItens[[#This Row],[CÓDIGO]],Consumo!$Z$3:$Z$862)</f>
        <v>16</v>
      </c>
      <c r="AU221" s="307">
        <f>SUMIF(Consumo!$C$3:$C$862,tabItens[[#This Row],[CÓDIGO]],Consumo!$AA$3:$AA$862)</f>
        <v>6</v>
      </c>
      <c r="AV221" s="308">
        <f>SUMIF(Consumo!$C$3:$C$862,tabItens[[#This Row],[CÓDIGO]],Consumo!$Y$3:$Y$862)</f>
        <v>1.25</v>
      </c>
      <c r="AW221" s="281">
        <f>tabItens[[#This Row],[QTDE ATUAL]] + tabItens[[#This Row],[RC QTDE]] + tabItens[[#This Row],[AF SALDO]] + tabItens[[#This Row],[Recentes]]</f>
        <v>38</v>
      </c>
      <c r="AX221" s="309">
        <v>3</v>
      </c>
      <c r="AY221" s="309">
        <v>4</v>
      </c>
      <c r="AZ221" s="309">
        <f>IF(ISBLANK(tabItens[[#This Row],[CÓDIGO]]),"",tabItens[[#This Row],[PontoMês]] * (AZ$2+tabItens[[#This Row],[PontoQtM]]))</f>
        <v>12</v>
      </c>
      <c r="BA221" s="308">
        <f>tabItens[[#This Row],[PontoPed]] - tabItens[[#This Row],[Saldo]] + (1/10)</f>
        <v>-25.9</v>
      </c>
      <c r="BB221" s="308">
        <f xml:space="preserve"> tabItens[[#This Row],[PontoMês]] * BB$2 - tabItens[[#This Row],[QTDE ATUAL]] - (1/10)</f>
        <v>-35.1</v>
      </c>
      <c r="BC221" s="310">
        <f>IF( tabItens[[#This Row],[PontoPed]]&gt;0, IF(tabItens[[#This Row],[PontoPed]]&lt;1, 1, IF( tabItens[[#This Row],[Saldo]]&gt;tabItens[[#This Row],[PontoPed]], 0, (tabItens[[#This Row],[PontoPed]]-tabItens[[#This Row],[Saldo]])/tabItens[[#This Row],[PontoPed]] ) ), 0 )</f>
        <v>0</v>
      </c>
      <c r="BD221" s="311">
        <f>ROUNDDOWN(IF( OR( AND(tabItens[[#This Row],[PontoPed]]&lt;tabItens[[#This Row],[Saldo]],tabItens[[#This Row],[Saldo]]&gt;0), tabItens[[#This Row],[PontoPed]]=0), 99, IF(AND(tabItens[[#This Row],[Saldo]]=0,tabItens[[#This Row],[PontoPed]]&gt;0), 0, (1-tabItens[[#This Row],[PctAb]])*10 ) ),0)</f>
        <v>99</v>
      </c>
      <c r="BE221" s="312">
        <f>MAX(ROUNDDOWN( IF(tabItens[[#This Row],[Abaixo]] &gt; 0,   tabItens[[#This Row],[Abaixo]] + (tabItens[[#This Row],[PontoMês]] * IF( OR( ISBLANK(tabItens[[#This Row],[ATA Nº/ANO]]), tabItens[[#This Row],[ATA Nº/ANO]] = ""),BE$2,BE$1)),0),0),0)</f>
        <v>0</v>
      </c>
      <c r="BF22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1" s="313">
        <f>SUMIF(Consumo!$C$3:$C$862,tabItens[[#This Row],[CÓDIGO]],Consumo!$E$3:$E$862)</f>
        <v>0</v>
      </c>
      <c r="BH221" s="314">
        <f>IF(AND(tabItens[[#This Row],[Pend]] &gt; 0,tabItens[[#This Row],[Consumo]] &lt;&gt; 0), tabItens[[#This Row],[Pend]] / tabItens[[#This Row],[Consumo]], 0 )</f>
        <v>0</v>
      </c>
      <c r="BI221" s="313"/>
      <c r="BJ221" s="313"/>
      <c r="BK221" s="315" t="s">
        <v>907</v>
      </c>
    </row>
    <row r="222" spans="1:63" x14ac:dyDescent="0.3">
      <c r="A222" s="336">
        <v>42566</v>
      </c>
      <c r="B222" s="277" t="s">
        <v>1319</v>
      </c>
      <c r="C222" s="337" t="s">
        <v>31</v>
      </c>
      <c r="D222" s="338">
        <v>170</v>
      </c>
      <c r="E222" s="339" t="s">
        <v>1320</v>
      </c>
      <c r="F222" s="339" t="s">
        <v>1321</v>
      </c>
      <c r="G222" s="339" t="s">
        <v>1322</v>
      </c>
      <c r="H222" s="281">
        <v>47</v>
      </c>
      <c r="I222" s="340">
        <v>103003</v>
      </c>
      <c r="J222" s="341">
        <v>309.08999999999997</v>
      </c>
      <c r="K222" s="342">
        <v>20</v>
      </c>
      <c r="L222" s="285">
        <f>IF(tabItens[[#This Row],[Média]] &gt; 0, tabItens[[#This Row],[QTDE ATUAL]] / tabItens[[#This Row],[Média]],999.9)</f>
        <v>37.6</v>
      </c>
      <c r="M222" s="286">
        <v>0</v>
      </c>
      <c r="N222" s="287">
        <f>tabItens[[#This Row],[VALOR UNIT.]] * tabItens[[#This Row],[LC]]</f>
        <v>0</v>
      </c>
      <c r="O222" s="344" t="s">
        <v>1323</v>
      </c>
      <c r="P222" s="289">
        <v>0</v>
      </c>
      <c r="Q222" s="345">
        <v>160</v>
      </c>
      <c r="R222" s="343">
        <v>27200</v>
      </c>
      <c r="S222" s="346">
        <v>45540</v>
      </c>
      <c r="T222" s="292">
        <f>ROUNDDOWN(IFERROR(tabItens[[#This Row],[ATA DT.VALID.]] - $D$1,0) / 30,0)</f>
        <v>10</v>
      </c>
      <c r="U222" s="277" t="s">
        <v>1324</v>
      </c>
      <c r="V222" s="293">
        <v>1</v>
      </c>
      <c r="W222" s="294" t="s">
        <v>906</v>
      </c>
      <c r="X222" s="295">
        <v>51</v>
      </c>
      <c r="Y222" s="296">
        <v>28</v>
      </c>
      <c r="Z222" s="297"/>
      <c r="AA222" s="298"/>
      <c r="AB222" s="299"/>
      <c r="AC222" s="299"/>
      <c r="AD222" s="298"/>
      <c r="AE222" s="299"/>
      <c r="AF222" s="292"/>
      <c r="AG222" s="300" t="s">
        <v>904</v>
      </c>
      <c r="AH222" s="301"/>
      <c r="AI222" s="292">
        <v>6</v>
      </c>
      <c r="AJ222" s="301">
        <v>45005</v>
      </c>
      <c r="AK222" s="301" t="s">
        <v>892</v>
      </c>
      <c r="AL222" s="301">
        <v>44995</v>
      </c>
      <c r="AM222" s="346"/>
      <c r="AN222" s="339"/>
      <c r="AO222" s="302" t="str">
        <f>_xlfn.IFNA(IF(VLOOKUP(tabItens[[#This Row],[CÓDIGO]],tabExcluirDoEstoque[#Data],1,FALSE),"sim",""),"")</f>
        <v/>
      </c>
      <c r="AP222" s="303">
        <f ca="1">IF(OR(ISBLANK(tabItens[[#This Row],[ATA DT.VALID.]]),tabItens[[#This Row],[ATA DT.VALID.]]="",tabItens[[#This Row],[ATA DT.VALID.]]=" "),"",IF(TYPE(tabItens[[#This Row],[ATA DT.VALID.]])=1,ROUNDUP((tabItens[[#This Row],[ATA DT.VALID.]]-TODAY())/7,0),""))</f>
        <v>45</v>
      </c>
      <c r="AQ222" s="304">
        <v>0</v>
      </c>
      <c r="AR222" s="305" t="str">
        <f>IF(ISBLANK(tabItens[[#This Row],[CÓDIGO]]),"",IFERROR(VLOOKUP(tabItens[[#This Row],[CÓDIGO]],Consumo!$C$3:$AC$862,26,FALSE),0))</f>
        <v>08.2023</v>
      </c>
      <c r="AS222" s="306">
        <f>SUMIF(Consumo!$C$3:$C$862,tabItens[[#This Row],[CÓDIGO]],Consumo!$N$3:$N$862) + SUMIF(Consumo!$C$3:$C$862,tabItens[[#This Row],[CÓDIGO]],Consumo!$O$3:$O$862) + SUMIF(Consumo!$C$3:$C$862,tabItens[[#This Row],[CÓDIGO]],Consumo!$P$3:$P$862) + SUMIF(Consumo!$C$3:$C$862,tabItens[[#This Row],[CÓDIGO]],Consumo!$Q$3:$Q$862)</f>
        <v>2</v>
      </c>
      <c r="AT222" s="306">
        <f>SUMIF(Consumo!$C$3:$C$862,tabItens[[#This Row],[CÓDIGO]],Consumo!$Z$3:$Z$862)</f>
        <v>20</v>
      </c>
      <c r="AU222" s="307">
        <f>SUMIF(Consumo!$C$3:$C$862,tabItens[[#This Row],[CÓDIGO]],Consumo!$AA$3:$AA$862)</f>
        <v>14</v>
      </c>
      <c r="AV222" s="308">
        <f>SUMIF(Consumo!$C$3:$C$862,tabItens[[#This Row],[CÓDIGO]],Consumo!$Y$3:$Y$862)</f>
        <v>1.25</v>
      </c>
      <c r="AW222" s="281">
        <f>tabItens[[#This Row],[QTDE ATUAL]] + tabItens[[#This Row],[RC QTDE]] + tabItens[[#This Row],[AF SALDO]] + tabItens[[#This Row],[Recentes]]</f>
        <v>47</v>
      </c>
      <c r="AX222" s="309">
        <v>5</v>
      </c>
      <c r="AY222" s="309">
        <v>4</v>
      </c>
      <c r="AZ222" s="309">
        <f>IF(ISBLANK(tabItens[[#This Row],[CÓDIGO]]),"",tabItens[[#This Row],[PontoMês]] * (AZ$2+tabItens[[#This Row],[PontoQtM]]))</f>
        <v>20</v>
      </c>
      <c r="BA222" s="308">
        <f>tabItens[[#This Row],[PontoPed]] - tabItens[[#This Row],[Saldo]] + (1/10)</f>
        <v>-26.9</v>
      </c>
      <c r="BB222" s="308">
        <f xml:space="preserve"> tabItens[[#This Row],[PontoMês]] * BB$2 - tabItens[[#This Row],[QTDE ATUAL]] - (1/10)</f>
        <v>-42.1</v>
      </c>
      <c r="BC222" s="310">
        <f>IF( tabItens[[#This Row],[PontoPed]]&gt;0, IF(tabItens[[#This Row],[PontoPed]]&lt;1, 1, IF( tabItens[[#This Row],[Saldo]]&gt;tabItens[[#This Row],[PontoPed]], 0, (tabItens[[#This Row],[PontoPed]]-tabItens[[#This Row],[Saldo]])/tabItens[[#This Row],[PontoPed]] ) ), 0 )</f>
        <v>0</v>
      </c>
      <c r="BD222" s="311">
        <f>ROUNDDOWN(IF( OR( AND(tabItens[[#This Row],[PontoPed]]&lt;tabItens[[#This Row],[Saldo]],tabItens[[#This Row],[Saldo]]&gt;0), tabItens[[#This Row],[PontoPed]]=0), 99, IF(AND(tabItens[[#This Row],[Saldo]]=0,tabItens[[#This Row],[PontoPed]]&gt;0), 0, (1-tabItens[[#This Row],[PctAb]])*10 ) ),0)</f>
        <v>99</v>
      </c>
      <c r="BE222" s="312">
        <f>MAX(ROUNDDOWN( IF(tabItens[[#This Row],[Abaixo]] &gt; 0,   tabItens[[#This Row],[Abaixo]] + (tabItens[[#This Row],[PontoMês]] * IF( OR( ISBLANK(tabItens[[#This Row],[ATA Nº/ANO]]), tabItens[[#This Row],[ATA Nº/ANO]] = ""),BE$2,BE$1)),0),0),0)</f>
        <v>0</v>
      </c>
      <c r="BF22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2" s="313">
        <f>SUMIF(Consumo!$C$3:$C$862,tabItens[[#This Row],[CÓDIGO]],Consumo!$E$3:$E$862)</f>
        <v>0</v>
      </c>
      <c r="BH222" s="314">
        <f>IF(AND(tabItens[[#This Row],[Pend]] &gt; 0,tabItens[[#This Row],[Consumo]] &lt;&gt; 0), tabItens[[#This Row],[Pend]] / tabItens[[#This Row],[Consumo]], 0 )</f>
        <v>0</v>
      </c>
      <c r="BI222" s="313"/>
      <c r="BJ222" s="313"/>
      <c r="BK222" s="315" t="s">
        <v>907</v>
      </c>
    </row>
    <row r="223" spans="1:63" x14ac:dyDescent="0.3">
      <c r="A223" s="336">
        <v>49033</v>
      </c>
      <c r="B223" s="277" t="s">
        <v>1334</v>
      </c>
      <c r="C223" s="337" t="s">
        <v>264</v>
      </c>
      <c r="D223" s="338">
        <v>160.13</v>
      </c>
      <c r="E223" s="339" t="s">
        <v>1320</v>
      </c>
      <c r="F223" s="339" t="s">
        <v>1321</v>
      </c>
      <c r="G223" s="339" t="s">
        <v>1322</v>
      </c>
      <c r="H223" s="281">
        <v>30</v>
      </c>
      <c r="I223" s="340">
        <v>103003</v>
      </c>
      <c r="J223" s="341">
        <v>308.64999999999998</v>
      </c>
      <c r="K223" s="342">
        <v>12</v>
      </c>
      <c r="L223" s="285">
        <f>IF(tabItens[[#This Row],[Média]] &gt; 0, tabItens[[#This Row],[QTDE ATUAL]] / tabItens[[#This Row],[Média]],999.9)</f>
        <v>32.727272727272727</v>
      </c>
      <c r="M223" s="286">
        <v>0</v>
      </c>
      <c r="N223" s="287">
        <f>tabItens[[#This Row],[VALOR UNIT.]] * tabItens[[#This Row],[LC]]</f>
        <v>0</v>
      </c>
      <c r="O223" s="344" t="s">
        <v>1323</v>
      </c>
      <c r="P223" s="289">
        <v>0</v>
      </c>
      <c r="Q223" s="345">
        <v>141</v>
      </c>
      <c r="R223" s="343">
        <v>22898.59</v>
      </c>
      <c r="S223" s="346">
        <v>45540</v>
      </c>
      <c r="T223" s="292">
        <f>ROUNDDOWN(IFERROR(tabItens[[#This Row],[ATA DT.VALID.]] - $D$1,0) / 30,0)</f>
        <v>10</v>
      </c>
      <c r="U223" s="277" t="s">
        <v>1324</v>
      </c>
      <c r="V223" s="293">
        <v>1</v>
      </c>
      <c r="W223" s="294" t="s">
        <v>906</v>
      </c>
      <c r="X223" s="295">
        <v>51</v>
      </c>
      <c r="Y223" s="296">
        <v>28</v>
      </c>
      <c r="Z223" s="297"/>
      <c r="AA223" s="298"/>
      <c r="AB223" s="299"/>
      <c r="AC223" s="299"/>
      <c r="AD223" s="298"/>
      <c r="AE223" s="299"/>
      <c r="AF223" s="292"/>
      <c r="AG223" s="300" t="s">
        <v>904</v>
      </c>
      <c r="AH223" s="301"/>
      <c r="AI223" s="292">
        <v>4</v>
      </c>
      <c r="AJ223" s="301">
        <v>45069</v>
      </c>
      <c r="AK223" s="301" t="s">
        <v>892</v>
      </c>
      <c r="AL223" s="301">
        <v>45034</v>
      </c>
      <c r="AM223" s="346"/>
      <c r="AN223" s="339"/>
      <c r="AO223" s="302" t="str">
        <f>_xlfn.IFNA(IF(VLOOKUP(tabItens[[#This Row],[CÓDIGO]],tabExcluirDoEstoque[#Data],1,FALSE),"sim",""),"")</f>
        <v/>
      </c>
      <c r="AP223" s="303">
        <f ca="1">IF(OR(ISBLANK(tabItens[[#This Row],[ATA DT.VALID.]]),tabItens[[#This Row],[ATA DT.VALID.]]="",tabItens[[#This Row],[ATA DT.VALID.]]=" "),"",IF(TYPE(tabItens[[#This Row],[ATA DT.VALID.]])=1,ROUNDUP((tabItens[[#This Row],[ATA DT.VALID.]]-TODAY())/7,0),""))</f>
        <v>45</v>
      </c>
      <c r="AQ223" s="304">
        <v>0</v>
      </c>
      <c r="AR223" s="305" t="str">
        <f>IF(ISBLANK(tabItens[[#This Row],[CÓDIGO]]),"",IFERROR(VLOOKUP(tabItens[[#This Row],[CÓDIGO]],Consumo!$C$3:$AC$862,26,FALSE),0))</f>
        <v>03.2023</v>
      </c>
      <c r="AS223" s="306">
        <f>SUMIF(Consumo!$C$3:$C$862,tabItens[[#This Row],[CÓDIGO]],Consumo!$N$3:$N$862) + SUMIF(Consumo!$C$3:$C$862,tabItens[[#This Row],[CÓDIGO]],Consumo!$O$3:$O$862) + SUMIF(Consumo!$C$3:$C$862,tabItens[[#This Row],[CÓDIGO]],Consumo!$P$3:$P$862) + SUMIF(Consumo!$C$3:$C$862,tabItens[[#This Row],[CÓDIGO]],Consumo!$Q$3:$Q$862)</f>
        <v>0</v>
      </c>
      <c r="AT223" s="306">
        <f>SUMIF(Consumo!$C$3:$C$862,tabItens[[#This Row],[CÓDIGO]],Consumo!$Z$3:$Z$862)</f>
        <v>12</v>
      </c>
      <c r="AU223" s="307">
        <f>SUMIF(Consumo!$C$3:$C$862,tabItens[[#This Row],[CÓDIGO]],Consumo!$AA$3:$AA$862)</f>
        <v>4</v>
      </c>
      <c r="AV223" s="308">
        <f>SUMIF(Consumo!$C$3:$C$862,tabItens[[#This Row],[CÓDIGO]],Consumo!$Y$3:$Y$862)</f>
        <v>0.91666666666666663</v>
      </c>
      <c r="AW223" s="281">
        <f>tabItens[[#This Row],[QTDE ATUAL]] + tabItens[[#This Row],[RC QTDE]] + tabItens[[#This Row],[AF SALDO]] + tabItens[[#This Row],[Recentes]]</f>
        <v>30</v>
      </c>
      <c r="AX223" s="309">
        <v>4</v>
      </c>
      <c r="AY223" s="309">
        <v>4</v>
      </c>
      <c r="AZ223" s="309">
        <f>IF(ISBLANK(tabItens[[#This Row],[CÓDIGO]]),"",tabItens[[#This Row],[PontoMês]] * (AZ$2+tabItens[[#This Row],[PontoQtM]]))</f>
        <v>16</v>
      </c>
      <c r="BA223" s="308">
        <f>tabItens[[#This Row],[PontoPed]] - tabItens[[#This Row],[Saldo]] + (1/10)</f>
        <v>-13.9</v>
      </c>
      <c r="BB223" s="308">
        <f xml:space="preserve"> tabItens[[#This Row],[PontoMês]] * BB$2 - tabItens[[#This Row],[QTDE ATUAL]] - (1/10)</f>
        <v>-26.1</v>
      </c>
      <c r="BC223" s="310">
        <f>IF( tabItens[[#This Row],[PontoPed]]&gt;0, IF(tabItens[[#This Row],[PontoPed]]&lt;1, 1, IF( tabItens[[#This Row],[Saldo]]&gt;tabItens[[#This Row],[PontoPed]], 0, (tabItens[[#This Row],[PontoPed]]-tabItens[[#This Row],[Saldo]])/tabItens[[#This Row],[PontoPed]] ) ), 0 )</f>
        <v>0</v>
      </c>
      <c r="BD223" s="311">
        <f>ROUNDDOWN(IF( OR( AND(tabItens[[#This Row],[PontoPed]]&lt;tabItens[[#This Row],[Saldo]],tabItens[[#This Row],[Saldo]]&gt;0), tabItens[[#This Row],[PontoPed]]=0), 99, IF(AND(tabItens[[#This Row],[Saldo]]=0,tabItens[[#This Row],[PontoPed]]&gt;0), 0, (1-tabItens[[#This Row],[PctAb]])*10 ) ),0)</f>
        <v>99</v>
      </c>
      <c r="BE223" s="312">
        <f>MAX(ROUNDDOWN( IF(tabItens[[#This Row],[Abaixo]] &gt; 0,   tabItens[[#This Row],[Abaixo]] + (tabItens[[#This Row],[PontoMês]] * IF( OR( ISBLANK(tabItens[[#This Row],[ATA Nº/ANO]]), tabItens[[#This Row],[ATA Nº/ANO]] = ""),BE$2,BE$1)),0),0),0)</f>
        <v>0</v>
      </c>
      <c r="BF22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3" s="313">
        <f>SUMIF(Consumo!$C$3:$C$862,tabItens[[#This Row],[CÓDIGO]],Consumo!$E$3:$E$862)</f>
        <v>0</v>
      </c>
      <c r="BH223" s="314">
        <f>IF(AND(tabItens[[#This Row],[Pend]] &gt; 0,tabItens[[#This Row],[Consumo]] &lt;&gt; 0), tabItens[[#This Row],[Pend]] / tabItens[[#This Row],[Consumo]], 0 )</f>
        <v>0</v>
      </c>
      <c r="BI223" s="313"/>
      <c r="BJ223" s="313"/>
      <c r="BK223" s="315" t="s">
        <v>907</v>
      </c>
    </row>
    <row r="224" spans="1:63" x14ac:dyDescent="0.3">
      <c r="A224" s="336">
        <v>50591</v>
      </c>
      <c r="B224" s="277" t="s">
        <v>1339</v>
      </c>
      <c r="C224" s="337" t="s">
        <v>264</v>
      </c>
      <c r="D224" s="338">
        <v>151.51</v>
      </c>
      <c r="E224" s="339" t="s">
        <v>1320</v>
      </c>
      <c r="F224" s="339" t="s">
        <v>1321</v>
      </c>
      <c r="G224" s="339" t="s">
        <v>1322</v>
      </c>
      <c r="H224" s="281">
        <v>30</v>
      </c>
      <c r="I224" s="340">
        <v>103003</v>
      </c>
      <c r="J224" s="341">
        <v>113.47</v>
      </c>
      <c r="K224" s="342">
        <v>12</v>
      </c>
      <c r="L224" s="285">
        <f>IF(tabItens[[#This Row],[Média]] &gt; 0, tabItens[[#This Row],[QTDE ATUAL]] / tabItens[[#This Row],[Média]],999.9)</f>
        <v>32.727272727272727</v>
      </c>
      <c r="M224" s="286">
        <v>0</v>
      </c>
      <c r="N224" s="287">
        <f>tabItens[[#This Row],[VALOR UNIT.]] * tabItens[[#This Row],[LC]]</f>
        <v>0</v>
      </c>
      <c r="O224" s="344" t="s">
        <v>1323</v>
      </c>
      <c r="P224" s="289">
        <v>0</v>
      </c>
      <c r="Q224" s="345">
        <v>64</v>
      </c>
      <c r="R224" s="343">
        <v>9999.66</v>
      </c>
      <c r="S224" s="346">
        <v>45540</v>
      </c>
      <c r="T224" s="292">
        <f>ROUNDDOWN(IFERROR(tabItens[[#This Row],[ATA DT.VALID.]] - $D$1,0) / 30,0)</f>
        <v>10</v>
      </c>
      <c r="U224" s="277" t="s">
        <v>1324</v>
      </c>
      <c r="V224" s="293">
        <v>1</v>
      </c>
      <c r="W224" s="294" t="s">
        <v>906</v>
      </c>
      <c r="X224" s="295">
        <v>51</v>
      </c>
      <c r="Y224" s="296">
        <v>28</v>
      </c>
      <c r="Z224" s="297"/>
      <c r="AA224" s="298"/>
      <c r="AB224" s="299"/>
      <c r="AC224" s="299"/>
      <c r="AD224" s="298"/>
      <c r="AE224" s="299"/>
      <c r="AF224" s="292"/>
      <c r="AG224" s="300" t="s">
        <v>904</v>
      </c>
      <c r="AH224" s="301"/>
      <c r="AI224" s="292">
        <v>4</v>
      </c>
      <c r="AJ224" s="301">
        <v>43818</v>
      </c>
      <c r="AK224" s="301" t="s">
        <v>892</v>
      </c>
      <c r="AL224" s="301">
        <v>44238</v>
      </c>
      <c r="AM224" s="346"/>
      <c r="AN224" s="339"/>
      <c r="AO224" s="302" t="str">
        <f>_xlfn.IFNA(IF(VLOOKUP(tabItens[[#This Row],[CÓDIGO]],tabExcluirDoEstoque[#Data],1,FALSE),"sim",""),"")</f>
        <v/>
      </c>
      <c r="AP224" s="303">
        <f ca="1">IF(OR(ISBLANK(tabItens[[#This Row],[ATA DT.VALID.]]),tabItens[[#This Row],[ATA DT.VALID.]]="",tabItens[[#This Row],[ATA DT.VALID.]]=" "),"",IF(TYPE(tabItens[[#This Row],[ATA DT.VALID.]])=1,ROUNDUP((tabItens[[#This Row],[ATA DT.VALID.]]-TODAY())/7,0),""))</f>
        <v>45</v>
      </c>
      <c r="AQ224" s="304">
        <v>0</v>
      </c>
      <c r="AR224" s="305" t="str">
        <f>IF(ISBLANK(tabItens[[#This Row],[CÓDIGO]]),"",IFERROR(VLOOKUP(tabItens[[#This Row],[CÓDIGO]],Consumo!$C$3:$AC$862,26,FALSE),0))</f>
        <v>03.2023</v>
      </c>
      <c r="AS224" s="306">
        <f>SUMIF(Consumo!$C$3:$C$862,tabItens[[#This Row],[CÓDIGO]],Consumo!$N$3:$N$862) + SUMIF(Consumo!$C$3:$C$862,tabItens[[#This Row],[CÓDIGO]],Consumo!$O$3:$O$862) + SUMIF(Consumo!$C$3:$C$862,tabItens[[#This Row],[CÓDIGO]],Consumo!$P$3:$P$862) + SUMIF(Consumo!$C$3:$C$862,tabItens[[#This Row],[CÓDIGO]],Consumo!$Q$3:$Q$862)</f>
        <v>0</v>
      </c>
      <c r="AT224" s="306">
        <f>SUMIF(Consumo!$C$3:$C$862,tabItens[[#This Row],[CÓDIGO]],Consumo!$Z$3:$Z$862)</f>
        <v>12</v>
      </c>
      <c r="AU224" s="307">
        <f>SUMIF(Consumo!$C$3:$C$862,tabItens[[#This Row],[CÓDIGO]],Consumo!$AA$3:$AA$862)</f>
        <v>4</v>
      </c>
      <c r="AV224" s="308">
        <f>SUMIF(Consumo!$C$3:$C$862,tabItens[[#This Row],[CÓDIGO]],Consumo!$Y$3:$Y$862)</f>
        <v>0.91666666666666663</v>
      </c>
      <c r="AW224" s="281">
        <f>tabItens[[#This Row],[QTDE ATUAL]] + tabItens[[#This Row],[RC QTDE]] + tabItens[[#This Row],[AF SALDO]] + tabItens[[#This Row],[Recentes]]</f>
        <v>30</v>
      </c>
      <c r="AX224" s="309">
        <v>5</v>
      </c>
      <c r="AY224" s="309">
        <v>4</v>
      </c>
      <c r="AZ224" s="309">
        <f>IF(ISBLANK(tabItens[[#This Row],[CÓDIGO]]),"",tabItens[[#This Row],[PontoMês]] * (AZ$2+tabItens[[#This Row],[PontoQtM]]))</f>
        <v>20</v>
      </c>
      <c r="BA224" s="308">
        <f>tabItens[[#This Row],[PontoPed]] - tabItens[[#This Row],[Saldo]] + (1/10)</f>
        <v>-9.9</v>
      </c>
      <c r="BB224" s="308">
        <f xml:space="preserve"> tabItens[[#This Row],[PontoMês]] * BB$2 - tabItens[[#This Row],[QTDE ATUAL]] - (1/10)</f>
        <v>-25.1</v>
      </c>
      <c r="BC224" s="310">
        <f>IF( tabItens[[#This Row],[PontoPed]]&gt;0, IF(tabItens[[#This Row],[PontoPed]]&lt;1, 1, IF( tabItens[[#This Row],[Saldo]]&gt;tabItens[[#This Row],[PontoPed]], 0, (tabItens[[#This Row],[PontoPed]]-tabItens[[#This Row],[Saldo]])/tabItens[[#This Row],[PontoPed]] ) ), 0 )</f>
        <v>0</v>
      </c>
      <c r="BD224" s="311">
        <f>ROUNDDOWN(IF( OR( AND(tabItens[[#This Row],[PontoPed]]&lt;tabItens[[#This Row],[Saldo]],tabItens[[#This Row],[Saldo]]&gt;0), tabItens[[#This Row],[PontoPed]]=0), 99, IF(AND(tabItens[[#This Row],[Saldo]]=0,tabItens[[#This Row],[PontoPed]]&gt;0), 0, (1-tabItens[[#This Row],[PctAb]])*10 ) ),0)</f>
        <v>99</v>
      </c>
      <c r="BE224" s="312">
        <f>MAX(ROUNDDOWN( IF(tabItens[[#This Row],[Abaixo]] &gt; 0,   tabItens[[#This Row],[Abaixo]] + (tabItens[[#This Row],[PontoMês]] * IF( OR( ISBLANK(tabItens[[#This Row],[ATA Nº/ANO]]), tabItens[[#This Row],[ATA Nº/ANO]] = ""),BE$2,BE$1)),0),0),0)</f>
        <v>0</v>
      </c>
      <c r="BF22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4" s="313">
        <f>SUMIF(Consumo!$C$3:$C$862,tabItens[[#This Row],[CÓDIGO]],Consumo!$E$3:$E$862)</f>
        <v>0</v>
      </c>
      <c r="BH224" s="314">
        <f>IF(AND(tabItens[[#This Row],[Pend]] &gt; 0,tabItens[[#This Row],[Consumo]] &lt;&gt; 0), tabItens[[#This Row],[Pend]] / tabItens[[#This Row],[Consumo]], 0 )</f>
        <v>0</v>
      </c>
      <c r="BI224" s="313"/>
      <c r="BJ224" s="313"/>
      <c r="BK224" s="315" t="s">
        <v>907</v>
      </c>
    </row>
    <row r="225" spans="1:63" x14ac:dyDescent="0.3">
      <c r="A225" s="336">
        <v>56520</v>
      </c>
      <c r="B225" s="277" t="s">
        <v>1373</v>
      </c>
      <c r="C225" s="337" t="s">
        <v>264</v>
      </c>
      <c r="D225" s="338">
        <v>671.14</v>
      </c>
      <c r="E225" s="339" t="s">
        <v>1320</v>
      </c>
      <c r="F225" s="339" t="s">
        <v>1321</v>
      </c>
      <c r="G225" s="339" t="s">
        <v>1322</v>
      </c>
      <c r="H225" s="281">
        <v>0</v>
      </c>
      <c r="I225" s="340">
        <v>103003</v>
      </c>
      <c r="J225" s="341">
        <v>671.14</v>
      </c>
      <c r="K225" s="342">
        <v>44</v>
      </c>
      <c r="L225" s="285">
        <f>IF(tabItens[[#This Row],[Média]] &gt; 0, tabItens[[#This Row],[QTDE ATUAL]] / tabItens[[#This Row],[Média]],999.9)</f>
        <v>0</v>
      </c>
      <c r="M225" s="286">
        <v>0</v>
      </c>
      <c r="N225" s="287">
        <f>tabItens[[#This Row],[VALOR UNIT.]] * tabItens[[#This Row],[LC]]</f>
        <v>0</v>
      </c>
      <c r="O225" s="344" t="s">
        <v>1323</v>
      </c>
      <c r="P225" s="289">
        <v>0</v>
      </c>
      <c r="Q225" s="345">
        <v>109</v>
      </c>
      <c r="R225" s="343">
        <v>73154.259999999995</v>
      </c>
      <c r="S225" s="346">
        <v>45540</v>
      </c>
      <c r="T225" s="292">
        <f>ROUNDDOWN(IFERROR(tabItens[[#This Row],[ATA DT.VALID.]] - $D$1,0) / 30,0)</f>
        <v>10</v>
      </c>
      <c r="U225" s="277" t="s">
        <v>1324</v>
      </c>
      <c r="V225" s="293">
        <v>1</v>
      </c>
      <c r="W225" s="294" t="s">
        <v>906</v>
      </c>
      <c r="X225" s="295">
        <v>51</v>
      </c>
      <c r="Y225" s="296">
        <v>28</v>
      </c>
      <c r="Z225" s="297"/>
      <c r="AA225" s="298"/>
      <c r="AB225" s="299"/>
      <c r="AC225" s="299">
        <v>11685</v>
      </c>
      <c r="AD225" s="298">
        <v>2023</v>
      </c>
      <c r="AE225" s="299">
        <v>40</v>
      </c>
      <c r="AF225" s="292">
        <v>40</v>
      </c>
      <c r="AG225" s="300" t="s">
        <v>2094</v>
      </c>
      <c r="AH225" s="301">
        <v>45215</v>
      </c>
      <c r="AI225" s="292">
        <v>16</v>
      </c>
      <c r="AJ225" s="301">
        <v>45048</v>
      </c>
      <c r="AK225" s="301" t="s">
        <v>892</v>
      </c>
      <c r="AL225" s="301">
        <v>45182</v>
      </c>
      <c r="AM225" s="346"/>
      <c r="AN225" s="339"/>
      <c r="AO225" s="302" t="str">
        <f>_xlfn.IFNA(IF(VLOOKUP(tabItens[[#This Row],[CÓDIGO]],tabExcluirDoEstoque[#Data],1,FALSE),"sim",""),"")</f>
        <v/>
      </c>
      <c r="AP225" s="303">
        <f ca="1">IF(OR(ISBLANK(tabItens[[#This Row],[ATA DT.VALID.]]),tabItens[[#This Row],[ATA DT.VALID.]]="",tabItens[[#This Row],[ATA DT.VALID.]]=" "),"",IF(TYPE(tabItens[[#This Row],[ATA DT.VALID.]])=1,ROUNDUP((tabItens[[#This Row],[ATA DT.VALID.]]-TODAY())/7,0),""))</f>
        <v>45</v>
      </c>
      <c r="AQ225" s="304">
        <v>0</v>
      </c>
      <c r="AR225" s="305" t="str">
        <f>IF(ISBLANK(tabItens[[#This Row],[CÓDIGO]]),"",IFERROR(VLOOKUP(tabItens[[#This Row],[CÓDIGO]],Consumo!$C$3:$AC$862,26,FALSE),0))</f>
        <v>08.2023</v>
      </c>
      <c r="AS225" s="306">
        <f>SUMIF(Consumo!$C$3:$C$862,tabItens[[#This Row],[CÓDIGO]],Consumo!$N$3:$N$862) + SUMIF(Consumo!$C$3:$C$862,tabItens[[#This Row],[CÓDIGO]],Consumo!$O$3:$O$862) + SUMIF(Consumo!$C$3:$C$862,tabItens[[#This Row],[CÓDIGO]],Consumo!$P$3:$P$862) + SUMIF(Consumo!$C$3:$C$862,tabItens[[#This Row],[CÓDIGO]],Consumo!$Q$3:$Q$862)</f>
        <v>9</v>
      </c>
      <c r="AT225" s="306">
        <f>SUMIF(Consumo!$C$3:$C$862,tabItens[[#This Row],[CÓDIGO]],Consumo!$Z$3:$Z$862)</f>
        <v>68</v>
      </c>
      <c r="AU225" s="307">
        <f>SUMIF(Consumo!$C$3:$C$862,tabItens[[#This Row],[CÓDIGO]],Consumo!$AA$3:$AA$862)</f>
        <v>12</v>
      </c>
      <c r="AV225" s="308">
        <f>SUMIF(Consumo!$C$3:$C$862,tabItens[[#This Row],[CÓDIGO]],Consumo!$Y$3:$Y$862)</f>
        <v>5.666666666666667</v>
      </c>
      <c r="AW225" s="281">
        <f>tabItens[[#This Row],[QTDE ATUAL]] + tabItens[[#This Row],[RC QTDE]] + tabItens[[#This Row],[AF SALDO]] + tabItens[[#This Row],[Recentes]]</f>
        <v>40</v>
      </c>
      <c r="AX225" s="309">
        <v>5</v>
      </c>
      <c r="AY225" s="309">
        <v>4</v>
      </c>
      <c r="AZ225" s="309">
        <f>IF(ISBLANK(tabItens[[#This Row],[CÓDIGO]]),"",tabItens[[#This Row],[PontoMês]] * (AZ$2+tabItens[[#This Row],[PontoQtM]]))</f>
        <v>20</v>
      </c>
      <c r="BA225" s="308">
        <f>tabItens[[#This Row],[PontoPed]] - tabItens[[#This Row],[Saldo]] + (1/10)</f>
        <v>-19.899999999999999</v>
      </c>
      <c r="BB225" s="308">
        <f xml:space="preserve"> tabItens[[#This Row],[PontoMês]] * BB$2 - tabItens[[#This Row],[QTDE ATUAL]] - (1/10)</f>
        <v>4.9000000000000004</v>
      </c>
      <c r="BC225" s="310">
        <f>IF( tabItens[[#This Row],[PontoPed]]&gt;0, IF(tabItens[[#This Row],[PontoPed]]&lt;1, 1, IF( tabItens[[#This Row],[Saldo]]&gt;tabItens[[#This Row],[PontoPed]], 0, (tabItens[[#This Row],[PontoPed]]-tabItens[[#This Row],[Saldo]])/tabItens[[#This Row],[PontoPed]] ) ), 0 )</f>
        <v>0</v>
      </c>
      <c r="BD225" s="311">
        <f>ROUNDDOWN(IF( OR( AND(tabItens[[#This Row],[PontoPed]]&lt;tabItens[[#This Row],[Saldo]],tabItens[[#This Row],[Saldo]]&gt;0), tabItens[[#This Row],[PontoPed]]=0), 99, IF(AND(tabItens[[#This Row],[Saldo]]=0,tabItens[[#This Row],[PontoPed]]&gt;0), 0, (1-tabItens[[#This Row],[PctAb]])*10 ) ),0)</f>
        <v>99</v>
      </c>
      <c r="BE225" s="312">
        <f>MAX(ROUNDDOWN( IF(tabItens[[#This Row],[Abaixo]] &gt; 0,   tabItens[[#This Row],[Abaixo]] + (tabItens[[#This Row],[PontoMês]] * IF( OR( ISBLANK(tabItens[[#This Row],[ATA Nº/ANO]]), tabItens[[#This Row],[ATA Nº/ANO]] = ""),BE$2,BE$1)),0),0),0)</f>
        <v>0</v>
      </c>
      <c r="BF22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5" s="313">
        <f>SUMIF(Consumo!$C$3:$C$862,tabItens[[#This Row],[CÓDIGO]],Consumo!$E$3:$E$862)</f>
        <v>22</v>
      </c>
      <c r="BH225" s="314">
        <f>IF(AND(tabItens[[#This Row],[Pend]] &gt; 0,tabItens[[#This Row],[Consumo]] &lt;&gt; 0), tabItens[[#This Row],[Pend]] / tabItens[[#This Row],[Consumo]], 0 )</f>
        <v>0.3235294117647059</v>
      </c>
      <c r="BI225" s="313"/>
      <c r="BJ225" s="313"/>
      <c r="BK225" s="315" t="s">
        <v>907</v>
      </c>
    </row>
    <row r="226" spans="1:63" x14ac:dyDescent="0.3">
      <c r="A226" s="336">
        <v>134556</v>
      </c>
      <c r="B226" s="277" t="s">
        <v>1920</v>
      </c>
      <c r="C226" s="337" t="s">
        <v>261</v>
      </c>
      <c r="D226" s="338">
        <v>40.159999999999997</v>
      </c>
      <c r="E226" s="339" t="s">
        <v>1921</v>
      </c>
      <c r="F226" s="339" t="s">
        <v>1460</v>
      </c>
      <c r="G226" s="339" t="s">
        <v>1322</v>
      </c>
      <c r="H226" s="281">
        <v>580</v>
      </c>
      <c r="I226" s="340">
        <v>103003</v>
      </c>
      <c r="J226" s="341">
        <v>40.159999999999997</v>
      </c>
      <c r="K226" s="342">
        <v>93</v>
      </c>
      <c r="L226" s="285">
        <f>IF(tabItens[[#This Row],[Média]] &gt; 0, tabItens[[#This Row],[QTDE ATUAL]] / tabItens[[#This Row],[Média]],999.9)</f>
        <v>82.857142857142861</v>
      </c>
      <c r="M226" s="286">
        <v>0</v>
      </c>
      <c r="N226" s="287">
        <f>tabItens[[#This Row],[VALOR UNIT.]] * tabItens[[#This Row],[LC]]</f>
        <v>0</v>
      </c>
      <c r="O226" s="344" t="s">
        <v>1323</v>
      </c>
      <c r="P226" s="289">
        <v>0</v>
      </c>
      <c r="Q226" s="345">
        <v>322</v>
      </c>
      <c r="R226" s="343">
        <v>12931.52</v>
      </c>
      <c r="S226" s="346">
        <v>45540</v>
      </c>
      <c r="T226" s="292">
        <f>ROUNDDOWN(IFERROR(tabItens[[#This Row],[ATA DT.VALID.]] - $D$1,0) / 30,0)</f>
        <v>10</v>
      </c>
      <c r="U226" s="277" t="s">
        <v>1473</v>
      </c>
      <c r="V226" s="293">
        <v>1</v>
      </c>
      <c r="W226" s="294" t="s">
        <v>906</v>
      </c>
      <c r="X226" s="295">
        <v>74</v>
      </c>
      <c r="Y226" s="296">
        <v>2</v>
      </c>
      <c r="Z226" s="297"/>
      <c r="AA226" s="298"/>
      <c r="AB226" s="299"/>
      <c r="AC226" s="299"/>
      <c r="AD226" s="298"/>
      <c r="AE226" s="299"/>
      <c r="AF226" s="292"/>
      <c r="AG226" s="300" t="s">
        <v>904</v>
      </c>
      <c r="AH226" s="301"/>
      <c r="AI226" s="292">
        <v>32</v>
      </c>
      <c r="AJ226" s="301">
        <v>45201</v>
      </c>
      <c r="AK226" s="301">
        <v>43174</v>
      </c>
      <c r="AL226" s="301">
        <v>45203</v>
      </c>
      <c r="AM226" s="346"/>
      <c r="AN226" s="339"/>
      <c r="AO226" s="302" t="str">
        <f>_xlfn.IFNA(IF(VLOOKUP(tabItens[[#This Row],[CÓDIGO]],tabExcluirDoEstoque[#Data],1,FALSE),"sim",""),"")</f>
        <v/>
      </c>
      <c r="AP226" s="303">
        <f ca="1">IF(OR(ISBLANK(tabItens[[#This Row],[ATA DT.VALID.]]),tabItens[[#This Row],[ATA DT.VALID.]]="",tabItens[[#This Row],[ATA DT.VALID.]]=" "),"",IF(TYPE(tabItens[[#This Row],[ATA DT.VALID.]])=1,ROUNDUP((tabItens[[#This Row],[ATA DT.VALID.]]-TODAY())/7,0),""))</f>
        <v>45</v>
      </c>
      <c r="AQ226" s="304">
        <v>0</v>
      </c>
      <c r="AR226" s="305" t="str">
        <f>IF(ISBLANK(tabItens[[#This Row],[CÓDIGO]]),"",IFERROR(VLOOKUP(tabItens[[#This Row],[CÓDIGO]],Consumo!$C$3:$AC$862,26,FALSE),0))</f>
        <v>12.2022</v>
      </c>
      <c r="AS226" s="306">
        <f>SUMIF(Consumo!$C$3:$C$862,tabItens[[#This Row],[CÓDIGO]],Consumo!$N$3:$N$862) + SUMIF(Consumo!$C$3:$C$862,tabItens[[#This Row],[CÓDIGO]],Consumo!$O$3:$O$862) + SUMIF(Consumo!$C$3:$C$862,tabItens[[#This Row],[CÓDIGO]],Consumo!$P$3:$P$862) + SUMIF(Consumo!$C$3:$C$862,tabItens[[#This Row],[CÓDIGO]],Consumo!$Q$3:$Q$862)</f>
        <v>0</v>
      </c>
      <c r="AT226" s="306">
        <f>SUMIF(Consumo!$C$3:$C$862,tabItens[[#This Row],[CÓDIGO]],Consumo!$Z$3:$Z$862)</f>
        <v>102</v>
      </c>
      <c r="AU226" s="307">
        <f>SUMIF(Consumo!$C$3:$C$862,tabItens[[#This Row],[CÓDIGO]],Consumo!$AA$3:$AA$862)</f>
        <v>60</v>
      </c>
      <c r="AV226" s="308">
        <f>SUMIF(Consumo!$C$3:$C$862,tabItens[[#This Row],[CÓDIGO]],Consumo!$Y$3:$Y$862)</f>
        <v>7</v>
      </c>
      <c r="AW226" s="281">
        <f>tabItens[[#This Row],[QTDE ATUAL]] + tabItens[[#This Row],[RC QTDE]] + tabItens[[#This Row],[AF SALDO]] + tabItens[[#This Row],[Recentes]]</f>
        <v>580</v>
      </c>
      <c r="AX226" s="309">
        <v>7</v>
      </c>
      <c r="AY226" s="309">
        <v>4</v>
      </c>
      <c r="AZ226" s="309">
        <f>IF(ISBLANK(tabItens[[#This Row],[CÓDIGO]]),"",tabItens[[#This Row],[PontoMês]] * (AZ$2+tabItens[[#This Row],[PontoQtM]]))</f>
        <v>28</v>
      </c>
      <c r="BA226" s="308">
        <f>tabItens[[#This Row],[PontoPed]] - tabItens[[#This Row],[Saldo]] + (1/10)</f>
        <v>-551.9</v>
      </c>
      <c r="BB226" s="308">
        <f xml:space="preserve"> tabItens[[#This Row],[PontoMês]] * BB$2 - tabItens[[#This Row],[QTDE ATUAL]] - (1/10)</f>
        <v>-573.1</v>
      </c>
      <c r="BC226" s="310">
        <f>IF( tabItens[[#This Row],[PontoPed]]&gt;0, IF(tabItens[[#This Row],[PontoPed]]&lt;1, 1, IF( tabItens[[#This Row],[Saldo]]&gt;tabItens[[#This Row],[PontoPed]], 0, (tabItens[[#This Row],[PontoPed]]-tabItens[[#This Row],[Saldo]])/tabItens[[#This Row],[PontoPed]] ) ), 0 )</f>
        <v>0</v>
      </c>
      <c r="BD226" s="311">
        <f>ROUNDDOWN(IF( OR( AND(tabItens[[#This Row],[PontoPed]]&lt;tabItens[[#This Row],[Saldo]],tabItens[[#This Row],[Saldo]]&gt;0), tabItens[[#This Row],[PontoPed]]=0), 99, IF(AND(tabItens[[#This Row],[Saldo]]=0,tabItens[[#This Row],[PontoPed]]&gt;0), 0, (1-tabItens[[#This Row],[PctAb]])*10 ) ),0)</f>
        <v>99</v>
      </c>
      <c r="BE226" s="312">
        <f>MAX(ROUNDDOWN( IF(tabItens[[#This Row],[Abaixo]] &gt; 0,   tabItens[[#This Row],[Abaixo]] + (tabItens[[#This Row],[PontoMês]] * IF( OR( ISBLANK(tabItens[[#This Row],[ATA Nº/ANO]]), tabItens[[#This Row],[ATA Nº/ANO]] = ""),BE$2,BE$1)),0),0),0)</f>
        <v>0</v>
      </c>
      <c r="BF22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6" s="313">
        <f>SUMIF(Consumo!$C$3:$C$862,tabItens[[#This Row],[CÓDIGO]],Consumo!$E$3:$E$862)</f>
        <v>9</v>
      </c>
      <c r="BH226" s="314">
        <f>IF(AND(tabItens[[#This Row],[Pend]] &gt; 0,tabItens[[#This Row],[Consumo]] &lt;&gt; 0), tabItens[[#This Row],[Pend]] / tabItens[[#This Row],[Consumo]], 0 )</f>
        <v>8.8235294117647065E-2</v>
      </c>
      <c r="BI226" s="313"/>
      <c r="BJ226" s="313"/>
      <c r="BK226" s="315" t="s">
        <v>907</v>
      </c>
    </row>
    <row r="227" spans="1:63" x14ac:dyDescent="0.3">
      <c r="A227" s="336">
        <v>77556</v>
      </c>
      <c r="B227" s="277" t="s">
        <v>1470</v>
      </c>
      <c r="C227" s="337" t="s">
        <v>264</v>
      </c>
      <c r="D227" s="338">
        <v>153.84</v>
      </c>
      <c r="E227" s="339" t="s">
        <v>1450</v>
      </c>
      <c r="F227" s="339" t="s">
        <v>1451</v>
      </c>
      <c r="G227" s="339" t="s">
        <v>1322</v>
      </c>
      <c r="H227" s="281">
        <v>87</v>
      </c>
      <c r="I227" s="340">
        <v>103003</v>
      </c>
      <c r="J227" s="341">
        <v>253.2</v>
      </c>
      <c r="K227" s="342">
        <v>65</v>
      </c>
      <c r="L227" s="285">
        <f>IF(tabItens[[#This Row],[Média]] &gt; 0, tabItens[[#This Row],[QTDE ATUAL]] / tabItens[[#This Row],[Média]],999.9)</f>
        <v>21.306122448979593</v>
      </c>
      <c r="M227" s="286">
        <v>0</v>
      </c>
      <c r="N227" s="287">
        <f>tabItens[[#This Row],[VALOR UNIT.]] * tabItens[[#This Row],[LC]]</f>
        <v>0</v>
      </c>
      <c r="O227" s="344" t="s">
        <v>1323</v>
      </c>
      <c r="P227" s="289">
        <v>0</v>
      </c>
      <c r="Q227" s="345">
        <v>1001</v>
      </c>
      <c r="R227" s="343">
        <v>153993.84</v>
      </c>
      <c r="S227" s="346">
        <v>45540</v>
      </c>
      <c r="T227" s="292">
        <f>ROUNDDOWN(IFERROR(tabItens[[#This Row],[ATA DT.VALID.]] - $D$1,0) / 30,0)</f>
        <v>10</v>
      </c>
      <c r="U227" s="277" t="s">
        <v>1380</v>
      </c>
      <c r="V227" s="293">
        <v>1</v>
      </c>
      <c r="W227" s="294" t="s">
        <v>906</v>
      </c>
      <c r="X227" s="295">
        <v>74</v>
      </c>
      <c r="Y227" s="296">
        <v>3</v>
      </c>
      <c r="Z227" s="297"/>
      <c r="AA227" s="298"/>
      <c r="AB227" s="299"/>
      <c r="AC227" s="299"/>
      <c r="AD227" s="298"/>
      <c r="AE227" s="299"/>
      <c r="AF227" s="292"/>
      <c r="AG227" s="300" t="s">
        <v>904</v>
      </c>
      <c r="AH227" s="301"/>
      <c r="AI227" s="292">
        <v>22</v>
      </c>
      <c r="AJ227" s="301">
        <v>44158</v>
      </c>
      <c r="AK227" s="301">
        <v>38056</v>
      </c>
      <c r="AL227" s="301">
        <v>45084</v>
      </c>
      <c r="AM227" s="346"/>
      <c r="AN227" s="339"/>
      <c r="AO227" s="302" t="str">
        <f>_xlfn.IFNA(IF(VLOOKUP(tabItens[[#This Row],[CÓDIGO]],tabExcluirDoEstoque[#Data],1,FALSE),"sim",""),"")</f>
        <v/>
      </c>
      <c r="AP227" s="303">
        <f ca="1">IF(OR(ISBLANK(tabItens[[#This Row],[ATA DT.VALID.]]),tabItens[[#This Row],[ATA DT.VALID.]]="",tabItens[[#This Row],[ATA DT.VALID.]]=" "),"",IF(TYPE(tabItens[[#This Row],[ATA DT.VALID.]])=1,ROUNDUP((tabItens[[#This Row],[ATA DT.VALID.]]-TODAY())/7,0),""))</f>
        <v>45</v>
      </c>
      <c r="AQ227" s="304">
        <v>0</v>
      </c>
      <c r="AR227" s="305" t="str">
        <f>IF(ISBLANK(tabItens[[#This Row],[CÓDIGO]]),"",IFERROR(VLOOKUP(tabItens[[#This Row],[CÓDIGO]],Consumo!$C$3:$AC$862,26,FALSE),0))</f>
        <v>06.2023</v>
      </c>
      <c r="AS227" s="306">
        <f>SUMIF(Consumo!$C$3:$C$862,tabItens[[#This Row],[CÓDIGO]],Consumo!$N$3:$N$862) + SUMIF(Consumo!$C$3:$C$862,tabItens[[#This Row],[CÓDIGO]],Consumo!$O$3:$O$862) + SUMIF(Consumo!$C$3:$C$862,tabItens[[#This Row],[CÓDIGO]],Consumo!$P$3:$P$862) + SUMIF(Consumo!$C$3:$C$862,tabItens[[#This Row],[CÓDIGO]],Consumo!$Q$3:$Q$862)</f>
        <v>15</v>
      </c>
      <c r="AT227" s="306">
        <f>SUMIF(Consumo!$C$3:$C$862,tabItens[[#This Row],[CÓDIGO]],Consumo!$Z$3:$Z$862)</f>
        <v>65</v>
      </c>
      <c r="AU227" s="307">
        <f>SUMIF(Consumo!$C$3:$C$862,tabItens[[#This Row],[CÓDIGO]],Consumo!$AA$3:$AA$862)</f>
        <v>50</v>
      </c>
      <c r="AV227" s="308">
        <f>SUMIF(Consumo!$C$3:$C$862,tabItens[[#This Row],[CÓDIGO]],Consumo!$Y$3:$Y$862)</f>
        <v>4.083333333333333</v>
      </c>
      <c r="AW227" s="281">
        <f>tabItens[[#This Row],[QTDE ATUAL]] + tabItens[[#This Row],[RC QTDE]] + tabItens[[#This Row],[AF SALDO]] + tabItens[[#This Row],[Recentes]]</f>
        <v>87</v>
      </c>
      <c r="AX227" s="309">
        <v>11</v>
      </c>
      <c r="AY227" s="309">
        <v>4</v>
      </c>
      <c r="AZ227" s="309">
        <f>IF(ISBLANK(tabItens[[#This Row],[CÓDIGO]]),"",tabItens[[#This Row],[PontoMês]] * (AZ$2+tabItens[[#This Row],[PontoQtM]]))</f>
        <v>44</v>
      </c>
      <c r="BA227" s="308">
        <f>tabItens[[#This Row],[PontoPed]] - tabItens[[#This Row],[Saldo]] + (1/10)</f>
        <v>-42.9</v>
      </c>
      <c r="BB227" s="308">
        <f xml:space="preserve"> tabItens[[#This Row],[PontoMês]] * BB$2 - tabItens[[#This Row],[QTDE ATUAL]] - (1/10)</f>
        <v>-76.099999999999994</v>
      </c>
      <c r="BC227" s="310">
        <f>IF( tabItens[[#This Row],[PontoPed]]&gt;0, IF(tabItens[[#This Row],[PontoPed]]&lt;1, 1, IF( tabItens[[#This Row],[Saldo]]&gt;tabItens[[#This Row],[PontoPed]], 0, (tabItens[[#This Row],[PontoPed]]-tabItens[[#This Row],[Saldo]])/tabItens[[#This Row],[PontoPed]] ) ), 0 )</f>
        <v>0</v>
      </c>
      <c r="BD227" s="311">
        <f>ROUNDDOWN(IF( OR( AND(tabItens[[#This Row],[PontoPed]]&lt;tabItens[[#This Row],[Saldo]],tabItens[[#This Row],[Saldo]]&gt;0), tabItens[[#This Row],[PontoPed]]=0), 99, IF(AND(tabItens[[#This Row],[Saldo]]=0,tabItens[[#This Row],[PontoPed]]&gt;0), 0, (1-tabItens[[#This Row],[PctAb]])*10 ) ),0)</f>
        <v>99</v>
      </c>
      <c r="BE227" s="312">
        <f>MAX(ROUNDDOWN( IF(tabItens[[#This Row],[Abaixo]] &gt; 0,   tabItens[[#This Row],[Abaixo]] + (tabItens[[#This Row],[PontoMês]] * IF( OR( ISBLANK(tabItens[[#This Row],[ATA Nº/ANO]]), tabItens[[#This Row],[ATA Nº/ANO]] = ""),BE$2,BE$1)),0),0),0)</f>
        <v>0</v>
      </c>
      <c r="BF22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7" s="313">
        <f>SUMIF(Consumo!$C$3:$C$862,tabItens[[#This Row],[CÓDIGO]],Consumo!$E$3:$E$862)</f>
        <v>0</v>
      </c>
      <c r="BH227" s="314">
        <f>IF(AND(tabItens[[#This Row],[Pend]] &gt; 0,tabItens[[#This Row],[Consumo]] &lt;&gt; 0), tabItens[[#This Row],[Pend]] / tabItens[[#This Row],[Consumo]], 0 )</f>
        <v>0</v>
      </c>
      <c r="BI227" s="313"/>
      <c r="BJ227" s="313"/>
      <c r="BK227" s="315" t="s">
        <v>907</v>
      </c>
    </row>
    <row r="228" spans="1:63" x14ac:dyDescent="0.3">
      <c r="A228" s="336">
        <v>76583</v>
      </c>
      <c r="B228" s="277" t="s">
        <v>1463</v>
      </c>
      <c r="C228" s="337" t="s">
        <v>264</v>
      </c>
      <c r="D228" s="338">
        <v>207.87</v>
      </c>
      <c r="E228" s="339" t="s">
        <v>1464</v>
      </c>
      <c r="F228" s="339" t="s">
        <v>1460</v>
      </c>
      <c r="G228" s="339" t="s">
        <v>1322</v>
      </c>
      <c r="H228" s="281">
        <v>190</v>
      </c>
      <c r="I228" s="340">
        <v>103003</v>
      </c>
      <c r="J228" s="341">
        <v>207.87</v>
      </c>
      <c r="K228" s="342">
        <v>84</v>
      </c>
      <c r="L228" s="285">
        <f>IF(tabItens[[#This Row],[Média]] &gt; 0, tabItens[[#This Row],[QTDE ATUAL]] / tabItens[[#This Row],[Média]],999.9)</f>
        <v>30.4</v>
      </c>
      <c r="M228" s="286">
        <v>0</v>
      </c>
      <c r="N228" s="287">
        <f>tabItens[[#This Row],[VALOR UNIT.]] * tabItens[[#This Row],[LC]]</f>
        <v>0</v>
      </c>
      <c r="O228" s="344" t="s">
        <v>1323</v>
      </c>
      <c r="P228" s="289">
        <v>0</v>
      </c>
      <c r="Q228" s="345">
        <v>407</v>
      </c>
      <c r="R228" s="343">
        <v>84603.09</v>
      </c>
      <c r="S228" s="346">
        <v>45540</v>
      </c>
      <c r="T228" s="292">
        <f>ROUNDDOWN(IFERROR(tabItens[[#This Row],[ATA DT.VALID.]] - $D$1,0) / 30,0)</f>
        <v>10</v>
      </c>
      <c r="U228" s="277" t="s">
        <v>1251</v>
      </c>
      <c r="V228" s="293">
        <v>1</v>
      </c>
      <c r="W228" s="294" t="s">
        <v>2107</v>
      </c>
      <c r="X228" s="295">
        <v>74</v>
      </c>
      <c r="Y228" s="296">
        <v>9</v>
      </c>
      <c r="Z228" s="297"/>
      <c r="AA228" s="298"/>
      <c r="AB228" s="299"/>
      <c r="AC228" s="299"/>
      <c r="AD228" s="298"/>
      <c r="AE228" s="299"/>
      <c r="AF228" s="292"/>
      <c r="AG228" s="300" t="s">
        <v>904</v>
      </c>
      <c r="AH228" s="301"/>
      <c r="AI228" s="292">
        <v>78</v>
      </c>
      <c r="AJ228" s="301">
        <v>45188</v>
      </c>
      <c r="AK228" s="301">
        <v>37995</v>
      </c>
      <c r="AL228" s="301">
        <v>45182</v>
      </c>
      <c r="AM228" s="346"/>
      <c r="AN228" s="339"/>
      <c r="AO228" s="302" t="str">
        <f>_xlfn.IFNA(IF(VLOOKUP(tabItens[[#This Row],[CÓDIGO]],tabExcluirDoEstoque[#Data],1,FALSE),"sim",""),"")</f>
        <v/>
      </c>
      <c r="AP228" s="303">
        <f ca="1">IF(OR(ISBLANK(tabItens[[#This Row],[ATA DT.VALID.]]),tabItens[[#This Row],[ATA DT.VALID.]]="",tabItens[[#This Row],[ATA DT.VALID.]]=" "),"",IF(TYPE(tabItens[[#This Row],[ATA DT.VALID.]])=1,ROUNDUP((tabItens[[#This Row],[ATA DT.VALID.]]-TODAY())/7,0),""))</f>
        <v>45</v>
      </c>
      <c r="AQ228" s="304">
        <v>66</v>
      </c>
      <c r="AR228" s="305" t="str">
        <f>IF(ISBLANK(tabItens[[#This Row],[CÓDIGO]]),"",IFERROR(VLOOKUP(tabItens[[#This Row],[CÓDIGO]],Consumo!$C$3:$AC$862,26,FALSE),0))</f>
        <v>08.2023</v>
      </c>
      <c r="AS228" s="306">
        <f>SUMIF(Consumo!$C$3:$C$862,tabItens[[#This Row],[CÓDIGO]],Consumo!$N$3:$N$862) + SUMIF(Consumo!$C$3:$C$862,tabItens[[#This Row],[CÓDIGO]],Consumo!$O$3:$O$862) + SUMIF(Consumo!$C$3:$C$862,tabItens[[#This Row],[CÓDIGO]],Consumo!$P$3:$P$862) + SUMIF(Consumo!$C$3:$C$862,tabItens[[#This Row],[CÓDIGO]],Consumo!$Q$3:$Q$862)</f>
        <v>15</v>
      </c>
      <c r="AT228" s="306">
        <f>SUMIF(Consumo!$C$3:$C$862,tabItens[[#This Row],[CÓDIGO]],Consumo!$Z$3:$Z$862)</f>
        <v>84</v>
      </c>
      <c r="AU228" s="307">
        <f>SUMIF(Consumo!$C$3:$C$862,tabItens[[#This Row],[CÓDIGO]],Consumo!$AA$3:$AA$862)</f>
        <v>37</v>
      </c>
      <c r="AV228" s="308">
        <f>SUMIF(Consumo!$C$3:$C$862,tabItens[[#This Row],[CÓDIGO]],Consumo!$Y$3:$Y$862)</f>
        <v>6.25</v>
      </c>
      <c r="AW228" s="281">
        <f>tabItens[[#This Row],[QTDE ATUAL]] + tabItens[[#This Row],[RC QTDE]] + tabItens[[#This Row],[AF SALDO]] + tabItens[[#This Row],[Recentes]]</f>
        <v>256</v>
      </c>
      <c r="AX228" s="309">
        <v>17</v>
      </c>
      <c r="AY228" s="309">
        <v>4</v>
      </c>
      <c r="AZ228" s="309">
        <f>IF(ISBLANK(tabItens[[#This Row],[CÓDIGO]]),"",tabItens[[#This Row],[PontoMês]] * (AZ$2+tabItens[[#This Row],[PontoQtM]]))</f>
        <v>68</v>
      </c>
      <c r="BA228" s="308">
        <f>tabItens[[#This Row],[PontoPed]] - tabItens[[#This Row],[Saldo]] + (1/10)</f>
        <v>-187.9</v>
      </c>
      <c r="BB228" s="308">
        <f xml:space="preserve"> tabItens[[#This Row],[PontoMês]] * BB$2 - tabItens[[#This Row],[QTDE ATUAL]] - (1/10)</f>
        <v>-173.1</v>
      </c>
      <c r="BC228" s="310">
        <f>IF( tabItens[[#This Row],[PontoPed]]&gt;0, IF(tabItens[[#This Row],[PontoPed]]&lt;1, 1, IF( tabItens[[#This Row],[Saldo]]&gt;tabItens[[#This Row],[PontoPed]], 0, (tabItens[[#This Row],[PontoPed]]-tabItens[[#This Row],[Saldo]])/tabItens[[#This Row],[PontoPed]] ) ), 0 )</f>
        <v>0</v>
      </c>
      <c r="BD228" s="311">
        <f>ROUNDDOWN(IF( OR( AND(tabItens[[#This Row],[PontoPed]]&lt;tabItens[[#This Row],[Saldo]],tabItens[[#This Row],[Saldo]]&gt;0), tabItens[[#This Row],[PontoPed]]=0), 99, IF(AND(tabItens[[#This Row],[Saldo]]=0,tabItens[[#This Row],[PontoPed]]&gt;0), 0, (1-tabItens[[#This Row],[PctAb]])*10 ) ),0)</f>
        <v>99</v>
      </c>
      <c r="BE228" s="312">
        <f>MAX(ROUNDDOWN( IF(tabItens[[#This Row],[Abaixo]] &gt; 0,   tabItens[[#This Row],[Abaixo]] + (tabItens[[#This Row],[PontoMês]] * IF( OR( ISBLANK(tabItens[[#This Row],[ATA Nº/ANO]]), tabItens[[#This Row],[ATA Nº/ANO]] = ""),BE$2,BE$1)),0),0),0)</f>
        <v>0</v>
      </c>
      <c r="BF22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8" s="313">
        <f>SUMIF(Consumo!$C$3:$C$862,tabItens[[#This Row],[CÓDIGO]],Consumo!$E$3:$E$862)</f>
        <v>0</v>
      </c>
      <c r="BH228" s="314">
        <f>IF(AND(tabItens[[#This Row],[Pend]] &gt; 0,tabItens[[#This Row],[Consumo]] &lt;&gt; 0), tabItens[[#This Row],[Pend]] / tabItens[[#This Row],[Consumo]], 0 )</f>
        <v>0</v>
      </c>
      <c r="BI228" s="313"/>
      <c r="BJ228" s="313"/>
      <c r="BK228" s="315" t="s">
        <v>907</v>
      </c>
    </row>
    <row r="229" spans="1:63" x14ac:dyDescent="0.3">
      <c r="A229" s="336">
        <v>134247</v>
      </c>
      <c r="B229" s="277" t="s">
        <v>1910</v>
      </c>
      <c r="C229" s="337" t="s">
        <v>897</v>
      </c>
      <c r="D229" s="338">
        <v>108</v>
      </c>
      <c r="E229" s="339" t="s">
        <v>1911</v>
      </c>
      <c r="F229" s="339" t="s">
        <v>899</v>
      </c>
      <c r="G229" s="339" t="s">
        <v>900</v>
      </c>
      <c r="H229" s="281">
        <v>75.39</v>
      </c>
      <c r="I229" s="340">
        <v>103003</v>
      </c>
      <c r="J229" s="341">
        <v>141.37022999999999</v>
      </c>
      <c r="K229" s="342">
        <v>338</v>
      </c>
      <c r="L229" s="285">
        <f>IF(tabItens[[#This Row],[Média]] &gt; 0, tabItens[[#This Row],[QTDE ATUAL]] / tabItens[[#This Row],[Média]],999.9)</f>
        <v>1.908607594936709</v>
      </c>
      <c r="M229" s="286">
        <v>0</v>
      </c>
      <c r="N229" s="287">
        <f>tabItens[[#This Row],[VALOR UNIT.]] * tabItens[[#This Row],[LC]]</f>
        <v>0</v>
      </c>
      <c r="O229" s="344" t="s">
        <v>901</v>
      </c>
      <c r="P229" s="289">
        <v>0</v>
      </c>
      <c r="Q229" s="345">
        <v>3728</v>
      </c>
      <c r="R229" s="343">
        <v>402624</v>
      </c>
      <c r="S229" s="346">
        <v>45569</v>
      </c>
      <c r="T229" s="292">
        <f>ROUNDDOWN(IFERROR(tabItens[[#This Row],[ATA DT.VALID.]] - $D$1,0) / 30,0)</f>
        <v>11</v>
      </c>
      <c r="U229" s="277" t="s">
        <v>902</v>
      </c>
      <c r="V229" s="293">
        <v>1</v>
      </c>
      <c r="W229" s="294" t="s">
        <v>906</v>
      </c>
      <c r="X229" s="295">
        <v>51</v>
      </c>
      <c r="Y229" s="296">
        <v>2</v>
      </c>
      <c r="Z229" s="297"/>
      <c r="AA229" s="298"/>
      <c r="AB229" s="299"/>
      <c r="AC229" s="299">
        <v>4827</v>
      </c>
      <c r="AD229" s="298">
        <v>2023</v>
      </c>
      <c r="AE229" s="299">
        <v>61.679951701</v>
      </c>
      <c r="AF229" s="292">
        <v>200</v>
      </c>
      <c r="AG229" s="300" t="s">
        <v>2101</v>
      </c>
      <c r="AH229" s="301">
        <v>45072</v>
      </c>
      <c r="AI229" s="292">
        <v>160</v>
      </c>
      <c r="AJ229" s="301">
        <v>45098</v>
      </c>
      <c r="AK229" s="301">
        <v>43138</v>
      </c>
      <c r="AL229" s="301">
        <v>45072</v>
      </c>
      <c r="AM229" s="346"/>
      <c r="AN229" s="339"/>
      <c r="AO229" s="302" t="str">
        <f>_xlfn.IFNA(IF(VLOOKUP(tabItens[[#This Row],[CÓDIGO]],tabExcluirDoEstoque[#Data],1,FALSE),"sim",""),"")</f>
        <v/>
      </c>
      <c r="AP229" s="303">
        <f ca="1">IF(OR(ISBLANK(tabItens[[#This Row],[ATA DT.VALID.]]),tabItens[[#This Row],[ATA DT.VALID.]]="",tabItens[[#This Row],[ATA DT.VALID.]]=" "),"",IF(TYPE(tabItens[[#This Row],[ATA DT.VALID.]])=1,ROUNDUP((tabItens[[#This Row],[ATA DT.VALID.]]-TODAY())/7,0),""))</f>
        <v>49</v>
      </c>
      <c r="AQ229" s="304">
        <v>0</v>
      </c>
      <c r="AR229" s="305" t="str">
        <f>IF(ISBLANK(tabItens[[#This Row],[CÓDIGO]]),"",IFERROR(VLOOKUP(tabItens[[#This Row],[CÓDIGO]],Consumo!$C$3:$AC$862,26,FALSE),0))</f>
        <v>09.2023</v>
      </c>
      <c r="AS229" s="306">
        <f>SUMIF(Consumo!$C$3:$C$862,tabItens[[#This Row],[CÓDIGO]],Consumo!$N$3:$N$862) + SUMIF(Consumo!$C$3:$C$862,tabItens[[#This Row],[CÓDIGO]],Consumo!$O$3:$O$862) + SUMIF(Consumo!$C$3:$C$862,tabItens[[#This Row],[CÓDIGO]],Consumo!$P$3:$P$862) + SUMIF(Consumo!$C$3:$C$862,tabItens[[#This Row],[CÓDIGO]],Consumo!$Q$3:$Q$862)</f>
        <v>120</v>
      </c>
      <c r="AT229" s="306">
        <f>SUMIF(Consumo!$C$3:$C$862,tabItens[[#This Row],[CÓDIGO]],Consumo!$Z$3:$Z$862)</f>
        <v>478</v>
      </c>
      <c r="AU229" s="307">
        <f>SUMIF(Consumo!$C$3:$C$862,tabItens[[#This Row],[CÓDIGO]],Consumo!$AA$3:$AA$862)</f>
        <v>91</v>
      </c>
      <c r="AV229" s="308">
        <f>SUMIF(Consumo!$C$3:$C$862,tabItens[[#This Row],[CÓDIGO]],Consumo!$Y$3:$Y$862)</f>
        <v>39.5</v>
      </c>
      <c r="AW229" s="281">
        <f>tabItens[[#This Row],[QTDE ATUAL]] + tabItens[[#This Row],[RC QTDE]] + tabItens[[#This Row],[AF SALDO]] + tabItens[[#This Row],[Recentes]]</f>
        <v>137.06995170100001</v>
      </c>
      <c r="AX229" s="309">
        <v>42</v>
      </c>
      <c r="AY229" s="309">
        <v>3</v>
      </c>
      <c r="AZ229" s="309">
        <f>IF(ISBLANK(tabItens[[#This Row],[CÓDIGO]]),"",tabItens[[#This Row],[PontoMês]] * (AZ$2+tabItens[[#This Row],[PontoQtM]]))</f>
        <v>126</v>
      </c>
      <c r="BA229" s="308">
        <f>tabItens[[#This Row],[PontoPed]] - tabItens[[#This Row],[Saldo]] + (1/10)</f>
        <v>-10.969951701000008</v>
      </c>
      <c r="BB229" s="308">
        <f xml:space="preserve"> tabItens[[#This Row],[PontoMês]] * BB$2 - tabItens[[#This Row],[QTDE ATUAL]] - (1/10)</f>
        <v>-33.49</v>
      </c>
      <c r="BC229" s="310">
        <f>IF( tabItens[[#This Row],[PontoPed]]&gt;0, IF(tabItens[[#This Row],[PontoPed]]&lt;1, 1, IF( tabItens[[#This Row],[Saldo]]&gt;tabItens[[#This Row],[PontoPed]], 0, (tabItens[[#This Row],[PontoPed]]-tabItens[[#This Row],[Saldo]])/tabItens[[#This Row],[PontoPed]] ) ), 0 )</f>
        <v>0</v>
      </c>
      <c r="BD229" s="311">
        <f>ROUNDDOWN(IF( OR( AND(tabItens[[#This Row],[PontoPed]]&lt;tabItens[[#This Row],[Saldo]],tabItens[[#This Row],[Saldo]]&gt;0), tabItens[[#This Row],[PontoPed]]=0), 99, IF(AND(tabItens[[#This Row],[Saldo]]=0,tabItens[[#This Row],[PontoPed]]&gt;0), 0, (1-tabItens[[#This Row],[PctAb]])*10 ) ),0)</f>
        <v>99</v>
      </c>
      <c r="BE229" s="312">
        <f>MAX(ROUNDDOWN( IF(tabItens[[#This Row],[Abaixo]] &gt; 0,   tabItens[[#This Row],[Abaixo]] + (tabItens[[#This Row],[PontoMês]] * IF( OR( ISBLANK(tabItens[[#This Row],[ATA Nº/ANO]]), tabItens[[#This Row],[ATA Nº/ANO]] = ""),BE$2,BE$1)),0),0),0)</f>
        <v>0</v>
      </c>
      <c r="BF2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29" s="313">
        <f>SUMIF(Consumo!$C$3:$C$862,tabItens[[#This Row],[CÓDIGO]],Consumo!$E$3:$E$862)</f>
        <v>36.04</v>
      </c>
      <c r="BH229" s="314">
        <f>IF(AND(tabItens[[#This Row],[Pend]] &gt; 0,tabItens[[#This Row],[Consumo]] &lt;&gt; 0), tabItens[[#This Row],[Pend]] / tabItens[[#This Row],[Consumo]], 0 )</f>
        <v>7.5397489539748952E-2</v>
      </c>
      <c r="BI229" s="313"/>
      <c r="BJ229" s="313"/>
      <c r="BK229" s="315" t="s">
        <v>907</v>
      </c>
    </row>
    <row r="230" spans="1:63" x14ac:dyDescent="0.3">
      <c r="A230" s="336">
        <v>127664</v>
      </c>
      <c r="B230" s="277" t="s">
        <v>1824</v>
      </c>
      <c r="C230" s="337" t="s">
        <v>270</v>
      </c>
      <c r="D230" s="338">
        <v>6.52</v>
      </c>
      <c r="E230" s="339" t="s">
        <v>1825</v>
      </c>
      <c r="F230" s="339" t="s">
        <v>1826</v>
      </c>
      <c r="G230" s="339" t="s">
        <v>1827</v>
      </c>
      <c r="H230" s="281">
        <v>3053</v>
      </c>
      <c r="I230" s="340">
        <v>103003</v>
      </c>
      <c r="J230" s="341">
        <v>3.63</v>
      </c>
      <c r="K230" s="342">
        <v>3352</v>
      </c>
      <c r="L230" s="285">
        <f>IF(tabItens[[#This Row],[Média]] &gt; 0, tabItens[[#This Row],[QTDE ATUAL]] / tabItens[[#This Row],[Média]],999.9)</f>
        <v>6.2883625128733263</v>
      </c>
      <c r="M230" s="286">
        <v>0</v>
      </c>
      <c r="N230" s="287">
        <f>tabItens[[#This Row],[VALOR UNIT.]] * tabItens[[#This Row],[LC]]</f>
        <v>0</v>
      </c>
      <c r="O230" s="344" t="s">
        <v>1828</v>
      </c>
      <c r="P230" s="289">
        <v>0</v>
      </c>
      <c r="Q230" s="345">
        <v>7000</v>
      </c>
      <c r="R230" s="343">
        <v>45640</v>
      </c>
      <c r="S230" s="346">
        <v>45570</v>
      </c>
      <c r="T230" s="292">
        <f>ROUNDDOWN(IFERROR(tabItens[[#This Row],[ATA DT.VALID.]] - $D$1,0) / 30,0)</f>
        <v>11</v>
      </c>
      <c r="U230" s="277" t="s">
        <v>1829</v>
      </c>
      <c r="V230" s="293">
        <v>1</v>
      </c>
      <c r="W230" s="294" t="s">
        <v>2103</v>
      </c>
      <c r="X230" s="295">
        <v>71</v>
      </c>
      <c r="Y230" s="296">
        <v>34</v>
      </c>
      <c r="Z230" s="297"/>
      <c r="AA230" s="298"/>
      <c r="AB230" s="299"/>
      <c r="AC230" s="299"/>
      <c r="AD230" s="298"/>
      <c r="AE230" s="299"/>
      <c r="AF230" s="292"/>
      <c r="AG230" s="300" t="s">
        <v>904</v>
      </c>
      <c r="AH230" s="301"/>
      <c r="AI230" s="292">
        <v>1934</v>
      </c>
      <c r="AJ230" s="301">
        <v>45090</v>
      </c>
      <c r="AK230" s="301">
        <v>41733</v>
      </c>
      <c r="AL230" s="301">
        <v>45072</v>
      </c>
      <c r="AM230" s="346"/>
      <c r="AN230" s="339"/>
      <c r="AO230" s="302" t="str">
        <f>_xlfn.IFNA(IF(VLOOKUP(tabItens[[#This Row],[CÓDIGO]],tabExcluirDoEstoque[#Data],1,FALSE),"sim",""),"")</f>
        <v/>
      </c>
      <c r="AP230" s="303">
        <f ca="1">IF(OR(ISBLANK(tabItens[[#This Row],[ATA DT.VALID.]]),tabItens[[#This Row],[ATA DT.VALID.]]="",tabItens[[#This Row],[ATA DT.VALID.]]=" "),"",IF(TYPE(tabItens[[#This Row],[ATA DT.VALID.]])=1,ROUNDUP((tabItens[[#This Row],[ATA DT.VALID.]]-TODAY())/7,0),""))</f>
        <v>50</v>
      </c>
      <c r="AQ230" s="304">
        <v>0</v>
      </c>
      <c r="AR230" s="305" t="str">
        <f>IF(ISBLANK(tabItens[[#This Row],[CÓDIGO]]),"",IFERROR(VLOOKUP(tabItens[[#This Row],[CÓDIGO]],Consumo!$C$3:$AC$862,26,FALSE),0))</f>
        <v>09.2023</v>
      </c>
      <c r="AS230" s="306">
        <f>SUMIF(Consumo!$C$3:$C$862,tabItens[[#This Row],[CÓDIGO]],Consumo!$N$3:$N$862) + SUMIF(Consumo!$C$3:$C$862,tabItens[[#This Row],[CÓDIGO]],Consumo!$O$3:$O$862) + SUMIF(Consumo!$C$3:$C$862,tabItens[[#This Row],[CÓDIGO]],Consumo!$P$3:$P$862) + SUMIF(Consumo!$C$3:$C$862,tabItens[[#This Row],[CÓDIGO]],Consumo!$Q$3:$Q$862)</f>
        <v>2241</v>
      </c>
      <c r="AT230" s="306">
        <f>SUMIF(Consumo!$C$3:$C$862,tabItens[[#This Row],[CÓDIGO]],Consumo!$Z$3:$Z$862)</f>
        <v>5826</v>
      </c>
      <c r="AU230" s="307">
        <f>SUMIF(Consumo!$C$3:$C$862,tabItens[[#This Row],[CÓDIGO]],Consumo!$AA$3:$AA$862)</f>
        <v>589</v>
      </c>
      <c r="AV230" s="308">
        <f>SUMIF(Consumo!$C$3:$C$862,tabItens[[#This Row],[CÓDIGO]],Consumo!$Y$3:$Y$862)</f>
        <v>485.5</v>
      </c>
      <c r="AW230" s="281">
        <f>tabItens[[#This Row],[QTDE ATUAL]] + tabItens[[#This Row],[RC QTDE]] + tabItens[[#This Row],[AF SALDO]] + tabItens[[#This Row],[Recentes]]</f>
        <v>3053</v>
      </c>
      <c r="AX230" s="309">
        <v>420</v>
      </c>
      <c r="AY230" s="309">
        <v>3</v>
      </c>
      <c r="AZ230" s="309">
        <f>IF(ISBLANK(tabItens[[#This Row],[CÓDIGO]]),"",tabItens[[#This Row],[PontoMês]] * (AZ$2+tabItens[[#This Row],[PontoQtM]]))</f>
        <v>1260</v>
      </c>
      <c r="BA230" s="308">
        <f>tabItens[[#This Row],[PontoPed]] - tabItens[[#This Row],[Saldo]] + (1/10)</f>
        <v>-1792.9</v>
      </c>
      <c r="BB230" s="308">
        <f xml:space="preserve"> tabItens[[#This Row],[PontoMês]] * BB$2 - tabItens[[#This Row],[QTDE ATUAL]] - (1/10)</f>
        <v>-2633.1</v>
      </c>
      <c r="BC230" s="310">
        <f>IF( tabItens[[#This Row],[PontoPed]]&gt;0, IF(tabItens[[#This Row],[PontoPed]]&lt;1, 1, IF( tabItens[[#This Row],[Saldo]]&gt;tabItens[[#This Row],[PontoPed]], 0, (tabItens[[#This Row],[PontoPed]]-tabItens[[#This Row],[Saldo]])/tabItens[[#This Row],[PontoPed]] ) ), 0 )</f>
        <v>0</v>
      </c>
      <c r="BD230" s="311">
        <f>ROUNDDOWN(IF( OR( AND(tabItens[[#This Row],[PontoPed]]&lt;tabItens[[#This Row],[Saldo]],tabItens[[#This Row],[Saldo]]&gt;0), tabItens[[#This Row],[PontoPed]]=0), 99, IF(AND(tabItens[[#This Row],[Saldo]]=0,tabItens[[#This Row],[PontoPed]]&gt;0), 0, (1-tabItens[[#This Row],[PctAb]])*10 ) ),0)</f>
        <v>99</v>
      </c>
      <c r="BE230" s="312">
        <f>MAX(ROUNDDOWN( IF(tabItens[[#This Row],[Abaixo]] &gt; 0,   tabItens[[#This Row],[Abaixo]] + (tabItens[[#This Row],[PontoMês]] * IF( OR( ISBLANK(tabItens[[#This Row],[ATA Nº/ANO]]), tabItens[[#This Row],[ATA Nº/ANO]] = ""),BE$2,BE$1)),0),0),0)</f>
        <v>0</v>
      </c>
      <c r="BF2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230" s="313">
        <f>SUMIF(Consumo!$C$3:$C$862,tabItens[[#This Row],[CÓDIGO]],Consumo!$E$3:$E$862)</f>
        <v>23</v>
      </c>
      <c r="BH230" s="314">
        <f>IF(AND(tabItens[[#This Row],[Pend]] &gt; 0,tabItens[[#This Row],[Consumo]] &lt;&gt; 0), tabItens[[#This Row],[Pend]] / tabItens[[#This Row],[Consumo]], 0 )</f>
        <v>3.9478201167181598E-3</v>
      </c>
      <c r="BI230" s="313"/>
      <c r="BJ230" s="313"/>
      <c r="BK230" s="315" t="s">
        <v>907</v>
      </c>
    </row>
    <row r="231" spans="1:63" x14ac:dyDescent="0.3">
      <c r="A231" s="336">
        <v>39378</v>
      </c>
      <c r="B231" s="277" t="s">
        <v>1313</v>
      </c>
      <c r="C231" s="337" t="s">
        <v>264</v>
      </c>
      <c r="D231" s="338">
        <v>1.99</v>
      </c>
      <c r="E231" s="339"/>
      <c r="F231" s="339"/>
      <c r="G231" s="339" t="s">
        <v>892</v>
      </c>
      <c r="H231" s="281">
        <v>3962</v>
      </c>
      <c r="I231" s="340">
        <v>103003</v>
      </c>
      <c r="J231" s="341">
        <v>1.99</v>
      </c>
      <c r="K231" s="342"/>
      <c r="L231" s="285">
        <f>IF(tabItens[[#This Row],[Média]] &gt; 0, tabItens[[#This Row],[QTDE ATUAL]] / tabItens[[#This Row],[Média]],999.9)</f>
        <v>999.9</v>
      </c>
      <c r="M231" s="286">
        <v>0</v>
      </c>
      <c r="N231" s="287">
        <f>tabItens[[#This Row],[VALOR UNIT.]] * tabItens[[#This Row],[LC]]</f>
        <v>0</v>
      </c>
      <c r="O231" s="344" t="s">
        <v>2167</v>
      </c>
      <c r="P231" s="289"/>
      <c r="Q231" s="345"/>
      <c r="R231" s="343"/>
      <c r="S231" s="346"/>
      <c r="T231" s="292">
        <f>ROUNDDOWN(IFERROR(tabItens[[#This Row],[ATA DT.VALID.]] - $D$1,0) / 30,0)</f>
        <v>-1507</v>
      </c>
      <c r="U231" s="277" t="s">
        <v>1074</v>
      </c>
      <c r="V231" s="293">
        <v>1</v>
      </c>
      <c r="W231" s="294" t="s">
        <v>906</v>
      </c>
      <c r="X231" s="295">
        <v>67</v>
      </c>
      <c r="Y231" s="296">
        <v>1</v>
      </c>
      <c r="Z231" s="297"/>
      <c r="AA231" s="298"/>
      <c r="AB231" s="299"/>
      <c r="AC231" s="299"/>
      <c r="AD231" s="298"/>
      <c r="AE231" s="299"/>
      <c r="AF231" s="292"/>
      <c r="AG231" s="300" t="s">
        <v>904</v>
      </c>
      <c r="AH231" s="301"/>
      <c r="AI231" s="292">
        <v>0</v>
      </c>
      <c r="AJ231" s="301">
        <v>44600</v>
      </c>
      <c r="AK231" s="301" t="s">
        <v>892</v>
      </c>
      <c r="AL231" s="301">
        <v>44823</v>
      </c>
      <c r="AM231" s="346"/>
      <c r="AN231" s="339"/>
      <c r="AO231" s="302" t="str">
        <f>_xlfn.IFNA(IF(VLOOKUP(tabItens[[#This Row],[CÓDIGO]],tabExcluirDoEstoque[#Data],1,FALSE),"sim",""),"")</f>
        <v/>
      </c>
      <c r="AP231" s="303" t="str">
        <f ca="1">IF(OR(ISBLANK(tabItens[[#This Row],[ATA DT.VALID.]]),tabItens[[#This Row],[ATA DT.VALID.]]="",tabItens[[#This Row],[ATA DT.VALID.]]=" "),"",IF(TYPE(tabItens[[#This Row],[ATA DT.VALID.]])=1,ROUNDUP((tabItens[[#This Row],[ATA DT.VALID.]]-TODAY())/7,0),""))</f>
        <v/>
      </c>
      <c r="AQ231" s="304">
        <v>0</v>
      </c>
      <c r="AR231" s="305">
        <f>IF(ISBLANK(tabItens[[#This Row],[CÓDIGO]]),"",IFERROR(VLOOKUP(tabItens[[#This Row],[CÓDIGO]],Consumo!$C$3:$AC$862,26,FALSE),0))</f>
        <v>0</v>
      </c>
      <c r="AS231" s="306">
        <f>SUMIF(Consumo!$C$3:$C$862,tabItens[[#This Row],[CÓDIGO]],Consumo!$N$3:$N$862) + SUMIF(Consumo!$C$3:$C$862,tabItens[[#This Row],[CÓDIGO]],Consumo!$O$3:$O$862) + SUMIF(Consumo!$C$3:$C$862,tabItens[[#This Row],[CÓDIGO]],Consumo!$P$3:$P$862) + SUMIF(Consumo!$C$3:$C$862,tabItens[[#This Row],[CÓDIGO]],Consumo!$Q$3:$Q$862)</f>
        <v>0</v>
      </c>
      <c r="AT231" s="306">
        <f>SUMIF(Consumo!$C$3:$C$862,tabItens[[#This Row],[CÓDIGO]],Consumo!$Z$3:$Z$862)</f>
        <v>0</v>
      </c>
      <c r="AU231" s="307">
        <f>SUMIF(Consumo!$C$3:$C$862,tabItens[[#This Row],[CÓDIGO]],Consumo!$AA$3:$AA$862)</f>
        <v>0</v>
      </c>
      <c r="AV231" s="308">
        <f>SUMIF(Consumo!$C$3:$C$862,tabItens[[#This Row],[CÓDIGO]],Consumo!$Y$3:$Y$862)</f>
        <v>0</v>
      </c>
      <c r="AW231" s="281">
        <f>tabItens[[#This Row],[QTDE ATUAL]] + tabItens[[#This Row],[RC QTDE]] + tabItens[[#This Row],[AF SALDO]] + tabItens[[#This Row],[Recentes]]</f>
        <v>3962</v>
      </c>
      <c r="AX231" s="309">
        <v>119</v>
      </c>
      <c r="AY231" s="309">
        <v>4</v>
      </c>
      <c r="AZ231" s="309">
        <f>IF(ISBLANK(tabItens[[#This Row],[CÓDIGO]]),"",tabItens[[#This Row],[PontoMês]] * (AZ$2+tabItens[[#This Row],[PontoQtM]]))</f>
        <v>476</v>
      </c>
      <c r="BA231" s="308">
        <f>tabItens[[#This Row],[PontoPed]] - tabItens[[#This Row],[Saldo]] + (1/10)</f>
        <v>-3485.9</v>
      </c>
      <c r="BB231" s="308">
        <f xml:space="preserve"> tabItens[[#This Row],[PontoMês]] * BB$2 - tabItens[[#This Row],[QTDE ATUAL]] - (1/10)</f>
        <v>-3843.1</v>
      </c>
      <c r="BC231" s="310">
        <f>IF( tabItens[[#This Row],[PontoPed]]&gt;0, IF(tabItens[[#This Row],[PontoPed]]&lt;1, 1, IF( tabItens[[#This Row],[Saldo]]&gt;tabItens[[#This Row],[PontoPed]], 0, (tabItens[[#This Row],[PontoPed]]-tabItens[[#This Row],[Saldo]])/tabItens[[#This Row],[PontoPed]] ) ), 0 )</f>
        <v>0</v>
      </c>
      <c r="BD231" s="311">
        <f>ROUNDDOWN(IF( OR( AND(tabItens[[#This Row],[PontoPed]]&lt;tabItens[[#This Row],[Saldo]],tabItens[[#This Row],[Saldo]]&gt;0), tabItens[[#This Row],[PontoPed]]=0), 99, IF(AND(tabItens[[#This Row],[Saldo]]=0,tabItens[[#This Row],[PontoPed]]&gt;0), 0, (1-tabItens[[#This Row],[PctAb]])*10 ) ),0)</f>
        <v>99</v>
      </c>
      <c r="BE231" s="312">
        <f>MAX(ROUNDDOWN( IF(tabItens[[#This Row],[Abaixo]] &gt; 0,   tabItens[[#This Row],[Abaixo]] + (tabItens[[#This Row],[PontoMês]] * IF( OR( ISBLANK(tabItens[[#This Row],[ATA Nº/ANO]]), tabItens[[#This Row],[ATA Nº/ANO]] = ""),BE$2,BE$1)),0),0),0)</f>
        <v>0</v>
      </c>
      <c r="BF23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1" s="313">
        <f>SUMIF(Consumo!$C$3:$C$862,tabItens[[#This Row],[CÓDIGO]],Consumo!$E$3:$E$862)</f>
        <v>0</v>
      </c>
      <c r="BH231" s="314">
        <f>IF(AND(tabItens[[#This Row],[Pend]] &gt; 0,tabItens[[#This Row],[Consumo]] &lt;&gt; 0), tabItens[[#This Row],[Pend]] / tabItens[[#This Row],[Consumo]], 0 )</f>
        <v>0</v>
      </c>
      <c r="BI231" s="313"/>
      <c r="BJ231" s="313"/>
      <c r="BK231" s="315" t="s">
        <v>907</v>
      </c>
    </row>
    <row r="232" spans="1:63" x14ac:dyDescent="0.3">
      <c r="A232" s="336">
        <v>11116</v>
      </c>
      <c r="B232" s="277" t="s">
        <v>976</v>
      </c>
      <c r="C232" s="337" t="s">
        <v>270</v>
      </c>
      <c r="D232" s="338">
        <v>3.79</v>
      </c>
      <c r="E232" s="339"/>
      <c r="F232" s="339"/>
      <c r="G232" s="339" t="s">
        <v>892</v>
      </c>
      <c r="H232" s="281">
        <v>1315</v>
      </c>
      <c r="I232" s="340">
        <v>103003</v>
      </c>
      <c r="J232" s="341">
        <v>3.79</v>
      </c>
      <c r="K232" s="342">
        <v>405</v>
      </c>
      <c r="L232" s="285">
        <f>IF(tabItens[[#This Row],[Média]] &gt; 0, tabItens[[#This Row],[QTDE ATUAL]] / tabItens[[#This Row],[Média]],999.9)</f>
        <v>23.658170914542726</v>
      </c>
      <c r="M232" s="286">
        <v>0</v>
      </c>
      <c r="N232" s="287">
        <f>tabItens[[#This Row],[VALOR UNIT.]] * tabItens[[#This Row],[LC]]</f>
        <v>0</v>
      </c>
      <c r="O232" s="344" t="s">
        <v>2117</v>
      </c>
      <c r="P232" s="289"/>
      <c r="Q232" s="345"/>
      <c r="R232" s="343"/>
      <c r="S232" s="346"/>
      <c r="T232" s="292">
        <f>ROUNDDOWN(IFERROR(tabItens[[#This Row],[ATA DT.VALID.]] - $D$1,0) / 30,0)</f>
        <v>-1507</v>
      </c>
      <c r="U232" s="277" t="s">
        <v>974</v>
      </c>
      <c r="V232" s="293">
        <v>1</v>
      </c>
      <c r="W232" s="294" t="s">
        <v>2103</v>
      </c>
      <c r="X232" s="295">
        <v>45</v>
      </c>
      <c r="Y232" s="296">
        <v>12</v>
      </c>
      <c r="Z232" s="297"/>
      <c r="AA232" s="298"/>
      <c r="AB232" s="299"/>
      <c r="AC232" s="299"/>
      <c r="AD232" s="298"/>
      <c r="AE232" s="299"/>
      <c r="AF232" s="292"/>
      <c r="AG232" s="300" t="s">
        <v>904</v>
      </c>
      <c r="AH232" s="301"/>
      <c r="AI232" s="292">
        <v>222</v>
      </c>
      <c r="AJ232" s="301">
        <v>43521</v>
      </c>
      <c r="AK232" s="301" t="s">
        <v>892</v>
      </c>
      <c r="AL232" s="301">
        <v>45107</v>
      </c>
      <c r="AM232" s="346"/>
      <c r="AN232" s="339"/>
      <c r="AO232" s="302" t="str">
        <f>_xlfn.IFNA(IF(VLOOKUP(tabItens[[#This Row],[CÓDIGO]],tabExcluirDoEstoque[#Data],1,FALSE),"sim",""),"")</f>
        <v/>
      </c>
      <c r="AP232" s="303" t="str">
        <f ca="1">IF(OR(ISBLANK(tabItens[[#This Row],[ATA DT.VALID.]]),tabItens[[#This Row],[ATA DT.VALID.]]="",tabItens[[#This Row],[ATA DT.VALID.]]=" "),"",IF(TYPE(tabItens[[#This Row],[ATA DT.VALID.]])=1,ROUNDUP((tabItens[[#This Row],[ATA DT.VALID.]]-TODAY())/7,0),""))</f>
        <v/>
      </c>
      <c r="AQ232" s="304">
        <v>0</v>
      </c>
      <c r="AR232" s="305" t="str">
        <f>IF(ISBLANK(tabItens[[#This Row],[CÓDIGO]]),"",IFERROR(VLOOKUP(tabItens[[#This Row],[CÓDIGO]],Consumo!$C$3:$AC$862,26,FALSE),0))</f>
        <v>09.2023</v>
      </c>
      <c r="AS232" s="306">
        <f>SUMIF(Consumo!$C$3:$C$862,tabItens[[#This Row],[CÓDIGO]],Consumo!$N$3:$N$862) + SUMIF(Consumo!$C$3:$C$862,tabItens[[#This Row],[CÓDIGO]],Consumo!$O$3:$O$862) + SUMIF(Consumo!$C$3:$C$862,tabItens[[#This Row],[CÓDIGO]],Consumo!$P$3:$P$862) + SUMIF(Consumo!$C$3:$C$862,tabItens[[#This Row],[CÓDIGO]],Consumo!$Q$3:$Q$862)</f>
        <v>247</v>
      </c>
      <c r="AT232" s="306">
        <f>SUMIF(Consumo!$C$3:$C$862,tabItens[[#This Row],[CÓDIGO]],Consumo!$Z$3:$Z$862)</f>
        <v>667</v>
      </c>
      <c r="AU232" s="307">
        <f>SUMIF(Consumo!$C$3:$C$862,tabItens[[#This Row],[CÓDIGO]],Consumo!$AA$3:$AA$862)</f>
        <v>78</v>
      </c>
      <c r="AV232" s="308">
        <f>SUMIF(Consumo!$C$3:$C$862,tabItens[[#This Row],[CÓDIGO]],Consumo!$Y$3:$Y$862)</f>
        <v>55.583333333333336</v>
      </c>
      <c r="AW232" s="281">
        <f>tabItens[[#This Row],[QTDE ATUAL]] + tabItens[[#This Row],[RC QTDE]] + tabItens[[#This Row],[AF SALDO]] + tabItens[[#This Row],[Recentes]]</f>
        <v>1315</v>
      </c>
      <c r="AX232" s="309">
        <v>41</v>
      </c>
      <c r="AY232" s="309">
        <v>4</v>
      </c>
      <c r="AZ232" s="309">
        <f>IF(ISBLANK(tabItens[[#This Row],[CÓDIGO]]),"",tabItens[[#This Row],[PontoMês]] * (AZ$2+tabItens[[#This Row],[PontoQtM]]))</f>
        <v>164</v>
      </c>
      <c r="BA232" s="308">
        <f>tabItens[[#This Row],[PontoPed]] - tabItens[[#This Row],[Saldo]] + (1/10)</f>
        <v>-1150.9000000000001</v>
      </c>
      <c r="BB232" s="308">
        <f xml:space="preserve"> tabItens[[#This Row],[PontoMês]] * BB$2 - tabItens[[#This Row],[QTDE ATUAL]] - (1/10)</f>
        <v>-1274.0999999999999</v>
      </c>
      <c r="BC232" s="310">
        <f>IF( tabItens[[#This Row],[PontoPed]]&gt;0, IF(tabItens[[#This Row],[PontoPed]]&lt;1, 1, IF( tabItens[[#This Row],[Saldo]]&gt;tabItens[[#This Row],[PontoPed]], 0, (tabItens[[#This Row],[PontoPed]]-tabItens[[#This Row],[Saldo]])/tabItens[[#This Row],[PontoPed]] ) ), 0 )</f>
        <v>0</v>
      </c>
      <c r="BD232" s="311">
        <f>ROUNDDOWN(IF( OR( AND(tabItens[[#This Row],[PontoPed]]&lt;tabItens[[#This Row],[Saldo]],tabItens[[#This Row],[Saldo]]&gt;0), tabItens[[#This Row],[PontoPed]]=0), 99, IF(AND(tabItens[[#This Row],[Saldo]]=0,tabItens[[#This Row],[PontoPed]]&gt;0), 0, (1-tabItens[[#This Row],[PctAb]])*10 ) ),0)</f>
        <v>99</v>
      </c>
      <c r="BE232" s="312">
        <f>MAX(ROUNDDOWN( IF(tabItens[[#This Row],[Abaixo]] &gt; 0,   tabItens[[#This Row],[Abaixo]] + (tabItens[[#This Row],[PontoMês]] * IF( OR( ISBLANK(tabItens[[#This Row],[ATA Nº/ANO]]), tabItens[[#This Row],[ATA Nº/ANO]] = ""),BE$2,BE$1)),0),0),0)</f>
        <v>0</v>
      </c>
      <c r="BF23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2" s="313">
        <f>SUMIF(Consumo!$C$3:$C$862,tabItens[[#This Row],[CÓDIGO]],Consumo!$E$3:$E$862)</f>
        <v>0</v>
      </c>
      <c r="BH232" s="314">
        <f>IF(AND(tabItens[[#This Row],[Pend]] &gt; 0,tabItens[[#This Row],[Consumo]] &lt;&gt; 0), tabItens[[#This Row],[Pend]] / tabItens[[#This Row],[Consumo]], 0 )</f>
        <v>0</v>
      </c>
      <c r="BI232" s="313"/>
      <c r="BJ232" s="313"/>
      <c r="BK232" s="315" t="s">
        <v>907</v>
      </c>
    </row>
    <row r="233" spans="1:63" x14ac:dyDescent="0.3">
      <c r="A233" s="336">
        <v>105709</v>
      </c>
      <c r="B233" s="277" t="s">
        <v>1667</v>
      </c>
      <c r="C233" s="337" t="s">
        <v>264</v>
      </c>
      <c r="D233" s="338">
        <v>25</v>
      </c>
      <c r="E233" s="339"/>
      <c r="F233" s="339"/>
      <c r="G233" s="339" t="s">
        <v>892</v>
      </c>
      <c r="H233" s="281">
        <v>12</v>
      </c>
      <c r="I233" s="340">
        <v>103003</v>
      </c>
      <c r="J233" s="341">
        <v>25</v>
      </c>
      <c r="K233" s="342"/>
      <c r="L233" s="285">
        <f>IF(tabItens[[#This Row],[Média]] &gt; 0, tabItens[[#This Row],[QTDE ATUAL]] / tabItens[[#This Row],[Média]],999.9)</f>
        <v>999.9</v>
      </c>
      <c r="M233" s="286">
        <v>0</v>
      </c>
      <c r="N233" s="287">
        <f>tabItens[[#This Row],[VALOR UNIT.]] * tabItens[[#This Row],[LC]]</f>
        <v>0</v>
      </c>
      <c r="O233" s="344" t="s">
        <v>2117</v>
      </c>
      <c r="P233" s="289"/>
      <c r="Q233" s="345"/>
      <c r="R233" s="343"/>
      <c r="S233" s="346"/>
      <c r="T233" s="292">
        <f>ROUNDDOWN(IFERROR(tabItens[[#This Row],[ATA DT.VALID.]] - $D$1,0) / 30,0)</f>
        <v>-1507</v>
      </c>
      <c r="U233" s="277" t="s">
        <v>1601</v>
      </c>
      <c r="V233" s="293">
        <v>1</v>
      </c>
      <c r="W233" s="294" t="s">
        <v>2109</v>
      </c>
      <c r="X233" s="295">
        <v>54</v>
      </c>
      <c r="Y233" s="296">
        <v>19</v>
      </c>
      <c r="Z233" s="297"/>
      <c r="AA233" s="298"/>
      <c r="AB233" s="299"/>
      <c r="AC233" s="299"/>
      <c r="AD233" s="298"/>
      <c r="AE233" s="299"/>
      <c r="AF233" s="292"/>
      <c r="AG233" s="300" t="s">
        <v>904</v>
      </c>
      <c r="AH233" s="301"/>
      <c r="AI233" s="292">
        <v>0</v>
      </c>
      <c r="AJ233" s="301">
        <v>43698</v>
      </c>
      <c r="AK233" s="301">
        <v>39538</v>
      </c>
      <c r="AL233" s="301">
        <v>43557</v>
      </c>
      <c r="AM233" s="346"/>
      <c r="AN233" s="339"/>
      <c r="AO233" s="302" t="str">
        <f>_xlfn.IFNA(IF(VLOOKUP(tabItens[[#This Row],[CÓDIGO]],tabExcluirDoEstoque[#Data],1,FALSE),"sim",""),"")</f>
        <v/>
      </c>
      <c r="AP233" s="303" t="str">
        <f ca="1">IF(OR(ISBLANK(tabItens[[#This Row],[ATA DT.VALID.]]),tabItens[[#This Row],[ATA DT.VALID.]]="",tabItens[[#This Row],[ATA DT.VALID.]]=" "),"",IF(TYPE(tabItens[[#This Row],[ATA DT.VALID.]])=1,ROUNDUP((tabItens[[#This Row],[ATA DT.VALID.]]-TODAY())/7,0),""))</f>
        <v/>
      </c>
      <c r="AQ233" s="304">
        <v>0</v>
      </c>
      <c r="AR233" s="305">
        <f>IF(ISBLANK(tabItens[[#This Row],[CÓDIGO]]),"",IFERROR(VLOOKUP(tabItens[[#This Row],[CÓDIGO]],Consumo!$C$3:$AC$862,26,FALSE),0))</f>
        <v>0</v>
      </c>
      <c r="AS233" s="306">
        <f>SUMIF(Consumo!$C$3:$C$862,tabItens[[#This Row],[CÓDIGO]],Consumo!$N$3:$N$862) + SUMIF(Consumo!$C$3:$C$862,tabItens[[#This Row],[CÓDIGO]],Consumo!$O$3:$O$862) + SUMIF(Consumo!$C$3:$C$862,tabItens[[#This Row],[CÓDIGO]],Consumo!$P$3:$P$862) + SUMIF(Consumo!$C$3:$C$862,tabItens[[#This Row],[CÓDIGO]],Consumo!$Q$3:$Q$862)</f>
        <v>0</v>
      </c>
      <c r="AT233" s="306">
        <f>SUMIF(Consumo!$C$3:$C$862,tabItens[[#This Row],[CÓDIGO]],Consumo!$Z$3:$Z$862)</f>
        <v>0</v>
      </c>
      <c r="AU233" s="307">
        <f>SUMIF(Consumo!$C$3:$C$862,tabItens[[#This Row],[CÓDIGO]],Consumo!$AA$3:$AA$862)</f>
        <v>0</v>
      </c>
      <c r="AV233" s="308">
        <f>SUMIF(Consumo!$C$3:$C$862,tabItens[[#This Row],[CÓDIGO]],Consumo!$Y$3:$Y$862)</f>
        <v>0</v>
      </c>
      <c r="AW233" s="281">
        <f>tabItens[[#This Row],[QTDE ATUAL]] + tabItens[[#This Row],[RC QTDE]] + tabItens[[#This Row],[AF SALDO]] + tabItens[[#This Row],[Recentes]]</f>
        <v>12</v>
      </c>
      <c r="AX233" s="309">
        <v>0</v>
      </c>
      <c r="AY233" s="309">
        <v>4</v>
      </c>
      <c r="AZ233" s="309">
        <f>IF(ISBLANK(tabItens[[#This Row],[CÓDIGO]]),"",tabItens[[#This Row],[PontoMês]] * (AZ$2+tabItens[[#This Row],[PontoQtM]]))</f>
        <v>0</v>
      </c>
      <c r="BA233" s="308">
        <f>tabItens[[#This Row],[PontoPed]] - tabItens[[#This Row],[Saldo]] + (1/10)</f>
        <v>-11.9</v>
      </c>
      <c r="BB233" s="308">
        <f xml:space="preserve"> tabItens[[#This Row],[PontoMês]] * BB$2 - tabItens[[#This Row],[QTDE ATUAL]] - (1/10)</f>
        <v>-12.1</v>
      </c>
      <c r="BC233" s="310">
        <f>IF( tabItens[[#This Row],[PontoPed]]&gt;0, IF(tabItens[[#This Row],[PontoPed]]&lt;1, 1, IF( tabItens[[#This Row],[Saldo]]&gt;tabItens[[#This Row],[PontoPed]], 0, (tabItens[[#This Row],[PontoPed]]-tabItens[[#This Row],[Saldo]])/tabItens[[#This Row],[PontoPed]] ) ), 0 )</f>
        <v>0</v>
      </c>
      <c r="BD233" s="311">
        <f>ROUNDDOWN(IF( OR( AND(tabItens[[#This Row],[PontoPed]]&lt;tabItens[[#This Row],[Saldo]],tabItens[[#This Row],[Saldo]]&gt;0), tabItens[[#This Row],[PontoPed]]=0), 99, IF(AND(tabItens[[#This Row],[Saldo]]=0,tabItens[[#This Row],[PontoPed]]&gt;0), 0, (1-tabItens[[#This Row],[PctAb]])*10 ) ),0)</f>
        <v>99</v>
      </c>
      <c r="BE233" s="312">
        <f>MAX(ROUNDDOWN( IF(tabItens[[#This Row],[Abaixo]] &gt; 0,   tabItens[[#This Row],[Abaixo]] + (tabItens[[#This Row],[PontoMês]] * IF( OR( ISBLANK(tabItens[[#This Row],[ATA Nº/ANO]]), tabItens[[#This Row],[ATA Nº/ANO]] = ""),BE$2,BE$1)),0),0),0)</f>
        <v>0</v>
      </c>
      <c r="BF23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3" s="313">
        <f>SUMIF(Consumo!$C$3:$C$862,tabItens[[#This Row],[CÓDIGO]],Consumo!$E$3:$E$862)</f>
        <v>0</v>
      </c>
      <c r="BH233" s="314">
        <f>IF(AND(tabItens[[#This Row],[Pend]] &gt; 0,tabItens[[#This Row],[Consumo]] &lt;&gt; 0), tabItens[[#This Row],[Pend]] / tabItens[[#This Row],[Consumo]], 0 )</f>
        <v>0</v>
      </c>
      <c r="BI233" s="313"/>
      <c r="BJ233" s="313"/>
      <c r="BK233" s="315" t="s">
        <v>907</v>
      </c>
    </row>
    <row r="234" spans="1:63" x14ac:dyDescent="0.3">
      <c r="A234" s="336">
        <v>45607</v>
      </c>
      <c r="B234" s="277" t="s">
        <v>1329</v>
      </c>
      <c r="C234" s="337" t="s">
        <v>264</v>
      </c>
      <c r="D234" s="338">
        <v>4.4800000000000004</v>
      </c>
      <c r="E234" s="339"/>
      <c r="F234" s="339"/>
      <c r="G234" s="339" t="s">
        <v>892</v>
      </c>
      <c r="H234" s="281">
        <v>692</v>
      </c>
      <c r="I234" s="340">
        <v>103003</v>
      </c>
      <c r="J234" s="341">
        <v>4.4800000000000004</v>
      </c>
      <c r="K234" s="342">
        <v>305</v>
      </c>
      <c r="L234" s="285">
        <f>IF(tabItens[[#This Row],[Média]] &gt; 0, tabItens[[#This Row],[QTDE ATUAL]] / tabItens[[#This Row],[Média]],999.9)</f>
        <v>20.352941176470587</v>
      </c>
      <c r="M234" s="286">
        <v>0</v>
      </c>
      <c r="N234" s="287">
        <f>tabItens[[#This Row],[VALOR UNIT.]] * tabItens[[#This Row],[LC]]</f>
        <v>0</v>
      </c>
      <c r="O234" s="344" t="s">
        <v>2117</v>
      </c>
      <c r="P234" s="289"/>
      <c r="Q234" s="345"/>
      <c r="R234" s="343"/>
      <c r="S234" s="346"/>
      <c r="T234" s="292">
        <f>ROUNDDOWN(IFERROR(tabItens[[#This Row],[ATA DT.VALID.]] - $D$1,0) / 30,0)</f>
        <v>-1507</v>
      </c>
      <c r="U234" s="277" t="s">
        <v>1008</v>
      </c>
      <c r="V234" s="293">
        <v>1</v>
      </c>
      <c r="W234" s="294" t="s">
        <v>2105</v>
      </c>
      <c r="X234" s="295">
        <v>61</v>
      </c>
      <c r="Y234" s="296">
        <v>8</v>
      </c>
      <c r="Z234" s="297"/>
      <c r="AA234" s="298"/>
      <c r="AB234" s="299"/>
      <c r="AC234" s="299"/>
      <c r="AD234" s="298"/>
      <c r="AE234" s="299"/>
      <c r="AF234" s="292"/>
      <c r="AG234" s="300" t="s">
        <v>904</v>
      </c>
      <c r="AH234" s="301"/>
      <c r="AI234" s="292">
        <v>138</v>
      </c>
      <c r="AJ234" s="301">
        <v>45180</v>
      </c>
      <c r="AK234" s="301" t="s">
        <v>892</v>
      </c>
      <c r="AL234" s="301">
        <v>45145</v>
      </c>
      <c r="AM234" s="346"/>
      <c r="AN234" s="339"/>
      <c r="AO234" s="302" t="str">
        <f>_xlfn.IFNA(IF(VLOOKUP(tabItens[[#This Row],[CÓDIGO]],tabExcluirDoEstoque[#Data],1,FALSE),"sim",""),"")</f>
        <v/>
      </c>
      <c r="AP234" s="303" t="str">
        <f ca="1">IF(OR(ISBLANK(tabItens[[#This Row],[ATA DT.VALID.]]),tabItens[[#This Row],[ATA DT.VALID.]]="",tabItens[[#This Row],[ATA DT.VALID.]]=" "),"",IF(TYPE(tabItens[[#This Row],[ATA DT.VALID.]])=1,ROUNDUP((tabItens[[#This Row],[ATA DT.VALID.]]-TODAY())/7,0),""))</f>
        <v/>
      </c>
      <c r="AQ234" s="304">
        <v>0</v>
      </c>
      <c r="AR234" s="305" t="str">
        <f>IF(ISBLANK(tabItens[[#This Row],[CÓDIGO]]),"",IFERROR(VLOOKUP(tabItens[[#This Row],[CÓDIGO]],Consumo!$C$3:$AC$862,26,FALSE),0))</f>
        <v>09.2023</v>
      </c>
      <c r="AS234" s="306">
        <f>SUMIF(Consumo!$C$3:$C$862,tabItens[[#This Row],[CÓDIGO]],Consumo!$N$3:$N$862) + SUMIF(Consumo!$C$3:$C$862,tabItens[[#This Row],[CÓDIGO]],Consumo!$O$3:$O$862) + SUMIF(Consumo!$C$3:$C$862,tabItens[[#This Row],[CÓDIGO]],Consumo!$P$3:$P$862) + SUMIF(Consumo!$C$3:$C$862,tabItens[[#This Row],[CÓDIGO]],Consumo!$Q$3:$Q$862)</f>
        <v>90</v>
      </c>
      <c r="AT234" s="306">
        <f>SUMIF(Consumo!$C$3:$C$862,tabItens[[#This Row],[CÓDIGO]],Consumo!$Z$3:$Z$862)</f>
        <v>415</v>
      </c>
      <c r="AU234" s="307">
        <f>SUMIF(Consumo!$C$3:$C$862,tabItens[[#This Row],[CÓDIGO]],Consumo!$AA$3:$AA$862)</f>
        <v>89</v>
      </c>
      <c r="AV234" s="308">
        <f>SUMIF(Consumo!$C$3:$C$862,tabItens[[#This Row],[CÓDIGO]],Consumo!$Y$3:$Y$862)</f>
        <v>34</v>
      </c>
      <c r="AW234" s="281">
        <f>tabItens[[#This Row],[QTDE ATUAL]] + tabItens[[#This Row],[RC QTDE]] + tabItens[[#This Row],[AF SALDO]] + tabItens[[#This Row],[Recentes]]</f>
        <v>692</v>
      </c>
      <c r="AX234" s="309">
        <v>57</v>
      </c>
      <c r="AY234" s="309">
        <v>4</v>
      </c>
      <c r="AZ234" s="309">
        <f>IF(ISBLANK(tabItens[[#This Row],[CÓDIGO]]),"",tabItens[[#This Row],[PontoMês]] * (AZ$2+tabItens[[#This Row],[PontoQtM]]))</f>
        <v>228</v>
      </c>
      <c r="BA234" s="308">
        <f>tabItens[[#This Row],[PontoPed]] - tabItens[[#This Row],[Saldo]] + (1/10)</f>
        <v>-463.9</v>
      </c>
      <c r="BB234" s="308">
        <f xml:space="preserve"> tabItens[[#This Row],[PontoMês]] * BB$2 - tabItens[[#This Row],[QTDE ATUAL]] - (1/10)</f>
        <v>-635.1</v>
      </c>
      <c r="BC234" s="310">
        <f>IF( tabItens[[#This Row],[PontoPed]]&gt;0, IF(tabItens[[#This Row],[PontoPed]]&lt;1, 1, IF( tabItens[[#This Row],[Saldo]]&gt;tabItens[[#This Row],[PontoPed]], 0, (tabItens[[#This Row],[PontoPed]]-tabItens[[#This Row],[Saldo]])/tabItens[[#This Row],[PontoPed]] ) ), 0 )</f>
        <v>0</v>
      </c>
      <c r="BD234" s="311">
        <f>ROUNDDOWN(IF( OR( AND(tabItens[[#This Row],[PontoPed]]&lt;tabItens[[#This Row],[Saldo]],tabItens[[#This Row],[Saldo]]&gt;0), tabItens[[#This Row],[PontoPed]]=0), 99, IF(AND(tabItens[[#This Row],[Saldo]]=0,tabItens[[#This Row],[PontoPed]]&gt;0), 0, (1-tabItens[[#This Row],[PctAb]])*10 ) ),0)</f>
        <v>99</v>
      </c>
      <c r="BE234" s="312">
        <f>MAX(ROUNDDOWN( IF(tabItens[[#This Row],[Abaixo]] &gt; 0,   tabItens[[#This Row],[Abaixo]] + (tabItens[[#This Row],[PontoMês]] * IF( OR( ISBLANK(tabItens[[#This Row],[ATA Nº/ANO]]), tabItens[[#This Row],[ATA Nº/ANO]] = ""),BE$2,BE$1)),0),0),0)</f>
        <v>0</v>
      </c>
      <c r="BF23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4" s="313">
        <f>SUMIF(Consumo!$C$3:$C$862,tabItens[[#This Row],[CÓDIGO]],Consumo!$E$3:$E$862)</f>
        <v>0</v>
      </c>
      <c r="BH234" s="314">
        <f>IF(AND(tabItens[[#This Row],[Pend]] &gt; 0,tabItens[[#This Row],[Consumo]] &lt;&gt; 0), tabItens[[#This Row],[Pend]] / tabItens[[#This Row],[Consumo]], 0 )</f>
        <v>0</v>
      </c>
      <c r="BI234" s="313"/>
      <c r="BJ234" s="313"/>
      <c r="BK234" s="315" t="s">
        <v>907</v>
      </c>
    </row>
    <row r="235" spans="1:63" x14ac:dyDescent="0.3">
      <c r="A235" s="336">
        <v>131138</v>
      </c>
      <c r="B235" s="277" t="s">
        <v>1855</v>
      </c>
      <c r="C235" s="337" t="s">
        <v>270</v>
      </c>
      <c r="D235" s="338">
        <v>133.46</v>
      </c>
      <c r="E235" s="339"/>
      <c r="F235" s="339"/>
      <c r="G235" s="339" t="s">
        <v>892</v>
      </c>
      <c r="H235" s="281">
        <v>396</v>
      </c>
      <c r="I235" s="340">
        <v>103003</v>
      </c>
      <c r="J235" s="341">
        <v>133.46</v>
      </c>
      <c r="K235" s="342">
        <v>5</v>
      </c>
      <c r="L235" s="285">
        <f>IF(tabItens[[#This Row],[Média]] &gt; 0, tabItens[[#This Row],[QTDE ATUAL]] / tabItens[[#This Row],[Média]],999.9)</f>
        <v>1188</v>
      </c>
      <c r="M235" s="286">
        <v>0</v>
      </c>
      <c r="N235" s="287">
        <f>tabItens[[#This Row],[VALOR UNIT.]] * tabItens[[#This Row],[LC]]</f>
        <v>0</v>
      </c>
      <c r="O235" s="344" t="s">
        <v>2117</v>
      </c>
      <c r="P235" s="289"/>
      <c r="Q235" s="345"/>
      <c r="R235" s="343"/>
      <c r="S235" s="346"/>
      <c r="T235" s="292">
        <f>ROUNDDOWN(IFERROR(tabItens[[#This Row],[ATA DT.VALID.]] - $D$1,0) / 30,0)</f>
        <v>-1507</v>
      </c>
      <c r="U235" s="277" t="s">
        <v>1494</v>
      </c>
      <c r="V235" s="293">
        <v>1</v>
      </c>
      <c r="W235" s="294" t="s">
        <v>2106</v>
      </c>
      <c r="X235" s="295">
        <v>67</v>
      </c>
      <c r="Y235" s="296">
        <v>16</v>
      </c>
      <c r="Z235" s="297"/>
      <c r="AA235" s="298"/>
      <c r="AB235" s="299"/>
      <c r="AC235" s="299"/>
      <c r="AD235" s="298"/>
      <c r="AE235" s="299"/>
      <c r="AF235" s="292"/>
      <c r="AG235" s="300" t="s">
        <v>904</v>
      </c>
      <c r="AH235" s="301"/>
      <c r="AI235" s="292">
        <v>2</v>
      </c>
      <c r="AJ235" s="301">
        <v>44186</v>
      </c>
      <c r="AK235" s="301">
        <v>42342</v>
      </c>
      <c r="AL235" s="301">
        <v>44176</v>
      </c>
      <c r="AM235" s="346"/>
      <c r="AN235" s="339"/>
      <c r="AO235" s="302" t="str">
        <f>_xlfn.IFNA(IF(VLOOKUP(tabItens[[#This Row],[CÓDIGO]],tabExcluirDoEstoque[#Data],1,FALSE),"sim",""),"")</f>
        <v/>
      </c>
      <c r="AP235" s="303" t="str">
        <f ca="1">IF(OR(ISBLANK(tabItens[[#This Row],[ATA DT.VALID.]]),tabItens[[#This Row],[ATA DT.VALID.]]="",tabItens[[#This Row],[ATA DT.VALID.]]=" "),"",IF(TYPE(tabItens[[#This Row],[ATA DT.VALID.]])=1,ROUNDUP((tabItens[[#This Row],[ATA DT.VALID.]]-TODAY())/7,0),""))</f>
        <v/>
      </c>
      <c r="AQ235" s="304">
        <v>0</v>
      </c>
      <c r="AR235" s="305" t="str">
        <f>IF(ISBLANK(tabItens[[#This Row],[CÓDIGO]]),"",IFERROR(VLOOKUP(tabItens[[#This Row],[CÓDIGO]],Consumo!$C$3:$AC$862,26,FALSE),0))</f>
        <v>02.2023</v>
      </c>
      <c r="AS235" s="306">
        <f>SUMIF(Consumo!$C$3:$C$862,tabItens[[#This Row],[CÓDIGO]],Consumo!$N$3:$N$862) + SUMIF(Consumo!$C$3:$C$862,tabItens[[#This Row],[CÓDIGO]],Consumo!$O$3:$O$862) + SUMIF(Consumo!$C$3:$C$862,tabItens[[#This Row],[CÓDIGO]],Consumo!$P$3:$P$862) + SUMIF(Consumo!$C$3:$C$862,tabItens[[#This Row],[CÓDIGO]],Consumo!$Q$3:$Q$862)</f>
        <v>0</v>
      </c>
      <c r="AT235" s="306">
        <f>SUMIF(Consumo!$C$3:$C$862,tabItens[[#This Row],[CÓDIGO]],Consumo!$Z$3:$Z$862)</f>
        <v>5</v>
      </c>
      <c r="AU235" s="307">
        <f>SUMIF(Consumo!$C$3:$C$862,tabItens[[#This Row],[CÓDIGO]],Consumo!$AA$3:$AA$862)</f>
        <v>3</v>
      </c>
      <c r="AV235" s="308">
        <f>SUMIF(Consumo!$C$3:$C$862,tabItens[[#This Row],[CÓDIGO]],Consumo!$Y$3:$Y$862)</f>
        <v>0.33333333333333331</v>
      </c>
      <c r="AW235" s="281">
        <f>tabItens[[#This Row],[QTDE ATUAL]] + tabItens[[#This Row],[RC QTDE]] + tabItens[[#This Row],[AF SALDO]] + tabItens[[#This Row],[Recentes]]</f>
        <v>396</v>
      </c>
      <c r="AX235" s="309">
        <v>0</v>
      </c>
      <c r="AY235" s="309">
        <v>4</v>
      </c>
      <c r="AZ235" s="309">
        <f>IF(ISBLANK(tabItens[[#This Row],[CÓDIGO]]),"",tabItens[[#This Row],[PontoMês]] * (AZ$2+tabItens[[#This Row],[PontoQtM]]))</f>
        <v>0</v>
      </c>
      <c r="BA235" s="308">
        <f>tabItens[[#This Row],[PontoPed]] - tabItens[[#This Row],[Saldo]] + (1/10)</f>
        <v>-395.9</v>
      </c>
      <c r="BB235" s="308">
        <f xml:space="preserve"> tabItens[[#This Row],[PontoMês]] * BB$2 - tabItens[[#This Row],[QTDE ATUAL]] - (1/10)</f>
        <v>-396.1</v>
      </c>
      <c r="BC235" s="310">
        <f>IF( tabItens[[#This Row],[PontoPed]]&gt;0, IF(tabItens[[#This Row],[PontoPed]]&lt;1, 1, IF( tabItens[[#This Row],[Saldo]]&gt;tabItens[[#This Row],[PontoPed]], 0, (tabItens[[#This Row],[PontoPed]]-tabItens[[#This Row],[Saldo]])/tabItens[[#This Row],[PontoPed]] ) ), 0 )</f>
        <v>0</v>
      </c>
      <c r="BD235" s="311">
        <f>ROUNDDOWN(IF( OR( AND(tabItens[[#This Row],[PontoPed]]&lt;tabItens[[#This Row],[Saldo]],tabItens[[#This Row],[Saldo]]&gt;0), tabItens[[#This Row],[PontoPed]]=0), 99, IF(AND(tabItens[[#This Row],[Saldo]]=0,tabItens[[#This Row],[PontoPed]]&gt;0), 0, (1-tabItens[[#This Row],[PctAb]])*10 ) ),0)</f>
        <v>99</v>
      </c>
      <c r="BE235" s="312">
        <f>MAX(ROUNDDOWN( IF(tabItens[[#This Row],[Abaixo]] &gt; 0,   tabItens[[#This Row],[Abaixo]] + (tabItens[[#This Row],[PontoMês]] * IF( OR( ISBLANK(tabItens[[#This Row],[ATA Nº/ANO]]), tabItens[[#This Row],[ATA Nº/ANO]] = ""),BE$2,BE$1)),0),0),0)</f>
        <v>0</v>
      </c>
      <c r="BF2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5" s="313">
        <f>SUMIF(Consumo!$C$3:$C$862,tabItens[[#This Row],[CÓDIGO]],Consumo!$E$3:$E$862)</f>
        <v>0</v>
      </c>
      <c r="BH235" s="314">
        <f>IF(AND(tabItens[[#This Row],[Pend]] &gt; 0,tabItens[[#This Row],[Consumo]] &lt;&gt; 0), tabItens[[#This Row],[Pend]] / tabItens[[#This Row],[Consumo]], 0 )</f>
        <v>0</v>
      </c>
      <c r="BI235" s="313"/>
      <c r="BJ235" s="313"/>
      <c r="BK235" s="315" t="s">
        <v>907</v>
      </c>
    </row>
    <row r="236" spans="1:63" x14ac:dyDescent="0.3">
      <c r="A236" s="336">
        <v>136881</v>
      </c>
      <c r="B236" s="277" t="s">
        <v>1982</v>
      </c>
      <c r="C236" s="337" t="s">
        <v>270</v>
      </c>
      <c r="D236" s="338">
        <v>43.38</v>
      </c>
      <c r="E236" s="339"/>
      <c r="F236" s="339"/>
      <c r="G236" s="339" t="s">
        <v>892</v>
      </c>
      <c r="H236" s="281">
        <v>0</v>
      </c>
      <c r="I236" s="340">
        <v>103003</v>
      </c>
      <c r="J236" s="341">
        <v>43.38</v>
      </c>
      <c r="K236" s="342">
        <v>163</v>
      </c>
      <c r="L236" s="285">
        <f>IF(tabItens[[#This Row],[Média]] &gt; 0, tabItens[[#This Row],[QTDE ATUAL]] / tabItens[[#This Row],[Média]],999.9)</f>
        <v>0</v>
      </c>
      <c r="M236" s="286">
        <v>0</v>
      </c>
      <c r="N236" s="287">
        <f>tabItens[[#This Row],[VALOR UNIT.]] * tabItens[[#This Row],[LC]]</f>
        <v>0</v>
      </c>
      <c r="O236" s="344" t="s">
        <v>2231</v>
      </c>
      <c r="P236" s="289"/>
      <c r="Q236" s="345"/>
      <c r="R236" s="343"/>
      <c r="S236" s="346"/>
      <c r="T236" s="292">
        <f>ROUNDDOWN(IFERROR(tabItens[[#This Row],[ATA DT.VALID.]] - $D$1,0) / 30,0)</f>
        <v>-1507</v>
      </c>
      <c r="U236" s="277" t="s">
        <v>1533</v>
      </c>
      <c r="V236" s="293">
        <v>1</v>
      </c>
      <c r="W236" s="294" t="s">
        <v>2109</v>
      </c>
      <c r="X236" s="295">
        <v>54</v>
      </c>
      <c r="Y236" s="296">
        <v>4</v>
      </c>
      <c r="Z236" s="297">
        <v>2813</v>
      </c>
      <c r="AA236" s="298">
        <v>2023</v>
      </c>
      <c r="AB236" s="299">
        <v>200</v>
      </c>
      <c r="AC236" s="299"/>
      <c r="AD236" s="298"/>
      <c r="AE236" s="299"/>
      <c r="AF236" s="292"/>
      <c r="AG236" s="300" t="s">
        <v>904</v>
      </c>
      <c r="AH236" s="301"/>
      <c r="AI236" s="292">
        <v>82</v>
      </c>
      <c r="AJ236" s="301">
        <v>44538</v>
      </c>
      <c r="AK236" s="301">
        <v>43580</v>
      </c>
      <c r="AL236" s="301">
        <v>44519</v>
      </c>
      <c r="AM236" s="346"/>
      <c r="AN236" s="339"/>
      <c r="AO236" s="302" t="str">
        <f>_xlfn.IFNA(IF(VLOOKUP(tabItens[[#This Row],[CÓDIGO]],tabExcluirDoEstoque[#Data],1,FALSE),"sim",""),"")</f>
        <v/>
      </c>
      <c r="AP236" s="303" t="str">
        <f ca="1">IF(OR(ISBLANK(tabItens[[#This Row],[ATA DT.VALID.]]),tabItens[[#This Row],[ATA DT.VALID.]]="",tabItens[[#This Row],[ATA DT.VALID.]]=" "),"",IF(TYPE(tabItens[[#This Row],[ATA DT.VALID.]])=1,ROUNDUP((tabItens[[#This Row],[ATA DT.VALID.]]-TODAY())/7,0),""))</f>
        <v/>
      </c>
      <c r="AQ236" s="304">
        <v>0</v>
      </c>
      <c r="AR236" s="305" t="str">
        <f>IF(ISBLANK(tabItens[[#This Row],[CÓDIGO]]),"",IFERROR(VLOOKUP(tabItens[[#This Row],[CÓDIGO]],Consumo!$C$3:$AC$862,26,FALSE),0))</f>
        <v>09.2023</v>
      </c>
      <c r="AS236" s="306">
        <f>SUMIF(Consumo!$C$3:$C$862,tabItens[[#This Row],[CÓDIGO]],Consumo!$N$3:$N$862) + SUMIF(Consumo!$C$3:$C$862,tabItens[[#This Row],[CÓDIGO]],Consumo!$O$3:$O$862) + SUMIF(Consumo!$C$3:$C$862,tabItens[[#This Row],[CÓDIGO]],Consumo!$P$3:$P$862) + SUMIF(Consumo!$C$3:$C$862,tabItens[[#This Row],[CÓDIGO]],Consumo!$Q$3:$Q$862)</f>
        <v>75</v>
      </c>
      <c r="AT236" s="306">
        <f>SUMIF(Consumo!$C$3:$C$862,tabItens[[#This Row],[CÓDIGO]],Consumo!$Z$3:$Z$862)</f>
        <v>264</v>
      </c>
      <c r="AU236" s="307">
        <f>SUMIF(Consumo!$C$3:$C$862,tabItens[[#This Row],[CÓDIGO]],Consumo!$AA$3:$AA$862)</f>
        <v>35</v>
      </c>
      <c r="AV236" s="308">
        <f>SUMIF(Consumo!$C$3:$C$862,tabItens[[#This Row],[CÓDIGO]],Consumo!$Y$3:$Y$862)</f>
        <v>22</v>
      </c>
      <c r="AW236" s="281">
        <f>tabItens[[#This Row],[QTDE ATUAL]] + tabItens[[#This Row],[RC QTDE]] + tabItens[[#This Row],[AF SALDO]] + tabItens[[#This Row],[Recentes]]</f>
        <v>200</v>
      </c>
      <c r="AX236" s="309">
        <v>0</v>
      </c>
      <c r="AY236" s="309">
        <v>4</v>
      </c>
      <c r="AZ236" s="309">
        <f>IF(ISBLANK(tabItens[[#This Row],[CÓDIGO]]),"",tabItens[[#This Row],[PontoMês]] * (AZ$2+tabItens[[#This Row],[PontoQtM]]))</f>
        <v>0</v>
      </c>
      <c r="BA236" s="308">
        <f>tabItens[[#This Row],[PontoPed]] - tabItens[[#This Row],[Saldo]] + (1/10)</f>
        <v>-199.9</v>
      </c>
      <c r="BB236" s="308">
        <f xml:space="preserve"> tabItens[[#This Row],[PontoMês]] * BB$2 - tabItens[[#This Row],[QTDE ATUAL]] - (1/10)</f>
        <v>-0.1</v>
      </c>
      <c r="BC236" s="310">
        <f>IF( tabItens[[#This Row],[PontoPed]]&gt;0, IF(tabItens[[#This Row],[PontoPed]]&lt;1, 1, IF( tabItens[[#This Row],[Saldo]]&gt;tabItens[[#This Row],[PontoPed]], 0, (tabItens[[#This Row],[PontoPed]]-tabItens[[#This Row],[Saldo]])/tabItens[[#This Row],[PontoPed]] ) ), 0 )</f>
        <v>0</v>
      </c>
      <c r="BD236" s="311">
        <f>ROUNDDOWN(IF( OR( AND(tabItens[[#This Row],[PontoPed]]&lt;tabItens[[#This Row],[Saldo]],tabItens[[#This Row],[Saldo]]&gt;0), tabItens[[#This Row],[PontoPed]]=0), 99, IF(AND(tabItens[[#This Row],[Saldo]]=0,tabItens[[#This Row],[PontoPed]]&gt;0), 0, (1-tabItens[[#This Row],[PctAb]])*10 ) ),0)</f>
        <v>99</v>
      </c>
      <c r="BE236" s="312">
        <f>MAX(ROUNDDOWN( IF(tabItens[[#This Row],[Abaixo]] &gt; 0,   tabItens[[#This Row],[Abaixo]] + (tabItens[[#This Row],[PontoMês]] * IF( OR( ISBLANK(tabItens[[#This Row],[ATA Nº/ANO]]), tabItens[[#This Row],[ATA Nº/ANO]] = ""),BE$2,BE$1)),0),0),0)</f>
        <v>0</v>
      </c>
      <c r="BF2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6" s="313">
        <f>SUMIF(Consumo!$C$3:$C$862,tabItens[[#This Row],[CÓDIGO]],Consumo!$E$3:$E$862)</f>
        <v>20</v>
      </c>
      <c r="BH236" s="314">
        <f>IF(AND(tabItens[[#This Row],[Pend]] &gt; 0,tabItens[[#This Row],[Consumo]] &lt;&gt; 0), tabItens[[#This Row],[Pend]] / tabItens[[#This Row],[Consumo]], 0 )</f>
        <v>7.575757575757576E-2</v>
      </c>
      <c r="BI236" s="313"/>
      <c r="BJ236" s="313"/>
      <c r="BK236" s="315" t="s">
        <v>907</v>
      </c>
    </row>
    <row r="237" spans="1:63" x14ac:dyDescent="0.3">
      <c r="A237" s="336">
        <v>106544</v>
      </c>
      <c r="B237" s="277" t="s">
        <v>1679</v>
      </c>
      <c r="C237" s="337" t="s">
        <v>264</v>
      </c>
      <c r="D237" s="338">
        <v>1.3</v>
      </c>
      <c r="E237" s="339"/>
      <c r="F237" s="339"/>
      <c r="G237" s="339" t="s">
        <v>892</v>
      </c>
      <c r="H237" s="281">
        <v>2000</v>
      </c>
      <c r="I237" s="340">
        <v>103003</v>
      </c>
      <c r="J237" s="341">
        <v>1.3</v>
      </c>
      <c r="K237" s="342">
        <v>2005</v>
      </c>
      <c r="L237" s="285">
        <f>IF(tabItens[[#This Row],[Média]] &gt; 0, tabItens[[#This Row],[QTDE ATUAL]] / tabItens[[#This Row],[Média]],999.9)</f>
        <v>9.8079280751941162</v>
      </c>
      <c r="M237" s="286">
        <v>0</v>
      </c>
      <c r="N237" s="287">
        <f>tabItens[[#This Row],[VALOR UNIT.]] * tabItens[[#This Row],[LC]]</f>
        <v>0</v>
      </c>
      <c r="O237" s="344" t="s">
        <v>2199</v>
      </c>
      <c r="P237" s="289"/>
      <c r="Q237" s="345"/>
      <c r="R237" s="343"/>
      <c r="S237" s="346"/>
      <c r="T237" s="292">
        <f>ROUNDDOWN(IFERROR(tabItens[[#This Row],[ATA DT.VALID.]] - $D$1,0) / 30,0)</f>
        <v>-1507</v>
      </c>
      <c r="U237" s="277" t="s">
        <v>1060</v>
      </c>
      <c r="V237" s="293">
        <v>1</v>
      </c>
      <c r="W237" s="294" t="s">
        <v>906</v>
      </c>
      <c r="X237" s="295">
        <v>67</v>
      </c>
      <c r="Y237" s="296">
        <v>9</v>
      </c>
      <c r="Z237" s="297"/>
      <c r="AA237" s="298"/>
      <c r="AB237" s="299"/>
      <c r="AC237" s="299"/>
      <c r="AD237" s="298"/>
      <c r="AE237" s="299"/>
      <c r="AF237" s="292"/>
      <c r="AG237" s="300" t="s">
        <v>904</v>
      </c>
      <c r="AH237" s="301"/>
      <c r="AI237" s="292">
        <v>696</v>
      </c>
      <c r="AJ237" s="301">
        <v>45201</v>
      </c>
      <c r="AK237" s="301">
        <v>39589</v>
      </c>
      <c r="AL237" s="301">
        <v>45189</v>
      </c>
      <c r="AM237" s="346"/>
      <c r="AN237" s="339"/>
      <c r="AO237" s="302" t="str">
        <f>_xlfn.IFNA(IF(VLOOKUP(tabItens[[#This Row],[CÓDIGO]],tabExcluirDoEstoque[#Data],1,FALSE),"sim",""),"")</f>
        <v/>
      </c>
      <c r="AP237" s="303" t="str">
        <f ca="1">IF(OR(ISBLANK(tabItens[[#This Row],[ATA DT.VALID.]]),tabItens[[#This Row],[ATA DT.VALID.]]="",tabItens[[#This Row],[ATA DT.VALID.]]=" "),"",IF(TYPE(tabItens[[#This Row],[ATA DT.VALID.]])=1,ROUNDUP((tabItens[[#This Row],[ATA DT.VALID.]]-TODAY())/7,0),""))</f>
        <v/>
      </c>
      <c r="AQ237" s="304">
        <v>0</v>
      </c>
      <c r="AR237" s="305" t="str">
        <f>IF(ISBLANK(tabItens[[#This Row],[CÓDIGO]]),"",IFERROR(VLOOKUP(tabItens[[#This Row],[CÓDIGO]],Consumo!$C$3:$AC$862,26,FALSE),0))</f>
        <v>05.2023</v>
      </c>
      <c r="AS237" s="306">
        <f>SUMIF(Consumo!$C$3:$C$862,tabItens[[#This Row],[CÓDIGO]],Consumo!$N$3:$N$862) + SUMIF(Consumo!$C$3:$C$862,tabItens[[#This Row],[CÓDIGO]],Consumo!$O$3:$O$862) + SUMIF(Consumo!$C$3:$C$862,tabItens[[#This Row],[CÓDIGO]],Consumo!$P$3:$P$862) + SUMIF(Consumo!$C$3:$C$862,tabItens[[#This Row],[CÓDIGO]],Consumo!$Q$3:$Q$862)</f>
        <v>0</v>
      </c>
      <c r="AT237" s="306">
        <f>SUMIF(Consumo!$C$3:$C$862,tabItens[[#This Row],[CÓDIGO]],Consumo!$Z$3:$Z$862)</f>
        <v>2447</v>
      </c>
      <c r="AU237" s="307">
        <f>SUMIF(Consumo!$C$3:$C$862,tabItens[[#This Row],[CÓDIGO]],Consumo!$AA$3:$AA$862)</f>
        <v>666</v>
      </c>
      <c r="AV237" s="308">
        <f>SUMIF(Consumo!$C$3:$C$862,tabItens[[#This Row],[CÓDIGO]],Consumo!$Y$3:$Y$862)</f>
        <v>203.91666666666666</v>
      </c>
      <c r="AW237" s="281">
        <f>tabItens[[#This Row],[QTDE ATUAL]] + tabItens[[#This Row],[RC QTDE]] + tabItens[[#This Row],[AF SALDO]] + tabItens[[#This Row],[Recentes]]</f>
        <v>2000</v>
      </c>
      <c r="AX237" s="309">
        <v>142</v>
      </c>
      <c r="AY237" s="309">
        <v>4</v>
      </c>
      <c r="AZ237" s="309">
        <f>IF(ISBLANK(tabItens[[#This Row],[CÓDIGO]]),"",tabItens[[#This Row],[PontoMês]] * (AZ$2+tabItens[[#This Row],[PontoQtM]]))</f>
        <v>568</v>
      </c>
      <c r="BA237" s="308">
        <f>tabItens[[#This Row],[PontoPed]] - tabItens[[#This Row],[Saldo]] + (1/10)</f>
        <v>-1431.9</v>
      </c>
      <c r="BB237" s="308">
        <f xml:space="preserve"> tabItens[[#This Row],[PontoMês]] * BB$2 - tabItens[[#This Row],[QTDE ATUAL]] - (1/10)</f>
        <v>-1858.1</v>
      </c>
      <c r="BC237" s="310">
        <f>IF( tabItens[[#This Row],[PontoPed]]&gt;0, IF(tabItens[[#This Row],[PontoPed]]&lt;1, 1, IF( tabItens[[#This Row],[Saldo]]&gt;tabItens[[#This Row],[PontoPed]], 0, (tabItens[[#This Row],[PontoPed]]-tabItens[[#This Row],[Saldo]])/tabItens[[#This Row],[PontoPed]] ) ), 0 )</f>
        <v>0</v>
      </c>
      <c r="BD237" s="311">
        <f>ROUNDDOWN(IF( OR( AND(tabItens[[#This Row],[PontoPed]]&lt;tabItens[[#This Row],[Saldo]],tabItens[[#This Row],[Saldo]]&gt;0), tabItens[[#This Row],[PontoPed]]=0), 99, IF(AND(tabItens[[#This Row],[Saldo]]=0,tabItens[[#This Row],[PontoPed]]&gt;0), 0, (1-tabItens[[#This Row],[PctAb]])*10 ) ),0)</f>
        <v>99</v>
      </c>
      <c r="BE237" s="312">
        <f>MAX(ROUNDDOWN( IF(tabItens[[#This Row],[Abaixo]] &gt; 0,   tabItens[[#This Row],[Abaixo]] + (tabItens[[#This Row],[PontoMês]] * IF( OR( ISBLANK(tabItens[[#This Row],[ATA Nº/ANO]]), tabItens[[#This Row],[ATA Nº/ANO]] = ""),BE$2,BE$1)),0),0),0)</f>
        <v>0</v>
      </c>
      <c r="BF2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7" s="313">
        <f>SUMIF(Consumo!$C$3:$C$862,tabItens[[#This Row],[CÓDIGO]],Consumo!$E$3:$E$862)</f>
        <v>397</v>
      </c>
      <c r="BH237" s="314">
        <f>IF(AND(tabItens[[#This Row],[Pend]] &gt; 0,tabItens[[#This Row],[Consumo]] &lt;&gt; 0), tabItens[[#This Row],[Pend]] / tabItens[[#This Row],[Consumo]], 0 )</f>
        <v>0.16223947691050267</v>
      </c>
      <c r="BI237" s="313"/>
      <c r="BJ237" s="313"/>
      <c r="BK237" s="315" t="s">
        <v>907</v>
      </c>
    </row>
    <row r="238" spans="1:63" x14ac:dyDescent="0.3">
      <c r="A238" s="336">
        <v>109986</v>
      </c>
      <c r="B238" s="277" t="s">
        <v>1709</v>
      </c>
      <c r="C238" s="337" t="s">
        <v>264</v>
      </c>
      <c r="D238" s="338">
        <v>14.5</v>
      </c>
      <c r="E238" s="339"/>
      <c r="F238" s="339"/>
      <c r="G238" s="339" t="s">
        <v>892</v>
      </c>
      <c r="H238" s="281">
        <v>98</v>
      </c>
      <c r="I238" s="340">
        <v>103003</v>
      </c>
      <c r="J238" s="341">
        <v>14.5</v>
      </c>
      <c r="K238" s="342"/>
      <c r="L238" s="285">
        <f>IF(tabItens[[#This Row],[Média]] &gt; 0, tabItens[[#This Row],[QTDE ATUAL]] / tabItens[[#This Row],[Média]],999.9)</f>
        <v>999.9</v>
      </c>
      <c r="M238" s="286">
        <v>0</v>
      </c>
      <c r="N238" s="287">
        <f>tabItens[[#This Row],[VALOR UNIT.]] * tabItens[[#This Row],[LC]]</f>
        <v>0</v>
      </c>
      <c r="O238" s="344" t="s">
        <v>2199</v>
      </c>
      <c r="P238" s="289"/>
      <c r="Q238" s="345"/>
      <c r="R238" s="343"/>
      <c r="S238" s="346"/>
      <c r="T238" s="292">
        <f>ROUNDDOWN(IFERROR(tabItens[[#This Row],[ATA DT.VALID.]] - $D$1,0) / 30,0)</f>
        <v>-1507</v>
      </c>
      <c r="U238" s="277" t="s">
        <v>1317</v>
      </c>
      <c r="V238" s="293">
        <v>1</v>
      </c>
      <c r="W238" s="294" t="s">
        <v>2106</v>
      </c>
      <c r="X238" s="295">
        <v>83</v>
      </c>
      <c r="Y238" s="296">
        <v>4</v>
      </c>
      <c r="Z238" s="297"/>
      <c r="AA238" s="298"/>
      <c r="AB238" s="299"/>
      <c r="AC238" s="299"/>
      <c r="AD238" s="298"/>
      <c r="AE238" s="299"/>
      <c r="AF238" s="292"/>
      <c r="AG238" s="300" t="s">
        <v>904</v>
      </c>
      <c r="AH238" s="301"/>
      <c r="AI238" s="292">
        <v>0</v>
      </c>
      <c r="AJ238" s="301">
        <v>43614</v>
      </c>
      <c r="AK238" s="301">
        <v>39877</v>
      </c>
      <c r="AL238" s="301">
        <v>43588</v>
      </c>
      <c r="AM238" s="346"/>
      <c r="AN238" s="339"/>
      <c r="AO238" s="302" t="str">
        <f>_xlfn.IFNA(IF(VLOOKUP(tabItens[[#This Row],[CÓDIGO]],tabExcluirDoEstoque[#Data],1,FALSE),"sim",""),"")</f>
        <v/>
      </c>
      <c r="AP238" s="303" t="str">
        <f ca="1">IF(OR(ISBLANK(tabItens[[#This Row],[ATA DT.VALID.]]),tabItens[[#This Row],[ATA DT.VALID.]]="",tabItens[[#This Row],[ATA DT.VALID.]]=" "),"",IF(TYPE(tabItens[[#This Row],[ATA DT.VALID.]])=1,ROUNDUP((tabItens[[#This Row],[ATA DT.VALID.]]-TODAY())/7,0),""))</f>
        <v/>
      </c>
      <c r="AQ238" s="304">
        <v>0</v>
      </c>
      <c r="AR238" s="305">
        <f>IF(ISBLANK(tabItens[[#This Row],[CÓDIGO]]),"",IFERROR(VLOOKUP(tabItens[[#This Row],[CÓDIGO]],Consumo!$C$3:$AC$862,26,FALSE),0))</f>
        <v>0</v>
      </c>
      <c r="AS238" s="306">
        <f>SUMIF(Consumo!$C$3:$C$862,tabItens[[#This Row],[CÓDIGO]],Consumo!$N$3:$N$862) + SUMIF(Consumo!$C$3:$C$862,tabItens[[#This Row],[CÓDIGO]],Consumo!$O$3:$O$862) + SUMIF(Consumo!$C$3:$C$862,tabItens[[#This Row],[CÓDIGO]],Consumo!$P$3:$P$862) + SUMIF(Consumo!$C$3:$C$862,tabItens[[#This Row],[CÓDIGO]],Consumo!$Q$3:$Q$862)</f>
        <v>0</v>
      </c>
      <c r="AT238" s="306">
        <f>SUMIF(Consumo!$C$3:$C$862,tabItens[[#This Row],[CÓDIGO]],Consumo!$Z$3:$Z$862)</f>
        <v>0</v>
      </c>
      <c r="AU238" s="307">
        <f>SUMIF(Consumo!$C$3:$C$862,tabItens[[#This Row],[CÓDIGO]],Consumo!$AA$3:$AA$862)</f>
        <v>0</v>
      </c>
      <c r="AV238" s="308">
        <f>SUMIF(Consumo!$C$3:$C$862,tabItens[[#This Row],[CÓDIGO]],Consumo!$Y$3:$Y$862)</f>
        <v>0</v>
      </c>
      <c r="AW238" s="281">
        <f>tabItens[[#This Row],[QTDE ATUAL]] + tabItens[[#This Row],[RC QTDE]] + tabItens[[#This Row],[AF SALDO]] + tabItens[[#This Row],[Recentes]]</f>
        <v>98</v>
      </c>
      <c r="AX238" s="309">
        <v>10</v>
      </c>
      <c r="AY238" s="309">
        <v>4</v>
      </c>
      <c r="AZ238" s="309">
        <f>IF(ISBLANK(tabItens[[#This Row],[CÓDIGO]]),"",tabItens[[#This Row],[PontoMês]] * (AZ$2+tabItens[[#This Row],[PontoQtM]]))</f>
        <v>40</v>
      </c>
      <c r="BA238" s="308">
        <f>tabItens[[#This Row],[PontoPed]] - tabItens[[#This Row],[Saldo]] + (1/10)</f>
        <v>-57.9</v>
      </c>
      <c r="BB238" s="308">
        <f xml:space="preserve"> tabItens[[#This Row],[PontoMês]] * BB$2 - tabItens[[#This Row],[QTDE ATUAL]] - (1/10)</f>
        <v>-88.1</v>
      </c>
      <c r="BC238" s="310">
        <f>IF( tabItens[[#This Row],[PontoPed]]&gt;0, IF(tabItens[[#This Row],[PontoPed]]&lt;1, 1, IF( tabItens[[#This Row],[Saldo]]&gt;tabItens[[#This Row],[PontoPed]], 0, (tabItens[[#This Row],[PontoPed]]-tabItens[[#This Row],[Saldo]])/tabItens[[#This Row],[PontoPed]] ) ), 0 )</f>
        <v>0</v>
      </c>
      <c r="BD238" s="311">
        <f>ROUNDDOWN(IF( OR( AND(tabItens[[#This Row],[PontoPed]]&lt;tabItens[[#This Row],[Saldo]],tabItens[[#This Row],[Saldo]]&gt;0), tabItens[[#This Row],[PontoPed]]=0), 99, IF(AND(tabItens[[#This Row],[Saldo]]=0,tabItens[[#This Row],[PontoPed]]&gt;0), 0, (1-tabItens[[#This Row],[PctAb]])*10 ) ),0)</f>
        <v>99</v>
      </c>
      <c r="BE238" s="312">
        <f>MAX(ROUNDDOWN( IF(tabItens[[#This Row],[Abaixo]] &gt; 0,   tabItens[[#This Row],[Abaixo]] + (tabItens[[#This Row],[PontoMês]] * IF( OR( ISBLANK(tabItens[[#This Row],[ATA Nº/ANO]]), tabItens[[#This Row],[ATA Nº/ANO]] = ""),BE$2,BE$1)),0),0),0)</f>
        <v>0</v>
      </c>
      <c r="BF2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8" s="313">
        <f>SUMIF(Consumo!$C$3:$C$862,tabItens[[#This Row],[CÓDIGO]],Consumo!$E$3:$E$862)</f>
        <v>0</v>
      </c>
      <c r="BH238" s="314">
        <f>IF(AND(tabItens[[#This Row],[Pend]] &gt; 0,tabItens[[#This Row],[Consumo]] &lt;&gt; 0), tabItens[[#This Row],[Pend]] / tabItens[[#This Row],[Consumo]], 0 )</f>
        <v>0</v>
      </c>
      <c r="BI238" s="313"/>
      <c r="BJ238" s="313"/>
      <c r="BK238" s="315" t="s">
        <v>907</v>
      </c>
    </row>
    <row r="239" spans="1:63" x14ac:dyDescent="0.3">
      <c r="A239" s="336">
        <v>138475</v>
      </c>
      <c r="B239" s="277" t="s">
        <v>2011</v>
      </c>
      <c r="C239" s="337" t="s">
        <v>264</v>
      </c>
      <c r="D239" s="338">
        <v>13.05</v>
      </c>
      <c r="E239" s="339"/>
      <c r="F239" s="339"/>
      <c r="G239" s="339" t="s">
        <v>892</v>
      </c>
      <c r="H239" s="281">
        <v>155</v>
      </c>
      <c r="I239" s="340">
        <v>103003</v>
      </c>
      <c r="J239" s="341">
        <v>13.05</v>
      </c>
      <c r="K239" s="342">
        <v>21</v>
      </c>
      <c r="L239" s="285">
        <f>IF(tabItens[[#This Row],[Média]] &gt; 0, tabItens[[#This Row],[QTDE ATUAL]] / tabItens[[#This Row],[Média]],999.9)</f>
        <v>97.894736842105274</v>
      </c>
      <c r="M239" s="286">
        <v>0</v>
      </c>
      <c r="N239" s="287">
        <f>tabItens[[#This Row],[VALOR UNIT.]] * tabItens[[#This Row],[LC]]</f>
        <v>0</v>
      </c>
      <c r="O239" s="344" t="s">
        <v>2199</v>
      </c>
      <c r="P239" s="289"/>
      <c r="Q239" s="345"/>
      <c r="R239" s="343"/>
      <c r="S239" s="346"/>
      <c r="T239" s="292">
        <f>ROUNDDOWN(IFERROR(tabItens[[#This Row],[ATA DT.VALID.]] - $D$1,0) / 30,0)</f>
        <v>-1507</v>
      </c>
      <c r="U239" s="277" t="s">
        <v>1317</v>
      </c>
      <c r="V239" s="293">
        <v>1</v>
      </c>
      <c r="W239" s="294" t="s">
        <v>2106</v>
      </c>
      <c r="X239" s="295">
        <v>83</v>
      </c>
      <c r="Y239" s="296">
        <v>4</v>
      </c>
      <c r="Z239" s="297"/>
      <c r="AA239" s="298"/>
      <c r="AB239" s="299"/>
      <c r="AC239" s="299"/>
      <c r="AD239" s="298"/>
      <c r="AE239" s="299"/>
      <c r="AF239" s="292"/>
      <c r="AG239" s="300" t="s">
        <v>904</v>
      </c>
      <c r="AH239" s="301"/>
      <c r="AI239" s="292">
        <v>8</v>
      </c>
      <c r="AJ239" s="301">
        <v>43878</v>
      </c>
      <c r="AK239" s="301">
        <v>43721</v>
      </c>
      <c r="AL239" s="301">
        <v>43826</v>
      </c>
      <c r="AM239" s="346"/>
      <c r="AN239" s="339"/>
      <c r="AO239" s="302" t="str">
        <f>_xlfn.IFNA(IF(VLOOKUP(tabItens[[#This Row],[CÓDIGO]],tabExcluirDoEstoque[#Data],1,FALSE),"sim",""),"")</f>
        <v/>
      </c>
      <c r="AP239" s="303" t="str">
        <f ca="1">IF(OR(ISBLANK(tabItens[[#This Row],[ATA DT.VALID.]]),tabItens[[#This Row],[ATA DT.VALID.]]="",tabItens[[#This Row],[ATA DT.VALID.]]=" "),"",IF(TYPE(tabItens[[#This Row],[ATA DT.VALID.]])=1,ROUNDUP((tabItens[[#This Row],[ATA DT.VALID.]]-TODAY())/7,0),""))</f>
        <v/>
      </c>
      <c r="AQ239" s="304">
        <v>0</v>
      </c>
      <c r="AR239" s="305" t="str">
        <f>IF(ISBLANK(tabItens[[#This Row],[CÓDIGO]]),"",IFERROR(VLOOKUP(tabItens[[#This Row],[CÓDIGO]],Consumo!$C$3:$AC$862,26,FALSE),0))</f>
        <v>03.2023</v>
      </c>
      <c r="AS239" s="306">
        <f>SUMIF(Consumo!$C$3:$C$862,tabItens[[#This Row],[CÓDIGO]],Consumo!$N$3:$N$862) + SUMIF(Consumo!$C$3:$C$862,tabItens[[#This Row],[CÓDIGO]],Consumo!$O$3:$O$862) + SUMIF(Consumo!$C$3:$C$862,tabItens[[#This Row],[CÓDIGO]],Consumo!$P$3:$P$862) + SUMIF(Consumo!$C$3:$C$862,tabItens[[#This Row],[CÓDIGO]],Consumo!$Q$3:$Q$862)</f>
        <v>0</v>
      </c>
      <c r="AT239" s="306">
        <f>SUMIF(Consumo!$C$3:$C$862,tabItens[[#This Row],[CÓDIGO]],Consumo!$Z$3:$Z$862)</f>
        <v>21</v>
      </c>
      <c r="AU239" s="307">
        <f>SUMIF(Consumo!$C$3:$C$862,tabItens[[#This Row],[CÓDIGO]],Consumo!$AA$3:$AA$862)</f>
        <v>10</v>
      </c>
      <c r="AV239" s="308">
        <f>SUMIF(Consumo!$C$3:$C$862,tabItens[[#This Row],[CÓDIGO]],Consumo!$Y$3:$Y$862)</f>
        <v>1.5833333333333333</v>
      </c>
      <c r="AW239" s="281">
        <f>tabItens[[#This Row],[QTDE ATUAL]] + tabItens[[#This Row],[RC QTDE]] + tabItens[[#This Row],[AF SALDO]] + tabItens[[#This Row],[Recentes]]</f>
        <v>155</v>
      </c>
      <c r="AX239" s="309">
        <v>17</v>
      </c>
      <c r="AY239" s="309">
        <v>4</v>
      </c>
      <c r="AZ239" s="309">
        <f>IF(ISBLANK(tabItens[[#This Row],[CÓDIGO]]),"",tabItens[[#This Row],[PontoMês]] * (AZ$2+tabItens[[#This Row],[PontoQtM]]))</f>
        <v>68</v>
      </c>
      <c r="BA239" s="308">
        <f>tabItens[[#This Row],[PontoPed]] - tabItens[[#This Row],[Saldo]] + (1/10)</f>
        <v>-86.9</v>
      </c>
      <c r="BB239" s="308">
        <f xml:space="preserve"> tabItens[[#This Row],[PontoMês]] * BB$2 - tabItens[[#This Row],[QTDE ATUAL]] - (1/10)</f>
        <v>-138.1</v>
      </c>
      <c r="BC239" s="310">
        <f>IF( tabItens[[#This Row],[PontoPed]]&gt;0, IF(tabItens[[#This Row],[PontoPed]]&lt;1, 1, IF( tabItens[[#This Row],[Saldo]]&gt;tabItens[[#This Row],[PontoPed]], 0, (tabItens[[#This Row],[PontoPed]]-tabItens[[#This Row],[Saldo]])/tabItens[[#This Row],[PontoPed]] ) ), 0 )</f>
        <v>0</v>
      </c>
      <c r="BD239" s="311">
        <f>ROUNDDOWN(IF( OR( AND(tabItens[[#This Row],[PontoPed]]&lt;tabItens[[#This Row],[Saldo]],tabItens[[#This Row],[Saldo]]&gt;0), tabItens[[#This Row],[PontoPed]]=0), 99, IF(AND(tabItens[[#This Row],[Saldo]]=0,tabItens[[#This Row],[PontoPed]]&gt;0), 0, (1-tabItens[[#This Row],[PctAb]])*10 ) ),0)</f>
        <v>99</v>
      </c>
      <c r="BE239" s="312">
        <f>MAX(ROUNDDOWN( IF(tabItens[[#This Row],[Abaixo]] &gt; 0,   tabItens[[#This Row],[Abaixo]] + (tabItens[[#This Row],[PontoMês]] * IF( OR( ISBLANK(tabItens[[#This Row],[ATA Nº/ANO]]), tabItens[[#This Row],[ATA Nº/ANO]] = ""),BE$2,BE$1)),0),0),0)</f>
        <v>0</v>
      </c>
      <c r="BF2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39" s="313">
        <f>SUMIF(Consumo!$C$3:$C$862,tabItens[[#This Row],[CÓDIGO]],Consumo!$E$3:$E$862)</f>
        <v>0</v>
      </c>
      <c r="BH239" s="314">
        <f>IF(AND(tabItens[[#This Row],[Pend]] &gt; 0,tabItens[[#This Row],[Consumo]] &lt;&gt; 0), tabItens[[#This Row],[Pend]] / tabItens[[#This Row],[Consumo]], 0 )</f>
        <v>0</v>
      </c>
      <c r="BI239" s="313"/>
      <c r="BJ239" s="313"/>
      <c r="BK239" s="315" t="s">
        <v>907</v>
      </c>
    </row>
    <row r="240" spans="1:63" x14ac:dyDescent="0.3">
      <c r="A240" s="336">
        <v>140326</v>
      </c>
      <c r="B240" s="277" t="s">
        <v>2060</v>
      </c>
      <c r="C240" s="337" t="s">
        <v>291</v>
      </c>
      <c r="D240" s="338">
        <v>12.34</v>
      </c>
      <c r="E240" s="339"/>
      <c r="F240" s="339"/>
      <c r="G240" s="339" t="s">
        <v>892</v>
      </c>
      <c r="H240" s="281">
        <v>1176</v>
      </c>
      <c r="I240" s="340">
        <v>103003</v>
      </c>
      <c r="J240" s="341">
        <v>12.34</v>
      </c>
      <c r="K240" s="342">
        <v>102</v>
      </c>
      <c r="L240" s="285">
        <f>IF(tabItens[[#This Row],[Média]] &gt; 0, tabItens[[#This Row],[QTDE ATUAL]] / tabItens[[#This Row],[Média]],999.9)</f>
        <v>170.02409638554215</v>
      </c>
      <c r="M240" s="286">
        <v>0</v>
      </c>
      <c r="N240" s="287">
        <f>tabItens[[#This Row],[VALOR UNIT.]] * tabItens[[#This Row],[LC]]</f>
        <v>0</v>
      </c>
      <c r="O240" s="344" t="s">
        <v>2174</v>
      </c>
      <c r="P240" s="289"/>
      <c r="Q240" s="345"/>
      <c r="R240" s="343"/>
      <c r="S240" s="346"/>
      <c r="T240" s="292">
        <f>ROUNDDOWN(IFERROR(tabItens[[#This Row],[ATA DT.VALID.]] - $D$1,0) / 30,0)</f>
        <v>-1507</v>
      </c>
      <c r="U240" s="277" t="s">
        <v>1154</v>
      </c>
      <c r="V240" s="293">
        <v>1</v>
      </c>
      <c r="W240" s="294" t="s">
        <v>906</v>
      </c>
      <c r="X240" s="295">
        <v>51</v>
      </c>
      <c r="Y240" s="296">
        <v>33</v>
      </c>
      <c r="Z240" s="297"/>
      <c r="AA240" s="298"/>
      <c r="AB240" s="299"/>
      <c r="AC240" s="299"/>
      <c r="AD240" s="298"/>
      <c r="AE240" s="299"/>
      <c r="AF240" s="292"/>
      <c r="AG240" s="300" t="s">
        <v>904</v>
      </c>
      <c r="AH240" s="301"/>
      <c r="AI240" s="292">
        <v>32</v>
      </c>
      <c r="AJ240" s="301">
        <v>45210</v>
      </c>
      <c r="AK240" s="301">
        <v>44180</v>
      </c>
      <c r="AL240" s="301">
        <v>45189</v>
      </c>
      <c r="AM240" s="346"/>
      <c r="AN240" s="339"/>
      <c r="AO240" s="302" t="str">
        <f>_xlfn.IFNA(IF(VLOOKUP(tabItens[[#This Row],[CÓDIGO]],tabExcluirDoEstoque[#Data],1,FALSE),"sim",""),"")</f>
        <v/>
      </c>
      <c r="AP240" s="303" t="str">
        <f ca="1">IF(OR(ISBLANK(tabItens[[#This Row],[ATA DT.VALID.]]),tabItens[[#This Row],[ATA DT.VALID.]]="",tabItens[[#This Row],[ATA DT.VALID.]]=" "),"",IF(TYPE(tabItens[[#This Row],[ATA DT.VALID.]])=1,ROUNDUP((tabItens[[#This Row],[ATA DT.VALID.]]-TODAY())/7,0),""))</f>
        <v/>
      </c>
      <c r="AQ240" s="304">
        <v>0</v>
      </c>
      <c r="AR240" s="305" t="str">
        <f>IF(ISBLANK(tabItens[[#This Row],[CÓDIGO]]),"",IFERROR(VLOOKUP(tabItens[[#This Row],[CÓDIGO]],Consumo!$C$3:$AC$862,26,FALSE),0))</f>
        <v>10.2022</v>
      </c>
      <c r="AS240" s="306">
        <f>SUMIF(Consumo!$C$3:$C$862,tabItens[[#This Row],[CÓDIGO]],Consumo!$N$3:$N$862) + SUMIF(Consumo!$C$3:$C$862,tabItens[[#This Row],[CÓDIGO]],Consumo!$O$3:$O$862) + SUMIF(Consumo!$C$3:$C$862,tabItens[[#This Row],[CÓDIGO]],Consumo!$P$3:$P$862) + SUMIF(Consumo!$C$3:$C$862,tabItens[[#This Row],[CÓDIGO]],Consumo!$Q$3:$Q$862)</f>
        <v>0</v>
      </c>
      <c r="AT240" s="306">
        <f>SUMIF(Consumo!$C$3:$C$862,tabItens[[#This Row],[CÓDIGO]],Consumo!$Z$3:$Z$862)</f>
        <v>116</v>
      </c>
      <c r="AU240" s="307">
        <f>SUMIF(Consumo!$C$3:$C$862,tabItens[[#This Row],[CÓDIGO]],Consumo!$AA$3:$AA$862)</f>
        <v>96</v>
      </c>
      <c r="AV240" s="308">
        <f>SUMIF(Consumo!$C$3:$C$862,tabItens[[#This Row],[CÓDIGO]],Consumo!$Y$3:$Y$862)</f>
        <v>6.916666666666667</v>
      </c>
      <c r="AW240" s="281">
        <f>tabItens[[#This Row],[QTDE ATUAL]] + tabItens[[#This Row],[RC QTDE]] + tabItens[[#This Row],[AF SALDO]] + tabItens[[#This Row],[Recentes]]</f>
        <v>1176</v>
      </c>
      <c r="AX240" s="309">
        <v>45</v>
      </c>
      <c r="AY240" s="309">
        <v>4</v>
      </c>
      <c r="AZ240" s="309">
        <f>IF(ISBLANK(tabItens[[#This Row],[CÓDIGO]]),"",tabItens[[#This Row],[PontoMês]] * (AZ$2+tabItens[[#This Row],[PontoQtM]]))</f>
        <v>180</v>
      </c>
      <c r="BA240" s="308">
        <f>tabItens[[#This Row],[PontoPed]] - tabItens[[#This Row],[Saldo]] + (1/10)</f>
        <v>-995.9</v>
      </c>
      <c r="BB240" s="308">
        <f xml:space="preserve"> tabItens[[#This Row],[PontoMês]] * BB$2 - tabItens[[#This Row],[QTDE ATUAL]] - (1/10)</f>
        <v>-1131.0999999999999</v>
      </c>
      <c r="BC240" s="310">
        <f>IF( tabItens[[#This Row],[PontoPed]]&gt;0, IF(tabItens[[#This Row],[PontoPed]]&lt;1, 1, IF( tabItens[[#This Row],[Saldo]]&gt;tabItens[[#This Row],[PontoPed]], 0, (tabItens[[#This Row],[PontoPed]]-tabItens[[#This Row],[Saldo]])/tabItens[[#This Row],[PontoPed]] ) ), 0 )</f>
        <v>0</v>
      </c>
      <c r="BD240" s="311">
        <f>ROUNDDOWN(IF( OR( AND(tabItens[[#This Row],[PontoPed]]&lt;tabItens[[#This Row],[Saldo]],tabItens[[#This Row],[Saldo]]&gt;0), tabItens[[#This Row],[PontoPed]]=0), 99, IF(AND(tabItens[[#This Row],[Saldo]]=0,tabItens[[#This Row],[PontoPed]]&gt;0), 0, (1-tabItens[[#This Row],[PctAb]])*10 ) ),0)</f>
        <v>99</v>
      </c>
      <c r="BE240" s="312">
        <f>MAX(ROUNDDOWN( IF(tabItens[[#This Row],[Abaixo]] &gt; 0,   tabItens[[#This Row],[Abaixo]] + (tabItens[[#This Row],[PontoMês]] * IF( OR( ISBLANK(tabItens[[#This Row],[ATA Nº/ANO]]), tabItens[[#This Row],[ATA Nº/ANO]] = ""),BE$2,BE$1)),0),0),0)</f>
        <v>0</v>
      </c>
      <c r="BF2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0" s="313">
        <f>SUMIF(Consumo!$C$3:$C$862,tabItens[[#This Row],[CÓDIGO]],Consumo!$E$3:$E$862)</f>
        <v>20</v>
      </c>
      <c r="BH240" s="314">
        <f>IF(AND(tabItens[[#This Row],[Pend]] &gt; 0,tabItens[[#This Row],[Consumo]] &lt;&gt; 0), tabItens[[#This Row],[Pend]] / tabItens[[#This Row],[Consumo]], 0 )</f>
        <v>0.17241379310344829</v>
      </c>
      <c r="BI240" s="313"/>
      <c r="BJ240" s="313"/>
      <c r="BK240" s="315" t="s">
        <v>907</v>
      </c>
    </row>
    <row r="241" spans="1:63" x14ac:dyDescent="0.3">
      <c r="A241" s="336">
        <v>58436</v>
      </c>
      <c r="B241" s="277" t="s">
        <v>1377</v>
      </c>
      <c r="C241" s="337" t="s">
        <v>264</v>
      </c>
      <c r="D241" s="338">
        <v>32</v>
      </c>
      <c r="E241" s="339"/>
      <c r="F241" s="339"/>
      <c r="G241" s="339" t="s">
        <v>892</v>
      </c>
      <c r="H241" s="281">
        <v>427</v>
      </c>
      <c r="I241" s="340">
        <v>103003</v>
      </c>
      <c r="J241" s="341">
        <v>32</v>
      </c>
      <c r="K241" s="342">
        <v>15</v>
      </c>
      <c r="L241" s="285">
        <f>IF(tabItens[[#This Row],[Média]] &gt; 0, tabItens[[#This Row],[QTDE ATUAL]] / tabItens[[#This Row],[Média]],999.9)</f>
        <v>512.4</v>
      </c>
      <c r="M241" s="286">
        <v>0</v>
      </c>
      <c r="N241" s="287">
        <f>tabItens[[#This Row],[VALOR UNIT.]] * tabItens[[#This Row],[LC]]</f>
        <v>0</v>
      </c>
      <c r="O241" s="344" t="s">
        <v>2174</v>
      </c>
      <c r="P241" s="289"/>
      <c r="Q241" s="345"/>
      <c r="R241" s="343"/>
      <c r="S241" s="346"/>
      <c r="T241" s="292">
        <f>ROUNDDOWN(IFERROR(tabItens[[#This Row],[ATA DT.VALID.]] - $D$1,0) / 30,0)</f>
        <v>-1507</v>
      </c>
      <c r="U241" s="277" t="s">
        <v>1378</v>
      </c>
      <c r="V241" s="293">
        <v>1</v>
      </c>
      <c r="W241" s="294" t="s">
        <v>2106</v>
      </c>
      <c r="X241" s="295">
        <v>69</v>
      </c>
      <c r="Y241" s="296">
        <v>2</v>
      </c>
      <c r="Z241" s="297"/>
      <c r="AA241" s="298"/>
      <c r="AB241" s="299"/>
      <c r="AC241" s="299"/>
      <c r="AD241" s="298"/>
      <c r="AE241" s="299"/>
      <c r="AF241" s="292"/>
      <c r="AG241" s="300" t="s">
        <v>904</v>
      </c>
      <c r="AH241" s="301"/>
      <c r="AI241" s="292">
        <v>6</v>
      </c>
      <c r="AJ241" s="301">
        <v>44586</v>
      </c>
      <c r="AK241" s="301" t="s">
        <v>892</v>
      </c>
      <c r="AL241" s="301">
        <v>44547</v>
      </c>
      <c r="AM241" s="346"/>
      <c r="AN241" s="339"/>
      <c r="AO241" s="302" t="str">
        <f>_xlfn.IFNA(IF(VLOOKUP(tabItens[[#This Row],[CÓDIGO]],tabExcluirDoEstoque[#Data],1,FALSE),"sim",""),"")</f>
        <v/>
      </c>
      <c r="AP241" s="303" t="str">
        <f ca="1">IF(OR(ISBLANK(tabItens[[#This Row],[ATA DT.VALID.]]),tabItens[[#This Row],[ATA DT.VALID.]]="",tabItens[[#This Row],[ATA DT.VALID.]]=" "),"",IF(TYPE(tabItens[[#This Row],[ATA DT.VALID.]])=1,ROUNDUP((tabItens[[#This Row],[ATA DT.VALID.]]-TODAY())/7,0),""))</f>
        <v/>
      </c>
      <c r="AQ241" s="304">
        <v>0</v>
      </c>
      <c r="AR241" s="305" t="str">
        <f>IF(ISBLANK(tabItens[[#This Row],[CÓDIGO]]),"",IFERROR(VLOOKUP(tabItens[[#This Row],[CÓDIGO]],Consumo!$C$3:$AC$862,26,FALSE),0))</f>
        <v>03.2023</v>
      </c>
      <c r="AS241" s="306">
        <f>SUMIF(Consumo!$C$3:$C$862,tabItens[[#This Row],[CÓDIGO]],Consumo!$N$3:$N$862) + SUMIF(Consumo!$C$3:$C$862,tabItens[[#This Row],[CÓDIGO]],Consumo!$O$3:$O$862) + SUMIF(Consumo!$C$3:$C$862,tabItens[[#This Row],[CÓDIGO]],Consumo!$P$3:$P$862) + SUMIF(Consumo!$C$3:$C$862,tabItens[[#This Row],[CÓDIGO]],Consumo!$Q$3:$Q$862)</f>
        <v>0</v>
      </c>
      <c r="AT241" s="306">
        <f>SUMIF(Consumo!$C$3:$C$862,tabItens[[#This Row],[CÓDIGO]],Consumo!$Z$3:$Z$862)</f>
        <v>15</v>
      </c>
      <c r="AU241" s="307">
        <f>SUMIF(Consumo!$C$3:$C$862,tabItens[[#This Row],[CÓDIGO]],Consumo!$AA$3:$AA$862)</f>
        <v>14</v>
      </c>
      <c r="AV241" s="308">
        <f>SUMIF(Consumo!$C$3:$C$862,tabItens[[#This Row],[CÓDIGO]],Consumo!$Y$3:$Y$862)</f>
        <v>0.83333333333333337</v>
      </c>
      <c r="AW241" s="281">
        <f>tabItens[[#This Row],[QTDE ATUAL]] + tabItens[[#This Row],[RC QTDE]] + tabItens[[#This Row],[AF SALDO]] + tabItens[[#This Row],[Recentes]]</f>
        <v>427</v>
      </c>
      <c r="AX241" s="309">
        <v>15</v>
      </c>
      <c r="AY241" s="309">
        <v>4</v>
      </c>
      <c r="AZ241" s="309">
        <f>IF(ISBLANK(tabItens[[#This Row],[CÓDIGO]]),"",tabItens[[#This Row],[PontoMês]] * (AZ$2+tabItens[[#This Row],[PontoQtM]]))</f>
        <v>60</v>
      </c>
      <c r="BA241" s="308">
        <f>tabItens[[#This Row],[PontoPed]] - tabItens[[#This Row],[Saldo]] + (1/10)</f>
        <v>-366.9</v>
      </c>
      <c r="BB241" s="308">
        <f xml:space="preserve"> tabItens[[#This Row],[PontoMês]] * BB$2 - tabItens[[#This Row],[QTDE ATUAL]] - (1/10)</f>
        <v>-412.1</v>
      </c>
      <c r="BC241" s="310">
        <f>IF( tabItens[[#This Row],[PontoPed]]&gt;0, IF(tabItens[[#This Row],[PontoPed]]&lt;1, 1, IF( tabItens[[#This Row],[Saldo]]&gt;tabItens[[#This Row],[PontoPed]], 0, (tabItens[[#This Row],[PontoPed]]-tabItens[[#This Row],[Saldo]])/tabItens[[#This Row],[PontoPed]] ) ), 0 )</f>
        <v>0</v>
      </c>
      <c r="BD241" s="311">
        <f>ROUNDDOWN(IF( OR( AND(tabItens[[#This Row],[PontoPed]]&lt;tabItens[[#This Row],[Saldo]],tabItens[[#This Row],[Saldo]]&gt;0), tabItens[[#This Row],[PontoPed]]=0), 99, IF(AND(tabItens[[#This Row],[Saldo]]=0,tabItens[[#This Row],[PontoPed]]&gt;0), 0, (1-tabItens[[#This Row],[PctAb]])*10 ) ),0)</f>
        <v>99</v>
      </c>
      <c r="BE241" s="312">
        <f>MAX(ROUNDDOWN( IF(tabItens[[#This Row],[Abaixo]] &gt; 0,   tabItens[[#This Row],[Abaixo]] + (tabItens[[#This Row],[PontoMês]] * IF( OR( ISBLANK(tabItens[[#This Row],[ATA Nº/ANO]]), tabItens[[#This Row],[ATA Nº/ANO]] = ""),BE$2,BE$1)),0),0),0)</f>
        <v>0</v>
      </c>
      <c r="BF2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1" s="313">
        <f>SUMIF(Consumo!$C$3:$C$862,tabItens[[#This Row],[CÓDIGO]],Consumo!$E$3:$E$862)</f>
        <v>0</v>
      </c>
      <c r="BH241" s="314">
        <f>IF(AND(tabItens[[#This Row],[Pend]] &gt; 0,tabItens[[#This Row],[Consumo]] &lt;&gt; 0), tabItens[[#This Row],[Pend]] / tabItens[[#This Row],[Consumo]], 0 )</f>
        <v>0</v>
      </c>
      <c r="BI241" s="313"/>
      <c r="BJ241" s="313"/>
      <c r="BK241" s="315" t="s">
        <v>907</v>
      </c>
    </row>
    <row r="242" spans="1:63" x14ac:dyDescent="0.3">
      <c r="A242" s="336">
        <v>123618</v>
      </c>
      <c r="B242" s="277" t="s">
        <v>1801</v>
      </c>
      <c r="C242" s="337" t="s">
        <v>346</v>
      </c>
      <c r="D242" s="338">
        <v>29.45</v>
      </c>
      <c r="E242" s="339"/>
      <c r="F242" s="339"/>
      <c r="G242" s="339" t="s">
        <v>892</v>
      </c>
      <c r="H242" s="281">
        <v>999</v>
      </c>
      <c r="I242" s="340">
        <v>103003</v>
      </c>
      <c r="J242" s="341">
        <v>29.445920000000001</v>
      </c>
      <c r="K242" s="342"/>
      <c r="L242" s="285">
        <f>IF(tabItens[[#This Row],[Média]] &gt; 0, tabItens[[#This Row],[QTDE ATUAL]] / tabItens[[#This Row],[Média]],999.9)</f>
        <v>999.9</v>
      </c>
      <c r="M242" s="286">
        <v>0</v>
      </c>
      <c r="N242" s="287">
        <f>tabItens[[#This Row],[VALOR UNIT.]] * tabItens[[#This Row],[LC]]</f>
        <v>0</v>
      </c>
      <c r="O242" s="344" t="s">
        <v>2174</v>
      </c>
      <c r="P242" s="289"/>
      <c r="Q242" s="345"/>
      <c r="R242" s="343"/>
      <c r="S242" s="346"/>
      <c r="T242" s="292">
        <f>ROUNDDOWN(IFERROR(tabItens[[#This Row],[ATA DT.VALID.]] - $D$1,0) / 30,0)</f>
        <v>-1507</v>
      </c>
      <c r="U242" s="277" t="s">
        <v>1378</v>
      </c>
      <c r="V242" s="293">
        <v>1</v>
      </c>
      <c r="W242" s="294" t="s">
        <v>2106</v>
      </c>
      <c r="X242" s="295">
        <v>69</v>
      </c>
      <c r="Y242" s="296">
        <v>2</v>
      </c>
      <c r="Z242" s="297"/>
      <c r="AA242" s="298"/>
      <c r="AB242" s="299"/>
      <c r="AC242" s="299"/>
      <c r="AD242" s="298"/>
      <c r="AE242" s="299"/>
      <c r="AF242" s="292"/>
      <c r="AG242" s="300" t="s">
        <v>904</v>
      </c>
      <c r="AH242" s="301"/>
      <c r="AI242" s="292">
        <v>0</v>
      </c>
      <c r="AJ242" s="301">
        <v>43658</v>
      </c>
      <c r="AK242" s="301">
        <v>41142</v>
      </c>
      <c r="AL242" s="301">
        <v>43614</v>
      </c>
      <c r="AM242" s="346"/>
      <c r="AN242" s="339"/>
      <c r="AO242" s="302" t="str">
        <f>_xlfn.IFNA(IF(VLOOKUP(tabItens[[#This Row],[CÓDIGO]],tabExcluirDoEstoque[#Data],1,FALSE),"sim",""),"")</f>
        <v/>
      </c>
      <c r="AP242" s="303" t="str">
        <f ca="1">IF(OR(ISBLANK(tabItens[[#This Row],[ATA DT.VALID.]]),tabItens[[#This Row],[ATA DT.VALID.]]="",tabItens[[#This Row],[ATA DT.VALID.]]=" "),"",IF(TYPE(tabItens[[#This Row],[ATA DT.VALID.]])=1,ROUNDUP((tabItens[[#This Row],[ATA DT.VALID.]]-TODAY())/7,0),""))</f>
        <v/>
      </c>
      <c r="AQ242" s="304">
        <v>0</v>
      </c>
      <c r="AR242" s="305">
        <f>IF(ISBLANK(tabItens[[#This Row],[CÓDIGO]]),"",IFERROR(VLOOKUP(tabItens[[#This Row],[CÓDIGO]],Consumo!$C$3:$AC$862,26,FALSE),0))</f>
        <v>0</v>
      </c>
      <c r="AS242" s="306">
        <f>SUMIF(Consumo!$C$3:$C$862,tabItens[[#This Row],[CÓDIGO]],Consumo!$N$3:$N$862) + SUMIF(Consumo!$C$3:$C$862,tabItens[[#This Row],[CÓDIGO]],Consumo!$O$3:$O$862) + SUMIF(Consumo!$C$3:$C$862,tabItens[[#This Row],[CÓDIGO]],Consumo!$P$3:$P$862) + SUMIF(Consumo!$C$3:$C$862,tabItens[[#This Row],[CÓDIGO]],Consumo!$Q$3:$Q$862)</f>
        <v>0</v>
      </c>
      <c r="AT242" s="306">
        <f>SUMIF(Consumo!$C$3:$C$862,tabItens[[#This Row],[CÓDIGO]],Consumo!$Z$3:$Z$862)</f>
        <v>0</v>
      </c>
      <c r="AU242" s="307">
        <f>SUMIF(Consumo!$C$3:$C$862,tabItens[[#This Row],[CÓDIGO]],Consumo!$AA$3:$AA$862)</f>
        <v>0</v>
      </c>
      <c r="AV242" s="308">
        <f>SUMIF(Consumo!$C$3:$C$862,tabItens[[#This Row],[CÓDIGO]],Consumo!$Y$3:$Y$862)</f>
        <v>0</v>
      </c>
      <c r="AW242" s="281">
        <f>tabItens[[#This Row],[QTDE ATUAL]] + tabItens[[#This Row],[RC QTDE]] + tabItens[[#This Row],[AF SALDO]] + tabItens[[#This Row],[Recentes]]</f>
        <v>999</v>
      </c>
      <c r="AX242" s="309">
        <v>10</v>
      </c>
      <c r="AY242" s="309">
        <v>4</v>
      </c>
      <c r="AZ242" s="309">
        <f>IF(ISBLANK(tabItens[[#This Row],[CÓDIGO]]),"",tabItens[[#This Row],[PontoMês]] * (AZ$2+tabItens[[#This Row],[PontoQtM]]))</f>
        <v>40</v>
      </c>
      <c r="BA242" s="308">
        <f>tabItens[[#This Row],[PontoPed]] - tabItens[[#This Row],[Saldo]] + (1/10)</f>
        <v>-958.9</v>
      </c>
      <c r="BB242" s="308">
        <f xml:space="preserve"> tabItens[[#This Row],[PontoMês]] * BB$2 - tabItens[[#This Row],[QTDE ATUAL]] - (1/10)</f>
        <v>-989.1</v>
      </c>
      <c r="BC242" s="310">
        <f>IF( tabItens[[#This Row],[PontoPed]]&gt;0, IF(tabItens[[#This Row],[PontoPed]]&lt;1, 1, IF( tabItens[[#This Row],[Saldo]]&gt;tabItens[[#This Row],[PontoPed]], 0, (tabItens[[#This Row],[PontoPed]]-tabItens[[#This Row],[Saldo]])/tabItens[[#This Row],[PontoPed]] ) ), 0 )</f>
        <v>0</v>
      </c>
      <c r="BD242" s="311">
        <f>ROUNDDOWN(IF( OR( AND(tabItens[[#This Row],[PontoPed]]&lt;tabItens[[#This Row],[Saldo]],tabItens[[#This Row],[Saldo]]&gt;0), tabItens[[#This Row],[PontoPed]]=0), 99, IF(AND(tabItens[[#This Row],[Saldo]]=0,tabItens[[#This Row],[PontoPed]]&gt;0), 0, (1-tabItens[[#This Row],[PctAb]])*10 ) ),0)</f>
        <v>99</v>
      </c>
      <c r="BE242" s="312">
        <f>MAX(ROUNDDOWN( IF(tabItens[[#This Row],[Abaixo]] &gt; 0,   tabItens[[#This Row],[Abaixo]] + (tabItens[[#This Row],[PontoMês]] * IF( OR( ISBLANK(tabItens[[#This Row],[ATA Nº/ANO]]), tabItens[[#This Row],[ATA Nº/ANO]] = ""),BE$2,BE$1)),0),0),0)</f>
        <v>0</v>
      </c>
      <c r="BF2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2" s="313">
        <f>SUMIF(Consumo!$C$3:$C$862,tabItens[[#This Row],[CÓDIGO]],Consumo!$E$3:$E$862)</f>
        <v>0</v>
      </c>
      <c r="BH242" s="314">
        <f>IF(AND(tabItens[[#This Row],[Pend]] &gt; 0,tabItens[[#This Row],[Consumo]] &lt;&gt; 0), tabItens[[#This Row],[Pend]] / tabItens[[#This Row],[Consumo]], 0 )</f>
        <v>0</v>
      </c>
      <c r="BI242" s="313"/>
      <c r="BJ242" s="313"/>
      <c r="BK242" s="315" t="s">
        <v>907</v>
      </c>
    </row>
    <row r="243" spans="1:63" x14ac:dyDescent="0.3">
      <c r="A243" s="336">
        <v>12989</v>
      </c>
      <c r="B243" s="277" t="s">
        <v>1028</v>
      </c>
      <c r="C243" s="337" t="s">
        <v>264</v>
      </c>
      <c r="D243" s="338">
        <v>6.66</v>
      </c>
      <c r="E243" s="339"/>
      <c r="F243" s="339"/>
      <c r="G243" s="339" t="s">
        <v>892</v>
      </c>
      <c r="H243" s="281">
        <v>0</v>
      </c>
      <c r="I243" s="340">
        <v>103003</v>
      </c>
      <c r="J243" s="341">
        <v>6.66</v>
      </c>
      <c r="K243" s="342">
        <v>130</v>
      </c>
      <c r="L243" s="285">
        <f>IF(tabItens[[#This Row],[Média]] &gt; 0, tabItens[[#This Row],[QTDE ATUAL]] / tabItens[[#This Row],[Média]],999.9)</f>
        <v>0</v>
      </c>
      <c r="M243" s="286">
        <v>0</v>
      </c>
      <c r="N243" s="287">
        <f>tabItens[[#This Row],[VALOR UNIT.]] * tabItens[[#This Row],[LC]]</f>
        <v>0</v>
      </c>
      <c r="O243" s="344" t="s">
        <v>2132</v>
      </c>
      <c r="P243" s="289"/>
      <c r="Q243" s="345"/>
      <c r="R243" s="343"/>
      <c r="S243" s="346"/>
      <c r="T243" s="292">
        <f>ROUNDDOWN(IFERROR(tabItens[[#This Row],[ATA DT.VALID.]] - $D$1,0) / 30,0)</f>
        <v>-1507</v>
      </c>
      <c r="U243" s="277" t="s">
        <v>1029</v>
      </c>
      <c r="V243" s="293">
        <v>1</v>
      </c>
      <c r="W243" s="294" t="s">
        <v>903</v>
      </c>
      <c r="X243" s="295">
        <v>55</v>
      </c>
      <c r="Y243" s="296">
        <v>7</v>
      </c>
      <c r="Z243" s="297">
        <v>10083</v>
      </c>
      <c r="AA243" s="298">
        <v>2023</v>
      </c>
      <c r="AB243" s="299">
        <v>300</v>
      </c>
      <c r="AC243" s="299"/>
      <c r="AD243" s="298"/>
      <c r="AE243" s="299"/>
      <c r="AF243" s="292"/>
      <c r="AG243" s="300" t="s">
        <v>904</v>
      </c>
      <c r="AH243" s="301"/>
      <c r="AI243" s="292">
        <v>44</v>
      </c>
      <c r="AJ243" s="301">
        <v>43656</v>
      </c>
      <c r="AK243" s="301" t="s">
        <v>892</v>
      </c>
      <c r="AL243" s="301">
        <v>44917</v>
      </c>
      <c r="AM243" s="346"/>
      <c r="AN243" s="339"/>
      <c r="AO243" s="302" t="str">
        <f>_xlfn.IFNA(IF(VLOOKUP(tabItens[[#This Row],[CÓDIGO]],tabExcluirDoEstoque[#Data],1,FALSE),"sim",""),"")</f>
        <v/>
      </c>
      <c r="AP243" s="303" t="str">
        <f ca="1">IF(OR(ISBLANK(tabItens[[#This Row],[ATA DT.VALID.]]),tabItens[[#This Row],[ATA DT.VALID.]]="",tabItens[[#This Row],[ATA DT.VALID.]]=" "),"",IF(TYPE(tabItens[[#This Row],[ATA DT.VALID.]])=1,ROUNDUP((tabItens[[#This Row],[ATA DT.VALID.]]-TODAY())/7,0),""))</f>
        <v/>
      </c>
      <c r="AQ243" s="304">
        <v>0</v>
      </c>
      <c r="AR243" s="305" t="str">
        <f>IF(ISBLANK(tabItens[[#This Row],[CÓDIGO]]),"",IFERROR(VLOOKUP(tabItens[[#This Row],[CÓDIGO]],Consumo!$C$3:$AC$862,26,FALSE),0))</f>
        <v>07.2023</v>
      </c>
      <c r="AS243" s="306">
        <f>SUMIF(Consumo!$C$3:$C$862,tabItens[[#This Row],[CÓDIGO]],Consumo!$N$3:$N$862) + SUMIF(Consumo!$C$3:$C$862,tabItens[[#This Row],[CÓDIGO]],Consumo!$O$3:$O$862) + SUMIF(Consumo!$C$3:$C$862,tabItens[[#This Row],[CÓDIGO]],Consumo!$P$3:$P$862) + SUMIF(Consumo!$C$3:$C$862,tabItens[[#This Row],[CÓDIGO]],Consumo!$Q$3:$Q$862)</f>
        <v>16</v>
      </c>
      <c r="AT243" s="306">
        <f>SUMIF(Consumo!$C$3:$C$862,tabItens[[#This Row],[CÓDIGO]],Consumo!$Z$3:$Z$862)</f>
        <v>231</v>
      </c>
      <c r="AU243" s="307">
        <f>SUMIF(Consumo!$C$3:$C$862,tabItens[[#This Row],[CÓDIGO]],Consumo!$AA$3:$AA$862)</f>
        <v>68</v>
      </c>
      <c r="AV243" s="308">
        <f>SUMIF(Consumo!$C$3:$C$862,tabItens[[#This Row],[CÓDIGO]],Consumo!$Y$3:$Y$862)</f>
        <v>19.25</v>
      </c>
      <c r="AW243" s="281">
        <f>tabItens[[#This Row],[QTDE ATUAL]] + tabItens[[#This Row],[RC QTDE]] + tabItens[[#This Row],[AF SALDO]] + tabItens[[#This Row],[Recentes]]</f>
        <v>300</v>
      </c>
      <c r="AX243" s="309">
        <v>19</v>
      </c>
      <c r="AY243" s="309">
        <v>4</v>
      </c>
      <c r="AZ243" s="309">
        <f>IF(ISBLANK(tabItens[[#This Row],[CÓDIGO]]),"",tabItens[[#This Row],[PontoMês]] * (AZ$2+tabItens[[#This Row],[PontoQtM]]))</f>
        <v>76</v>
      </c>
      <c r="BA243" s="308">
        <f>tabItens[[#This Row],[PontoPed]] - tabItens[[#This Row],[Saldo]] + (1/10)</f>
        <v>-223.9</v>
      </c>
      <c r="BB243" s="308">
        <f xml:space="preserve"> tabItens[[#This Row],[PontoMês]] * BB$2 - tabItens[[#This Row],[QTDE ATUAL]] - (1/10)</f>
        <v>18.899999999999999</v>
      </c>
      <c r="BC243" s="310">
        <f>IF( tabItens[[#This Row],[PontoPed]]&gt;0, IF(tabItens[[#This Row],[PontoPed]]&lt;1, 1, IF( tabItens[[#This Row],[Saldo]]&gt;tabItens[[#This Row],[PontoPed]], 0, (tabItens[[#This Row],[PontoPed]]-tabItens[[#This Row],[Saldo]])/tabItens[[#This Row],[PontoPed]] ) ), 0 )</f>
        <v>0</v>
      </c>
      <c r="BD243" s="311">
        <f>ROUNDDOWN(IF( OR( AND(tabItens[[#This Row],[PontoPed]]&lt;tabItens[[#This Row],[Saldo]],tabItens[[#This Row],[Saldo]]&gt;0), tabItens[[#This Row],[PontoPed]]=0), 99, IF(AND(tabItens[[#This Row],[Saldo]]=0,tabItens[[#This Row],[PontoPed]]&gt;0), 0, (1-tabItens[[#This Row],[PctAb]])*10 ) ),0)</f>
        <v>99</v>
      </c>
      <c r="BE243" s="312">
        <f>MAX(ROUNDDOWN( IF(tabItens[[#This Row],[Abaixo]] &gt; 0,   tabItens[[#This Row],[Abaixo]] + (tabItens[[#This Row],[PontoMês]] * IF( OR( ISBLANK(tabItens[[#This Row],[ATA Nº/ANO]]), tabItens[[#This Row],[ATA Nº/ANO]] = ""),BE$2,BE$1)),0),0),0)</f>
        <v>0</v>
      </c>
      <c r="BF2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3" s="313">
        <f>SUMIF(Consumo!$C$3:$C$862,tabItens[[#This Row],[CÓDIGO]],Consumo!$E$3:$E$862)</f>
        <v>100</v>
      </c>
      <c r="BH243" s="314">
        <f>IF(AND(tabItens[[#This Row],[Pend]] &gt; 0,tabItens[[#This Row],[Consumo]] &lt;&gt; 0), tabItens[[#This Row],[Pend]] / tabItens[[#This Row],[Consumo]], 0 )</f>
        <v>0.4329004329004329</v>
      </c>
      <c r="BI243" s="313"/>
      <c r="BJ243" s="313"/>
      <c r="BK243" s="315" t="s">
        <v>907</v>
      </c>
    </row>
    <row r="244" spans="1:63" x14ac:dyDescent="0.3">
      <c r="A244" s="336">
        <v>15271</v>
      </c>
      <c r="B244" s="277" t="s">
        <v>1130</v>
      </c>
      <c r="C244" s="337" t="s">
        <v>264</v>
      </c>
      <c r="D244" s="338">
        <v>17.16</v>
      </c>
      <c r="E244" s="339"/>
      <c r="F244" s="339"/>
      <c r="G244" s="339" t="s">
        <v>892</v>
      </c>
      <c r="H244" s="281">
        <v>263</v>
      </c>
      <c r="I244" s="340">
        <v>103003</v>
      </c>
      <c r="J244" s="341">
        <v>17.16</v>
      </c>
      <c r="K244" s="342"/>
      <c r="L244" s="285">
        <f>IF(tabItens[[#This Row],[Média]] &gt; 0, tabItens[[#This Row],[QTDE ATUAL]] / tabItens[[#This Row],[Média]],999.9)</f>
        <v>999.9</v>
      </c>
      <c r="M244" s="286">
        <v>0</v>
      </c>
      <c r="N244" s="287">
        <f>tabItens[[#This Row],[VALOR UNIT.]] * tabItens[[#This Row],[LC]]</f>
        <v>0</v>
      </c>
      <c r="O244" s="344" t="s">
        <v>2132</v>
      </c>
      <c r="P244" s="289"/>
      <c r="Q244" s="345"/>
      <c r="R244" s="343"/>
      <c r="S244" s="346"/>
      <c r="T244" s="292">
        <f>ROUNDDOWN(IFERROR(tabItens[[#This Row],[ATA DT.VALID.]] - $D$1,0) / 30,0)</f>
        <v>-1507</v>
      </c>
      <c r="U244" s="277" t="s">
        <v>1129</v>
      </c>
      <c r="V244" s="293">
        <v>1</v>
      </c>
      <c r="W244" s="294" t="s">
        <v>903</v>
      </c>
      <c r="X244" s="295">
        <v>55</v>
      </c>
      <c r="Y244" s="296">
        <v>34</v>
      </c>
      <c r="Z244" s="297"/>
      <c r="AA244" s="298"/>
      <c r="AB244" s="299"/>
      <c r="AC244" s="299"/>
      <c r="AD244" s="298"/>
      <c r="AE244" s="299"/>
      <c r="AF244" s="292"/>
      <c r="AG244" s="300" t="s">
        <v>904</v>
      </c>
      <c r="AH244" s="301"/>
      <c r="AI244" s="292">
        <v>0</v>
      </c>
      <c r="AJ244" s="301">
        <v>42086</v>
      </c>
      <c r="AK244" s="301" t="s">
        <v>892</v>
      </c>
      <c r="AL244" s="301">
        <v>43004</v>
      </c>
      <c r="AM244" s="346"/>
      <c r="AN244" s="339"/>
      <c r="AO244" s="302" t="str">
        <f>_xlfn.IFNA(IF(VLOOKUP(tabItens[[#This Row],[CÓDIGO]],tabExcluirDoEstoque[#Data],1,FALSE),"sim",""),"")</f>
        <v/>
      </c>
      <c r="AP244" s="303" t="str">
        <f ca="1">IF(OR(ISBLANK(tabItens[[#This Row],[ATA DT.VALID.]]),tabItens[[#This Row],[ATA DT.VALID.]]="",tabItens[[#This Row],[ATA DT.VALID.]]=" "),"",IF(TYPE(tabItens[[#This Row],[ATA DT.VALID.]])=1,ROUNDUP((tabItens[[#This Row],[ATA DT.VALID.]]-TODAY())/7,0),""))</f>
        <v/>
      </c>
      <c r="AQ244" s="304">
        <v>0</v>
      </c>
      <c r="AR244" s="305">
        <f>IF(ISBLANK(tabItens[[#This Row],[CÓDIGO]]),"",IFERROR(VLOOKUP(tabItens[[#This Row],[CÓDIGO]],Consumo!$C$3:$AC$862,26,FALSE),0))</f>
        <v>0</v>
      </c>
      <c r="AS244" s="306">
        <f>SUMIF(Consumo!$C$3:$C$862,tabItens[[#This Row],[CÓDIGO]],Consumo!$N$3:$N$862) + SUMIF(Consumo!$C$3:$C$862,tabItens[[#This Row],[CÓDIGO]],Consumo!$O$3:$O$862) + SUMIF(Consumo!$C$3:$C$862,tabItens[[#This Row],[CÓDIGO]],Consumo!$P$3:$P$862) + SUMIF(Consumo!$C$3:$C$862,tabItens[[#This Row],[CÓDIGO]],Consumo!$Q$3:$Q$862)</f>
        <v>0</v>
      </c>
      <c r="AT244" s="306">
        <f>SUMIF(Consumo!$C$3:$C$862,tabItens[[#This Row],[CÓDIGO]],Consumo!$Z$3:$Z$862)</f>
        <v>0</v>
      </c>
      <c r="AU244" s="307">
        <f>SUMIF(Consumo!$C$3:$C$862,tabItens[[#This Row],[CÓDIGO]],Consumo!$AA$3:$AA$862)</f>
        <v>0</v>
      </c>
      <c r="AV244" s="308">
        <f>SUMIF(Consumo!$C$3:$C$862,tabItens[[#This Row],[CÓDIGO]],Consumo!$Y$3:$Y$862)</f>
        <v>0</v>
      </c>
      <c r="AW244" s="281">
        <f>tabItens[[#This Row],[QTDE ATUAL]] + tabItens[[#This Row],[RC QTDE]] + tabItens[[#This Row],[AF SALDO]] + tabItens[[#This Row],[Recentes]]</f>
        <v>263</v>
      </c>
      <c r="AX244" s="309">
        <v>5</v>
      </c>
      <c r="AY244" s="309">
        <v>4</v>
      </c>
      <c r="AZ244" s="309">
        <f>IF(ISBLANK(tabItens[[#This Row],[CÓDIGO]]),"",tabItens[[#This Row],[PontoMês]] * (AZ$2+tabItens[[#This Row],[PontoQtM]]))</f>
        <v>20</v>
      </c>
      <c r="BA244" s="308">
        <f>tabItens[[#This Row],[PontoPed]] - tabItens[[#This Row],[Saldo]] + (1/10)</f>
        <v>-242.9</v>
      </c>
      <c r="BB244" s="308">
        <f xml:space="preserve"> tabItens[[#This Row],[PontoMês]] * BB$2 - tabItens[[#This Row],[QTDE ATUAL]] - (1/10)</f>
        <v>-258.10000000000002</v>
      </c>
      <c r="BC244" s="310">
        <f>IF( tabItens[[#This Row],[PontoPed]]&gt;0, IF(tabItens[[#This Row],[PontoPed]]&lt;1, 1, IF( tabItens[[#This Row],[Saldo]]&gt;tabItens[[#This Row],[PontoPed]], 0, (tabItens[[#This Row],[PontoPed]]-tabItens[[#This Row],[Saldo]])/tabItens[[#This Row],[PontoPed]] ) ), 0 )</f>
        <v>0</v>
      </c>
      <c r="BD244" s="311">
        <f>ROUNDDOWN(IF( OR( AND(tabItens[[#This Row],[PontoPed]]&lt;tabItens[[#This Row],[Saldo]],tabItens[[#This Row],[Saldo]]&gt;0), tabItens[[#This Row],[PontoPed]]=0), 99, IF(AND(tabItens[[#This Row],[Saldo]]=0,tabItens[[#This Row],[PontoPed]]&gt;0), 0, (1-tabItens[[#This Row],[PctAb]])*10 ) ),0)</f>
        <v>99</v>
      </c>
      <c r="BE244" s="312">
        <f>MAX(ROUNDDOWN( IF(tabItens[[#This Row],[Abaixo]] &gt; 0,   tabItens[[#This Row],[Abaixo]] + (tabItens[[#This Row],[PontoMês]] * IF( OR( ISBLANK(tabItens[[#This Row],[ATA Nº/ANO]]), tabItens[[#This Row],[ATA Nº/ANO]] = ""),BE$2,BE$1)),0),0),0)</f>
        <v>0</v>
      </c>
      <c r="BF2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4" s="313">
        <f>SUMIF(Consumo!$C$3:$C$862,tabItens[[#This Row],[CÓDIGO]],Consumo!$E$3:$E$862)</f>
        <v>0</v>
      </c>
      <c r="BH244" s="314">
        <f>IF(AND(tabItens[[#This Row],[Pend]] &gt; 0,tabItens[[#This Row],[Consumo]] &lt;&gt; 0), tabItens[[#This Row],[Pend]] / tabItens[[#This Row],[Consumo]], 0 )</f>
        <v>0</v>
      </c>
      <c r="BI244" s="313"/>
      <c r="BJ244" s="313"/>
      <c r="BK244" s="315" t="s">
        <v>907</v>
      </c>
    </row>
    <row r="245" spans="1:63" x14ac:dyDescent="0.3">
      <c r="A245" s="336">
        <v>15465</v>
      </c>
      <c r="B245" s="277" t="s">
        <v>1135</v>
      </c>
      <c r="C245" s="337" t="s">
        <v>264</v>
      </c>
      <c r="D245" s="338">
        <v>33.25</v>
      </c>
      <c r="E245" s="339"/>
      <c r="F245" s="339"/>
      <c r="G245" s="339" t="s">
        <v>892</v>
      </c>
      <c r="H245" s="281">
        <v>135</v>
      </c>
      <c r="I245" s="340">
        <v>103003</v>
      </c>
      <c r="J245" s="341">
        <v>33.25</v>
      </c>
      <c r="K245" s="342">
        <v>30</v>
      </c>
      <c r="L245" s="285">
        <f>IF(tabItens[[#This Row],[Média]] &gt; 0, tabItens[[#This Row],[QTDE ATUAL]] / tabItens[[#This Row],[Média]],999.9)</f>
        <v>67.5</v>
      </c>
      <c r="M245" s="286">
        <v>0</v>
      </c>
      <c r="N245" s="287">
        <f>tabItens[[#This Row],[VALOR UNIT.]] * tabItens[[#This Row],[LC]]</f>
        <v>0</v>
      </c>
      <c r="O245" s="344" t="s">
        <v>2132</v>
      </c>
      <c r="P245" s="289"/>
      <c r="Q245" s="345"/>
      <c r="R245" s="343"/>
      <c r="S245" s="346"/>
      <c r="T245" s="292">
        <f>ROUNDDOWN(IFERROR(tabItens[[#This Row],[ATA DT.VALID.]] - $D$1,0) / 30,0)</f>
        <v>-1507</v>
      </c>
      <c r="U245" s="277" t="s">
        <v>1129</v>
      </c>
      <c r="V245" s="293">
        <v>1</v>
      </c>
      <c r="W245" s="294" t="s">
        <v>903</v>
      </c>
      <c r="X245" s="295">
        <v>55</v>
      </c>
      <c r="Y245" s="296">
        <v>34</v>
      </c>
      <c r="Z245" s="297"/>
      <c r="AA245" s="298"/>
      <c r="AB245" s="299"/>
      <c r="AC245" s="299"/>
      <c r="AD245" s="298"/>
      <c r="AE245" s="299"/>
      <c r="AF245" s="292"/>
      <c r="AG245" s="300" t="s">
        <v>904</v>
      </c>
      <c r="AH245" s="301"/>
      <c r="AI245" s="292">
        <v>10</v>
      </c>
      <c r="AJ245" s="301">
        <v>42086</v>
      </c>
      <c r="AK245" s="301" t="s">
        <v>892</v>
      </c>
      <c r="AL245" s="301">
        <v>43584</v>
      </c>
      <c r="AM245" s="346"/>
      <c r="AN245" s="339"/>
      <c r="AO245" s="302" t="str">
        <f>_xlfn.IFNA(IF(VLOOKUP(tabItens[[#This Row],[CÓDIGO]],tabExcluirDoEstoque[#Data],1,FALSE),"sim",""),"")</f>
        <v/>
      </c>
      <c r="AP245" s="303" t="str">
        <f ca="1">IF(OR(ISBLANK(tabItens[[#This Row],[ATA DT.VALID.]]),tabItens[[#This Row],[ATA DT.VALID.]]="",tabItens[[#This Row],[ATA DT.VALID.]]=" "),"",IF(TYPE(tabItens[[#This Row],[ATA DT.VALID.]])=1,ROUNDUP((tabItens[[#This Row],[ATA DT.VALID.]]-TODAY())/7,0),""))</f>
        <v/>
      </c>
      <c r="AQ245" s="304">
        <v>0</v>
      </c>
      <c r="AR245" s="305" t="str">
        <f>IF(ISBLANK(tabItens[[#This Row],[CÓDIGO]]),"",IFERROR(VLOOKUP(tabItens[[#This Row],[CÓDIGO]],Consumo!$C$3:$AC$862,26,FALSE),0))</f>
        <v>06.2023</v>
      </c>
      <c r="AS245" s="306">
        <f>SUMIF(Consumo!$C$3:$C$862,tabItens[[#This Row],[CÓDIGO]],Consumo!$N$3:$N$862) + SUMIF(Consumo!$C$3:$C$862,tabItens[[#This Row],[CÓDIGO]],Consumo!$O$3:$O$862) + SUMIF(Consumo!$C$3:$C$862,tabItens[[#This Row],[CÓDIGO]],Consumo!$P$3:$P$862) + SUMIF(Consumo!$C$3:$C$862,tabItens[[#This Row],[CÓDIGO]],Consumo!$Q$3:$Q$862)</f>
        <v>20</v>
      </c>
      <c r="AT245" s="306">
        <f>SUMIF(Consumo!$C$3:$C$862,tabItens[[#This Row],[CÓDIGO]],Consumo!$Z$3:$Z$862)</f>
        <v>30</v>
      </c>
      <c r="AU245" s="307">
        <f>SUMIF(Consumo!$C$3:$C$862,tabItens[[#This Row],[CÓDIGO]],Consumo!$AA$3:$AA$862)</f>
        <v>20</v>
      </c>
      <c r="AV245" s="308">
        <f>SUMIF(Consumo!$C$3:$C$862,tabItens[[#This Row],[CÓDIGO]],Consumo!$Y$3:$Y$862)</f>
        <v>2</v>
      </c>
      <c r="AW245" s="281">
        <f>tabItens[[#This Row],[QTDE ATUAL]] + tabItens[[#This Row],[RC QTDE]] + tabItens[[#This Row],[AF SALDO]] + tabItens[[#This Row],[Recentes]]</f>
        <v>135</v>
      </c>
      <c r="AX245" s="309">
        <v>5</v>
      </c>
      <c r="AY245" s="309">
        <v>4</v>
      </c>
      <c r="AZ245" s="309">
        <f>IF(ISBLANK(tabItens[[#This Row],[CÓDIGO]]),"",tabItens[[#This Row],[PontoMês]] * (AZ$2+tabItens[[#This Row],[PontoQtM]]))</f>
        <v>20</v>
      </c>
      <c r="BA245" s="308">
        <f>tabItens[[#This Row],[PontoPed]] - tabItens[[#This Row],[Saldo]] + (1/10)</f>
        <v>-114.9</v>
      </c>
      <c r="BB245" s="308">
        <f xml:space="preserve"> tabItens[[#This Row],[PontoMês]] * BB$2 - tabItens[[#This Row],[QTDE ATUAL]] - (1/10)</f>
        <v>-130.1</v>
      </c>
      <c r="BC245" s="310">
        <f>IF( tabItens[[#This Row],[PontoPed]]&gt;0, IF(tabItens[[#This Row],[PontoPed]]&lt;1, 1, IF( tabItens[[#This Row],[Saldo]]&gt;tabItens[[#This Row],[PontoPed]], 0, (tabItens[[#This Row],[PontoPed]]-tabItens[[#This Row],[Saldo]])/tabItens[[#This Row],[PontoPed]] ) ), 0 )</f>
        <v>0</v>
      </c>
      <c r="BD245" s="311">
        <f>ROUNDDOWN(IF( OR( AND(tabItens[[#This Row],[PontoPed]]&lt;tabItens[[#This Row],[Saldo]],tabItens[[#This Row],[Saldo]]&gt;0), tabItens[[#This Row],[PontoPed]]=0), 99, IF(AND(tabItens[[#This Row],[Saldo]]=0,tabItens[[#This Row],[PontoPed]]&gt;0), 0, (1-tabItens[[#This Row],[PctAb]])*10 ) ),0)</f>
        <v>99</v>
      </c>
      <c r="BE245" s="312">
        <f>MAX(ROUNDDOWN( IF(tabItens[[#This Row],[Abaixo]] &gt; 0,   tabItens[[#This Row],[Abaixo]] + (tabItens[[#This Row],[PontoMês]] * IF( OR( ISBLANK(tabItens[[#This Row],[ATA Nº/ANO]]), tabItens[[#This Row],[ATA Nº/ANO]] = ""),BE$2,BE$1)),0),0),0)</f>
        <v>0</v>
      </c>
      <c r="BF2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5" s="313">
        <f>SUMIF(Consumo!$C$3:$C$862,tabItens[[#This Row],[CÓDIGO]],Consumo!$E$3:$E$862)</f>
        <v>0</v>
      </c>
      <c r="BH245" s="314">
        <f>IF(AND(tabItens[[#This Row],[Pend]] &gt; 0,tabItens[[#This Row],[Consumo]] &lt;&gt; 0), tabItens[[#This Row],[Pend]] / tabItens[[#This Row],[Consumo]], 0 )</f>
        <v>0</v>
      </c>
      <c r="BI245" s="313"/>
      <c r="BJ245" s="313"/>
      <c r="BK245" s="315" t="s">
        <v>907</v>
      </c>
    </row>
    <row r="246" spans="1:63" x14ac:dyDescent="0.3">
      <c r="A246" s="336">
        <v>15466</v>
      </c>
      <c r="B246" s="277" t="s">
        <v>1136</v>
      </c>
      <c r="C246" s="337" t="s">
        <v>264</v>
      </c>
      <c r="D246" s="338">
        <v>2.16</v>
      </c>
      <c r="E246" s="339"/>
      <c r="F246" s="339"/>
      <c r="G246" s="339" t="s">
        <v>892</v>
      </c>
      <c r="H246" s="281">
        <v>192</v>
      </c>
      <c r="I246" s="340">
        <v>103003</v>
      </c>
      <c r="J246" s="341">
        <v>2.16</v>
      </c>
      <c r="K246" s="342">
        <v>39</v>
      </c>
      <c r="L246" s="285">
        <f>IF(tabItens[[#This Row],[Média]] &gt; 0, tabItens[[#This Row],[QTDE ATUAL]] / tabItens[[#This Row],[Média]],999.9)</f>
        <v>65.828571428571436</v>
      </c>
      <c r="M246" s="286">
        <v>0</v>
      </c>
      <c r="N246" s="287">
        <f>tabItens[[#This Row],[VALOR UNIT.]] * tabItens[[#This Row],[LC]]</f>
        <v>0</v>
      </c>
      <c r="O246" s="344" t="s">
        <v>2132</v>
      </c>
      <c r="P246" s="289"/>
      <c r="Q246" s="345"/>
      <c r="R246" s="343"/>
      <c r="S246" s="346"/>
      <c r="T246" s="292">
        <f>ROUNDDOWN(IFERROR(tabItens[[#This Row],[ATA DT.VALID.]] - $D$1,0) / 30,0)</f>
        <v>-1507</v>
      </c>
      <c r="U246" s="277" t="s">
        <v>1129</v>
      </c>
      <c r="V246" s="293">
        <v>1</v>
      </c>
      <c r="W246" s="294" t="s">
        <v>903</v>
      </c>
      <c r="X246" s="295">
        <v>55</v>
      </c>
      <c r="Y246" s="296">
        <v>34</v>
      </c>
      <c r="Z246" s="297"/>
      <c r="AA246" s="298"/>
      <c r="AB246" s="299"/>
      <c r="AC246" s="299"/>
      <c r="AD246" s="298"/>
      <c r="AE246" s="299"/>
      <c r="AF246" s="292"/>
      <c r="AG246" s="300" t="s">
        <v>904</v>
      </c>
      <c r="AH246" s="301"/>
      <c r="AI246" s="292">
        <v>14</v>
      </c>
      <c r="AJ246" s="301">
        <v>42076</v>
      </c>
      <c r="AK246" s="301" t="s">
        <v>892</v>
      </c>
      <c r="AL246" s="301">
        <v>42111</v>
      </c>
      <c r="AM246" s="346"/>
      <c r="AN246" s="339"/>
      <c r="AO246" s="302" t="str">
        <f>_xlfn.IFNA(IF(VLOOKUP(tabItens[[#This Row],[CÓDIGO]],tabExcluirDoEstoque[#Data],1,FALSE),"sim",""),"")</f>
        <v/>
      </c>
      <c r="AP246" s="303" t="str">
        <f ca="1">IF(OR(ISBLANK(tabItens[[#This Row],[ATA DT.VALID.]]),tabItens[[#This Row],[ATA DT.VALID.]]="",tabItens[[#This Row],[ATA DT.VALID.]]=" "),"",IF(TYPE(tabItens[[#This Row],[ATA DT.VALID.]])=1,ROUNDUP((tabItens[[#This Row],[ATA DT.VALID.]]-TODAY())/7,0),""))</f>
        <v/>
      </c>
      <c r="AQ246" s="304">
        <v>0</v>
      </c>
      <c r="AR246" s="305" t="str">
        <f>IF(ISBLANK(tabItens[[#This Row],[CÓDIGO]]),"",IFERROR(VLOOKUP(tabItens[[#This Row],[CÓDIGO]],Consumo!$C$3:$AC$862,26,FALSE),0))</f>
        <v>06.2023</v>
      </c>
      <c r="AS246" s="306">
        <f>SUMIF(Consumo!$C$3:$C$862,tabItens[[#This Row],[CÓDIGO]],Consumo!$N$3:$N$862) + SUMIF(Consumo!$C$3:$C$862,tabItens[[#This Row],[CÓDIGO]],Consumo!$O$3:$O$862) + SUMIF(Consumo!$C$3:$C$862,tabItens[[#This Row],[CÓDIGO]],Consumo!$P$3:$P$862) + SUMIF(Consumo!$C$3:$C$862,tabItens[[#This Row],[CÓDIGO]],Consumo!$Q$3:$Q$862)</f>
        <v>20</v>
      </c>
      <c r="AT246" s="306">
        <f>SUMIF(Consumo!$C$3:$C$862,tabItens[[#This Row],[CÓDIGO]],Consumo!$Z$3:$Z$862)</f>
        <v>39</v>
      </c>
      <c r="AU246" s="307">
        <f>SUMIF(Consumo!$C$3:$C$862,tabItens[[#This Row],[CÓDIGO]],Consumo!$AA$3:$AA$862)</f>
        <v>20</v>
      </c>
      <c r="AV246" s="308">
        <f>SUMIF(Consumo!$C$3:$C$862,tabItens[[#This Row],[CÓDIGO]],Consumo!$Y$3:$Y$862)</f>
        <v>2.9166666666666665</v>
      </c>
      <c r="AW246" s="281">
        <f>tabItens[[#This Row],[QTDE ATUAL]] + tabItens[[#This Row],[RC QTDE]] + tabItens[[#This Row],[AF SALDO]] + tabItens[[#This Row],[Recentes]]</f>
        <v>192</v>
      </c>
      <c r="AX246" s="309">
        <v>15</v>
      </c>
      <c r="AY246" s="309">
        <v>4</v>
      </c>
      <c r="AZ246" s="309">
        <f>IF(ISBLANK(tabItens[[#This Row],[CÓDIGO]]),"",tabItens[[#This Row],[PontoMês]] * (AZ$2+tabItens[[#This Row],[PontoQtM]]))</f>
        <v>60</v>
      </c>
      <c r="BA246" s="308">
        <f>tabItens[[#This Row],[PontoPed]] - tabItens[[#This Row],[Saldo]] + (1/10)</f>
        <v>-131.9</v>
      </c>
      <c r="BB246" s="308">
        <f xml:space="preserve"> tabItens[[#This Row],[PontoMês]] * BB$2 - tabItens[[#This Row],[QTDE ATUAL]] - (1/10)</f>
        <v>-177.1</v>
      </c>
      <c r="BC246" s="310">
        <f>IF( tabItens[[#This Row],[PontoPed]]&gt;0, IF(tabItens[[#This Row],[PontoPed]]&lt;1, 1, IF( tabItens[[#This Row],[Saldo]]&gt;tabItens[[#This Row],[PontoPed]], 0, (tabItens[[#This Row],[PontoPed]]-tabItens[[#This Row],[Saldo]])/tabItens[[#This Row],[PontoPed]] ) ), 0 )</f>
        <v>0</v>
      </c>
      <c r="BD246" s="311">
        <f>ROUNDDOWN(IF( OR( AND(tabItens[[#This Row],[PontoPed]]&lt;tabItens[[#This Row],[Saldo]],tabItens[[#This Row],[Saldo]]&gt;0), tabItens[[#This Row],[PontoPed]]=0), 99, IF(AND(tabItens[[#This Row],[Saldo]]=0,tabItens[[#This Row],[PontoPed]]&gt;0), 0, (1-tabItens[[#This Row],[PctAb]])*10 ) ),0)</f>
        <v>99</v>
      </c>
      <c r="BE246" s="312">
        <f>MAX(ROUNDDOWN( IF(tabItens[[#This Row],[Abaixo]] &gt; 0,   tabItens[[#This Row],[Abaixo]] + (tabItens[[#This Row],[PontoMês]] * IF( OR( ISBLANK(tabItens[[#This Row],[ATA Nº/ANO]]), tabItens[[#This Row],[ATA Nº/ANO]] = ""),BE$2,BE$1)),0),0),0)</f>
        <v>0</v>
      </c>
      <c r="BF2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6" s="313">
        <f>SUMIF(Consumo!$C$3:$C$862,tabItens[[#This Row],[CÓDIGO]],Consumo!$E$3:$E$862)</f>
        <v>0</v>
      </c>
      <c r="BH246" s="314">
        <f>IF(AND(tabItens[[#This Row],[Pend]] &gt; 0,tabItens[[#This Row],[Consumo]] &lt;&gt; 0), tabItens[[#This Row],[Pend]] / tabItens[[#This Row],[Consumo]], 0 )</f>
        <v>0</v>
      </c>
      <c r="BI246" s="313"/>
      <c r="BJ246" s="313"/>
      <c r="BK246" s="315" t="s">
        <v>907</v>
      </c>
    </row>
    <row r="247" spans="1:63" x14ac:dyDescent="0.3">
      <c r="A247" s="336">
        <v>15473</v>
      </c>
      <c r="B247" s="277" t="s">
        <v>1139</v>
      </c>
      <c r="C247" s="337" t="s">
        <v>264</v>
      </c>
      <c r="D247" s="338">
        <v>17</v>
      </c>
      <c r="E247" s="339"/>
      <c r="F247" s="339"/>
      <c r="G247" s="339" t="s">
        <v>892</v>
      </c>
      <c r="H247" s="281">
        <v>74</v>
      </c>
      <c r="I247" s="340">
        <v>103003</v>
      </c>
      <c r="J247" s="341">
        <v>17</v>
      </c>
      <c r="K247" s="342">
        <v>24</v>
      </c>
      <c r="L247" s="285">
        <f>IF(tabItens[[#This Row],[Média]] &gt; 0, tabItens[[#This Row],[QTDE ATUAL]] / tabItens[[#This Row],[Média]],999.9)</f>
        <v>59.2</v>
      </c>
      <c r="M247" s="286">
        <v>0</v>
      </c>
      <c r="N247" s="287">
        <f>tabItens[[#This Row],[VALOR UNIT.]] * tabItens[[#This Row],[LC]]</f>
        <v>0</v>
      </c>
      <c r="O247" s="344" t="s">
        <v>2132</v>
      </c>
      <c r="P247" s="289"/>
      <c r="Q247" s="345"/>
      <c r="R247" s="343"/>
      <c r="S247" s="346"/>
      <c r="T247" s="292">
        <f>ROUNDDOWN(IFERROR(tabItens[[#This Row],[ATA DT.VALID.]] - $D$1,0) / 30,0)</f>
        <v>-1507</v>
      </c>
      <c r="U247" s="277" t="s">
        <v>1129</v>
      </c>
      <c r="V247" s="293">
        <v>1</v>
      </c>
      <c r="W247" s="294" t="s">
        <v>903</v>
      </c>
      <c r="X247" s="295">
        <v>55</v>
      </c>
      <c r="Y247" s="296">
        <v>34</v>
      </c>
      <c r="Z247" s="297"/>
      <c r="AA247" s="298"/>
      <c r="AB247" s="299"/>
      <c r="AC247" s="299"/>
      <c r="AD247" s="298"/>
      <c r="AE247" s="299"/>
      <c r="AF247" s="292"/>
      <c r="AG247" s="300" t="s">
        <v>904</v>
      </c>
      <c r="AH247" s="301"/>
      <c r="AI247" s="292">
        <v>0</v>
      </c>
      <c r="AJ247" s="301">
        <v>42076</v>
      </c>
      <c r="AK247" s="301" t="s">
        <v>892</v>
      </c>
      <c r="AL247" s="301">
        <v>44146</v>
      </c>
      <c r="AM247" s="346"/>
      <c r="AN247" s="339"/>
      <c r="AO247" s="302" t="str">
        <f>_xlfn.IFNA(IF(VLOOKUP(tabItens[[#This Row],[CÓDIGO]],tabExcluirDoEstoque[#Data],1,FALSE),"sim",""),"")</f>
        <v/>
      </c>
      <c r="AP247" s="303" t="str">
        <f ca="1">IF(OR(ISBLANK(tabItens[[#This Row],[ATA DT.VALID.]]),tabItens[[#This Row],[ATA DT.VALID.]]="",tabItens[[#This Row],[ATA DT.VALID.]]=" "),"",IF(TYPE(tabItens[[#This Row],[ATA DT.VALID.]])=1,ROUNDUP((tabItens[[#This Row],[ATA DT.VALID.]]-TODAY())/7,0),""))</f>
        <v/>
      </c>
      <c r="AQ247" s="304">
        <v>0</v>
      </c>
      <c r="AR247" s="305" t="str">
        <f>IF(ISBLANK(tabItens[[#This Row],[CÓDIGO]]),"",IFERROR(VLOOKUP(tabItens[[#This Row],[CÓDIGO]],Consumo!$C$3:$AC$862,26,FALSE),0))</f>
        <v>06.2023</v>
      </c>
      <c r="AS247" s="306">
        <f>SUMIF(Consumo!$C$3:$C$862,tabItens[[#This Row],[CÓDIGO]],Consumo!$N$3:$N$862) + SUMIF(Consumo!$C$3:$C$862,tabItens[[#This Row],[CÓDIGO]],Consumo!$O$3:$O$862) + SUMIF(Consumo!$C$3:$C$862,tabItens[[#This Row],[CÓDIGO]],Consumo!$P$3:$P$862) + SUMIF(Consumo!$C$3:$C$862,tabItens[[#This Row],[CÓDIGO]],Consumo!$Q$3:$Q$862)</f>
        <v>24</v>
      </c>
      <c r="AT247" s="306">
        <f>SUMIF(Consumo!$C$3:$C$862,tabItens[[#This Row],[CÓDIGO]],Consumo!$Z$3:$Z$862)</f>
        <v>24</v>
      </c>
      <c r="AU247" s="307">
        <f>SUMIF(Consumo!$C$3:$C$862,tabItens[[#This Row],[CÓDIGO]],Consumo!$AA$3:$AA$862)</f>
        <v>24</v>
      </c>
      <c r="AV247" s="308">
        <f>SUMIF(Consumo!$C$3:$C$862,tabItens[[#This Row],[CÓDIGO]],Consumo!$Y$3:$Y$862)</f>
        <v>1.25</v>
      </c>
      <c r="AW247" s="281">
        <f>tabItens[[#This Row],[QTDE ATUAL]] + tabItens[[#This Row],[RC QTDE]] + tabItens[[#This Row],[AF SALDO]] + tabItens[[#This Row],[Recentes]]</f>
        <v>74</v>
      </c>
      <c r="AX247" s="309">
        <v>5</v>
      </c>
      <c r="AY247" s="309">
        <v>4</v>
      </c>
      <c r="AZ247" s="309">
        <f>IF(ISBLANK(tabItens[[#This Row],[CÓDIGO]]),"",tabItens[[#This Row],[PontoMês]] * (AZ$2+tabItens[[#This Row],[PontoQtM]]))</f>
        <v>20</v>
      </c>
      <c r="BA247" s="308">
        <f>tabItens[[#This Row],[PontoPed]] - tabItens[[#This Row],[Saldo]] + (1/10)</f>
        <v>-53.9</v>
      </c>
      <c r="BB247" s="308">
        <f xml:space="preserve"> tabItens[[#This Row],[PontoMês]] * BB$2 - tabItens[[#This Row],[QTDE ATUAL]] - (1/10)</f>
        <v>-69.099999999999994</v>
      </c>
      <c r="BC247" s="310">
        <f>IF( tabItens[[#This Row],[PontoPed]]&gt;0, IF(tabItens[[#This Row],[PontoPed]]&lt;1, 1, IF( tabItens[[#This Row],[Saldo]]&gt;tabItens[[#This Row],[PontoPed]], 0, (tabItens[[#This Row],[PontoPed]]-tabItens[[#This Row],[Saldo]])/tabItens[[#This Row],[PontoPed]] ) ), 0 )</f>
        <v>0</v>
      </c>
      <c r="BD247" s="311">
        <f>ROUNDDOWN(IF( OR( AND(tabItens[[#This Row],[PontoPed]]&lt;tabItens[[#This Row],[Saldo]],tabItens[[#This Row],[Saldo]]&gt;0), tabItens[[#This Row],[PontoPed]]=0), 99, IF(AND(tabItens[[#This Row],[Saldo]]=0,tabItens[[#This Row],[PontoPed]]&gt;0), 0, (1-tabItens[[#This Row],[PctAb]])*10 ) ),0)</f>
        <v>99</v>
      </c>
      <c r="BE247" s="312">
        <f>MAX(ROUNDDOWN( IF(tabItens[[#This Row],[Abaixo]] &gt; 0,   tabItens[[#This Row],[Abaixo]] + (tabItens[[#This Row],[PontoMês]] * IF( OR( ISBLANK(tabItens[[#This Row],[ATA Nº/ANO]]), tabItens[[#This Row],[ATA Nº/ANO]] = ""),BE$2,BE$1)),0),0),0)</f>
        <v>0</v>
      </c>
      <c r="BF2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7" s="313">
        <f>SUMIF(Consumo!$C$3:$C$862,tabItens[[#This Row],[CÓDIGO]],Consumo!$E$3:$E$862)</f>
        <v>0</v>
      </c>
      <c r="BH247" s="314">
        <f>IF(AND(tabItens[[#This Row],[Pend]] &gt; 0,tabItens[[#This Row],[Consumo]] &lt;&gt; 0), tabItens[[#This Row],[Pend]] / tabItens[[#This Row],[Consumo]], 0 )</f>
        <v>0</v>
      </c>
      <c r="BI247" s="313"/>
      <c r="BJ247" s="313"/>
      <c r="BK247" s="315" t="s">
        <v>907</v>
      </c>
    </row>
    <row r="248" spans="1:63" x14ac:dyDescent="0.3">
      <c r="A248" s="336">
        <v>77493</v>
      </c>
      <c r="B248" s="277" t="s">
        <v>1468</v>
      </c>
      <c r="C248" s="337" t="s">
        <v>264</v>
      </c>
      <c r="D248" s="338">
        <v>13.51</v>
      </c>
      <c r="E248" s="339"/>
      <c r="F248" s="339"/>
      <c r="G248" s="339" t="s">
        <v>892</v>
      </c>
      <c r="H248" s="281">
        <v>131</v>
      </c>
      <c r="I248" s="340">
        <v>103003</v>
      </c>
      <c r="J248" s="341">
        <v>13.51</v>
      </c>
      <c r="K248" s="342">
        <v>20</v>
      </c>
      <c r="L248" s="285">
        <f>IF(tabItens[[#This Row],[Média]] &gt; 0, tabItens[[#This Row],[QTDE ATUAL]] / tabItens[[#This Row],[Média]],999.9)</f>
        <v>120.92307692307693</v>
      </c>
      <c r="M248" s="286">
        <v>0</v>
      </c>
      <c r="N248" s="287">
        <f>tabItens[[#This Row],[VALOR UNIT.]] * tabItens[[#This Row],[LC]]</f>
        <v>0</v>
      </c>
      <c r="O248" s="344" t="s">
        <v>2132</v>
      </c>
      <c r="P248" s="289"/>
      <c r="Q248" s="345"/>
      <c r="R248" s="343"/>
      <c r="S248" s="346"/>
      <c r="T248" s="292">
        <f>ROUNDDOWN(IFERROR(tabItens[[#This Row],[ATA DT.VALID.]] - $D$1,0) / 30,0)</f>
        <v>-1507</v>
      </c>
      <c r="U248" s="277" t="s">
        <v>1129</v>
      </c>
      <c r="V248" s="293">
        <v>1</v>
      </c>
      <c r="W248" s="294" t="s">
        <v>903</v>
      </c>
      <c r="X248" s="295">
        <v>55</v>
      </c>
      <c r="Y248" s="296">
        <v>34</v>
      </c>
      <c r="Z248" s="297"/>
      <c r="AA248" s="298"/>
      <c r="AB248" s="299"/>
      <c r="AC248" s="299"/>
      <c r="AD248" s="298"/>
      <c r="AE248" s="299"/>
      <c r="AF248" s="292"/>
      <c r="AG248" s="300" t="s">
        <v>904</v>
      </c>
      <c r="AH248" s="301"/>
      <c r="AI248" s="292">
        <v>8</v>
      </c>
      <c r="AJ248" s="301">
        <v>42101</v>
      </c>
      <c r="AK248" s="301">
        <v>38054</v>
      </c>
      <c r="AL248" s="301">
        <v>42894</v>
      </c>
      <c r="AM248" s="346"/>
      <c r="AN248" s="339"/>
      <c r="AO248" s="302" t="str">
        <f>_xlfn.IFNA(IF(VLOOKUP(tabItens[[#This Row],[CÓDIGO]],tabExcluirDoEstoque[#Data],1,FALSE),"sim",""),"")</f>
        <v/>
      </c>
      <c r="AP248" s="303" t="str">
        <f ca="1">IF(OR(ISBLANK(tabItens[[#This Row],[ATA DT.VALID.]]),tabItens[[#This Row],[ATA DT.VALID.]]="",tabItens[[#This Row],[ATA DT.VALID.]]=" "),"",IF(TYPE(tabItens[[#This Row],[ATA DT.VALID.]])=1,ROUNDUP((tabItens[[#This Row],[ATA DT.VALID.]]-TODAY())/7,0),""))</f>
        <v/>
      </c>
      <c r="AQ248" s="304">
        <v>0</v>
      </c>
      <c r="AR248" s="305" t="str">
        <f>IF(ISBLANK(tabItens[[#This Row],[CÓDIGO]]),"",IFERROR(VLOOKUP(tabItens[[#This Row],[CÓDIGO]],Consumo!$C$3:$AC$862,26,FALSE),0))</f>
        <v>06.2023</v>
      </c>
      <c r="AS248" s="306">
        <f>SUMIF(Consumo!$C$3:$C$862,tabItens[[#This Row],[CÓDIGO]],Consumo!$N$3:$N$862) + SUMIF(Consumo!$C$3:$C$862,tabItens[[#This Row],[CÓDIGO]],Consumo!$O$3:$O$862) + SUMIF(Consumo!$C$3:$C$862,tabItens[[#This Row],[CÓDIGO]],Consumo!$P$3:$P$862) + SUMIF(Consumo!$C$3:$C$862,tabItens[[#This Row],[CÓDIGO]],Consumo!$Q$3:$Q$862)</f>
        <v>20</v>
      </c>
      <c r="AT248" s="306">
        <f>SUMIF(Consumo!$C$3:$C$862,tabItens[[#This Row],[CÓDIGO]],Consumo!$Z$3:$Z$862)</f>
        <v>20</v>
      </c>
      <c r="AU248" s="307">
        <f>SUMIF(Consumo!$C$3:$C$862,tabItens[[#This Row],[CÓDIGO]],Consumo!$AA$3:$AA$862)</f>
        <v>20</v>
      </c>
      <c r="AV248" s="308">
        <f>SUMIF(Consumo!$C$3:$C$862,tabItens[[#This Row],[CÓDIGO]],Consumo!$Y$3:$Y$862)</f>
        <v>1.0833333333333333</v>
      </c>
      <c r="AW248" s="281">
        <f>tabItens[[#This Row],[QTDE ATUAL]] + tabItens[[#This Row],[RC QTDE]] + tabItens[[#This Row],[AF SALDO]] + tabItens[[#This Row],[Recentes]]</f>
        <v>131</v>
      </c>
      <c r="AX248" s="309">
        <v>2</v>
      </c>
      <c r="AY248" s="309">
        <v>4</v>
      </c>
      <c r="AZ248" s="309">
        <f>IF(ISBLANK(tabItens[[#This Row],[CÓDIGO]]),"",tabItens[[#This Row],[PontoMês]] * (AZ$2+tabItens[[#This Row],[PontoQtM]]))</f>
        <v>8</v>
      </c>
      <c r="BA248" s="308">
        <f>tabItens[[#This Row],[PontoPed]] - tabItens[[#This Row],[Saldo]] + (1/10)</f>
        <v>-122.9</v>
      </c>
      <c r="BB248" s="308">
        <f xml:space="preserve"> tabItens[[#This Row],[PontoMês]] * BB$2 - tabItens[[#This Row],[QTDE ATUAL]] - (1/10)</f>
        <v>-129.1</v>
      </c>
      <c r="BC248" s="310">
        <f>IF( tabItens[[#This Row],[PontoPed]]&gt;0, IF(tabItens[[#This Row],[PontoPed]]&lt;1, 1, IF( tabItens[[#This Row],[Saldo]]&gt;tabItens[[#This Row],[PontoPed]], 0, (tabItens[[#This Row],[PontoPed]]-tabItens[[#This Row],[Saldo]])/tabItens[[#This Row],[PontoPed]] ) ), 0 )</f>
        <v>0</v>
      </c>
      <c r="BD248" s="311">
        <f>ROUNDDOWN(IF( OR( AND(tabItens[[#This Row],[PontoPed]]&lt;tabItens[[#This Row],[Saldo]],tabItens[[#This Row],[Saldo]]&gt;0), tabItens[[#This Row],[PontoPed]]=0), 99, IF(AND(tabItens[[#This Row],[Saldo]]=0,tabItens[[#This Row],[PontoPed]]&gt;0), 0, (1-tabItens[[#This Row],[PctAb]])*10 ) ),0)</f>
        <v>99</v>
      </c>
      <c r="BE248" s="312">
        <f>MAX(ROUNDDOWN( IF(tabItens[[#This Row],[Abaixo]] &gt; 0,   tabItens[[#This Row],[Abaixo]] + (tabItens[[#This Row],[PontoMês]] * IF( OR( ISBLANK(tabItens[[#This Row],[ATA Nº/ANO]]), tabItens[[#This Row],[ATA Nº/ANO]] = ""),BE$2,BE$1)),0),0),0)</f>
        <v>0</v>
      </c>
      <c r="BF2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8" s="313">
        <f>SUMIF(Consumo!$C$3:$C$862,tabItens[[#This Row],[CÓDIGO]],Consumo!$E$3:$E$862)</f>
        <v>0</v>
      </c>
      <c r="BH248" s="314">
        <f>IF(AND(tabItens[[#This Row],[Pend]] &gt; 0,tabItens[[#This Row],[Consumo]] &lt;&gt; 0), tabItens[[#This Row],[Pend]] / tabItens[[#This Row],[Consumo]], 0 )</f>
        <v>0</v>
      </c>
      <c r="BI248" s="313"/>
      <c r="BJ248" s="313"/>
      <c r="BK248" s="315" t="s">
        <v>907</v>
      </c>
    </row>
    <row r="249" spans="1:63" x14ac:dyDescent="0.3">
      <c r="A249" s="336">
        <v>15475</v>
      </c>
      <c r="B249" s="277" t="s">
        <v>1140</v>
      </c>
      <c r="C249" s="337" t="s">
        <v>264</v>
      </c>
      <c r="D249" s="338">
        <v>23.5</v>
      </c>
      <c r="E249" s="339"/>
      <c r="F249" s="339"/>
      <c r="G249" s="339" t="s">
        <v>892</v>
      </c>
      <c r="H249" s="281">
        <v>132</v>
      </c>
      <c r="I249" s="340">
        <v>103003</v>
      </c>
      <c r="J249" s="341">
        <v>23.5</v>
      </c>
      <c r="K249" s="342">
        <v>30</v>
      </c>
      <c r="L249" s="285">
        <f>IF(tabItens[[#This Row],[Média]] &gt; 0, tabItens[[#This Row],[QTDE ATUAL]] / tabItens[[#This Row],[Média]],999.9)</f>
        <v>66</v>
      </c>
      <c r="M249" s="286">
        <v>0</v>
      </c>
      <c r="N249" s="287">
        <f>tabItens[[#This Row],[VALOR UNIT.]] * tabItens[[#This Row],[LC]]</f>
        <v>0</v>
      </c>
      <c r="O249" s="344" t="s">
        <v>2151</v>
      </c>
      <c r="P249" s="289"/>
      <c r="Q249" s="345"/>
      <c r="R249" s="343"/>
      <c r="S249" s="346"/>
      <c r="T249" s="292">
        <f>ROUNDDOWN(IFERROR(tabItens[[#This Row],[ATA DT.VALID.]] - $D$1,0) / 30,0)</f>
        <v>-1507</v>
      </c>
      <c r="U249" s="277" t="s">
        <v>1129</v>
      </c>
      <c r="V249" s="293">
        <v>1</v>
      </c>
      <c r="W249" s="294" t="s">
        <v>903</v>
      </c>
      <c r="X249" s="295">
        <v>55</v>
      </c>
      <c r="Y249" s="296">
        <v>34</v>
      </c>
      <c r="Z249" s="297"/>
      <c r="AA249" s="298"/>
      <c r="AB249" s="299"/>
      <c r="AC249" s="299"/>
      <c r="AD249" s="298"/>
      <c r="AE249" s="299"/>
      <c r="AF249" s="292"/>
      <c r="AG249" s="300" t="s">
        <v>904</v>
      </c>
      <c r="AH249" s="301"/>
      <c r="AI249" s="292">
        <v>0</v>
      </c>
      <c r="AJ249" s="301">
        <v>42076</v>
      </c>
      <c r="AK249" s="301" t="s">
        <v>892</v>
      </c>
      <c r="AL249" s="301">
        <v>44155</v>
      </c>
      <c r="AM249" s="346"/>
      <c r="AN249" s="339"/>
      <c r="AO249" s="302" t="str">
        <f>_xlfn.IFNA(IF(VLOOKUP(tabItens[[#This Row],[CÓDIGO]],tabExcluirDoEstoque[#Data],1,FALSE),"sim",""),"")</f>
        <v/>
      </c>
      <c r="AP249" s="303" t="str">
        <f ca="1">IF(OR(ISBLANK(tabItens[[#This Row],[ATA DT.VALID.]]),tabItens[[#This Row],[ATA DT.VALID.]]="",tabItens[[#This Row],[ATA DT.VALID.]]=" "),"",IF(TYPE(tabItens[[#This Row],[ATA DT.VALID.]])=1,ROUNDUP((tabItens[[#This Row],[ATA DT.VALID.]]-TODAY())/7,0),""))</f>
        <v/>
      </c>
      <c r="AQ249" s="304">
        <v>0</v>
      </c>
      <c r="AR249" s="305" t="str">
        <f>IF(ISBLANK(tabItens[[#This Row],[CÓDIGO]]),"",IFERROR(VLOOKUP(tabItens[[#This Row],[CÓDIGO]],Consumo!$C$3:$AC$862,26,FALSE),0))</f>
        <v>07.2023</v>
      </c>
      <c r="AS249" s="306">
        <f>SUMIF(Consumo!$C$3:$C$862,tabItens[[#This Row],[CÓDIGO]],Consumo!$N$3:$N$862) + SUMIF(Consumo!$C$3:$C$862,tabItens[[#This Row],[CÓDIGO]],Consumo!$O$3:$O$862) + SUMIF(Consumo!$C$3:$C$862,tabItens[[#This Row],[CÓDIGO]],Consumo!$P$3:$P$862) + SUMIF(Consumo!$C$3:$C$862,tabItens[[#This Row],[CÓDIGO]],Consumo!$Q$3:$Q$862)</f>
        <v>30</v>
      </c>
      <c r="AT249" s="306">
        <f>SUMIF(Consumo!$C$3:$C$862,tabItens[[#This Row],[CÓDIGO]],Consumo!$Z$3:$Z$862)</f>
        <v>30</v>
      </c>
      <c r="AU249" s="307">
        <f>SUMIF(Consumo!$C$3:$C$862,tabItens[[#This Row],[CÓDIGO]],Consumo!$AA$3:$AA$862)</f>
        <v>20</v>
      </c>
      <c r="AV249" s="308">
        <f>SUMIF(Consumo!$C$3:$C$862,tabItens[[#This Row],[CÓDIGO]],Consumo!$Y$3:$Y$862)</f>
        <v>2</v>
      </c>
      <c r="AW249" s="281">
        <f>tabItens[[#This Row],[QTDE ATUAL]] + tabItens[[#This Row],[RC QTDE]] + tabItens[[#This Row],[AF SALDO]] + tabItens[[#This Row],[Recentes]]</f>
        <v>132</v>
      </c>
      <c r="AX249" s="309">
        <v>2</v>
      </c>
      <c r="AY249" s="309">
        <v>4</v>
      </c>
      <c r="AZ249" s="309">
        <f>IF(ISBLANK(tabItens[[#This Row],[CÓDIGO]]),"",tabItens[[#This Row],[PontoMês]] * (AZ$2+tabItens[[#This Row],[PontoQtM]]))</f>
        <v>8</v>
      </c>
      <c r="BA249" s="308">
        <f>tabItens[[#This Row],[PontoPed]] - tabItens[[#This Row],[Saldo]] + (1/10)</f>
        <v>-123.9</v>
      </c>
      <c r="BB249" s="308">
        <f xml:space="preserve"> tabItens[[#This Row],[PontoMês]] * BB$2 - tabItens[[#This Row],[QTDE ATUAL]] - (1/10)</f>
        <v>-130.1</v>
      </c>
      <c r="BC249" s="310">
        <f>IF( tabItens[[#This Row],[PontoPed]]&gt;0, IF(tabItens[[#This Row],[PontoPed]]&lt;1, 1, IF( tabItens[[#This Row],[Saldo]]&gt;tabItens[[#This Row],[PontoPed]], 0, (tabItens[[#This Row],[PontoPed]]-tabItens[[#This Row],[Saldo]])/tabItens[[#This Row],[PontoPed]] ) ), 0 )</f>
        <v>0</v>
      </c>
      <c r="BD249" s="311">
        <f>ROUNDDOWN(IF( OR( AND(tabItens[[#This Row],[PontoPed]]&lt;tabItens[[#This Row],[Saldo]],tabItens[[#This Row],[Saldo]]&gt;0), tabItens[[#This Row],[PontoPed]]=0), 99, IF(AND(tabItens[[#This Row],[Saldo]]=0,tabItens[[#This Row],[PontoPed]]&gt;0), 0, (1-tabItens[[#This Row],[PctAb]])*10 ) ),0)</f>
        <v>99</v>
      </c>
      <c r="BE249" s="312">
        <f>MAX(ROUNDDOWN( IF(tabItens[[#This Row],[Abaixo]] &gt; 0,   tabItens[[#This Row],[Abaixo]] + (tabItens[[#This Row],[PontoMês]] * IF( OR( ISBLANK(tabItens[[#This Row],[ATA Nº/ANO]]), tabItens[[#This Row],[ATA Nº/ANO]] = ""),BE$2,BE$1)),0),0),0)</f>
        <v>0</v>
      </c>
      <c r="BF2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49" s="313">
        <f>SUMIF(Consumo!$C$3:$C$862,tabItens[[#This Row],[CÓDIGO]],Consumo!$E$3:$E$862)</f>
        <v>0</v>
      </c>
      <c r="BH249" s="314">
        <f>IF(AND(tabItens[[#This Row],[Pend]] &gt; 0,tabItens[[#This Row],[Consumo]] &lt;&gt; 0), tabItens[[#This Row],[Pend]] / tabItens[[#This Row],[Consumo]], 0 )</f>
        <v>0</v>
      </c>
      <c r="BI249" s="313"/>
      <c r="BJ249" s="313"/>
      <c r="BK249" s="315" t="s">
        <v>907</v>
      </c>
    </row>
    <row r="250" spans="1:63" x14ac:dyDescent="0.3">
      <c r="A250" s="336">
        <v>76806</v>
      </c>
      <c r="B250" s="277" t="s">
        <v>1465</v>
      </c>
      <c r="C250" s="337" t="s">
        <v>346</v>
      </c>
      <c r="D250" s="338">
        <v>63.5</v>
      </c>
      <c r="E250" s="339"/>
      <c r="F250" s="339"/>
      <c r="G250" s="339" t="s">
        <v>892</v>
      </c>
      <c r="H250" s="281">
        <v>103</v>
      </c>
      <c r="I250" s="340">
        <v>103003</v>
      </c>
      <c r="J250" s="341">
        <v>63.5</v>
      </c>
      <c r="K250" s="342">
        <v>314</v>
      </c>
      <c r="L250" s="285">
        <f>IF(tabItens[[#This Row],[Média]] &gt; 0, tabItens[[#This Row],[QTDE ATUAL]] / tabItens[[#This Row],[Média]],999.9)</f>
        <v>3.4428969359331476</v>
      </c>
      <c r="M250" s="286">
        <v>0</v>
      </c>
      <c r="N250" s="287">
        <f>tabItens[[#This Row],[VALOR UNIT.]] * tabItens[[#This Row],[LC]]</f>
        <v>0</v>
      </c>
      <c r="O250" s="344" t="s">
        <v>2184</v>
      </c>
      <c r="P250" s="289"/>
      <c r="Q250" s="345"/>
      <c r="R250" s="343"/>
      <c r="S250" s="346"/>
      <c r="T250" s="292">
        <f>ROUNDDOWN(IFERROR(tabItens[[#This Row],[ATA DT.VALID.]] - $D$1,0) / 30,0)</f>
        <v>-1507</v>
      </c>
      <c r="U250" s="277" t="s">
        <v>1378</v>
      </c>
      <c r="V250" s="293">
        <v>1</v>
      </c>
      <c r="W250" s="294" t="s">
        <v>903</v>
      </c>
      <c r="X250" s="295">
        <v>69</v>
      </c>
      <c r="Y250" s="296">
        <v>2</v>
      </c>
      <c r="Z250" s="297">
        <v>2975</v>
      </c>
      <c r="AA250" s="298">
        <v>2023</v>
      </c>
      <c r="AB250" s="299">
        <v>50</v>
      </c>
      <c r="AC250" s="299"/>
      <c r="AD250" s="298"/>
      <c r="AE250" s="299"/>
      <c r="AF250" s="292"/>
      <c r="AG250" s="300" t="s">
        <v>904</v>
      </c>
      <c r="AH250" s="301"/>
      <c r="AI250" s="292">
        <v>120</v>
      </c>
      <c r="AJ250" s="301">
        <v>44637</v>
      </c>
      <c r="AK250" s="301">
        <v>38014</v>
      </c>
      <c r="AL250" s="301">
        <v>44616</v>
      </c>
      <c r="AM250" s="346"/>
      <c r="AN250" s="339"/>
      <c r="AO250" s="302" t="str">
        <f>_xlfn.IFNA(IF(VLOOKUP(tabItens[[#This Row],[CÓDIGO]],tabExcluirDoEstoque[#Data],1,FALSE),"sim",""),"")</f>
        <v/>
      </c>
      <c r="AP250" s="303" t="str">
        <f ca="1">IF(OR(ISBLANK(tabItens[[#This Row],[ATA DT.VALID.]]),tabItens[[#This Row],[ATA DT.VALID.]]="",tabItens[[#This Row],[ATA DT.VALID.]]=" "),"",IF(TYPE(tabItens[[#This Row],[ATA DT.VALID.]])=1,ROUNDUP((tabItens[[#This Row],[ATA DT.VALID.]]-TODAY())/7,0),""))</f>
        <v/>
      </c>
      <c r="AQ250" s="304">
        <v>0</v>
      </c>
      <c r="AR250" s="305" t="str">
        <f>IF(ISBLANK(tabItens[[#This Row],[CÓDIGO]]),"",IFERROR(VLOOKUP(tabItens[[#This Row],[CÓDIGO]],Consumo!$C$3:$AC$862,26,FALSE),0))</f>
        <v>08.2023</v>
      </c>
      <c r="AS250" s="306">
        <f>SUMIF(Consumo!$C$3:$C$862,tabItens[[#This Row],[CÓDIGO]],Consumo!$N$3:$N$862) + SUMIF(Consumo!$C$3:$C$862,tabItens[[#This Row],[CÓDIGO]],Consumo!$O$3:$O$862) + SUMIF(Consumo!$C$3:$C$862,tabItens[[#This Row],[CÓDIGO]],Consumo!$P$3:$P$862) + SUMIF(Consumo!$C$3:$C$862,tabItens[[#This Row],[CÓDIGO]],Consumo!$Q$3:$Q$862)</f>
        <v>108</v>
      </c>
      <c r="AT250" s="306">
        <f>SUMIF(Consumo!$C$3:$C$862,tabItens[[#This Row],[CÓDIGO]],Consumo!$Z$3:$Z$862)</f>
        <v>359</v>
      </c>
      <c r="AU250" s="307">
        <f>SUMIF(Consumo!$C$3:$C$862,tabItens[[#This Row],[CÓDIGO]],Consumo!$AA$3:$AA$862)</f>
        <v>89</v>
      </c>
      <c r="AV250" s="308">
        <f>SUMIF(Consumo!$C$3:$C$862,tabItens[[#This Row],[CÓDIGO]],Consumo!$Y$3:$Y$862)</f>
        <v>29.916666666666668</v>
      </c>
      <c r="AW250" s="281">
        <f>tabItens[[#This Row],[QTDE ATUAL]] + tabItens[[#This Row],[RC QTDE]] + tabItens[[#This Row],[AF SALDO]] + tabItens[[#This Row],[Recentes]]</f>
        <v>153</v>
      </c>
      <c r="AX250" s="309">
        <v>20</v>
      </c>
      <c r="AY250" s="309">
        <v>4</v>
      </c>
      <c r="AZ250" s="309">
        <f>IF(ISBLANK(tabItens[[#This Row],[CÓDIGO]]),"",tabItens[[#This Row],[PontoMês]] * (AZ$2+tabItens[[#This Row],[PontoQtM]]))</f>
        <v>80</v>
      </c>
      <c r="BA250" s="308">
        <f>tabItens[[#This Row],[PontoPed]] - tabItens[[#This Row],[Saldo]] + (1/10)</f>
        <v>-72.900000000000006</v>
      </c>
      <c r="BB250" s="308">
        <f xml:space="preserve"> tabItens[[#This Row],[PontoMês]] * BB$2 - tabItens[[#This Row],[QTDE ATUAL]] - (1/10)</f>
        <v>-83.1</v>
      </c>
      <c r="BC250" s="310">
        <f>IF( tabItens[[#This Row],[PontoPed]]&gt;0, IF(tabItens[[#This Row],[PontoPed]]&lt;1, 1, IF( tabItens[[#This Row],[Saldo]]&gt;tabItens[[#This Row],[PontoPed]], 0, (tabItens[[#This Row],[PontoPed]]-tabItens[[#This Row],[Saldo]])/tabItens[[#This Row],[PontoPed]] ) ), 0 )</f>
        <v>0</v>
      </c>
      <c r="BD250" s="311">
        <f>ROUNDDOWN(IF( OR( AND(tabItens[[#This Row],[PontoPed]]&lt;tabItens[[#This Row],[Saldo]],tabItens[[#This Row],[Saldo]]&gt;0), tabItens[[#This Row],[PontoPed]]=0), 99, IF(AND(tabItens[[#This Row],[Saldo]]=0,tabItens[[#This Row],[PontoPed]]&gt;0), 0, (1-tabItens[[#This Row],[PctAb]])*10 ) ),0)</f>
        <v>99</v>
      </c>
      <c r="BE250" s="312">
        <f>MAX(ROUNDDOWN( IF(tabItens[[#This Row],[Abaixo]] &gt; 0,   tabItens[[#This Row],[Abaixo]] + (tabItens[[#This Row],[PontoMês]] * IF( OR( ISBLANK(tabItens[[#This Row],[ATA Nº/ANO]]), tabItens[[#This Row],[ATA Nº/ANO]] = ""),BE$2,BE$1)),0),0),0)</f>
        <v>0</v>
      </c>
      <c r="BF2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0" s="313">
        <f>SUMIF(Consumo!$C$3:$C$862,tabItens[[#This Row],[CÓDIGO]],Consumo!$E$3:$E$862)</f>
        <v>0</v>
      </c>
      <c r="BH250" s="314">
        <f>IF(AND(tabItens[[#This Row],[Pend]] &gt; 0,tabItens[[#This Row],[Consumo]] &lt;&gt; 0), tabItens[[#This Row],[Pend]] / tabItens[[#This Row],[Consumo]], 0 )</f>
        <v>0</v>
      </c>
      <c r="BI250" s="313"/>
      <c r="BJ250" s="313"/>
      <c r="BK250" s="315" t="s">
        <v>907</v>
      </c>
    </row>
    <row r="251" spans="1:63" x14ac:dyDescent="0.3">
      <c r="A251" s="336">
        <v>15464</v>
      </c>
      <c r="B251" s="277" t="s">
        <v>1130</v>
      </c>
      <c r="C251" s="337" t="s">
        <v>264</v>
      </c>
      <c r="D251" s="338">
        <v>8.8000000000000007</v>
      </c>
      <c r="E251" s="339"/>
      <c r="F251" s="339"/>
      <c r="G251" s="339" t="s">
        <v>892</v>
      </c>
      <c r="H251" s="281">
        <v>185</v>
      </c>
      <c r="I251" s="340">
        <v>103003</v>
      </c>
      <c r="J251" s="341">
        <v>8.8000000000000007</v>
      </c>
      <c r="K251" s="342"/>
      <c r="L251" s="285">
        <f>IF(tabItens[[#This Row],[Média]] &gt; 0, tabItens[[#This Row],[QTDE ATUAL]] / tabItens[[#This Row],[Média]],999.9)</f>
        <v>999.9</v>
      </c>
      <c r="M251" s="286">
        <v>0</v>
      </c>
      <c r="N251" s="287">
        <f>tabItens[[#This Row],[VALOR UNIT.]] * tabItens[[#This Row],[LC]]</f>
        <v>0</v>
      </c>
      <c r="O251" s="344" t="s">
        <v>2150</v>
      </c>
      <c r="P251" s="289"/>
      <c r="Q251" s="345"/>
      <c r="R251" s="343"/>
      <c r="S251" s="346"/>
      <c r="T251" s="292">
        <f>ROUNDDOWN(IFERROR(tabItens[[#This Row],[ATA DT.VALID.]] - $D$1,0) / 30,0)</f>
        <v>-1507</v>
      </c>
      <c r="U251" s="277" t="s">
        <v>1129</v>
      </c>
      <c r="V251" s="293">
        <v>1</v>
      </c>
      <c r="W251" s="294" t="s">
        <v>903</v>
      </c>
      <c r="X251" s="295">
        <v>55</v>
      </c>
      <c r="Y251" s="296">
        <v>34</v>
      </c>
      <c r="Z251" s="297"/>
      <c r="AA251" s="298"/>
      <c r="AB251" s="299"/>
      <c r="AC251" s="299"/>
      <c r="AD251" s="298"/>
      <c r="AE251" s="299"/>
      <c r="AF251" s="292"/>
      <c r="AG251" s="300" t="s">
        <v>904</v>
      </c>
      <c r="AH251" s="301"/>
      <c r="AI251" s="292">
        <v>0</v>
      </c>
      <c r="AJ251" s="301">
        <v>42086</v>
      </c>
      <c r="AK251" s="301" t="s">
        <v>892</v>
      </c>
      <c r="AL251" s="301">
        <v>42031</v>
      </c>
      <c r="AM251" s="346"/>
      <c r="AN251" s="339"/>
      <c r="AO251" s="302" t="str">
        <f>_xlfn.IFNA(IF(VLOOKUP(tabItens[[#This Row],[CÓDIGO]],tabExcluirDoEstoque[#Data],1,FALSE),"sim",""),"")</f>
        <v/>
      </c>
      <c r="AP251" s="303" t="str">
        <f ca="1">IF(OR(ISBLANK(tabItens[[#This Row],[ATA DT.VALID.]]),tabItens[[#This Row],[ATA DT.VALID.]]="",tabItens[[#This Row],[ATA DT.VALID.]]=" "),"",IF(TYPE(tabItens[[#This Row],[ATA DT.VALID.]])=1,ROUNDUP((tabItens[[#This Row],[ATA DT.VALID.]]-TODAY())/7,0),""))</f>
        <v/>
      </c>
      <c r="AQ251" s="304">
        <v>0</v>
      </c>
      <c r="AR251" s="305">
        <f>IF(ISBLANK(tabItens[[#This Row],[CÓDIGO]]),"",IFERROR(VLOOKUP(tabItens[[#This Row],[CÓDIGO]],Consumo!$C$3:$AC$862,26,FALSE),0))</f>
        <v>0</v>
      </c>
      <c r="AS251" s="306">
        <f>SUMIF(Consumo!$C$3:$C$862,tabItens[[#This Row],[CÓDIGO]],Consumo!$N$3:$N$862) + SUMIF(Consumo!$C$3:$C$862,tabItens[[#This Row],[CÓDIGO]],Consumo!$O$3:$O$862) + SUMIF(Consumo!$C$3:$C$862,tabItens[[#This Row],[CÓDIGO]],Consumo!$P$3:$P$862) + SUMIF(Consumo!$C$3:$C$862,tabItens[[#This Row],[CÓDIGO]],Consumo!$Q$3:$Q$862)</f>
        <v>0</v>
      </c>
      <c r="AT251" s="306">
        <f>SUMIF(Consumo!$C$3:$C$862,tabItens[[#This Row],[CÓDIGO]],Consumo!$Z$3:$Z$862)</f>
        <v>0</v>
      </c>
      <c r="AU251" s="307">
        <f>SUMIF(Consumo!$C$3:$C$862,tabItens[[#This Row],[CÓDIGO]],Consumo!$AA$3:$AA$862)</f>
        <v>0</v>
      </c>
      <c r="AV251" s="308">
        <f>SUMIF(Consumo!$C$3:$C$862,tabItens[[#This Row],[CÓDIGO]],Consumo!$Y$3:$Y$862)</f>
        <v>0</v>
      </c>
      <c r="AW251" s="281">
        <f>tabItens[[#This Row],[QTDE ATUAL]] + tabItens[[#This Row],[RC QTDE]] + tabItens[[#This Row],[AF SALDO]] + tabItens[[#This Row],[Recentes]]</f>
        <v>185</v>
      </c>
      <c r="AX251" s="309">
        <v>5</v>
      </c>
      <c r="AY251" s="309">
        <v>4</v>
      </c>
      <c r="AZ251" s="309">
        <f>IF(ISBLANK(tabItens[[#This Row],[CÓDIGO]]),"",tabItens[[#This Row],[PontoMês]] * (AZ$2+tabItens[[#This Row],[PontoQtM]]))</f>
        <v>20</v>
      </c>
      <c r="BA251" s="308">
        <f>tabItens[[#This Row],[PontoPed]] - tabItens[[#This Row],[Saldo]] + (1/10)</f>
        <v>-164.9</v>
      </c>
      <c r="BB251" s="308">
        <f xml:space="preserve"> tabItens[[#This Row],[PontoMês]] * BB$2 - tabItens[[#This Row],[QTDE ATUAL]] - (1/10)</f>
        <v>-180.1</v>
      </c>
      <c r="BC251" s="310">
        <f>IF( tabItens[[#This Row],[PontoPed]]&gt;0, IF(tabItens[[#This Row],[PontoPed]]&lt;1, 1, IF( tabItens[[#This Row],[Saldo]]&gt;tabItens[[#This Row],[PontoPed]], 0, (tabItens[[#This Row],[PontoPed]]-tabItens[[#This Row],[Saldo]])/tabItens[[#This Row],[PontoPed]] ) ), 0 )</f>
        <v>0</v>
      </c>
      <c r="BD251" s="311">
        <f>ROUNDDOWN(IF( OR( AND(tabItens[[#This Row],[PontoPed]]&lt;tabItens[[#This Row],[Saldo]],tabItens[[#This Row],[Saldo]]&gt;0), tabItens[[#This Row],[PontoPed]]=0), 99, IF(AND(tabItens[[#This Row],[Saldo]]=0,tabItens[[#This Row],[PontoPed]]&gt;0), 0, (1-tabItens[[#This Row],[PctAb]])*10 ) ),0)</f>
        <v>99</v>
      </c>
      <c r="BE251" s="312">
        <f>MAX(ROUNDDOWN( IF(tabItens[[#This Row],[Abaixo]] &gt; 0,   tabItens[[#This Row],[Abaixo]] + (tabItens[[#This Row],[PontoMês]] * IF( OR( ISBLANK(tabItens[[#This Row],[ATA Nº/ANO]]), tabItens[[#This Row],[ATA Nº/ANO]] = ""),BE$2,BE$1)),0),0),0)</f>
        <v>0</v>
      </c>
      <c r="BF25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1" s="313">
        <f>SUMIF(Consumo!$C$3:$C$862,tabItens[[#This Row],[CÓDIGO]],Consumo!$E$3:$E$862)</f>
        <v>0</v>
      </c>
      <c r="BH251" s="314">
        <f>IF(AND(tabItens[[#This Row],[Pend]] &gt; 0,tabItens[[#This Row],[Consumo]] &lt;&gt; 0), tabItens[[#This Row],[Pend]] / tabItens[[#This Row],[Consumo]], 0 )</f>
        <v>0</v>
      </c>
      <c r="BI251" s="313"/>
      <c r="BJ251" s="313"/>
      <c r="BK251" s="315" t="s">
        <v>907</v>
      </c>
    </row>
    <row r="252" spans="1:63" x14ac:dyDescent="0.3">
      <c r="A252" s="336">
        <v>12881</v>
      </c>
      <c r="B252" s="277" t="s">
        <v>1017</v>
      </c>
      <c r="C252" s="337" t="s">
        <v>264</v>
      </c>
      <c r="D252" s="338">
        <v>2.6</v>
      </c>
      <c r="E252" s="339"/>
      <c r="F252" s="339"/>
      <c r="G252" s="339" t="s">
        <v>892</v>
      </c>
      <c r="H252" s="281">
        <v>466</v>
      </c>
      <c r="I252" s="340">
        <v>103003</v>
      </c>
      <c r="J252" s="341">
        <v>2.6</v>
      </c>
      <c r="K252" s="342">
        <v>126</v>
      </c>
      <c r="L252" s="285">
        <f>IF(tabItens[[#This Row],[Média]] &gt; 0, tabItens[[#This Row],[QTDE ATUAL]] / tabItens[[#This Row],[Média]],999.9)</f>
        <v>36.07741935483871</v>
      </c>
      <c r="M252" s="286">
        <v>0</v>
      </c>
      <c r="N252" s="287">
        <f>tabItens[[#This Row],[VALOR UNIT.]] * tabItens[[#This Row],[LC]]</f>
        <v>0</v>
      </c>
      <c r="O252" s="344" t="s">
        <v>2129</v>
      </c>
      <c r="P252" s="289"/>
      <c r="Q252" s="345"/>
      <c r="R252" s="343"/>
      <c r="S252" s="346"/>
      <c r="T252" s="292">
        <f>ROUNDDOWN(IFERROR(tabItens[[#This Row],[ATA DT.VALID.]] - $D$1,0) / 30,0)</f>
        <v>-1507</v>
      </c>
      <c r="U252" s="277" t="s">
        <v>1008</v>
      </c>
      <c r="V252" s="293">
        <v>1</v>
      </c>
      <c r="W252" s="294" t="s">
        <v>2105</v>
      </c>
      <c r="X252" s="295">
        <v>61</v>
      </c>
      <c r="Y252" s="296">
        <v>8</v>
      </c>
      <c r="Z252" s="297"/>
      <c r="AA252" s="298"/>
      <c r="AB252" s="299"/>
      <c r="AC252" s="299"/>
      <c r="AD252" s="298"/>
      <c r="AE252" s="299"/>
      <c r="AF252" s="292"/>
      <c r="AG252" s="300" t="s">
        <v>904</v>
      </c>
      <c r="AH252" s="301"/>
      <c r="AI252" s="292">
        <v>66</v>
      </c>
      <c r="AJ252" s="301">
        <v>44573</v>
      </c>
      <c r="AK252" s="301" t="s">
        <v>892</v>
      </c>
      <c r="AL252" s="301">
        <v>44813</v>
      </c>
      <c r="AM252" s="346"/>
      <c r="AN252" s="339"/>
      <c r="AO252" s="302" t="str">
        <f>_xlfn.IFNA(IF(VLOOKUP(tabItens[[#This Row],[CÓDIGO]],tabExcluirDoEstoque[#Data],1,FALSE),"sim",""),"")</f>
        <v/>
      </c>
      <c r="AP252" s="303" t="str">
        <f ca="1">IF(OR(ISBLANK(tabItens[[#This Row],[ATA DT.VALID.]]),tabItens[[#This Row],[ATA DT.VALID.]]="",tabItens[[#This Row],[ATA DT.VALID.]]=" "),"",IF(TYPE(tabItens[[#This Row],[ATA DT.VALID.]])=1,ROUNDUP((tabItens[[#This Row],[ATA DT.VALID.]]-TODAY())/7,0),""))</f>
        <v/>
      </c>
      <c r="AQ252" s="304">
        <v>0</v>
      </c>
      <c r="AR252" s="305" t="str">
        <f>IF(ISBLANK(tabItens[[#This Row],[CÓDIGO]]),"",IFERROR(VLOOKUP(tabItens[[#This Row],[CÓDIGO]],Consumo!$C$3:$AC$862,26,FALSE),0))</f>
        <v>09.2023</v>
      </c>
      <c r="AS252" s="306">
        <f>SUMIF(Consumo!$C$3:$C$862,tabItens[[#This Row],[CÓDIGO]],Consumo!$N$3:$N$862) + SUMIF(Consumo!$C$3:$C$862,tabItens[[#This Row],[CÓDIGO]],Consumo!$O$3:$O$862) + SUMIF(Consumo!$C$3:$C$862,tabItens[[#This Row],[CÓDIGO]],Consumo!$P$3:$P$862) + SUMIF(Consumo!$C$3:$C$862,tabItens[[#This Row],[CÓDIGO]],Consumo!$Q$3:$Q$862)</f>
        <v>67</v>
      </c>
      <c r="AT252" s="306">
        <f>SUMIF(Consumo!$C$3:$C$862,tabItens[[#This Row],[CÓDIGO]],Consumo!$Z$3:$Z$862)</f>
        <v>155</v>
      </c>
      <c r="AU252" s="307">
        <f>SUMIF(Consumo!$C$3:$C$862,tabItens[[#This Row],[CÓDIGO]],Consumo!$AA$3:$AA$862)</f>
        <v>32</v>
      </c>
      <c r="AV252" s="308">
        <f>SUMIF(Consumo!$C$3:$C$862,tabItens[[#This Row],[CÓDIGO]],Consumo!$Y$3:$Y$862)</f>
        <v>12.916666666666666</v>
      </c>
      <c r="AW252" s="281">
        <f>tabItens[[#This Row],[QTDE ATUAL]] + tabItens[[#This Row],[RC QTDE]] + tabItens[[#This Row],[AF SALDO]] + tabItens[[#This Row],[Recentes]]</f>
        <v>466</v>
      </c>
      <c r="AX252" s="309">
        <v>34</v>
      </c>
      <c r="AY252" s="309">
        <v>4</v>
      </c>
      <c r="AZ252" s="309">
        <f>IF(ISBLANK(tabItens[[#This Row],[CÓDIGO]]),"",tabItens[[#This Row],[PontoMês]] * (AZ$2+tabItens[[#This Row],[PontoQtM]]))</f>
        <v>136</v>
      </c>
      <c r="BA252" s="308">
        <f>tabItens[[#This Row],[PontoPed]] - tabItens[[#This Row],[Saldo]] + (1/10)</f>
        <v>-329.9</v>
      </c>
      <c r="BB252" s="308">
        <f xml:space="preserve"> tabItens[[#This Row],[PontoMês]] * BB$2 - tabItens[[#This Row],[QTDE ATUAL]] - (1/10)</f>
        <v>-432.1</v>
      </c>
      <c r="BC252" s="310">
        <f>IF( tabItens[[#This Row],[PontoPed]]&gt;0, IF(tabItens[[#This Row],[PontoPed]]&lt;1, 1, IF( tabItens[[#This Row],[Saldo]]&gt;tabItens[[#This Row],[PontoPed]], 0, (tabItens[[#This Row],[PontoPed]]-tabItens[[#This Row],[Saldo]])/tabItens[[#This Row],[PontoPed]] ) ), 0 )</f>
        <v>0</v>
      </c>
      <c r="BD252" s="311">
        <f>ROUNDDOWN(IF( OR( AND(tabItens[[#This Row],[PontoPed]]&lt;tabItens[[#This Row],[Saldo]],tabItens[[#This Row],[Saldo]]&gt;0), tabItens[[#This Row],[PontoPed]]=0), 99, IF(AND(tabItens[[#This Row],[Saldo]]=0,tabItens[[#This Row],[PontoPed]]&gt;0), 0, (1-tabItens[[#This Row],[PctAb]])*10 ) ),0)</f>
        <v>99</v>
      </c>
      <c r="BE252" s="312">
        <f>MAX(ROUNDDOWN( IF(tabItens[[#This Row],[Abaixo]] &gt; 0,   tabItens[[#This Row],[Abaixo]] + (tabItens[[#This Row],[PontoMês]] * IF( OR( ISBLANK(tabItens[[#This Row],[ATA Nº/ANO]]), tabItens[[#This Row],[ATA Nº/ANO]] = ""),BE$2,BE$1)),0),0),0)</f>
        <v>0</v>
      </c>
      <c r="BF2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2" s="313">
        <f>SUMIF(Consumo!$C$3:$C$862,tabItens[[#This Row],[CÓDIGO]],Consumo!$E$3:$E$862)</f>
        <v>0</v>
      </c>
      <c r="BH252" s="314">
        <f>IF(AND(tabItens[[#This Row],[Pend]] &gt; 0,tabItens[[#This Row],[Consumo]] &lt;&gt; 0), tabItens[[#This Row],[Pend]] / tabItens[[#This Row],[Consumo]], 0 )</f>
        <v>0</v>
      </c>
      <c r="BI252" s="313"/>
      <c r="BJ252" s="313"/>
      <c r="BK252" s="315" t="s">
        <v>907</v>
      </c>
    </row>
    <row r="253" spans="1:63" x14ac:dyDescent="0.3">
      <c r="A253" s="336">
        <v>12886</v>
      </c>
      <c r="B253" s="277" t="s">
        <v>1019</v>
      </c>
      <c r="C253" s="337" t="s">
        <v>264</v>
      </c>
      <c r="D253" s="338">
        <v>2.94</v>
      </c>
      <c r="E253" s="339"/>
      <c r="F253" s="339"/>
      <c r="G253" s="339" t="s">
        <v>892</v>
      </c>
      <c r="H253" s="281">
        <v>405</v>
      </c>
      <c r="I253" s="340">
        <v>103003</v>
      </c>
      <c r="J253" s="341">
        <v>2.94</v>
      </c>
      <c r="K253" s="342">
        <v>119</v>
      </c>
      <c r="L253" s="285">
        <f>IF(tabItens[[#This Row],[Média]] &gt; 0, tabItens[[#This Row],[QTDE ATUAL]] / tabItens[[#This Row],[Média]],999.9)</f>
        <v>33.517241379310342</v>
      </c>
      <c r="M253" s="286">
        <v>0</v>
      </c>
      <c r="N253" s="287">
        <f>tabItens[[#This Row],[VALOR UNIT.]] * tabItens[[#This Row],[LC]]</f>
        <v>0</v>
      </c>
      <c r="O253" s="344" t="s">
        <v>2129</v>
      </c>
      <c r="P253" s="289"/>
      <c r="Q253" s="345"/>
      <c r="R253" s="343"/>
      <c r="S253" s="346"/>
      <c r="T253" s="292">
        <f>ROUNDDOWN(IFERROR(tabItens[[#This Row],[ATA DT.VALID.]] - $D$1,0) / 30,0)</f>
        <v>-1507</v>
      </c>
      <c r="U253" s="277" t="s">
        <v>1008</v>
      </c>
      <c r="V253" s="293">
        <v>1</v>
      </c>
      <c r="W253" s="294" t="s">
        <v>2105</v>
      </c>
      <c r="X253" s="295">
        <v>61</v>
      </c>
      <c r="Y253" s="296">
        <v>8</v>
      </c>
      <c r="Z253" s="297"/>
      <c r="AA253" s="298"/>
      <c r="AB253" s="299"/>
      <c r="AC253" s="299"/>
      <c r="AD253" s="298"/>
      <c r="AE253" s="299"/>
      <c r="AF253" s="292"/>
      <c r="AG253" s="300" t="s">
        <v>904</v>
      </c>
      <c r="AH253" s="301"/>
      <c r="AI253" s="292">
        <v>48</v>
      </c>
      <c r="AJ253" s="301">
        <v>45180</v>
      </c>
      <c r="AK253" s="301" t="s">
        <v>892</v>
      </c>
      <c r="AL253" s="301">
        <v>45145</v>
      </c>
      <c r="AM253" s="346"/>
      <c r="AN253" s="339"/>
      <c r="AO253" s="302" t="str">
        <f>_xlfn.IFNA(IF(VLOOKUP(tabItens[[#This Row],[CÓDIGO]],tabExcluirDoEstoque[#Data],1,FALSE),"sim",""),"")</f>
        <v/>
      </c>
      <c r="AP253" s="303" t="str">
        <f ca="1">IF(OR(ISBLANK(tabItens[[#This Row],[ATA DT.VALID.]]),tabItens[[#This Row],[ATA DT.VALID.]]="",tabItens[[#This Row],[ATA DT.VALID.]]=" "),"",IF(TYPE(tabItens[[#This Row],[ATA DT.VALID.]])=1,ROUNDUP((tabItens[[#This Row],[ATA DT.VALID.]]-TODAY())/7,0),""))</f>
        <v/>
      </c>
      <c r="AQ253" s="304">
        <v>0</v>
      </c>
      <c r="AR253" s="305" t="str">
        <f>IF(ISBLANK(tabItens[[#This Row],[CÓDIGO]]),"",IFERROR(VLOOKUP(tabItens[[#This Row],[CÓDIGO]],Consumo!$C$3:$AC$862,26,FALSE),0))</f>
        <v>09.2023</v>
      </c>
      <c r="AS253" s="306">
        <f>SUMIF(Consumo!$C$3:$C$862,tabItens[[#This Row],[CÓDIGO]],Consumo!$N$3:$N$862) + SUMIF(Consumo!$C$3:$C$862,tabItens[[#This Row],[CÓDIGO]],Consumo!$O$3:$O$862) + SUMIF(Consumo!$C$3:$C$862,tabItens[[#This Row],[CÓDIGO]],Consumo!$P$3:$P$862) + SUMIF(Consumo!$C$3:$C$862,tabItens[[#This Row],[CÓDIGO]],Consumo!$Q$3:$Q$862)</f>
        <v>40</v>
      </c>
      <c r="AT253" s="306">
        <f>SUMIF(Consumo!$C$3:$C$862,tabItens[[#This Row],[CÓDIGO]],Consumo!$Z$3:$Z$862)</f>
        <v>145</v>
      </c>
      <c r="AU253" s="307">
        <f>SUMIF(Consumo!$C$3:$C$862,tabItens[[#This Row],[CÓDIGO]],Consumo!$AA$3:$AA$862)</f>
        <v>24</v>
      </c>
      <c r="AV253" s="308">
        <f>SUMIF(Consumo!$C$3:$C$862,tabItens[[#This Row],[CÓDIGO]],Consumo!$Y$3:$Y$862)</f>
        <v>12.083333333333334</v>
      </c>
      <c r="AW253" s="281">
        <f>tabItens[[#This Row],[QTDE ATUAL]] + tabItens[[#This Row],[RC QTDE]] + tabItens[[#This Row],[AF SALDO]] + tabItens[[#This Row],[Recentes]]</f>
        <v>405</v>
      </c>
      <c r="AX253" s="309">
        <v>42</v>
      </c>
      <c r="AY253" s="309">
        <v>4</v>
      </c>
      <c r="AZ253" s="309">
        <f>IF(ISBLANK(tabItens[[#This Row],[CÓDIGO]]),"",tabItens[[#This Row],[PontoMês]] * (AZ$2+tabItens[[#This Row],[PontoQtM]]))</f>
        <v>168</v>
      </c>
      <c r="BA253" s="308">
        <f>tabItens[[#This Row],[PontoPed]] - tabItens[[#This Row],[Saldo]] + (1/10)</f>
        <v>-236.9</v>
      </c>
      <c r="BB253" s="308">
        <f xml:space="preserve"> tabItens[[#This Row],[PontoMês]] * BB$2 - tabItens[[#This Row],[QTDE ATUAL]] - (1/10)</f>
        <v>-363.1</v>
      </c>
      <c r="BC253" s="310">
        <f>IF( tabItens[[#This Row],[PontoPed]]&gt;0, IF(tabItens[[#This Row],[PontoPed]]&lt;1, 1, IF( tabItens[[#This Row],[Saldo]]&gt;tabItens[[#This Row],[PontoPed]], 0, (tabItens[[#This Row],[PontoPed]]-tabItens[[#This Row],[Saldo]])/tabItens[[#This Row],[PontoPed]] ) ), 0 )</f>
        <v>0</v>
      </c>
      <c r="BD253" s="311">
        <f>ROUNDDOWN(IF( OR( AND(tabItens[[#This Row],[PontoPed]]&lt;tabItens[[#This Row],[Saldo]],tabItens[[#This Row],[Saldo]]&gt;0), tabItens[[#This Row],[PontoPed]]=0), 99, IF(AND(tabItens[[#This Row],[Saldo]]=0,tabItens[[#This Row],[PontoPed]]&gt;0), 0, (1-tabItens[[#This Row],[PctAb]])*10 ) ),0)</f>
        <v>99</v>
      </c>
      <c r="BE253" s="312">
        <f>MAX(ROUNDDOWN( IF(tabItens[[#This Row],[Abaixo]] &gt; 0,   tabItens[[#This Row],[Abaixo]] + (tabItens[[#This Row],[PontoMês]] * IF( OR( ISBLANK(tabItens[[#This Row],[ATA Nº/ANO]]), tabItens[[#This Row],[ATA Nº/ANO]] = ""),BE$2,BE$1)),0),0),0)</f>
        <v>0</v>
      </c>
      <c r="BF2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3" s="313">
        <f>SUMIF(Consumo!$C$3:$C$862,tabItens[[#This Row],[CÓDIGO]],Consumo!$E$3:$E$862)</f>
        <v>0</v>
      </c>
      <c r="BH253" s="314">
        <f>IF(AND(tabItens[[#This Row],[Pend]] &gt; 0,tabItens[[#This Row],[Consumo]] &lt;&gt; 0), tabItens[[#This Row],[Pend]] / tabItens[[#This Row],[Consumo]], 0 )</f>
        <v>0</v>
      </c>
      <c r="BI253" s="313"/>
      <c r="BJ253" s="313"/>
      <c r="BK253" s="315" t="s">
        <v>907</v>
      </c>
    </row>
    <row r="254" spans="1:63" x14ac:dyDescent="0.3">
      <c r="A254" s="336">
        <v>12894</v>
      </c>
      <c r="B254" s="277" t="s">
        <v>1021</v>
      </c>
      <c r="C254" s="337" t="s">
        <v>264</v>
      </c>
      <c r="D254" s="338">
        <v>0.38</v>
      </c>
      <c r="E254" s="339"/>
      <c r="F254" s="339"/>
      <c r="G254" s="339" t="s">
        <v>892</v>
      </c>
      <c r="H254" s="281">
        <v>3801</v>
      </c>
      <c r="I254" s="340">
        <v>103003</v>
      </c>
      <c r="J254" s="341">
        <v>0.38</v>
      </c>
      <c r="K254" s="342">
        <v>1184</v>
      </c>
      <c r="L254" s="285">
        <f>IF(tabItens[[#This Row],[Média]] &gt; 0, tabItens[[#This Row],[QTDE ATUAL]] / tabItens[[#This Row],[Média]],999.9)</f>
        <v>28.996821360457723</v>
      </c>
      <c r="M254" s="286">
        <v>0</v>
      </c>
      <c r="N254" s="287">
        <f>tabItens[[#This Row],[VALOR UNIT.]] * tabItens[[#This Row],[LC]]</f>
        <v>0</v>
      </c>
      <c r="O254" s="344" t="s">
        <v>2129</v>
      </c>
      <c r="P254" s="289"/>
      <c r="Q254" s="345"/>
      <c r="R254" s="343"/>
      <c r="S254" s="346"/>
      <c r="T254" s="292">
        <f>ROUNDDOWN(IFERROR(tabItens[[#This Row],[ATA DT.VALID.]] - $D$1,0) / 30,0)</f>
        <v>-1507</v>
      </c>
      <c r="U254" s="277" t="s">
        <v>1008</v>
      </c>
      <c r="V254" s="293">
        <v>1</v>
      </c>
      <c r="W254" s="294" t="s">
        <v>2105</v>
      </c>
      <c r="X254" s="295">
        <v>61</v>
      </c>
      <c r="Y254" s="296">
        <v>8</v>
      </c>
      <c r="Z254" s="297"/>
      <c r="AA254" s="298"/>
      <c r="AB254" s="299"/>
      <c r="AC254" s="299"/>
      <c r="AD254" s="298"/>
      <c r="AE254" s="299"/>
      <c r="AF254" s="292"/>
      <c r="AG254" s="300" t="s">
        <v>904</v>
      </c>
      <c r="AH254" s="301"/>
      <c r="AI254" s="292">
        <v>524</v>
      </c>
      <c r="AJ254" s="301">
        <v>45208</v>
      </c>
      <c r="AK254" s="301" t="s">
        <v>892</v>
      </c>
      <c r="AL254" s="301">
        <v>45145</v>
      </c>
      <c r="AM254" s="346"/>
      <c r="AN254" s="339"/>
      <c r="AO254" s="302" t="str">
        <f>_xlfn.IFNA(IF(VLOOKUP(tabItens[[#This Row],[CÓDIGO]],tabExcluirDoEstoque[#Data],1,FALSE),"sim",""),"")</f>
        <v/>
      </c>
      <c r="AP254" s="303" t="str">
        <f ca="1">IF(OR(ISBLANK(tabItens[[#This Row],[ATA DT.VALID.]]),tabItens[[#This Row],[ATA DT.VALID.]]="",tabItens[[#This Row],[ATA DT.VALID.]]=" "),"",IF(TYPE(tabItens[[#This Row],[ATA DT.VALID.]])=1,ROUNDUP((tabItens[[#This Row],[ATA DT.VALID.]]-TODAY())/7,0),""))</f>
        <v/>
      </c>
      <c r="AQ254" s="304">
        <v>0</v>
      </c>
      <c r="AR254" s="305" t="str">
        <f>IF(ISBLANK(tabItens[[#This Row],[CÓDIGO]]),"",IFERROR(VLOOKUP(tabItens[[#This Row],[CÓDIGO]],Consumo!$C$3:$AC$862,26,FALSE),0))</f>
        <v>08.2023</v>
      </c>
      <c r="AS254" s="306">
        <f>SUMIF(Consumo!$C$3:$C$862,tabItens[[#This Row],[CÓDIGO]],Consumo!$N$3:$N$862) + SUMIF(Consumo!$C$3:$C$862,tabItens[[#This Row],[CÓDIGO]],Consumo!$O$3:$O$862) + SUMIF(Consumo!$C$3:$C$862,tabItens[[#This Row],[CÓDIGO]],Consumo!$P$3:$P$862) + SUMIF(Consumo!$C$3:$C$862,tabItens[[#This Row],[CÓDIGO]],Consumo!$Q$3:$Q$862)</f>
        <v>357</v>
      </c>
      <c r="AT254" s="306">
        <f>SUMIF(Consumo!$C$3:$C$862,tabItens[[#This Row],[CÓDIGO]],Consumo!$Z$3:$Z$862)</f>
        <v>1573</v>
      </c>
      <c r="AU254" s="307">
        <f>SUMIF(Consumo!$C$3:$C$862,tabItens[[#This Row],[CÓDIGO]],Consumo!$AA$3:$AA$862)</f>
        <v>295</v>
      </c>
      <c r="AV254" s="308">
        <f>SUMIF(Consumo!$C$3:$C$862,tabItens[[#This Row],[CÓDIGO]],Consumo!$Y$3:$Y$862)</f>
        <v>131.08333333333334</v>
      </c>
      <c r="AW254" s="281">
        <f>tabItens[[#This Row],[QTDE ATUAL]] + tabItens[[#This Row],[RC QTDE]] + tabItens[[#This Row],[AF SALDO]] + tabItens[[#This Row],[Recentes]]</f>
        <v>3801</v>
      </c>
      <c r="AX254" s="309">
        <v>334</v>
      </c>
      <c r="AY254" s="309">
        <v>4</v>
      </c>
      <c r="AZ254" s="309">
        <f>IF(ISBLANK(tabItens[[#This Row],[CÓDIGO]]),"",tabItens[[#This Row],[PontoMês]] * (AZ$2+tabItens[[#This Row],[PontoQtM]]))</f>
        <v>1336</v>
      </c>
      <c r="BA254" s="308">
        <f>tabItens[[#This Row],[PontoPed]] - tabItens[[#This Row],[Saldo]] + (1/10)</f>
        <v>-2464.9</v>
      </c>
      <c r="BB254" s="308">
        <f xml:space="preserve"> tabItens[[#This Row],[PontoMês]] * BB$2 - tabItens[[#This Row],[QTDE ATUAL]] - (1/10)</f>
        <v>-3467.1</v>
      </c>
      <c r="BC254" s="310">
        <f>IF( tabItens[[#This Row],[PontoPed]]&gt;0, IF(tabItens[[#This Row],[PontoPed]]&lt;1, 1, IF( tabItens[[#This Row],[Saldo]]&gt;tabItens[[#This Row],[PontoPed]], 0, (tabItens[[#This Row],[PontoPed]]-tabItens[[#This Row],[Saldo]])/tabItens[[#This Row],[PontoPed]] ) ), 0 )</f>
        <v>0</v>
      </c>
      <c r="BD254" s="311">
        <f>ROUNDDOWN(IF( OR( AND(tabItens[[#This Row],[PontoPed]]&lt;tabItens[[#This Row],[Saldo]],tabItens[[#This Row],[Saldo]]&gt;0), tabItens[[#This Row],[PontoPed]]=0), 99, IF(AND(tabItens[[#This Row],[Saldo]]=0,tabItens[[#This Row],[PontoPed]]&gt;0), 0, (1-tabItens[[#This Row],[PctAb]])*10 ) ),0)</f>
        <v>99</v>
      </c>
      <c r="BE254" s="312">
        <f>MAX(ROUNDDOWN( IF(tabItens[[#This Row],[Abaixo]] &gt; 0,   tabItens[[#This Row],[Abaixo]] + (tabItens[[#This Row],[PontoMês]] * IF( OR( ISBLANK(tabItens[[#This Row],[ATA Nº/ANO]]), tabItens[[#This Row],[ATA Nº/ANO]] = ""),BE$2,BE$1)),0),0),0)</f>
        <v>0</v>
      </c>
      <c r="BF2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4" s="313">
        <f>SUMIF(Consumo!$C$3:$C$862,tabItens[[#This Row],[CÓDIGO]],Consumo!$E$3:$E$862)</f>
        <v>0</v>
      </c>
      <c r="BH254" s="314">
        <f>IF(AND(tabItens[[#This Row],[Pend]] &gt; 0,tabItens[[#This Row],[Consumo]] &lt;&gt; 0), tabItens[[#This Row],[Pend]] / tabItens[[#This Row],[Consumo]], 0 )</f>
        <v>0</v>
      </c>
      <c r="BI254" s="313"/>
      <c r="BJ254" s="313"/>
      <c r="BK254" s="315" t="s">
        <v>907</v>
      </c>
    </row>
    <row r="255" spans="1:63" x14ac:dyDescent="0.3">
      <c r="A255" s="336">
        <v>12948</v>
      </c>
      <c r="B255" s="277" t="s">
        <v>1023</v>
      </c>
      <c r="C255" s="337" t="s">
        <v>264</v>
      </c>
      <c r="D255" s="338">
        <v>6</v>
      </c>
      <c r="E255" s="339"/>
      <c r="F255" s="339"/>
      <c r="G255" s="339" t="s">
        <v>892</v>
      </c>
      <c r="H255" s="281">
        <v>40</v>
      </c>
      <c r="I255" s="340">
        <v>103003</v>
      </c>
      <c r="J255" s="341">
        <v>6</v>
      </c>
      <c r="K255" s="342">
        <v>17</v>
      </c>
      <c r="L255" s="285">
        <f>IF(tabItens[[#This Row],[Média]] &gt; 0, tabItens[[#This Row],[QTDE ATUAL]] / tabItens[[#This Row],[Média]],999.9)</f>
        <v>32</v>
      </c>
      <c r="M255" s="286">
        <v>0</v>
      </c>
      <c r="N255" s="287">
        <f>tabItens[[#This Row],[VALOR UNIT.]] * tabItens[[#This Row],[LC]]</f>
        <v>0</v>
      </c>
      <c r="O255" s="344" t="s">
        <v>2129</v>
      </c>
      <c r="P255" s="289"/>
      <c r="Q255" s="345"/>
      <c r="R255" s="343"/>
      <c r="S255" s="346"/>
      <c r="T255" s="292">
        <f>ROUNDDOWN(IFERROR(tabItens[[#This Row],[ATA DT.VALID.]] - $D$1,0) / 30,0)</f>
        <v>-1507</v>
      </c>
      <c r="U255" s="277" t="s">
        <v>1008</v>
      </c>
      <c r="V255" s="293">
        <v>1</v>
      </c>
      <c r="W255" s="294" t="s">
        <v>2105</v>
      </c>
      <c r="X255" s="295">
        <v>61</v>
      </c>
      <c r="Y255" s="296">
        <v>8</v>
      </c>
      <c r="Z255" s="297"/>
      <c r="AA255" s="298"/>
      <c r="AB255" s="299"/>
      <c r="AC255" s="299"/>
      <c r="AD255" s="298"/>
      <c r="AE255" s="299"/>
      <c r="AF255" s="292"/>
      <c r="AG255" s="300" t="s">
        <v>904</v>
      </c>
      <c r="AH255" s="301"/>
      <c r="AI255" s="292">
        <v>6</v>
      </c>
      <c r="AJ255" s="301">
        <v>45160</v>
      </c>
      <c r="AK255" s="301" t="s">
        <v>892</v>
      </c>
      <c r="AL255" s="301">
        <v>45145</v>
      </c>
      <c r="AM255" s="346"/>
      <c r="AN255" s="339"/>
      <c r="AO255" s="302" t="str">
        <f>_xlfn.IFNA(IF(VLOOKUP(tabItens[[#This Row],[CÓDIGO]],tabExcluirDoEstoque[#Data],1,FALSE),"sim",""),"")</f>
        <v/>
      </c>
      <c r="AP255" s="303" t="str">
        <f ca="1">IF(OR(ISBLANK(tabItens[[#This Row],[ATA DT.VALID.]]),tabItens[[#This Row],[ATA DT.VALID.]]="",tabItens[[#This Row],[ATA DT.VALID.]]=" "),"",IF(TYPE(tabItens[[#This Row],[ATA DT.VALID.]])=1,ROUNDUP((tabItens[[#This Row],[ATA DT.VALID.]]-TODAY())/7,0),""))</f>
        <v/>
      </c>
      <c r="AQ255" s="304">
        <v>0</v>
      </c>
      <c r="AR255" s="305" t="str">
        <f>IF(ISBLANK(tabItens[[#This Row],[CÓDIGO]]),"",IFERROR(VLOOKUP(tabItens[[#This Row],[CÓDIGO]],Consumo!$C$3:$AC$862,26,FALSE),0))</f>
        <v>04.2023</v>
      </c>
      <c r="AS255" s="306">
        <f>SUMIF(Consumo!$C$3:$C$862,tabItens[[#This Row],[CÓDIGO]],Consumo!$N$3:$N$862) + SUMIF(Consumo!$C$3:$C$862,tabItens[[#This Row],[CÓDIGO]],Consumo!$O$3:$O$862) + SUMIF(Consumo!$C$3:$C$862,tabItens[[#This Row],[CÓDIGO]],Consumo!$P$3:$P$862) + SUMIF(Consumo!$C$3:$C$862,tabItens[[#This Row],[CÓDIGO]],Consumo!$Q$3:$Q$862)</f>
        <v>0</v>
      </c>
      <c r="AT255" s="306">
        <f>SUMIF(Consumo!$C$3:$C$862,tabItens[[#This Row],[CÓDIGO]],Consumo!$Z$3:$Z$862)</f>
        <v>17</v>
      </c>
      <c r="AU255" s="307">
        <f>SUMIF(Consumo!$C$3:$C$862,tabItens[[#This Row],[CÓDIGO]],Consumo!$AA$3:$AA$862)</f>
        <v>10</v>
      </c>
      <c r="AV255" s="308">
        <f>SUMIF(Consumo!$C$3:$C$862,tabItens[[#This Row],[CÓDIGO]],Consumo!$Y$3:$Y$862)</f>
        <v>1.25</v>
      </c>
      <c r="AW255" s="281">
        <f>tabItens[[#This Row],[QTDE ATUAL]] + tabItens[[#This Row],[RC QTDE]] + tabItens[[#This Row],[AF SALDO]] + tabItens[[#This Row],[Recentes]]</f>
        <v>40</v>
      </c>
      <c r="AX255" s="309">
        <v>5</v>
      </c>
      <c r="AY255" s="309">
        <v>4</v>
      </c>
      <c r="AZ255" s="309">
        <f>IF(ISBLANK(tabItens[[#This Row],[CÓDIGO]]),"",tabItens[[#This Row],[PontoMês]] * (AZ$2+tabItens[[#This Row],[PontoQtM]]))</f>
        <v>20</v>
      </c>
      <c r="BA255" s="308">
        <f>tabItens[[#This Row],[PontoPed]] - tabItens[[#This Row],[Saldo]] + (1/10)</f>
        <v>-19.899999999999999</v>
      </c>
      <c r="BB255" s="308">
        <f xml:space="preserve"> tabItens[[#This Row],[PontoMês]] * BB$2 - tabItens[[#This Row],[QTDE ATUAL]] - (1/10)</f>
        <v>-35.1</v>
      </c>
      <c r="BC255" s="310">
        <f>IF( tabItens[[#This Row],[PontoPed]]&gt;0, IF(tabItens[[#This Row],[PontoPed]]&lt;1, 1, IF( tabItens[[#This Row],[Saldo]]&gt;tabItens[[#This Row],[PontoPed]], 0, (tabItens[[#This Row],[PontoPed]]-tabItens[[#This Row],[Saldo]])/tabItens[[#This Row],[PontoPed]] ) ), 0 )</f>
        <v>0</v>
      </c>
      <c r="BD255" s="311">
        <f>ROUNDDOWN(IF( OR( AND(tabItens[[#This Row],[PontoPed]]&lt;tabItens[[#This Row],[Saldo]],tabItens[[#This Row],[Saldo]]&gt;0), tabItens[[#This Row],[PontoPed]]=0), 99, IF(AND(tabItens[[#This Row],[Saldo]]=0,tabItens[[#This Row],[PontoPed]]&gt;0), 0, (1-tabItens[[#This Row],[PctAb]])*10 ) ),0)</f>
        <v>99</v>
      </c>
      <c r="BE255" s="312">
        <f>MAX(ROUNDDOWN( IF(tabItens[[#This Row],[Abaixo]] &gt; 0,   tabItens[[#This Row],[Abaixo]] + (tabItens[[#This Row],[PontoMês]] * IF( OR( ISBLANK(tabItens[[#This Row],[ATA Nº/ANO]]), tabItens[[#This Row],[ATA Nº/ANO]] = ""),BE$2,BE$1)),0),0),0)</f>
        <v>0</v>
      </c>
      <c r="BF2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5" s="313">
        <f>SUMIF(Consumo!$C$3:$C$862,tabItens[[#This Row],[CÓDIGO]],Consumo!$E$3:$E$862)</f>
        <v>0</v>
      </c>
      <c r="BH255" s="314">
        <f>IF(AND(tabItens[[#This Row],[Pend]] &gt; 0,tabItens[[#This Row],[Consumo]] &lt;&gt; 0), tabItens[[#This Row],[Pend]] / tabItens[[#This Row],[Consumo]], 0 )</f>
        <v>0</v>
      </c>
      <c r="BI255" s="313"/>
      <c r="BJ255" s="313"/>
      <c r="BK255" s="315" t="s">
        <v>907</v>
      </c>
    </row>
    <row r="256" spans="1:63" x14ac:dyDescent="0.3">
      <c r="A256" s="336">
        <v>12950</v>
      </c>
      <c r="B256" s="277" t="s">
        <v>1024</v>
      </c>
      <c r="C256" s="337" t="s">
        <v>264</v>
      </c>
      <c r="D256" s="338">
        <v>2.2999999999999998</v>
      </c>
      <c r="E256" s="339"/>
      <c r="F256" s="339"/>
      <c r="G256" s="339" t="s">
        <v>892</v>
      </c>
      <c r="H256" s="281">
        <v>221</v>
      </c>
      <c r="I256" s="340">
        <v>103003</v>
      </c>
      <c r="J256" s="341">
        <v>2.2999999999999998</v>
      </c>
      <c r="K256" s="342">
        <v>141</v>
      </c>
      <c r="L256" s="285">
        <f>IF(tabItens[[#This Row],[Média]] &gt; 0, tabItens[[#This Row],[QTDE ATUAL]] / tabItens[[#This Row],[Média]],999.9)</f>
        <v>17.447368421052634</v>
      </c>
      <c r="M256" s="286">
        <v>0</v>
      </c>
      <c r="N256" s="287">
        <f>tabItens[[#This Row],[VALOR UNIT.]] * tabItens[[#This Row],[LC]]</f>
        <v>0</v>
      </c>
      <c r="O256" s="344" t="s">
        <v>2129</v>
      </c>
      <c r="P256" s="289"/>
      <c r="Q256" s="345"/>
      <c r="R256" s="343"/>
      <c r="S256" s="346"/>
      <c r="T256" s="292">
        <f>ROUNDDOWN(IFERROR(tabItens[[#This Row],[ATA DT.VALID.]] - $D$1,0) / 30,0)</f>
        <v>-1507</v>
      </c>
      <c r="U256" s="277" t="s">
        <v>1008</v>
      </c>
      <c r="V256" s="293">
        <v>1</v>
      </c>
      <c r="W256" s="294" t="s">
        <v>2105</v>
      </c>
      <c r="X256" s="295">
        <v>61</v>
      </c>
      <c r="Y256" s="296">
        <v>8</v>
      </c>
      <c r="Z256" s="297"/>
      <c r="AA256" s="298"/>
      <c r="AB256" s="299"/>
      <c r="AC256" s="299"/>
      <c r="AD256" s="298"/>
      <c r="AE256" s="299"/>
      <c r="AF256" s="292"/>
      <c r="AG256" s="300" t="s">
        <v>904</v>
      </c>
      <c r="AH256" s="301"/>
      <c r="AI256" s="292">
        <v>50</v>
      </c>
      <c r="AJ256" s="301">
        <v>45160</v>
      </c>
      <c r="AK256" s="301" t="s">
        <v>892</v>
      </c>
      <c r="AL256" s="301">
        <v>45145</v>
      </c>
      <c r="AM256" s="346"/>
      <c r="AN256" s="339"/>
      <c r="AO256" s="302" t="str">
        <f>_xlfn.IFNA(IF(VLOOKUP(tabItens[[#This Row],[CÓDIGO]],tabExcluirDoEstoque[#Data],1,FALSE),"sim",""),"")</f>
        <v/>
      </c>
      <c r="AP256" s="303" t="str">
        <f ca="1">IF(OR(ISBLANK(tabItens[[#This Row],[ATA DT.VALID.]]),tabItens[[#This Row],[ATA DT.VALID.]]="",tabItens[[#This Row],[ATA DT.VALID.]]=" "),"",IF(TYPE(tabItens[[#This Row],[ATA DT.VALID.]])=1,ROUNDUP((tabItens[[#This Row],[ATA DT.VALID.]]-TODAY())/7,0),""))</f>
        <v/>
      </c>
      <c r="AQ256" s="304">
        <v>0</v>
      </c>
      <c r="AR256" s="305" t="str">
        <f>IF(ISBLANK(tabItens[[#This Row],[CÓDIGO]]),"",IFERROR(VLOOKUP(tabItens[[#This Row],[CÓDIGO]],Consumo!$C$3:$AC$862,26,FALSE),0))</f>
        <v>09.2023</v>
      </c>
      <c r="AS256" s="306">
        <f>SUMIF(Consumo!$C$3:$C$862,tabItens[[#This Row],[CÓDIGO]],Consumo!$N$3:$N$862) + SUMIF(Consumo!$C$3:$C$862,tabItens[[#This Row],[CÓDIGO]],Consumo!$O$3:$O$862) + SUMIF(Consumo!$C$3:$C$862,tabItens[[#This Row],[CÓDIGO]],Consumo!$P$3:$P$862) + SUMIF(Consumo!$C$3:$C$862,tabItens[[#This Row],[CÓDIGO]],Consumo!$Q$3:$Q$862)</f>
        <v>30</v>
      </c>
      <c r="AT256" s="306">
        <f>SUMIF(Consumo!$C$3:$C$862,tabItens[[#This Row],[CÓDIGO]],Consumo!$Z$3:$Z$862)</f>
        <v>152</v>
      </c>
      <c r="AU256" s="307">
        <f>SUMIF(Consumo!$C$3:$C$862,tabItens[[#This Row],[CÓDIGO]],Consumo!$AA$3:$AA$862)</f>
        <v>36</v>
      </c>
      <c r="AV256" s="308">
        <f>SUMIF(Consumo!$C$3:$C$862,tabItens[[#This Row],[CÓDIGO]],Consumo!$Y$3:$Y$862)</f>
        <v>12.666666666666666</v>
      </c>
      <c r="AW256" s="281">
        <f>tabItens[[#This Row],[QTDE ATUAL]] + tabItens[[#This Row],[RC QTDE]] + tabItens[[#This Row],[AF SALDO]] + tabItens[[#This Row],[Recentes]]</f>
        <v>221</v>
      </c>
      <c r="AX256" s="309">
        <v>17</v>
      </c>
      <c r="AY256" s="309">
        <v>4</v>
      </c>
      <c r="AZ256" s="309">
        <f>IF(ISBLANK(tabItens[[#This Row],[CÓDIGO]]),"",tabItens[[#This Row],[PontoMês]] * (AZ$2+tabItens[[#This Row],[PontoQtM]]))</f>
        <v>68</v>
      </c>
      <c r="BA256" s="308">
        <f>tabItens[[#This Row],[PontoPed]] - tabItens[[#This Row],[Saldo]] + (1/10)</f>
        <v>-152.9</v>
      </c>
      <c r="BB256" s="308">
        <f xml:space="preserve"> tabItens[[#This Row],[PontoMês]] * BB$2 - tabItens[[#This Row],[QTDE ATUAL]] - (1/10)</f>
        <v>-204.1</v>
      </c>
      <c r="BC256" s="310">
        <f>IF( tabItens[[#This Row],[PontoPed]]&gt;0, IF(tabItens[[#This Row],[PontoPed]]&lt;1, 1, IF( tabItens[[#This Row],[Saldo]]&gt;tabItens[[#This Row],[PontoPed]], 0, (tabItens[[#This Row],[PontoPed]]-tabItens[[#This Row],[Saldo]])/tabItens[[#This Row],[PontoPed]] ) ), 0 )</f>
        <v>0</v>
      </c>
      <c r="BD256" s="311">
        <f>ROUNDDOWN(IF( OR( AND(tabItens[[#This Row],[PontoPed]]&lt;tabItens[[#This Row],[Saldo]],tabItens[[#This Row],[Saldo]]&gt;0), tabItens[[#This Row],[PontoPed]]=0), 99, IF(AND(tabItens[[#This Row],[Saldo]]=0,tabItens[[#This Row],[PontoPed]]&gt;0), 0, (1-tabItens[[#This Row],[PctAb]])*10 ) ),0)</f>
        <v>99</v>
      </c>
      <c r="BE256" s="312">
        <f>MAX(ROUNDDOWN( IF(tabItens[[#This Row],[Abaixo]] &gt; 0,   tabItens[[#This Row],[Abaixo]] + (tabItens[[#This Row],[PontoMês]] * IF( OR( ISBLANK(tabItens[[#This Row],[ATA Nº/ANO]]), tabItens[[#This Row],[ATA Nº/ANO]] = ""),BE$2,BE$1)),0),0),0)</f>
        <v>0</v>
      </c>
      <c r="BF2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6" s="313">
        <f>SUMIF(Consumo!$C$3:$C$862,tabItens[[#This Row],[CÓDIGO]],Consumo!$E$3:$E$862)</f>
        <v>0</v>
      </c>
      <c r="BH256" s="314">
        <f>IF(AND(tabItens[[#This Row],[Pend]] &gt; 0,tabItens[[#This Row],[Consumo]] &lt;&gt; 0), tabItens[[#This Row],[Pend]] / tabItens[[#This Row],[Consumo]], 0 )</f>
        <v>0</v>
      </c>
      <c r="BI256" s="313"/>
      <c r="BJ256" s="313"/>
      <c r="BK256" s="315" t="s">
        <v>907</v>
      </c>
    </row>
    <row r="257" spans="1:63" x14ac:dyDescent="0.3">
      <c r="A257" s="336">
        <v>12956</v>
      </c>
      <c r="B257" s="277" t="s">
        <v>1025</v>
      </c>
      <c r="C257" s="337" t="s">
        <v>264</v>
      </c>
      <c r="D257" s="338">
        <v>0.41</v>
      </c>
      <c r="E257" s="339"/>
      <c r="F257" s="339"/>
      <c r="G257" s="339" t="s">
        <v>892</v>
      </c>
      <c r="H257" s="281">
        <v>868</v>
      </c>
      <c r="I257" s="340">
        <v>103003</v>
      </c>
      <c r="J257" s="341">
        <v>0.41</v>
      </c>
      <c r="K257" s="342">
        <v>423</v>
      </c>
      <c r="L257" s="285">
        <f>IF(tabItens[[#This Row],[Média]] &gt; 0, tabItens[[#This Row],[QTDE ATUAL]] / tabItens[[#This Row],[Média]],999.9)</f>
        <v>19.042047531992687</v>
      </c>
      <c r="M257" s="286">
        <v>0</v>
      </c>
      <c r="N257" s="287">
        <f>tabItens[[#This Row],[VALOR UNIT.]] * tabItens[[#This Row],[LC]]</f>
        <v>0</v>
      </c>
      <c r="O257" s="344" t="s">
        <v>2129</v>
      </c>
      <c r="P257" s="289"/>
      <c r="Q257" s="345"/>
      <c r="R257" s="343"/>
      <c r="S257" s="346"/>
      <c r="T257" s="292">
        <f>ROUNDDOWN(IFERROR(tabItens[[#This Row],[ATA DT.VALID.]] - $D$1,0) / 30,0)</f>
        <v>-1507</v>
      </c>
      <c r="U257" s="277" t="s">
        <v>1008</v>
      </c>
      <c r="V257" s="293">
        <v>1</v>
      </c>
      <c r="W257" s="294" t="s">
        <v>2105</v>
      </c>
      <c r="X257" s="295">
        <v>61</v>
      </c>
      <c r="Y257" s="296">
        <v>8</v>
      </c>
      <c r="Z257" s="297"/>
      <c r="AA257" s="298"/>
      <c r="AB257" s="299"/>
      <c r="AC257" s="299"/>
      <c r="AD257" s="298"/>
      <c r="AE257" s="299"/>
      <c r="AF257" s="292"/>
      <c r="AG257" s="300" t="s">
        <v>904</v>
      </c>
      <c r="AH257" s="301"/>
      <c r="AI257" s="292">
        <v>182</v>
      </c>
      <c r="AJ257" s="301">
        <v>45208</v>
      </c>
      <c r="AK257" s="301" t="s">
        <v>892</v>
      </c>
      <c r="AL257" s="301">
        <v>45145</v>
      </c>
      <c r="AM257" s="346"/>
      <c r="AN257" s="339"/>
      <c r="AO257" s="302" t="str">
        <f>_xlfn.IFNA(IF(VLOOKUP(tabItens[[#This Row],[CÓDIGO]],tabExcluirDoEstoque[#Data],1,FALSE),"sim",""),"")</f>
        <v/>
      </c>
      <c r="AP257" s="303" t="str">
        <f ca="1">IF(OR(ISBLANK(tabItens[[#This Row],[ATA DT.VALID.]]),tabItens[[#This Row],[ATA DT.VALID.]]="",tabItens[[#This Row],[ATA DT.VALID.]]=" "),"",IF(TYPE(tabItens[[#This Row],[ATA DT.VALID.]])=1,ROUNDUP((tabItens[[#This Row],[ATA DT.VALID.]]-TODAY())/7,0),""))</f>
        <v/>
      </c>
      <c r="AQ257" s="304">
        <v>0</v>
      </c>
      <c r="AR257" s="305" t="str">
        <f>IF(ISBLANK(tabItens[[#This Row],[CÓDIGO]]),"",IFERROR(VLOOKUP(tabItens[[#This Row],[CÓDIGO]],Consumo!$C$3:$AC$862,26,FALSE),0))</f>
        <v>09.2023</v>
      </c>
      <c r="AS257" s="306">
        <f>SUMIF(Consumo!$C$3:$C$862,tabItens[[#This Row],[CÓDIGO]],Consumo!$N$3:$N$862) + SUMIF(Consumo!$C$3:$C$862,tabItens[[#This Row],[CÓDIGO]],Consumo!$O$3:$O$862) + SUMIF(Consumo!$C$3:$C$862,tabItens[[#This Row],[CÓDIGO]],Consumo!$P$3:$P$862) + SUMIF(Consumo!$C$3:$C$862,tabItens[[#This Row],[CÓDIGO]],Consumo!$Q$3:$Q$862)</f>
        <v>150</v>
      </c>
      <c r="AT257" s="306">
        <f>SUMIF(Consumo!$C$3:$C$862,tabItens[[#This Row],[CÓDIGO]],Consumo!$Z$3:$Z$862)</f>
        <v>547</v>
      </c>
      <c r="AU257" s="307">
        <f>SUMIF(Consumo!$C$3:$C$862,tabItens[[#This Row],[CÓDIGO]],Consumo!$AA$3:$AA$862)</f>
        <v>100</v>
      </c>
      <c r="AV257" s="308">
        <f>SUMIF(Consumo!$C$3:$C$862,tabItens[[#This Row],[CÓDIGO]],Consumo!$Y$3:$Y$862)</f>
        <v>45.583333333333336</v>
      </c>
      <c r="AW257" s="281">
        <f>tabItens[[#This Row],[QTDE ATUAL]] + tabItens[[#This Row],[RC QTDE]] + tabItens[[#This Row],[AF SALDO]] + tabItens[[#This Row],[Recentes]]</f>
        <v>868</v>
      </c>
      <c r="AX257" s="309">
        <v>100</v>
      </c>
      <c r="AY257" s="309">
        <v>4</v>
      </c>
      <c r="AZ257" s="309">
        <f>IF(ISBLANK(tabItens[[#This Row],[CÓDIGO]]),"",tabItens[[#This Row],[PontoMês]] * (AZ$2+tabItens[[#This Row],[PontoQtM]]))</f>
        <v>400</v>
      </c>
      <c r="BA257" s="308">
        <f>tabItens[[#This Row],[PontoPed]] - tabItens[[#This Row],[Saldo]] + (1/10)</f>
        <v>-467.9</v>
      </c>
      <c r="BB257" s="308">
        <f xml:space="preserve"> tabItens[[#This Row],[PontoMês]] * BB$2 - tabItens[[#This Row],[QTDE ATUAL]] - (1/10)</f>
        <v>-768.1</v>
      </c>
      <c r="BC257" s="310">
        <f>IF( tabItens[[#This Row],[PontoPed]]&gt;0, IF(tabItens[[#This Row],[PontoPed]]&lt;1, 1, IF( tabItens[[#This Row],[Saldo]]&gt;tabItens[[#This Row],[PontoPed]], 0, (tabItens[[#This Row],[PontoPed]]-tabItens[[#This Row],[Saldo]])/tabItens[[#This Row],[PontoPed]] ) ), 0 )</f>
        <v>0</v>
      </c>
      <c r="BD257" s="311">
        <f>ROUNDDOWN(IF( OR( AND(tabItens[[#This Row],[PontoPed]]&lt;tabItens[[#This Row],[Saldo]],tabItens[[#This Row],[Saldo]]&gt;0), tabItens[[#This Row],[PontoPed]]=0), 99, IF(AND(tabItens[[#This Row],[Saldo]]=0,tabItens[[#This Row],[PontoPed]]&gt;0), 0, (1-tabItens[[#This Row],[PctAb]])*10 ) ),0)</f>
        <v>99</v>
      </c>
      <c r="BE257" s="312">
        <f>MAX(ROUNDDOWN( IF(tabItens[[#This Row],[Abaixo]] &gt; 0,   tabItens[[#This Row],[Abaixo]] + (tabItens[[#This Row],[PontoMês]] * IF( OR( ISBLANK(tabItens[[#This Row],[ATA Nº/ANO]]), tabItens[[#This Row],[ATA Nº/ANO]] = ""),BE$2,BE$1)),0),0),0)</f>
        <v>0</v>
      </c>
      <c r="BF2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7" s="313">
        <f>SUMIF(Consumo!$C$3:$C$862,tabItens[[#This Row],[CÓDIGO]],Consumo!$E$3:$E$862)</f>
        <v>0</v>
      </c>
      <c r="BH257" s="314">
        <f>IF(AND(tabItens[[#This Row],[Pend]] &gt; 0,tabItens[[#This Row],[Consumo]] &lt;&gt; 0), tabItens[[#This Row],[Pend]] / tabItens[[#This Row],[Consumo]], 0 )</f>
        <v>0</v>
      </c>
      <c r="BI257" s="313"/>
      <c r="BJ257" s="313"/>
      <c r="BK257" s="315" t="s">
        <v>907</v>
      </c>
    </row>
    <row r="258" spans="1:63" x14ac:dyDescent="0.3">
      <c r="A258" s="336">
        <v>13095</v>
      </c>
      <c r="B258" s="277" t="s">
        <v>1048</v>
      </c>
      <c r="C258" s="337" t="s">
        <v>264</v>
      </c>
      <c r="D258" s="338">
        <v>4.43</v>
      </c>
      <c r="E258" s="339"/>
      <c r="F258" s="339"/>
      <c r="G258" s="339" t="s">
        <v>892</v>
      </c>
      <c r="H258" s="281">
        <v>232</v>
      </c>
      <c r="I258" s="340">
        <v>103003</v>
      </c>
      <c r="J258" s="341">
        <v>4.43</v>
      </c>
      <c r="K258" s="342">
        <v>88</v>
      </c>
      <c r="L258" s="285">
        <f>IF(tabItens[[#This Row],[Média]] &gt; 0, tabItens[[#This Row],[QTDE ATUAL]] / tabItens[[#This Row],[Média]],999.9)</f>
        <v>29.617021276595747</v>
      </c>
      <c r="M258" s="286">
        <v>0</v>
      </c>
      <c r="N258" s="287">
        <f>tabItens[[#This Row],[VALOR UNIT.]] * tabItens[[#This Row],[LC]]</f>
        <v>0</v>
      </c>
      <c r="O258" s="344" t="s">
        <v>2129</v>
      </c>
      <c r="P258" s="289"/>
      <c r="Q258" s="345"/>
      <c r="R258" s="343"/>
      <c r="S258" s="346"/>
      <c r="T258" s="292">
        <f>ROUNDDOWN(IFERROR(tabItens[[#This Row],[ATA DT.VALID.]] - $D$1,0) / 30,0)</f>
        <v>-1507</v>
      </c>
      <c r="U258" s="277" t="s">
        <v>1008</v>
      </c>
      <c r="V258" s="293">
        <v>1</v>
      </c>
      <c r="W258" s="294" t="s">
        <v>2105</v>
      </c>
      <c r="X258" s="295">
        <v>61</v>
      </c>
      <c r="Y258" s="296">
        <v>8</v>
      </c>
      <c r="Z258" s="297"/>
      <c r="AA258" s="298"/>
      <c r="AB258" s="299"/>
      <c r="AC258" s="299"/>
      <c r="AD258" s="298"/>
      <c r="AE258" s="299"/>
      <c r="AF258" s="292"/>
      <c r="AG258" s="300" t="s">
        <v>904</v>
      </c>
      <c r="AH258" s="301"/>
      <c r="AI258" s="292">
        <v>32</v>
      </c>
      <c r="AJ258" s="301">
        <v>45184</v>
      </c>
      <c r="AK258" s="301" t="s">
        <v>892</v>
      </c>
      <c r="AL258" s="301">
        <v>45145</v>
      </c>
      <c r="AM258" s="346"/>
      <c r="AN258" s="339"/>
      <c r="AO258" s="302" t="str">
        <f>_xlfn.IFNA(IF(VLOOKUP(tabItens[[#This Row],[CÓDIGO]],tabExcluirDoEstoque[#Data],1,FALSE),"sim",""),"")</f>
        <v/>
      </c>
      <c r="AP258" s="303" t="str">
        <f ca="1">IF(OR(ISBLANK(tabItens[[#This Row],[ATA DT.VALID.]]),tabItens[[#This Row],[ATA DT.VALID.]]="",tabItens[[#This Row],[ATA DT.VALID.]]=" "),"",IF(TYPE(tabItens[[#This Row],[ATA DT.VALID.]])=1,ROUNDUP((tabItens[[#This Row],[ATA DT.VALID.]]-TODAY())/7,0),""))</f>
        <v/>
      </c>
      <c r="AQ258" s="304">
        <v>0</v>
      </c>
      <c r="AR258" s="305" t="str">
        <f>IF(ISBLANK(tabItens[[#This Row],[CÓDIGO]]),"",IFERROR(VLOOKUP(tabItens[[#This Row],[CÓDIGO]],Consumo!$C$3:$AC$862,26,FALSE),0))</f>
        <v>09.2023</v>
      </c>
      <c r="AS258" s="306">
        <f>SUMIF(Consumo!$C$3:$C$862,tabItens[[#This Row],[CÓDIGO]],Consumo!$N$3:$N$862) + SUMIF(Consumo!$C$3:$C$862,tabItens[[#This Row],[CÓDIGO]],Consumo!$O$3:$O$862) + SUMIF(Consumo!$C$3:$C$862,tabItens[[#This Row],[CÓDIGO]],Consumo!$P$3:$P$862) + SUMIF(Consumo!$C$3:$C$862,tabItens[[#This Row],[CÓDIGO]],Consumo!$Q$3:$Q$862)</f>
        <v>20</v>
      </c>
      <c r="AT258" s="306">
        <f>SUMIF(Consumo!$C$3:$C$862,tabItens[[#This Row],[CÓDIGO]],Consumo!$Z$3:$Z$862)</f>
        <v>94</v>
      </c>
      <c r="AU258" s="307">
        <f>SUMIF(Consumo!$C$3:$C$862,tabItens[[#This Row],[CÓDIGO]],Consumo!$AA$3:$AA$862)</f>
        <v>21</v>
      </c>
      <c r="AV258" s="308">
        <f>SUMIF(Consumo!$C$3:$C$862,tabItens[[#This Row],[CÓDIGO]],Consumo!$Y$3:$Y$862)</f>
        <v>7.833333333333333</v>
      </c>
      <c r="AW258" s="281">
        <f>tabItens[[#This Row],[QTDE ATUAL]] + tabItens[[#This Row],[RC QTDE]] + tabItens[[#This Row],[AF SALDO]] + tabItens[[#This Row],[Recentes]]</f>
        <v>232</v>
      </c>
      <c r="AX258" s="309">
        <v>20</v>
      </c>
      <c r="AY258" s="309">
        <v>4</v>
      </c>
      <c r="AZ258" s="309">
        <f>IF(ISBLANK(tabItens[[#This Row],[CÓDIGO]]),"",tabItens[[#This Row],[PontoMês]] * (AZ$2+tabItens[[#This Row],[PontoQtM]]))</f>
        <v>80</v>
      </c>
      <c r="BA258" s="308">
        <f>tabItens[[#This Row],[PontoPed]] - tabItens[[#This Row],[Saldo]] + (1/10)</f>
        <v>-151.9</v>
      </c>
      <c r="BB258" s="308">
        <f xml:space="preserve"> tabItens[[#This Row],[PontoMês]] * BB$2 - tabItens[[#This Row],[QTDE ATUAL]] - (1/10)</f>
        <v>-212.1</v>
      </c>
      <c r="BC258" s="310">
        <f>IF( tabItens[[#This Row],[PontoPed]]&gt;0, IF(tabItens[[#This Row],[PontoPed]]&lt;1, 1, IF( tabItens[[#This Row],[Saldo]]&gt;tabItens[[#This Row],[PontoPed]], 0, (tabItens[[#This Row],[PontoPed]]-tabItens[[#This Row],[Saldo]])/tabItens[[#This Row],[PontoPed]] ) ), 0 )</f>
        <v>0</v>
      </c>
      <c r="BD258" s="311">
        <f>ROUNDDOWN(IF( OR( AND(tabItens[[#This Row],[PontoPed]]&lt;tabItens[[#This Row],[Saldo]],tabItens[[#This Row],[Saldo]]&gt;0), tabItens[[#This Row],[PontoPed]]=0), 99, IF(AND(tabItens[[#This Row],[Saldo]]=0,tabItens[[#This Row],[PontoPed]]&gt;0), 0, (1-tabItens[[#This Row],[PctAb]])*10 ) ),0)</f>
        <v>99</v>
      </c>
      <c r="BE258" s="312">
        <f>MAX(ROUNDDOWN( IF(tabItens[[#This Row],[Abaixo]] &gt; 0,   tabItens[[#This Row],[Abaixo]] + (tabItens[[#This Row],[PontoMês]] * IF( OR( ISBLANK(tabItens[[#This Row],[ATA Nº/ANO]]), tabItens[[#This Row],[ATA Nº/ANO]] = ""),BE$2,BE$1)),0),0),0)</f>
        <v>0</v>
      </c>
      <c r="BF2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8" s="313">
        <f>SUMIF(Consumo!$C$3:$C$862,tabItens[[#This Row],[CÓDIGO]],Consumo!$E$3:$E$862)</f>
        <v>0</v>
      </c>
      <c r="BH258" s="314">
        <f>IF(AND(tabItens[[#This Row],[Pend]] &gt; 0,tabItens[[#This Row],[Consumo]] &lt;&gt; 0), tabItens[[#This Row],[Pend]] / tabItens[[#This Row],[Consumo]], 0 )</f>
        <v>0</v>
      </c>
      <c r="BI258" s="313"/>
      <c r="BJ258" s="313"/>
      <c r="BK258" s="315" t="s">
        <v>907</v>
      </c>
    </row>
    <row r="259" spans="1:63" x14ac:dyDescent="0.3">
      <c r="A259" s="336">
        <v>13517</v>
      </c>
      <c r="B259" s="277" t="s">
        <v>1076</v>
      </c>
      <c r="C259" s="337" t="s">
        <v>264</v>
      </c>
      <c r="D259" s="338">
        <v>5.15</v>
      </c>
      <c r="E259" s="339"/>
      <c r="F259" s="339"/>
      <c r="G259" s="339" t="s">
        <v>892</v>
      </c>
      <c r="H259" s="281">
        <v>362</v>
      </c>
      <c r="I259" s="340">
        <v>103003</v>
      </c>
      <c r="J259" s="341">
        <v>5.15</v>
      </c>
      <c r="K259" s="342">
        <v>43</v>
      </c>
      <c r="L259" s="285">
        <f>IF(tabItens[[#This Row],[Média]] &gt; 0, tabItens[[#This Row],[QTDE ATUAL]] / tabItens[[#This Row],[Média]],999.9)</f>
        <v>101.02325581395348</v>
      </c>
      <c r="M259" s="286">
        <v>0</v>
      </c>
      <c r="N259" s="287">
        <f>tabItens[[#This Row],[VALOR UNIT.]] * tabItens[[#This Row],[LC]]</f>
        <v>0</v>
      </c>
      <c r="O259" s="344" t="s">
        <v>2129</v>
      </c>
      <c r="P259" s="289"/>
      <c r="Q259" s="345"/>
      <c r="R259" s="343"/>
      <c r="S259" s="346"/>
      <c r="T259" s="292">
        <f>ROUNDDOWN(IFERROR(tabItens[[#This Row],[ATA DT.VALID.]] - $D$1,0) / 30,0)</f>
        <v>-1507</v>
      </c>
      <c r="U259" s="277" t="s">
        <v>1008</v>
      </c>
      <c r="V259" s="293">
        <v>1</v>
      </c>
      <c r="W259" s="294" t="s">
        <v>2105</v>
      </c>
      <c r="X259" s="295">
        <v>61</v>
      </c>
      <c r="Y259" s="296">
        <v>8</v>
      </c>
      <c r="Z259" s="297"/>
      <c r="AA259" s="298"/>
      <c r="AB259" s="299"/>
      <c r="AC259" s="299"/>
      <c r="AD259" s="298"/>
      <c r="AE259" s="299"/>
      <c r="AF259" s="292"/>
      <c r="AG259" s="300" t="s">
        <v>904</v>
      </c>
      <c r="AH259" s="301"/>
      <c r="AI259" s="292">
        <v>14</v>
      </c>
      <c r="AJ259" s="301">
        <v>44533</v>
      </c>
      <c r="AK259" s="301" t="s">
        <v>892</v>
      </c>
      <c r="AL259" s="301">
        <v>45096</v>
      </c>
      <c r="AM259" s="346"/>
      <c r="AN259" s="339"/>
      <c r="AO259" s="302" t="str">
        <f>_xlfn.IFNA(IF(VLOOKUP(tabItens[[#This Row],[CÓDIGO]],tabExcluirDoEstoque[#Data],1,FALSE),"sim",""),"")</f>
        <v/>
      </c>
      <c r="AP259" s="303" t="str">
        <f ca="1">IF(OR(ISBLANK(tabItens[[#This Row],[ATA DT.VALID.]]),tabItens[[#This Row],[ATA DT.VALID.]]="",tabItens[[#This Row],[ATA DT.VALID.]]=" "),"",IF(TYPE(tabItens[[#This Row],[ATA DT.VALID.]])=1,ROUNDUP((tabItens[[#This Row],[ATA DT.VALID.]]-TODAY())/7,0),""))</f>
        <v/>
      </c>
      <c r="AQ259" s="304">
        <v>0</v>
      </c>
      <c r="AR259" s="305" t="str">
        <f>IF(ISBLANK(tabItens[[#This Row],[CÓDIGO]]),"",IFERROR(VLOOKUP(tabItens[[#This Row],[CÓDIGO]],Consumo!$C$3:$AC$862,26,FALSE),0))</f>
        <v>07.2023</v>
      </c>
      <c r="AS259" s="306">
        <f>SUMIF(Consumo!$C$3:$C$862,tabItens[[#This Row],[CÓDIGO]],Consumo!$N$3:$N$862) + SUMIF(Consumo!$C$3:$C$862,tabItens[[#This Row],[CÓDIGO]],Consumo!$O$3:$O$862) + SUMIF(Consumo!$C$3:$C$862,tabItens[[#This Row],[CÓDIGO]],Consumo!$P$3:$P$862) + SUMIF(Consumo!$C$3:$C$862,tabItens[[#This Row],[CÓDIGO]],Consumo!$Q$3:$Q$862)</f>
        <v>10</v>
      </c>
      <c r="AT259" s="306">
        <f>SUMIF(Consumo!$C$3:$C$862,tabItens[[#This Row],[CÓDIGO]],Consumo!$Z$3:$Z$862)</f>
        <v>43</v>
      </c>
      <c r="AU259" s="307">
        <f>SUMIF(Consumo!$C$3:$C$862,tabItens[[#This Row],[CÓDIGO]],Consumo!$AA$3:$AA$862)</f>
        <v>11</v>
      </c>
      <c r="AV259" s="308">
        <f>SUMIF(Consumo!$C$3:$C$862,tabItens[[#This Row],[CÓDIGO]],Consumo!$Y$3:$Y$862)</f>
        <v>3.5833333333333335</v>
      </c>
      <c r="AW259" s="281">
        <f>tabItens[[#This Row],[QTDE ATUAL]] + tabItens[[#This Row],[RC QTDE]] + tabItens[[#This Row],[AF SALDO]] + tabItens[[#This Row],[Recentes]]</f>
        <v>362</v>
      </c>
      <c r="AX259" s="309">
        <v>9</v>
      </c>
      <c r="AY259" s="309">
        <v>4</v>
      </c>
      <c r="AZ259" s="309">
        <f>IF(ISBLANK(tabItens[[#This Row],[CÓDIGO]]),"",tabItens[[#This Row],[PontoMês]] * (AZ$2+tabItens[[#This Row],[PontoQtM]]))</f>
        <v>36</v>
      </c>
      <c r="BA259" s="308">
        <f>tabItens[[#This Row],[PontoPed]] - tabItens[[#This Row],[Saldo]] + (1/10)</f>
        <v>-325.89999999999998</v>
      </c>
      <c r="BB259" s="308">
        <f xml:space="preserve"> tabItens[[#This Row],[PontoMês]] * BB$2 - tabItens[[#This Row],[QTDE ATUAL]] - (1/10)</f>
        <v>-353.1</v>
      </c>
      <c r="BC259" s="310">
        <f>IF( tabItens[[#This Row],[PontoPed]]&gt;0, IF(tabItens[[#This Row],[PontoPed]]&lt;1, 1, IF( tabItens[[#This Row],[Saldo]]&gt;tabItens[[#This Row],[PontoPed]], 0, (tabItens[[#This Row],[PontoPed]]-tabItens[[#This Row],[Saldo]])/tabItens[[#This Row],[PontoPed]] ) ), 0 )</f>
        <v>0</v>
      </c>
      <c r="BD259" s="311">
        <f>ROUNDDOWN(IF( OR( AND(tabItens[[#This Row],[PontoPed]]&lt;tabItens[[#This Row],[Saldo]],tabItens[[#This Row],[Saldo]]&gt;0), tabItens[[#This Row],[PontoPed]]=0), 99, IF(AND(tabItens[[#This Row],[Saldo]]=0,tabItens[[#This Row],[PontoPed]]&gt;0), 0, (1-tabItens[[#This Row],[PctAb]])*10 ) ),0)</f>
        <v>99</v>
      </c>
      <c r="BE259" s="312">
        <f>MAX(ROUNDDOWN( IF(tabItens[[#This Row],[Abaixo]] &gt; 0,   tabItens[[#This Row],[Abaixo]] + (tabItens[[#This Row],[PontoMês]] * IF( OR( ISBLANK(tabItens[[#This Row],[ATA Nº/ANO]]), tabItens[[#This Row],[ATA Nº/ANO]] = ""),BE$2,BE$1)),0),0),0)</f>
        <v>0</v>
      </c>
      <c r="BF2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59" s="313">
        <f>SUMIF(Consumo!$C$3:$C$862,tabItens[[#This Row],[CÓDIGO]],Consumo!$E$3:$E$862)</f>
        <v>0</v>
      </c>
      <c r="BH259" s="314">
        <f>IF(AND(tabItens[[#This Row],[Pend]] &gt; 0,tabItens[[#This Row],[Consumo]] &lt;&gt; 0), tabItens[[#This Row],[Pend]] / tabItens[[#This Row],[Consumo]], 0 )</f>
        <v>0</v>
      </c>
      <c r="BI259" s="313"/>
      <c r="BJ259" s="313"/>
      <c r="BK259" s="315" t="s">
        <v>907</v>
      </c>
    </row>
    <row r="260" spans="1:63" x14ac:dyDescent="0.3">
      <c r="A260" s="336">
        <v>13518</v>
      </c>
      <c r="B260" s="277" t="s">
        <v>1077</v>
      </c>
      <c r="C260" s="337" t="s">
        <v>264</v>
      </c>
      <c r="D260" s="338">
        <v>8.5500000000000007</v>
      </c>
      <c r="E260" s="339"/>
      <c r="F260" s="339"/>
      <c r="G260" s="339" t="s">
        <v>892</v>
      </c>
      <c r="H260" s="281">
        <v>175</v>
      </c>
      <c r="I260" s="340">
        <v>103003</v>
      </c>
      <c r="J260" s="341">
        <v>8.5500000000000007</v>
      </c>
      <c r="K260" s="342">
        <v>39</v>
      </c>
      <c r="L260" s="285">
        <f>IF(tabItens[[#This Row],[Média]] &gt; 0, tabItens[[#This Row],[QTDE ATUAL]] / tabItens[[#This Row],[Média]],999.9)</f>
        <v>56.756756756756751</v>
      </c>
      <c r="M260" s="286">
        <v>0</v>
      </c>
      <c r="N260" s="287">
        <f>tabItens[[#This Row],[VALOR UNIT.]] * tabItens[[#This Row],[LC]]</f>
        <v>0</v>
      </c>
      <c r="O260" s="344" t="s">
        <v>2129</v>
      </c>
      <c r="P260" s="289"/>
      <c r="Q260" s="345"/>
      <c r="R260" s="343"/>
      <c r="S260" s="346"/>
      <c r="T260" s="292">
        <f>ROUNDDOWN(IFERROR(tabItens[[#This Row],[ATA DT.VALID.]] - $D$1,0) / 30,0)</f>
        <v>-1507</v>
      </c>
      <c r="U260" s="277" t="s">
        <v>1008</v>
      </c>
      <c r="V260" s="293">
        <v>1</v>
      </c>
      <c r="W260" s="294" t="s">
        <v>2105</v>
      </c>
      <c r="X260" s="295">
        <v>61</v>
      </c>
      <c r="Y260" s="296">
        <v>8</v>
      </c>
      <c r="Z260" s="297"/>
      <c r="AA260" s="298"/>
      <c r="AB260" s="299"/>
      <c r="AC260" s="299"/>
      <c r="AD260" s="298"/>
      <c r="AE260" s="299"/>
      <c r="AF260" s="292"/>
      <c r="AG260" s="300" t="s">
        <v>904</v>
      </c>
      <c r="AH260" s="301"/>
      <c r="AI260" s="292">
        <v>14</v>
      </c>
      <c r="AJ260" s="301">
        <v>45184</v>
      </c>
      <c r="AK260" s="301" t="s">
        <v>892</v>
      </c>
      <c r="AL260" s="301">
        <v>45145</v>
      </c>
      <c r="AM260" s="346"/>
      <c r="AN260" s="339"/>
      <c r="AO260" s="302" t="str">
        <f>_xlfn.IFNA(IF(VLOOKUP(tabItens[[#This Row],[CÓDIGO]],tabExcluirDoEstoque[#Data],1,FALSE),"sim",""),"")</f>
        <v/>
      </c>
      <c r="AP260" s="303" t="str">
        <f ca="1">IF(OR(ISBLANK(tabItens[[#This Row],[ATA DT.VALID.]]),tabItens[[#This Row],[ATA DT.VALID.]]="",tabItens[[#This Row],[ATA DT.VALID.]]=" "),"",IF(TYPE(tabItens[[#This Row],[ATA DT.VALID.]])=1,ROUNDUP((tabItens[[#This Row],[ATA DT.VALID.]]-TODAY())/7,0),""))</f>
        <v/>
      </c>
      <c r="AQ260" s="304">
        <v>0</v>
      </c>
      <c r="AR260" s="305" t="str">
        <f>IF(ISBLANK(tabItens[[#This Row],[CÓDIGO]]),"",IFERROR(VLOOKUP(tabItens[[#This Row],[CÓDIGO]],Consumo!$C$3:$AC$862,26,FALSE),0))</f>
        <v>04.2023</v>
      </c>
      <c r="AS260" s="306">
        <f>SUMIF(Consumo!$C$3:$C$862,tabItens[[#This Row],[CÓDIGO]],Consumo!$N$3:$N$862) + SUMIF(Consumo!$C$3:$C$862,tabItens[[#This Row],[CÓDIGO]],Consumo!$O$3:$O$862) + SUMIF(Consumo!$C$3:$C$862,tabItens[[#This Row],[CÓDIGO]],Consumo!$P$3:$P$862) + SUMIF(Consumo!$C$3:$C$862,tabItens[[#This Row],[CÓDIGO]],Consumo!$Q$3:$Q$862)</f>
        <v>0</v>
      </c>
      <c r="AT260" s="306">
        <f>SUMIF(Consumo!$C$3:$C$862,tabItens[[#This Row],[CÓDIGO]],Consumo!$Z$3:$Z$862)</f>
        <v>39</v>
      </c>
      <c r="AU260" s="307">
        <f>SUMIF(Consumo!$C$3:$C$862,tabItens[[#This Row],[CÓDIGO]],Consumo!$AA$3:$AA$862)</f>
        <v>15</v>
      </c>
      <c r="AV260" s="308">
        <f>SUMIF(Consumo!$C$3:$C$862,tabItens[[#This Row],[CÓDIGO]],Consumo!$Y$3:$Y$862)</f>
        <v>3.0833333333333335</v>
      </c>
      <c r="AW260" s="281">
        <f>tabItens[[#This Row],[QTDE ATUAL]] + tabItens[[#This Row],[RC QTDE]] + tabItens[[#This Row],[AF SALDO]] + tabItens[[#This Row],[Recentes]]</f>
        <v>175</v>
      </c>
      <c r="AX260" s="309">
        <v>10</v>
      </c>
      <c r="AY260" s="309">
        <v>4</v>
      </c>
      <c r="AZ260" s="309">
        <f>IF(ISBLANK(tabItens[[#This Row],[CÓDIGO]]),"",tabItens[[#This Row],[PontoMês]] * (AZ$2+tabItens[[#This Row],[PontoQtM]]))</f>
        <v>40</v>
      </c>
      <c r="BA260" s="308">
        <f>tabItens[[#This Row],[PontoPed]] - tabItens[[#This Row],[Saldo]] + (1/10)</f>
        <v>-134.9</v>
      </c>
      <c r="BB260" s="308">
        <f xml:space="preserve"> tabItens[[#This Row],[PontoMês]] * BB$2 - tabItens[[#This Row],[QTDE ATUAL]] - (1/10)</f>
        <v>-165.1</v>
      </c>
      <c r="BC260" s="310">
        <f>IF( tabItens[[#This Row],[PontoPed]]&gt;0, IF(tabItens[[#This Row],[PontoPed]]&lt;1, 1, IF( tabItens[[#This Row],[Saldo]]&gt;tabItens[[#This Row],[PontoPed]], 0, (tabItens[[#This Row],[PontoPed]]-tabItens[[#This Row],[Saldo]])/tabItens[[#This Row],[PontoPed]] ) ), 0 )</f>
        <v>0</v>
      </c>
      <c r="BD260" s="311">
        <f>ROUNDDOWN(IF( OR( AND(tabItens[[#This Row],[PontoPed]]&lt;tabItens[[#This Row],[Saldo]],tabItens[[#This Row],[Saldo]]&gt;0), tabItens[[#This Row],[PontoPed]]=0), 99, IF(AND(tabItens[[#This Row],[Saldo]]=0,tabItens[[#This Row],[PontoPed]]&gt;0), 0, (1-tabItens[[#This Row],[PctAb]])*10 ) ),0)</f>
        <v>99</v>
      </c>
      <c r="BE260" s="312">
        <f>MAX(ROUNDDOWN( IF(tabItens[[#This Row],[Abaixo]] &gt; 0,   tabItens[[#This Row],[Abaixo]] + (tabItens[[#This Row],[PontoMês]] * IF( OR( ISBLANK(tabItens[[#This Row],[ATA Nº/ANO]]), tabItens[[#This Row],[ATA Nº/ANO]] = ""),BE$2,BE$1)),0),0),0)</f>
        <v>0</v>
      </c>
      <c r="BF2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0" s="313">
        <f>SUMIF(Consumo!$C$3:$C$862,tabItens[[#This Row],[CÓDIGO]],Consumo!$E$3:$E$862)</f>
        <v>0</v>
      </c>
      <c r="BH260" s="314">
        <f>IF(AND(tabItens[[#This Row],[Pend]] &gt; 0,tabItens[[#This Row],[Consumo]] &lt;&gt; 0), tabItens[[#This Row],[Pend]] / tabItens[[#This Row],[Consumo]], 0 )</f>
        <v>0</v>
      </c>
      <c r="BI260" s="313"/>
      <c r="BJ260" s="313"/>
      <c r="BK260" s="315" t="s">
        <v>907</v>
      </c>
    </row>
    <row r="261" spans="1:63" x14ac:dyDescent="0.3">
      <c r="A261" s="336">
        <v>16956</v>
      </c>
      <c r="B261" s="277" t="s">
        <v>1161</v>
      </c>
      <c r="C261" s="337" t="s">
        <v>264</v>
      </c>
      <c r="D261" s="338">
        <v>0.93</v>
      </c>
      <c r="E261" s="339"/>
      <c r="F261" s="339"/>
      <c r="G261" s="339" t="s">
        <v>892</v>
      </c>
      <c r="H261" s="281">
        <v>143</v>
      </c>
      <c r="I261" s="340">
        <v>103003</v>
      </c>
      <c r="J261" s="341">
        <v>0.93</v>
      </c>
      <c r="K261" s="342">
        <v>70</v>
      </c>
      <c r="L261" s="285">
        <f>IF(tabItens[[#This Row],[Média]] &gt; 0, tabItens[[#This Row],[QTDE ATUAL]] / tabItens[[#This Row],[Média]],999.9)</f>
        <v>25.235294117647058</v>
      </c>
      <c r="M261" s="286">
        <v>0</v>
      </c>
      <c r="N261" s="287">
        <f>tabItens[[#This Row],[VALOR UNIT.]] * tabItens[[#This Row],[LC]]</f>
        <v>0</v>
      </c>
      <c r="O261" s="344" t="s">
        <v>2129</v>
      </c>
      <c r="P261" s="289"/>
      <c r="Q261" s="345"/>
      <c r="R261" s="343"/>
      <c r="S261" s="346"/>
      <c r="T261" s="292">
        <f>ROUNDDOWN(IFERROR(tabItens[[#This Row],[ATA DT.VALID.]] - $D$1,0) / 30,0)</f>
        <v>-1507</v>
      </c>
      <c r="U261" s="277" t="s">
        <v>1008</v>
      </c>
      <c r="V261" s="293">
        <v>1</v>
      </c>
      <c r="W261" s="294" t="s">
        <v>2105</v>
      </c>
      <c r="X261" s="295">
        <v>61</v>
      </c>
      <c r="Y261" s="296">
        <v>8</v>
      </c>
      <c r="Z261" s="297"/>
      <c r="AA261" s="298"/>
      <c r="AB261" s="299"/>
      <c r="AC261" s="299"/>
      <c r="AD261" s="298"/>
      <c r="AE261" s="299"/>
      <c r="AF261" s="292"/>
      <c r="AG261" s="300" t="s">
        <v>904</v>
      </c>
      <c r="AH261" s="301"/>
      <c r="AI261" s="292">
        <v>24</v>
      </c>
      <c r="AJ261" s="301">
        <v>44573</v>
      </c>
      <c r="AK261" s="301" t="s">
        <v>892</v>
      </c>
      <c r="AL261" s="301">
        <v>44985</v>
      </c>
      <c r="AM261" s="346"/>
      <c r="AN261" s="339"/>
      <c r="AO261" s="302" t="str">
        <f>_xlfn.IFNA(IF(VLOOKUP(tabItens[[#This Row],[CÓDIGO]],tabExcluirDoEstoque[#Data],1,FALSE),"sim",""),"")</f>
        <v/>
      </c>
      <c r="AP261" s="303" t="str">
        <f ca="1">IF(OR(ISBLANK(tabItens[[#This Row],[ATA DT.VALID.]]),tabItens[[#This Row],[ATA DT.VALID.]]="",tabItens[[#This Row],[ATA DT.VALID.]]=" "),"",IF(TYPE(tabItens[[#This Row],[ATA DT.VALID.]])=1,ROUNDUP((tabItens[[#This Row],[ATA DT.VALID.]]-TODAY())/7,0),""))</f>
        <v/>
      </c>
      <c r="AQ261" s="304">
        <v>0</v>
      </c>
      <c r="AR261" s="305" t="str">
        <f>IF(ISBLANK(tabItens[[#This Row],[CÓDIGO]]),"",IFERROR(VLOOKUP(tabItens[[#This Row],[CÓDIGO]],Consumo!$C$3:$AC$862,26,FALSE),0))</f>
        <v>07.2023</v>
      </c>
      <c r="AS261" s="306">
        <f>SUMIF(Consumo!$C$3:$C$862,tabItens[[#This Row],[CÓDIGO]],Consumo!$N$3:$N$862) + SUMIF(Consumo!$C$3:$C$862,tabItens[[#This Row],[CÓDIGO]],Consumo!$O$3:$O$862) + SUMIF(Consumo!$C$3:$C$862,tabItens[[#This Row],[CÓDIGO]],Consumo!$P$3:$P$862) + SUMIF(Consumo!$C$3:$C$862,tabItens[[#This Row],[CÓDIGO]],Consumo!$Q$3:$Q$862)</f>
        <v>60</v>
      </c>
      <c r="AT261" s="306">
        <f>SUMIF(Consumo!$C$3:$C$862,tabItens[[#This Row],[CÓDIGO]],Consumo!$Z$3:$Z$862)</f>
        <v>70</v>
      </c>
      <c r="AU261" s="307">
        <f>SUMIF(Consumo!$C$3:$C$862,tabItens[[#This Row],[CÓDIGO]],Consumo!$AA$3:$AA$862)</f>
        <v>30</v>
      </c>
      <c r="AV261" s="308">
        <f>SUMIF(Consumo!$C$3:$C$862,tabItens[[#This Row],[CÓDIGO]],Consumo!$Y$3:$Y$862)</f>
        <v>5.666666666666667</v>
      </c>
      <c r="AW261" s="281">
        <f>tabItens[[#This Row],[QTDE ATUAL]] + tabItens[[#This Row],[RC QTDE]] + tabItens[[#This Row],[AF SALDO]] + tabItens[[#This Row],[Recentes]]</f>
        <v>143</v>
      </c>
      <c r="AX261" s="309">
        <v>17</v>
      </c>
      <c r="AY261" s="309">
        <v>4</v>
      </c>
      <c r="AZ261" s="309">
        <f>IF(ISBLANK(tabItens[[#This Row],[CÓDIGO]]),"",tabItens[[#This Row],[PontoMês]] * (AZ$2+tabItens[[#This Row],[PontoQtM]]))</f>
        <v>68</v>
      </c>
      <c r="BA261" s="308">
        <f>tabItens[[#This Row],[PontoPed]] - tabItens[[#This Row],[Saldo]] + (1/10)</f>
        <v>-74.900000000000006</v>
      </c>
      <c r="BB261" s="308">
        <f xml:space="preserve"> tabItens[[#This Row],[PontoMês]] * BB$2 - tabItens[[#This Row],[QTDE ATUAL]] - (1/10)</f>
        <v>-126.1</v>
      </c>
      <c r="BC261" s="310">
        <f>IF( tabItens[[#This Row],[PontoPed]]&gt;0, IF(tabItens[[#This Row],[PontoPed]]&lt;1, 1, IF( tabItens[[#This Row],[Saldo]]&gt;tabItens[[#This Row],[PontoPed]], 0, (tabItens[[#This Row],[PontoPed]]-tabItens[[#This Row],[Saldo]])/tabItens[[#This Row],[PontoPed]] ) ), 0 )</f>
        <v>0</v>
      </c>
      <c r="BD261" s="311">
        <f>ROUNDDOWN(IF( OR( AND(tabItens[[#This Row],[PontoPed]]&lt;tabItens[[#This Row],[Saldo]],tabItens[[#This Row],[Saldo]]&gt;0), tabItens[[#This Row],[PontoPed]]=0), 99, IF(AND(tabItens[[#This Row],[Saldo]]=0,tabItens[[#This Row],[PontoPed]]&gt;0), 0, (1-tabItens[[#This Row],[PctAb]])*10 ) ),0)</f>
        <v>99</v>
      </c>
      <c r="BE261" s="312">
        <f>MAX(ROUNDDOWN( IF(tabItens[[#This Row],[Abaixo]] &gt; 0,   tabItens[[#This Row],[Abaixo]] + (tabItens[[#This Row],[PontoMês]] * IF( OR( ISBLANK(tabItens[[#This Row],[ATA Nº/ANO]]), tabItens[[#This Row],[ATA Nº/ANO]] = ""),BE$2,BE$1)),0),0),0)</f>
        <v>0</v>
      </c>
      <c r="BF2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1" s="313">
        <f>SUMIF(Consumo!$C$3:$C$862,tabItens[[#This Row],[CÓDIGO]],Consumo!$E$3:$E$862)</f>
        <v>0</v>
      </c>
      <c r="BH261" s="314">
        <f>IF(AND(tabItens[[#This Row],[Pend]] &gt; 0,tabItens[[#This Row],[Consumo]] &lt;&gt; 0), tabItens[[#This Row],[Pend]] / tabItens[[#This Row],[Consumo]], 0 )</f>
        <v>0</v>
      </c>
      <c r="BI261" s="313"/>
      <c r="BJ261" s="313"/>
      <c r="BK261" s="315" t="s">
        <v>907</v>
      </c>
    </row>
    <row r="262" spans="1:63" x14ac:dyDescent="0.3">
      <c r="A262" s="336">
        <v>16978</v>
      </c>
      <c r="B262" s="277" t="s">
        <v>1162</v>
      </c>
      <c r="C262" s="337" t="s">
        <v>264</v>
      </c>
      <c r="D262" s="338">
        <v>0.55000000000000004</v>
      </c>
      <c r="E262" s="339"/>
      <c r="F262" s="339"/>
      <c r="G262" s="339" t="s">
        <v>892</v>
      </c>
      <c r="H262" s="281">
        <v>868</v>
      </c>
      <c r="I262" s="340">
        <v>103003</v>
      </c>
      <c r="J262" s="341">
        <v>0.55000000000000004</v>
      </c>
      <c r="K262" s="342">
        <v>100</v>
      </c>
      <c r="L262" s="285">
        <f>IF(tabItens[[#This Row],[Média]] &gt; 0, tabItens[[#This Row],[QTDE ATUAL]] / tabItens[[#This Row],[Média]],999.9)</f>
        <v>133.53846153846155</v>
      </c>
      <c r="M262" s="286">
        <v>0</v>
      </c>
      <c r="N262" s="287">
        <f>tabItens[[#This Row],[VALOR UNIT.]] * tabItens[[#This Row],[LC]]</f>
        <v>0</v>
      </c>
      <c r="O262" s="344" t="s">
        <v>2129</v>
      </c>
      <c r="P262" s="289"/>
      <c r="Q262" s="345"/>
      <c r="R262" s="343"/>
      <c r="S262" s="346"/>
      <c r="T262" s="292">
        <f>ROUNDDOWN(IFERROR(tabItens[[#This Row],[ATA DT.VALID.]] - $D$1,0) / 30,0)</f>
        <v>-1507</v>
      </c>
      <c r="U262" s="277" t="s">
        <v>1008</v>
      </c>
      <c r="V262" s="293">
        <v>1</v>
      </c>
      <c r="W262" s="294" t="s">
        <v>2105</v>
      </c>
      <c r="X262" s="295">
        <v>61</v>
      </c>
      <c r="Y262" s="296">
        <v>8</v>
      </c>
      <c r="Z262" s="297"/>
      <c r="AA262" s="298"/>
      <c r="AB262" s="299"/>
      <c r="AC262" s="299"/>
      <c r="AD262" s="298"/>
      <c r="AE262" s="299"/>
      <c r="AF262" s="292"/>
      <c r="AG262" s="300" t="s">
        <v>904</v>
      </c>
      <c r="AH262" s="301"/>
      <c r="AI262" s="292">
        <v>26</v>
      </c>
      <c r="AJ262" s="301">
        <v>44533</v>
      </c>
      <c r="AK262" s="301" t="s">
        <v>892</v>
      </c>
      <c r="AL262" s="301">
        <v>44985</v>
      </c>
      <c r="AM262" s="346"/>
      <c r="AN262" s="339"/>
      <c r="AO262" s="302" t="str">
        <f>_xlfn.IFNA(IF(VLOOKUP(tabItens[[#This Row],[CÓDIGO]],tabExcluirDoEstoque[#Data],1,FALSE),"sim",""),"")</f>
        <v/>
      </c>
      <c r="AP262" s="303" t="str">
        <f ca="1">IF(OR(ISBLANK(tabItens[[#This Row],[ATA DT.VALID.]]),tabItens[[#This Row],[ATA DT.VALID.]]="",tabItens[[#This Row],[ATA DT.VALID.]]=" "),"",IF(TYPE(tabItens[[#This Row],[ATA DT.VALID.]])=1,ROUNDUP((tabItens[[#This Row],[ATA DT.VALID.]]-TODAY())/7,0),""))</f>
        <v/>
      </c>
      <c r="AQ262" s="304">
        <v>0</v>
      </c>
      <c r="AR262" s="305" t="str">
        <f>IF(ISBLANK(tabItens[[#This Row],[CÓDIGO]]),"",IFERROR(VLOOKUP(tabItens[[#This Row],[CÓDIGO]],Consumo!$C$3:$AC$862,26,FALSE),0))</f>
        <v>07.2023</v>
      </c>
      <c r="AS262" s="306">
        <f>SUMIF(Consumo!$C$3:$C$862,tabItens[[#This Row],[CÓDIGO]],Consumo!$N$3:$N$862) + SUMIF(Consumo!$C$3:$C$862,tabItens[[#This Row],[CÓDIGO]],Consumo!$O$3:$O$862) + SUMIF(Consumo!$C$3:$C$862,tabItens[[#This Row],[CÓDIGO]],Consumo!$P$3:$P$862) + SUMIF(Consumo!$C$3:$C$862,tabItens[[#This Row],[CÓDIGO]],Consumo!$Q$3:$Q$862)</f>
        <v>60</v>
      </c>
      <c r="AT262" s="306">
        <f>SUMIF(Consumo!$C$3:$C$862,tabItens[[#This Row],[CÓDIGO]],Consumo!$Z$3:$Z$862)</f>
        <v>80</v>
      </c>
      <c r="AU262" s="307">
        <f>SUMIF(Consumo!$C$3:$C$862,tabItens[[#This Row],[CÓDIGO]],Consumo!$AA$3:$AA$862)</f>
        <v>30</v>
      </c>
      <c r="AV262" s="308">
        <f>SUMIF(Consumo!$C$3:$C$862,tabItens[[#This Row],[CÓDIGO]],Consumo!$Y$3:$Y$862)</f>
        <v>6.5</v>
      </c>
      <c r="AW262" s="281">
        <f>tabItens[[#This Row],[QTDE ATUAL]] + tabItens[[#This Row],[RC QTDE]] + tabItens[[#This Row],[AF SALDO]] + tabItens[[#This Row],[Recentes]]</f>
        <v>868</v>
      </c>
      <c r="AX262" s="309">
        <v>34</v>
      </c>
      <c r="AY262" s="309">
        <v>4</v>
      </c>
      <c r="AZ262" s="309">
        <f>IF(ISBLANK(tabItens[[#This Row],[CÓDIGO]]),"",tabItens[[#This Row],[PontoMês]] * (AZ$2+tabItens[[#This Row],[PontoQtM]]))</f>
        <v>136</v>
      </c>
      <c r="BA262" s="308">
        <f>tabItens[[#This Row],[PontoPed]] - tabItens[[#This Row],[Saldo]] + (1/10)</f>
        <v>-731.9</v>
      </c>
      <c r="BB262" s="308">
        <f xml:space="preserve"> tabItens[[#This Row],[PontoMês]] * BB$2 - tabItens[[#This Row],[QTDE ATUAL]] - (1/10)</f>
        <v>-834.1</v>
      </c>
      <c r="BC262" s="310">
        <f>IF( tabItens[[#This Row],[PontoPed]]&gt;0, IF(tabItens[[#This Row],[PontoPed]]&lt;1, 1, IF( tabItens[[#This Row],[Saldo]]&gt;tabItens[[#This Row],[PontoPed]], 0, (tabItens[[#This Row],[PontoPed]]-tabItens[[#This Row],[Saldo]])/tabItens[[#This Row],[PontoPed]] ) ), 0 )</f>
        <v>0</v>
      </c>
      <c r="BD262" s="311">
        <f>ROUNDDOWN(IF( OR( AND(tabItens[[#This Row],[PontoPed]]&lt;tabItens[[#This Row],[Saldo]],tabItens[[#This Row],[Saldo]]&gt;0), tabItens[[#This Row],[PontoPed]]=0), 99, IF(AND(tabItens[[#This Row],[Saldo]]=0,tabItens[[#This Row],[PontoPed]]&gt;0), 0, (1-tabItens[[#This Row],[PctAb]])*10 ) ),0)</f>
        <v>99</v>
      </c>
      <c r="BE262" s="312">
        <f>MAX(ROUNDDOWN( IF(tabItens[[#This Row],[Abaixo]] &gt; 0,   tabItens[[#This Row],[Abaixo]] + (tabItens[[#This Row],[PontoMês]] * IF( OR( ISBLANK(tabItens[[#This Row],[ATA Nº/ANO]]), tabItens[[#This Row],[ATA Nº/ANO]] = ""),BE$2,BE$1)),0),0),0)</f>
        <v>0</v>
      </c>
      <c r="BF2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2" s="313">
        <f>SUMIF(Consumo!$C$3:$C$862,tabItens[[#This Row],[CÓDIGO]],Consumo!$E$3:$E$862)</f>
        <v>0</v>
      </c>
      <c r="BH262" s="314">
        <f>IF(AND(tabItens[[#This Row],[Pend]] &gt; 0,tabItens[[#This Row],[Consumo]] &lt;&gt; 0), tabItens[[#This Row],[Pend]] / tabItens[[#This Row],[Consumo]], 0 )</f>
        <v>0</v>
      </c>
      <c r="BI262" s="313"/>
      <c r="BJ262" s="313"/>
      <c r="BK262" s="315" t="s">
        <v>907</v>
      </c>
    </row>
    <row r="263" spans="1:63" x14ac:dyDescent="0.3">
      <c r="A263" s="336">
        <v>28306</v>
      </c>
      <c r="B263" s="277" t="s">
        <v>1274</v>
      </c>
      <c r="C263" s="337" t="s">
        <v>264</v>
      </c>
      <c r="D263" s="338">
        <v>29.08</v>
      </c>
      <c r="E263" s="339"/>
      <c r="F263" s="339"/>
      <c r="G263" s="339" t="s">
        <v>892</v>
      </c>
      <c r="H263" s="281">
        <v>133</v>
      </c>
      <c r="I263" s="340">
        <v>103003</v>
      </c>
      <c r="J263" s="341">
        <v>29.08</v>
      </c>
      <c r="K263" s="342">
        <v>21</v>
      </c>
      <c r="L263" s="285">
        <f>IF(tabItens[[#This Row],[Média]] &gt; 0, tabItens[[#This Row],[QTDE ATUAL]] / tabItens[[#This Row],[Média]],999.9)</f>
        <v>79.8</v>
      </c>
      <c r="M263" s="286">
        <v>0</v>
      </c>
      <c r="N263" s="287">
        <f>tabItens[[#This Row],[VALOR UNIT.]] * tabItens[[#This Row],[LC]]</f>
        <v>0</v>
      </c>
      <c r="O263" s="344" t="s">
        <v>2129</v>
      </c>
      <c r="P263" s="289"/>
      <c r="Q263" s="345"/>
      <c r="R263" s="343"/>
      <c r="S263" s="346"/>
      <c r="T263" s="292">
        <f>ROUNDDOWN(IFERROR(tabItens[[#This Row],[ATA DT.VALID.]] - $D$1,0) / 30,0)</f>
        <v>-1507</v>
      </c>
      <c r="U263" s="277" t="s">
        <v>1008</v>
      </c>
      <c r="V263" s="293">
        <v>1</v>
      </c>
      <c r="W263" s="294" t="s">
        <v>2105</v>
      </c>
      <c r="X263" s="295">
        <v>61</v>
      </c>
      <c r="Y263" s="296">
        <v>8</v>
      </c>
      <c r="Z263" s="297"/>
      <c r="AA263" s="298"/>
      <c r="AB263" s="299"/>
      <c r="AC263" s="299"/>
      <c r="AD263" s="298"/>
      <c r="AE263" s="299"/>
      <c r="AF263" s="292"/>
      <c r="AG263" s="300" t="s">
        <v>904</v>
      </c>
      <c r="AH263" s="301"/>
      <c r="AI263" s="292">
        <v>6</v>
      </c>
      <c r="AJ263" s="301">
        <v>44573</v>
      </c>
      <c r="AK263" s="301" t="s">
        <v>892</v>
      </c>
      <c r="AL263" s="301">
        <v>44522</v>
      </c>
      <c r="AM263" s="346"/>
      <c r="AN263" s="339"/>
      <c r="AO263" s="302" t="str">
        <f>_xlfn.IFNA(IF(VLOOKUP(tabItens[[#This Row],[CÓDIGO]],tabExcluirDoEstoque[#Data],1,FALSE),"sim",""),"")</f>
        <v/>
      </c>
      <c r="AP263" s="303" t="str">
        <f ca="1">IF(OR(ISBLANK(tabItens[[#This Row],[ATA DT.VALID.]]),tabItens[[#This Row],[ATA DT.VALID.]]="",tabItens[[#This Row],[ATA DT.VALID.]]=" "),"",IF(TYPE(tabItens[[#This Row],[ATA DT.VALID.]])=1,ROUNDUP((tabItens[[#This Row],[ATA DT.VALID.]]-TODAY())/7,0),""))</f>
        <v/>
      </c>
      <c r="AQ263" s="304">
        <v>0</v>
      </c>
      <c r="AR263" s="305" t="str">
        <f>IF(ISBLANK(tabItens[[#This Row],[CÓDIGO]]),"",IFERROR(VLOOKUP(tabItens[[#This Row],[CÓDIGO]],Consumo!$C$3:$AC$862,26,FALSE),0))</f>
        <v>04.2023</v>
      </c>
      <c r="AS263" s="306">
        <f>SUMIF(Consumo!$C$3:$C$862,tabItens[[#This Row],[CÓDIGO]],Consumo!$N$3:$N$862) + SUMIF(Consumo!$C$3:$C$862,tabItens[[#This Row],[CÓDIGO]],Consumo!$O$3:$O$862) + SUMIF(Consumo!$C$3:$C$862,tabItens[[#This Row],[CÓDIGO]],Consumo!$P$3:$P$862) + SUMIF(Consumo!$C$3:$C$862,tabItens[[#This Row],[CÓDIGO]],Consumo!$Q$3:$Q$862)</f>
        <v>0</v>
      </c>
      <c r="AT263" s="306">
        <f>SUMIF(Consumo!$C$3:$C$862,tabItens[[#This Row],[CÓDIGO]],Consumo!$Z$3:$Z$862)</f>
        <v>20</v>
      </c>
      <c r="AU263" s="307">
        <f>SUMIF(Consumo!$C$3:$C$862,tabItens[[#This Row],[CÓDIGO]],Consumo!$AA$3:$AA$862)</f>
        <v>5</v>
      </c>
      <c r="AV263" s="308">
        <f>SUMIF(Consumo!$C$3:$C$862,tabItens[[#This Row],[CÓDIGO]],Consumo!$Y$3:$Y$862)</f>
        <v>1.6666666666666667</v>
      </c>
      <c r="AW263" s="281">
        <f>tabItens[[#This Row],[QTDE ATUAL]] + tabItens[[#This Row],[RC QTDE]] + tabItens[[#This Row],[AF SALDO]] + tabItens[[#This Row],[Recentes]]</f>
        <v>133</v>
      </c>
      <c r="AX263" s="309">
        <v>7</v>
      </c>
      <c r="AY263" s="309">
        <v>4</v>
      </c>
      <c r="AZ263" s="309">
        <f>IF(ISBLANK(tabItens[[#This Row],[CÓDIGO]]),"",tabItens[[#This Row],[PontoMês]] * (AZ$2+tabItens[[#This Row],[PontoQtM]]))</f>
        <v>28</v>
      </c>
      <c r="BA263" s="308">
        <f>tabItens[[#This Row],[PontoPed]] - tabItens[[#This Row],[Saldo]] + (1/10)</f>
        <v>-104.9</v>
      </c>
      <c r="BB263" s="308">
        <f xml:space="preserve"> tabItens[[#This Row],[PontoMês]] * BB$2 - tabItens[[#This Row],[QTDE ATUAL]] - (1/10)</f>
        <v>-126.1</v>
      </c>
      <c r="BC263" s="310">
        <f>IF( tabItens[[#This Row],[PontoPed]]&gt;0, IF(tabItens[[#This Row],[PontoPed]]&lt;1, 1, IF( tabItens[[#This Row],[Saldo]]&gt;tabItens[[#This Row],[PontoPed]], 0, (tabItens[[#This Row],[PontoPed]]-tabItens[[#This Row],[Saldo]])/tabItens[[#This Row],[PontoPed]] ) ), 0 )</f>
        <v>0</v>
      </c>
      <c r="BD263" s="311">
        <f>ROUNDDOWN(IF( OR( AND(tabItens[[#This Row],[PontoPed]]&lt;tabItens[[#This Row],[Saldo]],tabItens[[#This Row],[Saldo]]&gt;0), tabItens[[#This Row],[PontoPed]]=0), 99, IF(AND(tabItens[[#This Row],[Saldo]]=0,tabItens[[#This Row],[PontoPed]]&gt;0), 0, (1-tabItens[[#This Row],[PctAb]])*10 ) ),0)</f>
        <v>99</v>
      </c>
      <c r="BE263" s="312">
        <f>MAX(ROUNDDOWN( IF(tabItens[[#This Row],[Abaixo]] &gt; 0,   tabItens[[#This Row],[Abaixo]] + (tabItens[[#This Row],[PontoMês]] * IF( OR( ISBLANK(tabItens[[#This Row],[ATA Nº/ANO]]), tabItens[[#This Row],[ATA Nº/ANO]] = ""),BE$2,BE$1)),0),0),0)</f>
        <v>0</v>
      </c>
      <c r="BF2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3" s="313">
        <f>SUMIF(Consumo!$C$3:$C$862,tabItens[[#This Row],[CÓDIGO]],Consumo!$E$3:$E$862)</f>
        <v>0</v>
      </c>
      <c r="BH263" s="314">
        <f>IF(AND(tabItens[[#This Row],[Pend]] &gt; 0,tabItens[[#This Row],[Consumo]] &lt;&gt; 0), tabItens[[#This Row],[Pend]] / tabItens[[#This Row],[Consumo]], 0 )</f>
        <v>0</v>
      </c>
      <c r="BI263" s="313"/>
      <c r="BJ263" s="313"/>
      <c r="BK263" s="315" t="s">
        <v>907</v>
      </c>
    </row>
    <row r="264" spans="1:63" x14ac:dyDescent="0.3">
      <c r="A264" s="336">
        <v>28308</v>
      </c>
      <c r="B264" s="277" t="s">
        <v>1276</v>
      </c>
      <c r="C264" s="337" t="s">
        <v>264</v>
      </c>
      <c r="D264" s="338">
        <v>13.09</v>
      </c>
      <c r="E264" s="339"/>
      <c r="F264" s="339"/>
      <c r="G264" s="339" t="s">
        <v>892</v>
      </c>
      <c r="H264" s="281">
        <v>74</v>
      </c>
      <c r="I264" s="340">
        <v>103003</v>
      </c>
      <c r="J264" s="341">
        <v>13.09</v>
      </c>
      <c r="K264" s="342">
        <v>59</v>
      </c>
      <c r="L264" s="285">
        <f>IF(tabItens[[#This Row],[Média]] &gt; 0, tabItens[[#This Row],[QTDE ATUAL]] / tabItens[[#This Row],[Média]],999.9)</f>
        <v>18.122448979591837</v>
      </c>
      <c r="M264" s="286">
        <v>0</v>
      </c>
      <c r="N264" s="287">
        <f>tabItens[[#This Row],[VALOR UNIT.]] * tabItens[[#This Row],[LC]]</f>
        <v>0</v>
      </c>
      <c r="O264" s="344" t="s">
        <v>2129</v>
      </c>
      <c r="P264" s="289"/>
      <c r="Q264" s="345"/>
      <c r="R264" s="343"/>
      <c r="S264" s="346"/>
      <c r="T264" s="292">
        <f>ROUNDDOWN(IFERROR(tabItens[[#This Row],[ATA DT.VALID.]] - $D$1,0) / 30,0)</f>
        <v>-1507</v>
      </c>
      <c r="U264" s="277" t="s">
        <v>1008</v>
      </c>
      <c r="V264" s="293">
        <v>1</v>
      </c>
      <c r="W264" s="294" t="s">
        <v>2105</v>
      </c>
      <c r="X264" s="295">
        <v>61</v>
      </c>
      <c r="Y264" s="296">
        <v>8</v>
      </c>
      <c r="Z264" s="297"/>
      <c r="AA264" s="298"/>
      <c r="AB264" s="299"/>
      <c r="AC264" s="299"/>
      <c r="AD264" s="298"/>
      <c r="AE264" s="299"/>
      <c r="AF264" s="292"/>
      <c r="AG264" s="300" t="s">
        <v>904</v>
      </c>
      <c r="AH264" s="301"/>
      <c r="AI264" s="292">
        <v>22</v>
      </c>
      <c r="AJ264" s="301">
        <v>44573</v>
      </c>
      <c r="AK264" s="301" t="s">
        <v>892</v>
      </c>
      <c r="AL264" s="301">
        <v>44522</v>
      </c>
      <c r="AM264" s="346"/>
      <c r="AN264" s="339"/>
      <c r="AO264" s="302" t="str">
        <f>_xlfn.IFNA(IF(VLOOKUP(tabItens[[#This Row],[CÓDIGO]],tabExcluirDoEstoque[#Data],1,FALSE),"sim",""),"")</f>
        <v/>
      </c>
      <c r="AP264" s="303" t="str">
        <f ca="1">IF(OR(ISBLANK(tabItens[[#This Row],[ATA DT.VALID.]]),tabItens[[#This Row],[ATA DT.VALID.]]="",tabItens[[#This Row],[ATA DT.VALID.]]=" "),"",IF(TYPE(tabItens[[#This Row],[ATA DT.VALID.]])=1,ROUNDUP((tabItens[[#This Row],[ATA DT.VALID.]]-TODAY())/7,0),""))</f>
        <v/>
      </c>
      <c r="AQ264" s="304">
        <v>0</v>
      </c>
      <c r="AR264" s="305" t="str">
        <f>IF(ISBLANK(tabItens[[#This Row],[CÓDIGO]]),"",IFERROR(VLOOKUP(tabItens[[#This Row],[CÓDIGO]],Consumo!$C$3:$AC$862,26,FALSE),0))</f>
        <v>04.2023</v>
      </c>
      <c r="AS264" s="306">
        <f>SUMIF(Consumo!$C$3:$C$862,tabItens[[#This Row],[CÓDIGO]],Consumo!$N$3:$N$862) + SUMIF(Consumo!$C$3:$C$862,tabItens[[#This Row],[CÓDIGO]],Consumo!$O$3:$O$862) + SUMIF(Consumo!$C$3:$C$862,tabItens[[#This Row],[CÓDIGO]],Consumo!$P$3:$P$862) + SUMIF(Consumo!$C$3:$C$862,tabItens[[#This Row],[CÓDIGO]],Consumo!$Q$3:$Q$862)</f>
        <v>0</v>
      </c>
      <c r="AT264" s="306">
        <f>SUMIF(Consumo!$C$3:$C$862,tabItens[[#This Row],[CÓDIGO]],Consumo!$Z$3:$Z$862)</f>
        <v>59</v>
      </c>
      <c r="AU264" s="307">
        <f>SUMIF(Consumo!$C$3:$C$862,tabItens[[#This Row],[CÓDIGO]],Consumo!$AA$3:$AA$862)</f>
        <v>34</v>
      </c>
      <c r="AV264" s="308">
        <f>SUMIF(Consumo!$C$3:$C$862,tabItens[[#This Row],[CÓDIGO]],Consumo!$Y$3:$Y$862)</f>
        <v>4.083333333333333</v>
      </c>
      <c r="AW264" s="281">
        <f>tabItens[[#This Row],[QTDE ATUAL]] + tabItens[[#This Row],[RC QTDE]] + tabItens[[#This Row],[AF SALDO]] + tabItens[[#This Row],[Recentes]]</f>
        <v>74</v>
      </c>
      <c r="AX264" s="309">
        <v>9</v>
      </c>
      <c r="AY264" s="309">
        <v>4</v>
      </c>
      <c r="AZ264" s="309">
        <f>IF(ISBLANK(tabItens[[#This Row],[CÓDIGO]]),"",tabItens[[#This Row],[PontoMês]] * (AZ$2+tabItens[[#This Row],[PontoQtM]]))</f>
        <v>36</v>
      </c>
      <c r="BA264" s="308">
        <f>tabItens[[#This Row],[PontoPed]] - tabItens[[#This Row],[Saldo]] + (1/10)</f>
        <v>-37.9</v>
      </c>
      <c r="BB264" s="308">
        <f xml:space="preserve"> tabItens[[#This Row],[PontoMês]] * BB$2 - tabItens[[#This Row],[QTDE ATUAL]] - (1/10)</f>
        <v>-65.099999999999994</v>
      </c>
      <c r="BC264" s="310">
        <f>IF( tabItens[[#This Row],[PontoPed]]&gt;0, IF(tabItens[[#This Row],[PontoPed]]&lt;1, 1, IF( tabItens[[#This Row],[Saldo]]&gt;tabItens[[#This Row],[PontoPed]], 0, (tabItens[[#This Row],[PontoPed]]-tabItens[[#This Row],[Saldo]])/tabItens[[#This Row],[PontoPed]] ) ), 0 )</f>
        <v>0</v>
      </c>
      <c r="BD264" s="311">
        <f>ROUNDDOWN(IF( OR( AND(tabItens[[#This Row],[PontoPed]]&lt;tabItens[[#This Row],[Saldo]],tabItens[[#This Row],[Saldo]]&gt;0), tabItens[[#This Row],[PontoPed]]=0), 99, IF(AND(tabItens[[#This Row],[Saldo]]=0,tabItens[[#This Row],[PontoPed]]&gt;0), 0, (1-tabItens[[#This Row],[PctAb]])*10 ) ),0)</f>
        <v>99</v>
      </c>
      <c r="BE264" s="312">
        <f>MAX(ROUNDDOWN( IF(tabItens[[#This Row],[Abaixo]] &gt; 0,   tabItens[[#This Row],[Abaixo]] + (tabItens[[#This Row],[PontoMês]] * IF( OR( ISBLANK(tabItens[[#This Row],[ATA Nº/ANO]]), tabItens[[#This Row],[ATA Nº/ANO]] = ""),BE$2,BE$1)),0),0),0)</f>
        <v>0</v>
      </c>
      <c r="BF26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4" s="313">
        <f>SUMIF(Consumo!$C$3:$C$862,tabItens[[#This Row],[CÓDIGO]],Consumo!$E$3:$E$862)</f>
        <v>0</v>
      </c>
      <c r="BH264" s="314">
        <f>IF(AND(tabItens[[#This Row],[Pend]] &gt; 0,tabItens[[#This Row],[Consumo]] &lt;&gt; 0), tabItens[[#This Row],[Pend]] / tabItens[[#This Row],[Consumo]], 0 )</f>
        <v>0</v>
      </c>
      <c r="BI264" s="313"/>
      <c r="BJ264" s="313"/>
      <c r="BK264" s="315" t="s">
        <v>907</v>
      </c>
    </row>
    <row r="265" spans="1:63" x14ac:dyDescent="0.3">
      <c r="A265" s="336">
        <v>52994</v>
      </c>
      <c r="B265" s="277" t="s">
        <v>1347</v>
      </c>
      <c r="C265" s="337" t="s">
        <v>264</v>
      </c>
      <c r="D265" s="338">
        <v>10.130000000000001</v>
      </c>
      <c r="E265" s="339"/>
      <c r="F265" s="339"/>
      <c r="G265" s="339" t="s">
        <v>892</v>
      </c>
      <c r="H265" s="281">
        <v>164</v>
      </c>
      <c r="I265" s="340">
        <v>103003</v>
      </c>
      <c r="J265" s="341">
        <v>10.130000000000001</v>
      </c>
      <c r="K265" s="342">
        <v>25</v>
      </c>
      <c r="L265" s="285">
        <f>IF(tabItens[[#This Row],[Média]] &gt; 0, tabItens[[#This Row],[QTDE ATUAL]] / tabItens[[#This Row],[Média]],999.9)</f>
        <v>109.33333333333333</v>
      </c>
      <c r="M265" s="286">
        <v>0</v>
      </c>
      <c r="N265" s="287">
        <f>tabItens[[#This Row],[VALOR UNIT.]] * tabItens[[#This Row],[LC]]</f>
        <v>0</v>
      </c>
      <c r="O265" s="344" t="s">
        <v>2129</v>
      </c>
      <c r="P265" s="289"/>
      <c r="Q265" s="345"/>
      <c r="R265" s="343"/>
      <c r="S265" s="346"/>
      <c r="T265" s="292">
        <f>ROUNDDOWN(IFERROR(tabItens[[#This Row],[ATA DT.VALID.]] - $D$1,0) / 30,0)</f>
        <v>-1507</v>
      </c>
      <c r="U265" s="277" t="s">
        <v>1008</v>
      </c>
      <c r="V265" s="293">
        <v>1</v>
      </c>
      <c r="W265" s="294" t="s">
        <v>2105</v>
      </c>
      <c r="X265" s="295">
        <v>61</v>
      </c>
      <c r="Y265" s="296">
        <v>8</v>
      </c>
      <c r="Z265" s="297"/>
      <c r="AA265" s="298"/>
      <c r="AB265" s="299"/>
      <c r="AC265" s="299"/>
      <c r="AD265" s="298"/>
      <c r="AE265" s="299"/>
      <c r="AF265" s="292"/>
      <c r="AG265" s="300" t="s">
        <v>904</v>
      </c>
      <c r="AH265" s="301"/>
      <c r="AI265" s="292">
        <v>8</v>
      </c>
      <c r="AJ265" s="301">
        <v>44573</v>
      </c>
      <c r="AK265" s="301" t="s">
        <v>892</v>
      </c>
      <c r="AL265" s="301">
        <v>44522</v>
      </c>
      <c r="AM265" s="346"/>
      <c r="AN265" s="339"/>
      <c r="AO265" s="302" t="str">
        <f>_xlfn.IFNA(IF(VLOOKUP(tabItens[[#This Row],[CÓDIGO]],tabExcluirDoEstoque[#Data],1,FALSE),"sim",""),"")</f>
        <v/>
      </c>
      <c r="AP265" s="303" t="str">
        <f ca="1">IF(OR(ISBLANK(tabItens[[#This Row],[ATA DT.VALID.]]),tabItens[[#This Row],[ATA DT.VALID.]]="",tabItens[[#This Row],[ATA DT.VALID.]]=" "),"",IF(TYPE(tabItens[[#This Row],[ATA DT.VALID.]])=1,ROUNDUP((tabItens[[#This Row],[ATA DT.VALID.]]-TODAY())/7,0),""))</f>
        <v/>
      </c>
      <c r="AQ265" s="304">
        <v>0</v>
      </c>
      <c r="AR265" s="305" t="str">
        <f>IF(ISBLANK(tabItens[[#This Row],[CÓDIGO]]),"",IFERROR(VLOOKUP(tabItens[[#This Row],[CÓDIGO]],Consumo!$C$3:$AC$862,26,FALSE),0))</f>
        <v>04.2023</v>
      </c>
      <c r="AS265" s="306">
        <f>SUMIF(Consumo!$C$3:$C$862,tabItens[[#This Row],[CÓDIGO]],Consumo!$N$3:$N$862) + SUMIF(Consumo!$C$3:$C$862,tabItens[[#This Row],[CÓDIGO]],Consumo!$O$3:$O$862) + SUMIF(Consumo!$C$3:$C$862,tabItens[[#This Row],[CÓDIGO]],Consumo!$P$3:$P$862) + SUMIF(Consumo!$C$3:$C$862,tabItens[[#This Row],[CÓDIGO]],Consumo!$Q$3:$Q$862)</f>
        <v>0</v>
      </c>
      <c r="AT265" s="306">
        <f>SUMIF(Consumo!$C$3:$C$862,tabItens[[#This Row],[CÓDIGO]],Consumo!$Z$3:$Z$862)</f>
        <v>25</v>
      </c>
      <c r="AU265" s="307">
        <f>SUMIF(Consumo!$C$3:$C$862,tabItens[[#This Row],[CÓDIGO]],Consumo!$AA$3:$AA$862)</f>
        <v>20</v>
      </c>
      <c r="AV265" s="308">
        <f>SUMIF(Consumo!$C$3:$C$862,tabItens[[#This Row],[CÓDIGO]],Consumo!$Y$3:$Y$862)</f>
        <v>1.5</v>
      </c>
      <c r="AW265" s="281">
        <f>tabItens[[#This Row],[QTDE ATUAL]] + tabItens[[#This Row],[RC QTDE]] + tabItens[[#This Row],[AF SALDO]] + tabItens[[#This Row],[Recentes]]</f>
        <v>164</v>
      </c>
      <c r="AX265" s="309">
        <v>5</v>
      </c>
      <c r="AY265" s="309">
        <v>4</v>
      </c>
      <c r="AZ265" s="309">
        <f>IF(ISBLANK(tabItens[[#This Row],[CÓDIGO]]),"",tabItens[[#This Row],[PontoMês]] * (AZ$2+tabItens[[#This Row],[PontoQtM]]))</f>
        <v>20</v>
      </c>
      <c r="BA265" s="308">
        <f>tabItens[[#This Row],[PontoPed]] - tabItens[[#This Row],[Saldo]] + (1/10)</f>
        <v>-143.9</v>
      </c>
      <c r="BB265" s="308">
        <f xml:space="preserve"> tabItens[[#This Row],[PontoMês]] * BB$2 - tabItens[[#This Row],[QTDE ATUAL]] - (1/10)</f>
        <v>-159.1</v>
      </c>
      <c r="BC265" s="310">
        <f>IF( tabItens[[#This Row],[PontoPed]]&gt;0, IF(tabItens[[#This Row],[PontoPed]]&lt;1, 1, IF( tabItens[[#This Row],[Saldo]]&gt;tabItens[[#This Row],[PontoPed]], 0, (tabItens[[#This Row],[PontoPed]]-tabItens[[#This Row],[Saldo]])/tabItens[[#This Row],[PontoPed]] ) ), 0 )</f>
        <v>0</v>
      </c>
      <c r="BD265" s="311">
        <f>ROUNDDOWN(IF( OR( AND(tabItens[[#This Row],[PontoPed]]&lt;tabItens[[#This Row],[Saldo]],tabItens[[#This Row],[Saldo]]&gt;0), tabItens[[#This Row],[PontoPed]]=0), 99, IF(AND(tabItens[[#This Row],[Saldo]]=0,tabItens[[#This Row],[PontoPed]]&gt;0), 0, (1-tabItens[[#This Row],[PctAb]])*10 ) ),0)</f>
        <v>99</v>
      </c>
      <c r="BE265" s="312">
        <f>MAX(ROUNDDOWN( IF(tabItens[[#This Row],[Abaixo]] &gt; 0,   tabItens[[#This Row],[Abaixo]] + (tabItens[[#This Row],[PontoMês]] * IF( OR( ISBLANK(tabItens[[#This Row],[ATA Nº/ANO]]), tabItens[[#This Row],[ATA Nº/ANO]] = ""),BE$2,BE$1)),0),0),0)</f>
        <v>0</v>
      </c>
      <c r="BF26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5" s="313">
        <f>SUMIF(Consumo!$C$3:$C$862,tabItens[[#This Row],[CÓDIGO]],Consumo!$E$3:$E$862)</f>
        <v>0</v>
      </c>
      <c r="BH265" s="314">
        <f>IF(AND(tabItens[[#This Row],[Pend]] &gt; 0,tabItens[[#This Row],[Consumo]] &lt;&gt; 0), tabItens[[#This Row],[Pend]] / tabItens[[#This Row],[Consumo]], 0 )</f>
        <v>0</v>
      </c>
      <c r="BI265" s="313"/>
      <c r="BJ265" s="313"/>
      <c r="BK265" s="315" t="s">
        <v>907</v>
      </c>
    </row>
    <row r="266" spans="1:63" x14ac:dyDescent="0.3">
      <c r="A266" s="336">
        <v>61201</v>
      </c>
      <c r="B266" s="277" t="s">
        <v>1398</v>
      </c>
      <c r="C266" s="337" t="s">
        <v>264</v>
      </c>
      <c r="D266" s="338">
        <v>5.29</v>
      </c>
      <c r="E266" s="339"/>
      <c r="F266" s="339"/>
      <c r="G266" s="339" t="s">
        <v>892</v>
      </c>
      <c r="H266" s="281">
        <v>1240</v>
      </c>
      <c r="I266" s="340">
        <v>103003</v>
      </c>
      <c r="J266" s="341">
        <v>5.29</v>
      </c>
      <c r="K266" s="342">
        <v>295</v>
      </c>
      <c r="L266" s="285">
        <f>IF(tabItens[[#This Row],[Média]] &gt; 0, tabItens[[#This Row],[QTDE ATUAL]] / tabItens[[#This Row],[Média]],999.9)</f>
        <v>54.705882352941174</v>
      </c>
      <c r="M266" s="286">
        <v>0</v>
      </c>
      <c r="N266" s="287">
        <f>tabItens[[#This Row],[VALOR UNIT.]] * tabItens[[#This Row],[LC]]</f>
        <v>0</v>
      </c>
      <c r="O266" s="344" t="s">
        <v>2129</v>
      </c>
      <c r="P266" s="289"/>
      <c r="Q266" s="345"/>
      <c r="R266" s="343"/>
      <c r="S266" s="346"/>
      <c r="T266" s="292">
        <f>ROUNDDOWN(IFERROR(tabItens[[#This Row],[ATA DT.VALID.]] - $D$1,0) / 30,0)</f>
        <v>-1507</v>
      </c>
      <c r="U266" s="277" t="s">
        <v>1008</v>
      </c>
      <c r="V266" s="293">
        <v>1</v>
      </c>
      <c r="W266" s="294" t="s">
        <v>2105</v>
      </c>
      <c r="X266" s="295">
        <v>61</v>
      </c>
      <c r="Y266" s="296">
        <v>8</v>
      </c>
      <c r="Z266" s="297"/>
      <c r="AA266" s="298"/>
      <c r="AB266" s="299"/>
      <c r="AC266" s="299"/>
      <c r="AD266" s="298"/>
      <c r="AE266" s="299"/>
      <c r="AF266" s="292"/>
      <c r="AG266" s="300" t="s">
        <v>904</v>
      </c>
      <c r="AH266" s="301"/>
      <c r="AI266" s="292">
        <v>104</v>
      </c>
      <c r="AJ266" s="301">
        <v>43796</v>
      </c>
      <c r="AK266" s="301" t="s">
        <v>892</v>
      </c>
      <c r="AL266" s="301">
        <v>45096</v>
      </c>
      <c r="AM266" s="346"/>
      <c r="AN266" s="339"/>
      <c r="AO266" s="302" t="str">
        <f>_xlfn.IFNA(IF(VLOOKUP(tabItens[[#This Row],[CÓDIGO]],tabExcluirDoEstoque[#Data],1,FALSE),"sim",""),"")</f>
        <v/>
      </c>
      <c r="AP266" s="303" t="str">
        <f ca="1">IF(OR(ISBLANK(tabItens[[#This Row],[ATA DT.VALID.]]),tabItens[[#This Row],[ATA DT.VALID.]]="",tabItens[[#This Row],[ATA DT.VALID.]]=" "),"",IF(TYPE(tabItens[[#This Row],[ATA DT.VALID.]])=1,ROUNDUP((tabItens[[#This Row],[ATA DT.VALID.]]-TODAY())/7,0),""))</f>
        <v/>
      </c>
      <c r="AQ266" s="304">
        <v>0</v>
      </c>
      <c r="AR266" s="305" t="str">
        <f>IF(ISBLANK(tabItens[[#This Row],[CÓDIGO]]),"",IFERROR(VLOOKUP(tabItens[[#This Row],[CÓDIGO]],Consumo!$C$3:$AC$862,26,FALSE),0))</f>
        <v>09.2023</v>
      </c>
      <c r="AS266" s="306">
        <f>SUMIF(Consumo!$C$3:$C$862,tabItens[[#This Row],[CÓDIGO]],Consumo!$N$3:$N$862) + SUMIF(Consumo!$C$3:$C$862,tabItens[[#This Row],[CÓDIGO]],Consumo!$O$3:$O$862) + SUMIF(Consumo!$C$3:$C$862,tabItens[[#This Row],[CÓDIGO]],Consumo!$P$3:$P$862) + SUMIF(Consumo!$C$3:$C$862,tabItens[[#This Row],[CÓDIGO]],Consumo!$Q$3:$Q$862)</f>
        <v>20</v>
      </c>
      <c r="AT266" s="306">
        <f>SUMIF(Consumo!$C$3:$C$862,tabItens[[#This Row],[CÓDIGO]],Consumo!$Z$3:$Z$862)</f>
        <v>314</v>
      </c>
      <c r="AU266" s="307">
        <f>SUMIF(Consumo!$C$3:$C$862,tabItens[[#This Row],[CÓDIGO]],Consumo!$AA$3:$AA$862)</f>
        <v>152</v>
      </c>
      <c r="AV266" s="308">
        <f>SUMIF(Consumo!$C$3:$C$862,tabItens[[#This Row],[CÓDIGO]],Consumo!$Y$3:$Y$862)</f>
        <v>22.666666666666668</v>
      </c>
      <c r="AW266" s="281">
        <f>tabItens[[#This Row],[QTDE ATUAL]] + tabItens[[#This Row],[RC QTDE]] + tabItens[[#This Row],[AF SALDO]] + tabItens[[#This Row],[Recentes]]</f>
        <v>1240</v>
      </c>
      <c r="AX266" s="309">
        <v>100</v>
      </c>
      <c r="AY266" s="309">
        <v>4</v>
      </c>
      <c r="AZ266" s="309">
        <f>IF(ISBLANK(tabItens[[#This Row],[CÓDIGO]]),"",tabItens[[#This Row],[PontoMês]] * (AZ$2+tabItens[[#This Row],[PontoQtM]]))</f>
        <v>400</v>
      </c>
      <c r="BA266" s="308">
        <f>tabItens[[#This Row],[PontoPed]] - tabItens[[#This Row],[Saldo]] + (1/10)</f>
        <v>-839.9</v>
      </c>
      <c r="BB266" s="308">
        <f xml:space="preserve"> tabItens[[#This Row],[PontoMês]] * BB$2 - tabItens[[#This Row],[QTDE ATUAL]] - (1/10)</f>
        <v>-1140.0999999999999</v>
      </c>
      <c r="BC266" s="310">
        <f>IF( tabItens[[#This Row],[PontoPed]]&gt;0, IF(tabItens[[#This Row],[PontoPed]]&lt;1, 1, IF( tabItens[[#This Row],[Saldo]]&gt;tabItens[[#This Row],[PontoPed]], 0, (tabItens[[#This Row],[PontoPed]]-tabItens[[#This Row],[Saldo]])/tabItens[[#This Row],[PontoPed]] ) ), 0 )</f>
        <v>0</v>
      </c>
      <c r="BD266" s="311">
        <f>ROUNDDOWN(IF( OR( AND(tabItens[[#This Row],[PontoPed]]&lt;tabItens[[#This Row],[Saldo]],tabItens[[#This Row],[Saldo]]&gt;0), tabItens[[#This Row],[PontoPed]]=0), 99, IF(AND(tabItens[[#This Row],[Saldo]]=0,tabItens[[#This Row],[PontoPed]]&gt;0), 0, (1-tabItens[[#This Row],[PctAb]])*10 ) ),0)</f>
        <v>99</v>
      </c>
      <c r="BE266" s="312">
        <f>MAX(ROUNDDOWN( IF(tabItens[[#This Row],[Abaixo]] &gt; 0,   tabItens[[#This Row],[Abaixo]] + (tabItens[[#This Row],[PontoMês]] * IF( OR( ISBLANK(tabItens[[#This Row],[ATA Nº/ANO]]), tabItens[[#This Row],[ATA Nº/ANO]] = ""),BE$2,BE$1)),0),0),0)</f>
        <v>0</v>
      </c>
      <c r="BF26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6" s="313">
        <f>SUMIF(Consumo!$C$3:$C$862,tabItens[[#This Row],[CÓDIGO]],Consumo!$E$3:$E$862)</f>
        <v>0</v>
      </c>
      <c r="BH266" s="314">
        <f>IF(AND(tabItens[[#This Row],[Pend]] &gt; 0,tabItens[[#This Row],[Consumo]] &lt;&gt; 0), tabItens[[#This Row],[Pend]] / tabItens[[#This Row],[Consumo]], 0 )</f>
        <v>0</v>
      </c>
      <c r="BI266" s="313"/>
      <c r="BJ266" s="313"/>
      <c r="BK266" s="315" t="s">
        <v>907</v>
      </c>
    </row>
    <row r="267" spans="1:63" x14ac:dyDescent="0.3">
      <c r="A267" s="336">
        <v>77109</v>
      </c>
      <c r="B267" s="277" t="s">
        <v>1466</v>
      </c>
      <c r="C267" s="337" t="s">
        <v>264</v>
      </c>
      <c r="D267" s="338">
        <v>1.05</v>
      </c>
      <c r="E267" s="339"/>
      <c r="F267" s="339"/>
      <c r="G267" s="339" t="s">
        <v>892</v>
      </c>
      <c r="H267" s="281">
        <v>181</v>
      </c>
      <c r="I267" s="340">
        <v>103003</v>
      </c>
      <c r="J267" s="341">
        <v>1.05</v>
      </c>
      <c r="K267" s="342">
        <v>117</v>
      </c>
      <c r="L267" s="285">
        <f>IF(tabItens[[#This Row],[Média]] &gt; 0, tabItens[[#This Row],[QTDE ATUAL]] / tabItens[[#This Row],[Média]],999.9)</f>
        <v>18.724137931034484</v>
      </c>
      <c r="M267" s="286">
        <v>0</v>
      </c>
      <c r="N267" s="287">
        <f>tabItens[[#This Row],[VALOR UNIT.]] * tabItens[[#This Row],[LC]]</f>
        <v>0</v>
      </c>
      <c r="O267" s="344" t="s">
        <v>2129</v>
      </c>
      <c r="P267" s="289"/>
      <c r="Q267" s="345"/>
      <c r="R267" s="343"/>
      <c r="S267" s="346"/>
      <c r="T267" s="292">
        <f>ROUNDDOWN(IFERROR(tabItens[[#This Row],[ATA DT.VALID.]] - $D$1,0) / 30,0)</f>
        <v>-1507</v>
      </c>
      <c r="U267" s="277" t="s">
        <v>1008</v>
      </c>
      <c r="V267" s="293">
        <v>1</v>
      </c>
      <c r="W267" s="294" t="s">
        <v>2105</v>
      </c>
      <c r="X267" s="295">
        <v>61</v>
      </c>
      <c r="Y267" s="296">
        <v>8</v>
      </c>
      <c r="Z267" s="297"/>
      <c r="AA267" s="298"/>
      <c r="AB267" s="299"/>
      <c r="AC267" s="299"/>
      <c r="AD267" s="298"/>
      <c r="AE267" s="299"/>
      <c r="AF267" s="292"/>
      <c r="AG267" s="300" t="s">
        <v>904</v>
      </c>
      <c r="AH267" s="301"/>
      <c r="AI267" s="292">
        <v>42</v>
      </c>
      <c r="AJ267" s="301">
        <v>45160</v>
      </c>
      <c r="AK267" s="301">
        <v>38028</v>
      </c>
      <c r="AL267" s="301">
        <v>45180</v>
      </c>
      <c r="AM267" s="346"/>
      <c r="AN267" s="339"/>
      <c r="AO267" s="302" t="str">
        <f>_xlfn.IFNA(IF(VLOOKUP(tabItens[[#This Row],[CÓDIGO]],tabExcluirDoEstoque[#Data],1,FALSE),"sim",""),"")</f>
        <v/>
      </c>
      <c r="AP267" s="303" t="str">
        <f ca="1">IF(OR(ISBLANK(tabItens[[#This Row],[ATA DT.VALID.]]),tabItens[[#This Row],[ATA DT.VALID.]]="",tabItens[[#This Row],[ATA DT.VALID.]]=" "),"",IF(TYPE(tabItens[[#This Row],[ATA DT.VALID.]])=1,ROUNDUP((tabItens[[#This Row],[ATA DT.VALID.]]-TODAY())/7,0),""))</f>
        <v/>
      </c>
      <c r="AQ267" s="304">
        <v>0</v>
      </c>
      <c r="AR267" s="305" t="str">
        <f>IF(ISBLANK(tabItens[[#This Row],[CÓDIGO]]),"",IFERROR(VLOOKUP(tabItens[[#This Row],[CÓDIGO]],Consumo!$C$3:$AC$862,26,FALSE),0))</f>
        <v>07.2023</v>
      </c>
      <c r="AS267" s="306">
        <f>SUMIF(Consumo!$C$3:$C$862,tabItens[[#This Row],[CÓDIGO]],Consumo!$N$3:$N$862) + SUMIF(Consumo!$C$3:$C$862,tabItens[[#This Row],[CÓDIGO]],Consumo!$O$3:$O$862) + SUMIF(Consumo!$C$3:$C$862,tabItens[[#This Row],[CÓDIGO]],Consumo!$P$3:$P$862) + SUMIF(Consumo!$C$3:$C$862,tabItens[[#This Row],[CÓDIGO]],Consumo!$Q$3:$Q$862)</f>
        <v>50</v>
      </c>
      <c r="AT267" s="306">
        <f>SUMIF(Consumo!$C$3:$C$862,tabItens[[#This Row],[CÓDIGO]],Consumo!$Z$3:$Z$862)</f>
        <v>127</v>
      </c>
      <c r="AU267" s="307">
        <f>SUMIF(Consumo!$C$3:$C$862,tabItens[[#This Row],[CÓDIGO]],Consumo!$AA$3:$AA$862)</f>
        <v>50</v>
      </c>
      <c r="AV267" s="308">
        <f>SUMIF(Consumo!$C$3:$C$862,tabItens[[#This Row],[CÓDIGO]],Consumo!$Y$3:$Y$862)</f>
        <v>9.6666666666666661</v>
      </c>
      <c r="AW267" s="281">
        <f>tabItens[[#This Row],[QTDE ATUAL]] + tabItens[[#This Row],[RC QTDE]] + tabItens[[#This Row],[AF SALDO]] + tabItens[[#This Row],[Recentes]]</f>
        <v>181</v>
      </c>
      <c r="AX267" s="309">
        <v>5</v>
      </c>
      <c r="AY267" s="309">
        <v>4</v>
      </c>
      <c r="AZ267" s="309">
        <f>IF(ISBLANK(tabItens[[#This Row],[CÓDIGO]]),"",tabItens[[#This Row],[PontoMês]] * (AZ$2+tabItens[[#This Row],[PontoQtM]]))</f>
        <v>20</v>
      </c>
      <c r="BA267" s="308">
        <f>tabItens[[#This Row],[PontoPed]] - tabItens[[#This Row],[Saldo]] + (1/10)</f>
        <v>-160.9</v>
      </c>
      <c r="BB267" s="308">
        <f xml:space="preserve"> tabItens[[#This Row],[PontoMês]] * BB$2 - tabItens[[#This Row],[QTDE ATUAL]] - (1/10)</f>
        <v>-176.1</v>
      </c>
      <c r="BC267" s="310">
        <f>IF( tabItens[[#This Row],[PontoPed]]&gt;0, IF(tabItens[[#This Row],[PontoPed]]&lt;1, 1, IF( tabItens[[#This Row],[Saldo]]&gt;tabItens[[#This Row],[PontoPed]], 0, (tabItens[[#This Row],[PontoPed]]-tabItens[[#This Row],[Saldo]])/tabItens[[#This Row],[PontoPed]] ) ), 0 )</f>
        <v>0</v>
      </c>
      <c r="BD267" s="311">
        <f>ROUNDDOWN(IF( OR( AND(tabItens[[#This Row],[PontoPed]]&lt;tabItens[[#This Row],[Saldo]],tabItens[[#This Row],[Saldo]]&gt;0), tabItens[[#This Row],[PontoPed]]=0), 99, IF(AND(tabItens[[#This Row],[Saldo]]=0,tabItens[[#This Row],[PontoPed]]&gt;0), 0, (1-tabItens[[#This Row],[PctAb]])*10 ) ),0)</f>
        <v>99</v>
      </c>
      <c r="BE267" s="312">
        <f>MAX(ROUNDDOWN( IF(tabItens[[#This Row],[Abaixo]] &gt; 0,   tabItens[[#This Row],[Abaixo]] + (tabItens[[#This Row],[PontoMês]] * IF( OR( ISBLANK(tabItens[[#This Row],[ATA Nº/ANO]]), tabItens[[#This Row],[ATA Nº/ANO]] = ""),BE$2,BE$1)),0),0),0)</f>
        <v>0</v>
      </c>
      <c r="BF26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7" s="313">
        <f>SUMIF(Consumo!$C$3:$C$862,tabItens[[#This Row],[CÓDIGO]],Consumo!$E$3:$E$862)</f>
        <v>0</v>
      </c>
      <c r="BH267" s="314">
        <f>IF(AND(tabItens[[#This Row],[Pend]] &gt; 0,tabItens[[#This Row],[Consumo]] &lt;&gt; 0), tabItens[[#This Row],[Pend]] / tabItens[[#This Row],[Consumo]], 0 )</f>
        <v>0</v>
      </c>
      <c r="BI267" s="313"/>
      <c r="BJ267" s="313"/>
      <c r="BK267" s="315" t="s">
        <v>907</v>
      </c>
    </row>
    <row r="268" spans="1:63" x14ac:dyDescent="0.3">
      <c r="A268" s="336">
        <v>95121</v>
      </c>
      <c r="B268" s="277" t="s">
        <v>1594</v>
      </c>
      <c r="C268" s="337" t="s">
        <v>264</v>
      </c>
      <c r="D268" s="338">
        <v>0.7</v>
      </c>
      <c r="E268" s="339"/>
      <c r="F268" s="339"/>
      <c r="G268" s="339" t="s">
        <v>892</v>
      </c>
      <c r="H268" s="281">
        <v>0</v>
      </c>
      <c r="I268" s="340">
        <v>103003</v>
      </c>
      <c r="J268" s="341">
        <v>0.7</v>
      </c>
      <c r="K268" s="342">
        <v>274</v>
      </c>
      <c r="L268" s="285">
        <f>IF(tabItens[[#This Row],[Média]] &gt; 0, tabItens[[#This Row],[QTDE ATUAL]] / tabItens[[#This Row],[Média]],999.9)</f>
        <v>0</v>
      </c>
      <c r="M268" s="286">
        <v>0</v>
      </c>
      <c r="N268" s="287">
        <f>tabItens[[#This Row],[VALOR UNIT.]] * tabItens[[#This Row],[LC]]</f>
        <v>0</v>
      </c>
      <c r="O268" s="344" t="s">
        <v>2129</v>
      </c>
      <c r="P268" s="289"/>
      <c r="Q268" s="345"/>
      <c r="R268" s="343"/>
      <c r="S268" s="346"/>
      <c r="T268" s="292">
        <f>ROUNDDOWN(IFERROR(tabItens[[#This Row],[ATA DT.VALID.]] - $D$1,0) / 30,0)</f>
        <v>-1507</v>
      </c>
      <c r="U268" s="277" t="s">
        <v>1008</v>
      </c>
      <c r="V268" s="293">
        <v>1</v>
      </c>
      <c r="W268" s="294" t="s">
        <v>2105</v>
      </c>
      <c r="X268" s="295">
        <v>61</v>
      </c>
      <c r="Y268" s="296">
        <v>8</v>
      </c>
      <c r="Z268" s="297"/>
      <c r="AA268" s="298"/>
      <c r="AB268" s="299"/>
      <c r="AC268" s="299"/>
      <c r="AD268" s="298"/>
      <c r="AE268" s="299"/>
      <c r="AF268" s="292"/>
      <c r="AG268" s="300" t="s">
        <v>904</v>
      </c>
      <c r="AH268" s="301"/>
      <c r="AI268" s="292">
        <v>116</v>
      </c>
      <c r="AJ268" s="301">
        <v>45160</v>
      </c>
      <c r="AK268" s="301">
        <v>39001</v>
      </c>
      <c r="AL268" s="301">
        <v>45145</v>
      </c>
      <c r="AM268" s="346"/>
      <c r="AN268" s="339"/>
      <c r="AO268" s="302" t="str">
        <f>_xlfn.IFNA(IF(VLOOKUP(tabItens[[#This Row],[CÓDIGO]],tabExcluirDoEstoque[#Data],1,FALSE),"sim",""),"")</f>
        <v/>
      </c>
      <c r="AP268" s="303" t="str">
        <f ca="1">IF(OR(ISBLANK(tabItens[[#This Row],[ATA DT.VALID.]]),tabItens[[#This Row],[ATA DT.VALID.]]="",tabItens[[#This Row],[ATA DT.VALID.]]=" "),"",IF(TYPE(tabItens[[#This Row],[ATA DT.VALID.]])=1,ROUNDUP((tabItens[[#This Row],[ATA DT.VALID.]]-TODAY())/7,0),""))</f>
        <v/>
      </c>
      <c r="AQ268" s="304">
        <v>150</v>
      </c>
      <c r="AR268" s="305" t="str">
        <f>IF(ISBLANK(tabItens[[#This Row],[CÓDIGO]]),"",IFERROR(VLOOKUP(tabItens[[#This Row],[CÓDIGO]],Consumo!$C$3:$AC$862,26,FALSE),0))</f>
        <v>08.2023</v>
      </c>
      <c r="AS268" s="306">
        <f>SUMIF(Consumo!$C$3:$C$862,tabItens[[#This Row],[CÓDIGO]],Consumo!$N$3:$N$862) + SUMIF(Consumo!$C$3:$C$862,tabItens[[#This Row],[CÓDIGO]],Consumo!$O$3:$O$862) + SUMIF(Consumo!$C$3:$C$862,tabItens[[#This Row],[CÓDIGO]],Consumo!$P$3:$P$862) + SUMIF(Consumo!$C$3:$C$862,tabItens[[#This Row],[CÓDIGO]],Consumo!$Q$3:$Q$862)</f>
        <v>71</v>
      </c>
      <c r="AT268" s="306">
        <f>SUMIF(Consumo!$C$3:$C$862,tabItens[[#This Row],[CÓDIGO]],Consumo!$Z$3:$Z$862)</f>
        <v>445</v>
      </c>
      <c r="AU268" s="307">
        <f>SUMIF(Consumo!$C$3:$C$862,tabItens[[#This Row],[CÓDIGO]],Consumo!$AA$3:$AA$862)</f>
        <v>65</v>
      </c>
      <c r="AV268" s="308">
        <f>SUMIF(Consumo!$C$3:$C$862,tabItens[[#This Row],[CÓDIGO]],Consumo!$Y$3:$Y$862)</f>
        <v>37.083333333333336</v>
      </c>
      <c r="AW268" s="281">
        <f>tabItens[[#This Row],[QTDE ATUAL]] + tabItens[[#This Row],[RC QTDE]] + tabItens[[#This Row],[AF SALDO]] + tabItens[[#This Row],[Recentes]]</f>
        <v>150</v>
      </c>
      <c r="AX268" s="309">
        <v>25</v>
      </c>
      <c r="AY268" s="309">
        <v>4</v>
      </c>
      <c r="AZ268" s="309">
        <f>IF(ISBLANK(tabItens[[#This Row],[CÓDIGO]]),"",tabItens[[#This Row],[PontoMês]] * (AZ$2+tabItens[[#This Row],[PontoQtM]]))</f>
        <v>100</v>
      </c>
      <c r="BA268" s="308">
        <f>tabItens[[#This Row],[PontoPed]] - tabItens[[#This Row],[Saldo]] + (1/10)</f>
        <v>-49.9</v>
      </c>
      <c r="BB268" s="308">
        <f xml:space="preserve"> tabItens[[#This Row],[PontoMês]] * BB$2 - tabItens[[#This Row],[QTDE ATUAL]] - (1/10)</f>
        <v>24.9</v>
      </c>
      <c r="BC268" s="310">
        <f>IF( tabItens[[#This Row],[PontoPed]]&gt;0, IF(tabItens[[#This Row],[PontoPed]]&lt;1, 1, IF( tabItens[[#This Row],[Saldo]]&gt;tabItens[[#This Row],[PontoPed]], 0, (tabItens[[#This Row],[PontoPed]]-tabItens[[#This Row],[Saldo]])/tabItens[[#This Row],[PontoPed]] ) ), 0 )</f>
        <v>0</v>
      </c>
      <c r="BD268" s="311">
        <f>ROUNDDOWN(IF( OR( AND(tabItens[[#This Row],[PontoPed]]&lt;tabItens[[#This Row],[Saldo]],tabItens[[#This Row],[Saldo]]&gt;0), tabItens[[#This Row],[PontoPed]]=0), 99, IF(AND(tabItens[[#This Row],[Saldo]]=0,tabItens[[#This Row],[PontoPed]]&gt;0), 0, (1-tabItens[[#This Row],[PctAb]])*10 ) ),0)</f>
        <v>99</v>
      </c>
      <c r="BE268" s="312">
        <f>MAX(ROUNDDOWN( IF(tabItens[[#This Row],[Abaixo]] &gt; 0,   tabItens[[#This Row],[Abaixo]] + (tabItens[[#This Row],[PontoMês]] * IF( OR( ISBLANK(tabItens[[#This Row],[ATA Nº/ANO]]), tabItens[[#This Row],[ATA Nº/ANO]] = ""),BE$2,BE$1)),0),0),0)</f>
        <v>0</v>
      </c>
      <c r="BF26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8" s="313">
        <f>SUMIF(Consumo!$C$3:$C$862,tabItens[[#This Row],[CÓDIGO]],Consumo!$E$3:$E$862)</f>
        <v>100</v>
      </c>
      <c r="BH268" s="314">
        <f>IF(AND(tabItens[[#This Row],[Pend]] &gt; 0,tabItens[[#This Row],[Consumo]] &lt;&gt; 0), tabItens[[#This Row],[Pend]] / tabItens[[#This Row],[Consumo]], 0 )</f>
        <v>0.2247191011235955</v>
      </c>
      <c r="BI268" s="313"/>
      <c r="BJ268" s="313"/>
      <c r="BK268" s="315" t="s">
        <v>907</v>
      </c>
    </row>
    <row r="269" spans="1:63" x14ac:dyDescent="0.3">
      <c r="A269" s="336">
        <v>15051</v>
      </c>
      <c r="B269" s="277" t="s">
        <v>1123</v>
      </c>
      <c r="C269" s="337" t="s">
        <v>264</v>
      </c>
      <c r="D269" s="338">
        <v>9.8000000000000007</v>
      </c>
      <c r="E269" s="339"/>
      <c r="F269" s="339"/>
      <c r="G269" s="339" t="s">
        <v>892</v>
      </c>
      <c r="H269" s="281">
        <v>47</v>
      </c>
      <c r="I269" s="340">
        <v>103003</v>
      </c>
      <c r="J269" s="341">
        <v>9.8000000000000007</v>
      </c>
      <c r="K269" s="342">
        <v>4</v>
      </c>
      <c r="L269" s="285">
        <f>IF(tabItens[[#This Row],[Média]] &gt; 0, tabItens[[#This Row],[QTDE ATUAL]] / tabItens[[#This Row],[Média]],999.9)</f>
        <v>282</v>
      </c>
      <c r="M269" s="286">
        <v>0</v>
      </c>
      <c r="N269" s="287">
        <f>tabItens[[#This Row],[VALOR UNIT.]] * tabItens[[#This Row],[LC]]</f>
        <v>0</v>
      </c>
      <c r="O269" s="344" t="s">
        <v>2129</v>
      </c>
      <c r="P269" s="289"/>
      <c r="Q269" s="345"/>
      <c r="R269" s="343"/>
      <c r="S269" s="346"/>
      <c r="T269" s="292">
        <f>ROUNDDOWN(IFERROR(tabItens[[#This Row],[ATA DT.VALID.]] - $D$1,0) / 30,0)</f>
        <v>-1507</v>
      </c>
      <c r="U269" s="277" t="s">
        <v>1045</v>
      </c>
      <c r="V269" s="293">
        <v>1</v>
      </c>
      <c r="W269" s="294" t="s">
        <v>2105</v>
      </c>
      <c r="X269" s="295">
        <v>61</v>
      </c>
      <c r="Y269" s="296">
        <v>11</v>
      </c>
      <c r="Z269" s="297"/>
      <c r="AA269" s="298"/>
      <c r="AB269" s="299"/>
      <c r="AC269" s="299"/>
      <c r="AD269" s="298"/>
      <c r="AE269" s="299"/>
      <c r="AF269" s="292"/>
      <c r="AG269" s="300" t="s">
        <v>904</v>
      </c>
      <c r="AH269" s="301"/>
      <c r="AI269" s="292">
        <v>0</v>
      </c>
      <c r="AJ269" s="301">
        <v>44312</v>
      </c>
      <c r="AK269" s="301" t="s">
        <v>892</v>
      </c>
      <c r="AL269" s="301">
        <v>44579</v>
      </c>
      <c r="AM269" s="346"/>
      <c r="AN269" s="339"/>
      <c r="AO269" s="302" t="str">
        <f>_xlfn.IFNA(IF(VLOOKUP(tabItens[[#This Row],[CÓDIGO]],tabExcluirDoEstoque[#Data],1,FALSE),"sim",""),"")</f>
        <v/>
      </c>
      <c r="AP269" s="303" t="str">
        <f ca="1">IF(OR(ISBLANK(tabItens[[#This Row],[ATA DT.VALID.]]),tabItens[[#This Row],[ATA DT.VALID.]]="",tabItens[[#This Row],[ATA DT.VALID.]]=" "),"",IF(TYPE(tabItens[[#This Row],[ATA DT.VALID.]])=1,ROUNDUP((tabItens[[#This Row],[ATA DT.VALID.]]-TODAY())/7,0),""))</f>
        <v/>
      </c>
      <c r="AQ269" s="304">
        <v>0</v>
      </c>
      <c r="AR269" s="305" t="str">
        <f>IF(ISBLANK(tabItens[[#This Row],[CÓDIGO]]),"",IFERROR(VLOOKUP(tabItens[[#This Row],[CÓDIGO]],Consumo!$C$3:$AC$862,26,FALSE),0))</f>
        <v>09.2023</v>
      </c>
      <c r="AS269" s="306">
        <f>SUMIF(Consumo!$C$3:$C$862,tabItens[[#This Row],[CÓDIGO]],Consumo!$N$3:$N$862) + SUMIF(Consumo!$C$3:$C$862,tabItens[[#This Row],[CÓDIGO]],Consumo!$O$3:$O$862) + SUMIF(Consumo!$C$3:$C$862,tabItens[[#This Row],[CÓDIGO]],Consumo!$P$3:$P$862) + SUMIF(Consumo!$C$3:$C$862,tabItens[[#This Row],[CÓDIGO]],Consumo!$Q$3:$Q$862)</f>
        <v>4</v>
      </c>
      <c r="AT269" s="306">
        <f>SUMIF(Consumo!$C$3:$C$862,tabItens[[#This Row],[CÓDIGO]],Consumo!$Z$3:$Z$862)</f>
        <v>4</v>
      </c>
      <c r="AU269" s="307">
        <f>SUMIF(Consumo!$C$3:$C$862,tabItens[[#This Row],[CÓDIGO]],Consumo!$AA$3:$AA$862)</f>
        <v>4</v>
      </c>
      <c r="AV269" s="308">
        <f>SUMIF(Consumo!$C$3:$C$862,tabItens[[#This Row],[CÓDIGO]],Consumo!$Y$3:$Y$862)</f>
        <v>0.16666666666666666</v>
      </c>
      <c r="AW269" s="281">
        <f>tabItens[[#This Row],[QTDE ATUAL]] + tabItens[[#This Row],[RC QTDE]] + tabItens[[#This Row],[AF SALDO]] + tabItens[[#This Row],[Recentes]]</f>
        <v>47</v>
      </c>
      <c r="AX269" s="309">
        <v>2</v>
      </c>
      <c r="AY269" s="309">
        <v>4</v>
      </c>
      <c r="AZ269" s="309">
        <f>IF(ISBLANK(tabItens[[#This Row],[CÓDIGO]]),"",tabItens[[#This Row],[PontoMês]] * (AZ$2+tabItens[[#This Row],[PontoQtM]]))</f>
        <v>8</v>
      </c>
      <c r="BA269" s="308">
        <f>tabItens[[#This Row],[PontoPed]] - tabItens[[#This Row],[Saldo]] + (1/10)</f>
        <v>-38.9</v>
      </c>
      <c r="BB269" s="308">
        <f xml:space="preserve"> tabItens[[#This Row],[PontoMês]] * BB$2 - tabItens[[#This Row],[QTDE ATUAL]] - (1/10)</f>
        <v>-45.1</v>
      </c>
      <c r="BC269" s="310">
        <f>IF( tabItens[[#This Row],[PontoPed]]&gt;0, IF(tabItens[[#This Row],[PontoPed]]&lt;1, 1, IF( tabItens[[#This Row],[Saldo]]&gt;tabItens[[#This Row],[PontoPed]], 0, (tabItens[[#This Row],[PontoPed]]-tabItens[[#This Row],[Saldo]])/tabItens[[#This Row],[PontoPed]] ) ), 0 )</f>
        <v>0</v>
      </c>
      <c r="BD269" s="311">
        <f>ROUNDDOWN(IF( OR( AND(tabItens[[#This Row],[PontoPed]]&lt;tabItens[[#This Row],[Saldo]],tabItens[[#This Row],[Saldo]]&gt;0), tabItens[[#This Row],[PontoPed]]=0), 99, IF(AND(tabItens[[#This Row],[Saldo]]=0,tabItens[[#This Row],[PontoPed]]&gt;0), 0, (1-tabItens[[#This Row],[PctAb]])*10 ) ),0)</f>
        <v>99</v>
      </c>
      <c r="BE269" s="312">
        <f>MAX(ROUNDDOWN( IF(tabItens[[#This Row],[Abaixo]] &gt; 0,   tabItens[[#This Row],[Abaixo]] + (tabItens[[#This Row],[PontoMês]] * IF( OR( ISBLANK(tabItens[[#This Row],[ATA Nº/ANO]]), tabItens[[#This Row],[ATA Nº/ANO]] = ""),BE$2,BE$1)),0),0),0)</f>
        <v>0</v>
      </c>
      <c r="BF2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69" s="313">
        <f>SUMIF(Consumo!$C$3:$C$862,tabItens[[#This Row],[CÓDIGO]],Consumo!$E$3:$E$862)</f>
        <v>0</v>
      </c>
      <c r="BH269" s="314">
        <f>IF(AND(tabItens[[#This Row],[Pend]] &gt; 0,tabItens[[#This Row],[Consumo]] &lt;&gt; 0), tabItens[[#This Row],[Pend]] / tabItens[[#This Row],[Consumo]], 0 )</f>
        <v>0</v>
      </c>
      <c r="BI269" s="313"/>
      <c r="BJ269" s="313"/>
      <c r="BK269" s="315" t="s">
        <v>907</v>
      </c>
    </row>
    <row r="270" spans="1:63" x14ac:dyDescent="0.3">
      <c r="A270" s="336">
        <v>88856</v>
      </c>
      <c r="B270" s="277" t="s">
        <v>1563</v>
      </c>
      <c r="C270" s="337" t="s">
        <v>346</v>
      </c>
      <c r="D270" s="338">
        <v>104.74</v>
      </c>
      <c r="E270" s="339"/>
      <c r="F270" s="339"/>
      <c r="G270" s="339" t="s">
        <v>892</v>
      </c>
      <c r="H270" s="281">
        <v>450</v>
      </c>
      <c r="I270" s="340">
        <v>103003</v>
      </c>
      <c r="J270" s="341">
        <v>104.74</v>
      </c>
      <c r="K270" s="342">
        <v>225</v>
      </c>
      <c r="L270" s="285">
        <f>IF(tabItens[[#This Row],[Média]] &gt; 0, tabItens[[#This Row],[QTDE ATUAL]] / tabItens[[#This Row],[Média]],999.9)</f>
        <v>24.884792626728114</v>
      </c>
      <c r="M270" s="286">
        <v>0</v>
      </c>
      <c r="N270" s="287">
        <f>tabItens[[#This Row],[VALOR UNIT.]] * tabItens[[#This Row],[LC]]</f>
        <v>0</v>
      </c>
      <c r="O270" s="344" t="s">
        <v>2181</v>
      </c>
      <c r="P270" s="289"/>
      <c r="Q270" s="345"/>
      <c r="R270" s="343"/>
      <c r="S270" s="346"/>
      <c r="T270" s="292">
        <f>ROUNDDOWN(IFERROR(tabItens[[#This Row],[ATA DT.VALID.]] - $D$1,0) / 30,0)</f>
        <v>-1507</v>
      </c>
      <c r="U270" s="277" t="s">
        <v>1378</v>
      </c>
      <c r="V270" s="293">
        <v>1</v>
      </c>
      <c r="W270" s="294" t="s">
        <v>2106</v>
      </c>
      <c r="X270" s="295">
        <v>69</v>
      </c>
      <c r="Y270" s="296">
        <v>2</v>
      </c>
      <c r="Z270" s="297"/>
      <c r="AA270" s="298"/>
      <c r="AB270" s="299"/>
      <c r="AC270" s="299"/>
      <c r="AD270" s="298"/>
      <c r="AE270" s="299"/>
      <c r="AF270" s="292"/>
      <c r="AG270" s="300" t="s">
        <v>904</v>
      </c>
      <c r="AH270" s="301"/>
      <c r="AI270" s="292">
        <v>76</v>
      </c>
      <c r="AJ270" s="301">
        <v>44592</v>
      </c>
      <c r="AK270" s="301">
        <v>38664</v>
      </c>
      <c r="AL270" s="301">
        <v>44578</v>
      </c>
      <c r="AM270" s="346"/>
      <c r="AN270" s="339"/>
      <c r="AO270" s="302" t="str">
        <f>_xlfn.IFNA(IF(VLOOKUP(tabItens[[#This Row],[CÓDIGO]],tabExcluirDoEstoque[#Data],1,FALSE),"sim",""),"")</f>
        <v/>
      </c>
      <c r="AP270" s="303" t="str">
        <f ca="1">IF(OR(ISBLANK(tabItens[[#This Row],[ATA DT.VALID.]]),tabItens[[#This Row],[ATA DT.VALID.]]="",tabItens[[#This Row],[ATA DT.VALID.]]=" "),"",IF(TYPE(tabItens[[#This Row],[ATA DT.VALID.]])=1,ROUNDUP((tabItens[[#This Row],[ATA DT.VALID.]]-TODAY())/7,0),""))</f>
        <v/>
      </c>
      <c r="AQ270" s="304">
        <v>0</v>
      </c>
      <c r="AR270" s="305" t="str">
        <f>IF(ISBLANK(tabItens[[#This Row],[CÓDIGO]]),"",IFERROR(VLOOKUP(tabItens[[#This Row],[CÓDIGO]],Consumo!$C$3:$AC$862,26,FALSE),0))</f>
        <v>06.2023</v>
      </c>
      <c r="AS270" s="306">
        <f>SUMIF(Consumo!$C$3:$C$862,tabItens[[#This Row],[CÓDIGO]],Consumo!$N$3:$N$862) + SUMIF(Consumo!$C$3:$C$862,tabItens[[#This Row],[CÓDIGO]],Consumo!$O$3:$O$862) + SUMIF(Consumo!$C$3:$C$862,tabItens[[#This Row],[CÓDIGO]],Consumo!$P$3:$P$862) + SUMIF(Consumo!$C$3:$C$862,tabItens[[#This Row],[CÓDIGO]],Consumo!$Q$3:$Q$862)</f>
        <v>50</v>
      </c>
      <c r="AT270" s="306">
        <f>SUMIF(Consumo!$C$3:$C$862,tabItens[[#This Row],[CÓDIGO]],Consumo!$Z$3:$Z$862)</f>
        <v>230</v>
      </c>
      <c r="AU270" s="307">
        <f>SUMIF(Consumo!$C$3:$C$862,tabItens[[#This Row],[CÓDIGO]],Consumo!$AA$3:$AA$862)</f>
        <v>85</v>
      </c>
      <c r="AV270" s="308">
        <f>SUMIF(Consumo!$C$3:$C$862,tabItens[[#This Row],[CÓDIGO]],Consumo!$Y$3:$Y$862)</f>
        <v>18.083333333333332</v>
      </c>
      <c r="AW270" s="281">
        <f>tabItens[[#This Row],[QTDE ATUAL]] + tabItens[[#This Row],[RC QTDE]] + tabItens[[#This Row],[AF SALDO]] + tabItens[[#This Row],[Recentes]]</f>
        <v>450</v>
      </c>
      <c r="AX270" s="309">
        <v>20</v>
      </c>
      <c r="AY270" s="309">
        <v>4</v>
      </c>
      <c r="AZ270" s="309">
        <f>IF(ISBLANK(tabItens[[#This Row],[CÓDIGO]]),"",tabItens[[#This Row],[PontoMês]] * (AZ$2+tabItens[[#This Row],[PontoQtM]]))</f>
        <v>80</v>
      </c>
      <c r="BA270" s="308">
        <f>tabItens[[#This Row],[PontoPed]] - tabItens[[#This Row],[Saldo]] + (1/10)</f>
        <v>-369.9</v>
      </c>
      <c r="BB270" s="308">
        <f xml:space="preserve"> tabItens[[#This Row],[PontoMês]] * BB$2 - tabItens[[#This Row],[QTDE ATUAL]] - (1/10)</f>
        <v>-430.1</v>
      </c>
      <c r="BC270" s="310">
        <f>IF( tabItens[[#This Row],[PontoPed]]&gt;0, IF(tabItens[[#This Row],[PontoPed]]&lt;1, 1, IF( tabItens[[#This Row],[Saldo]]&gt;tabItens[[#This Row],[PontoPed]], 0, (tabItens[[#This Row],[PontoPed]]-tabItens[[#This Row],[Saldo]])/tabItens[[#This Row],[PontoPed]] ) ), 0 )</f>
        <v>0</v>
      </c>
      <c r="BD270" s="311">
        <f>ROUNDDOWN(IF( OR( AND(tabItens[[#This Row],[PontoPed]]&lt;tabItens[[#This Row],[Saldo]],tabItens[[#This Row],[Saldo]]&gt;0), tabItens[[#This Row],[PontoPed]]=0), 99, IF(AND(tabItens[[#This Row],[Saldo]]=0,tabItens[[#This Row],[PontoPed]]&gt;0), 0, (1-tabItens[[#This Row],[PctAb]])*10 ) ),0)</f>
        <v>99</v>
      </c>
      <c r="BE270" s="312">
        <f>MAX(ROUNDDOWN( IF(tabItens[[#This Row],[Abaixo]] &gt; 0,   tabItens[[#This Row],[Abaixo]] + (tabItens[[#This Row],[PontoMês]] * IF( OR( ISBLANK(tabItens[[#This Row],[ATA Nº/ANO]]), tabItens[[#This Row],[ATA Nº/ANO]] = ""),BE$2,BE$1)),0),0),0)</f>
        <v>0</v>
      </c>
      <c r="BF2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0" s="313">
        <f>SUMIF(Consumo!$C$3:$C$862,tabItens[[#This Row],[CÓDIGO]],Consumo!$E$3:$E$862)</f>
        <v>0</v>
      </c>
      <c r="BH270" s="314">
        <f>IF(AND(tabItens[[#This Row],[Pend]] &gt; 0,tabItens[[#This Row],[Consumo]] &lt;&gt; 0), tabItens[[#This Row],[Pend]] / tabItens[[#This Row],[Consumo]], 0 )</f>
        <v>0</v>
      </c>
      <c r="BI270" s="313"/>
      <c r="BJ270" s="313"/>
      <c r="BK270" s="315" t="s">
        <v>907</v>
      </c>
    </row>
    <row r="271" spans="1:63" x14ac:dyDescent="0.3">
      <c r="A271" s="336">
        <v>60517</v>
      </c>
      <c r="B271" s="277" t="s">
        <v>1392</v>
      </c>
      <c r="C271" s="337" t="s">
        <v>346</v>
      </c>
      <c r="D271" s="338">
        <v>75.56</v>
      </c>
      <c r="E271" s="339"/>
      <c r="F271" s="339"/>
      <c r="G271" s="339" t="s">
        <v>892</v>
      </c>
      <c r="H271" s="281">
        <v>1781</v>
      </c>
      <c r="I271" s="340">
        <v>103003</v>
      </c>
      <c r="J271" s="341">
        <v>75.56</v>
      </c>
      <c r="K271" s="342">
        <v>12</v>
      </c>
      <c r="L271" s="285">
        <f>IF(tabItens[[#This Row],[Média]] &gt; 0, tabItens[[#This Row],[QTDE ATUAL]] / tabItens[[#This Row],[Média]],999.9)</f>
        <v>2671.5</v>
      </c>
      <c r="M271" s="286">
        <v>0</v>
      </c>
      <c r="N271" s="287">
        <f>tabItens[[#This Row],[VALOR UNIT.]] * tabItens[[#This Row],[LC]]</f>
        <v>0</v>
      </c>
      <c r="O271" s="344" t="s">
        <v>2138</v>
      </c>
      <c r="P271" s="289"/>
      <c r="Q271" s="345"/>
      <c r="R271" s="343"/>
      <c r="S271" s="346"/>
      <c r="T271" s="292">
        <f>ROUNDDOWN(IFERROR(tabItens[[#This Row],[ATA DT.VALID.]] - $D$1,0) / 30,0)</f>
        <v>-1507</v>
      </c>
      <c r="U271" s="277" t="s">
        <v>1266</v>
      </c>
      <c r="V271" s="293">
        <v>1</v>
      </c>
      <c r="W271" s="294" t="s">
        <v>906</v>
      </c>
      <c r="X271" s="295">
        <v>51</v>
      </c>
      <c r="Y271" s="296">
        <v>13</v>
      </c>
      <c r="Z271" s="297"/>
      <c r="AA271" s="298"/>
      <c r="AB271" s="299"/>
      <c r="AC271" s="299"/>
      <c r="AD271" s="298"/>
      <c r="AE271" s="299"/>
      <c r="AF271" s="292"/>
      <c r="AG271" s="300" t="s">
        <v>904</v>
      </c>
      <c r="AH271" s="301"/>
      <c r="AI271" s="292">
        <v>72</v>
      </c>
      <c r="AJ271" s="301">
        <v>44505</v>
      </c>
      <c r="AK271" s="301" t="s">
        <v>892</v>
      </c>
      <c r="AL271" s="301">
        <v>44882</v>
      </c>
      <c r="AM271" s="346"/>
      <c r="AN271" s="339"/>
      <c r="AO271" s="302" t="str">
        <f>_xlfn.IFNA(IF(VLOOKUP(tabItens[[#This Row],[CÓDIGO]],tabExcluirDoEstoque[#Data],1,FALSE),"sim",""),"")</f>
        <v/>
      </c>
      <c r="AP271" s="303" t="str">
        <f ca="1">IF(OR(ISBLANK(tabItens[[#This Row],[ATA DT.VALID.]]),tabItens[[#This Row],[ATA DT.VALID.]]="",tabItens[[#This Row],[ATA DT.VALID.]]=" "),"",IF(TYPE(tabItens[[#This Row],[ATA DT.VALID.]])=1,ROUNDUP((tabItens[[#This Row],[ATA DT.VALID.]]-TODAY())/7,0),""))</f>
        <v/>
      </c>
      <c r="AQ271" s="304">
        <v>0</v>
      </c>
      <c r="AR271" s="305" t="str">
        <f>IF(ISBLANK(tabItens[[#This Row],[CÓDIGO]]),"",IFERROR(VLOOKUP(tabItens[[#This Row],[CÓDIGO]],Consumo!$C$3:$AC$862,26,FALSE),0))</f>
        <v>05.2023</v>
      </c>
      <c r="AS271" s="306">
        <f>SUMIF(Consumo!$C$3:$C$862,tabItens[[#This Row],[CÓDIGO]],Consumo!$N$3:$N$862) + SUMIF(Consumo!$C$3:$C$862,tabItens[[#This Row],[CÓDIGO]],Consumo!$O$3:$O$862) + SUMIF(Consumo!$C$3:$C$862,tabItens[[#This Row],[CÓDIGO]],Consumo!$P$3:$P$862) + SUMIF(Consumo!$C$3:$C$862,tabItens[[#This Row],[CÓDIGO]],Consumo!$Q$3:$Q$862)</f>
        <v>0</v>
      </c>
      <c r="AT271" s="306">
        <f>SUMIF(Consumo!$C$3:$C$862,tabItens[[#This Row],[CÓDIGO]],Consumo!$Z$3:$Z$862)</f>
        <v>12</v>
      </c>
      <c r="AU271" s="307">
        <f>SUMIF(Consumo!$C$3:$C$862,tabItens[[#This Row],[CÓDIGO]],Consumo!$AA$3:$AA$862)</f>
        <v>10</v>
      </c>
      <c r="AV271" s="308">
        <f>SUMIF(Consumo!$C$3:$C$862,tabItens[[#This Row],[CÓDIGO]],Consumo!$Y$3:$Y$862)</f>
        <v>0.66666666666666663</v>
      </c>
      <c r="AW271" s="281">
        <f>tabItens[[#This Row],[QTDE ATUAL]] + tabItens[[#This Row],[RC QTDE]] + tabItens[[#This Row],[AF SALDO]] + tabItens[[#This Row],[Recentes]]</f>
        <v>1781</v>
      </c>
      <c r="AX271" s="309">
        <v>30</v>
      </c>
      <c r="AY271" s="309">
        <v>4</v>
      </c>
      <c r="AZ271" s="309">
        <f>IF(ISBLANK(tabItens[[#This Row],[CÓDIGO]]),"",tabItens[[#This Row],[PontoMês]] * (AZ$2+tabItens[[#This Row],[PontoQtM]]))</f>
        <v>120</v>
      </c>
      <c r="BA271" s="308">
        <f>tabItens[[#This Row],[PontoPed]] - tabItens[[#This Row],[Saldo]] + (1/10)</f>
        <v>-1660.9</v>
      </c>
      <c r="BB271" s="308">
        <f xml:space="preserve"> tabItens[[#This Row],[PontoMês]] * BB$2 - tabItens[[#This Row],[QTDE ATUAL]] - (1/10)</f>
        <v>-1751.1</v>
      </c>
      <c r="BC271" s="310">
        <f>IF( tabItens[[#This Row],[PontoPed]]&gt;0, IF(tabItens[[#This Row],[PontoPed]]&lt;1, 1, IF( tabItens[[#This Row],[Saldo]]&gt;tabItens[[#This Row],[PontoPed]], 0, (tabItens[[#This Row],[PontoPed]]-tabItens[[#This Row],[Saldo]])/tabItens[[#This Row],[PontoPed]] ) ), 0 )</f>
        <v>0</v>
      </c>
      <c r="BD271" s="311">
        <f>ROUNDDOWN(IF( OR( AND(tabItens[[#This Row],[PontoPed]]&lt;tabItens[[#This Row],[Saldo]],tabItens[[#This Row],[Saldo]]&gt;0), tabItens[[#This Row],[PontoPed]]=0), 99, IF(AND(tabItens[[#This Row],[Saldo]]=0,tabItens[[#This Row],[PontoPed]]&gt;0), 0, (1-tabItens[[#This Row],[PctAb]])*10 ) ),0)</f>
        <v>99</v>
      </c>
      <c r="BE271" s="312">
        <f>MAX(ROUNDDOWN( IF(tabItens[[#This Row],[Abaixo]] &gt; 0,   tabItens[[#This Row],[Abaixo]] + (tabItens[[#This Row],[PontoMês]] * IF( OR( ISBLANK(tabItens[[#This Row],[ATA Nº/ANO]]), tabItens[[#This Row],[ATA Nº/ANO]] = ""),BE$2,BE$1)),0),0),0)</f>
        <v>0</v>
      </c>
      <c r="BF2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1" s="313">
        <f>SUMIF(Consumo!$C$3:$C$862,tabItens[[#This Row],[CÓDIGO]],Consumo!$E$3:$E$862)</f>
        <v>0</v>
      </c>
      <c r="BH271" s="314">
        <f>IF(AND(tabItens[[#This Row],[Pend]] &gt; 0,tabItens[[#This Row],[Consumo]] &lt;&gt; 0), tabItens[[#This Row],[Pend]] / tabItens[[#This Row],[Consumo]], 0 )</f>
        <v>0</v>
      </c>
      <c r="BI271" s="313"/>
      <c r="BJ271" s="313"/>
      <c r="BK271" s="315" t="s">
        <v>907</v>
      </c>
    </row>
    <row r="272" spans="1:63" x14ac:dyDescent="0.3">
      <c r="A272" s="336">
        <v>87348</v>
      </c>
      <c r="B272" s="277" t="s">
        <v>1537</v>
      </c>
      <c r="C272" s="337" t="s">
        <v>346</v>
      </c>
      <c r="D272" s="338">
        <v>16.32</v>
      </c>
      <c r="E272" s="339"/>
      <c r="F272" s="339"/>
      <c r="G272" s="339" t="s">
        <v>892</v>
      </c>
      <c r="H272" s="281">
        <v>832</v>
      </c>
      <c r="I272" s="340">
        <v>103003</v>
      </c>
      <c r="J272" s="341">
        <v>16.32</v>
      </c>
      <c r="K272" s="342">
        <v>35</v>
      </c>
      <c r="L272" s="285">
        <f>IF(tabItens[[#This Row],[Média]] &gt; 0, tabItens[[#This Row],[QTDE ATUAL]] / tabItens[[#This Row],[Média]],999.9)</f>
        <v>332.8</v>
      </c>
      <c r="M272" s="286">
        <v>0</v>
      </c>
      <c r="N272" s="287">
        <f>tabItens[[#This Row],[VALOR UNIT.]] * tabItens[[#This Row],[LC]]</f>
        <v>0</v>
      </c>
      <c r="O272" s="344" t="s">
        <v>2138</v>
      </c>
      <c r="P272" s="289"/>
      <c r="Q272" s="345"/>
      <c r="R272" s="343"/>
      <c r="S272" s="346"/>
      <c r="T272" s="292">
        <f>ROUNDDOWN(IFERROR(tabItens[[#This Row],[ATA DT.VALID.]] - $D$1,0) / 30,0)</f>
        <v>-1507</v>
      </c>
      <c r="U272" s="277" t="s">
        <v>1266</v>
      </c>
      <c r="V272" s="293">
        <v>1</v>
      </c>
      <c r="W272" s="294" t="s">
        <v>906</v>
      </c>
      <c r="X272" s="295">
        <v>51</v>
      </c>
      <c r="Y272" s="296">
        <v>13</v>
      </c>
      <c r="Z272" s="297"/>
      <c r="AA272" s="298"/>
      <c r="AB272" s="299"/>
      <c r="AC272" s="299"/>
      <c r="AD272" s="298"/>
      <c r="AE272" s="299"/>
      <c r="AF272" s="292"/>
      <c r="AG272" s="300" t="s">
        <v>904</v>
      </c>
      <c r="AH272" s="301"/>
      <c r="AI272" s="292">
        <v>12</v>
      </c>
      <c r="AJ272" s="301">
        <v>43852</v>
      </c>
      <c r="AK272" s="301">
        <v>38583</v>
      </c>
      <c r="AL272" s="301">
        <v>44005</v>
      </c>
      <c r="AM272" s="346"/>
      <c r="AN272" s="339"/>
      <c r="AO272" s="302" t="str">
        <f>_xlfn.IFNA(IF(VLOOKUP(tabItens[[#This Row],[CÓDIGO]],tabExcluirDoEstoque[#Data],1,FALSE),"sim",""),"")</f>
        <v/>
      </c>
      <c r="AP272" s="303" t="str">
        <f ca="1">IF(OR(ISBLANK(tabItens[[#This Row],[ATA DT.VALID.]]),tabItens[[#This Row],[ATA DT.VALID.]]="",tabItens[[#This Row],[ATA DT.VALID.]]=" "),"",IF(TYPE(tabItens[[#This Row],[ATA DT.VALID.]])=1,ROUNDUP((tabItens[[#This Row],[ATA DT.VALID.]]-TODAY())/7,0),""))</f>
        <v/>
      </c>
      <c r="AQ272" s="304">
        <v>0</v>
      </c>
      <c r="AR272" s="305" t="str">
        <f>IF(ISBLANK(tabItens[[#This Row],[CÓDIGO]]),"",IFERROR(VLOOKUP(tabItens[[#This Row],[CÓDIGO]],Consumo!$C$3:$AC$862,26,FALSE),0))</f>
        <v>03.2023</v>
      </c>
      <c r="AS272" s="306">
        <f>SUMIF(Consumo!$C$3:$C$862,tabItens[[#This Row],[CÓDIGO]],Consumo!$N$3:$N$862) + SUMIF(Consumo!$C$3:$C$862,tabItens[[#This Row],[CÓDIGO]],Consumo!$O$3:$O$862) + SUMIF(Consumo!$C$3:$C$862,tabItens[[#This Row],[CÓDIGO]],Consumo!$P$3:$P$862) + SUMIF(Consumo!$C$3:$C$862,tabItens[[#This Row],[CÓDIGO]],Consumo!$Q$3:$Q$862)</f>
        <v>0</v>
      </c>
      <c r="AT272" s="306">
        <f>SUMIF(Consumo!$C$3:$C$862,tabItens[[#This Row],[CÓDIGO]],Consumo!$Z$3:$Z$862)</f>
        <v>35</v>
      </c>
      <c r="AU272" s="307">
        <f>SUMIF(Consumo!$C$3:$C$862,tabItens[[#This Row],[CÓDIGO]],Consumo!$AA$3:$AA$862)</f>
        <v>20</v>
      </c>
      <c r="AV272" s="308">
        <f>SUMIF(Consumo!$C$3:$C$862,tabItens[[#This Row],[CÓDIGO]],Consumo!$Y$3:$Y$862)</f>
        <v>2.5</v>
      </c>
      <c r="AW272" s="281">
        <f>tabItens[[#This Row],[QTDE ATUAL]] + tabItens[[#This Row],[RC QTDE]] + tabItens[[#This Row],[AF SALDO]] + tabItens[[#This Row],[Recentes]]</f>
        <v>832</v>
      </c>
      <c r="AX272" s="309">
        <v>42</v>
      </c>
      <c r="AY272" s="309">
        <v>4</v>
      </c>
      <c r="AZ272" s="309">
        <f>IF(ISBLANK(tabItens[[#This Row],[CÓDIGO]]),"",tabItens[[#This Row],[PontoMês]] * (AZ$2+tabItens[[#This Row],[PontoQtM]]))</f>
        <v>168</v>
      </c>
      <c r="BA272" s="308">
        <f>tabItens[[#This Row],[PontoPed]] - tabItens[[#This Row],[Saldo]] + (1/10)</f>
        <v>-663.9</v>
      </c>
      <c r="BB272" s="308">
        <f xml:space="preserve"> tabItens[[#This Row],[PontoMês]] * BB$2 - tabItens[[#This Row],[QTDE ATUAL]] - (1/10)</f>
        <v>-790.1</v>
      </c>
      <c r="BC272" s="310">
        <f>IF( tabItens[[#This Row],[PontoPed]]&gt;0, IF(tabItens[[#This Row],[PontoPed]]&lt;1, 1, IF( tabItens[[#This Row],[Saldo]]&gt;tabItens[[#This Row],[PontoPed]], 0, (tabItens[[#This Row],[PontoPed]]-tabItens[[#This Row],[Saldo]])/tabItens[[#This Row],[PontoPed]] ) ), 0 )</f>
        <v>0</v>
      </c>
      <c r="BD272" s="311">
        <f>ROUNDDOWN(IF( OR( AND(tabItens[[#This Row],[PontoPed]]&lt;tabItens[[#This Row],[Saldo]],tabItens[[#This Row],[Saldo]]&gt;0), tabItens[[#This Row],[PontoPed]]=0), 99, IF(AND(tabItens[[#This Row],[Saldo]]=0,tabItens[[#This Row],[PontoPed]]&gt;0), 0, (1-tabItens[[#This Row],[PctAb]])*10 ) ),0)</f>
        <v>99</v>
      </c>
      <c r="BE272" s="312">
        <f>MAX(ROUNDDOWN( IF(tabItens[[#This Row],[Abaixo]] &gt; 0,   tabItens[[#This Row],[Abaixo]] + (tabItens[[#This Row],[PontoMês]] * IF( OR( ISBLANK(tabItens[[#This Row],[ATA Nº/ANO]]), tabItens[[#This Row],[ATA Nº/ANO]] = ""),BE$2,BE$1)),0),0),0)</f>
        <v>0</v>
      </c>
      <c r="BF2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2" s="313">
        <f>SUMIF(Consumo!$C$3:$C$862,tabItens[[#This Row],[CÓDIGO]],Consumo!$E$3:$E$862)</f>
        <v>0</v>
      </c>
      <c r="BH272" s="314">
        <f>IF(AND(tabItens[[#This Row],[Pend]] &gt; 0,tabItens[[#This Row],[Consumo]] &lt;&gt; 0), tabItens[[#This Row],[Pend]] / tabItens[[#This Row],[Consumo]], 0 )</f>
        <v>0</v>
      </c>
      <c r="BI272" s="313"/>
      <c r="BJ272" s="313"/>
      <c r="BK272" s="315" t="s">
        <v>907</v>
      </c>
    </row>
    <row r="273" spans="1:63" x14ac:dyDescent="0.3">
      <c r="A273" s="336">
        <v>13221</v>
      </c>
      <c r="B273" s="277" t="s">
        <v>1073</v>
      </c>
      <c r="C273" s="337" t="s">
        <v>264</v>
      </c>
      <c r="D273" s="338">
        <v>0.34</v>
      </c>
      <c r="E273" s="339"/>
      <c r="F273" s="339"/>
      <c r="G273" s="339" t="s">
        <v>892</v>
      </c>
      <c r="H273" s="281">
        <v>1794</v>
      </c>
      <c r="I273" s="340">
        <v>103003</v>
      </c>
      <c r="J273" s="341">
        <v>0.34</v>
      </c>
      <c r="K273" s="342">
        <v>2854</v>
      </c>
      <c r="L273" s="285">
        <f>IF(tabItens[[#This Row],[Média]] &gt; 0, tabItens[[#This Row],[QTDE ATUAL]] / tabItens[[#This Row],[Média]],999.9)</f>
        <v>6.7422486689633576</v>
      </c>
      <c r="M273" s="286">
        <v>0</v>
      </c>
      <c r="N273" s="287">
        <f>tabItens[[#This Row],[VALOR UNIT.]] * tabItens[[#This Row],[LC]]</f>
        <v>0</v>
      </c>
      <c r="O273" s="344" t="s">
        <v>2138</v>
      </c>
      <c r="P273" s="289"/>
      <c r="Q273" s="345"/>
      <c r="R273" s="343"/>
      <c r="S273" s="346"/>
      <c r="T273" s="292">
        <f>ROUNDDOWN(IFERROR(tabItens[[#This Row],[ATA DT.VALID.]] - $D$1,0) / 30,0)</f>
        <v>-1507</v>
      </c>
      <c r="U273" s="277" t="s">
        <v>1074</v>
      </c>
      <c r="V273" s="293">
        <v>1</v>
      </c>
      <c r="W273" s="294" t="s">
        <v>906</v>
      </c>
      <c r="X273" s="295">
        <v>67</v>
      </c>
      <c r="Y273" s="296">
        <v>1</v>
      </c>
      <c r="Z273" s="297"/>
      <c r="AA273" s="298"/>
      <c r="AB273" s="299"/>
      <c r="AC273" s="299"/>
      <c r="AD273" s="298"/>
      <c r="AE273" s="299"/>
      <c r="AF273" s="292"/>
      <c r="AG273" s="300" t="s">
        <v>904</v>
      </c>
      <c r="AH273" s="301"/>
      <c r="AI273" s="292">
        <v>1152</v>
      </c>
      <c r="AJ273" s="301">
        <v>43857</v>
      </c>
      <c r="AK273" s="301" t="s">
        <v>892</v>
      </c>
      <c r="AL273" s="301">
        <v>43826</v>
      </c>
      <c r="AM273" s="346"/>
      <c r="AN273" s="339"/>
      <c r="AO273" s="302" t="str">
        <f>_xlfn.IFNA(IF(VLOOKUP(tabItens[[#This Row],[CÓDIGO]],tabExcluirDoEstoque[#Data],1,FALSE),"sim",""),"")</f>
        <v/>
      </c>
      <c r="AP273" s="303" t="str">
        <f ca="1">IF(OR(ISBLANK(tabItens[[#This Row],[ATA DT.VALID.]]),tabItens[[#This Row],[ATA DT.VALID.]]="",tabItens[[#This Row],[ATA DT.VALID.]]=" "),"",IF(TYPE(tabItens[[#This Row],[ATA DT.VALID.]])=1,ROUNDUP((tabItens[[#This Row],[ATA DT.VALID.]]-TODAY())/7,0),""))</f>
        <v/>
      </c>
      <c r="AQ273" s="304">
        <v>0</v>
      </c>
      <c r="AR273" s="305" t="str">
        <f>IF(ISBLANK(tabItens[[#This Row],[CÓDIGO]]),"",IFERROR(VLOOKUP(tabItens[[#This Row],[CÓDIGO]],Consumo!$C$3:$AC$862,26,FALSE),0))</f>
        <v>08.2023</v>
      </c>
      <c r="AS273" s="306">
        <f>SUMIF(Consumo!$C$3:$C$862,tabItens[[#This Row],[CÓDIGO]],Consumo!$N$3:$N$862) + SUMIF(Consumo!$C$3:$C$862,tabItens[[#This Row],[CÓDIGO]],Consumo!$O$3:$O$862) + SUMIF(Consumo!$C$3:$C$862,tabItens[[#This Row],[CÓDIGO]],Consumo!$P$3:$P$862) + SUMIF(Consumo!$C$3:$C$862,tabItens[[#This Row],[CÓDIGO]],Consumo!$Q$3:$Q$862)</f>
        <v>1570</v>
      </c>
      <c r="AT273" s="306">
        <f>SUMIF(Consumo!$C$3:$C$862,tabItens[[#This Row],[CÓDIGO]],Consumo!$Z$3:$Z$862)</f>
        <v>3454</v>
      </c>
      <c r="AU273" s="307">
        <f>SUMIF(Consumo!$C$3:$C$862,tabItens[[#This Row],[CÓDIGO]],Consumo!$AA$3:$AA$862)</f>
        <v>1220</v>
      </c>
      <c r="AV273" s="308">
        <f>SUMIF(Consumo!$C$3:$C$862,tabItens[[#This Row],[CÓDIGO]],Consumo!$Y$3:$Y$862)</f>
        <v>266.08333333333331</v>
      </c>
      <c r="AW273" s="281">
        <f>tabItens[[#This Row],[QTDE ATUAL]] + tabItens[[#This Row],[RC QTDE]] + tabItens[[#This Row],[AF SALDO]] + tabItens[[#This Row],[Recentes]]</f>
        <v>1794</v>
      </c>
      <c r="AX273" s="309">
        <v>316</v>
      </c>
      <c r="AY273" s="309">
        <v>4</v>
      </c>
      <c r="AZ273" s="309">
        <f>IF(ISBLANK(tabItens[[#This Row],[CÓDIGO]]),"",tabItens[[#This Row],[PontoMês]] * (AZ$2+tabItens[[#This Row],[PontoQtM]]))</f>
        <v>1264</v>
      </c>
      <c r="BA273" s="308">
        <f>tabItens[[#This Row],[PontoPed]] - tabItens[[#This Row],[Saldo]] + (1/10)</f>
        <v>-529.9</v>
      </c>
      <c r="BB273" s="308">
        <f xml:space="preserve"> tabItens[[#This Row],[PontoMês]] * BB$2 - tabItens[[#This Row],[QTDE ATUAL]] - (1/10)</f>
        <v>-1478.1</v>
      </c>
      <c r="BC273" s="310">
        <f>IF( tabItens[[#This Row],[PontoPed]]&gt;0, IF(tabItens[[#This Row],[PontoPed]]&lt;1, 1, IF( tabItens[[#This Row],[Saldo]]&gt;tabItens[[#This Row],[PontoPed]], 0, (tabItens[[#This Row],[PontoPed]]-tabItens[[#This Row],[Saldo]])/tabItens[[#This Row],[PontoPed]] ) ), 0 )</f>
        <v>0</v>
      </c>
      <c r="BD273" s="311">
        <f>ROUNDDOWN(IF( OR( AND(tabItens[[#This Row],[PontoPed]]&lt;tabItens[[#This Row],[Saldo]],tabItens[[#This Row],[Saldo]]&gt;0), tabItens[[#This Row],[PontoPed]]=0), 99, IF(AND(tabItens[[#This Row],[Saldo]]=0,tabItens[[#This Row],[PontoPed]]&gt;0), 0, (1-tabItens[[#This Row],[PctAb]])*10 ) ),0)</f>
        <v>99</v>
      </c>
      <c r="BE273" s="312">
        <f>MAX(ROUNDDOWN( IF(tabItens[[#This Row],[Abaixo]] &gt; 0,   tabItens[[#This Row],[Abaixo]] + (tabItens[[#This Row],[PontoMês]] * IF( OR( ISBLANK(tabItens[[#This Row],[ATA Nº/ANO]]), tabItens[[#This Row],[ATA Nº/ANO]] = ""),BE$2,BE$1)),0),0),0)</f>
        <v>0</v>
      </c>
      <c r="BF2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3" s="313">
        <f>SUMIF(Consumo!$C$3:$C$862,tabItens[[#This Row],[CÓDIGO]],Consumo!$E$3:$E$862)</f>
        <v>0</v>
      </c>
      <c r="BH273" s="314">
        <f>IF(AND(tabItens[[#This Row],[Pend]] &gt; 0,tabItens[[#This Row],[Consumo]] &lt;&gt; 0), tabItens[[#This Row],[Pend]] / tabItens[[#This Row],[Consumo]], 0 )</f>
        <v>0</v>
      </c>
      <c r="BI273" s="313"/>
      <c r="BJ273" s="313"/>
      <c r="BK273" s="315" t="s">
        <v>907</v>
      </c>
    </row>
    <row r="274" spans="1:63" x14ac:dyDescent="0.3">
      <c r="A274" s="336">
        <v>13222</v>
      </c>
      <c r="B274" s="277" t="s">
        <v>1075</v>
      </c>
      <c r="C274" s="337" t="s">
        <v>264</v>
      </c>
      <c r="D274" s="338">
        <v>0.92</v>
      </c>
      <c r="E274" s="339"/>
      <c r="F274" s="339"/>
      <c r="G274" s="339" t="s">
        <v>892</v>
      </c>
      <c r="H274" s="281">
        <v>1141</v>
      </c>
      <c r="I274" s="340">
        <v>103003</v>
      </c>
      <c r="J274" s="341">
        <v>0.92</v>
      </c>
      <c r="K274" s="342">
        <v>95</v>
      </c>
      <c r="L274" s="285">
        <f>IF(tabItens[[#This Row],[Média]] &gt; 0, tabItens[[#This Row],[QTDE ATUAL]] / tabItens[[#This Row],[Média]],999.9)</f>
        <v>166.97560975609755</v>
      </c>
      <c r="M274" s="286">
        <v>0</v>
      </c>
      <c r="N274" s="287">
        <f>tabItens[[#This Row],[VALOR UNIT.]] * tabItens[[#This Row],[LC]]</f>
        <v>0</v>
      </c>
      <c r="O274" s="344" t="s">
        <v>2138</v>
      </c>
      <c r="P274" s="289"/>
      <c r="Q274" s="345"/>
      <c r="R274" s="343"/>
      <c r="S274" s="346"/>
      <c r="T274" s="292">
        <f>ROUNDDOWN(IFERROR(tabItens[[#This Row],[ATA DT.VALID.]] - $D$1,0) / 30,0)</f>
        <v>-1507</v>
      </c>
      <c r="U274" s="277" t="s">
        <v>1074</v>
      </c>
      <c r="V274" s="293">
        <v>1</v>
      </c>
      <c r="W274" s="294" t="s">
        <v>906</v>
      </c>
      <c r="X274" s="295">
        <v>67</v>
      </c>
      <c r="Y274" s="296">
        <v>1</v>
      </c>
      <c r="Z274" s="297"/>
      <c r="AA274" s="298"/>
      <c r="AB274" s="299"/>
      <c r="AC274" s="299"/>
      <c r="AD274" s="298"/>
      <c r="AE274" s="299"/>
      <c r="AF274" s="292"/>
      <c r="AG274" s="300" t="s">
        <v>904</v>
      </c>
      <c r="AH274" s="301"/>
      <c r="AI274" s="292">
        <v>32</v>
      </c>
      <c r="AJ274" s="301">
        <v>44071</v>
      </c>
      <c r="AK274" s="301" t="s">
        <v>892</v>
      </c>
      <c r="AL274" s="301">
        <v>44040</v>
      </c>
      <c r="AM274" s="346"/>
      <c r="AN274" s="339"/>
      <c r="AO274" s="302" t="str">
        <f>_xlfn.IFNA(IF(VLOOKUP(tabItens[[#This Row],[CÓDIGO]],tabExcluirDoEstoque[#Data],1,FALSE),"sim",""),"")</f>
        <v/>
      </c>
      <c r="AP274" s="303" t="str">
        <f ca="1">IF(OR(ISBLANK(tabItens[[#This Row],[ATA DT.VALID.]]),tabItens[[#This Row],[ATA DT.VALID.]]="",tabItens[[#This Row],[ATA DT.VALID.]]=" "),"",IF(TYPE(tabItens[[#This Row],[ATA DT.VALID.]])=1,ROUNDUP((tabItens[[#This Row],[ATA DT.VALID.]]-TODAY())/7,0),""))</f>
        <v/>
      </c>
      <c r="AQ274" s="304">
        <v>0</v>
      </c>
      <c r="AR274" s="305" t="str">
        <f>IF(ISBLANK(tabItens[[#This Row],[CÓDIGO]]),"",IFERROR(VLOOKUP(tabItens[[#This Row],[CÓDIGO]],Consumo!$C$3:$AC$862,26,FALSE),0))</f>
        <v>04.2023</v>
      </c>
      <c r="AS274" s="306">
        <f>SUMIF(Consumo!$C$3:$C$862,tabItens[[#This Row],[CÓDIGO]],Consumo!$N$3:$N$862) + SUMIF(Consumo!$C$3:$C$862,tabItens[[#This Row],[CÓDIGO]],Consumo!$O$3:$O$862) + SUMIF(Consumo!$C$3:$C$862,tabItens[[#This Row],[CÓDIGO]],Consumo!$P$3:$P$862) + SUMIF(Consumo!$C$3:$C$862,tabItens[[#This Row],[CÓDIGO]],Consumo!$Q$3:$Q$862)</f>
        <v>0</v>
      </c>
      <c r="AT274" s="306">
        <f>SUMIF(Consumo!$C$3:$C$862,tabItens[[#This Row],[CÓDIGO]],Consumo!$Z$3:$Z$862)</f>
        <v>95</v>
      </c>
      <c r="AU274" s="307">
        <f>SUMIF(Consumo!$C$3:$C$862,tabItens[[#This Row],[CÓDIGO]],Consumo!$AA$3:$AA$862)</f>
        <v>50</v>
      </c>
      <c r="AV274" s="308">
        <f>SUMIF(Consumo!$C$3:$C$862,tabItens[[#This Row],[CÓDIGO]],Consumo!$Y$3:$Y$862)</f>
        <v>6.833333333333333</v>
      </c>
      <c r="AW274" s="281">
        <f>tabItens[[#This Row],[QTDE ATUAL]] + tabItens[[#This Row],[RC QTDE]] + tabItens[[#This Row],[AF SALDO]] + tabItens[[#This Row],[Recentes]]</f>
        <v>1141</v>
      </c>
      <c r="AX274" s="309">
        <v>27</v>
      </c>
      <c r="AY274" s="309">
        <v>4</v>
      </c>
      <c r="AZ274" s="309">
        <f>IF(ISBLANK(tabItens[[#This Row],[CÓDIGO]]),"",tabItens[[#This Row],[PontoMês]] * (AZ$2+tabItens[[#This Row],[PontoQtM]]))</f>
        <v>108</v>
      </c>
      <c r="BA274" s="308">
        <f>tabItens[[#This Row],[PontoPed]] - tabItens[[#This Row],[Saldo]] + (1/10)</f>
        <v>-1032.9000000000001</v>
      </c>
      <c r="BB274" s="308">
        <f xml:space="preserve"> tabItens[[#This Row],[PontoMês]] * BB$2 - tabItens[[#This Row],[QTDE ATUAL]] - (1/10)</f>
        <v>-1114.0999999999999</v>
      </c>
      <c r="BC274" s="310">
        <f>IF( tabItens[[#This Row],[PontoPed]]&gt;0, IF(tabItens[[#This Row],[PontoPed]]&lt;1, 1, IF( tabItens[[#This Row],[Saldo]]&gt;tabItens[[#This Row],[PontoPed]], 0, (tabItens[[#This Row],[PontoPed]]-tabItens[[#This Row],[Saldo]])/tabItens[[#This Row],[PontoPed]] ) ), 0 )</f>
        <v>0</v>
      </c>
      <c r="BD274" s="311">
        <f>ROUNDDOWN(IF( OR( AND(tabItens[[#This Row],[PontoPed]]&lt;tabItens[[#This Row],[Saldo]],tabItens[[#This Row],[Saldo]]&gt;0), tabItens[[#This Row],[PontoPed]]=0), 99, IF(AND(tabItens[[#This Row],[Saldo]]=0,tabItens[[#This Row],[PontoPed]]&gt;0), 0, (1-tabItens[[#This Row],[PctAb]])*10 ) ),0)</f>
        <v>99</v>
      </c>
      <c r="BE274" s="312">
        <f>MAX(ROUNDDOWN( IF(tabItens[[#This Row],[Abaixo]] &gt; 0,   tabItens[[#This Row],[Abaixo]] + (tabItens[[#This Row],[PontoMês]] * IF( OR( ISBLANK(tabItens[[#This Row],[ATA Nº/ANO]]), tabItens[[#This Row],[ATA Nº/ANO]] = ""),BE$2,BE$1)),0),0),0)</f>
        <v>0</v>
      </c>
      <c r="BF2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4" s="313">
        <f>SUMIF(Consumo!$C$3:$C$862,tabItens[[#This Row],[CÓDIGO]],Consumo!$E$3:$E$862)</f>
        <v>0</v>
      </c>
      <c r="BH274" s="314">
        <f>IF(AND(tabItens[[#This Row],[Pend]] &gt; 0,tabItens[[#This Row],[Consumo]] &lt;&gt; 0), tabItens[[#This Row],[Pend]] / tabItens[[#This Row],[Consumo]], 0 )</f>
        <v>0</v>
      </c>
      <c r="BI274" s="313"/>
      <c r="BJ274" s="313"/>
      <c r="BK274" s="315" t="s">
        <v>907</v>
      </c>
    </row>
    <row r="275" spans="1:63" x14ac:dyDescent="0.3">
      <c r="A275" s="336">
        <v>37528</v>
      </c>
      <c r="B275" s="277" t="s">
        <v>1310</v>
      </c>
      <c r="C275" s="337" t="s">
        <v>264</v>
      </c>
      <c r="D275" s="338">
        <v>1.91</v>
      </c>
      <c r="E275" s="339"/>
      <c r="F275" s="339"/>
      <c r="G275" s="339" t="s">
        <v>892</v>
      </c>
      <c r="H275" s="281">
        <v>673</v>
      </c>
      <c r="I275" s="340">
        <v>103003</v>
      </c>
      <c r="J275" s="341">
        <v>1.91</v>
      </c>
      <c r="K275" s="342">
        <v>652</v>
      </c>
      <c r="L275" s="285">
        <f>IF(tabItens[[#This Row],[Média]] &gt; 0, tabItens[[#This Row],[QTDE ATUAL]] / tabItens[[#This Row],[Média]],999.9)</f>
        <v>9.0741573033707859</v>
      </c>
      <c r="M275" s="286">
        <v>0</v>
      </c>
      <c r="N275" s="287">
        <f>tabItens[[#This Row],[VALOR UNIT.]] * tabItens[[#This Row],[LC]]</f>
        <v>0</v>
      </c>
      <c r="O275" s="344" t="s">
        <v>2138</v>
      </c>
      <c r="P275" s="289"/>
      <c r="Q275" s="345"/>
      <c r="R275" s="343"/>
      <c r="S275" s="346"/>
      <c r="T275" s="292">
        <f>ROUNDDOWN(IFERROR(tabItens[[#This Row],[ATA DT.VALID.]] - $D$1,0) / 30,0)</f>
        <v>-1507</v>
      </c>
      <c r="U275" s="277" t="s">
        <v>1074</v>
      </c>
      <c r="V275" s="293">
        <v>1</v>
      </c>
      <c r="W275" s="294" t="s">
        <v>906</v>
      </c>
      <c r="X275" s="295">
        <v>67</v>
      </c>
      <c r="Y275" s="296">
        <v>1</v>
      </c>
      <c r="Z275" s="297">
        <v>2483</v>
      </c>
      <c r="AA275" s="298">
        <v>2023</v>
      </c>
      <c r="AB275" s="299">
        <v>150</v>
      </c>
      <c r="AC275" s="299"/>
      <c r="AD275" s="298"/>
      <c r="AE275" s="299"/>
      <c r="AF275" s="292"/>
      <c r="AG275" s="300" t="s">
        <v>904</v>
      </c>
      <c r="AH275" s="301"/>
      <c r="AI275" s="292">
        <v>300</v>
      </c>
      <c r="AJ275" s="301">
        <v>44946</v>
      </c>
      <c r="AK275" s="301" t="s">
        <v>892</v>
      </c>
      <c r="AL275" s="301">
        <v>44922</v>
      </c>
      <c r="AM275" s="346"/>
      <c r="AN275" s="339"/>
      <c r="AO275" s="302" t="str">
        <f>_xlfn.IFNA(IF(VLOOKUP(tabItens[[#This Row],[CÓDIGO]],tabExcluirDoEstoque[#Data],1,FALSE),"sim",""),"")</f>
        <v/>
      </c>
      <c r="AP275" s="303" t="str">
        <f ca="1">IF(OR(ISBLANK(tabItens[[#This Row],[ATA DT.VALID.]]),tabItens[[#This Row],[ATA DT.VALID.]]="",tabItens[[#This Row],[ATA DT.VALID.]]=" "),"",IF(TYPE(tabItens[[#This Row],[ATA DT.VALID.]])=1,ROUNDUP((tabItens[[#This Row],[ATA DT.VALID.]]-TODAY())/7,0),""))</f>
        <v/>
      </c>
      <c r="AQ275" s="304">
        <v>0</v>
      </c>
      <c r="AR275" s="305" t="str">
        <f>IF(ISBLANK(tabItens[[#This Row],[CÓDIGO]]),"",IFERROR(VLOOKUP(tabItens[[#This Row],[CÓDIGO]],Consumo!$C$3:$AC$862,26,FALSE),0))</f>
        <v>09.2023</v>
      </c>
      <c r="AS275" s="306">
        <f>SUMIF(Consumo!$C$3:$C$862,tabItens[[#This Row],[CÓDIGO]],Consumo!$N$3:$N$862) + SUMIF(Consumo!$C$3:$C$862,tabItens[[#This Row],[CÓDIGO]],Consumo!$O$3:$O$862) + SUMIF(Consumo!$C$3:$C$862,tabItens[[#This Row],[CÓDIGO]],Consumo!$P$3:$P$862) + SUMIF(Consumo!$C$3:$C$862,tabItens[[#This Row],[CÓDIGO]],Consumo!$Q$3:$Q$862)</f>
        <v>160</v>
      </c>
      <c r="AT275" s="306">
        <f>SUMIF(Consumo!$C$3:$C$862,tabItens[[#This Row],[CÓDIGO]],Consumo!$Z$3:$Z$862)</f>
        <v>900</v>
      </c>
      <c r="AU275" s="307">
        <f>SUMIF(Consumo!$C$3:$C$862,tabItens[[#This Row],[CÓDIGO]],Consumo!$AA$3:$AA$862)</f>
        <v>180</v>
      </c>
      <c r="AV275" s="308">
        <f>SUMIF(Consumo!$C$3:$C$862,tabItens[[#This Row],[CÓDIGO]],Consumo!$Y$3:$Y$862)</f>
        <v>74.166666666666671</v>
      </c>
      <c r="AW275" s="281">
        <f>tabItens[[#This Row],[QTDE ATUAL]] + tabItens[[#This Row],[RC QTDE]] + tabItens[[#This Row],[AF SALDO]] + tabItens[[#This Row],[Recentes]]</f>
        <v>823</v>
      </c>
      <c r="AX275" s="309">
        <v>84</v>
      </c>
      <c r="AY275" s="309">
        <v>4</v>
      </c>
      <c r="AZ275" s="309">
        <f>IF(ISBLANK(tabItens[[#This Row],[CÓDIGO]]),"",tabItens[[#This Row],[PontoMês]] * (AZ$2+tabItens[[#This Row],[PontoQtM]]))</f>
        <v>336</v>
      </c>
      <c r="BA275" s="308">
        <f>tabItens[[#This Row],[PontoPed]] - tabItens[[#This Row],[Saldo]] + (1/10)</f>
        <v>-486.9</v>
      </c>
      <c r="BB275" s="308">
        <f xml:space="preserve"> tabItens[[#This Row],[PontoMês]] * BB$2 - tabItens[[#This Row],[QTDE ATUAL]] - (1/10)</f>
        <v>-589.1</v>
      </c>
      <c r="BC275" s="310">
        <f>IF( tabItens[[#This Row],[PontoPed]]&gt;0, IF(tabItens[[#This Row],[PontoPed]]&lt;1, 1, IF( tabItens[[#This Row],[Saldo]]&gt;tabItens[[#This Row],[PontoPed]], 0, (tabItens[[#This Row],[PontoPed]]-tabItens[[#This Row],[Saldo]])/tabItens[[#This Row],[PontoPed]] ) ), 0 )</f>
        <v>0</v>
      </c>
      <c r="BD275" s="311">
        <f>ROUNDDOWN(IF( OR( AND(tabItens[[#This Row],[PontoPed]]&lt;tabItens[[#This Row],[Saldo]],tabItens[[#This Row],[Saldo]]&gt;0), tabItens[[#This Row],[PontoPed]]=0), 99, IF(AND(tabItens[[#This Row],[Saldo]]=0,tabItens[[#This Row],[PontoPed]]&gt;0), 0, (1-tabItens[[#This Row],[PctAb]])*10 ) ),0)</f>
        <v>99</v>
      </c>
      <c r="BE275" s="312">
        <f>MAX(ROUNDDOWN( IF(tabItens[[#This Row],[Abaixo]] &gt; 0,   tabItens[[#This Row],[Abaixo]] + (tabItens[[#This Row],[PontoMês]] * IF( OR( ISBLANK(tabItens[[#This Row],[ATA Nº/ANO]]), tabItens[[#This Row],[ATA Nº/ANO]] = ""),BE$2,BE$1)),0),0),0)</f>
        <v>0</v>
      </c>
      <c r="BF2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5" s="313">
        <f>SUMIF(Consumo!$C$3:$C$862,tabItens[[#This Row],[CÓDIGO]],Consumo!$E$3:$E$862)</f>
        <v>0</v>
      </c>
      <c r="BH275" s="314">
        <f>IF(AND(tabItens[[#This Row],[Pend]] &gt; 0,tabItens[[#This Row],[Consumo]] &lt;&gt; 0), tabItens[[#This Row],[Pend]] / tabItens[[#This Row],[Consumo]], 0 )</f>
        <v>0</v>
      </c>
      <c r="BI275" s="313"/>
      <c r="BJ275" s="313"/>
      <c r="BK275" s="315" t="s">
        <v>907</v>
      </c>
    </row>
    <row r="276" spans="1:63" x14ac:dyDescent="0.3">
      <c r="A276" s="336">
        <v>64626</v>
      </c>
      <c r="B276" s="277" t="s">
        <v>1422</v>
      </c>
      <c r="C276" s="337" t="s">
        <v>346</v>
      </c>
      <c r="D276" s="338">
        <v>75.400000000000006</v>
      </c>
      <c r="E276" s="339"/>
      <c r="F276" s="339"/>
      <c r="G276" s="339" t="s">
        <v>892</v>
      </c>
      <c r="H276" s="281">
        <v>2397</v>
      </c>
      <c r="I276" s="340">
        <v>103003</v>
      </c>
      <c r="J276" s="341">
        <v>75.400000000000006</v>
      </c>
      <c r="K276" s="342">
        <v>507</v>
      </c>
      <c r="L276" s="285">
        <f>IF(tabItens[[#This Row],[Média]] &gt; 0, tabItens[[#This Row],[QTDE ATUAL]] / tabItens[[#This Row],[Média]],999.9)</f>
        <v>64.78378378378379</v>
      </c>
      <c r="M276" s="286">
        <v>0</v>
      </c>
      <c r="N276" s="287">
        <f>tabItens[[#This Row],[VALOR UNIT.]] * tabItens[[#This Row],[LC]]</f>
        <v>0</v>
      </c>
      <c r="O276" s="344" t="s">
        <v>2138</v>
      </c>
      <c r="P276" s="289"/>
      <c r="Q276" s="345"/>
      <c r="R276" s="343"/>
      <c r="S276" s="346"/>
      <c r="T276" s="292">
        <f>ROUNDDOWN(IFERROR(tabItens[[#This Row],[ATA DT.VALID.]] - $D$1,0) / 30,0)</f>
        <v>-1507</v>
      </c>
      <c r="U276" s="277" t="s">
        <v>1388</v>
      </c>
      <c r="V276" s="293">
        <v>1</v>
      </c>
      <c r="W276" s="294" t="s">
        <v>906</v>
      </c>
      <c r="X276" s="295">
        <v>69</v>
      </c>
      <c r="Y276" s="296">
        <v>8</v>
      </c>
      <c r="Z276" s="297"/>
      <c r="AA276" s="298"/>
      <c r="AB276" s="299"/>
      <c r="AC276" s="299"/>
      <c r="AD276" s="298"/>
      <c r="AE276" s="299"/>
      <c r="AF276" s="292"/>
      <c r="AG276" s="300" t="s">
        <v>904</v>
      </c>
      <c r="AH276" s="301"/>
      <c r="AI276" s="292">
        <v>170</v>
      </c>
      <c r="AJ276" s="301">
        <v>45180</v>
      </c>
      <c r="AK276" s="301" t="s">
        <v>892</v>
      </c>
      <c r="AL276" s="301">
        <v>45128</v>
      </c>
      <c r="AM276" s="346"/>
      <c r="AN276" s="339"/>
      <c r="AO276" s="302" t="str">
        <f>_xlfn.IFNA(IF(VLOOKUP(tabItens[[#This Row],[CÓDIGO]],tabExcluirDoEstoque[#Data],1,FALSE),"sim",""),"")</f>
        <v/>
      </c>
      <c r="AP276" s="303" t="str">
        <f ca="1">IF(OR(ISBLANK(tabItens[[#This Row],[ATA DT.VALID.]]),tabItens[[#This Row],[ATA DT.VALID.]]="",tabItens[[#This Row],[ATA DT.VALID.]]=" "),"",IF(TYPE(tabItens[[#This Row],[ATA DT.VALID.]])=1,ROUNDUP((tabItens[[#This Row],[ATA DT.VALID.]]-TODAY())/7,0),""))</f>
        <v/>
      </c>
      <c r="AQ276" s="304">
        <v>0</v>
      </c>
      <c r="AR276" s="305" t="str">
        <f>IF(ISBLANK(tabItens[[#This Row],[CÓDIGO]]),"",IFERROR(VLOOKUP(tabItens[[#This Row],[CÓDIGO]],Consumo!$C$3:$AC$862,26,FALSE),0))</f>
        <v>07.2023</v>
      </c>
      <c r="AS276" s="306">
        <f>SUMIF(Consumo!$C$3:$C$862,tabItens[[#This Row],[CÓDIGO]],Consumo!$N$3:$N$862) + SUMIF(Consumo!$C$3:$C$862,tabItens[[#This Row],[CÓDIGO]],Consumo!$O$3:$O$862) + SUMIF(Consumo!$C$3:$C$862,tabItens[[#This Row],[CÓDIGO]],Consumo!$P$3:$P$862) + SUMIF(Consumo!$C$3:$C$862,tabItens[[#This Row],[CÓDIGO]],Consumo!$Q$3:$Q$862)</f>
        <v>200</v>
      </c>
      <c r="AT276" s="306">
        <f>SUMIF(Consumo!$C$3:$C$862,tabItens[[#This Row],[CÓDIGO]],Consumo!$Z$3:$Z$862)</f>
        <v>507</v>
      </c>
      <c r="AU276" s="307">
        <f>SUMIF(Consumo!$C$3:$C$862,tabItens[[#This Row],[CÓDIGO]],Consumo!$AA$3:$AA$862)</f>
        <v>307</v>
      </c>
      <c r="AV276" s="308">
        <f>SUMIF(Consumo!$C$3:$C$862,tabItens[[#This Row],[CÓDIGO]],Consumo!$Y$3:$Y$862)</f>
        <v>37</v>
      </c>
      <c r="AW276" s="281">
        <f>tabItens[[#This Row],[QTDE ATUAL]] + tabItens[[#This Row],[RC QTDE]] + tabItens[[#This Row],[AF SALDO]] + tabItens[[#This Row],[Recentes]]</f>
        <v>2397</v>
      </c>
      <c r="AX276" s="309">
        <v>125</v>
      </c>
      <c r="AY276" s="309">
        <v>4</v>
      </c>
      <c r="AZ276" s="309">
        <f>IF(ISBLANK(tabItens[[#This Row],[CÓDIGO]]),"",tabItens[[#This Row],[PontoMês]] * (AZ$2+tabItens[[#This Row],[PontoQtM]]))</f>
        <v>500</v>
      </c>
      <c r="BA276" s="308">
        <f>tabItens[[#This Row],[PontoPed]] - tabItens[[#This Row],[Saldo]] + (1/10)</f>
        <v>-1896.9</v>
      </c>
      <c r="BB276" s="308">
        <f xml:space="preserve"> tabItens[[#This Row],[PontoMês]] * BB$2 - tabItens[[#This Row],[QTDE ATUAL]] - (1/10)</f>
        <v>-2272.1</v>
      </c>
      <c r="BC276" s="310">
        <f>IF( tabItens[[#This Row],[PontoPed]]&gt;0, IF(tabItens[[#This Row],[PontoPed]]&lt;1, 1, IF( tabItens[[#This Row],[Saldo]]&gt;tabItens[[#This Row],[PontoPed]], 0, (tabItens[[#This Row],[PontoPed]]-tabItens[[#This Row],[Saldo]])/tabItens[[#This Row],[PontoPed]] ) ), 0 )</f>
        <v>0</v>
      </c>
      <c r="BD276" s="311">
        <f>ROUNDDOWN(IF( OR( AND(tabItens[[#This Row],[PontoPed]]&lt;tabItens[[#This Row],[Saldo]],tabItens[[#This Row],[Saldo]]&gt;0), tabItens[[#This Row],[PontoPed]]=0), 99, IF(AND(tabItens[[#This Row],[Saldo]]=0,tabItens[[#This Row],[PontoPed]]&gt;0), 0, (1-tabItens[[#This Row],[PctAb]])*10 ) ),0)</f>
        <v>99</v>
      </c>
      <c r="BE276" s="312">
        <f>MAX(ROUNDDOWN( IF(tabItens[[#This Row],[Abaixo]] &gt; 0,   tabItens[[#This Row],[Abaixo]] + (tabItens[[#This Row],[PontoMês]] * IF( OR( ISBLANK(tabItens[[#This Row],[ATA Nº/ANO]]), tabItens[[#This Row],[ATA Nº/ANO]] = ""),BE$2,BE$1)),0),0),0)</f>
        <v>0</v>
      </c>
      <c r="BF2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6" s="313">
        <f>SUMIF(Consumo!$C$3:$C$862,tabItens[[#This Row],[CÓDIGO]],Consumo!$E$3:$E$862)</f>
        <v>0</v>
      </c>
      <c r="BH276" s="314">
        <f>IF(AND(tabItens[[#This Row],[Pend]] &gt; 0,tabItens[[#This Row],[Consumo]] &lt;&gt; 0), tabItens[[#This Row],[Pend]] / tabItens[[#This Row],[Consumo]], 0 )</f>
        <v>0</v>
      </c>
      <c r="BI276" s="313"/>
      <c r="BJ276" s="313"/>
      <c r="BK276" s="315" t="s">
        <v>907</v>
      </c>
    </row>
    <row r="277" spans="1:63" x14ac:dyDescent="0.3">
      <c r="A277" s="336">
        <v>13556</v>
      </c>
      <c r="B277" s="277" t="s">
        <v>1080</v>
      </c>
      <c r="C277" s="337" t="s">
        <v>346</v>
      </c>
      <c r="D277" s="338">
        <v>940</v>
      </c>
      <c r="E277" s="339"/>
      <c r="F277" s="339"/>
      <c r="G277" s="339" t="s">
        <v>892</v>
      </c>
      <c r="H277" s="281">
        <v>44</v>
      </c>
      <c r="I277" s="340">
        <v>103003</v>
      </c>
      <c r="J277" s="341">
        <v>940</v>
      </c>
      <c r="K277" s="342"/>
      <c r="L277" s="285">
        <f>IF(tabItens[[#This Row],[Média]] &gt; 0, tabItens[[#This Row],[QTDE ATUAL]] / tabItens[[#This Row],[Média]],999.9)</f>
        <v>999.9</v>
      </c>
      <c r="M277" s="286">
        <v>0</v>
      </c>
      <c r="N277" s="287">
        <f>tabItens[[#This Row],[VALOR UNIT.]] * tabItens[[#This Row],[LC]]</f>
        <v>0</v>
      </c>
      <c r="O277" s="344" t="s">
        <v>2138</v>
      </c>
      <c r="P277" s="289"/>
      <c r="Q277" s="345"/>
      <c r="R277" s="343"/>
      <c r="S277" s="346"/>
      <c r="T277" s="292">
        <f>ROUNDDOWN(IFERROR(tabItens[[#This Row],[ATA DT.VALID.]] - $D$1,0) / 30,0)</f>
        <v>-1507</v>
      </c>
      <c r="U277" s="277" t="s">
        <v>1081</v>
      </c>
      <c r="V277" s="293">
        <v>1</v>
      </c>
      <c r="W277" s="294" t="s">
        <v>2106</v>
      </c>
      <c r="X277" s="295">
        <v>69</v>
      </c>
      <c r="Y277" s="296">
        <v>10</v>
      </c>
      <c r="Z277" s="297"/>
      <c r="AA277" s="298"/>
      <c r="AB277" s="299"/>
      <c r="AC277" s="299"/>
      <c r="AD277" s="298"/>
      <c r="AE277" s="299"/>
      <c r="AF277" s="292"/>
      <c r="AG277" s="300" t="s">
        <v>904</v>
      </c>
      <c r="AH277" s="301"/>
      <c r="AI277" s="292">
        <v>0</v>
      </c>
      <c r="AJ277" s="301">
        <v>44516</v>
      </c>
      <c r="AK277" s="301" t="s">
        <v>892</v>
      </c>
      <c r="AL277" s="301">
        <v>44483</v>
      </c>
      <c r="AM277" s="346"/>
      <c r="AN277" s="339"/>
      <c r="AO277" s="302" t="str">
        <f>_xlfn.IFNA(IF(VLOOKUP(tabItens[[#This Row],[CÓDIGO]],tabExcluirDoEstoque[#Data],1,FALSE),"sim",""),"")</f>
        <v/>
      </c>
      <c r="AP277" s="303" t="str">
        <f ca="1">IF(OR(ISBLANK(tabItens[[#This Row],[ATA DT.VALID.]]),tabItens[[#This Row],[ATA DT.VALID.]]="",tabItens[[#This Row],[ATA DT.VALID.]]=" "),"",IF(TYPE(tabItens[[#This Row],[ATA DT.VALID.]])=1,ROUNDUP((tabItens[[#This Row],[ATA DT.VALID.]]-TODAY())/7,0),""))</f>
        <v/>
      </c>
      <c r="AQ277" s="304">
        <v>0</v>
      </c>
      <c r="AR277" s="305">
        <f>IF(ISBLANK(tabItens[[#This Row],[CÓDIGO]]),"",IFERROR(VLOOKUP(tabItens[[#This Row],[CÓDIGO]],Consumo!$C$3:$AC$862,26,FALSE),0))</f>
        <v>0</v>
      </c>
      <c r="AS277" s="306">
        <f>SUMIF(Consumo!$C$3:$C$862,tabItens[[#This Row],[CÓDIGO]],Consumo!$N$3:$N$862) + SUMIF(Consumo!$C$3:$C$862,tabItens[[#This Row],[CÓDIGO]],Consumo!$O$3:$O$862) + SUMIF(Consumo!$C$3:$C$862,tabItens[[#This Row],[CÓDIGO]],Consumo!$P$3:$P$862) + SUMIF(Consumo!$C$3:$C$862,tabItens[[#This Row],[CÓDIGO]],Consumo!$Q$3:$Q$862)</f>
        <v>0</v>
      </c>
      <c r="AT277" s="306">
        <f>SUMIF(Consumo!$C$3:$C$862,tabItens[[#This Row],[CÓDIGO]],Consumo!$Z$3:$Z$862)</f>
        <v>0</v>
      </c>
      <c r="AU277" s="307">
        <f>SUMIF(Consumo!$C$3:$C$862,tabItens[[#This Row],[CÓDIGO]],Consumo!$AA$3:$AA$862)</f>
        <v>0</v>
      </c>
      <c r="AV277" s="308">
        <f>SUMIF(Consumo!$C$3:$C$862,tabItens[[#This Row],[CÓDIGO]],Consumo!$Y$3:$Y$862)</f>
        <v>0</v>
      </c>
      <c r="AW277" s="281">
        <f>tabItens[[#This Row],[QTDE ATUAL]] + tabItens[[#This Row],[RC QTDE]] + tabItens[[#This Row],[AF SALDO]] + tabItens[[#This Row],[Recentes]]</f>
        <v>44</v>
      </c>
      <c r="AX277" s="309">
        <v>5</v>
      </c>
      <c r="AY277" s="309">
        <v>4</v>
      </c>
      <c r="AZ277" s="309">
        <f>IF(ISBLANK(tabItens[[#This Row],[CÓDIGO]]),"",tabItens[[#This Row],[PontoMês]] * (AZ$2+tabItens[[#This Row],[PontoQtM]]))</f>
        <v>20</v>
      </c>
      <c r="BA277" s="308">
        <f>tabItens[[#This Row],[PontoPed]] - tabItens[[#This Row],[Saldo]] + (1/10)</f>
        <v>-23.9</v>
      </c>
      <c r="BB277" s="308">
        <f xml:space="preserve"> tabItens[[#This Row],[PontoMês]] * BB$2 - tabItens[[#This Row],[QTDE ATUAL]] - (1/10)</f>
        <v>-39.1</v>
      </c>
      <c r="BC277" s="310">
        <f>IF( tabItens[[#This Row],[PontoPed]]&gt;0, IF(tabItens[[#This Row],[PontoPed]]&lt;1, 1, IF( tabItens[[#This Row],[Saldo]]&gt;tabItens[[#This Row],[PontoPed]], 0, (tabItens[[#This Row],[PontoPed]]-tabItens[[#This Row],[Saldo]])/tabItens[[#This Row],[PontoPed]] ) ), 0 )</f>
        <v>0</v>
      </c>
      <c r="BD277" s="311">
        <f>ROUNDDOWN(IF( OR( AND(tabItens[[#This Row],[PontoPed]]&lt;tabItens[[#This Row],[Saldo]],tabItens[[#This Row],[Saldo]]&gt;0), tabItens[[#This Row],[PontoPed]]=0), 99, IF(AND(tabItens[[#This Row],[Saldo]]=0,tabItens[[#This Row],[PontoPed]]&gt;0), 0, (1-tabItens[[#This Row],[PctAb]])*10 ) ),0)</f>
        <v>99</v>
      </c>
      <c r="BE277" s="312">
        <f>MAX(ROUNDDOWN( IF(tabItens[[#This Row],[Abaixo]] &gt; 0,   tabItens[[#This Row],[Abaixo]] + (tabItens[[#This Row],[PontoMês]] * IF( OR( ISBLANK(tabItens[[#This Row],[ATA Nº/ANO]]), tabItens[[#This Row],[ATA Nº/ANO]] = ""),BE$2,BE$1)),0),0),0)</f>
        <v>0</v>
      </c>
      <c r="BF2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7" s="313">
        <f>SUMIF(Consumo!$C$3:$C$862,tabItens[[#This Row],[CÓDIGO]],Consumo!$E$3:$E$862)</f>
        <v>0</v>
      </c>
      <c r="BH277" s="314">
        <f>IF(AND(tabItens[[#This Row],[Pend]] &gt; 0,tabItens[[#This Row],[Consumo]] &lt;&gt; 0), tabItens[[#This Row],[Pend]] / tabItens[[#This Row],[Consumo]], 0 )</f>
        <v>0</v>
      </c>
      <c r="BI277" s="313"/>
      <c r="BJ277" s="313"/>
      <c r="BK277" s="315" t="s">
        <v>907</v>
      </c>
    </row>
    <row r="278" spans="1:63" x14ac:dyDescent="0.3">
      <c r="A278" s="336">
        <v>44398</v>
      </c>
      <c r="B278" s="277" t="s">
        <v>1327</v>
      </c>
      <c r="C278" s="337" t="s">
        <v>346</v>
      </c>
      <c r="D278" s="338">
        <v>82</v>
      </c>
      <c r="E278" s="339"/>
      <c r="F278" s="339"/>
      <c r="G278" s="339" t="s">
        <v>892</v>
      </c>
      <c r="H278" s="281">
        <v>1070</v>
      </c>
      <c r="I278" s="340">
        <v>103003</v>
      </c>
      <c r="J278" s="341">
        <v>82</v>
      </c>
      <c r="K278" s="342">
        <v>562</v>
      </c>
      <c r="L278" s="285">
        <f>IF(tabItens[[#This Row],[Média]] &gt; 0, tabItens[[#This Row],[QTDE ATUAL]] / tabItens[[#This Row],[Média]],999.9)</f>
        <v>22.846975088967969</v>
      </c>
      <c r="M278" s="286">
        <v>0</v>
      </c>
      <c r="N278" s="287">
        <f>tabItens[[#This Row],[VALOR UNIT.]] * tabItens[[#This Row],[LC]]</f>
        <v>0</v>
      </c>
      <c r="O278" s="344" t="s">
        <v>2138</v>
      </c>
      <c r="P278" s="289"/>
      <c r="Q278" s="345"/>
      <c r="R278" s="343"/>
      <c r="S278" s="346"/>
      <c r="T278" s="292">
        <f>ROUNDDOWN(IFERROR(tabItens[[#This Row],[ATA DT.VALID.]] - $D$1,0) / 30,0)</f>
        <v>-1507</v>
      </c>
      <c r="U278" s="277" t="s">
        <v>1081</v>
      </c>
      <c r="V278" s="293">
        <v>1</v>
      </c>
      <c r="W278" s="294" t="s">
        <v>2106</v>
      </c>
      <c r="X278" s="295">
        <v>69</v>
      </c>
      <c r="Y278" s="296">
        <v>10</v>
      </c>
      <c r="Z278" s="297"/>
      <c r="AA278" s="298"/>
      <c r="AB278" s="299"/>
      <c r="AC278" s="299"/>
      <c r="AD278" s="298"/>
      <c r="AE278" s="299"/>
      <c r="AF278" s="292"/>
      <c r="AG278" s="300" t="s">
        <v>904</v>
      </c>
      <c r="AH278" s="301"/>
      <c r="AI278" s="292">
        <v>354</v>
      </c>
      <c r="AJ278" s="301">
        <v>44924</v>
      </c>
      <c r="AK278" s="301" t="s">
        <v>892</v>
      </c>
      <c r="AL278" s="301">
        <v>44881</v>
      </c>
      <c r="AM278" s="346"/>
      <c r="AN278" s="339"/>
      <c r="AO278" s="302" t="str">
        <f>_xlfn.IFNA(IF(VLOOKUP(tabItens[[#This Row],[CÓDIGO]],tabExcluirDoEstoque[#Data],1,FALSE),"sim",""),"")</f>
        <v/>
      </c>
      <c r="AP278" s="303" t="str">
        <f ca="1">IF(OR(ISBLANK(tabItens[[#This Row],[ATA DT.VALID.]]),tabItens[[#This Row],[ATA DT.VALID.]]="",tabItens[[#This Row],[ATA DT.VALID.]]=" "),"",IF(TYPE(tabItens[[#This Row],[ATA DT.VALID.]])=1,ROUNDUP((tabItens[[#This Row],[ATA DT.VALID.]]-TODAY())/7,0),""))</f>
        <v/>
      </c>
      <c r="AQ278" s="304">
        <v>0</v>
      </c>
      <c r="AR278" s="305" t="str">
        <f>IF(ISBLANK(tabItens[[#This Row],[CÓDIGO]]),"",IFERROR(VLOOKUP(tabItens[[#This Row],[CÓDIGO]],Consumo!$C$3:$AC$862,26,FALSE),0))</f>
        <v>08.2023</v>
      </c>
      <c r="AS278" s="306">
        <f>SUMIF(Consumo!$C$3:$C$862,tabItens[[#This Row],[CÓDIGO]],Consumo!$N$3:$N$862) + SUMIF(Consumo!$C$3:$C$862,tabItens[[#This Row],[CÓDIGO]],Consumo!$O$3:$O$862) + SUMIF(Consumo!$C$3:$C$862,tabItens[[#This Row],[CÓDIGO]],Consumo!$P$3:$P$862) + SUMIF(Consumo!$C$3:$C$862,tabItens[[#This Row],[CÓDIGO]],Consumo!$Q$3:$Q$862)</f>
        <v>372</v>
      </c>
      <c r="AT278" s="306">
        <f>SUMIF(Consumo!$C$3:$C$862,tabItens[[#This Row],[CÓDIGO]],Consumo!$Z$3:$Z$862)</f>
        <v>562</v>
      </c>
      <c r="AU278" s="307">
        <f>SUMIF(Consumo!$C$3:$C$862,tabItens[[#This Row],[CÓDIGO]],Consumo!$AA$3:$AA$862)</f>
        <v>212</v>
      </c>
      <c r="AV278" s="308">
        <f>SUMIF(Consumo!$C$3:$C$862,tabItens[[#This Row],[CÓDIGO]],Consumo!$Y$3:$Y$862)</f>
        <v>46.833333333333336</v>
      </c>
      <c r="AW278" s="281">
        <f>tabItens[[#This Row],[QTDE ATUAL]] + tabItens[[#This Row],[RC QTDE]] + tabItens[[#This Row],[AF SALDO]] + tabItens[[#This Row],[Recentes]]</f>
        <v>1070</v>
      </c>
      <c r="AX278" s="309">
        <v>167</v>
      </c>
      <c r="AY278" s="309">
        <v>4</v>
      </c>
      <c r="AZ278" s="309">
        <f>IF(ISBLANK(tabItens[[#This Row],[CÓDIGO]]),"",tabItens[[#This Row],[PontoMês]] * (AZ$2+tabItens[[#This Row],[PontoQtM]]))</f>
        <v>668</v>
      </c>
      <c r="BA278" s="308">
        <f>tabItens[[#This Row],[PontoPed]] - tabItens[[#This Row],[Saldo]] + (1/10)</f>
        <v>-401.9</v>
      </c>
      <c r="BB278" s="308">
        <f xml:space="preserve"> tabItens[[#This Row],[PontoMês]] * BB$2 - tabItens[[#This Row],[QTDE ATUAL]] - (1/10)</f>
        <v>-903.1</v>
      </c>
      <c r="BC278" s="310">
        <f>IF( tabItens[[#This Row],[PontoPed]]&gt;0, IF(tabItens[[#This Row],[PontoPed]]&lt;1, 1, IF( tabItens[[#This Row],[Saldo]]&gt;tabItens[[#This Row],[PontoPed]], 0, (tabItens[[#This Row],[PontoPed]]-tabItens[[#This Row],[Saldo]])/tabItens[[#This Row],[PontoPed]] ) ), 0 )</f>
        <v>0</v>
      </c>
      <c r="BD278" s="311">
        <f>ROUNDDOWN(IF( OR( AND(tabItens[[#This Row],[PontoPed]]&lt;tabItens[[#This Row],[Saldo]],tabItens[[#This Row],[Saldo]]&gt;0), tabItens[[#This Row],[PontoPed]]=0), 99, IF(AND(tabItens[[#This Row],[Saldo]]=0,tabItens[[#This Row],[PontoPed]]&gt;0), 0, (1-tabItens[[#This Row],[PctAb]])*10 ) ),0)</f>
        <v>99</v>
      </c>
      <c r="BE278" s="312">
        <f>MAX(ROUNDDOWN( IF(tabItens[[#This Row],[Abaixo]] &gt; 0,   tabItens[[#This Row],[Abaixo]] + (tabItens[[#This Row],[PontoMês]] * IF( OR( ISBLANK(tabItens[[#This Row],[ATA Nº/ANO]]), tabItens[[#This Row],[ATA Nº/ANO]] = ""),BE$2,BE$1)),0),0),0)</f>
        <v>0</v>
      </c>
      <c r="BF27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8" s="313">
        <f>SUMIF(Consumo!$C$3:$C$862,tabItens[[#This Row],[CÓDIGO]],Consumo!$E$3:$E$862)</f>
        <v>0</v>
      </c>
      <c r="BH278" s="314">
        <f>IF(AND(tabItens[[#This Row],[Pend]] &gt; 0,tabItens[[#This Row],[Consumo]] &lt;&gt; 0), tabItens[[#This Row],[Pend]] / tabItens[[#This Row],[Consumo]], 0 )</f>
        <v>0</v>
      </c>
      <c r="BI278" s="313"/>
      <c r="BJ278" s="313"/>
      <c r="BK278" s="315" t="s">
        <v>907</v>
      </c>
    </row>
    <row r="279" spans="1:63" x14ac:dyDescent="0.3">
      <c r="A279" s="336">
        <v>54552</v>
      </c>
      <c r="B279" s="277" t="s">
        <v>1362</v>
      </c>
      <c r="C279" s="337" t="s">
        <v>346</v>
      </c>
      <c r="D279" s="338">
        <v>107</v>
      </c>
      <c r="E279" s="339"/>
      <c r="F279" s="339"/>
      <c r="G279" s="339" t="s">
        <v>892</v>
      </c>
      <c r="H279" s="281">
        <v>805</v>
      </c>
      <c r="I279" s="340">
        <v>103003</v>
      </c>
      <c r="J279" s="341">
        <v>107</v>
      </c>
      <c r="K279" s="342">
        <v>269</v>
      </c>
      <c r="L279" s="285">
        <f>IF(tabItens[[#This Row],[Média]] &gt; 0, tabItens[[#This Row],[QTDE ATUAL]] / tabItens[[#This Row],[Média]],999.9)</f>
        <v>40.588235294117652</v>
      </c>
      <c r="M279" s="286">
        <v>0</v>
      </c>
      <c r="N279" s="287">
        <f>tabItens[[#This Row],[VALOR UNIT.]] * tabItens[[#This Row],[LC]]</f>
        <v>0</v>
      </c>
      <c r="O279" s="344" t="s">
        <v>2138</v>
      </c>
      <c r="P279" s="289"/>
      <c r="Q279" s="345"/>
      <c r="R279" s="343"/>
      <c r="S279" s="346"/>
      <c r="T279" s="292">
        <f>ROUNDDOWN(IFERROR(tabItens[[#This Row],[ATA DT.VALID.]] - $D$1,0) / 30,0)</f>
        <v>-1507</v>
      </c>
      <c r="U279" s="277" t="s">
        <v>1081</v>
      </c>
      <c r="V279" s="293">
        <v>1</v>
      </c>
      <c r="W279" s="294" t="s">
        <v>2106</v>
      </c>
      <c r="X279" s="295">
        <v>69</v>
      </c>
      <c r="Y279" s="296">
        <v>10</v>
      </c>
      <c r="Z279" s="297"/>
      <c r="AA279" s="298"/>
      <c r="AB279" s="299"/>
      <c r="AC279" s="299"/>
      <c r="AD279" s="298"/>
      <c r="AE279" s="299"/>
      <c r="AF279" s="292"/>
      <c r="AG279" s="300" t="s">
        <v>904</v>
      </c>
      <c r="AH279" s="301"/>
      <c r="AI279" s="292">
        <v>356</v>
      </c>
      <c r="AJ279" s="301">
        <v>45169</v>
      </c>
      <c r="AK279" s="301" t="s">
        <v>892</v>
      </c>
      <c r="AL279" s="301">
        <v>45156</v>
      </c>
      <c r="AM279" s="346"/>
      <c r="AN279" s="339"/>
      <c r="AO279" s="302" t="str">
        <f>_xlfn.IFNA(IF(VLOOKUP(tabItens[[#This Row],[CÓDIGO]],tabExcluirDoEstoque[#Data],1,FALSE),"sim",""),"")</f>
        <v/>
      </c>
      <c r="AP279" s="303" t="str">
        <f ca="1">IF(OR(ISBLANK(tabItens[[#This Row],[ATA DT.VALID.]]),tabItens[[#This Row],[ATA DT.VALID.]]="",tabItens[[#This Row],[ATA DT.VALID.]]=" "),"",IF(TYPE(tabItens[[#This Row],[ATA DT.VALID.]])=1,ROUNDUP((tabItens[[#This Row],[ATA DT.VALID.]]-TODAY())/7,0),""))</f>
        <v/>
      </c>
      <c r="AQ279" s="304">
        <v>0</v>
      </c>
      <c r="AR279" s="305" t="str">
        <f>IF(ISBLANK(tabItens[[#This Row],[CÓDIGO]]),"",IFERROR(VLOOKUP(tabItens[[#This Row],[CÓDIGO]],Consumo!$C$3:$AC$862,26,FALSE),0))</f>
        <v>04.2023</v>
      </c>
      <c r="AS279" s="306">
        <f>SUMIF(Consumo!$C$3:$C$862,tabItens[[#This Row],[CÓDIGO]],Consumo!$N$3:$N$862) + SUMIF(Consumo!$C$3:$C$862,tabItens[[#This Row],[CÓDIGO]],Consumo!$O$3:$O$862) + SUMIF(Consumo!$C$3:$C$862,tabItens[[#This Row],[CÓDIGO]],Consumo!$P$3:$P$862) + SUMIF(Consumo!$C$3:$C$862,tabItens[[#This Row],[CÓDIGO]],Consumo!$Q$3:$Q$862)</f>
        <v>0</v>
      </c>
      <c r="AT279" s="306">
        <f>SUMIF(Consumo!$C$3:$C$862,tabItens[[#This Row],[CÓDIGO]],Consumo!$Z$3:$Z$862)</f>
        <v>269</v>
      </c>
      <c r="AU279" s="307">
        <f>SUMIF(Consumo!$C$3:$C$862,tabItens[[#This Row],[CÓDIGO]],Consumo!$AA$3:$AA$862)</f>
        <v>144</v>
      </c>
      <c r="AV279" s="308">
        <f>SUMIF(Consumo!$C$3:$C$862,tabItens[[#This Row],[CÓDIGO]],Consumo!$Y$3:$Y$862)</f>
        <v>19.833333333333332</v>
      </c>
      <c r="AW279" s="281">
        <f>tabItens[[#This Row],[QTDE ATUAL]] + tabItens[[#This Row],[RC QTDE]] + tabItens[[#This Row],[AF SALDO]] + tabItens[[#This Row],[Recentes]]</f>
        <v>805</v>
      </c>
      <c r="AX279" s="309">
        <v>50</v>
      </c>
      <c r="AY279" s="309">
        <v>4</v>
      </c>
      <c r="AZ279" s="309">
        <f>IF(ISBLANK(tabItens[[#This Row],[CÓDIGO]]),"",tabItens[[#This Row],[PontoMês]] * (AZ$2+tabItens[[#This Row],[PontoQtM]]))</f>
        <v>200</v>
      </c>
      <c r="BA279" s="308">
        <f>tabItens[[#This Row],[PontoPed]] - tabItens[[#This Row],[Saldo]] + (1/10)</f>
        <v>-604.9</v>
      </c>
      <c r="BB279" s="308">
        <f xml:space="preserve"> tabItens[[#This Row],[PontoMês]] * BB$2 - tabItens[[#This Row],[QTDE ATUAL]] - (1/10)</f>
        <v>-755.1</v>
      </c>
      <c r="BC279" s="310">
        <f>IF( tabItens[[#This Row],[PontoPed]]&gt;0, IF(tabItens[[#This Row],[PontoPed]]&lt;1, 1, IF( tabItens[[#This Row],[Saldo]]&gt;tabItens[[#This Row],[PontoPed]], 0, (tabItens[[#This Row],[PontoPed]]-tabItens[[#This Row],[Saldo]])/tabItens[[#This Row],[PontoPed]] ) ), 0 )</f>
        <v>0</v>
      </c>
      <c r="BD279" s="311">
        <f>ROUNDDOWN(IF( OR( AND(tabItens[[#This Row],[PontoPed]]&lt;tabItens[[#This Row],[Saldo]],tabItens[[#This Row],[Saldo]]&gt;0), tabItens[[#This Row],[PontoPed]]=0), 99, IF(AND(tabItens[[#This Row],[Saldo]]=0,tabItens[[#This Row],[PontoPed]]&gt;0), 0, (1-tabItens[[#This Row],[PctAb]])*10 ) ),0)</f>
        <v>99</v>
      </c>
      <c r="BE279" s="312">
        <f>MAX(ROUNDDOWN( IF(tabItens[[#This Row],[Abaixo]] &gt; 0,   tabItens[[#This Row],[Abaixo]] + (tabItens[[#This Row],[PontoMês]] * IF( OR( ISBLANK(tabItens[[#This Row],[ATA Nº/ANO]]), tabItens[[#This Row],[ATA Nº/ANO]] = ""),BE$2,BE$1)),0),0),0)</f>
        <v>0</v>
      </c>
      <c r="BF27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79" s="313">
        <f>SUMIF(Consumo!$C$3:$C$862,tabItens[[#This Row],[CÓDIGO]],Consumo!$E$3:$E$862)</f>
        <v>0</v>
      </c>
      <c r="BH279" s="314">
        <f>IF(AND(tabItens[[#This Row],[Pend]] &gt; 0,tabItens[[#This Row],[Consumo]] &lt;&gt; 0), tabItens[[#This Row],[Pend]] / tabItens[[#This Row],[Consumo]], 0 )</f>
        <v>0</v>
      </c>
      <c r="BI279" s="313"/>
      <c r="BJ279" s="313"/>
      <c r="BK279" s="315" t="s">
        <v>907</v>
      </c>
    </row>
    <row r="280" spans="1:63" x14ac:dyDescent="0.3">
      <c r="A280" s="336">
        <v>101868</v>
      </c>
      <c r="B280" s="277" t="s">
        <v>1619</v>
      </c>
      <c r="C280" s="337" t="s">
        <v>346</v>
      </c>
      <c r="D280" s="338">
        <v>99.43</v>
      </c>
      <c r="E280" s="339"/>
      <c r="F280" s="339"/>
      <c r="G280" s="339" t="s">
        <v>892</v>
      </c>
      <c r="H280" s="281">
        <v>1232</v>
      </c>
      <c r="I280" s="340">
        <v>103003</v>
      </c>
      <c r="J280" s="341">
        <v>99.43</v>
      </c>
      <c r="K280" s="342">
        <v>40</v>
      </c>
      <c r="L280" s="285">
        <f>IF(tabItens[[#This Row],[Média]] &gt; 0, tabItens[[#This Row],[QTDE ATUAL]] / tabItens[[#This Row],[Média]],999.9)</f>
        <v>399.56756756756755</v>
      </c>
      <c r="M280" s="286">
        <v>0</v>
      </c>
      <c r="N280" s="287">
        <f>tabItens[[#This Row],[VALOR UNIT.]] * tabItens[[#This Row],[LC]]</f>
        <v>0</v>
      </c>
      <c r="O280" s="344" t="s">
        <v>2138</v>
      </c>
      <c r="P280" s="289"/>
      <c r="Q280" s="345"/>
      <c r="R280" s="343"/>
      <c r="S280" s="346"/>
      <c r="T280" s="292">
        <f>ROUNDDOWN(IFERROR(tabItens[[#This Row],[ATA DT.VALID.]] - $D$1,0) / 30,0)</f>
        <v>-1507</v>
      </c>
      <c r="U280" s="277" t="s">
        <v>1081</v>
      </c>
      <c r="V280" s="293">
        <v>1</v>
      </c>
      <c r="W280" s="294" t="s">
        <v>2106</v>
      </c>
      <c r="X280" s="295">
        <v>69</v>
      </c>
      <c r="Y280" s="296">
        <v>10</v>
      </c>
      <c r="Z280" s="297"/>
      <c r="AA280" s="298"/>
      <c r="AB280" s="299"/>
      <c r="AC280" s="299"/>
      <c r="AD280" s="298"/>
      <c r="AE280" s="299"/>
      <c r="AF280" s="292"/>
      <c r="AG280" s="300" t="s">
        <v>904</v>
      </c>
      <c r="AH280" s="301"/>
      <c r="AI280" s="292">
        <v>14</v>
      </c>
      <c r="AJ280" s="301">
        <v>43693</v>
      </c>
      <c r="AK280" s="301">
        <v>39328</v>
      </c>
      <c r="AL280" s="301">
        <v>43671</v>
      </c>
      <c r="AM280" s="346"/>
      <c r="AN280" s="339"/>
      <c r="AO280" s="302" t="str">
        <f>_xlfn.IFNA(IF(VLOOKUP(tabItens[[#This Row],[CÓDIGO]],tabExcluirDoEstoque[#Data],1,FALSE),"sim",""),"")</f>
        <v/>
      </c>
      <c r="AP280" s="303" t="str">
        <f ca="1">IF(OR(ISBLANK(tabItens[[#This Row],[ATA DT.VALID.]]),tabItens[[#This Row],[ATA DT.VALID.]]="",tabItens[[#This Row],[ATA DT.VALID.]]=" "),"",IF(TYPE(tabItens[[#This Row],[ATA DT.VALID.]])=1,ROUNDUP((tabItens[[#This Row],[ATA DT.VALID.]]-TODAY())/7,0),""))</f>
        <v/>
      </c>
      <c r="AQ280" s="304">
        <v>0</v>
      </c>
      <c r="AR280" s="305" t="str">
        <f>IF(ISBLANK(tabItens[[#This Row],[CÓDIGO]]),"",IFERROR(VLOOKUP(tabItens[[#This Row],[CÓDIGO]],Consumo!$C$3:$AC$862,26,FALSE),0))</f>
        <v>09.2023</v>
      </c>
      <c r="AS280" s="306">
        <f>SUMIF(Consumo!$C$3:$C$862,tabItens[[#This Row],[CÓDIGO]],Consumo!$N$3:$N$862) + SUMIF(Consumo!$C$3:$C$862,tabItens[[#This Row],[CÓDIGO]],Consumo!$O$3:$O$862) + SUMIF(Consumo!$C$3:$C$862,tabItens[[#This Row],[CÓDIGO]],Consumo!$P$3:$P$862) + SUMIF(Consumo!$C$3:$C$862,tabItens[[#This Row],[CÓDIGO]],Consumo!$Q$3:$Q$862)</f>
        <v>22</v>
      </c>
      <c r="AT280" s="306">
        <f>SUMIF(Consumo!$C$3:$C$862,tabItens[[#This Row],[CÓDIGO]],Consumo!$Z$3:$Z$862)</f>
        <v>40</v>
      </c>
      <c r="AU280" s="307">
        <f>SUMIF(Consumo!$C$3:$C$862,tabItens[[#This Row],[CÓDIGO]],Consumo!$AA$3:$AA$862)</f>
        <v>15</v>
      </c>
      <c r="AV280" s="308">
        <f>SUMIF(Consumo!$C$3:$C$862,tabItens[[#This Row],[CÓDIGO]],Consumo!$Y$3:$Y$862)</f>
        <v>3.0833333333333335</v>
      </c>
      <c r="AW280" s="281">
        <f>tabItens[[#This Row],[QTDE ATUAL]] + tabItens[[#This Row],[RC QTDE]] + tabItens[[#This Row],[AF SALDO]] + tabItens[[#This Row],[Recentes]]</f>
        <v>1232</v>
      </c>
      <c r="AX280" s="309">
        <v>13</v>
      </c>
      <c r="AY280" s="309">
        <v>4</v>
      </c>
      <c r="AZ280" s="309">
        <f>IF(ISBLANK(tabItens[[#This Row],[CÓDIGO]]),"",tabItens[[#This Row],[PontoMês]] * (AZ$2+tabItens[[#This Row],[PontoQtM]]))</f>
        <v>52</v>
      </c>
      <c r="BA280" s="308">
        <f>tabItens[[#This Row],[PontoPed]] - tabItens[[#This Row],[Saldo]] + (1/10)</f>
        <v>-1179.9000000000001</v>
      </c>
      <c r="BB280" s="308">
        <f xml:space="preserve"> tabItens[[#This Row],[PontoMês]] * BB$2 - tabItens[[#This Row],[QTDE ATUAL]] - (1/10)</f>
        <v>-1219.0999999999999</v>
      </c>
      <c r="BC280" s="310">
        <f>IF( tabItens[[#This Row],[PontoPed]]&gt;0, IF(tabItens[[#This Row],[PontoPed]]&lt;1, 1, IF( tabItens[[#This Row],[Saldo]]&gt;tabItens[[#This Row],[PontoPed]], 0, (tabItens[[#This Row],[PontoPed]]-tabItens[[#This Row],[Saldo]])/tabItens[[#This Row],[PontoPed]] ) ), 0 )</f>
        <v>0</v>
      </c>
      <c r="BD280" s="311">
        <f>ROUNDDOWN(IF( OR( AND(tabItens[[#This Row],[PontoPed]]&lt;tabItens[[#This Row],[Saldo]],tabItens[[#This Row],[Saldo]]&gt;0), tabItens[[#This Row],[PontoPed]]=0), 99, IF(AND(tabItens[[#This Row],[Saldo]]=0,tabItens[[#This Row],[PontoPed]]&gt;0), 0, (1-tabItens[[#This Row],[PctAb]])*10 ) ),0)</f>
        <v>99</v>
      </c>
      <c r="BE280" s="312">
        <f>MAX(ROUNDDOWN( IF(tabItens[[#This Row],[Abaixo]] &gt; 0,   tabItens[[#This Row],[Abaixo]] + (tabItens[[#This Row],[PontoMês]] * IF( OR( ISBLANK(tabItens[[#This Row],[ATA Nº/ANO]]), tabItens[[#This Row],[ATA Nº/ANO]] = ""),BE$2,BE$1)),0),0),0)</f>
        <v>0</v>
      </c>
      <c r="BF28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0" s="313">
        <f>SUMIF(Consumo!$C$3:$C$862,tabItens[[#This Row],[CÓDIGO]],Consumo!$E$3:$E$862)</f>
        <v>0</v>
      </c>
      <c r="BH280" s="314">
        <f>IF(AND(tabItens[[#This Row],[Pend]] &gt; 0,tabItens[[#This Row],[Consumo]] &lt;&gt; 0), tabItens[[#This Row],[Pend]] / tabItens[[#This Row],[Consumo]], 0 )</f>
        <v>0</v>
      </c>
      <c r="BI280" s="313"/>
      <c r="BJ280" s="313"/>
      <c r="BK280" s="315" t="s">
        <v>907</v>
      </c>
    </row>
    <row r="281" spans="1:63" x14ac:dyDescent="0.3">
      <c r="A281" s="336">
        <v>102276</v>
      </c>
      <c r="B281" s="277" t="s">
        <v>1623</v>
      </c>
      <c r="C281" s="337" t="s">
        <v>346</v>
      </c>
      <c r="D281" s="338">
        <v>186</v>
      </c>
      <c r="E281" s="339"/>
      <c r="F281" s="339"/>
      <c r="G281" s="339" t="s">
        <v>892</v>
      </c>
      <c r="H281" s="281">
        <v>232</v>
      </c>
      <c r="I281" s="340">
        <v>103003</v>
      </c>
      <c r="J281" s="341">
        <v>186</v>
      </c>
      <c r="K281" s="342">
        <v>51</v>
      </c>
      <c r="L281" s="285">
        <f>IF(tabItens[[#This Row],[Média]] &gt; 0, tabItens[[#This Row],[QTDE ATUAL]] / tabItens[[#This Row],[Média]],999.9)</f>
        <v>59.234042553191493</v>
      </c>
      <c r="M281" s="286">
        <v>0</v>
      </c>
      <c r="N281" s="287">
        <f>tabItens[[#This Row],[VALOR UNIT.]] * tabItens[[#This Row],[LC]]</f>
        <v>0</v>
      </c>
      <c r="O281" s="344" t="s">
        <v>2138</v>
      </c>
      <c r="P281" s="289"/>
      <c r="Q281" s="345"/>
      <c r="R281" s="343"/>
      <c r="S281" s="346"/>
      <c r="T281" s="292">
        <f>ROUNDDOWN(IFERROR(tabItens[[#This Row],[ATA DT.VALID.]] - $D$1,0) / 30,0)</f>
        <v>-1507</v>
      </c>
      <c r="U281" s="277" t="s">
        <v>1081</v>
      </c>
      <c r="V281" s="293">
        <v>1</v>
      </c>
      <c r="W281" s="294" t="s">
        <v>2106</v>
      </c>
      <c r="X281" s="295">
        <v>69</v>
      </c>
      <c r="Y281" s="296">
        <v>10</v>
      </c>
      <c r="Z281" s="297"/>
      <c r="AA281" s="298"/>
      <c r="AB281" s="299"/>
      <c r="AC281" s="299"/>
      <c r="AD281" s="298"/>
      <c r="AE281" s="299"/>
      <c r="AF281" s="292"/>
      <c r="AG281" s="300" t="s">
        <v>904</v>
      </c>
      <c r="AH281" s="301"/>
      <c r="AI281" s="292">
        <v>52</v>
      </c>
      <c r="AJ281" s="301">
        <v>45188</v>
      </c>
      <c r="AK281" s="301">
        <v>39352</v>
      </c>
      <c r="AL281" s="301">
        <v>45156</v>
      </c>
      <c r="AM281" s="346"/>
      <c r="AN281" s="339"/>
      <c r="AO281" s="302" t="str">
        <f>_xlfn.IFNA(IF(VLOOKUP(tabItens[[#This Row],[CÓDIGO]],tabExcluirDoEstoque[#Data],1,FALSE),"sim",""),"")</f>
        <v/>
      </c>
      <c r="AP281" s="303" t="str">
        <f ca="1">IF(OR(ISBLANK(tabItens[[#This Row],[ATA DT.VALID.]]),tabItens[[#This Row],[ATA DT.VALID.]]="",tabItens[[#This Row],[ATA DT.VALID.]]=" "),"",IF(TYPE(tabItens[[#This Row],[ATA DT.VALID.]])=1,ROUNDUP((tabItens[[#This Row],[ATA DT.VALID.]]-TODAY())/7,0),""))</f>
        <v/>
      </c>
      <c r="AQ281" s="304">
        <v>0</v>
      </c>
      <c r="AR281" s="305" t="str">
        <f>IF(ISBLANK(tabItens[[#This Row],[CÓDIGO]]),"",IFERROR(VLOOKUP(tabItens[[#This Row],[CÓDIGO]],Consumo!$C$3:$AC$862,26,FALSE),0))</f>
        <v>09.2023</v>
      </c>
      <c r="AS281" s="306">
        <f>SUMIF(Consumo!$C$3:$C$862,tabItens[[#This Row],[CÓDIGO]],Consumo!$N$3:$N$862) + SUMIF(Consumo!$C$3:$C$862,tabItens[[#This Row],[CÓDIGO]],Consumo!$O$3:$O$862) + SUMIF(Consumo!$C$3:$C$862,tabItens[[#This Row],[CÓDIGO]],Consumo!$P$3:$P$862) + SUMIF(Consumo!$C$3:$C$862,tabItens[[#This Row],[CÓDIGO]],Consumo!$Q$3:$Q$862)</f>
        <v>26</v>
      </c>
      <c r="AT281" s="306">
        <f>SUMIF(Consumo!$C$3:$C$862,tabItens[[#This Row],[CÓDIGO]],Consumo!$Z$3:$Z$862)</f>
        <v>51</v>
      </c>
      <c r="AU281" s="307">
        <f>SUMIF(Consumo!$C$3:$C$862,tabItens[[#This Row],[CÓDIGO]],Consumo!$AA$3:$AA$862)</f>
        <v>25</v>
      </c>
      <c r="AV281" s="308">
        <f>SUMIF(Consumo!$C$3:$C$862,tabItens[[#This Row],[CÓDIGO]],Consumo!$Y$3:$Y$862)</f>
        <v>3.9166666666666665</v>
      </c>
      <c r="AW281" s="281">
        <f>tabItens[[#This Row],[QTDE ATUAL]] + tabItens[[#This Row],[RC QTDE]] + tabItens[[#This Row],[AF SALDO]] + tabItens[[#This Row],[Recentes]]</f>
        <v>232</v>
      </c>
      <c r="AX281" s="309">
        <v>21</v>
      </c>
      <c r="AY281" s="309">
        <v>4</v>
      </c>
      <c r="AZ281" s="309">
        <f>IF(ISBLANK(tabItens[[#This Row],[CÓDIGO]]),"",tabItens[[#This Row],[PontoMês]] * (AZ$2+tabItens[[#This Row],[PontoQtM]]))</f>
        <v>84</v>
      </c>
      <c r="BA281" s="308">
        <f>tabItens[[#This Row],[PontoPed]] - tabItens[[#This Row],[Saldo]] + (1/10)</f>
        <v>-147.9</v>
      </c>
      <c r="BB281" s="308">
        <f xml:space="preserve"> tabItens[[#This Row],[PontoMês]] * BB$2 - tabItens[[#This Row],[QTDE ATUAL]] - (1/10)</f>
        <v>-211.1</v>
      </c>
      <c r="BC281" s="310">
        <f>IF( tabItens[[#This Row],[PontoPed]]&gt;0, IF(tabItens[[#This Row],[PontoPed]]&lt;1, 1, IF( tabItens[[#This Row],[Saldo]]&gt;tabItens[[#This Row],[PontoPed]], 0, (tabItens[[#This Row],[PontoPed]]-tabItens[[#This Row],[Saldo]])/tabItens[[#This Row],[PontoPed]] ) ), 0 )</f>
        <v>0</v>
      </c>
      <c r="BD281" s="311">
        <f>ROUNDDOWN(IF( OR( AND(tabItens[[#This Row],[PontoPed]]&lt;tabItens[[#This Row],[Saldo]],tabItens[[#This Row],[Saldo]]&gt;0), tabItens[[#This Row],[PontoPed]]=0), 99, IF(AND(tabItens[[#This Row],[Saldo]]=0,tabItens[[#This Row],[PontoPed]]&gt;0), 0, (1-tabItens[[#This Row],[PctAb]])*10 ) ),0)</f>
        <v>99</v>
      </c>
      <c r="BE281" s="312">
        <f>MAX(ROUNDDOWN( IF(tabItens[[#This Row],[Abaixo]] &gt; 0,   tabItens[[#This Row],[Abaixo]] + (tabItens[[#This Row],[PontoMês]] * IF( OR( ISBLANK(tabItens[[#This Row],[ATA Nº/ANO]]), tabItens[[#This Row],[ATA Nº/ANO]] = ""),BE$2,BE$1)),0),0),0)</f>
        <v>0</v>
      </c>
      <c r="BF28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1" s="313">
        <f>SUMIF(Consumo!$C$3:$C$862,tabItens[[#This Row],[CÓDIGO]],Consumo!$E$3:$E$862)</f>
        <v>0</v>
      </c>
      <c r="BH281" s="314">
        <f>IF(AND(tabItens[[#This Row],[Pend]] &gt; 0,tabItens[[#This Row],[Consumo]] &lt;&gt; 0), tabItens[[#This Row],[Pend]] / tabItens[[#This Row],[Consumo]], 0 )</f>
        <v>0</v>
      </c>
      <c r="BI281" s="313"/>
      <c r="BJ281" s="313"/>
      <c r="BK281" s="315" t="s">
        <v>907</v>
      </c>
    </row>
    <row r="282" spans="1:63" x14ac:dyDescent="0.3">
      <c r="A282" s="336">
        <v>102279</v>
      </c>
      <c r="B282" s="277" t="s">
        <v>1626</v>
      </c>
      <c r="C282" s="337" t="s">
        <v>346</v>
      </c>
      <c r="D282" s="338">
        <v>240</v>
      </c>
      <c r="E282" s="339"/>
      <c r="F282" s="339"/>
      <c r="G282" s="339" t="s">
        <v>892</v>
      </c>
      <c r="H282" s="281">
        <v>314</v>
      </c>
      <c r="I282" s="340">
        <v>103003</v>
      </c>
      <c r="J282" s="341">
        <v>240</v>
      </c>
      <c r="K282" s="342">
        <v>41</v>
      </c>
      <c r="L282" s="285">
        <f>IF(tabItens[[#This Row],[Média]] &gt; 0, tabItens[[#This Row],[QTDE ATUAL]] / tabItens[[#This Row],[Média]],999.9)</f>
        <v>61.770491803278695</v>
      </c>
      <c r="M282" s="286">
        <v>0</v>
      </c>
      <c r="N282" s="287">
        <f>tabItens[[#This Row],[VALOR UNIT.]] * tabItens[[#This Row],[LC]]</f>
        <v>0</v>
      </c>
      <c r="O282" s="344" t="s">
        <v>2138</v>
      </c>
      <c r="P282" s="289"/>
      <c r="Q282" s="345"/>
      <c r="R282" s="343"/>
      <c r="S282" s="346"/>
      <c r="T282" s="292">
        <f>ROUNDDOWN(IFERROR(tabItens[[#This Row],[ATA DT.VALID.]] - $D$1,0) / 30,0)</f>
        <v>-1507</v>
      </c>
      <c r="U282" s="277" t="s">
        <v>1081</v>
      </c>
      <c r="V282" s="293">
        <v>1</v>
      </c>
      <c r="W282" s="294" t="s">
        <v>2106</v>
      </c>
      <c r="X282" s="295">
        <v>69</v>
      </c>
      <c r="Y282" s="296">
        <v>10</v>
      </c>
      <c r="Z282" s="297"/>
      <c r="AA282" s="298"/>
      <c r="AB282" s="299"/>
      <c r="AC282" s="299"/>
      <c r="AD282" s="298"/>
      <c r="AE282" s="299"/>
      <c r="AF282" s="292"/>
      <c r="AG282" s="300" t="s">
        <v>904</v>
      </c>
      <c r="AH282" s="301"/>
      <c r="AI282" s="292">
        <v>114</v>
      </c>
      <c r="AJ282" s="301">
        <v>45195</v>
      </c>
      <c r="AK282" s="301">
        <v>39352</v>
      </c>
      <c r="AL282" s="301">
        <v>45156</v>
      </c>
      <c r="AM282" s="346"/>
      <c r="AN282" s="339"/>
      <c r="AO282" s="302" t="str">
        <f>_xlfn.IFNA(IF(VLOOKUP(tabItens[[#This Row],[CÓDIGO]],tabExcluirDoEstoque[#Data],1,FALSE),"sim",""),"")</f>
        <v/>
      </c>
      <c r="AP282" s="303" t="str">
        <f ca="1">IF(OR(ISBLANK(tabItens[[#This Row],[ATA DT.VALID.]]),tabItens[[#This Row],[ATA DT.VALID.]]="",tabItens[[#This Row],[ATA DT.VALID.]]=" "),"",IF(TYPE(tabItens[[#This Row],[ATA DT.VALID.]])=1,ROUNDUP((tabItens[[#This Row],[ATA DT.VALID.]]-TODAY())/7,0),""))</f>
        <v/>
      </c>
      <c r="AQ282" s="304">
        <v>0</v>
      </c>
      <c r="AR282" s="305" t="str">
        <f>IF(ISBLANK(tabItens[[#This Row],[CÓDIGO]]),"",IFERROR(VLOOKUP(tabItens[[#This Row],[CÓDIGO]],Consumo!$C$3:$AC$862,26,FALSE),0))</f>
        <v>09.2023</v>
      </c>
      <c r="AS282" s="306">
        <f>SUMIF(Consumo!$C$3:$C$862,tabItens[[#This Row],[CÓDIGO]],Consumo!$N$3:$N$862) + SUMIF(Consumo!$C$3:$C$862,tabItens[[#This Row],[CÓDIGO]],Consumo!$O$3:$O$862) + SUMIF(Consumo!$C$3:$C$862,tabItens[[#This Row],[CÓDIGO]],Consumo!$P$3:$P$862) + SUMIF(Consumo!$C$3:$C$862,tabItens[[#This Row],[CÓDIGO]],Consumo!$Q$3:$Q$862)</f>
        <v>16</v>
      </c>
      <c r="AT282" s="306">
        <f>SUMIF(Consumo!$C$3:$C$862,tabItens[[#This Row],[CÓDIGO]],Consumo!$Z$3:$Z$862)</f>
        <v>61</v>
      </c>
      <c r="AU282" s="307">
        <f>SUMIF(Consumo!$C$3:$C$862,tabItens[[#This Row],[CÓDIGO]],Consumo!$AA$3:$AA$862)</f>
        <v>10</v>
      </c>
      <c r="AV282" s="308">
        <f>SUMIF(Consumo!$C$3:$C$862,tabItens[[#This Row],[CÓDIGO]],Consumo!$Y$3:$Y$862)</f>
        <v>5.083333333333333</v>
      </c>
      <c r="AW282" s="281">
        <f>tabItens[[#This Row],[QTDE ATUAL]] + tabItens[[#This Row],[RC QTDE]] + tabItens[[#This Row],[AF SALDO]] + tabItens[[#This Row],[Recentes]]</f>
        <v>314</v>
      </c>
      <c r="AX282" s="309">
        <v>13</v>
      </c>
      <c r="AY282" s="309">
        <v>4</v>
      </c>
      <c r="AZ282" s="309">
        <f>IF(ISBLANK(tabItens[[#This Row],[CÓDIGO]]),"",tabItens[[#This Row],[PontoMês]] * (AZ$2+tabItens[[#This Row],[PontoQtM]]))</f>
        <v>52</v>
      </c>
      <c r="BA282" s="308">
        <f>tabItens[[#This Row],[PontoPed]] - tabItens[[#This Row],[Saldo]] + (1/10)</f>
        <v>-261.89999999999998</v>
      </c>
      <c r="BB282" s="308">
        <f xml:space="preserve"> tabItens[[#This Row],[PontoMês]] * BB$2 - tabItens[[#This Row],[QTDE ATUAL]] - (1/10)</f>
        <v>-301.10000000000002</v>
      </c>
      <c r="BC282" s="310">
        <f>IF( tabItens[[#This Row],[PontoPed]]&gt;0, IF(tabItens[[#This Row],[PontoPed]]&lt;1, 1, IF( tabItens[[#This Row],[Saldo]]&gt;tabItens[[#This Row],[PontoPed]], 0, (tabItens[[#This Row],[PontoPed]]-tabItens[[#This Row],[Saldo]])/tabItens[[#This Row],[PontoPed]] ) ), 0 )</f>
        <v>0</v>
      </c>
      <c r="BD282" s="311">
        <f>ROUNDDOWN(IF( OR( AND(tabItens[[#This Row],[PontoPed]]&lt;tabItens[[#This Row],[Saldo]],tabItens[[#This Row],[Saldo]]&gt;0), tabItens[[#This Row],[PontoPed]]=0), 99, IF(AND(tabItens[[#This Row],[Saldo]]=0,tabItens[[#This Row],[PontoPed]]&gt;0), 0, (1-tabItens[[#This Row],[PctAb]])*10 ) ),0)</f>
        <v>99</v>
      </c>
      <c r="BE282" s="312">
        <f>MAX(ROUNDDOWN( IF(tabItens[[#This Row],[Abaixo]] &gt; 0,   tabItens[[#This Row],[Abaixo]] + (tabItens[[#This Row],[PontoMês]] * IF( OR( ISBLANK(tabItens[[#This Row],[ATA Nº/ANO]]), tabItens[[#This Row],[ATA Nº/ANO]] = ""),BE$2,BE$1)),0),0),0)</f>
        <v>0</v>
      </c>
      <c r="BF28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2" s="313">
        <f>SUMIF(Consumo!$C$3:$C$862,tabItens[[#This Row],[CÓDIGO]],Consumo!$E$3:$E$862)</f>
        <v>20</v>
      </c>
      <c r="BH282" s="314">
        <f>IF(AND(tabItens[[#This Row],[Pend]] &gt; 0,tabItens[[#This Row],[Consumo]] &lt;&gt; 0), tabItens[[#This Row],[Pend]] / tabItens[[#This Row],[Consumo]], 0 )</f>
        <v>0.32786885245901637</v>
      </c>
      <c r="BI282" s="313"/>
      <c r="BJ282" s="313"/>
      <c r="BK282" s="315" t="s">
        <v>907</v>
      </c>
    </row>
    <row r="283" spans="1:63" x14ac:dyDescent="0.3">
      <c r="A283" s="336">
        <v>110578</v>
      </c>
      <c r="B283" s="277" t="s">
        <v>1710</v>
      </c>
      <c r="C283" s="337" t="s">
        <v>1711</v>
      </c>
      <c r="D283" s="338">
        <v>5.09</v>
      </c>
      <c r="E283" s="339"/>
      <c r="F283" s="339"/>
      <c r="G283" s="339" t="s">
        <v>892</v>
      </c>
      <c r="H283" s="281">
        <v>140</v>
      </c>
      <c r="I283" s="340">
        <v>103003</v>
      </c>
      <c r="J283" s="341">
        <v>5.09</v>
      </c>
      <c r="K283" s="342">
        <v>135</v>
      </c>
      <c r="L283" s="285">
        <f>IF(tabItens[[#This Row],[Média]] &gt; 0, tabItens[[#This Row],[QTDE ATUAL]] / tabItens[[#This Row],[Média]],999.9)</f>
        <v>7.6712328767123283</v>
      </c>
      <c r="M283" s="286">
        <v>0</v>
      </c>
      <c r="N283" s="287">
        <f>tabItens[[#This Row],[VALOR UNIT.]] * tabItens[[#This Row],[LC]]</f>
        <v>0</v>
      </c>
      <c r="O283" s="344" t="s">
        <v>2203</v>
      </c>
      <c r="P283" s="289"/>
      <c r="Q283" s="345"/>
      <c r="R283" s="343"/>
      <c r="S283" s="346"/>
      <c r="T283" s="292">
        <f>ROUNDDOWN(IFERROR(tabItens[[#This Row],[ATA DT.VALID.]] - $D$1,0) / 30,0)</f>
        <v>-1507</v>
      </c>
      <c r="U283" s="277" t="s">
        <v>1575</v>
      </c>
      <c r="V283" s="293">
        <v>1</v>
      </c>
      <c r="W283" s="294" t="s">
        <v>2103</v>
      </c>
      <c r="X283" s="295">
        <v>72</v>
      </c>
      <c r="Y283" s="296">
        <v>9</v>
      </c>
      <c r="Z283" s="297"/>
      <c r="AA283" s="298"/>
      <c r="AB283" s="299"/>
      <c r="AC283" s="299"/>
      <c r="AD283" s="298"/>
      <c r="AE283" s="299"/>
      <c r="AF283" s="292"/>
      <c r="AG283" s="300" t="s">
        <v>904</v>
      </c>
      <c r="AH283" s="301"/>
      <c r="AI283" s="292">
        <v>120</v>
      </c>
      <c r="AJ283" s="301">
        <v>45180</v>
      </c>
      <c r="AK283" s="301">
        <v>39916</v>
      </c>
      <c r="AL283" s="301">
        <v>45145</v>
      </c>
      <c r="AM283" s="346"/>
      <c r="AN283" s="339"/>
      <c r="AO283" s="302" t="str">
        <f>_xlfn.IFNA(IF(VLOOKUP(tabItens[[#This Row],[CÓDIGO]],tabExcluirDoEstoque[#Data],1,FALSE),"sim",""),"")</f>
        <v/>
      </c>
      <c r="AP283" s="303" t="str">
        <f ca="1">IF(OR(ISBLANK(tabItens[[#This Row],[ATA DT.VALID.]]),tabItens[[#This Row],[ATA DT.VALID.]]="",tabItens[[#This Row],[ATA DT.VALID.]]=" "),"",IF(TYPE(tabItens[[#This Row],[ATA DT.VALID.]])=1,ROUNDUP((tabItens[[#This Row],[ATA DT.VALID.]]-TODAY())/7,0),""))</f>
        <v/>
      </c>
      <c r="AQ283" s="304">
        <v>0</v>
      </c>
      <c r="AR283" s="305" t="str">
        <f>IF(ISBLANK(tabItens[[#This Row],[CÓDIGO]]),"",IFERROR(VLOOKUP(tabItens[[#This Row],[CÓDIGO]],Consumo!$C$3:$AC$862,26,FALSE),0))</f>
        <v>09.2023</v>
      </c>
      <c r="AS283" s="306">
        <f>SUMIF(Consumo!$C$3:$C$862,tabItens[[#This Row],[CÓDIGO]],Consumo!$N$3:$N$862) + SUMIF(Consumo!$C$3:$C$862,tabItens[[#This Row],[CÓDIGO]],Consumo!$O$3:$O$862) + SUMIF(Consumo!$C$3:$C$862,tabItens[[#This Row],[CÓDIGO]],Consumo!$P$3:$P$862) + SUMIF(Consumo!$C$3:$C$862,tabItens[[#This Row],[CÓDIGO]],Consumo!$Q$3:$Q$862)</f>
        <v>58</v>
      </c>
      <c r="AT283" s="306">
        <f>SUMIF(Consumo!$C$3:$C$862,tabItens[[#This Row],[CÓDIGO]],Consumo!$Z$3:$Z$862)</f>
        <v>220</v>
      </c>
      <c r="AU283" s="307">
        <f>SUMIF(Consumo!$C$3:$C$862,tabItens[[#This Row],[CÓDIGO]],Consumo!$AA$3:$AA$862)</f>
        <v>30</v>
      </c>
      <c r="AV283" s="308">
        <f>SUMIF(Consumo!$C$3:$C$862,tabItens[[#This Row],[CÓDIGO]],Consumo!$Y$3:$Y$862)</f>
        <v>18.25</v>
      </c>
      <c r="AW283" s="281">
        <f>tabItens[[#This Row],[QTDE ATUAL]] + tabItens[[#This Row],[RC QTDE]] + tabItens[[#This Row],[AF SALDO]] + tabItens[[#This Row],[Recentes]]</f>
        <v>140</v>
      </c>
      <c r="AX283" s="309">
        <v>31</v>
      </c>
      <c r="AY283" s="309">
        <v>4</v>
      </c>
      <c r="AZ283" s="309">
        <f>IF(ISBLANK(tabItens[[#This Row],[CÓDIGO]]),"",tabItens[[#This Row],[PontoMês]] * (AZ$2+tabItens[[#This Row],[PontoQtM]]))</f>
        <v>124</v>
      </c>
      <c r="BA283" s="308">
        <f>tabItens[[#This Row],[PontoPed]] - tabItens[[#This Row],[Saldo]] + (1/10)</f>
        <v>-15.9</v>
      </c>
      <c r="BB283" s="308">
        <f xml:space="preserve"> tabItens[[#This Row],[PontoMês]] * BB$2 - tabItens[[#This Row],[QTDE ATUAL]] - (1/10)</f>
        <v>-109.1</v>
      </c>
      <c r="BC283" s="310">
        <f>IF( tabItens[[#This Row],[PontoPed]]&gt;0, IF(tabItens[[#This Row],[PontoPed]]&lt;1, 1, IF( tabItens[[#This Row],[Saldo]]&gt;tabItens[[#This Row],[PontoPed]], 0, (tabItens[[#This Row],[PontoPed]]-tabItens[[#This Row],[Saldo]])/tabItens[[#This Row],[PontoPed]] ) ), 0 )</f>
        <v>0</v>
      </c>
      <c r="BD283" s="311">
        <f>ROUNDDOWN(IF( OR( AND(tabItens[[#This Row],[PontoPed]]&lt;tabItens[[#This Row],[Saldo]],tabItens[[#This Row],[Saldo]]&gt;0), tabItens[[#This Row],[PontoPed]]=0), 99, IF(AND(tabItens[[#This Row],[Saldo]]=0,tabItens[[#This Row],[PontoPed]]&gt;0), 0, (1-tabItens[[#This Row],[PctAb]])*10 ) ),0)</f>
        <v>99</v>
      </c>
      <c r="BE283" s="312">
        <f>MAX(ROUNDDOWN( IF(tabItens[[#This Row],[Abaixo]] &gt; 0,   tabItens[[#This Row],[Abaixo]] + (tabItens[[#This Row],[PontoMês]] * IF( OR( ISBLANK(tabItens[[#This Row],[ATA Nº/ANO]]), tabItens[[#This Row],[ATA Nº/ANO]] = ""),BE$2,BE$1)),0),0),0)</f>
        <v>0</v>
      </c>
      <c r="BF28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3" s="313">
        <f>SUMIF(Consumo!$C$3:$C$862,tabItens[[#This Row],[CÓDIGO]],Consumo!$E$3:$E$862)</f>
        <v>0</v>
      </c>
      <c r="BH283" s="314">
        <f>IF(AND(tabItens[[#This Row],[Pend]] &gt; 0,tabItens[[#This Row],[Consumo]] &lt;&gt; 0), tabItens[[#This Row],[Pend]] / tabItens[[#This Row],[Consumo]], 0 )</f>
        <v>0</v>
      </c>
      <c r="BI283" s="313"/>
      <c r="BJ283" s="313"/>
      <c r="BK283" s="315" t="s">
        <v>907</v>
      </c>
    </row>
    <row r="284" spans="1:63" x14ac:dyDescent="0.3">
      <c r="A284" s="336">
        <v>12763</v>
      </c>
      <c r="B284" s="277" t="s">
        <v>1004</v>
      </c>
      <c r="C284" s="337" t="s">
        <v>612</v>
      </c>
      <c r="D284" s="338">
        <v>22.8</v>
      </c>
      <c r="E284" s="339"/>
      <c r="F284" s="339"/>
      <c r="G284" s="339" t="s">
        <v>892</v>
      </c>
      <c r="H284" s="281">
        <v>988</v>
      </c>
      <c r="I284" s="340">
        <v>103003</v>
      </c>
      <c r="J284" s="341">
        <v>22.8</v>
      </c>
      <c r="K284" s="342">
        <v>908</v>
      </c>
      <c r="L284" s="285">
        <f>IF(tabItens[[#This Row],[Média]] &gt; 0, tabItens[[#This Row],[QTDE ATUAL]] / tabItens[[#This Row],[Média]],999.9)</f>
        <v>9.8308457711442792</v>
      </c>
      <c r="M284" s="286">
        <v>0</v>
      </c>
      <c r="N284" s="287">
        <f>tabItens[[#This Row],[VALOR UNIT.]] * tabItens[[#This Row],[LC]]</f>
        <v>0</v>
      </c>
      <c r="O284" s="344" t="s">
        <v>2121</v>
      </c>
      <c r="P284" s="289"/>
      <c r="Q284" s="345"/>
      <c r="R284" s="343"/>
      <c r="S284" s="346"/>
      <c r="T284" s="292">
        <f>ROUNDDOWN(IFERROR(tabItens[[#This Row],[ATA DT.VALID.]] - $D$1,0) / 30,0)</f>
        <v>-1507</v>
      </c>
      <c r="U284" s="277" t="s">
        <v>1005</v>
      </c>
      <c r="V284" s="293">
        <v>1</v>
      </c>
      <c r="W284" s="294" t="s">
        <v>906</v>
      </c>
      <c r="X284" s="295">
        <v>51</v>
      </c>
      <c r="Y284" s="296">
        <v>3</v>
      </c>
      <c r="Z284" s="297"/>
      <c r="AA284" s="298"/>
      <c r="AB284" s="299"/>
      <c r="AC284" s="299"/>
      <c r="AD284" s="298"/>
      <c r="AE284" s="299"/>
      <c r="AF284" s="292"/>
      <c r="AG284" s="300" t="s">
        <v>904</v>
      </c>
      <c r="AH284" s="301"/>
      <c r="AI284" s="292">
        <v>362</v>
      </c>
      <c r="AJ284" s="301">
        <v>45181</v>
      </c>
      <c r="AK284" s="301" t="s">
        <v>892</v>
      </c>
      <c r="AL284" s="301">
        <v>45160</v>
      </c>
      <c r="AM284" s="346"/>
      <c r="AN284" s="339"/>
      <c r="AO284" s="302" t="str">
        <f>_xlfn.IFNA(IF(VLOOKUP(tabItens[[#This Row],[CÓDIGO]],tabExcluirDoEstoque[#Data],1,FALSE),"sim",""),"")</f>
        <v/>
      </c>
      <c r="AP284" s="303" t="str">
        <f ca="1">IF(OR(ISBLANK(tabItens[[#This Row],[ATA DT.VALID.]]),tabItens[[#This Row],[ATA DT.VALID.]]="",tabItens[[#This Row],[ATA DT.VALID.]]=" "),"",IF(TYPE(tabItens[[#This Row],[ATA DT.VALID.]])=1,ROUNDUP((tabItens[[#This Row],[ATA DT.VALID.]]-TODAY())/7,0),""))</f>
        <v/>
      </c>
      <c r="AQ284" s="304">
        <v>0</v>
      </c>
      <c r="AR284" s="305" t="str">
        <f>IF(ISBLANK(tabItens[[#This Row],[CÓDIGO]]),"",IFERROR(VLOOKUP(tabItens[[#This Row],[CÓDIGO]],Consumo!$C$3:$AC$862,26,FALSE),0))</f>
        <v>08.2023</v>
      </c>
      <c r="AS284" s="306">
        <f>SUMIF(Consumo!$C$3:$C$862,tabItens[[#This Row],[CÓDIGO]],Consumo!$N$3:$N$862) + SUMIF(Consumo!$C$3:$C$862,tabItens[[#This Row],[CÓDIGO]],Consumo!$O$3:$O$862) + SUMIF(Consumo!$C$3:$C$862,tabItens[[#This Row],[CÓDIGO]],Consumo!$P$3:$P$862) + SUMIF(Consumo!$C$3:$C$862,tabItens[[#This Row],[CÓDIGO]],Consumo!$Q$3:$Q$862)</f>
        <v>279</v>
      </c>
      <c r="AT284" s="306">
        <f>SUMIF(Consumo!$C$3:$C$862,tabItens[[#This Row],[CÓDIGO]],Consumo!$Z$3:$Z$862)</f>
        <v>1206</v>
      </c>
      <c r="AU284" s="307">
        <f>SUMIF(Consumo!$C$3:$C$862,tabItens[[#This Row],[CÓDIGO]],Consumo!$AA$3:$AA$862)</f>
        <v>217</v>
      </c>
      <c r="AV284" s="308">
        <f>SUMIF(Consumo!$C$3:$C$862,tabItens[[#This Row],[CÓDIGO]],Consumo!$Y$3:$Y$862)</f>
        <v>100.5</v>
      </c>
      <c r="AW284" s="281">
        <f>tabItens[[#This Row],[QTDE ATUAL]] + tabItens[[#This Row],[RC QTDE]] + tabItens[[#This Row],[AF SALDO]] + tabItens[[#This Row],[Recentes]]</f>
        <v>988</v>
      </c>
      <c r="AX284" s="309">
        <v>100</v>
      </c>
      <c r="AY284" s="309">
        <v>4</v>
      </c>
      <c r="AZ284" s="309">
        <f>IF(ISBLANK(tabItens[[#This Row],[CÓDIGO]]),"",tabItens[[#This Row],[PontoMês]] * (AZ$2+tabItens[[#This Row],[PontoQtM]]))</f>
        <v>400</v>
      </c>
      <c r="BA284" s="308">
        <f>tabItens[[#This Row],[PontoPed]] - tabItens[[#This Row],[Saldo]] + (1/10)</f>
        <v>-587.9</v>
      </c>
      <c r="BB284" s="308">
        <f xml:space="preserve"> tabItens[[#This Row],[PontoMês]] * BB$2 - tabItens[[#This Row],[QTDE ATUAL]] - (1/10)</f>
        <v>-888.1</v>
      </c>
      <c r="BC284" s="310">
        <f>IF( tabItens[[#This Row],[PontoPed]]&gt;0, IF(tabItens[[#This Row],[PontoPed]]&lt;1, 1, IF( tabItens[[#This Row],[Saldo]]&gt;tabItens[[#This Row],[PontoPed]], 0, (tabItens[[#This Row],[PontoPed]]-tabItens[[#This Row],[Saldo]])/tabItens[[#This Row],[PontoPed]] ) ), 0 )</f>
        <v>0</v>
      </c>
      <c r="BD284" s="311">
        <f>ROUNDDOWN(IF( OR( AND(tabItens[[#This Row],[PontoPed]]&lt;tabItens[[#This Row],[Saldo]],tabItens[[#This Row],[Saldo]]&gt;0), tabItens[[#This Row],[PontoPed]]=0), 99, IF(AND(tabItens[[#This Row],[Saldo]]=0,tabItens[[#This Row],[PontoPed]]&gt;0), 0, (1-tabItens[[#This Row],[PctAb]])*10 ) ),0)</f>
        <v>99</v>
      </c>
      <c r="BE284" s="312">
        <f>MAX(ROUNDDOWN( IF(tabItens[[#This Row],[Abaixo]] &gt; 0,   tabItens[[#This Row],[Abaixo]] + (tabItens[[#This Row],[PontoMês]] * IF( OR( ISBLANK(tabItens[[#This Row],[ATA Nº/ANO]]), tabItens[[#This Row],[ATA Nº/ANO]] = ""),BE$2,BE$1)),0),0),0)</f>
        <v>0</v>
      </c>
      <c r="BF28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4" s="313">
        <f>SUMIF(Consumo!$C$3:$C$862,tabItens[[#This Row],[CÓDIGO]],Consumo!$E$3:$E$862)</f>
        <v>122</v>
      </c>
      <c r="BH284" s="314">
        <f>IF(AND(tabItens[[#This Row],[Pend]] &gt; 0,tabItens[[#This Row],[Consumo]] &lt;&gt; 0), tabItens[[#This Row],[Pend]] / tabItens[[#This Row],[Consumo]], 0 )</f>
        <v>0.1011608623548922</v>
      </c>
      <c r="BI284" s="313"/>
      <c r="BJ284" s="313"/>
      <c r="BK284" s="315" t="s">
        <v>907</v>
      </c>
    </row>
    <row r="285" spans="1:63" x14ac:dyDescent="0.3">
      <c r="A285" s="336">
        <v>26282</v>
      </c>
      <c r="B285" s="277" t="s">
        <v>1252</v>
      </c>
      <c r="C285" s="337" t="s">
        <v>264</v>
      </c>
      <c r="D285" s="338">
        <v>297</v>
      </c>
      <c r="E285" s="339"/>
      <c r="F285" s="339"/>
      <c r="G285" s="339" t="s">
        <v>892</v>
      </c>
      <c r="H285" s="281">
        <v>19</v>
      </c>
      <c r="I285" s="340">
        <v>103003</v>
      </c>
      <c r="J285" s="341">
        <v>297</v>
      </c>
      <c r="K285" s="342"/>
      <c r="L285" s="285">
        <f>IF(tabItens[[#This Row],[Média]] &gt; 0, tabItens[[#This Row],[QTDE ATUAL]] / tabItens[[#This Row],[Média]],999.9)</f>
        <v>999.9</v>
      </c>
      <c r="M285" s="286">
        <v>0</v>
      </c>
      <c r="N285" s="287">
        <f>tabItens[[#This Row],[VALOR UNIT.]] * tabItens[[#This Row],[LC]]</f>
        <v>0</v>
      </c>
      <c r="O285" s="344" t="s">
        <v>2121</v>
      </c>
      <c r="P285" s="289"/>
      <c r="Q285" s="345"/>
      <c r="R285" s="343"/>
      <c r="S285" s="346"/>
      <c r="T285" s="292">
        <f>ROUNDDOWN(IFERROR(tabItens[[#This Row],[ATA DT.VALID.]] - $D$1,0) / 30,0)</f>
        <v>-1507</v>
      </c>
      <c r="U285" s="277" t="s">
        <v>1253</v>
      </c>
      <c r="V285" s="293">
        <v>1</v>
      </c>
      <c r="W285" s="294" t="s">
        <v>906</v>
      </c>
      <c r="X285" s="295">
        <v>51</v>
      </c>
      <c r="Y285" s="296">
        <v>26</v>
      </c>
      <c r="Z285" s="297"/>
      <c r="AA285" s="298"/>
      <c r="AB285" s="299"/>
      <c r="AC285" s="299"/>
      <c r="AD285" s="298"/>
      <c r="AE285" s="299"/>
      <c r="AF285" s="292"/>
      <c r="AG285" s="300" t="s">
        <v>904</v>
      </c>
      <c r="AH285" s="301"/>
      <c r="AI285" s="292">
        <v>0</v>
      </c>
      <c r="AJ285" s="301">
        <v>42381</v>
      </c>
      <c r="AK285" s="301" t="s">
        <v>892</v>
      </c>
      <c r="AL285" s="301">
        <v>42349</v>
      </c>
      <c r="AM285" s="346"/>
      <c r="AN285" s="339"/>
      <c r="AO285" s="302" t="str">
        <f>_xlfn.IFNA(IF(VLOOKUP(tabItens[[#This Row],[CÓDIGO]],tabExcluirDoEstoque[#Data],1,FALSE),"sim",""),"")</f>
        <v/>
      </c>
      <c r="AP285" s="303" t="str">
        <f ca="1">IF(OR(ISBLANK(tabItens[[#This Row],[ATA DT.VALID.]]),tabItens[[#This Row],[ATA DT.VALID.]]="",tabItens[[#This Row],[ATA DT.VALID.]]=" "),"",IF(TYPE(tabItens[[#This Row],[ATA DT.VALID.]])=1,ROUNDUP((tabItens[[#This Row],[ATA DT.VALID.]]-TODAY())/7,0),""))</f>
        <v/>
      </c>
      <c r="AQ285" s="304">
        <v>0</v>
      </c>
      <c r="AR285" s="305">
        <f>IF(ISBLANK(tabItens[[#This Row],[CÓDIGO]]),"",IFERROR(VLOOKUP(tabItens[[#This Row],[CÓDIGO]],Consumo!$C$3:$AC$862,26,FALSE),0))</f>
        <v>0</v>
      </c>
      <c r="AS285" s="306">
        <f>SUMIF(Consumo!$C$3:$C$862,tabItens[[#This Row],[CÓDIGO]],Consumo!$N$3:$N$862) + SUMIF(Consumo!$C$3:$C$862,tabItens[[#This Row],[CÓDIGO]],Consumo!$O$3:$O$862) + SUMIF(Consumo!$C$3:$C$862,tabItens[[#This Row],[CÓDIGO]],Consumo!$P$3:$P$862) + SUMIF(Consumo!$C$3:$C$862,tabItens[[#This Row],[CÓDIGO]],Consumo!$Q$3:$Q$862)</f>
        <v>0</v>
      </c>
      <c r="AT285" s="306">
        <f>SUMIF(Consumo!$C$3:$C$862,tabItens[[#This Row],[CÓDIGO]],Consumo!$Z$3:$Z$862)</f>
        <v>0</v>
      </c>
      <c r="AU285" s="307">
        <f>SUMIF(Consumo!$C$3:$C$862,tabItens[[#This Row],[CÓDIGO]],Consumo!$AA$3:$AA$862)</f>
        <v>0</v>
      </c>
      <c r="AV285" s="308">
        <f>SUMIF(Consumo!$C$3:$C$862,tabItens[[#This Row],[CÓDIGO]],Consumo!$Y$3:$Y$862)</f>
        <v>0</v>
      </c>
      <c r="AW285" s="281">
        <f>tabItens[[#This Row],[QTDE ATUAL]] + tabItens[[#This Row],[RC QTDE]] + tabItens[[#This Row],[AF SALDO]] + tabItens[[#This Row],[Recentes]]</f>
        <v>19</v>
      </c>
      <c r="AX285" s="309">
        <v>1</v>
      </c>
      <c r="AY285" s="309">
        <v>4</v>
      </c>
      <c r="AZ285" s="309">
        <f>IF(ISBLANK(tabItens[[#This Row],[CÓDIGO]]),"",tabItens[[#This Row],[PontoMês]] * (AZ$2+tabItens[[#This Row],[PontoQtM]]))</f>
        <v>4</v>
      </c>
      <c r="BA285" s="308">
        <f>tabItens[[#This Row],[PontoPed]] - tabItens[[#This Row],[Saldo]] + (1/10)</f>
        <v>-14.9</v>
      </c>
      <c r="BB285" s="308">
        <f xml:space="preserve"> tabItens[[#This Row],[PontoMês]] * BB$2 - tabItens[[#This Row],[QTDE ATUAL]] - (1/10)</f>
        <v>-18.100000000000001</v>
      </c>
      <c r="BC285" s="310">
        <f>IF( tabItens[[#This Row],[PontoPed]]&gt;0, IF(tabItens[[#This Row],[PontoPed]]&lt;1, 1, IF( tabItens[[#This Row],[Saldo]]&gt;tabItens[[#This Row],[PontoPed]], 0, (tabItens[[#This Row],[PontoPed]]-tabItens[[#This Row],[Saldo]])/tabItens[[#This Row],[PontoPed]] ) ), 0 )</f>
        <v>0</v>
      </c>
      <c r="BD285" s="311">
        <f>ROUNDDOWN(IF( OR( AND(tabItens[[#This Row],[PontoPed]]&lt;tabItens[[#This Row],[Saldo]],tabItens[[#This Row],[Saldo]]&gt;0), tabItens[[#This Row],[PontoPed]]=0), 99, IF(AND(tabItens[[#This Row],[Saldo]]=0,tabItens[[#This Row],[PontoPed]]&gt;0), 0, (1-tabItens[[#This Row],[PctAb]])*10 ) ),0)</f>
        <v>99</v>
      </c>
      <c r="BE285" s="312">
        <f>MAX(ROUNDDOWN( IF(tabItens[[#This Row],[Abaixo]] &gt; 0,   tabItens[[#This Row],[Abaixo]] + (tabItens[[#This Row],[PontoMês]] * IF( OR( ISBLANK(tabItens[[#This Row],[ATA Nº/ANO]]), tabItens[[#This Row],[ATA Nº/ANO]] = ""),BE$2,BE$1)),0),0),0)</f>
        <v>0</v>
      </c>
      <c r="BF28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5" s="313">
        <f>SUMIF(Consumo!$C$3:$C$862,tabItens[[#This Row],[CÓDIGO]],Consumo!$E$3:$E$862)</f>
        <v>0</v>
      </c>
      <c r="BH285" s="314">
        <f>IF(AND(tabItens[[#This Row],[Pend]] &gt; 0,tabItens[[#This Row],[Consumo]] &lt;&gt; 0), tabItens[[#This Row],[Pend]] / tabItens[[#This Row],[Consumo]], 0 )</f>
        <v>0</v>
      </c>
      <c r="BI285" s="313"/>
      <c r="BJ285" s="313"/>
      <c r="BK285" s="315" t="s">
        <v>907</v>
      </c>
    </row>
    <row r="286" spans="1:63" x14ac:dyDescent="0.3">
      <c r="A286" s="336">
        <v>34214</v>
      </c>
      <c r="B286" s="277" t="s">
        <v>1296</v>
      </c>
      <c r="C286" s="337" t="s">
        <v>264</v>
      </c>
      <c r="D286" s="338">
        <v>655</v>
      </c>
      <c r="E286" s="339"/>
      <c r="F286" s="339"/>
      <c r="G286" s="339" t="s">
        <v>892</v>
      </c>
      <c r="H286" s="281">
        <v>21</v>
      </c>
      <c r="I286" s="340">
        <v>103003</v>
      </c>
      <c r="J286" s="341">
        <v>655</v>
      </c>
      <c r="K286" s="342"/>
      <c r="L286" s="285">
        <f>IF(tabItens[[#This Row],[Média]] &gt; 0, tabItens[[#This Row],[QTDE ATUAL]] / tabItens[[#This Row],[Média]],999.9)</f>
        <v>999.9</v>
      </c>
      <c r="M286" s="286">
        <v>0</v>
      </c>
      <c r="N286" s="287">
        <f>tabItens[[#This Row],[VALOR UNIT.]] * tabItens[[#This Row],[LC]]</f>
        <v>0</v>
      </c>
      <c r="O286" s="344" t="s">
        <v>2121</v>
      </c>
      <c r="P286" s="289"/>
      <c r="Q286" s="345"/>
      <c r="R286" s="343"/>
      <c r="S286" s="346"/>
      <c r="T286" s="292">
        <f>ROUNDDOWN(IFERROR(tabItens[[#This Row],[ATA DT.VALID.]] - $D$1,0) / 30,0)</f>
        <v>-1507</v>
      </c>
      <c r="U286" s="277" t="s">
        <v>1253</v>
      </c>
      <c r="V286" s="293">
        <v>1</v>
      </c>
      <c r="W286" s="294" t="s">
        <v>906</v>
      </c>
      <c r="X286" s="295">
        <v>51</v>
      </c>
      <c r="Y286" s="296">
        <v>26</v>
      </c>
      <c r="Z286" s="297"/>
      <c r="AA286" s="298"/>
      <c r="AB286" s="299"/>
      <c r="AC286" s="299"/>
      <c r="AD286" s="298"/>
      <c r="AE286" s="299"/>
      <c r="AF286" s="292"/>
      <c r="AG286" s="300" t="s">
        <v>904</v>
      </c>
      <c r="AH286" s="301"/>
      <c r="AI286" s="292">
        <v>0</v>
      </c>
      <c r="AJ286" s="301">
        <v>45201</v>
      </c>
      <c r="AK286" s="301" t="s">
        <v>892</v>
      </c>
      <c r="AL286" s="301">
        <v>45160</v>
      </c>
      <c r="AM286" s="346"/>
      <c r="AN286" s="339"/>
      <c r="AO286" s="302" t="str">
        <f>_xlfn.IFNA(IF(VLOOKUP(tabItens[[#This Row],[CÓDIGO]],tabExcluirDoEstoque[#Data],1,FALSE),"sim",""),"")</f>
        <v/>
      </c>
      <c r="AP286" s="303" t="str">
        <f ca="1">IF(OR(ISBLANK(tabItens[[#This Row],[ATA DT.VALID.]]),tabItens[[#This Row],[ATA DT.VALID.]]="",tabItens[[#This Row],[ATA DT.VALID.]]=" "),"",IF(TYPE(tabItens[[#This Row],[ATA DT.VALID.]])=1,ROUNDUP((tabItens[[#This Row],[ATA DT.VALID.]]-TODAY())/7,0),""))</f>
        <v/>
      </c>
      <c r="AQ286" s="304">
        <v>0</v>
      </c>
      <c r="AR286" s="305">
        <f>IF(ISBLANK(tabItens[[#This Row],[CÓDIGO]]),"",IFERROR(VLOOKUP(tabItens[[#This Row],[CÓDIGO]],Consumo!$C$3:$AC$862,26,FALSE),0))</f>
        <v>0</v>
      </c>
      <c r="AS286" s="306">
        <f>SUMIF(Consumo!$C$3:$C$862,tabItens[[#This Row],[CÓDIGO]],Consumo!$N$3:$N$862) + SUMIF(Consumo!$C$3:$C$862,tabItens[[#This Row],[CÓDIGO]],Consumo!$O$3:$O$862) + SUMIF(Consumo!$C$3:$C$862,tabItens[[#This Row],[CÓDIGO]],Consumo!$P$3:$P$862) + SUMIF(Consumo!$C$3:$C$862,tabItens[[#This Row],[CÓDIGO]],Consumo!$Q$3:$Q$862)</f>
        <v>0</v>
      </c>
      <c r="AT286" s="306">
        <f>SUMIF(Consumo!$C$3:$C$862,tabItens[[#This Row],[CÓDIGO]],Consumo!$Z$3:$Z$862)</f>
        <v>0</v>
      </c>
      <c r="AU286" s="307">
        <f>SUMIF(Consumo!$C$3:$C$862,tabItens[[#This Row],[CÓDIGO]],Consumo!$AA$3:$AA$862)</f>
        <v>0</v>
      </c>
      <c r="AV286" s="308">
        <f>SUMIF(Consumo!$C$3:$C$862,tabItens[[#This Row],[CÓDIGO]],Consumo!$Y$3:$Y$862)</f>
        <v>0</v>
      </c>
      <c r="AW286" s="281">
        <f>tabItens[[#This Row],[QTDE ATUAL]] + tabItens[[#This Row],[RC QTDE]] + tabItens[[#This Row],[AF SALDO]] + tabItens[[#This Row],[Recentes]]</f>
        <v>21</v>
      </c>
      <c r="AX286" s="309">
        <v>1</v>
      </c>
      <c r="AY286" s="309">
        <v>4</v>
      </c>
      <c r="AZ286" s="309">
        <f>IF(ISBLANK(tabItens[[#This Row],[CÓDIGO]]),"",tabItens[[#This Row],[PontoMês]] * (AZ$2+tabItens[[#This Row],[PontoQtM]]))</f>
        <v>4</v>
      </c>
      <c r="BA286" s="308">
        <f>tabItens[[#This Row],[PontoPed]] - tabItens[[#This Row],[Saldo]] + (1/10)</f>
        <v>-16.899999999999999</v>
      </c>
      <c r="BB286" s="308">
        <f xml:space="preserve"> tabItens[[#This Row],[PontoMês]] * BB$2 - tabItens[[#This Row],[QTDE ATUAL]] - (1/10)</f>
        <v>-20.100000000000001</v>
      </c>
      <c r="BC286" s="310">
        <f>IF( tabItens[[#This Row],[PontoPed]]&gt;0, IF(tabItens[[#This Row],[PontoPed]]&lt;1, 1, IF( tabItens[[#This Row],[Saldo]]&gt;tabItens[[#This Row],[PontoPed]], 0, (tabItens[[#This Row],[PontoPed]]-tabItens[[#This Row],[Saldo]])/tabItens[[#This Row],[PontoPed]] ) ), 0 )</f>
        <v>0</v>
      </c>
      <c r="BD286" s="311">
        <f>ROUNDDOWN(IF( OR( AND(tabItens[[#This Row],[PontoPed]]&lt;tabItens[[#This Row],[Saldo]],tabItens[[#This Row],[Saldo]]&gt;0), tabItens[[#This Row],[PontoPed]]=0), 99, IF(AND(tabItens[[#This Row],[Saldo]]=0,tabItens[[#This Row],[PontoPed]]&gt;0), 0, (1-tabItens[[#This Row],[PctAb]])*10 ) ),0)</f>
        <v>99</v>
      </c>
      <c r="BE286" s="312">
        <f>MAX(ROUNDDOWN( IF(tabItens[[#This Row],[Abaixo]] &gt; 0,   tabItens[[#This Row],[Abaixo]] + (tabItens[[#This Row],[PontoMês]] * IF( OR( ISBLANK(tabItens[[#This Row],[ATA Nº/ANO]]), tabItens[[#This Row],[ATA Nº/ANO]] = ""),BE$2,BE$1)),0),0),0)</f>
        <v>0</v>
      </c>
      <c r="BF28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6" s="313">
        <f>SUMIF(Consumo!$C$3:$C$862,tabItens[[#This Row],[CÓDIGO]],Consumo!$E$3:$E$862)</f>
        <v>0</v>
      </c>
      <c r="BH286" s="314">
        <f>IF(AND(tabItens[[#This Row],[Pend]] &gt; 0,tabItens[[#This Row],[Consumo]] &lt;&gt; 0), tabItens[[#This Row],[Pend]] / tabItens[[#This Row],[Consumo]], 0 )</f>
        <v>0</v>
      </c>
      <c r="BI286" s="313"/>
      <c r="BJ286" s="313"/>
      <c r="BK286" s="315" t="s">
        <v>907</v>
      </c>
    </row>
    <row r="287" spans="1:63" x14ac:dyDescent="0.3">
      <c r="A287" s="336">
        <v>115841</v>
      </c>
      <c r="B287" s="277" t="s">
        <v>1762</v>
      </c>
      <c r="C287" s="337" t="s">
        <v>31</v>
      </c>
      <c r="D287" s="338">
        <v>719.5</v>
      </c>
      <c r="E287" s="339"/>
      <c r="F287" s="339"/>
      <c r="G287" s="339" t="s">
        <v>892</v>
      </c>
      <c r="H287" s="281">
        <v>14</v>
      </c>
      <c r="I287" s="340">
        <v>103003</v>
      </c>
      <c r="J287" s="341">
        <v>719.5</v>
      </c>
      <c r="K287" s="342"/>
      <c r="L287" s="285">
        <f>IF(tabItens[[#This Row],[Média]] &gt; 0, tabItens[[#This Row],[QTDE ATUAL]] / tabItens[[#This Row],[Média]],999.9)</f>
        <v>999.9</v>
      </c>
      <c r="M287" s="286">
        <v>0</v>
      </c>
      <c r="N287" s="287">
        <f>tabItens[[#This Row],[VALOR UNIT.]] * tabItens[[#This Row],[LC]]</f>
        <v>0</v>
      </c>
      <c r="O287" s="344" t="s">
        <v>2121</v>
      </c>
      <c r="P287" s="289"/>
      <c r="Q287" s="345"/>
      <c r="R287" s="343"/>
      <c r="S287" s="346"/>
      <c r="T287" s="292">
        <f>ROUNDDOWN(IFERROR(tabItens[[#This Row],[ATA DT.VALID.]] - $D$1,0) / 30,0)</f>
        <v>-1507</v>
      </c>
      <c r="U287" s="277" t="s">
        <v>1253</v>
      </c>
      <c r="V287" s="293">
        <v>1</v>
      </c>
      <c r="W287" s="294" t="s">
        <v>906</v>
      </c>
      <c r="X287" s="295">
        <v>51</v>
      </c>
      <c r="Y287" s="296">
        <v>26</v>
      </c>
      <c r="Z287" s="297"/>
      <c r="AA287" s="298"/>
      <c r="AB287" s="299"/>
      <c r="AC287" s="299"/>
      <c r="AD287" s="298"/>
      <c r="AE287" s="299"/>
      <c r="AF287" s="292"/>
      <c r="AG287" s="300" t="s">
        <v>904</v>
      </c>
      <c r="AH287" s="301"/>
      <c r="AI287" s="292">
        <v>0</v>
      </c>
      <c r="AJ287" s="301">
        <v>43455</v>
      </c>
      <c r="AK287" s="301">
        <v>40357</v>
      </c>
      <c r="AL287" s="301">
        <v>44377</v>
      </c>
      <c r="AM287" s="346"/>
      <c r="AN287" s="339"/>
      <c r="AO287" s="302" t="str">
        <f>_xlfn.IFNA(IF(VLOOKUP(tabItens[[#This Row],[CÓDIGO]],tabExcluirDoEstoque[#Data],1,FALSE),"sim",""),"")</f>
        <v/>
      </c>
      <c r="AP287" s="303" t="str">
        <f ca="1">IF(OR(ISBLANK(tabItens[[#This Row],[ATA DT.VALID.]]),tabItens[[#This Row],[ATA DT.VALID.]]="",tabItens[[#This Row],[ATA DT.VALID.]]=" "),"",IF(TYPE(tabItens[[#This Row],[ATA DT.VALID.]])=1,ROUNDUP((tabItens[[#This Row],[ATA DT.VALID.]]-TODAY())/7,0),""))</f>
        <v/>
      </c>
      <c r="AQ287" s="304">
        <v>0</v>
      </c>
      <c r="AR287" s="305">
        <f>IF(ISBLANK(tabItens[[#This Row],[CÓDIGO]]),"",IFERROR(VLOOKUP(tabItens[[#This Row],[CÓDIGO]],Consumo!$C$3:$AC$862,26,FALSE),0))</f>
        <v>0</v>
      </c>
      <c r="AS287" s="306">
        <f>SUMIF(Consumo!$C$3:$C$862,tabItens[[#This Row],[CÓDIGO]],Consumo!$N$3:$N$862) + SUMIF(Consumo!$C$3:$C$862,tabItens[[#This Row],[CÓDIGO]],Consumo!$O$3:$O$862) + SUMIF(Consumo!$C$3:$C$862,tabItens[[#This Row],[CÓDIGO]],Consumo!$P$3:$P$862) + SUMIF(Consumo!$C$3:$C$862,tabItens[[#This Row],[CÓDIGO]],Consumo!$Q$3:$Q$862)</f>
        <v>0</v>
      </c>
      <c r="AT287" s="306">
        <f>SUMIF(Consumo!$C$3:$C$862,tabItens[[#This Row],[CÓDIGO]],Consumo!$Z$3:$Z$862)</f>
        <v>0</v>
      </c>
      <c r="AU287" s="307">
        <f>SUMIF(Consumo!$C$3:$C$862,tabItens[[#This Row],[CÓDIGO]],Consumo!$AA$3:$AA$862)</f>
        <v>0</v>
      </c>
      <c r="AV287" s="308">
        <f>SUMIF(Consumo!$C$3:$C$862,tabItens[[#This Row],[CÓDIGO]],Consumo!$Y$3:$Y$862)</f>
        <v>0</v>
      </c>
      <c r="AW287" s="281">
        <f>tabItens[[#This Row],[QTDE ATUAL]] + tabItens[[#This Row],[RC QTDE]] + tabItens[[#This Row],[AF SALDO]] + tabItens[[#This Row],[Recentes]]</f>
        <v>14</v>
      </c>
      <c r="AX287" s="309">
        <v>3</v>
      </c>
      <c r="AY287" s="309">
        <v>4</v>
      </c>
      <c r="AZ287" s="309">
        <f>IF(ISBLANK(tabItens[[#This Row],[CÓDIGO]]),"",tabItens[[#This Row],[PontoMês]] * (AZ$2+tabItens[[#This Row],[PontoQtM]]))</f>
        <v>12</v>
      </c>
      <c r="BA287" s="308">
        <f>tabItens[[#This Row],[PontoPed]] - tabItens[[#This Row],[Saldo]] + (1/10)</f>
        <v>-1.9</v>
      </c>
      <c r="BB287" s="308">
        <f xml:space="preserve"> tabItens[[#This Row],[PontoMês]] * BB$2 - tabItens[[#This Row],[QTDE ATUAL]] - (1/10)</f>
        <v>-11.1</v>
      </c>
      <c r="BC287" s="310">
        <f>IF( tabItens[[#This Row],[PontoPed]]&gt;0, IF(tabItens[[#This Row],[PontoPed]]&lt;1, 1, IF( tabItens[[#This Row],[Saldo]]&gt;tabItens[[#This Row],[PontoPed]], 0, (tabItens[[#This Row],[PontoPed]]-tabItens[[#This Row],[Saldo]])/tabItens[[#This Row],[PontoPed]] ) ), 0 )</f>
        <v>0</v>
      </c>
      <c r="BD287" s="311">
        <f>ROUNDDOWN(IF( OR( AND(tabItens[[#This Row],[PontoPed]]&lt;tabItens[[#This Row],[Saldo]],tabItens[[#This Row],[Saldo]]&gt;0), tabItens[[#This Row],[PontoPed]]=0), 99, IF(AND(tabItens[[#This Row],[Saldo]]=0,tabItens[[#This Row],[PontoPed]]&gt;0), 0, (1-tabItens[[#This Row],[PctAb]])*10 ) ),0)</f>
        <v>99</v>
      </c>
      <c r="BE287" s="312">
        <f>MAX(ROUNDDOWN( IF(tabItens[[#This Row],[Abaixo]] &gt; 0,   tabItens[[#This Row],[Abaixo]] + (tabItens[[#This Row],[PontoMês]] * IF( OR( ISBLANK(tabItens[[#This Row],[ATA Nº/ANO]]), tabItens[[#This Row],[ATA Nº/ANO]] = ""),BE$2,BE$1)),0),0),0)</f>
        <v>0</v>
      </c>
      <c r="BF28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7" s="313">
        <f>SUMIF(Consumo!$C$3:$C$862,tabItens[[#This Row],[CÓDIGO]],Consumo!$E$3:$E$862)</f>
        <v>0</v>
      </c>
      <c r="BH287" s="314">
        <f>IF(AND(tabItens[[#This Row],[Pend]] &gt; 0,tabItens[[#This Row],[Consumo]] &lt;&gt; 0), tabItens[[#This Row],[Pend]] / tabItens[[#This Row],[Consumo]], 0 )</f>
        <v>0</v>
      </c>
      <c r="BI287" s="313"/>
      <c r="BJ287" s="313"/>
      <c r="BK287" s="315" t="s">
        <v>907</v>
      </c>
    </row>
    <row r="288" spans="1:63" x14ac:dyDescent="0.3">
      <c r="A288" s="336">
        <v>133433</v>
      </c>
      <c r="B288" s="277" t="s">
        <v>1895</v>
      </c>
      <c r="C288" s="337" t="s">
        <v>261</v>
      </c>
      <c r="D288" s="338">
        <v>2072.5</v>
      </c>
      <c r="E288" s="339"/>
      <c r="F288" s="339"/>
      <c r="G288" s="339" t="s">
        <v>892</v>
      </c>
      <c r="H288" s="281">
        <v>153</v>
      </c>
      <c r="I288" s="340">
        <v>103003</v>
      </c>
      <c r="J288" s="341">
        <v>1956.61826</v>
      </c>
      <c r="K288" s="342">
        <v>11</v>
      </c>
      <c r="L288" s="285">
        <f>IF(tabItens[[#This Row],[Média]] &gt; 0, tabItens[[#This Row],[QTDE ATUAL]] / tabItens[[#This Row],[Média]],999.9)</f>
        <v>204</v>
      </c>
      <c r="M288" s="286">
        <v>0</v>
      </c>
      <c r="N288" s="287">
        <f>tabItens[[#This Row],[VALOR UNIT.]] * tabItens[[#This Row],[LC]]</f>
        <v>0</v>
      </c>
      <c r="O288" s="344" t="s">
        <v>2226</v>
      </c>
      <c r="P288" s="289"/>
      <c r="Q288" s="345"/>
      <c r="R288" s="343"/>
      <c r="S288" s="346"/>
      <c r="T288" s="292">
        <f>ROUNDDOWN(IFERROR(tabItens[[#This Row],[ATA DT.VALID.]] - $D$1,0) / 30,0)</f>
        <v>-1507</v>
      </c>
      <c r="U288" s="277" t="s">
        <v>1367</v>
      </c>
      <c r="V288" s="293">
        <v>1</v>
      </c>
      <c r="W288" s="294" t="s">
        <v>906</v>
      </c>
      <c r="X288" s="295">
        <v>51</v>
      </c>
      <c r="Y288" s="296">
        <v>30</v>
      </c>
      <c r="Z288" s="297"/>
      <c r="AA288" s="298"/>
      <c r="AB288" s="299"/>
      <c r="AC288" s="299"/>
      <c r="AD288" s="298"/>
      <c r="AE288" s="299"/>
      <c r="AF288" s="292"/>
      <c r="AG288" s="300" t="s">
        <v>904</v>
      </c>
      <c r="AH288" s="301"/>
      <c r="AI288" s="292">
        <v>4</v>
      </c>
      <c r="AJ288" s="301">
        <v>44579</v>
      </c>
      <c r="AK288" s="301">
        <v>42996</v>
      </c>
      <c r="AL288" s="301">
        <v>44544</v>
      </c>
      <c r="AM288" s="346"/>
      <c r="AN288" s="339"/>
      <c r="AO288" s="302" t="str">
        <f>_xlfn.IFNA(IF(VLOOKUP(tabItens[[#This Row],[CÓDIGO]],tabExcluirDoEstoque[#Data],1,FALSE),"sim",""),"")</f>
        <v/>
      </c>
      <c r="AP288" s="303" t="str">
        <f ca="1">IF(OR(ISBLANK(tabItens[[#This Row],[ATA DT.VALID.]]),tabItens[[#This Row],[ATA DT.VALID.]]="",tabItens[[#This Row],[ATA DT.VALID.]]=" "),"",IF(TYPE(tabItens[[#This Row],[ATA DT.VALID.]])=1,ROUNDUP((tabItens[[#This Row],[ATA DT.VALID.]]-TODAY())/7,0),""))</f>
        <v/>
      </c>
      <c r="AQ288" s="304">
        <v>0</v>
      </c>
      <c r="AR288" s="305" t="str">
        <f>IF(ISBLANK(tabItens[[#This Row],[CÓDIGO]]),"",IFERROR(VLOOKUP(tabItens[[#This Row],[CÓDIGO]],Consumo!$C$3:$AC$862,26,FALSE),0))</f>
        <v>07.2023</v>
      </c>
      <c r="AS288" s="306">
        <f>SUMIF(Consumo!$C$3:$C$862,tabItens[[#This Row],[CÓDIGO]],Consumo!$N$3:$N$862) + SUMIF(Consumo!$C$3:$C$862,tabItens[[#This Row],[CÓDIGO]],Consumo!$O$3:$O$862) + SUMIF(Consumo!$C$3:$C$862,tabItens[[#This Row],[CÓDIGO]],Consumo!$P$3:$P$862) + SUMIF(Consumo!$C$3:$C$862,tabItens[[#This Row],[CÓDIGO]],Consumo!$Q$3:$Q$862)</f>
        <v>4</v>
      </c>
      <c r="AT288" s="306">
        <f>SUMIF(Consumo!$C$3:$C$862,tabItens[[#This Row],[CÓDIGO]],Consumo!$Z$3:$Z$862)</f>
        <v>11</v>
      </c>
      <c r="AU288" s="307">
        <f>SUMIF(Consumo!$C$3:$C$862,tabItens[[#This Row],[CÓDIGO]],Consumo!$AA$3:$AA$862)</f>
        <v>6</v>
      </c>
      <c r="AV288" s="308">
        <f>SUMIF(Consumo!$C$3:$C$862,tabItens[[#This Row],[CÓDIGO]],Consumo!$Y$3:$Y$862)</f>
        <v>0.75</v>
      </c>
      <c r="AW288" s="281">
        <f>tabItens[[#This Row],[QTDE ATUAL]] + tabItens[[#This Row],[RC QTDE]] + tabItens[[#This Row],[AF SALDO]] + tabItens[[#This Row],[Recentes]]</f>
        <v>153</v>
      </c>
      <c r="AX288" s="309">
        <v>5</v>
      </c>
      <c r="AY288" s="309">
        <v>4</v>
      </c>
      <c r="AZ288" s="309">
        <f>IF(ISBLANK(tabItens[[#This Row],[CÓDIGO]]),"",tabItens[[#This Row],[PontoMês]] * (AZ$2+tabItens[[#This Row],[PontoQtM]]))</f>
        <v>20</v>
      </c>
      <c r="BA288" s="308">
        <f>tabItens[[#This Row],[PontoPed]] - tabItens[[#This Row],[Saldo]] + (1/10)</f>
        <v>-132.9</v>
      </c>
      <c r="BB288" s="308">
        <f xml:space="preserve"> tabItens[[#This Row],[PontoMês]] * BB$2 - tabItens[[#This Row],[QTDE ATUAL]] - (1/10)</f>
        <v>-148.1</v>
      </c>
      <c r="BC288" s="310">
        <f>IF( tabItens[[#This Row],[PontoPed]]&gt;0, IF(tabItens[[#This Row],[PontoPed]]&lt;1, 1, IF( tabItens[[#This Row],[Saldo]]&gt;tabItens[[#This Row],[PontoPed]], 0, (tabItens[[#This Row],[PontoPed]]-tabItens[[#This Row],[Saldo]])/tabItens[[#This Row],[PontoPed]] ) ), 0 )</f>
        <v>0</v>
      </c>
      <c r="BD288" s="311">
        <f>ROUNDDOWN(IF( OR( AND(tabItens[[#This Row],[PontoPed]]&lt;tabItens[[#This Row],[Saldo]],tabItens[[#This Row],[Saldo]]&gt;0), tabItens[[#This Row],[PontoPed]]=0), 99, IF(AND(tabItens[[#This Row],[Saldo]]=0,tabItens[[#This Row],[PontoPed]]&gt;0), 0, (1-tabItens[[#This Row],[PctAb]])*10 ) ),0)</f>
        <v>99</v>
      </c>
      <c r="BE288" s="312">
        <f>MAX(ROUNDDOWN( IF(tabItens[[#This Row],[Abaixo]] &gt; 0,   tabItens[[#This Row],[Abaixo]] + (tabItens[[#This Row],[PontoMês]] * IF( OR( ISBLANK(tabItens[[#This Row],[ATA Nº/ANO]]), tabItens[[#This Row],[ATA Nº/ANO]] = ""),BE$2,BE$1)),0),0),0)</f>
        <v>0</v>
      </c>
      <c r="BF28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8" s="313">
        <f>SUMIF(Consumo!$C$3:$C$862,tabItens[[#This Row],[CÓDIGO]],Consumo!$E$3:$E$862)</f>
        <v>0</v>
      </c>
      <c r="BH288" s="314">
        <f>IF(AND(tabItens[[#This Row],[Pend]] &gt; 0,tabItens[[#This Row],[Consumo]] &lt;&gt; 0), tabItens[[#This Row],[Pend]] / tabItens[[#This Row],[Consumo]], 0 )</f>
        <v>0</v>
      </c>
      <c r="BI288" s="313"/>
      <c r="BJ288" s="313"/>
      <c r="BK288" s="315" t="s">
        <v>907</v>
      </c>
    </row>
    <row r="289" spans="1:63" x14ac:dyDescent="0.3">
      <c r="A289" s="336">
        <v>121126</v>
      </c>
      <c r="B289" s="277" t="s">
        <v>1790</v>
      </c>
      <c r="C289" s="337" t="s">
        <v>31</v>
      </c>
      <c r="D289" s="338">
        <v>0.12</v>
      </c>
      <c r="E289" s="339"/>
      <c r="F289" s="339"/>
      <c r="G289" s="339" t="s">
        <v>892</v>
      </c>
      <c r="H289" s="281">
        <v>0</v>
      </c>
      <c r="I289" s="340">
        <v>103003</v>
      </c>
      <c r="J289" s="341">
        <v>0.12</v>
      </c>
      <c r="K289" s="342">
        <v>34508</v>
      </c>
      <c r="L289" s="285">
        <f>IF(tabItens[[#This Row],[Média]] &gt; 0, tabItens[[#This Row],[QTDE ATUAL]] / tabItens[[#This Row],[Média]],999.9)</f>
        <v>0</v>
      </c>
      <c r="M289" s="286">
        <v>0</v>
      </c>
      <c r="N289" s="287">
        <f>tabItens[[#This Row],[VALOR UNIT.]] * tabItens[[#This Row],[LC]]</f>
        <v>0</v>
      </c>
      <c r="O289" s="344" t="s">
        <v>2157</v>
      </c>
      <c r="P289" s="289"/>
      <c r="Q289" s="345"/>
      <c r="R289" s="343"/>
      <c r="S289" s="346"/>
      <c r="T289" s="292">
        <f>ROUNDDOWN(IFERROR(tabItens[[#This Row],[ATA DT.VALID.]] - $D$1,0) / 30,0)</f>
        <v>-1507</v>
      </c>
      <c r="U289" s="277" t="s">
        <v>1260</v>
      </c>
      <c r="V289" s="293">
        <v>1</v>
      </c>
      <c r="W289" s="294" t="s">
        <v>2109</v>
      </c>
      <c r="X289" s="295">
        <v>62</v>
      </c>
      <c r="Y289" s="296">
        <v>10</v>
      </c>
      <c r="Z289" s="297">
        <v>5544</v>
      </c>
      <c r="AA289" s="298">
        <v>2023</v>
      </c>
      <c r="AB289" s="299">
        <v>200000</v>
      </c>
      <c r="AC289" s="299"/>
      <c r="AD289" s="298"/>
      <c r="AE289" s="299"/>
      <c r="AF289" s="292"/>
      <c r="AG289" s="300" t="s">
        <v>904</v>
      </c>
      <c r="AH289" s="301"/>
      <c r="AI289" s="292">
        <v>11502</v>
      </c>
      <c r="AJ289" s="301">
        <v>44736</v>
      </c>
      <c r="AK289" s="301">
        <v>40814</v>
      </c>
      <c r="AL289" s="301">
        <v>44711</v>
      </c>
      <c r="AM289" s="346"/>
      <c r="AN289" s="339"/>
      <c r="AO289" s="302" t="str">
        <f>_xlfn.IFNA(IF(VLOOKUP(tabItens[[#This Row],[CÓDIGO]],tabExcluirDoEstoque[#Data],1,FALSE),"sim",""),"")</f>
        <v/>
      </c>
      <c r="AP289" s="303" t="str">
        <f ca="1">IF(OR(ISBLANK(tabItens[[#This Row],[ATA DT.VALID.]]),tabItens[[#This Row],[ATA DT.VALID.]]="",tabItens[[#This Row],[ATA DT.VALID.]]=" "),"",IF(TYPE(tabItens[[#This Row],[ATA DT.VALID.]])=1,ROUNDUP((tabItens[[#This Row],[ATA DT.VALID.]]-TODAY())/7,0),""))</f>
        <v/>
      </c>
      <c r="AQ289" s="304">
        <v>0</v>
      </c>
      <c r="AR289" s="305" t="str">
        <f>IF(ISBLANK(tabItens[[#This Row],[CÓDIGO]]),"",IFERROR(VLOOKUP(tabItens[[#This Row],[CÓDIGO]],Consumo!$C$3:$AC$862,26,FALSE),0))</f>
        <v>02.2023</v>
      </c>
      <c r="AS289" s="306">
        <f>SUMIF(Consumo!$C$3:$C$862,tabItens[[#This Row],[CÓDIGO]],Consumo!$N$3:$N$862) + SUMIF(Consumo!$C$3:$C$862,tabItens[[#This Row],[CÓDIGO]],Consumo!$O$3:$O$862) + SUMIF(Consumo!$C$3:$C$862,tabItens[[#This Row],[CÓDIGO]],Consumo!$P$3:$P$862) + SUMIF(Consumo!$C$3:$C$862,tabItens[[#This Row],[CÓDIGO]],Consumo!$Q$3:$Q$862)</f>
        <v>0</v>
      </c>
      <c r="AT289" s="306">
        <f>SUMIF(Consumo!$C$3:$C$862,tabItens[[#This Row],[CÓDIGO]],Consumo!$Z$3:$Z$862)</f>
        <v>52284</v>
      </c>
      <c r="AU289" s="307">
        <f>SUMIF(Consumo!$C$3:$C$862,tabItens[[#This Row],[CÓDIGO]],Consumo!$AA$3:$AA$862)</f>
        <v>14950</v>
      </c>
      <c r="AV289" s="308">
        <f>SUMIF(Consumo!$C$3:$C$862,tabItens[[#This Row],[CÓDIGO]],Consumo!$Y$3:$Y$862)</f>
        <v>4357</v>
      </c>
      <c r="AW289" s="281">
        <f>tabItens[[#This Row],[QTDE ATUAL]] + tabItens[[#This Row],[RC QTDE]] + tabItens[[#This Row],[AF SALDO]] + tabItens[[#This Row],[Recentes]]</f>
        <v>200000</v>
      </c>
      <c r="AX289" s="309">
        <v>2875</v>
      </c>
      <c r="AY289" s="309">
        <v>4</v>
      </c>
      <c r="AZ289" s="309">
        <f>IF(ISBLANK(tabItens[[#This Row],[CÓDIGO]]),"",tabItens[[#This Row],[PontoMês]] * (AZ$2+tabItens[[#This Row],[PontoQtM]]))</f>
        <v>11500</v>
      </c>
      <c r="BA289" s="308">
        <f>tabItens[[#This Row],[PontoPed]] - tabItens[[#This Row],[Saldo]] + (1/10)</f>
        <v>-188499.9</v>
      </c>
      <c r="BB289" s="308">
        <f xml:space="preserve"> tabItens[[#This Row],[PontoMês]] * BB$2 - tabItens[[#This Row],[QTDE ATUAL]] - (1/10)</f>
        <v>2874.9</v>
      </c>
      <c r="BC289" s="310">
        <f>IF( tabItens[[#This Row],[PontoPed]]&gt;0, IF(tabItens[[#This Row],[PontoPed]]&lt;1, 1, IF( tabItens[[#This Row],[Saldo]]&gt;tabItens[[#This Row],[PontoPed]], 0, (tabItens[[#This Row],[PontoPed]]-tabItens[[#This Row],[Saldo]])/tabItens[[#This Row],[PontoPed]] ) ), 0 )</f>
        <v>0</v>
      </c>
      <c r="BD289" s="311">
        <f>ROUNDDOWN(IF( OR( AND(tabItens[[#This Row],[PontoPed]]&lt;tabItens[[#This Row],[Saldo]],tabItens[[#This Row],[Saldo]]&gt;0), tabItens[[#This Row],[PontoPed]]=0), 99, IF(AND(tabItens[[#This Row],[Saldo]]=0,tabItens[[#This Row],[PontoPed]]&gt;0), 0, (1-tabItens[[#This Row],[PctAb]])*10 ) ),0)</f>
        <v>99</v>
      </c>
      <c r="BE289" s="312">
        <f>MAX(ROUNDDOWN( IF(tabItens[[#This Row],[Abaixo]] &gt; 0,   tabItens[[#This Row],[Abaixo]] + (tabItens[[#This Row],[PontoMês]] * IF( OR( ISBLANK(tabItens[[#This Row],[ATA Nº/ANO]]), tabItens[[#This Row],[ATA Nº/ANO]] = ""),BE$2,BE$1)),0),0),0)</f>
        <v>0</v>
      </c>
      <c r="BF28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89" s="313">
        <f>SUMIF(Consumo!$C$3:$C$862,tabItens[[#This Row],[CÓDIGO]],Consumo!$E$3:$E$862)</f>
        <v>17776</v>
      </c>
      <c r="BH289" s="314">
        <f>IF(AND(tabItens[[#This Row],[Pend]] &gt; 0,tabItens[[#This Row],[Consumo]] &lt;&gt; 0), tabItens[[#This Row],[Pend]] / tabItens[[#This Row],[Consumo]], 0 )</f>
        <v>0.33998928926631472</v>
      </c>
      <c r="BI289" s="313"/>
      <c r="BJ289" s="313"/>
      <c r="BK289" s="315" t="s">
        <v>907</v>
      </c>
    </row>
    <row r="290" spans="1:63" x14ac:dyDescent="0.3">
      <c r="A290" s="336">
        <v>19842</v>
      </c>
      <c r="B290" s="277" t="s">
        <v>1190</v>
      </c>
      <c r="C290" s="337" t="s">
        <v>264</v>
      </c>
      <c r="D290" s="338">
        <v>0.44</v>
      </c>
      <c r="E290" s="339"/>
      <c r="F290" s="339"/>
      <c r="G290" s="339" t="s">
        <v>892</v>
      </c>
      <c r="H290" s="281">
        <v>0</v>
      </c>
      <c r="I290" s="340">
        <v>103003</v>
      </c>
      <c r="J290" s="341">
        <v>0.44791999999999998</v>
      </c>
      <c r="K290" s="342">
        <v>8755</v>
      </c>
      <c r="L290" s="285">
        <f>IF(tabItens[[#This Row],[Média]] &gt; 0, tabItens[[#This Row],[QTDE ATUAL]] / tabItens[[#This Row],[Média]],999.9)</f>
        <v>0</v>
      </c>
      <c r="M290" s="286">
        <v>0</v>
      </c>
      <c r="N290" s="287">
        <f>tabItens[[#This Row],[VALOR UNIT.]] * tabItens[[#This Row],[LC]]</f>
        <v>0</v>
      </c>
      <c r="O290" s="344" t="s">
        <v>2157</v>
      </c>
      <c r="P290" s="289"/>
      <c r="Q290" s="345"/>
      <c r="R290" s="343"/>
      <c r="S290" s="346"/>
      <c r="T290" s="292">
        <f>ROUNDDOWN(IFERROR(tabItens[[#This Row],[ATA DT.VALID.]] - $D$1,0) / 30,0)</f>
        <v>-1507</v>
      </c>
      <c r="U290" s="277" t="s">
        <v>1191</v>
      </c>
      <c r="V290" s="293">
        <v>1</v>
      </c>
      <c r="W290" s="294" t="s">
        <v>2109</v>
      </c>
      <c r="X290" s="295">
        <v>62</v>
      </c>
      <c r="Y290" s="296">
        <v>12</v>
      </c>
      <c r="Z290" s="297">
        <v>8985</v>
      </c>
      <c r="AA290" s="298">
        <v>2023</v>
      </c>
      <c r="AB290" s="299">
        <v>2800</v>
      </c>
      <c r="AC290" s="299"/>
      <c r="AD290" s="298"/>
      <c r="AE290" s="299"/>
      <c r="AF290" s="292"/>
      <c r="AG290" s="300" t="s">
        <v>904</v>
      </c>
      <c r="AH290" s="301"/>
      <c r="AI290" s="292">
        <v>3192</v>
      </c>
      <c r="AJ290" s="301">
        <v>44606</v>
      </c>
      <c r="AK290" s="301" t="s">
        <v>892</v>
      </c>
      <c r="AL290" s="301">
        <v>44582</v>
      </c>
      <c r="AM290" s="346"/>
      <c r="AN290" s="339"/>
      <c r="AO290" s="302" t="str">
        <f>_xlfn.IFNA(IF(VLOOKUP(tabItens[[#This Row],[CÓDIGO]],tabExcluirDoEstoque[#Data],1,FALSE),"sim",""),"")</f>
        <v/>
      </c>
      <c r="AP290" s="303" t="str">
        <f ca="1">IF(OR(ISBLANK(tabItens[[#This Row],[ATA DT.VALID.]]),tabItens[[#This Row],[ATA DT.VALID.]]="",tabItens[[#This Row],[ATA DT.VALID.]]=" "),"",IF(TYPE(tabItens[[#This Row],[ATA DT.VALID.]])=1,ROUNDUP((tabItens[[#This Row],[ATA DT.VALID.]]-TODAY())/7,0),""))</f>
        <v/>
      </c>
      <c r="AQ290" s="304">
        <v>0</v>
      </c>
      <c r="AR290" s="305" t="str">
        <f>IF(ISBLANK(tabItens[[#This Row],[CÓDIGO]]),"",IFERROR(VLOOKUP(tabItens[[#This Row],[CÓDIGO]],Consumo!$C$3:$AC$862,26,FALSE),0))</f>
        <v>07.2023</v>
      </c>
      <c r="AS290" s="306">
        <f>SUMIF(Consumo!$C$3:$C$862,tabItens[[#This Row],[CÓDIGO]],Consumo!$N$3:$N$862) + SUMIF(Consumo!$C$3:$C$862,tabItens[[#This Row],[CÓDIGO]],Consumo!$O$3:$O$862) + SUMIF(Consumo!$C$3:$C$862,tabItens[[#This Row],[CÓDIGO]],Consumo!$P$3:$P$862) + SUMIF(Consumo!$C$3:$C$862,tabItens[[#This Row],[CÓDIGO]],Consumo!$Q$3:$Q$862)</f>
        <v>1668</v>
      </c>
      <c r="AT290" s="306">
        <f>SUMIF(Consumo!$C$3:$C$862,tabItens[[#This Row],[CÓDIGO]],Consumo!$Z$3:$Z$862)</f>
        <v>10035</v>
      </c>
      <c r="AU290" s="307">
        <f>SUMIF(Consumo!$C$3:$C$862,tabItens[[#This Row],[CÓDIGO]],Consumo!$AA$3:$AA$862)</f>
        <v>2195</v>
      </c>
      <c r="AV290" s="308">
        <f>SUMIF(Consumo!$C$3:$C$862,tabItens[[#This Row],[CÓDIGO]],Consumo!$Y$3:$Y$862)</f>
        <v>836.25</v>
      </c>
      <c r="AW290" s="281">
        <f>tabItens[[#This Row],[QTDE ATUAL]] + tabItens[[#This Row],[RC QTDE]] + tabItens[[#This Row],[AF SALDO]] + tabItens[[#This Row],[Recentes]]</f>
        <v>2800</v>
      </c>
      <c r="AX290" s="309">
        <v>532</v>
      </c>
      <c r="AY290" s="309">
        <v>4</v>
      </c>
      <c r="AZ290" s="309">
        <f>IF(ISBLANK(tabItens[[#This Row],[CÓDIGO]]),"",tabItens[[#This Row],[PontoMês]] * (AZ$2+tabItens[[#This Row],[PontoQtM]]))</f>
        <v>2128</v>
      </c>
      <c r="BA290" s="308">
        <f>tabItens[[#This Row],[PontoPed]] - tabItens[[#This Row],[Saldo]] + (1/10)</f>
        <v>-671.9</v>
      </c>
      <c r="BB290" s="308">
        <f xml:space="preserve"> tabItens[[#This Row],[PontoMês]] * BB$2 - tabItens[[#This Row],[QTDE ATUAL]] - (1/10)</f>
        <v>531.9</v>
      </c>
      <c r="BC290" s="310">
        <f>IF( tabItens[[#This Row],[PontoPed]]&gt;0, IF(tabItens[[#This Row],[PontoPed]]&lt;1, 1, IF( tabItens[[#This Row],[Saldo]]&gt;tabItens[[#This Row],[PontoPed]], 0, (tabItens[[#This Row],[PontoPed]]-tabItens[[#This Row],[Saldo]])/tabItens[[#This Row],[PontoPed]] ) ), 0 )</f>
        <v>0</v>
      </c>
      <c r="BD290" s="311">
        <f>ROUNDDOWN(IF( OR( AND(tabItens[[#This Row],[PontoPed]]&lt;tabItens[[#This Row],[Saldo]],tabItens[[#This Row],[Saldo]]&gt;0), tabItens[[#This Row],[PontoPed]]=0), 99, IF(AND(tabItens[[#This Row],[Saldo]]=0,tabItens[[#This Row],[PontoPed]]&gt;0), 0, (1-tabItens[[#This Row],[PctAb]])*10 ) ),0)</f>
        <v>99</v>
      </c>
      <c r="BE290" s="312">
        <f>MAX(ROUNDDOWN( IF(tabItens[[#This Row],[Abaixo]] &gt; 0,   tabItens[[#This Row],[Abaixo]] + (tabItens[[#This Row],[PontoMês]] * IF( OR( ISBLANK(tabItens[[#This Row],[ATA Nº/ANO]]), tabItens[[#This Row],[ATA Nº/ANO]] = ""),BE$2,BE$1)),0),0),0)</f>
        <v>0</v>
      </c>
      <c r="BF29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0" s="313">
        <f>SUMIF(Consumo!$C$3:$C$862,tabItens[[#This Row],[CÓDIGO]],Consumo!$E$3:$E$862)</f>
        <v>460</v>
      </c>
      <c r="BH290" s="314">
        <f>IF(AND(tabItens[[#This Row],[Pend]] &gt; 0,tabItens[[#This Row],[Consumo]] &lt;&gt; 0), tabItens[[#This Row],[Pend]] / tabItens[[#This Row],[Consumo]], 0 )</f>
        <v>4.58395615346288E-2</v>
      </c>
      <c r="BI290" s="313"/>
      <c r="BJ290" s="313"/>
      <c r="BK290" s="315" t="s">
        <v>907</v>
      </c>
    </row>
    <row r="291" spans="1:63" x14ac:dyDescent="0.3">
      <c r="A291" s="336">
        <v>77823</v>
      </c>
      <c r="B291" s="277" t="s">
        <v>1480</v>
      </c>
      <c r="C291" s="337" t="s">
        <v>264</v>
      </c>
      <c r="D291" s="338">
        <v>21.71</v>
      </c>
      <c r="E291" s="339"/>
      <c r="F291" s="339"/>
      <c r="G291" s="339" t="s">
        <v>892</v>
      </c>
      <c r="H291" s="281">
        <v>37</v>
      </c>
      <c r="I291" s="340">
        <v>103003</v>
      </c>
      <c r="J291" s="341">
        <v>21.71</v>
      </c>
      <c r="K291" s="342">
        <v>24</v>
      </c>
      <c r="L291" s="285">
        <f>IF(tabItens[[#This Row],[Média]] &gt; 0, tabItens[[#This Row],[QTDE ATUAL]] / tabItens[[#This Row],[Média]],999.9)</f>
        <v>22.2</v>
      </c>
      <c r="M291" s="286">
        <v>0</v>
      </c>
      <c r="N291" s="287">
        <f>tabItens[[#This Row],[VALOR UNIT.]] * tabItens[[#This Row],[LC]]</f>
        <v>0</v>
      </c>
      <c r="O291" s="344" t="s">
        <v>2157</v>
      </c>
      <c r="P291" s="289"/>
      <c r="Q291" s="345"/>
      <c r="R291" s="343"/>
      <c r="S291" s="346"/>
      <c r="T291" s="292">
        <f>ROUNDDOWN(IFERROR(tabItens[[#This Row],[ATA DT.VALID.]] - $D$1,0) / 30,0)</f>
        <v>-1507</v>
      </c>
      <c r="U291" s="277" t="s">
        <v>1481</v>
      </c>
      <c r="V291" s="293">
        <v>1</v>
      </c>
      <c r="W291" s="294" t="s">
        <v>2103</v>
      </c>
      <c r="X291" s="295">
        <v>72</v>
      </c>
      <c r="Y291" s="296">
        <v>5</v>
      </c>
      <c r="Z291" s="297"/>
      <c r="AA291" s="298"/>
      <c r="AB291" s="299"/>
      <c r="AC291" s="299"/>
      <c r="AD291" s="298"/>
      <c r="AE291" s="299"/>
      <c r="AF291" s="292"/>
      <c r="AG291" s="300" t="s">
        <v>904</v>
      </c>
      <c r="AH291" s="301"/>
      <c r="AI291" s="292">
        <v>8</v>
      </c>
      <c r="AJ291" s="301">
        <v>43279</v>
      </c>
      <c r="AK291" s="301">
        <v>38065</v>
      </c>
      <c r="AL291" s="301">
        <v>44711</v>
      </c>
      <c r="AM291" s="346"/>
      <c r="AN291" s="339"/>
      <c r="AO291" s="302" t="str">
        <f>_xlfn.IFNA(IF(VLOOKUP(tabItens[[#This Row],[CÓDIGO]],tabExcluirDoEstoque[#Data],1,FALSE),"sim",""),"")</f>
        <v/>
      </c>
      <c r="AP291" s="303" t="str">
        <f ca="1">IF(OR(ISBLANK(tabItens[[#This Row],[ATA DT.VALID.]]),tabItens[[#This Row],[ATA DT.VALID.]]="",tabItens[[#This Row],[ATA DT.VALID.]]=" "),"",IF(TYPE(tabItens[[#This Row],[ATA DT.VALID.]])=1,ROUNDUP((tabItens[[#This Row],[ATA DT.VALID.]]-TODAY())/7,0),""))</f>
        <v/>
      </c>
      <c r="AQ291" s="304">
        <v>0</v>
      </c>
      <c r="AR291" s="305" t="str">
        <f>IF(ISBLANK(tabItens[[#This Row],[CÓDIGO]]),"",IFERROR(VLOOKUP(tabItens[[#This Row],[CÓDIGO]],Consumo!$C$3:$AC$862,26,FALSE),0))</f>
        <v>08.2023</v>
      </c>
      <c r="AS291" s="306">
        <f>SUMIF(Consumo!$C$3:$C$862,tabItens[[#This Row],[CÓDIGO]],Consumo!$N$3:$N$862) + SUMIF(Consumo!$C$3:$C$862,tabItens[[#This Row],[CÓDIGO]],Consumo!$O$3:$O$862) + SUMIF(Consumo!$C$3:$C$862,tabItens[[#This Row],[CÓDIGO]],Consumo!$P$3:$P$862) + SUMIF(Consumo!$C$3:$C$862,tabItens[[#This Row],[CÓDIGO]],Consumo!$Q$3:$Q$862)</f>
        <v>3</v>
      </c>
      <c r="AT291" s="306">
        <f>SUMIF(Consumo!$C$3:$C$862,tabItens[[#This Row],[CÓDIGO]],Consumo!$Z$3:$Z$862)</f>
        <v>24</v>
      </c>
      <c r="AU291" s="307">
        <f>SUMIF(Consumo!$C$3:$C$862,tabItens[[#This Row],[CÓDIGO]],Consumo!$AA$3:$AA$862)</f>
        <v>13</v>
      </c>
      <c r="AV291" s="308">
        <f>SUMIF(Consumo!$C$3:$C$862,tabItens[[#This Row],[CÓDIGO]],Consumo!$Y$3:$Y$862)</f>
        <v>1.6666666666666667</v>
      </c>
      <c r="AW291" s="281">
        <f>tabItens[[#This Row],[QTDE ATUAL]] + tabItens[[#This Row],[RC QTDE]] + tabItens[[#This Row],[AF SALDO]] + tabItens[[#This Row],[Recentes]]</f>
        <v>37</v>
      </c>
      <c r="AX291" s="309">
        <v>3</v>
      </c>
      <c r="AY291" s="309">
        <v>4</v>
      </c>
      <c r="AZ291" s="309">
        <f>IF(ISBLANK(tabItens[[#This Row],[CÓDIGO]]),"",tabItens[[#This Row],[PontoMês]] * (AZ$2+tabItens[[#This Row],[PontoQtM]]))</f>
        <v>12</v>
      </c>
      <c r="BA291" s="308">
        <f>tabItens[[#This Row],[PontoPed]] - tabItens[[#This Row],[Saldo]] + (1/10)</f>
        <v>-24.9</v>
      </c>
      <c r="BB291" s="308">
        <f xml:space="preserve"> tabItens[[#This Row],[PontoMês]] * BB$2 - tabItens[[#This Row],[QTDE ATUAL]] - (1/10)</f>
        <v>-34.1</v>
      </c>
      <c r="BC291" s="310">
        <f>IF( tabItens[[#This Row],[PontoPed]]&gt;0, IF(tabItens[[#This Row],[PontoPed]]&lt;1, 1, IF( tabItens[[#This Row],[Saldo]]&gt;tabItens[[#This Row],[PontoPed]], 0, (tabItens[[#This Row],[PontoPed]]-tabItens[[#This Row],[Saldo]])/tabItens[[#This Row],[PontoPed]] ) ), 0 )</f>
        <v>0</v>
      </c>
      <c r="BD291" s="311">
        <f>ROUNDDOWN(IF( OR( AND(tabItens[[#This Row],[PontoPed]]&lt;tabItens[[#This Row],[Saldo]],tabItens[[#This Row],[Saldo]]&gt;0), tabItens[[#This Row],[PontoPed]]=0), 99, IF(AND(tabItens[[#This Row],[Saldo]]=0,tabItens[[#This Row],[PontoPed]]&gt;0), 0, (1-tabItens[[#This Row],[PctAb]])*10 ) ),0)</f>
        <v>99</v>
      </c>
      <c r="BE291" s="312">
        <f>MAX(ROUNDDOWN( IF(tabItens[[#This Row],[Abaixo]] &gt; 0,   tabItens[[#This Row],[Abaixo]] + (tabItens[[#This Row],[PontoMês]] * IF( OR( ISBLANK(tabItens[[#This Row],[ATA Nº/ANO]]), tabItens[[#This Row],[ATA Nº/ANO]] = ""),BE$2,BE$1)),0),0),0)</f>
        <v>0</v>
      </c>
      <c r="BF2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1" s="313">
        <f>SUMIF(Consumo!$C$3:$C$862,tabItens[[#This Row],[CÓDIGO]],Consumo!$E$3:$E$862)</f>
        <v>0</v>
      </c>
      <c r="BH291" s="314">
        <f>IF(AND(tabItens[[#This Row],[Pend]] &gt; 0,tabItens[[#This Row],[Consumo]] &lt;&gt; 0), tabItens[[#This Row],[Pend]] / tabItens[[#This Row],[Consumo]], 0 )</f>
        <v>0</v>
      </c>
      <c r="BI291" s="313"/>
      <c r="BJ291" s="313"/>
      <c r="BK291" s="315" t="s">
        <v>907</v>
      </c>
    </row>
    <row r="292" spans="1:63" x14ac:dyDescent="0.3">
      <c r="A292" s="336">
        <v>122304</v>
      </c>
      <c r="B292" s="277" t="s">
        <v>1791</v>
      </c>
      <c r="C292" s="337" t="s">
        <v>31</v>
      </c>
      <c r="D292" s="338">
        <v>1.99</v>
      </c>
      <c r="E292" s="339"/>
      <c r="F292" s="339"/>
      <c r="G292" s="339" t="s">
        <v>892</v>
      </c>
      <c r="H292" s="281">
        <v>3000</v>
      </c>
      <c r="I292" s="340">
        <v>103003</v>
      </c>
      <c r="J292" s="341">
        <v>1.99</v>
      </c>
      <c r="K292" s="342">
        <v>1985</v>
      </c>
      <c r="L292" s="285">
        <f>IF(tabItens[[#This Row],[Média]] &gt; 0, tabItens[[#This Row],[QTDE ATUAL]] / tabItens[[#This Row],[Média]],999.9)</f>
        <v>16.267510167193855</v>
      </c>
      <c r="M292" s="286">
        <v>0</v>
      </c>
      <c r="N292" s="287">
        <f>tabItens[[#This Row],[VALOR UNIT.]] * tabItens[[#This Row],[LC]]</f>
        <v>0</v>
      </c>
      <c r="O292" s="344" t="s">
        <v>2216</v>
      </c>
      <c r="P292" s="289"/>
      <c r="Q292" s="345"/>
      <c r="R292" s="343"/>
      <c r="S292" s="346"/>
      <c r="T292" s="292">
        <f>ROUNDDOWN(IFERROR(tabItens[[#This Row],[ATA DT.VALID.]] - $D$1,0) / 30,0)</f>
        <v>-1507</v>
      </c>
      <c r="U292" s="277" t="s">
        <v>1317</v>
      </c>
      <c r="V292" s="293">
        <v>1</v>
      </c>
      <c r="W292" s="294" t="s">
        <v>2106</v>
      </c>
      <c r="X292" s="295">
        <v>83</v>
      </c>
      <c r="Y292" s="296">
        <v>4</v>
      </c>
      <c r="Z292" s="297"/>
      <c r="AA292" s="298"/>
      <c r="AB292" s="299"/>
      <c r="AC292" s="299"/>
      <c r="AD292" s="298"/>
      <c r="AE292" s="299"/>
      <c r="AF292" s="292"/>
      <c r="AG292" s="300" t="s">
        <v>904</v>
      </c>
      <c r="AH292" s="301"/>
      <c r="AI292" s="292">
        <v>684</v>
      </c>
      <c r="AJ292" s="301">
        <v>45203</v>
      </c>
      <c r="AK292" s="301">
        <v>40946</v>
      </c>
      <c r="AL292" s="301">
        <v>45189</v>
      </c>
      <c r="AM292" s="346"/>
      <c r="AN292" s="339"/>
      <c r="AO292" s="302" t="str">
        <f>_xlfn.IFNA(IF(VLOOKUP(tabItens[[#This Row],[CÓDIGO]],tabExcluirDoEstoque[#Data],1,FALSE),"sim",""),"")</f>
        <v/>
      </c>
      <c r="AP292" s="303" t="str">
        <f ca="1">IF(OR(ISBLANK(tabItens[[#This Row],[ATA DT.VALID.]]),tabItens[[#This Row],[ATA DT.VALID.]]="",tabItens[[#This Row],[ATA DT.VALID.]]=" "),"",IF(TYPE(tabItens[[#This Row],[ATA DT.VALID.]])=1,ROUNDUP((tabItens[[#This Row],[ATA DT.VALID.]]-TODAY())/7,0),""))</f>
        <v/>
      </c>
      <c r="AQ292" s="304">
        <v>0</v>
      </c>
      <c r="AR292" s="305" t="str">
        <f>IF(ISBLANK(tabItens[[#This Row],[CÓDIGO]]),"",IFERROR(VLOOKUP(tabItens[[#This Row],[CÓDIGO]],Consumo!$C$3:$AC$862,26,FALSE),0))</f>
        <v>07.2023</v>
      </c>
      <c r="AS292" s="306">
        <f>SUMIF(Consumo!$C$3:$C$862,tabItens[[#This Row],[CÓDIGO]],Consumo!$N$3:$N$862) + SUMIF(Consumo!$C$3:$C$862,tabItens[[#This Row],[CÓDIGO]],Consumo!$O$3:$O$862) + SUMIF(Consumo!$C$3:$C$862,tabItens[[#This Row],[CÓDIGO]],Consumo!$P$3:$P$862) + SUMIF(Consumo!$C$3:$C$862,tabItens[[#This Row],[CÓDIGO]],Consumo!$Q$3:$Q$862)</f>
        <v>65</v>
      </c>
      <c r="AT292" s="306">
        <f>SUMIF(Consumo!$C$3:$C$862,tabItens[[#This Row],[CÓDIGO]],Consumo!$Z$3:$Z$862)</f>
        <v>2255</v>
      </c>
      <c r="AU292" s="307">
        <f>SUMIF(Consumo!$C$3:$C$862,tabItens[[#This Row],[CÓDIGO]],Consumo!$AA$3:$AA$862)</f>
        <v>619</v>
      </c>
      <c r="AV292" s="308">
        <f>SUMIF(Consumo!$C$3:$C$862,tabItens[[#This Row],[CÓDIGO]],Consumo!$Y$3:$Y$862)</f>
        <v>184.41666666666666</v>
      </c>
      <c r="AW292" s="281">
        <f>tabItens[[#This Row],[QTDE ATUAL]] + tabItens[[#This Row],[RC QTDE]] + tabItens[[#This Row],[AF SALDO]] + tabItens[[#This Row],[Recentes]]</f>
        <v>3000</v>
      </c>
      <c r="AX292" s="309">
        <v>100</v>
      </c>
      <c r="AY292" s="309">
        <v>4</v>
      </c>
      <c r="AZ292" s="309">
        <f>IF(ISBLANK(tabItens[[#This Row],[CÓDIGO]]),"",tabItens[[#This Row],[PontoMês]] * (AZ$2+tabItens[[#This Row],[PontoQtM]]))</f>
        <v>400</v>
      </c>
      <c r="BA292" s="308">
        <f>tabItens[[#This Row],[PontoPed]] - tabItens[[#This Row],[Saldo]] + (1/10)</f>
        <v>-2599.9</v>
      </c>
      <c r="BB292" s="308">
        <f xml:space="preserve"> tabItens[[#This Row],[PontoMês]] * BB$2 - tabItens[[#This Row],[QTDE ATUAL]] - (1/10)</f>
        <v>-2900.1</v>
      </c>
      <c r="BC292" s="310">
        <f>IF( tabItens[[#This Row],[PontoPed]]&gt;0, IF(tabItens[[#This Row],[PontoPed]]&lt;1, 1, IF( tabItens[[#This Row],[Saldo]]&gt;tabItens[[#This Row],[PontoPed]], 0, (tabItens[[#This Row],[PontoPed]]-tabItens[[#This Row],[Saldo]])/tabItens[[#This Row],[PontoPed]] ) ), 0 )</f>
        <v>0</v>
      </c>
      <c r="BD292" s="311">
        <f>ROUNDDOWN(IF( OR( AND(tabItens[[#This Row],[PontoPed]]&lt;tabItens[[#This Row],[Saldo]],tabItens[[#This Row],[Saldo]]&gt;0), tabItens[[#This Row],[PontoPed]]=0), 99, IF(AND(tabItens[[#This Row],[Saldo]]=0,tabItens[[#This Row],[PontoPed]]&gt;0), 0, (1-tabItens[[#This Row],[PctAb]])*10 ) ),0)</f>
        <v>99</v>
      </c>
      <c r="BE292" s="312">
        <f>MAX(ROUNDDOWN( IF(tabItens[[#This Row],[Abaixo]] &gt; 0,   tabItens[[#This Row],[Abaixo]] + (tabItens[[#This Row],[PontoMês]] * IF( OR( ISBLANK(tabItens[[#This Row],[ATA Nº/ANO]]), tabItens[[#This Row],[ATA Nº/ANO]] = ""),BE$2,BE$1)),0),0),0)</f>
        <v>0</v>
      </c>
      <c r="BF2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2" s="313">
        <f>SUMIF(Consumo!$C$3:$C$862,tabItens[[#This Row],[CÓDIGO]],Consumo!$E$3:$E$862)</f>
        <v>205</v>
      </c>
      <c r="BH292" s="314">
        <f>IF(AND(tabItens[[#This Row],[Pend]] &gt; 0,tabItens[[#This Row],[Consumo]] &lt;&gt; 0), tabItens[[#This Row],[Pend]] / tabItens[[#This Row],[Consumo]], 0 )</f>
        <v>9.0909090909090912E-2</v>
      </c>
      <c r="BI292" s="313"/>
      <c r="BJ292" s="313"/>
      <c r="BK292" s="315" t="s">
        <v>907</v>
      </c>
    </row>
    <row r="293" spans="1:63" x14ac:dyDescent="0.3">
      <c r="A293" s="336">
        <v>115807</v>
      </c>
      <c r="B293" s="277" t="s">
        <v>1760</v>
      </c>
      <c r="C293" s="337" t="s">
        <v>31</v>
      </c>
      <c r="D293" s="338">
        <v>332.59</v>
      </c>
      <c r="E293" s="339"/>
      <c r="F293" s="339"/>
      <c r="G293" s="339" t="s">
        <v>892</v>
      </c>
      <c r="H293" s="281">
        <v>0</v>
      </c>
      <c r="I293" s="340">
        <v>103003</v>
      </c>
      <c r="J293" s="341">
        <v>332.59</v>
      </c>
      <c r="K293" s="342">
        <v>322</v>
      </c>
      <c r="L293" s="285">
        <f>IF(tabItens[[#This Row],[Média]] &gt; 0, tabItens[[#This Row],[QTDE ATUAL]] / tabItens[[#This Row],[Média]],999.9)</f>
        <v>0</v>
      </c>
      <c r="M293" s="286">
        <v>0</v>
      </c>
      <c r="N293" s="287">
        <f>tabItens[[#This Row],[VALOR UNIT.]] * tabItens[[#This Row],[LC]]</f>
        <v>0</v>
      </c>
      <c r="O293" s="344" t="s">
        <v>2210</v>
      </c>
      <c r="P293" s="289"/>
      <c r="Q293" s="345"/>
      <c r="R293" s="343"/>
      <c r="S293" s="346"/>
      <c r="T293" s="292">
        <f>ROUNDDOWN(IFERROR(tabItens[[#This Row],[ATA DT.VALID.]] - $D$1,0) / 30,0)</f>
        <v>-1507</v>
      </c>
      <c r="U293" s="277" t="s">
        <v>1156</v>
      </c>
      <c r="V293" s="293">
        <v>1</v>
      </c>
      <c r="W293" s="294" t="s">
        <v>2107</v>
      </c>
      <c r="X293" s="295">
        <v>74</v>
      </c>
      <c r="Y293" s="296">
        <v>8</v>
      </c>
      <c r="Z293" s="297">
        <v>8994</v>
      </c>
      <c r="AA293" s="298">
        <v>2023</v>
      </c>
      <c r="AB293" s="299">
        <v>170</v>
      </c>
      <c r="AC293" s="299"/>
      <c r="AD293" s="298"/>
      <c r="AE293" s="299"/>
      <c r="AF293" s="292"/>
      <c r="AG293" s="300" t="s">
        <v>904</v>
      </c>
      <c r="AH293" s="301"/>
      <c r="AI293" s="292">
        <v>134</v>
      </c>
      <c r="AJ293" s="301">
        <v>44792</v>
      </c>
      <c r="AK293" s="301">
        <v>40352</v>
      </c>
      <c r="AL293" s="301">
        <v>44720</v>
      </c>
      <c r="AM293" s="346"/>
      <c r="AN293" s="339"/>
      <c r="AO293" s="302" t="str">
        <f>_xlfn.IFNA(IF(VLOOKUP(tabItens[[#This Row],[CÓDIGO]],tabExcluirDoEstoque[#Data],1,FALSE),"sim",""),"")</f>
        <v/>
      </c>
      <c r="AP293" s="303" t="str">
        <f ca="1">IF(OR(ISBLANK(tabItens[[#This Row],[ATA DT.VALID.]]),tabItens[[#This Row],[ATA DT.VALID.]]="",tabItens[[#This Row],[ATA DT.VALID.]]=" "),"",IF(TYPE(tabItens[[#This Row],[ATA DT.VALID.]])=1,ROUNDUP((tabItens[[#This Row],[ATA DT.VALID.]]-TODAY())/7,0),""))</f>
        <v/>
      </c>
      <c r="AQ293" s="304">
        <v>0</v>
      </c>
      <c r="AR293" s="305" t="str">
        <f>IF(ISBLANK(tabItens[[#This Row],[CÓDIGO]]),"",IFERROR(VLOOKUP(tabItens[[#This Row],[CÓDIGO]],Consumo!$C$3:$AC$862,26,FALSE),0))</f>
        <v>07.2023</v>
      </c>
      <c r="AS293" s="306">
        <f>SUMIF(Consumo!$C$3:$C$862,tabItens[[#This Row],[CÓDIGO]],Consumo!$N$3:$N$862) + SUMIF(Consumo!$C$3:$C$862,tabItens[[#This Row],[CÓDIGO]],Consumo!$O$3:$O$862) + SUMIF(Consumo!$C$3:$C$862,tabItens[[#This Row],[CÓDIGO]],Consumo!$P$3:$P$862) + SUMIF(Consumo!$C$3:$C$862,tabItens[[#This Row],[CÓDIGO]],Consumo!$Q$3:$Q$862)</f>
        <v>122</v>
      </c>
      <c r="AT293" s="306">
        <f>SUMIF(Consumo!$C$3:$C$862,tabItens[[#This Row],[CÓDIGO]],Consumo!$Z$3:$Z$862)</f>
        <v>402</v>
      </c>
      <c r="AU293" s="307">
        <f>SUMIF(Consumo!$C$3:$C$862,tabItens[[#This Row],[CÓDIGO]],Consumo!$AA$3:$AA$862)</f>
        <v>122</v>
      </c>
      <c r="AV293" s="308">
        <f>SUMIF(Consumo!$C$3:$C$862,tabItens[[#This Row],[CÓDIGO]],Consumo!$Y$3:$Y$862)</f>
        <v>31.75</v>
      </c>
      <c r="AW293" s="281">
        <f>tabItens[[#This Row],[QTDE ATUAL]] + tabItens[[#This Row],[RC QTDE]] + tabItens[[#This Row],[AF SALDO]] + tabItens[[#This Row],[Recentes]]</f>
        <v>170</v>
      </c>
      <c r="AX293" s="309">
        <v>42</v>
      </c>
      <c r="AY293" s="309">
        <v>4</v>
      </c>
      <c r="AZ293" s="309">
        <f>IF(ISBLANK(tabItens[[#This Row],[CÓDIGO]]),"",tabItens[[#This Row],[PontoMês]] * (AZ$2+tabItens[[#This Row],[PontoQtM]]))</f>
        <v>168</v>
      </c>
      <c r="BA293" s="308">
        <f>tabItens[[#This Row],[PontoPed]] - tabItens[[#This Row],[Saldo]] + (1/10)</f>
        <v>-1.9</v>
      </c>
      <c r="BB293" s="308">
        <f xml:space="preserve"> tabItens[[#This Row],[PontoMês]] * BB$2 - tabItens[[#This Row],[QTDE ATUAL]] - (1/10)</f>
        <v>41.9</v>
      </c>
      <c r="BC293" s="310">
        <f>IF( tabItens[[#This Row],[PontoPed]]&gt;0, IF(tabItens[[#This Row],[PontoPed]]&lt;1, 1, IF( tabItens[[#This Row],[Saldo]]&gt;tabItens[[#This Row],[PontoPed]], 0, (tabItens[[#This Row],[PontoPed]]-tabItens[[#This Row],[Saldo]])/tabItens[[#This Row],[PontoPed]] ) ), 0 )</f>
        <v>0</v>
      </c>
      <c r="BD293" s="311">
        <f>ROUNDDOWN(IF( OR( AND(tabItens[[#This Row],[PontoPed]]&lt;tabItens[[#This Row],[Saldo]],tabItens[[#This Row],[Saldo]]&gt;0), tabItens[[#This Row],[PontoPed]]=0), 99, IF(AND(tabItens[[#This Row],[Saldo]]=0,tabItens[[#This Row],[PontoPed]]&gt;0), 0, (1-tabItens[[#This Row],[PctAb]])*10 ) ),0)</f>
        <v>99</v>
      </c>
      <c r="BE293" s="312">
        <f>MAX(ROUNDDOWN( IF(tabItens[[#This Row],[Abaixo]] &gt; 0,   tabItens[[#This Row],[Abaixo]] + (tabItens[[#This Row],[PontoMês]] * IF( OR( ISBLANK(tabItens[[#This Row],[ATA Nº/ANO]]), tabItens[[#This Row],[ATA Nº/ANO]] = ""),BE$2,BE$1)),0),0),0)</f>
        <v>0</v>
      </c>
      <c r="BF2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3" s="313">
        <f>SUMIF(Consumo!$C$3:$C$862,tabItens[[#This Row],[CÓDIGO]],Consumo!$E$3:$E$862)</f>
        <v>0</v>
      </c>
      <c r="BH293" s="314">
        <f>IF(AND(tabItens[[#This Row],[Pend]] &gt; 0,tabItens[[#This Row],[Consumo]] &lt;&gt; 0), tabItens[[#This Row],[Pend]] / tabItens[[#This Row],[Consumo]], 0 )</f>
        <v>0</v>
      </c>
      <c r="BI293" s="313"/>
      <c r="BJ293" s="313"/>
      <c r="BK293" s="315" t="s">
        <v>907</v>
      </c>
    </row>
    <row r="294" spans="1:63" x14ac:dyDescent="0.3">
      <c r="A294" s="336">
        <v>126044</v>
      </c>
      <c r="B294" s="277" t="s">
        <v>1812</v>
      </c>
      <c r="C294" s="337" t="s">
        <v>728</v>
      </c>
      <c r="D294" s="338">
        <v>407.35</v>
      </c>
      <c r="E294" s="339"/>
      <c r="F294" s="339"/>
      <c r="G294" s="339" t="s">
        <v>892</v>
      </c>
      <c r="H294" s="281">
        <v>160</v>
      </c>
      <c r="I294" s="340">
        <v>103003</v>
      </c>
      <c r="J294" s="341">
        <v>407.35</v>
      </c>
      <c r="K294" s="342">
        <v>39</v>
      </c>
      <c r="L294" s="285">
        <f>IF(tabItens[[#This Row],[Média]] &gt; 0, tabItens[[#This Row],[QTDE ATUAL]] / tabItens[[#This Row],[Média]],999.9)</f>
        <v>53.333333333333336</v>
      </c>
      <c r="M294" s="286">
        <v>0</v>
      </c>
      <c r="N294" s="287">
        <f>tabItens[[#This Row],[VALOR UNIT.]] * tabItens[[#This Row],[LC]]</f>
        <v>0</v>
      </c>
      <c r="O294" s="344" t="s">
        <v>2210</v>
      </c>
      <c r="P294" s="289"/>
      <c r="Q294" s="345"/>
      <c r="R294" s="343"/>
      <c r="S294" s="346"/>
      <c r="T294" s="292">
        <f>ROUNDDOWN(IFERROR(tabItens[[#This Row],[ATA DT.VALID.]] - $D$1,0) / 30,0)</f>
        <v>-1507</v>
      </c>
      <c r="U294" s="277" t="s">
        <v>1156</v>
      </c>
      <c r="V294" s="293">
        <v>1</v>
      </c>
      <c r="W294" s="294" t="s">
        <v>2107</v>
      </c>
      <c r="X294" s="295">
        <v>74</v>
      </c>
      <c r="Y294" s="296">
        <v>8</v>
      </c>
      <c r="Z294" s="297"/>
      <c r="AA294" s="298"/>
      <c r="AB294" s="299"/>
      <c r="AC294" s="299"/>
      <c r="AD294" s="298"/>
      <c r="AE294" s="299"/>
      <c r="AF294" s="292"/>
      <c r="AG294" s="300" t="s">
        <v>904</v>
      </c>
      <c r="AH294" s="301"/>
      <c r="AI294" s="292">
        <v>14</v>
      </c>
      <c r="AJ294" s="301">
        <v>44461</v>
      </c>
      <c r="AK294" s="301">
        <v>41508</v>
      </c>
      <c r="AL294" s="301">
        <v>44453</v>
      </c>
      <c r="AM294" s="346"/>
      <c r="AN294" s="339"/>
      <c r="AO294" s="302" t="str">
        <f>_xlfn.IFNA(IF(VLOOKUP(tabItens[[#This Row],[CÓDIGO]],tabExcluirDoEstoque[#Data],1,FALSE),"sim",""),"")</f>
        <v/>
      </c>
      <c r="AP294" s="303" t="str">
        <f ca="1">IF(OR(ISBLANK(tabItens[[#This Row],[ATA DT.VALID.]]),tabItens[[#This Row],[ATA DT.VALID.]]="",tabItens[[#This Row],[ATA DT.VALID.]]=" "),"",IF(TYPE(tabItens[[#This Row],[ATA DT.VALID.]])=1,ROUNDUP((tabItens[[#This Row],[ATA DT.VALID.]]-TODAY())/7,0),""))</f>
        <v/>
      </c>
      <c r="AQ294" s="304">
        <v>0</v>
      </c>
      <c r="AR294" s="305" t="str">
        <f>IF(ISBLANK(tabItens[[#This Row],[CÓDIGO]]),"",IFERROR(VLOOKUP(tabItens[[#This Row],[CÓDIGO]],Consumo!$C$3:$AC$862,26,FALSE),0))</f>
        <v>08.2023</v>
      </c>
      <c r="AS294" s="306">
        <f>SUMIF(Consumo!$C$3:$C$862,tabItens[[#This Row],[CÓDIGO]],Consumo!$N$3:$N$862) + SUMIF(Consumo!$C$3:$C$862,tabItens[[#This Row],[CÓDIGO]],Consumo!$O$3:$O$862) + SUMIF(Consumo!$C$3:$C$862,tabItens[[#This Row],[CÓDIGO]],Consumo!$P$3:$P$862) + SUMIF(Consumo!$C$3:$C$862,tabItens[[#This Row],[CÓDIGO]],Consumo!$Q$3:$Q$862)</f>
        <v>27</v>
      </c>
      <c r="AT294" s="306">
        <f>SUMIF(Consumo!$C$3:$C$862,tabItens[[#This Row],[CÓDIGO]],Consumo!$Z$3:$Z$862)</f>
        <v>39</v>
      </c>
      <c r="AU294" s="307">
        <f>SUMIF(Consumo!$C$3:$C$862,tabItens[[#This Row],[CÓDIGO]],Consumo!$AA$3:$AA$862)</f>
        <v>17</v>
      </c>
      <c r="AV294" s="308">
        <f>SUMIF(Consumo!$C$3:$C$862,tabItens[[#This Row],[CÓDIGO]],Consumo!$Y$3:$Y$862)</f>
        <v>3</v>
      </c>
      <c r="AW294" s="281">
        <f>tabItens[[#This Row],[QTDE ATUAL]] + tabItens[[#This Row],[RC QTDE]] + tabItens[[#This Row],[AF SALDO]] + tabItens[[#This Row],[Recentes]]</f>
        <v>160</v>
      </c>
      <c r="AX294" s="309">
        <v>25</v>
      </c>
      <c r="AY294" s="309">
        <v>4</v>
      </c>
      <c r="AZ294" s="309">
        <f>IF(ISBLANK(tabItens[[#This Row],[CÓDIGO]]),"",tabItens[[#This Row],[PontoMês]] * (AZ$2+tabItens[[#This Row],[PontoQtM]]))</f>
        <v>100</v>
      </c>
      <c r="BA294" s="308">
        <f>tabItens[[#This Row],[PontoPed]] - tabItens[[#This Row],[Saldo]] + (1/10)</f>
        <v>-59.9</v>
      </c>
      <c r="BB294" s="308">
        <f xml:space="preserve"> tabItens[[#This Row],[PontoMês]] * BB$2 - tabItens[[#This Row],[QTDE ATUAL]] - (1/10)</f>
        <v>-135.1</v>
      </c>
      <c r="BC294" s="310">
        <f>IF( tabItens[[#This Row],[PontoPed]]&gt;0, IF(tabItens[[#This Row],[PontoPed]]&lt;1, 1, IF( tabItens[[#This Row],[Saldo]]&gt;tabItens[[#This Row],[PontoPed]], 0, (tabItens[[#This Row],[PontoPed]]-tabItens[[#This Row],[Saldo]])/tabItens[[#This Row],[PontoPed]] ) ), 0 )</f>
        <v>0</v>
      </c>
      <c r="BD294" s="311">
        <f>ROUNDDOWN(IF( OR( AND(tabItens[[#This Row],[PontoPed]]&lt;tabItens[[#This Row],[Saldo]],tabItens[[#This Row],[Saldo]]&gt;0), tabItens[[#This Row],[PontoPed]]=0), 99, IF(AND(tabItens[[#This Row],[Saldo]]=0,tabItens[[#This Row],[PontoPed]]&gt;0), 0, (1-tabItens[[#This Row],[PctAb]])*10 ) ),0)</f>
        <v>99</v>
      </c>
      <c r="BE294" s="312">
        <f>MAX(ROUNDDOWN( IF(tabItens[[#This Row],[Abaixo]] &gt; 0,   tabItens[[#This Row],[Abaixo]] + (tabItens[[#This Row],[PontoMês]] * IF( OR( ISBLANK(tabItens[[#This Row],[ATA Nº/ANO]]), tabItens[[#This Row],[ATA Nº/ANO]] = ""),BE$2,BE$1)),0),0),0)</f>
        <v>0</v>
      </c>
      <c r="BF2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4" s="313">
        <f>SUMIF(Consumo!$C$3:$C$862,tabItens[[#This Row],[CÓDIGO]],Consumo!$E$3:$E$862)</f>
        <v>0</v>
      </c>
      <c r="BH294" s="314">
        <f>IF(AND(tabItens[[#This Row],[Pend]] &gt; 0,tabItens[[#This Row],[Consumo]] &lt;&gt; 0), tabItens[[#This Row],[Pend]] / tabItens[[#This Row],[Consumo]], 0 )</f>
        <v>0</v>
      </c>
      <c r="BI294" s="313"/>
      <c r="BJ294" s="313"/>
      <c r="BK294" s="315" t="s">
        <v>907</v>
      </c>
    </row>
    <row r="295" spans="1:63" x14ac:dyDescent="0.3">
      <c r="A295" s="336">
        <v>82996</v>
      </c>
      <c r="B295" s="277" t="s">
        <v>1530</v>
      </c>
      <c r="C295" s="337" t="s">
        <v>264</v>
      </c>
      <c r="D295" s="338">
        <v>8.56</v>
      </c>
      <c r="E295" s="339"/>
      <c r="F295" s="339"/>
      <c r="G295" s="339" t="s">
        <v>892</v>
      </c>
      <c r="H295" s="281">
        <v>480</v>
      </c>
      <c r="I295" s="340">
        <v>103003</v>
      </c>
      <c r="J295" s="341">
        <v>8.56</v>
      </c>
      <c r="K295" s="342">
        <v>100</v>
      </c>
      <c r="L295" s="285">
        <f>IF(tabItens[[#This Row],[Média]] &gt; 0, tabItens[[#This Row],[QTDE ATUAL]] / tabItens[[#This Row],[Média]],999.9)</f>
        <v>87.272727272727266</v>
      </c>
      <c r="M295" s="286">
        <v>0</v>
      </c>
      <c r="N295" s="287">
        <f>tabItens[[#This Row],[VALOR UNIT.]] * tabItens[[#This Row],[LC]]</f>
        <v>0</v>
      </c>
      <c r="O295" s="344" t="s">
        <v>2134</v>
      </c>
      <c r="P295" s="289"/>
      <c r="Q295" s="345"/>
      <c r="R295" s="343"/>
      <c r="S295" s="346"/>
      <c r="T295" s="292">
        <f>ROUNDDOWN(IFERROR(tabItens[[#This Row],[ATA DT.VALID.]] - $D$1,0) / 30,0)</f>
        <v>-1507</v>
      </c>
      <c r="U295" s="277" t="s">
        <v>1070</v>
      </c>
      <c r="V295" s="293">
        <v>1</v>
      </c>
      <c r="W295" s="294" t="s">
        <v>906</v>
      </c>
      <c r="X295" s="295">
        <v>51</v>
      </c>
      <c r="Y295" s="296">
        <v>8</v>
      </c>
      <c r="Z295" s="297"/>
      <c r="AA295" s="298"/>
      <c r="AB295" s="299"/>
      <c r="AC295" s="299"/>
      <c r="AD295" s="298"/>
      <c r="AE295" s="299"/>
      <c r="AF295" s="292"/>
      <c r="AG295" s="300" t="s">
        <v>904</v>
      </c>
      <c r="AH295" s="301"/>
      <c r="AI295" s="292">
        <v>34</v>
      </c>
      <c r="AJ295" s="301">
        <v>44161</v>
      </c>
      <c r="AK295" s="301">
        <v>38317</v>
      </c>
      <c r="AL295" s="301">
        <v>44133</v>
      </c>
      <c r="AM295" s="346"/>
      <c r="AN295" s="339"/>
      <c r="AO295" s="302" t="str">
        <f>_xlfn.IFNA(IF(VLOOKUP(tabItens[[#This Row],[CÓDIGO]],tabExcluirDoEstoque[#Data],1,FALSE),"sim",""),"")</f>
        <v/>
      </c>
      <c r="AP295" s="303" t="str">
        <f ca="1">IF(OR(ISBLANK(tabItens[[#This Row],[ATA DT.VALID.]]),tabItens[[#This Row],[ATA DT.VALID.]]="",tabItens[[#This Row],[ATA DT.VALID.]]=" "),"",IF(TYPE(tabItens[[#This Row],[ATA DT.VALID.]])=1,ROUNDUP((tabItens[[#This Row],[ATA DT.VALID.]]-TODAY())/7,0),""))</f>
        <v/>
      </c>
      <c r="AQ295" s="304">
        <v>0</v>
      </c>
      <c r="AR295" s="305" t="str">
        <f>IF(ISBLANK(tabItens[[#This Row],[CÓDIGO]]),"",IFERROR(VLOOKUP(tabItens[[#This Row],[CÓDIGO]],Consumo!$C$3:$AC$862,26,FALSE),0))</f>
        <v>03.2023</v>
      </c>
      <c r="AS295" s="306">
        <f>SUMIF(Consumo!$C$3:$C$862,tabItens[[#This Row],[CÓDIGO]],Consumo!$N$3:$N$862) + SUMIF(Consumo!$C$3:$C$862,tabItens[[#This Row],[CÓDIGO]],Consumo!$O$3:$O$862) + SUMIF(Consumo!$C$3:$C$862,tabItens[[#This Row],[CÓDIGO]],Consumo!$P$3:$P$862) + SUMIF(Consumo!$C$3:$C$862,tabItens[[#This Row],[CÓDIGO]],Consumo!$Q$3:$Q$862)</f>
        <v>0</v>
      </c>
      <c r="AT295" s="306">
        <f>SUMIF(Consumo!$C$3:$C$862,tabItens[[#This Row],[CÓDIGO]],Consumo!$Z$3:$Z$862)</f>
        <v>100</v>
      </c>
      <c r="AU295" s="307">
        <f>SUMIF(Consumo!$C$3:$C$862,tabItens[[#This Row],[CÓDIGO]],Consumo!$AA$3:$AA$862)</f>
        <v>100</v>
      </c>
      <c r="AV295" s="308">
        <f>SUMIF(Consumo!$C$3:$C$862,tabItens[[#This Row],[CÓDIGO]],Consumo!$Y$3:$Y$862)</f>
        <v>5.5</v>
      </c>
      <c r="AW295" s="281">
        <f>tabItens[[#This Row],[QTDE ATUAL]] + tabItens[[#This Row],[RC QTDE]] + tabItens[[#This Row],[AF SALDO]] + tabItens[[#This Row],[Recentes]]</f>
        <v>480</v>
      </c>
      <c r="AX295" s="309">
        <v>38</v>
      </c>
      <c r="AY295" s="309">
        <v>4</v>
      </c>
      <c r="AZ295" s="309">
        <f>IF(ISBLANK(tabItens[[#This Row],[CÓDIGO]]),"",tabItens[[#This Row],[PontoMês]] * (AZ$2+tabItens[[#This Row],[PontoQtM]]))</f>
        <v>152</v>
      </c>
      <c r="BA295" s="308">
        <f>tabItens[[#This Row],[PontoPed]] - tabItens[[#This Row],[Saldo]] + (1/10)</f>
        <v>-327.9</v>
      </c>
      <c r="BB295" s="308">
        <f xml:space="preserve"> tabItens[[#This Row],[PontoMês]] * BB$2 - tabItens[[#This Row],[QTDE ATUAL]] - (1/10)</f>
        <v>-442.1</v>
      </c>
      <c r="BC295" s="310">
        <f>IF( tabItens[[#This Row],[PontoPed]]&gt;0, IF(tabItens[[#This Row],[PontoPed]]&lt;1, 1, IF( tabItens[[#This Row],[Saldo]]&gt;tabItens[[#This Row],[PontoPed]], 0, (tabItens[[#This Row],[PontoPed]]-tabItens[[#This Row],[Saldo]])/tabItens[[#This Row],[PontoPed]] ) ), 0 )</f>
        <v>0</v>
      </c>
      <c r="BD295" s="311">
        <f>ROUNDDOWN(IF( OR( AND(tabItens[[#This Row],[PontoPed]]&lt;tabItens[[#This Row],[Saldo]],tabItens[[#This Row],[Saldo]]&gt;0), tabItens[[#This Row],[PontoPed]]=0), 99, IF(AND(tabItens[[#This Row],[Saldo]]=0,tabItens[[#This Row],[PontoPed]]&gt;0), 0, (1-tabItens[[#This Row],[PctAb]])*10 ) ),0)</f>
        <v>99</v>
      </c>
      <c r="BE295" s="312">
        <f>MAX(ROUNDDOWN( IF(tabItens[[#This Row],[Abaixo]] &gt; 0,   tabItens[[#This Row],[Abaixo]] + (tabItens[[#This Row],[PontoMês]] * IF( OR( ISBLANK(tabItens[[#This Row],[ATA Nº/ANO]]), tabItens[[#This Row],[ATA Nº/ANO]] = ""),BE$2,BE$1)),0),0),0)</f>
        <v>0</v>
      </c>
      <c r="BF2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5" s="313">
        <f>SUMIF(Consumo!$C$3:$C$862,tabItens[[#This Row],[CÓDIGO]],Consumo!$E$3:$E$862)</f>
        <v>0</v>
      </c>
      <c r="BH295" s="314">
        <f>IF(AND(tabItens[[#This Row],[Pend]] &gt; 0,tabItens[[#This Row],[Consumo]] &lt;&gt; 0), tabItens[[#This Row],[Pend]] / tabItens[[#This Row],[Consumo]], 0 )</f>
        <v>0</v>
      </c>
      <c r="BI295" s="313"/>
      <c r="BJ295" s="313"/>
      <c r="BK295" s="315" t="s">
        <v>907</v>
      </c>
    </row>
    <row r="296" spans="1:63" x14ac:dyDescent="0.3">
      <c r="A296" s="336">
        <v>15436</v>
      </c>
      <c r="B296" s="277" t="s">
        <v>1133</v>
      </c>
      <c r="C296" s="337" t="s">
        <v>264</v>
      </c>
      <c r="D296" s="338">
        <v>45.8</v>
      </c>
      <c r="E296" s="339"/>
      <c r="F296" s="339"/>
      <c r="G296" s="339" t="s">
        <v>892</v>
      </c>
      <c r="H296" s="281">
        <v>497</v>
      </c>
      <c r="I296" s="340">
        <v>103003</v>
      </c>
      <c r="J296" s="341">
        <v>45.8</v>
      </c>
      <c r="K296" s="342">
        <v>667</v>
      </c>
      <c r="L296" s="285">
        <f>IF(tabItens[[#This Row],[Média]] &gt; 0, tabItens[[#This Row],[QTDE ATUAL]] / tabItens[[#This Row],[Média]],999.9)</f>
        <v>7.3538840937114678</v>
      </c>
      <c r="M296" s="286">
        <v>0</v>
      </c>
      <c r="N296" s="287">
        <f>tabItens[[#This Row],[VALOR UNIT.]] * tabItens[[#This Row],[LC]]</f>
        <v>0</v>
      </c>
      <c r="O296" s="344" t="s">
        <v>2134</v>
      </c>
      <c r="P296" s="289"/>
      <c r="Q296" s="345"/>
      <c r="R296" s="343"/>
      <c r="S296" s="346"/>
      <c r="T296" s="292">
        <f>ROUNDDOWN(IFERROR(tabItens[[#This Row],[ATA DT.VALID.]] - $D$1,0) / 30,0)</f>
        <v>-1507</v>
      </c>
      <c r="U296" s="277" t="s">
        <v>1134</v>
      </c>
      <c r="V296" s="293">
        <v>1</v>
      </c>
      <c r="W296" s="294" t="s">
        <v>906</v>
      </c>
      <c r="X296" s="295">
        <v>51</v>
      </c>
      <c r="Y296" s="296">
        <v>9</v>
      </c>
      <c r="Z296" s="297"/>
      <c r="AA296" s="298"/>
      <c r="AB296" s="299"/>
      <c r="AC296" s="299"/>
      <c r="AD296" s="298"/>
      <c r="AE296" s="299"/>
      <c r="AF296" s="292"/>
      <c r="AG296" s="300" t="s">
        <v>904</v>
      </c>
      <c r="AH296" s="301"/>
      <c r="AI296" s="292">
        <v>236</v>
      </c>
      <c r="AJ296" s="301">
        <v>45208</v>
      </c>
      <c r="AK296" s="301" t="s">
        <v>892</v>
      </c>
      <c r="AL296" s="301">
        <v>45189</v>
      </c>
      <c r="AM296" s="346"/>
      <c r="AN296" s="339"/>
      <c r="AO296" s="302" t="str">
        <f>_xlfn.IFNA(IF(VLOOKUP(tabItens[[#This Row],[CÓDIGO]],tabExcluirDoEstoque[#Data],1,FALSE),"sim",""),"")</f>
        <v/>
      </c>
      <c r="AP296" s="303" t="str">
        <f ca="1">IF(OR(ISBLANK(tabItens[[#This Row],[ATA DT.VALID.]]),tabItens[[#This Row],[ATA DT.VALID.]]="",tabItens[[#This Row],[ATA DT.VALID.]]=" "),"",IF(TYPE(tabItens[[#This Row],[ATA DT.VALID.]])=1,ROUNDUP((tabItens[[#This Row],[ATA DT.VALID.]]-TODAY())/7,0),""))</f>
        <v/>
      </c>
      <c r="AQ296" s="304">
        <v>0</v>
      </c>
      <c r="AR296" s="305" t="str">
        <f>IF(ISBLANK(tabItens[[#This Row],[CÓDIGO]]),"",IFERROR(VLOOKUP(tabItens[[#This Row],[CÓDIGO]],Consumo!$C$3:$AC$862,26,FALSE),0))</f>
        <v>04.2023</v>
      </c>
      <c r="AS296" s="306">
        <f>SUMIF(Consumo!$C$3:$C$862,tabItens[[#This Row],[CÓDIGO]],Consumo!$N$3:$N$862) + SUMIF(Consumo!$C$3:$C$862,tabItens[[#This Row],[CÓDIGO]],Consumo!$O$3:$O$862) + SUMIF(Consumo!$C$3:$C$862,tabItens[[#This Row],[CÓDIGO]],Consumo!$P$3:$P$862) + SUMIF(Consumo!$C$3:$C$862,tabItens[[#This Row],[CÓDIGO]],Consumo!$Q$3:$Q$862)</f>
        <v>0</v>
      </c>
      <c r="AT296" s="306">
        <f>SUMIF(Consumo!$C$3:$C$862,tabItens[[#This Row],[CÓDIGO]],Consumo!$Z$3:$Z$862)</f>
        <v>811</v>
      </c>
      <c r="AU296" s="307">
        <f>SUMIF(Consumo!$C$3:$C$862,tabItens[[#This Row],[CÓDIGO]],Consumo!$AA$3:$AA$862)</f>
        <v>157</v>
      </c>
      <c r="AV296" s="308">
        <f>SUMIF(Consumo!$C$3:$C$862,tabItens[[#This Row],[CÓDIGO]],Consumo!$Y$3:$Y$862)</f>
        <v>67.583333333333329</v>
      </c>
      <c r="AW296" s="281">
        <f>tabItens[[#This Row],[QTDE ATUAL]] + tabItens[[#This Row],[RC QTDE]] + tabItens[[#This Row],[AF SALDO]] + tabItens[[#This Row],[Recentes]]</f>
        <v>497</v>
      </c>
      <c r="AX296" s="309">
        <v>56</v>
      </c>
      <c r="AY296" s="309">
        <v>4</v>
      </c>
      <c r="AZ296" s="309">
        <f>IF(ISBLANK(tabItens[[#This Row],[CÓDIGO]]),"",tabItens[[#This Row],[PontoMês]] * (AZ$2+tabItens[[#This Row],[PontoQtM]]))</f>
        <v>224</v>
      </c>
      <c r="BA296" s="308">
        <f>tabItens[[#This Row],[PontoPed]] - tabItens[[#This Row],[Saldo]] + (1/10)</f>
        <v>-272.89999999999998</v>
      </c>
      <c r="BB296" s="308">
        <f xml:space="preserve"> tabItens[[#This Row],[PontoMês]] * BB$2 - tabItens[[#This Row],[QTDE ATUAL]] - (1/10)</f>
        <v>-441.1</v>
      </c>
      <c r="BC296" s="310">
        <f>IF( tabItens[[#This Row],[PontoPed]]&gt;0, IF(tabItens[[#This Row],[PontoPed]]&lt;1, 1, IF( tabItens[[#This Row],[Saldo]]&gt;tabItens[[#This Row],[PontoPed]], 0, (tabItens[[#This Row],[PontoPed]]-tabItens[[#This Row],[Saldo]])/tabItens[[#This Row],[PontoPed]] ) ), 0 )</f>
        <v>0</v>
      </c>
      <c r="BD296" s="311">
        <f>ROUNDDOWN(IF( OR( AND(tabItens[[#This Row],[PontoPed]]&lt;tabItens[[#This Row],[Saldo]],tabItens[[#This Row],[Saldo]]&gt;0), tabItens[[#This Row],[PontoPed]]=0), 99, IF(AND(tabItens[[#This Row],[Saldo]]=0,tabItens[[#This Row],[PontoPed]]&gt;0), 0, (1-tabItens[[#This Row],[PctAb]])*10 ) ),0)</f>
        <v>99</v>
      </c>
      <c r="BE296" s="312">
        <f>MAX(ROUNDDOWN( IF(tabItens[[#This Row],[Abaixo]] &gt; 0,   tabItens[[#This Row],[Abaixo]] + (tabItens[[#This Row],[PontoMês]] * IF( OR( ISBLANK(tabItens[[#This Row],[ATA Nº/ANO]]), tabItens[[#This Row],[ATA Nº/ANO]] = ""),BE$2,BE$1)),0),0),0)</f>
        <v>0</v>
      </c>
      <c r="BF29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6" s="313">
        <f>SUMIF(Consumo!$C$3:$C$862,tabItens[[#This Row],[CÓDIGO]],Consumo!$E$3:$E$862)</f>
        <v>103</v>
      </c>
      <c r="BH296" s="314">
        <f>IF(AND(tabItens[[#This Row],[Pend]] &gt; 0,tabItens[[#This Row],[Consumo]] &lt;&gt; 0), tabItens[[#This Row],[Pend]] / tabItens[[#This Row],[Consumo]], 0 )</f>
        <v>0.12700369913686807</v>
      </c>
      <c r="BI296" s="313"/>
      <c r="BJ296" s="313"/>
      <c r="BK296" s="315" t="s">
        <v>907</v>
      </c>
    </row>
    <row r="297" spans="1:63" x14ac:dyDescent="0.3">
      <c r="A297" s="336">
        <v>13180</v>
      </c>
      <c r="B297" s="277" t="s">
        <v>1062</v>
      </c>
      <c r="C297" s="337" t="s">
        <v>264</v>
      </c>
      <c r="D297" s="338">
        <v>16.36</v>
      </c>
      <c r="E297" s="339"/>
      <c r="F297" s="339"/>
      <c r="G297" s="339" t="s">
        <v>892</v>
      </c>
      <c r="H297" s="281">
        <v>298</v>
      </c>
      <c r="I297" s="340">
        <v>103003</v>
      </c>
      <c r="J297" s="341">
        <v>16.36</v>
      </c>
      <c r="K297" s="342">
        <v>404</v>
      </c>
      <c r="L297" s="285">
        <f>IF(tabItens[[#This Row],[Média]] &gt; 0, tabItens[[#This Row],[QTDE ATUAL]] / tabItens[[#This Row],[Média]],999.9)</f>
        <v>11.801980198019802</v>
      </c>
      <c r="M297" s="286">
        <v>0</v>
      </c>
      <c r="N297" s="287">
        <f>tabItens[[#This Row],[VALOR UNIT.]] * tabItens[[#This Row],[LC]]</f>
        <v>0</v>
      </c>
      <c r="O297" s="344" t="s">
        <v>2134</v>
      </c>
      <c r="P297" s="289"/>
      <c r="Q297" s="345"/>
      <c r="R297" s="343"/>
      <c r="S297" s="346"/>
      <c r="T297" s="292">
        <f>ROUNDDOWN(IFERROR(tabItens[[#This Row],[ATA DT.VALID.]] - $D$1,0) / 30,0)</f>
        <v>-1507</v>
      </c>
      <c r="U297" s="277" t="s">
        <v>1063</v>
      </c>
      <c r="V297" s="293">
        <v>1</v>
      </c>
      <c r="W297" s="294" t="s">
        <v>2103</v>
      </c>
      <c r="X297" s="295">
        <v>51</v>
      </c>
      <c r="Y297" s="296">
        <v>12</v>
      </c>
      <c r="Z297" s="297"/>
      <c r="AA297" s="298"/>
      <c r="AB297" s="299"/>
      <c r="AC297" s="299"/>
      <c r="AD297" s="298"/>
      <c r="AE297" s="299"/>
      <c r="AF297" s="292"/>
      <c r="AG297" s="300" t="s">
        <v>904</v>
      </c>
      <c r="AH297" s="301"/>
      <c r="AI297" s="292">
        <v>136</v>
      </c>
      <c r="AJ297" s="301">
        <v>45201</v>
      </c>
      <c r="AK297" s="301" t="s">
        <v>892</v>
      </c>
      <c r="AL297" s="301">
        <v>45202</v>
      </c>
      <c r="AM297" s="346"/>
      <c r="AN297" s="339"/>
      <c r="AO297" s="302" t="str">
        <f>_xlfn.IFNA(IF(VLOOKUP(tabItens[[#This Row],[CÓDIGO]],tabExcluirDoEstoque[#Data],1,FALSE),"sim",""),"")</f>
        <v/>
      </c>
      <c r="AP297" s="303" t="str">
        <f ca="1">IF(OR(ISBLANK(tabItens[[#This Row],[ATA DT.VALID.]]),tabItens[[#This Row],[ATA DT.VALID.]]="",tabItens[[#This Row],[ATA DT.VALID.]]=" "),"",IF(TYPE(tabItens[[#This Row],[ATA DT.VALID.]])=1,ROUNDUP((tabItens[[#This Row],[ATA DT.VALID.]]-TODAY())/7,0),""))</f>
        <v/>
      </c>
      <c r="AQ297" s="304">
        <v>0</v>
      </c>
      <c r="AR297" s="305" t="str">
        <f>IF(ISBLANK(tabItens[[#This Row],[CÓDIGO]]),"",IFERROR(VLOOKUP(tabItens[[#This Row],[CÓDIGO]],Consumo!$C$3:$AC$862,26,FALSE),0))</f>
        <v>04.2023</v>
      </c>
      <c r="AS297" s="306">
        <f>SUMIF(Consumo!$C$3:$C$862,tabItens[[#This Row],[CÓDIGO]],Consumo!$N$3:$N$862) + SUMIF(Consumo!$C$3:$C$862,tabItens[[#This Row],[CÓDIGO]],Consumo!$O$3:$O$862) + SUMIF(Consumo!$C$3:$C$862,tabItens[[#This Row],[CÓDIGO]],Consumo!$P$3:$P$862) + SUMIF(Consumo!$C$3:$C$862,tabItens[[#This Row],[CÓDIGO]],Consumo!$Q$3:$Q$862)</f>
        <v>0</v>
      </c>
      <c r="AT297" s="306">
        <f>SUMIF(Consumo!$C$3:$C$862,tabItens[[#This Row],[CÓDIGO]],Consumo!$Z$3:$Z$862)</f>
        <v>410</v>
      </c>
      <c r="AU297" s="307">
        <f>SUMIF(Consumo!$C$3:$C$862,tabItens[[#This Row],[CÓDIGO]],Consumo!$AA$3:$AA$862)</f>
        <v>309</v>
      </c>
      <c r="AV297" s="308">
        <f>SUMIF(Consumo!$C$3:$C$862,tabItens[[#This Row],[CÓDIGO]],Consumo!$Y$3:$Y$862)</f>
        <v>25.25</v>
      </c>
      <c r="AW297" s="281">
        <f>tabItens[[#This Row],[QTDE ATUAL]] + tabItens[[#This Row],[RC QTDE]] + tabItens[[#This Row],[AF SALDO]] + tabItens[[#This Row],[Recentes]]</f>
        <v>298</v>
      </c>
      <c r="AX297" s="309">
        <v>43</v>
      </c>
      <c r="AY297" s="309">
        <v>4</v>
      </c>
      <c r="AZ297" s="309">
        <f>IF(ISBLANK(tabItens[[#This Row],[CÓDIGO]]),"",tabItens[[#This Row],[PontoMês]] * (AZ$2+tabItens[[#This Row],[PontoQtM]]))</f>
        <v>172</v>
      </c>
      <c r="BA297" s="308">
        <f>tabItens[[#This Row],[PontoPed]] - tabItens[[#This Row],[Saldo]] + (1/10)</f>
        <v>-125.9</v>
      </c>
      <c r="BB297" s="308">
        <f xml:space="preserve"> tabItens[[#This Row],[PontoMês]] * BB$2 - tabItens[[#This Row],[QTDE ATUAL]] - (1/10)</f>
        <v>-255.1</v>
      </c>
      <c r="BC297" s="310">
        <f>IF( tabItens[[#This Row],[PontoPed]]&gt;0, IF(tabItens[[#This Row],[PontoPed]]&lt;1, 1, IF( tabItens[[#This Row],[Saldo]]&gt;tabItens[[#This Row],[PontoPed]], 0, (tabItens[[#This Row],[PontoPed]]-tabItens[[#This Row],[Saldo]])/tabItens[[#This Row],[PontoPed]] ) ), 0 )</f>
        <v>0</v>
      </c>
      <c r="BD297" s="311">
        <f>ROUNDDOWN(IF( OR( AND(tabItens[[#This Row],[PontoPed]]&lt;tabItens[[#This Row],[Saldo]],tabItens[[#This Row],[Saldo]]&gt;0), tabItens[[#This Row],[PontoPed]]=0), 99, IF(AND(tabItens[[#This Row],[Saldo]]=0,tabItens[[#This Row],[PontoPed]]&gt;0), 0, (1-tabItens[[#This Row],[PctAb]])*10 ) ),0)</f>
        <v>99</v>
      </c>
      <c r="BE297" s="312">
        <f>MAX(ROUNDDOWN( IF(tabItens[[#This Row],[Abaixo]] &gt; 0,   tabItens[[#This Row],[Abaixo]] + (tabItens[[#This Row],[PontoMês]] * IF( OR( ISBLANK(tabItens[[#This Row],[ATA Nº/ANO]]), tabItens[[#This Row],[ATA Nº/ANO]] = ""),BE$2,BE$1)),0),0),0)</f>
        <v>0</v>
      </c>
      <c r="BF29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7" s="313">
        <f>SUMIF(Consumo!$C$3:$C$862,tabItens[[#This Row],[CÓDIGO]],Consumo!$E$3:$E$862)</f>
        <v>3</v>
      </c>
      <c r="BH297" s="314">
        <f>IF(AND(tabItens[[#This Row],[Pend]] &gt; 0,tabItens[[#This Row],[Consumo]] &lt;&gt; 0), tabItens[[#This Row],[Pend]] / tabItens[[#This Row],[Consumo]], 0 )</f>
        <v>7.3170731707317077E-3</v>
      </c>
      <c r="BI297" s="313"/>
      <c r="BJ297" s="313"/>
      <c r="BK297" s="315" t="s">
        <v>907</v>
      </c>
    </row>
    <row r="298" spans="1:63" x14ac:dyDescent="0.3">
      <c r="A298" s="336">
        <v>13181</v>
      </c>
      <c r="B298" s="277" t="s">
        <v>1064</v>
      </c>
      <c r="C298" s="337" t="s">
        <v>264</v>
      </c>
      <c r="D298" s="338">
        <v>35.69</v>
      </c>
      <c r="E298" s="339"/>
      <c r="F298" s="339"/>
      <c r="G298" s="339" t="s">
        <v>892</v>
      </c>
      <c r="H298" s="281">
        <v>258</v>
      </c>
      <c r="I298" s="340">
        <v>103003</v>
      </c>
      <c r="J298" s="341">
        <v>35.69</v>
      </c>
      <c r="K298" s="342">
        <v>52</v>
      </c>
      <c r="L298" s="285">
        <f>IF(tabItens[[#This Row],[Média]] &gt; 0, tabItens[[#This Row],[QTDE ATUAL]] / tabItens[[#This Row],[Média]],999.9)</f>
        <v>42.410958904109592</v>
      </c>
      <c r="M298" s="286">
        <v>0</v>
      </c>
      <c r="N298" s="287">
        <f>tabItens[[#This Row],[VALOR UNIT.]] * tabItens[[#This Row],[LC]]</f>
        <v>0</v>
      </c>
      <c r="O298" s="344" t="s">
        <v>2134</v>
      </c>
      <c r="P298" s="289"/>
      <c r="Q298" s="345"/>
      <c r="R298" s="343"/>
      <c r="S298" s="346"/>
      <c r="T298" s="292">
        <f>ROUNDDOWN(IFERROR(tabItens[[#This Row],[ATA DT.VALID.]] - $D$1,0) / 30,0)</f>
        <v>-1507</v>
      </c>
      <c r="U298" s="277" t="s">
        <v>1063</v>
      </c>
      <c r="V298" s="293">
        <v>1</v>
      </c>
      <c r="W298" s="294" t="s">
        <v>2103</v>
      </c>
      <c r="X298" s="295">
        <v>51</v>
      </c>
      <c r="Y298" s="296">
        <v>12</v>
      </c>
      <c r="Z298" s="297"/>
      <c r="AA298" s="298"/>
      <c r="AB298" s="299"/>
      <c r="AC298" s="299"/>
      <c r="AD298" s="298"/>
      <c r="AE298" s="299"/>
      <c r="AF298" s="292"/>
      <c r="AG298" s="300" t="s">
        <v>904</v>
      </c>
      <c r="AH298" s="301"/>
      <c r="AI298" s="292">
        <v>24</v>
      </c>
      <c r="AJ298" s="301">
        <v>45201</v>
      </c>
      <c r="AK298" s="301" t="s">
        <v>892</v>
      </c>
      <c r="AL298" s="301">
        <v>45202</v>
      </c>
      <c r="AM298" s="346"/>
      <c r="AN298" s="339"/>
      <c r="AO298" s="302" t="str">
        <f>_xlfn.IFNA(IF(VLOOKUP(tabItens[[#This Row],[CÓDIGO]],tabExcluirDoEstoque[#Data],1,FALSE),"sim",""),"")</f>
        <v/>
      </c>
      <c r="AP298" s="303" t="str">
        <f ca="1">IF(OR(ISBLANK(tabItens[[#This Row],[ATA DT.VALID.]]),tabItens[[#This Row],[ATA DT.VALID.]]="",tabItens[[#This Row],[ATA DT.VALID.]]=" "),"",IF(TYPE(tabItens[[#This Row],[ATA DT.VALID.]])=1,ROUNDUP((tabItens[[#This Row],[ATA DT.VALID.]]-TODAY())/7,0),""))</f>
        <v/>
      </c>
      <c r="AQ298" s="304">
        <v>0</v>
      </c>
      <c r="AR298" s="305" t="str">
        <f>IF(ISBLANK(tabItens[[#This Row],[CÓDIGO]]),"",IFERROR(VLOOKUP(tabItens[[#This Row],[CÓDIGO]],Consumo!$C$3:$AC$862,26,FALSE),0))</f>
        <v>09.2023</v>
      </c>
      <c r="AS298" s="306">
        <f>SUMIF(Consumo!$C$3:$C$862,tabItens[[#This Row],[CÓDIGO]],Consumo!$N$3:$N$862) + SUMIF(Consumo!$C$3:$C$862,tabItens[[#This Row],[CÓDIGO]],Consumo!$O$3:$O$862) + SUMIF(Consumo!$C$3:$C$862,tabItens[[#This Row],[CÓDIGO]],Consumo!$P$3:$P$862) + SUMIF(Consumo!$C$3:$C$862,tabItens[[#This Row],[CÓDIGO]],Consumo!$Q$3:$Q$862)</f>
        <v>27</v>
      </c>
      <c r="AT298" s="306">
        <f>SUMIF(Consumo!$C$3:$C$862,tabItens[[#This Row],[CÓDIGO]],Consumo!$Z$3:$Z$862)</f>
        <v>74</v>
      </c>
      <c r="AU298" s="307">
        <f>SUMIF(Consumo!$C$3:$C$862,tabItens[[#This Row],[CÓDIGO]],Consumo!$AA$3:$AA$862)</f>
        <v>15</v>
      </c>
      <c r="AV298" s="308">
        <f>SUMIF(Consumo!$C$3:$C$862,tabItens[[#This Row],[CÓDIGO]],Consumo!$Y$3:$Y$862)</f>
        <v>6.083333333333333</v>
      </c>
      <c r="AW298" s="281">
        <f>tabItens[[#This Row],[QTDE ATUAL]] + tabItens[[#This Row],[RC QTDE]] + tabItens[[#This Row],[AF SALDO]] + tabItens[[#This Row],[Recentes]]</f>
        <v>258</v>
      </c>
      <c r="AX298" s="309">
        <v>42</v>
      </c>
      <c r="AY298" s="309">
        <v>4</v>
      </c>
      <c r="AZ298" s="309">
        <f>IF(ISBLANK(tabItens[[#This Row],[CÓDIGO]]),"",tabItens[[#This Row],[PontoMês]] * (AZ$2+tabItens[[#This Row],[PontoQtM]]))</f>
        <v>168</v>
      </c>
      <c r="BA298" s="308">
        <f>tabItens[[#This Row],[PontoPed]] - tabItens[[#This Row],[Saldo]] + (1/10)</f>
        <v>-89.9</v>
      </c>
      <c r="BB298" s="308">
        <f xml:space="preserve"> tabItens[[#This Row],[PontoMês]] * BB$2 - tabItens[[#This Row],[QTDE ATUAL]] - (1/10)</f>
        <v>-216.1</v>
      </c>
      <c r="BC298" s="310">
        <f>IF( tabItens[[#This Row],[PontoPed]]&gt;0, IF(tabItens[[#This Row],[PontoPed]]&lt;1, 1, IF( tabItens[[#This Row],[Saldo]]&gt;tabItens[[#This Row],[PontoPed]], 0, (tabItens[[#This Row],[PontoPed]]-tabItens[[#This Row],[Saldo]])/tabItens[[#This Row],[PontoPed]] ) ), 0 )</f>
        <v>0</v>
      </c>
      <c r="BD298" s="311">
        <f>ROUNDDOWN(IF( OR( AND(tabItens[[#This Row],[PontoPed]]&lt;tabItens[[#This Row],[Saldo]],tabItens[[#This Row],[Saldo]]&gt;0), tabItens[[#This Row],[PontoPed]]=0), 99, IF(AND(tabItens[[#This Row],[Saldo]]=0,tabItens[[#This Row],[PontoPed]]&gt;0), 0, (1-tabItens[[#This Row],[PctAb]])*10 ) ),0)</f>
        <v>99</v>
      </c>
      <c r="BE298" s="312">
        <f>MAX(ROUNDDOWN( IF(tabItens[[#This Row],[Abaixo]] &gt; 0,   tabItens[[#This Row],[Abaixo]] + (tabItens[[#This Row],[PontoMês]] * IF( OR( ISBLANK(tabItens[[#This Row],[ATA Nº/ANO]]), tabItens[[#This Row],[ATA Nº/ANO]] = ""),BE$2,BE$1)),0),0),0)</f>
        <v>0</v>
      </c>
      <c r="BF29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8" s="313">
        <f>SUMIF(Consumo!$C$3:$C$862,tabItens[[#This Row],[CÓDIGO]],Consumo!$E$3:$E$862)</f>
        <v>1</v>
      </c>
      <c r="BH298" s="314">
        <f>IF(AND(tabItens[[#This Row],[Pend]] &gt; 0,tabItens[[#This Row],[Consumo]] &lt;&gt; 0), tabItens[[#This Row],[Pend]] / tabItens[[#This Row],[Consumo]], 0 )</f>
        <v>1.3513513513513514E-2</v>
      </c>
      <c r="BI298" s="313"/>
      <c r="BJ298" s="313"/>
      <c r="BK298" s="315" t="s">
        <v>907</v>
      </c>
    </row>
    <row r="299" spans="1:63" x14ac:dyDescent="0.3">
      <c r="A299" s="336">
        <v>17704</v>
      </c>
      <c r="B299" s="277" t="s">
        <v>1183</v>
      </c>
      <c r="C299" s="337" t="s">
        <v>264</v>
      </c>
      <c r="D299" s="338">
        <v>23.75</v>
      </c>
      <c r="E299" s="339"/>
      <c r="F299" s="339"/>
      <c r="G299" s="339" t="s">
        <v>892</v>
      </c>
      <c r="H299" s="281">
        <v>197</v>
      </c>
      <c r="I299" s="340">
        <v>103003</v>
      </c>
      <c r="J299" s="341">
        <v>23.75</v>
      </c>
      <c r="K299" s="342">
        <v>108</v>
      </c>
      <c r="L299" s="285">
        <f>IF(tabItens[[#This Row],[Média]] &gt; 0, tabItens[[#This Row],[QTDE ATUAL]] / tabItens[[#This Row],[Média]],999.9)</f>
        <v>15.972972972972972</v>
      </c>
      <c r="M299" s="286">
        <v>0</v>
      </c>
      <c r="N299" s="287">
        <f>tabItens[[#This Row],[VALOR UNIT.]] * tabItens[[#This Row],[LC]]</f>
        <v>0</v>
      </c>
      <c r="O299" s="344" t="s">
        <v>2134</v>
      </c>
      <c r="P299" s="289"/>
      <c r="Q299" s="345"/>
      <c r="R299" s="343"/>
      <c r="S299" s="346"/>
      <c r="T299" s="292">
        <f>ROUNDDOWN(IFERROR(tabItens[[#This Row],[ATA DT.VALID.]] - $D$1,0) / 30,0)</f>
        <v>-1507</v>
      </c>
      <c r="U299" s="277" t="s">
        <v>1063</v>
      </c>
      <c r="V299" s="293">
        <v>1</v>
      </c>
      <c r="W299" s="294" t="s">
        <v>2103</v>
      </c>
      <c r="X299" s="295">
        <v>51</v>
      </c>
      <c r="Y299" s="296">
        <v>12</v>
      </c>
      <c r="Z299" s="297"/>
      <c r="AA299" s="298"/>
      <c r="AB299" s="299"/>
      <c r="AC299" s="299"/>
      <c r="AD299" s="298"/>
      <c r="AE299" s="299"/>
      <c r="AF299" s="292"/>
      <c r="AG299" s="300" t="s">
        <v>904</v>
      </c>
      <c r="AH299" s="301"/>
      <c r="AI299" s="292">
        <v>50</v>
      </c>
      <c r="AJ299" s="301">
        <v>45195</v>
      </c>
      <c r="AK299" s="301" t="s">
        <v>892</v>
      </c>
      <c r="AL299" s="301">
        <v>45202</v>
      </c>
      <c r="AM299" s="346"/>
      <c r="AN299" s="339"/>
      <c r="AO299" s="302" t="str">
        <f>_xlfn.IFNA(IF(VLOOKUP(tabItens[[#This Row],[CÓDIGO]],tabExcluirDoEstoque[#Data],1,FALSE),"sim",""),"")</f>
        <v/>
      </c>
      <c r="AP299" s="303" t="str">
        <f ca="1">IF(OR(ISBLANK(tabItens[[#This Row],[ATA DT.VALID.]]),tabItens[[#This Row],[ATA DT.VALID.]]="",tabItens[[#This Row],[ATA DT.VALID.]]=" "),"",IF(TYPE(tabItens[[#This Row],[ATA DT.VALID.]])=1,ROUNDUP((tabItens[[#This Row],[ATA DT.VALID.]]-TODAY())/7,0),""))</f>
        <v/>
      </c>
      <c r="AQ299" s="304">
        <v>0</v>
      </c>
      <c r="AR299" s="305" t="str">
        <f>IF(ISBLANK(tabItens[[#This Row],[CÓDIGO]]),"",IFERROR(VLOOKUP(tabItens[[#This Row],[CÓDIGO]],Consumo!$C$3:$AC$862,26,FALSE),0))</f>
        <v>09.2023</v>
      </c>
      <c r="AS299" s="306">
        <f>SUMIF(Consumo!$C$3:$C$862,tabItens[[#This Row],[CÓDIGO]],Consumo!$N$3:$N$862) + SUMIF(Consumo!$C$3:$C$862,tabItens[[#This Row],[CÓDIGO]],Consumo!$O$3:$O$862) + SUMIF(Consumo!$C$3:$C$862,tabItens[[#This Row],[CÓDIGO]],Consumo!$P$3:$P$862) + SUMIF(Consumo!$C$3:$C$862,tabItens[[#This Row],[CÓDIGO]],Consumo!$Q$3:$Q$862)</f>
        <v>67</v>
      </c>
      <c r="AT299" s="306">
        <f>SUMIF(Consumo!$C$3:$C$862,tabItens[[#This Row],[CÓDIGO]],Consumo!$Z$3:$Z$862)</f>
        <v>148</v>
      </c>
      <c r="AU299" s="307">
        <f>SUMIF(Consumo!$C$3:$C$862,tabItens[[#This Row],[CÓDIGO]],Consumo!$AA$3:$AA$862)</f>
        <v>27</v>
      </c>
      <c r="AV299" s="308">
        <f>SUMIF(Consumo!$C$3:$C$862,tabItens[[#This Row],[CÓDIGO]],Consumo!$Y$3:$Y$862)</f>
        <v>12.333333333333334</v>
      </c>
      <c r="AW299" s="281">
        <f>tabItens[[#This Row],[QTDE ATUAL]] + tabItens[[#This Row],[RC QTDE]] + tabItens[[#This Row],[AF SALDO]] + tabItens[[#This Row],[Recentes]]</f>
        <v>197</v>
      </c>
      <c r="AX299" s="309">
        <v>34</v>
      </c>
      <c r="AY299" s="309">
        <v>4</v>
      </c>
      <c r="AZ299" s="309">
        <f>IF(ISBLANK(tabItens[[#This Row],[CÓDIGO]]),"",tabItens[[#This Row],[PontoMês]] * (AZ$2+tabItens[[#This Row],[PontoQtM]]))</f>
        <v>136</v>
      </c>
      <c r="BA299" s="308">
        <f>tabItens[[#This Row],[PontoPed]] - tabItens[[#This Row],[Saldo]] + (1/10)</f>
        <v>-60.9</v>
      </c>
      <c r="BB299" s="308">
        <f xml:space="preserve"> tabItens[[#This Row],[PontoMês]] * BB$2 - tabItens[[#This Row],[QTDE ATUAL]] - (1/10)</f>
        <v>-163.1</v>
      </c>
      <c r="BC299" s="310">
        <f>IF( tabItens[[#This Row],[PontoPed]]&gt;0, IF(tabItens[[#This Row],[PontoPed]]&lt;1, 1, IF( tabItens[[#This Row],[Saldo]]&gt;tabItens[[#This Row],[PontoPed]], 0, (tabItens[[#This Row],[PontoPed]]-tabItens[[#This Row],[Saldo]])/tabItens[[#This Row],[PontoPed]] ) ), 0 )</f>
        <v>0</v>
      </c>
      <c r="BD299" s="311">
        <f>ROUNDDOWN(IF( OR( AND(tabItens[[#This Row],[PontoPed]]&lt;tabItens[[#This Row],[Saldo]],tabItens[[#This Row],[Saldo]]&gt;0), tabItens[[#This Row],[PontoPed]]=0), 99, IF(AND(tabItens[[#This Row],[Saldo]]=0,tabItens[[#This Row],[PontoPed]]&gt;0), 0, (1-tabItens[[#This Row],[PctAb]])*10 ) ),0)</f>
        <v>99</v>
      </c>
      <c r="BE299" s="312">
        <f>MAX(ROUNDDOWN( IF(tabItens[[#This Row],[Abaixo]] &gt; 0,   tabItens[[#This Row],[Abaixo]] + (tabItens[[#This Row],[PontoMês]] * IF( OR( ISBLANK(tabItens[[#This Row],[ATA Nº/ANO]]), tabItens[[#This Row],[ATA Nº/ANO]] = ""),BE$2,BE$1)),0),0),0)</f>
        <v>0</v>
      </c>
      <c r="BF29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299" s="313">
        <f>SUMIF(Consumo!$C$3:$C$862,tabItens[[#This Row],[CÓDIGO]],Consumo!$E$3:$E$862)</f>
        <v>1</v>
      </c>
      <c r="BH299" s="314">
        <f>IF(AND(tabItens[[#This Row],[Pend]] &gt; 0,tabItens[[#This Row],[Consumo]] &lt;&gt; 0), tabItens[[#This Row],[Pend]] / tabItens[[#This Row],[Consumo]], 0 )</f>
        <v>6.7567567567567571E-3</v>
      </c>
      <c r="BI299" s="313"/>
      <c r="BJ299" s="313"/>
      <c r="BK299" s="315" t="s">
        <v>907</v>
      </c>
    </row>
    <row r="300" spans="1:63" x14ac:dyDescent="0.3">
      <c r="A300" s="336">
        <v>110895</v>
      </c>
      <c r="B300" s="277" t="s">
        <v>1719</v>
      </c>
      <c r="C300" s="337" t="s">
        <v>264</v>
      </c>
      <c r="D300" s="338">
        <v>4.45</v>
      </c>
      <c r="E300" s="339"/>
      <c r="F300" s="339"/>
      <c r="G300" s="339" t="s">
        <v>892</v>
      </c>
      <c r="H300" s="281">
        <v>193</v>
      </c>
      <c r="I300" s="340">
        <v>103003</v>
      </c>
      <c r="J300" s="341">
        <v>4.45</v>
      </c>
      <c r="K300" s="342">
        <v>182</v>
      </c>
      <c r="L300" s="285">
        <f>IF(tabItens[[#This Row],[Média]] &gt; 0, tabItens[[#This Row],[QTDE ATUAL]] / tabItens[[#This Row],[Média]],999.9)</f>
        <v>12.586956521739131</v>
      </c>
      <c r="M300" s="286">
        <v>0</v>
      </c>
      <c r="N300" s="287">
        <f>tabItens[[#This Row],[VALOR UNIT.]] * tabItens[[#This Row],[LC]]</f>
        <v>0</v>
      </c>
      <c r="O300" s="344" t="s">
        <v>2131</v>
      </c>
      <c r="P300" s="289"/>
      <c r="Q300" s="345"/>
      <c r="R300" s="343"/>
      <c r="S300" s="346"/>
      <c r="T300" s="292">
        <f>ROUNDDOWN(IFERROR(tabItens[[#This Row],[ATA DT.VALID.]] - $D$1,0) / 30,0)</f>
        <v>-1507</v>
      </c>
      <c r="U300" s="277" t="s">
        <v>1029</v>
      </c>
      <c r="V300" s="293">
        <v>1</v>
      </c>
      <c r="W300" s="294" t="s">
        <v>903</v>
      </c>
      <c r="X300" s="295">
        <v>55</v>
      </c>
      <c r="Y300" s="296">
        <v>7</v>
      </c>
      <c r="Z300" s="297"/>
      <c r="AA300" s="298"/>
      <c r="AB300" s="299"/>
      <c r="AC300" s="299"/>
      <c r="AD300" s="298"/>
      <c r="AE300" s="299"/>
      <c r="AF300" s="292"/>
      <c r="AG300" s="300" t="s">
        <v>904</v>
      </c>
      <c r="AH300" s="301"/>
      <c r="AI300" s="292">
        <v>66</v>
      </c>
      <c r="AJ300" s="301">
        <v>44638</v>
      </c>
      <c r="AK300" s="301">
        <v>39944</v>
      </c>
      <c r="AL300" s="301">
        <v>44616</v>
      </c>
      <c r="AM300" s="346"/>
      <c r="AN300" s="339"/>
      <c r="AO300" s="302" t="str">
        <f>_xlfn.IFNA(IF(VLOOKUP(tabItens[[#This Row],[CÓDIGO]],tabExcluirDoEstoque[#Data],1,FALSE),"sim",""),"")</f>
        <v/>
      </c>
      <c r="AP300" s="303" t="str">
        <f ca="1">IF(OR(ISBLANK(tabItens[[#This Row],[ATA DT.VALID.]]),tabItens[[#This Row],[ATA DT.VALID.]]="",tabItens[[#This Row],[ATA DT.VALID.]]=" "),"",IF(TYPE(tabItens[[#This Row],[ATA DT.VALID.]])=1,ROUNDUP((tabItens[[#This Row],[ATA DT.VALID.]]-TODAY())/7,0),""))</f>
        <v/>
      </c>
      <c r="AQ300" s="304">
        <v>0</v>
      </c>
      <c r="AR300" s="305" t="str">
        <f>IF(ISBLANK(tabItens[[#This Row],[CÓDIGO]]),"",IFERROR(VLOOKUP(tabItens[[#This Row],[CÓDIGO]],Consumo!$C$3:$AC$862,26,FALSE),0))</f>
        <v>07.2023</v>
      </c>
      <c r="AS300" s="306">
        <f>SUMIF(Consumo!$C$3:$C$862,tabItens[[#This Row],[CÓDIGO]],Consumo!$N$3:$N$862) + SUMIF(Consumo!$C$3:$C$862,tabItens[[#This Row],[CÓDIGO]],Consumo!$O$3:$O$862) + SUMIF(Consumo!$C$3:$C$862,tabItens[[#This Row],[CÓDIGO]],Consumo!$P$3:$P$862) + SUMIF(Consumo!$C$3:$C$862,tabItens[[#This Row],[CÓDIGO]],Consumo!$Q$3:$Q$862)</f>
        <v>105</v>
      </c>
      <c r="AT300" s="306">
        <f>SUMIF(Consumo!$C$3:$C$862,tabItens[[#This Row],[CÓDIGO]],Consumo!$Z$3:$Z$862)</f>
        <v>200</v>
      </c>
      <c r="AU300" s="307">
        <f>SUMIF(Consumo!$C$3:$C$862,tabItens[[#This Row],[CÓDIGO]],Consumo!$AA$3:$AA$862)</f>
        <v>75</v>
      </c>
      <c r="AV300" s="308">
        <f>SUMIF(Consumo!$C$3:$C$862,tabItens[[#This Row],[CÓDIGO]],Consumo!$Y$3:$Y$862)</f>
        <v>15.333333333333334</v>
      </c>
      <c r="AW300" s="281">
        <f>tabItens[[#This Row],[QTDE ATUAL]] + tabItens[[#This Row],[RC QTDE]] + tabItens[[#This Row],[AF SALDO]] + tabItens[[#This Row],[Recentes]]</f>
        <v>193</v>
      </c>
      <c r="AX300" s="309">
        <v>34</v>
      </c>
      <c r="AY300" s="309">
        <v>4</v>
      </c>
      <c r="AZ300" s="309">
        <f>IF(ISBLANK(tabItens[[#This Row],[CÓDIGO]]),"",tabItens[[#This Row],[PontoMês]] * (AZ$2+tabItens[[#This Row],[PontoQtM]]))</f>
        <v>136</v>
      </c>
      <c r="BA300" s="308">
        <f>tabItens[[#This Row],[PontoPed]] - tabItens[[#This Row],[Saldo]] + (1/10)</f>
        <v>-56.9</v>
      </c>
      <c r="BB300" s="308">
        <f xml:space="preserve"> tabItens[[#This Row],[PontoMês]] * BB$2 - tabItens[[#This Row],[QTDE ATUAL]] - (1/10)</f>
        <v>-159.1</v>
      </c>
      <c r="BC300" s="310">
        <f>IF( tabItens[[#This Row],[PontoPed]]&gt;0, IF(tabItens[[#This Row],[PontoPed]]&lt;1, 1, IF( tabItens[[#This Row],[Saldo]]&gt;tabItens[[#This Row],[PontoPed]], 0, (tabItens[[#This Row],[PontoPed]]-tabItens[[#This Row],[Saldo]])/tabItens[[#This Row],[PontoPed]] ) ), 0 )</f>
        <v>0</v>
      </c>
      <c r="BD300" s="311">
        <f>ROUNDDOWN(IF( OR( AND(tabItens[[#This Row],[PontoPed]]&lt;tabItens[[#This Row],[Saldo]],tabItens[[#This Row],[Saldo]]&gt;0), tabItens[[#This Row],[PontoPed]]=0), 99, IF(AND(tabItens[[#This Row],[Saldo]]=0,tabItens[[#This Row],[PontoPed]]&gt;0), 0, (1-tabItens[[#This Row],[PctAb]])*10 ) ),0)</f>
        <v>99</v>
      </c>
      <c r="BE300" s="312">
        <f>MAX(ROUNDDOWN( IF(tabItens[[#This Row],[Abaixo]] &gt; 0,   tabItens[[#This Row],[Abaixo]] + (tabItens[[#This Row],[PontoMês]] * IF( OR( ISBLANK(tabItens[[#This Row],[ATA Nº/ANO]]), tabItens[[#This Row],[ATA Nº/ANO]] = ""),BE$2,BE$1)),0),0),0)</f>
        <v>0</v>
      </c>
      <c r="BF30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0" s="313">
        <f>SUMIF(Consumo!$C$3:$C$862,tabItens[[#This Row],[CÓDIGO]],Consumo!$E$3:$E$862)</f>
        <v>0</v>
      </c>
      <c r="BH300" s="314">
        <f>IF(AND(tabItens[[#This Row],[Pend]] &gt; 0,tabItens[[#This Row],[Consumo]] &lt;&gt; 0), tabItens[[#This Row],[Pend]] / tabItens[[#This Row],[Consumo]], 0 )</f>
        <v>0</v>
      </c>
      <c r="BI300" s="313"/>
      <c r="BJ300" s="313"/>
      <c r="BK300" s="315" t="s">
        <v>907</v>
      </c>
    </row>
    <row r="301" spans="1:63" x14ac:dyDescent="0.3">
      <c r="A301" s="336">
        <v>110896</v>
      </c>
      <c r="B301" s="277" t="s">
        <v>1720</v>
      </c>
      <c r="C301" s="337" t="s">
        <v>264</v>
      </c>
      <c r="D301" s="338">
        <v>6.4</v>
      </c>
      <c r="E301" s="339"/>
      <c r="F301" s="339"/>
      <c r="G301" s="339" t="s">
        <v>892</v>
      </c>
      <c r="H301" s="281">
        <v>22</v>
      </c>
      <c r="I301" s="340">
        <v>103003</v>
      </c>
      <c r="J301" s="341">
        <v>6.4</v>
      </c>
      <c r="K301" s="342">
        <v>32</v>
      </c>
      <c r="L301" s="285">
        <f>IF(tabItens[[#This Row],[Média]] &gt; 0, tabItens[[#This Row],[QTDE ATUAL]] / tabItens[[#This Row],[Média]],999.9)</f>
        <v>9.7777777777777786</v>
      </c>
      <c r="M301" s="286">
        <v>0</v>
      </c>
      <c r="N301" s="287">
        <f>tabItens[[#This Row],[VALOR UNIT.]] * tabItens[[#This Row],[LC]]</f>
        <v>0</v>
      </c>
      <c r="O301" s="344" t="s">
        <v>2131</v>
      </c>
      <c r="P301" s="289"/>
      <c r="Q301" s="345"/>
      <c r="R301" s="343"/>
      <c r="S301" s="346"/>
      <c r="T301" s="292">
        <f>ROUNDDOWN(IFERROR(tabItens[[#This Row],[ATA DT.VALID.]] - $D$1,0) / 30,0)</f>
        <v>-1507</v>
      </c>
      <c r="U301" s="277" t="s">
        <v>1029</v>
      </c>
      <c r="V301" s="293">
        <v>1</v>
      </c>
      <c r="W301" s="294" t="s">
        <v>903</v>
      </c>
      <c r="X301" s="295">
        <v>55</v>
      </c>
      <c r="Y301" s="296">
        <v>7</v>
      </c>
      <c r="Z301" s="297"/>
      <c r="AA301" s="298"/>
      <c r="AB301" s="299"/>
      <c r="AC301" s="299"/>
      <c r="AD301" s="298"/>
      <c r="AE301" s="299"/>
      <c r="AF301" s="292"/>
      <c r="AG301" s="300" t="s">
        <v>904</v>
      </c>
      <c r="AH301" s="301"/>
      <c r="AI301" s="292">
        <v>12</v>
      </c>
      <c r="AJ301" s="301">
        <v>43812</v>
      </c>
      <c r="AK301" s="301">
        <v>39944</v>
      </c>
      <c r="AL301" s="301">
        <v>43783</v>
      </c>
      <c r="AM301" s="346"/>
      <c r="AN301" s="339"/>
      <c r="AO301" s="302" t="str">
        <f>_xlfn.IFNA(IF(VLOOKUP(tabItens[[#This Row],[CÓDIGO]],tabExcluirDoEstoque[#Data],1,FALSE),"sim",""),"")</f>
        <v/>
      </c>
      <c r="AP301" s="303" t="str">
        <f ca="1">IF(OR(ISBLANK(tabItens[[#This Row],[ATA DT.VALID.]]),tabItens[[#This Row],[ATA DT.VALID.]]="",tabItens[[#This Row],[ATA DT.VALID.]]=" "),"",IF(TYPE(tabItens[[#This Row],[ATA DT.VALID.]])=1,ROUNDUP((tabItens[[#This Row],[ATA DT.VALID.]]-TODAY())/7,0),""))</f>
        <v/>
      </c>
      <c r="AQ301" s="304">
        <v>0</v>
      </c>
      <c r="AR301" s="305" t="str">
        <f>IF(ISBLANK(tabItens[[#This Row],[CÓDIGO]]),"",IFERROR(VLOOKUP(tabItens[[#This Row],[CÓDIGO]],Consumo!$C$3:$AC$862,26,FALSE),0))</f>
        <v>08.2023</v>
      </c>
      <c r="AS301" s="306">
        <f>SUMIF(Consumo!$C$3:$C$862,tabItens[[#This Row],[CÓDIGO]],Consumo!$N$3:$N$862) + SUMIF(Consumo!$C$3:$C$862,tabItens[[#This Row],[CÓDIGO]],Consumo!$O$3:$O$862) + SUMIF(Consumo!$C$3:$C$862,tabItens[[#This Row],[CÓDIGO]],Consumo!$P$3:$P$862) + SUMIF(Consumo!$C$3:$C$862,tabItens[[#This Row],[CÓDIGO]],Consumo!$Q$3:$Q$862)</f>
        <v>20</v>
      </c>
      <c r="AT301" s="306">
        <f>SUMIF(Consumo!$C$3:$C$862,tabItens[[#This Row],[CÓDIGO]],Consumo!$Z$3:$Z$862)</f>
        <v>32</v>
      </c>
      <c r="AU301" s="307">
        <f>SUMIF(Consumo!$C$3:$C$862,tabItens[[#This Row],[CÓDIGO]],Consumo!$AA$3:$AA$862)</f>
        <v>20</v>
      </c>
      <c r="AV301" s="308">
        <f>SUMIF(Consumo!$C$3:$C$862,tabItens[[#This Row],[CÓDIGO]],Consumo!$Y$3:$Y$862)</f>
        <v>2.25</v>
      </c>
      <c r="AW301" s="281">
        <f>tabItens[[#This Row],[QTDE ATUAL]] + tabItens[[#This Row],[RC QTDE]] + tabItens[[#This Row],[AF SALDO]] + tabItens[[#This Row],[Recentes]]</f>
        <v>22</v>
      </c>
      <c r="AX301" s="309">
        <v>5</v>
      </c>
      <c r="AY301" s="309">
        <v>4</v>
      </c>
      <c r="AZ301" s="309">
        <f>IF(ISBLANK(tabItens[[#This Row],[CÓDIGO]]),"",tabItens[[#This Row],[PontoMês]] * (AZ$2+tabItens[[#This Row],[PontoQtM]]))</f>
        <v>20</v>
      </c>
      <c r="BA301" s="308">
        <f>tabItens[[#This Row],[PontoPed]] - tabItens[[#This Row],[Saldo]] + (1/10)</f>
        <v>-1.9</v>
      </c>
      <c r="BB301" s="308">
        <f xml:space="preserve"> tabItens[[#This Row],[PontoMês]] * BB$2 - tabItens[[#This Row],[QTDE ATUAL]] - (1/10)</f>
        <v>-17.100000000000001</v>
      </c>
      <c r="BC301" s="310">
        <f>IF( tabItens[[#This Row],[PontoPed]]&gt;0, IF(tabItens[[#This Row],[PontoPed]]&lt;1, 1, IF( tabItens[[#This Row],[Saldo]]&gt;tabItens[[#This Row],[PontoPed]], 0, (tabItens[[#This Row],[PontoPed]]-tabItens[[#This Row],[Saldo]])/tabItens[[#This Row],[PontoPed]] ) ), 0 )</f>
        <v>0</v>
      </c>
      <c r="BD301" s="311">
        <f>ROUNDDOWN(IF( OR( AND(tabItens[[#This Row],[PontoPed]]&lt;tabItens[[#This Row],[Saldo]],tabItens[[#This Row],[Saldo]]&gt;0), tabItens[[#This Row],[PontoPed]]=0), 99, IF(AND(tabItens[[#This Row],[Saldo]]=0,tabItens[[#This Row],[PontoPed]]&gt;0), 0, (1-tabItens[[#This Row],[PctAb]])*10 ) ),0)</f>
        <v>99</v>
      </c>
      <c r="BE301" s="312">
        <f>MAX(ROUNDDOWN( IF(tabItens[[#This Row],[Abaixo]] &gt; 0,   tabItens[[#This Row],[Abaixo]] + (tabItens[[#This Row],[PontoMês]] * IF( OR( ISBLANK(tabItens[[#This Row],[ATA Nº/ANO]]), tabItens[[#This Row],[ATA Nº/ANO]] = ""),BE$2,BE$1)),0),0),0)</f>
        <v>0</v>
      </c>
      <c r="BF30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1" s="313">
        <f>SUMIF(Consumo!$C$3:$C$862,tabItens[[#This Row],[CÓDIGO]],Consumo!$E$3:$E$862)</f>
        <v>0</v>
      </c>
      <c r="BH301" s="314">
        <f>IF(AND(tabItens[[#This Row],[Pend]] &gt; 0,tabItens[[#This Row],[Consumo]] &lt;&gt; 0), tabItens[[#This Row],[Pend]] / tabItens[[#This Row],[Consumo]], 0 )</f>
        <v>0</v>
      </c>
      <c r="BI301" s="313"/>
      <c r="BJ301" s="313"/>
      <c r="BK301" s="315" t="s">
        <v>907</v>
      </c>
    </row>
    <row r="302" spans="1:63" x14ac:dyDescent="0.3">
      <c r="A302" s="336">
        <v>112158</v>
      </c>
      <c r="B302" s="277" t="s">
        <v>1731</v>
      </c>
      <c r="C302" s="337" t="s">
        <v>31</v>
      </c>
      <c r="D302" s="338">
        <v>9.49</v>
      </c>
      <c r="E302" s="339"/>
      <c r="F302" s="339"/>
      <c r="G302" s="339" t="s">
        <v>892</v>
      </c>
      <c r="H302" s="281">
        <v>198</v>
      </c>
      <c r="I302" s="340">
        <v>103003</v>
      </c>
      <c r="J302" s="341">
        <v>9.49</v>
      </c>
      <c r="K302" s="342">
        <v>154</v>
      </c>
      <c r="L302" s="285">
        <f>IF(tabItens[[#This Row],[Média]] &gt; 0, tabItens[[#This Row],[QTDE ATUAL]] / tabItens[[#This Row],[Média]],999.9)</f>
        <v>12.774193548387096</v>
      </c>
      <c r="M302" s="286">
        <v>0</v>
      </c>
      <c r="N302" s="287">
        <f>tabItens[[#This Row],[VALOR UNIT.]] * tabItens[[#This Row],[LC]]</f>
        <v>0</v>
      </c>
      <c r="O302" s="344" t="s">
        <v>2131</v>
      </c>
      <c r="P302" s="289"/>
      <c r="Q302" s="345"/>
      <c r="R302" s="343"/>
      <c r="S302" s="346"/>
      <c r="T302" s="292">
        <f>ROUNDDOWN(IFERROR(tabItens[[#This Row],[ATA DT.VALID.]] - $D$1,0) / 30,0)</f>
        <v>-1507</v>
      </c>
      <c r="U302" s="277" t="s">
        <v>1029</v>
      </c>
      <c r="V302" s="293">
        <v>1</v>
      </c>
      <c r="W302" s="294" t="s">
        <v>903</v>
      </c>
      <c r="X302" s="295">
        <v>55</v>
      </c>
      <c r="Y302" s="296">
        <v>7</v>
      </c>
      <c r="Z302" s="297"/>
      <c r="AA302" s="298"/>
      <c r="AB302" s="299"/>
      <c r="AC302" s="299"/>
      <c r="AD302" s="298"/>
      <c r="AE302" s="299"/>
      <c r="AF302" s="292"/>
      <c r="AG302" s="300" t="s">
        <v>904</v>
      </c>
      <c r="AH302" s="301"/>
      <c r="AI302" s="292">
        <v>64</v>
      </c>
      <c r="AJ302" s="301">
        <v>44544</v>
      </c>
      <c r="AK302" s="301">
        <v>40045</v>
      </c>
      <c r="AL302" s="301">
        <v>44516</v>
      </c>
      <c r="AM302" s="346"/>
      <c r="AN302" s="339"/>
      <c r="AO302" s="302" t="str">
        <f>_xlfn.IFNA(IF(VLOOKUP(tabItens[[#This Row],[CÓDIGO]],tabExcluirDoEstoque[#Data],1,FALSE),"sim",""),"")</f>
        <v/>
      </c>
      <c r="AP302" s="303" t="str">
        <f ca="1">IF(OR(ISBLANK(tabItens[[#This Row],[ATA DT.VALID.]]),tabItens[[#This Row],[ATA DT.VALID.]]="",tabItens[[#This Row],[ATA DT.VALID.]]=" "),"",IF(TYPE(tabItens[[#This Row],[ATA DT.VALID.]])=1,ROUNDUP((tabItens[[#This Row],[ATA DT.VALID.]]-TODAY())/7,0),""))</f>
        <v/>
      </c>
      <c r="AQ302" s="304">
        <v>0</v>
      </c>
      <c r="AR302" s="305" t="str">
        <f>IF(ISBLANK(tabItens[[#This Row],[CÓDIGO]]),"",IFERROR(VLOOKUP(tabItens[[#This Row],[CÓDIGO]],Consumo!$C$3:$AC$862,26,FALSE),0))</f>
        <v>09.2023</v>
      </c>
      <c r="AS302" s="306">
        <f>SUMIF(Consumo!$C$3:$C$862,tabItens[[#This Row],[CÓDIGO]],Consumo!$N$3:$N$862) + SUMIF(Consumo!$C$3:$C$862,tabItens[[#This Row],[CÓDIGO]],Consumo!$O$3:$O$862) + SUMIF(Consumo!$C$3:$C$862,tabItens[[#This Row],[CÓDIGO]],Consumo!$P$3:$P$862) + SUMIF(Consumo!$C$3:$C$862,tabItens[[#This Row],[CÓDIGO]],Consumo!$Q$3:$Q$862)</f>
        <v>70</v>
      </c>
      <c r="AT302" s="306">
        <f>SUMIF(Consumo!$C$3:$C$862,tabItens[[#This Row],[CÓDIGO]],Consumo!$Z$3:$Z$862)</f>
        <v>193</v>
      </c>
      <c r="AU302" s="307">
        <f>SUMIF(Consumo!$C$3:$C$862,tabItens[[#This Row],[CÓDIGO]],Consumo!$AA$3:$AA$862)</f>
        <v>50</v>
      </c>
      <c r="AV302" s="308">
        <f>SUMIF(Consumo!$C$3:$C$862,tabItens[[#This Row],[CÓDIGO]],Consumo!$Y$3:$Y$862)</f>
        <v>15.5</v>
      </c>
      <c r="AW302" s="281">
        <f>tabItens[[#This Row],[QTDE ATUAL]] + tabItens[[#This Row],[RC QTDE]] + tabItens[[#This Row],[AF SALDO]] + tabItens[[#This Row],[Recentes]]</f>
        <v>198</v>
      </c>
      <c r="AX302" s="309">
        <v>21</v>
      </c>
      <c r="AY302" s="309">
        <v>4</v>
      </c>
      <c r="AZ302" s="309">
        <f>IF(ISBLANK(tabItens[[#This Row],[CÓDIGO]]),"",tabItens[[#This Row],[PontoMês]] * (AZ$2+tabItens[[#This Row],[PontoQtM]]))</f>
        <v>84</v>
      </c>
      <c r="BA302" s="308">
        <f>tabItens[[#This Row],[PontoPed]] - tabItens[[#This Row],[Saldo]] + (1/10)</f>
        <v>-113.9</v>
      </c>
      <c r="BB302" s="308">
        <f xml:space="preserve"> tabItens[[#This Row],[PontoMês]] * BB$2 - tabItens[[#This Row],[QTDE ATUAL]] - (1/10)</f>
        <v>-177.1</v>
      </c>
      <c r="BC302" s="310">
        <f>IF( tabItens[[#This Row],[PontoPed]]&gt;0, IF(tabItens[[#This Row],[PontoPed]]&lt;1, 1, IF( tabItens[[#This Row],[Saldo]]&gt;tabItens[[#This Row],[PontoPed]], 0, (tabItens[[#This Row],[PontoPed]]-tabItens[[#This Row],[Saldo]])/tabItens[[#This Row],[PontoPed]] ) ), 0 )</f>
        <v>0</v>
      </c>
      <c r="BD302" s="311">
        <f>ROUNDDOWN(IF( OR( AND(tabItens[[#This Row],[PontoPed]]&lt;tabItens[[#This Row],[Saldo]],tabItens[[#This Row],[Saldo]]&gt;0), tabItens[[#This Row],[PontoPed]]=0), 99, IF(AND(tabItens[[#This Row],[Saldo]]=0,tabItens[[#This Row],[PontoPed]]&gt;0), 0, (1-tabItens[[#This Row],[PctAb]])*10 ) ),0)</f>
        <v>99</v>
      </c>
      <c r="BE302" s="312">
        <f>MAX(ROUNDDOWN( IF(tabItens[[#This Row],[Abaixo]] &gt; 0,   tabItens[[#This Row],[Abaixo]] + (tabItens[[#This Row],[PontoMês]] * IF( OR( ISBLANK(tabItens[[#This Row],[ATA Nº/ANO]]), tabItens[[#This Row],[ATA Nº/ANO]] = ""),BE$2,BE$1)),0),0),0)</f>
        <v>0</v>
      </c>
      <c r="BF30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2" s="313">
        <f>SUMIF(Consumo!$C$3:$C$862,tabItens[[#This Row],[CÓDIGO]],Consumo!$E$3:$E$862)</f>
        <v>0</v>
      </c>
      <c r="BH302" s="314">
        <f>IF(AND(tabItens[[#This Row],[Pend]] &gt; 0,tabItens[[#This Row],[Consumo]] &lt;&gt; 0), tabItens[[#This Row],[Pend]] / tabItens[[#This Row],[Consumo]], 0 )</f>
        <v>0</v>
      </c>
      <c r="BI302" s="313"/>
      <c r="BJ302" s="313"/>
      <c r="BK302" s="315" t="s">
        <v>907</v>
      </c>
    </row>
    <row r="303" spans="1:63" x14ac:dyDescent="0.3">
      <c r="A303" s="336">
        <v>112159</v>
      </c>
      <c r="B303" s="277" t="s">
        <v>1732</v>
      </c>
      <c r="C303" s="337" t="s">
        <v>31</v>
      </c>
      <c r="D303" s="338">
        <v>17.48</v>
      </c>
      <c r="E303" s="339"/>
      <c r="F303" s="339"/>
      <c r="G303" s="339" t="s">
        <v>892</v>
      </c>
      <c r="H303" s="281">
        <v>306</v>
      </c>
      <c r="I303" s="340">
        <v>103003</v>
      </c>
      <c r="J303" s="341">
        <v>17.48</v>
      </c>
      <c r="K303" s="342">
        <v>52</v>
      </c>
      <c r="L303" s="285">
        <f>IF(tabItens[[#This Row],[Média]] &gt; 0, tabItens[[#This Row],[QTDE ATUAL]] / tabItens[[#This Row],[Média]],999.9)</f>
        <v>73.44</v>
      </c>
      <c r="M303" s="286">
        <v>0</v>
      </c>
      <c r="N303" s="287">
        <f>tabItens[[#This Row],[VALOR UNIT.]] * tabItens[[#This Row],[LC]]</f>
        <v>0</v>
      </c>
      <c r="O303" s="344" t="s">
        <v>2131</v>
      </c>
      <c r="P303" s="289"/>
      <c r="Q303" s="345"/>
      <c r="R303" s="343"/>
      <c r="S303" s="346"/>
      <c r="T303" s="292">
        <f>ROUNDDOWN(IFERROR(tabItens[[#This Row],[ATA DT.VALID.]] - $D$1,0) / 30,0)</f>
        <v>-1507</v>
      </c>
      <c r="U303" s="277" t="s">
        <v>1029</v>
      </c>
      <c r="V303" s="293">
        <v>1</v>
      </c>
      <c r="W303" s="294" t="s">
        <v>903</v>
      </c>
      <c r="X303" s="295">
        <v>55</v>
      </c>
      <c r="Y303" s="296">
        <v>7</v>
      </c>
      <c r="Z303" s="297"/>
      <c r="AA303" s="298"/>
      <c r="AB303" s="299"/>
      <c r="AC303" s="299"/>
      <c r="AD303" s="298"/>
      <c r="AE303" s="299"/>
      <c r="AF303" s="292"/>
      <c r="AG303" s="300" t="s">
        <v>904</v>
      </c>
      <c r="AH303" s="301"/>
      <c r="AI303" s="292">
        <v>18</v>
      </c>
      <c r="AJ303" s="301">
        <v>44544</v>
      </c>
      <c r="AK303" s="301">
        <v>40045</v>
      </c>
      <c r="AL303" s="301">
        <v>44516</v>
      </c>
      <c r="AM303" s="346"/>
      <c r="AN303" s="339"/>
      <c r="AO303" s="302" t="str">
        <f>_xlfn.IFNA(IF(VLOOKUP(tabItens[[#This Row],[CÓDIGO]],tabExcluirDoEstoque[#Data],1,FALSE),"sim",""),"")</f>
        <v/>
      </c>
      <c r="AP303" s="303" t="str">
        <f ca="1">IF(OR(ISBLANK(tabItens[[#This Row],[ATA DT.VALID.]]),tabItens[[#This Row],[ATA DT.VALID.]]="",tabItens[[#This Row],[ATA DT.VALID.]]=" "),"",IF(TYPE(tabItens[[#This Row],[ATA DT.VALID.]])=1,ROUNDUP((tabItens[[#This Row],[ATA DT.VALID.]]-TODAY())/7,0),""))</f>
        <v/>
      </c>
      <c r="AQ303" s="304">
        <v>0</v>
      </c>
      <c r="AR303" s="305" t="str">
        <f>IF(ISBLANK(tabItens[[#This Row],[CÓDIGO]]),"",IFERROR(VLOOKUP(tabItens[[#This Row],[CÓDIGO]],Consumo!$C$3:$AC$862,26,FALSE),0))</f>
        <v>05.2023</v>
      </c>
      <c r="AS303" s="306">
        <f>SUMIF(Consumo!$C$3:$C$862,tabItens[[#This Row],[CÓDIGO]],Consumo!$N$3:$N$862) + SUMIF(Consumo!$C$3:$C$862,tabItens[[#This Row],[CÓDIGO]],Consumo!$O$3:$O$862) + SUMIF(Consumo!$C$3:$C$862,tabItens[[#This Row],[CÓDIGO]],Consumo!$P$3:$P$862) + SUMIF(Consumo!$C$3:$C$862,tabItens[[#This Row],[CÓDIGO]],Consumo!$Q$3:$Q$862)</f>
        <v>0</v>
      </c>
      <c r="AT303" s="306">
        <f>SUMIF(Consumo!$C$3:$C$862,tabItens[[#This Row],[CÓDIGO]],Consumo!$Z$3:$Z$862)</f>
        <v>52</v>
      </c>
      <c r="AU303" s="307">
        <f>SUMIF(Consumo!$C$3:$C$862,tabItens[[#This Row],[CÓDIGO]],Consumo!$AA$3:$AA$862)</f>
        <v>20</v>
      </c>
      <c r="AV303" s="308">
        <f>SUMIF(Consumo!$C$3:$C$862,tabItens[[#This Row],[CÓDIGO]],Consumo!$Y$3:$Y$862)</f>
        <v>4.166666666666667</v>
      </c>
      <c r="AW303" s="281">
        <f>tabItens[[#This Row],[QTDE ATUAL]] + tabItens[[#This Row],[RC QTDE]] + tabItens[[#This Row],[AF SALDO]] + tabItens[[#This Row],[Recentes]]</f>
        <v>306</v>
      </c>
      <c r="AX303" s="309">
        <v>7</v>
      </c>
      <c r="AY303" s="309">
        <v>4</v>
      </c>
      <c r="AZ303" s="309">
        <f>IF(ISBLANK(tabItens[[#This Row],[CÓDIGO]]),"",tabItens[[#This Row],[PontoMês]] * (AZ$2+tabItens[[#This Row],[PontoQtM]]))</f>
        <v>28</v>
      </c>
      <c r="BA303" s="308">
        <f>tabItens[[#This Row],[PontoPed]] - tabItens[[#This Row],[Saldo]] + (1/10)</f>
        <v>-277.89999999999998</v>
      </c>
      <c r="BB303" s="308">
        <f xml:space="preserve"> tabItens[[#This Row],[PontoMês]] * BB$2 - tabItens[[#This Row],[QTDE ATUAL]] - (1/10)</f>
        <v>-299.10000000000002</v>
      </c>
      <c r="BC303" s="310">
        <f>IF( tabItens[[#This Row],[PontoPed]]&gt;0, IF(tabItens[[#This Row],[PontoPed]]&lt;1, 1, IF( tabItens[[#This Row],[Saldo]]&gt;tabItens[[#This Row],[PontoPed]], 0, (tabItens[[#This Row],[PontoPed]]-tabItens[[#This Row],[Saldo]])/tabItens[[#This Row],[PontoPed]] ) ), 0 )</f>
        <v>0</v>
      </c>
      <c r="BD303" s="311">
        <f>ROUNDDOWN(IF( OR( AND(tabItens[[#This Row],[PontoPed]]&lt;tabItens[[#This Row],[Saldo]],tabItens[[#This Row],[Saldo]]&gt;0), tabItens[[#This Row],[PontoPed]]=0), 99, IF(AND(tabItens[[#This Row],[Saldo]]=0,tabItens[[#This Row],[PontoPed]]&gt;0), 0, (1-tabItens[[#This Row],[PctAb]])*10 ) ),0)</f>
        <v>99</v>
      </c>
      <c r="BE303" s="312">
        <f>MAX(ROUNDDOWN( IF(tabItens[[#This Row],[Abaixo]] &gt; 0,   tabItens[[#This Row],[Abaixo]] + (tabItens[[#This Row],[PontoMês]] * IF( OR( ISBLANK(tabItens[[#This Row],[ATA Nº/ANO]]), tabItens[[#This Row],[ATA Nº/ANO]] = ""),BE$2,BE$1)),0),0),0)</f>
        <v>0</v>
      </c>
      <c r="BF30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3" s="313">
        <f>SUMIF(Consumo!$C$3:$C$862,tabItens[[#This Row],[CÓDIGO]],Consumo!$E$3:$E$862)</f>
        <v>0</v>
      </c>
      <c r="BH303" s="314">
        <f>IF(AND(tabItens[[#This Row],[Pend]] &gt; 0,tabItens[[#This Row],[Consumo]] &lt;&gt; 0), tabItens[[#This Row],[Pend]] / tabItens[[#This Row],[Consumo]], 0 )</f>
        <v>0</v>
      </c>
      <c r="BI303" s="313"/>
      <c r="BJ303" s="313"/>
      <c r="BK303" s="315" t="s">
        <v>907</v>
      </c>
    </row>
    <row r="304" spans="1:63" x14ac:dyDescent="0.3">
      <c r="A304" s="336">
        <v>112162</v>
      </c>
      <c r="B304" s="277" t="s">
        <v>1733</v>
      </c>
      <c r="C304" s="337" t="s">
        <v>31</v>
      </c>
      <c r="D304" s="338">
        <v>4.4000000000000004</v>
      </c>
      <c r="E304" s="339"/>
      <c r="F304" s="339"/>
      <c r="G304" s="339" t="s">
        <v>892</v>
      </c>
      <c r="H304" s="281">
        <v>163</v>
      </c>
      <c r="I304" s="340">
        <v>103003</v>
      </c>
      <c r="J304" s="341">
        <v>4.4000000000000004</v>
      </c>
      <c r="K304" s="342">
        <v>122</v>
      </c>
      <c r="L304" s="285">
        <f>IF(tabItens[[#This Row],[Média]] &gt; 0, tabItens[[#This Row],[QTDE ATUAL]] / tabItens[[#This Row],[Média]],999.9)</f>
        <v>17.309734513274336</v>
      </c>
      <c r="M304" s="286">
        <v>0</v>
      </c>
      <c r="N304" s="287">
        <f>tabItens[[#This Row],[VALOR UNIT.]] * tabItens[[#This Row],[LC]]</f>
        <v>0</v>
      </c>
      <c r="O304" s="344" t="s">
        <v>2131</v>
      </c>
      <c r="P304" s="289"/>
      <c r="Q304" s="345"/>
      <c r="R304" s="343"/>
      <c r="S304" s="346"/>
      <c r="T304" s="292">
        <f>ROUNDDOWN(IFERROR(tabItens[[#This Row],[ATA DT.VALID.]] - $D$1,0) / 30,0)</f>
        <v>-1507</v>
      </c>
      <c r="U304" s="277" t="s">
        <v>1029</v>
      </c>
      <c r="V304" s="293">
        <v>1</v>
      </c>
      <c r="W304" s="294" t="s">
        <v>903</v>
      </c>
      <c r="X304" s="295">
        <v>55</v>
      </c>
      <c r="Y304" s="296">
        <v>7</v>
      </c>
      <c r="Z304" s="297">
        <v>2442</v>
      </c>
      <c r="AA304" s="298">
        <v>2023</v>
      </c>
      <c r="AB304" s="299">
        <v>100</v>
      </c>
      <c r="AC304" s="299"/>
      <c r="AD304" s="298"/>
      <c r="AE304" s="299"/>
      <c r="AF304" s="292"/>
      <c r="AG304" s="300" t="s">
        <v>904</v>
      </c>
      <c r="AH304" s="301"/>
      <c r="AI304" s="292">
        <v>40</v>
      </c>
      <c r="AJ304" s="301">
        <v>44638</v>
      </c>
      <c r="AK304" s="301">
        <v>40045</v>
      </c>
      <c r="AL304" s="301">
        <v>44616</v>
      </c>
      <c r="AM304" s="346"/>
      <c r="AN304" s="339"/>
      <c r="AO304" s="302" t="str">
        <f>_xlfn.IFNA(IF(VLOOKUP(tabItens[[#This Row],[CÓDIGO]],tabExcluirDoEstoque[#Data],1,FALSE),"sim",""),"")</f>
        <v/>
      </c>
      <c r="AP304" s="303" t="str">
        <f ca="1">IF(OR(ISBLANK(tabItens[[#This Row],[ATA DT.VALID.]]),tabItens[[#This Row],[ATA DT.VALID.]]="",tabItens[[#This Row],[ATA DT.VALID.]]=" "),"",IF(TYPE(tabItens[[#This Row],[ATA DT.VALID.]])=1,ROUNDUP((tabItens[[#This Row],[ATA DT.VALID.]]-TODAY())/7,0),""))</f>
        <v/>
      </c>
      <c r="AQ304" s="304">
        <v>0</v>
      </c>
      <c r="AR304" s="305" t="str">
        <f>IF(ISBLANK(tabItens[[#This Row],[CÓDIGO]]),"",IFERROR(VLOOKUP(tabItens[[#This Row],[CÓDIGO]],Consumo!$C$3:$AC$862,26,FALSE),0))</f>
        <v>09.2023</v>
      </c>
      <c r="AS304" s="306">
        <f>SUMIF(Consumo!$C$3:$C$862,tabItens[[#This Row],[CÓDIGO]],Consumo!$N$3:$N$862) + SUMIF(Consumo!$C$3:$C$862,tabItens[[#This Row],[CÓDIGO]],Consumo!$O$3:$O$862) + SUMIF(Consumo!$C$3:$C$862,tabItens[[#This Row],[CÓDIGO]],Consumo!$P$3:$P$862) + SUMIF(Consumo!$C$3:$C$862,tabItens[[#This Row],[CÓDIGO]],Consumo!$Q$3:$Q$862)</f>
        <v>100</v>
      </c>
      <c r="AT304" s="306">
        <f>SUMIF(Consumo!$C$3:$C$862,tabItens[[#This Row],[CÓDIGO]],Consumo!$Z$3:$Z$862)</f>
        <v>122</v>
      </c>
      <c r="AU304" s="307">
        <f>SUMIF(Consumo!$C$3:$C$862,tabItens[[#This Row],[CÓDIGO]],Consumo!$AA$3:$AA$862)</f>
        <v>50</v>
      </c>
      <c r="AV304" s="308">
        <f>SUMIF(Consumo!$C$3:$C$862,tabItens[[#This Row],[CÓDIGO]],Consumo!$Y$3:$Y$862)</f>
        <v>9.4166666666666661</v>
      </c>
      <c r="AW304" s="281">
        <f>tabItens[[#This Row],[QTDE ATUAL]] + tabItens[[#This Row],[RC QTDE]] + tabItens[[#This Row],[AF SALDO]] + tabItens[[#This Row],[Recentes]]</f>
        <v>263</v>
      </c>
      <c r="AX304" s="309">
        <v>20</v>
      </c>
      <c r="AY304" s="309">
        <v>4</v>
      </c>
      <c r="AZ304" s="309">
        <f>IF(ISBLANK(tabItens[[#This Row],[CÓDIGO]]),"",tabItens[[#This Row],[PontoMês]] * (AZ$2+tabItens[[#This Row],[PontoQtM]]))</f>
        <v>80</v>
      </c>
      <c r="BA304" s="308">
        <f>tabItens[[#This Row],[PontoPed]] - tabItens[[#This Row],[Saldo]] + (1/10)</f>
        <v>-182.9</v>
      </c>
      <c r="BB304" s="308">
        <f xml:space="preserve"> tabItens[[#This Row],[PontoMês]] * BB$2 - tabItens[[#This Row],[QTDE ATUAL]] - (1/10)</f>
        <v>-143.1</v>
      </c>
      <c r="BC304" s="310">
        <f>IF( tabItens[[#This Row],[PontoPed]]&gt;0, IF(tabItens[[#This Row],[PontoPed]]&lt;1, 1, IF( tabItens[[#This Row],[Saldo]]&gt;tabItens[[#This Row],[PontoPed]], 0, (tabItens[[#This Row],[PontoPed]]-tabItens[[#This Row],[Saldo]])/tabItens[[#This Row],[PontoPed]] ) ), 0 )</f>
        <v>0</v>
      </c>
      <c r="BD304" s="311">
        <f>ROUNDDOWN(IF( OR( AND(tabItens[[#This Row],[PontoPed]]&lt;tabItens[[#This Row],[Saldo]],tabItens[[#This Row],[Saldo]]&gt;0), tabItens[[#This Row],[PontoPed]]=0), 99, IF(AND(tabItens[[#This Row],[Saldo]]=0,tabItens[[#This Row],[PontoPed]]&gt;0), 0, (1-tabItens[[#This Row],[PctAb]])*10 ) ),0)</f>
        <v>99</v>
      </c>
      <c r="BE304" s="312">
        <f>MAX(ROUNDDOWN( IF(tabItens[[#This Row],[Abaixo]] &gt; 0,   tabItens[[#This Row],[Abaixo]] + (tabItens[[#This Row],[PontoMês]] * IF( OR( ISBLANK(tabItens[[#This Row],[ATA Nº/ANO]]), tabItens[[#This Row],[ATA Nº/ANO]] = ""),BE$2,BE$1)),0),0),0)</f>
        <v>0</v>
      </c>
      <c r="BF30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4" s="313">
        <f>SUMIF(Consumo!$C$3:$C$862,tabItens[[#This Row],[CÓDIGO]],Consumo!$E$3:$E$862)</f>
        <v>0</v>
      </c>
      <c r="BH304" s="314">
        <f>IF(AND(tabItens[[#This Row],[Pend]] &gt; 0,tabItens[[#This Row],[Consumo]] &lt;&gt; 0), tabItens[[#This Row],[Pend]] / tabItens[[#This Row],[Consumo]], 0 )</f>
        <v>0</v>
      </c>
      <c r="BI304" s="313"/>
      <c r="BJ304" s="313"/>
      <c r="BK304" s="315" t="s">
        <v>907</v>
      </c>
    </row>
    <row r="305" spans="1:63" x14ac:dyDescent="0.3">
      <c r="A305" s="336">
        <v>112163</v>
      </c>
      <c r="B305" s="277" t="s">
        <v>1734</v>
      </c>
      <c r="C305" s="337" t="s">
        <v>31</v>
      </c>
      <c r="D305" s="338">
        <v>7.0540000000000003</v>
      </c>
      <c r="E305" s="339"/>
      <c r="F305" s="339"/>
      <c r="G305" s="339" t="s">
        <v>892</v>
      </c>
      <c r="H305" s="281">
        <v>108</v>
      </c>
      <c r="I305" s="340">
        <v>103003</v>
      </c>
      <c r="J305" s="341">
        <v>7.0540000000000003</v>
      </c>
      <c r="K305" s="342">
        <v>565</v>
      </c>
      <c r="L305" s="285">
        <f>IF(tabItens[[#This Row],[Média]] &gt; 0, tabItens[[#This Row],[QTDE ATUAL]] / tabItens[[#This Row],[Média]],999.9)</f>
        <v>1.8330975954738331</v>
      </c>
      <c r="M305" s="286">
        <v>0</v>
      </c>
      <c r="N305" s="287">
        <f>tabItens[[#This Row],[VALOR UNIT.]] * tabItens[[#This Row],[LC]]</f>
        <v>0</v>
      </c>
      <c r="O305" s="344" t="s">
        <v>2131</v>
      </c>
      <c r="P305" s="289"/>
      <c r="Q305" s="345"/>
      <c r="R305" s="343"/>
      <c r="S305" s="346"/>
      <c r="T305" s="292">
        <f>ROUNDDOWN(IFERROR(tabItens[[#This Row],[ATA DT.VALID.]] - $D$1,0) / 30,0)</f>
        <v>-1507</v>
      </c>
      <c r="U305" s="277" t="s">
        <v>1029</v>
      </c>
      <c r="V305" s="293">
        <v>1</v>
      </c>
      <c r="W305" s="294" t="s">
        <v>903</v>
      </c>
      <c r="X305" s="295">
        <v>55</v>
      </c>
      <c r="Y305" s="296">
        <v>7</v>
      </c>
      <c r="Z305" s="297">
        <v>10087</v>
      </c>
      <c r="AA305" s="298">
        <v>2023</v>
      </c>
      <c r="AB305" s="299">
        <v>1000</v>
      </c>
      <c r="AC305" s="299"/>
      <c r="AD305" s="298"/>
      <c r="AE305" s="299"/>
      <c r="AF305" s="292"/>
      <c r="AG305" s="300" t="s">
        <v>904</v>
      </c>
      <c r="AH305" s="301"/>
      <c r="AI305" s="292">
        <v>248</v>
      </c>
      <c r="AJ305" s="301">
        <v>44638</v>
      </c>
      <c r="AK305" s="301">
        <v>40045</v>
      </c>
      <c r="AL305" s="301">
        <v>45191</v>
      </c>
      <c r="AM305" s="346"/>
      <c r="AN305" s="339"/>
      <c r="AO305" s="302" t="str">
        <f>_xlfn.IFNA(IF(VLOOKUP(tabItens[[#This Row],[CÓDIGO]],tabExcluirDoEstoque[#Data],1,FALSE),"sim",""),"")</f>
        <v/>
      </c>
      <c r="AP305" s="303" t="str">
        <f ca="1">IF(OR(ISBLANK(tabItens[[#This Row],[ATA DT.VALID.]]),tabItens[[#This Row],[ATA DT.VALID.]]="",tabItens[[#This Row],[ATA DT.VALID.]]=" "),"",IF(TYPE(tabItens[[#This Row],[ATA DT.VALID.]])=1,ROUNDUP((tabItens[[#This Row],[ATA DT.VALID.]]-TODAY())/7,0),""))</f>
        <v/>
      </c>
      <c r="AQ305" s="304">
        <v>0</v>
      </c>
      <c r="AR305" s="305" t="str">
        <f>IF(ISBLANK(tabItens[[#This Row],[CÓDIGO]]),"",IFERROR(VLOOKUP(tabItens[[#This Row],[CÓDIGO]],Consumo!$C$3:$AC$862,26,FALSE),0))</f>
        <v>09.2023</v>
      </c>
      <c r="AS305" s="306">
        <f>SUMIF(Consumo!$C$3:$C$862,tabItens[[#This Row],[CÓDIGO]],Consumo!$N$3:$N$862) + SUMIF(Consumo!$C$3:$C$862,tabItens[[#This Row],[CÓDIGO]],Consumo!$O$3:$O$862) + SUMIF(Consumo!$C$3:$C$862,tabItens[[#This Row],[CÓDIGO]],Consumo!$P$3:$P$862) + SUMIF(Consumo!$C$3:$C$862,tabItens[[#This Row],[CÓDIGO]],Consumo!$Q$3:$Q$862)</f>
        <v>192</v>
      </c>
      <c r="AT305" s="306">
        <f>SUMIF(Consumo!$C$3:$C$862,tabItens[[#This Row],[CÓDIGO]],Consumo!$Z$3:$Z$862)</f>
        <v>745</v>
      </c>
      <c r="AU305" s="307">
        <f>SUMIF(Consumo!$C$3:$C$862,tabItens[[#This Row],[CÓDIGO]],Consumo!$AA$3:$AA$862)</f>
        <v>198</v>
      </c>
      <c r="AV305" s="308">
        <f>SUMIF(Consumo!$C$3:$C$862,tabItens[[#This Row],[CÓDIGO]],Consumo!$Y$3:$Y$862)</f>
        <v>58.916666666666664</v>
      </c>
      <c r="AW305" s="281">
        <f>tabItens[[#This Row],[QTDE ATUAL]] + tabItens[[#This Row],[RC QTDE]] + tabItens[[#This Row],[AF SALDO]] + tabItens[[#This Row],[Recentes]]</f>
        <v>1108</v>
      </c>
      <c r="AX305" s="309">
        <v>61</v>
      </c>
      <c r="AY305" s="309">
        <v>4</v>
      </c>
      <c r="AZ305" s="309">
        <f>IF(ISBLANK(tabItens[[#This Row],[CÓDIGO]]),"",tabItens[[#This Row],[PontoMês]] * (AZ$2+tabItens[[#This Row],[PontoQtM]]))</f>
        <v>244</v>
      </c>
      <c r="BA305" s="308">
        <f>tabItens[[#This Row],[PontoPed]] - tabItens[[#This Row],[Saldo]] + (1/10)</f>
        <v>-863.9</v>
      </c>
      <c r="BB305" s="308">
        <f xml:space="preserve"> tabItens[[#This Row],[PontoMês]] * BB$2 - tabItens[[#This Row],[QTDE ATUAL]] - (1/10)</f>
        <v>-47.1</v>
      </c>
      <c r="BC305" s="310">
        <f>IF( tabItens[[#This Row],[PontoPed]]&gt;0, IF(tabItens[[#This Row],[PontoPed]]&lt;1, 1, IF( tabItens[[#This Row],[Saldo]]&gt;tabItens[[#This Row],[PontoPed]], 0, (tabItens[[#This Row],[PontoPed]]-tabItens[[#This Row],[Saldo]])/tabItens[[#This Row],[PontoPed]] ) ), 0 )</f>
        <v>0</v>
      </c>
      <c r="BD305" s="311">
        <f>ROUNDDOWN(IF( OR( AND(tabItens[[#This Row],[PontoPed]]&lt;tabItens[[#This Row],[Saldo]],tabItens[[#This Row],[Saldo]]&gt;0), tabItens[[#This Row],[PontoPed]]=0), 99, IF(AND(tabItens[[#This Row],[Saldo]]=0,tabItens[[#This Row],[PontoPed]]&gt;0), 0, (1-tabItens[[#This Row],[PctAb]])*10 ) ),0)</f>
        <v>99</v>
      </c>
      <c r="BE305" s="312">
        <f>MAX(ROUNDDOWN( IF(tabItens[[#This Row],[Abaixo]] &gt; 0,   tabItens[[#This Row],[Abaixo]] + (tabItens[[#This Row],[PontoMês]] * IF( OR( ISBLANK(tabItens[[#This Row],[ATA Nº/ANO]]), tabItens[[#This Row],[ATA Nº/ANO]] = ""),BE$2,BE$1)),0),0),0)</f>
        <v>0</v>
      </c>
      <c r="BF30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5" s="313">
        <f>SUMIF(Consumo!$C$3:$C$862,tabItens[[#This Row],[CÓDIGO]],Consumo!$E$3:$E$862)</f>
        <v>0</v>
      </c>
      <c r="BH305" s="314">
        <f>IF(AND(tabItens[[#This Row],[Pend]] &gt; 0,tabItens[[#This Row],[Consumo]] &lt;&gt; 0), tabItens[[#This Row],[Pend]] / tabItens[[#This Row],[Consumo]], 0 )</f>
        <v>0</v>
      </c>
      <c r="BI305" s="313"/>
      <c r="BJ305" s="313"/>
      <c r="BK305" s="315" t="s">
        <v>907</v>
      </c>
    </row>
    <row r="306" spans="1:63" x14ac:dyDescent="0.3">
      <c r="A306" s="336">
        <v>108393</v>
      </c>
      <c r="B306" s="277" t="s">
        <v>1698</v>
      </c>
      <c r="C306" s="337" t="s">
        <v>264</v>
      </c>
      <c r="D306" s="338">
        <v>71.66</v>
      </c>
      <c r="E306" s="339"/>
      <c r="F306" s="339"/>
      <c r="G306" s="339" t="s">
        <v>892</v>
      </c>
      <c r="H306" s="281">
        <v>161</v>
      </c>
      <c r="I306" s="340">
        <v>103003</v>
      </c>
      <c r="J306" s="341">
        <v>71.66</v>
      </c>
      <c r="K306" s="342">
        <v>44</v>
      </c>
      <c r="L306" s="285">
        <f>IF(tabItens[[#This Row],[Média]] &gt; 0, tabItens[[#This Row],[QTDE ATUAL]] / tabItens[[#This Row],[Média]],999.9)</f>
        <v>47.121951219512198</v>
      </c>
      <c r="M306" s="286">
        <v>0</v>
      </c>
      <c r="N306" s="287">
        <f>tabItens[[#This Row],[VALOR UNIT.]] * tabItens[[#This Row],[LC]]</f>
        <v>0</v>
      </c>
      <c r="O306" s="344" t="s">
        <v>2131</v>
      </c>
      <c r="P306" s="289"/>
      <c r="Q306" s="345"/>
      <c r="R306" s="343"/>
      <c r="S306" s="346"/>
      <c r="T306" s="292">
        <f>ROUNDDOWN(IFERROR(tabItens[[#This Row],[ATA DT.VALID.]] - $D$1,0) / 30,0)</f>
        <v>-1507</v>
      </c>
      <c r="U306" s="277" t="s">
        <v>1543</v>
      </c>
      <c r="V306" s="293">
        <v>1</v>
      </c>
      <c r="W306" s="294" t="s">
        <v>903</v>
      </c>
      <c r="X306" s="295">
        <v>55</v>
      </c>
      <c r="Y306" s="296">
        <v>26</v>
      </c>
      <c r="Z306" s="297"/>
      <c r="AA306" s="298"/>
      <c r="AB306" s="299"/>
      <c r="AC306" s="299"/>
      <c r="AD306" s="298"/>
      <c r="AE306" s="299"/>
      <c r="AF306" s="292"/>
      <c r="AG306" s="300" t="s">
        <v>904</v>
      </c>
      <c r="AH306" s="301"/>
      <c r="AI306" s="292">
        <v>14</v>
      </c>
      <c r="AJ306" s="301">
        <v>44649</v>
      </c>
      <c r="AK306" s="301">
        <v>39737</v>
      </c>
      <c r="AL306" s="301">
        <v>44616</v>
      </c>
      <c r="AM306" s="346"/>
      <c r="AN306" s="339"/>
      <c r="AO306" s="302" t="str">
        <f>_xlfn.IFNA(IF(VLOOKUP(tabItens[[#This Row],[CÓDIGO]],tabExcluirDoEstoque[#Data],1,FALSE),"sim",""),"")</f>
        <v/>
      </c>
      <c r="AP306" s="303" t="str">
        <f ca="1">IF(OR(ISBLANK(tabItens[[#This Row],[ATA DT.VALID.]]),tabItens[[#This Row],[ATA DT.VALID.]]="",tabItens[[#This Row],[ATA DT.VALID.]]=" "),"",IF(TYPE(tabItens[[#This Row],[ATA DT.VALID.]])=1,ROUNDUP((tabItens[[#This Row],[ATA DT.VALID.]]-TODAY())/7,0),""))</f>
        <v/>
      </c>
      <c r="AQ306" s="304">
        <v>0</v>
      </c>
      <c r="AR306" s="305" t="str">
        <f>IF(ISBLANK(tabItens[[#This Row],[CÓDIGO]]),"",IFERROR(VLOOKUP(tabItens[[#This Row],[CÓDIGO]],Consumo!$C$3:$AC$862,26,FALSE),0))</f>
        <v>04.2023</v>
      </c>
      <c r="AS306" s="306">
        <f>SUMIF(Consumo!$C$3:$C$862,tabItens[[#This Row],[CÓDIGO]],Consumo!$N$3:$N$862) + SUMIF(Consumo!$C$3:$C$862,tabItens[[#This Row],[CÓDIGO]],Consumo!$O$3:$O$862) + SUMIF(Consumo!$C$3:$C$862,tabItens[[#This Row],[CÓDIGO]],Consumo!$P$3:$P$862) + SUMIF(Consumo!$C$3:$C$862,tabItens[[#This Row],[CÓDIGO]],Consumo!$Q$3:$Q$862)</f>
        <v>0</v>
      </c>
      <c r="AT306" s="306">
        <f>SUMIF(Consumo!$C$3:$C$862,tabItens[[#This Row],[CÓDIGO]],Consumo!$Z$3:$Z$862)</f>
        <v>44</v>
      </c>
      <c r="AU306" s="307">
        <f>SUMIF(Consumo!$C$3:$C$862,tabItens[[#This Row],[CÓDIGO]],Consumo!$AA$3:$AA$862)</f>
        <v>18</v>
      </c>
      <c r="AV306" s="308">
        <f>SUMIF(Consumo!$C$3:$C$862,tabItens[[#This Row],[CÓDIGO]],Consumo!$Y$3:$Y$862)</f>
        <v>3.4166666666666665</v>
      </c>
      <c r="AW306" s="281">
        <f>tabItens[[#This Row],[QTDE ATUAL]] + tabItens[[#This Row],[RC QTDE]] + tabItens[[#This Row],[AF SALDO]] + tabItens[[#This Row],[Recentes]]</f>
        <v>161</v>
      </c>
      <c r="AX306" s="309">
        <v>10</v>
      </c>
      <c r="AY306" s="309">
        <v>4</v>
      </c>
      <c r="AZ306" s="309">
        <f>IF(ISBLANK(tabItens[[#This Row],[CÓDIGO]]),"",tabItens[[#This Row],[PontoMês]] * (AZ$2+tabItens[[#This Row],[PontoQtM]]))</f>
        <v>40</v>
      </c>
      <c r="BA306" s="308">
        <f>tabItens[[#This Row],[PontoPed]] - tabItens[[#This Row],[Saldo]] + (1/10)</f>
        <v>-120.9</v>
      </c>
      <c r="BB306" s="308">
        <f xml:space="preserve"> tabItens[[#This Row],[PontoMês]] * BB$2 - tabItens[[#This Row],[QTDE ATUAL]] - (1/10)</f>
        <v>-151.1</v>
      </c>
      <c r="BC306" s="310">
        <f>IF( tabItens[[#This Row],[PontoPed]]&gt;0, IF(tabItens[[#This Row],[PontoPed]]&lt;1, 1, IF( tabItens[[#This Row],[Saldo]]&gt;tabItens[[#This Row],[PontoPed]], 0, (tabItens[[#This Row],[PontoPed]]-tabItens[[#This Row],[Saldo]])/tabItens[[#This Row],[PontoPed]] ) ), 0 )</f>
        <v>0</v>
      </c>
      <c r="BD306" s="311">
        <f>ROUNDDOWN(IF( OR( AND(tabItens[[#This Row],[PontoPed]]&lt;tabItens[[#This Row],[Saldo]],tabItens[[#This Row],[Saldo]]&gt;0), tabItens[[#This Row],[PontoPed]]=0), 99, IF(AND(tabItens[[#This Row],[Saldo]]=0,tabItens[[#This Row],[PontoPed]]&gt;0), 0, (1-tabItens[[#This Row],[PctAb]])*10 ) ),0)</f>
        <v>99</v>
      </c>
      <c r="BE306" s="312">
        <f>MAX(ROUNDDOWN( IF(tabItens[[#This Row],[Abaixo]] &gt; 0,   tabItens[[#This Row],[Abaixo]] + (tabItens[[#This Row],[PontoMês]] * IF( OR( ISBLANK(tabItens[[#This Row],[ATA Nº/ANO]]), tabItens[[#This Row],[ATA Nº/ANO]] = ""),BE$2,BE$1)),0),0),0)</f>
        <v>0</v>
      </c>
      <c r="BF30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6" s="313">
        <f>SUMIF(Consumo!$C$3:$C$862,tabItens[[#This Row],[CÓDIGO]],Consumo!$E$3:$E$862)</f>
        <v>0</v>
      </c>
      <c r="BH306" s="314">
        <f>IF(AND(tabItens[[#This Row],[Pend]] &gt; 0,tabItens[[#This Row],[Consumo]] &lt;&gt; 0), tabItens[[#This Row],[Pend]] / tabItens[[#This Row],[Consumo]], 0 )</f>
        <v>0</v>
      </c>
      <c r="BI306" s="313"/>
      <c r="BJ306" s="313"/>
      <c r="BK306" s="315" t="s">
        <v>907</v>
      </c>
    </row>
    <row r="307" spans="1:63" x14ac:dyDescent="0.3">
      <c r="A307" s="336">
        <v>12971</v>
      </c>
      <c r="B307" s="277" t="s">
        <v>1026</v>
      </c>
      <c r="C307" s="337" t="s">
        <v>264</v>
      </c>
      <c r="D307" s="338">
        <v>0.36</v>
      </c>
      <c r="E307" s="339"/>
      <c r="F307" s="339"/>
      <c r="G307" s="339" t="s">
        <v>892</v>
      </c>
      <c r="H307" s="281">
        <v>401</v>
      </c>
      <c r="I307" s="340">
        <v>103003</v>
      </c>
      <c r="J307" s="341">
        <v>0.36</v>
      </c>
      <c r="K307" s="342">
        <v>100</v>
      </c>
      <c r="L307" s="285">
        <f>IF(tabItens[[#This Row],[Média]] &gt; 0, tabItens[[#This Row],[QTDE ATUAL]] / tabItens[[#This Row],[Média]],999.9)</f>
        <v>72.909090909090907</v>
      </c>
      <c r="M307" s="286">
        <v>0</v>
      </c>
      <c r="N307" s="287">
        <f>tabItens[[#This Row],[VALOR UNIT.]] * tabItens[[#This Row],[LC]]</f>
        <v>0</v>
      </c>
      <c r="O307" s="344" t="s">
        <v>2131</v>
      </c>
      <c r="P307" s="289"/>
      <c r="Q307" s="345"/>
      <c r="R307" s="343"/>
      <c r="S307" s="346"/>
      <c r="T307" s="292">
        <f>ROUNDDOWN(IFERROR(tabItens[[#This Row],[ATA DT.VALID.]] - $D$1,0) / 30,0)</f>
        <v>-1507</v>
      </c>
      <c r="U307" s="277" t="s">
        <v>1027</v>
      </c>
      <c r="V307" s="293">
        <v>1</v>
      </c>
      <c r="W307" s="294" t="s">
        <v>903</v>
      </c>
      <c r="X307" s="295">
        <v>55</v>
      </c>
      <c r="Y307" s="296">
        <v>31</v>
      </c>
      <c r="Z307" s="297"/>
      <c r="AA307" s="298"/>
      <c r="AB307" s="299"/>
      <c r="AC307" s="299"/>
      <c r="AD307" s="298"/>
      <c r="AE307" s="299"/>
      <c r="AF307" s="292"/>
      <c r="AG307" s="300" t="s">
        <v>904</v>
      </c>
      <c r="AH307" s="301"/>
      <c r="AI307" s="292">
        <v>34</v>
      </c>
      <c r="AJ307" s="301">
        <v>42360</v>
      </c>
      <c r="AK307" s="301" t="s">
        <v>892</v>
      </c>
      <c r="AL307" s="301">
        <v>43657</v>
      </c>
      <c r="AM307" s="346"/>
      <c r="AN307" s="339"/>
      <c r="AO307" s="302" t="str">
        <f>_xlfn.IFNA(IF(VLOOKUP(tabItens[[#This Row],[CÓDIGO]],tabExcluirDoEstoque[#Data],1,FALSE),"sim",""),"")</f>
        <v/>
      </c>
      <c r="AP307" s="303" t="str">
        <f ca="1">IF(OR(ISBLANK(tabItens[[#This Row],[ATA DT.VALID.]]),tabItens[[#This Row],[ATA DT.VALID.]]="",tabItens[[#This Row],[ATA DT.VALID.]]=" "),"",IF(TYPE(tabItens[[#This Row],[ATA DT.VALID.]])=1,ROUNDUP((tabItens[[#This Row],[ATA DT.VALID.]]-TODAY())/7,0),""))</f>
        <v/>
      </c>
      <c r="AQ307" s="304">
        <v>0</v>
      </c>
      <c r="AR307" s="305" t="str">
        <f>IF(ISBLANK(tabItens[[#This Row],[CÓDIGO]]),"",IFERROR(VLOOKUP(tabItens[[#This Row],[CÓDIGO]],Consumo!$C$3:$AC$862,26,FALSE),0))</f>
        <v>10.2022</v>
      </c>
      <c r="AS307" s="306">
        <f>SUMIF(Consumo!$C$3:$C$862,tabItens[[#This Row],[CÓDIGO]],Consumo!$N$3:$N$862) + SUMIF(Consumo!$C$3:$C$862,tabItens[[#This Row],[CÓDIGO]],Consumo!$O$3:$O$862) + SUMIF(Consumo!$C$3:$C$862,tabItens[[#This Row],[CÓDIGO]],Consumo!$P$3:$P$862) + SUMIF(Consumo!$C$3:$C$862,tabItens[[#This Row],[CÓDIGO]],Consumo!$Q$3:$Q$862)</f>
        <v>0</v>
      </c>
      <c r="AT307" s="306">
        <f>SUMIF(Consumo!$C$3:$C$862,tabItens[[#This Row],[CÓDIGO]],Consumo!$Z$3:$Z$862)</f>
        <v>100</v>
      </c>
      <c r="AU307" s="307">
        <f>SUMIF(Consumo!$C$3:$C$862,tabItens[[#This Row],[CÓDIGO]],Consumo!$AA$3:$AA$862)</f>
        <v>100</v>
      </c>
      <c r="AV307" s="308">
        <f>SUMIF(Consumo!$C$3:$C$862,tabItens[[#This Row],[CÓDIGO]],Consumo!$Y$3:$Y$862)</f>
        <v>5.5</v>
      </c>
      <c r="AW307" s="281">
        <f>tabItens[[#This Row],[QTDE ATUAL]] + tabItens[[#This Row],[RC QTDE]] + tabItens[[#This Row],[AF SALDO]] + tabItens[[#This Row],[Recentes]]</f>
        <v>401</v>
      </c>
      <c r="AX307" s="309">
        <v>20</v>
      </c>
      <c r="AY307" s="309">
        <v>4</v>
      </c>
      <c r="AZ307" s="309">
        <f>IF(ISBLANK(tabItens[[#This Row],[CÓDIGO]]),"",tabItens[[#This Row],[PontoMês]] * (AZ$2+tabItens[[#This Row],[PontoQtM]]))</f>
        <v>80</v>
      </c>
      <c r="BA307" s="308">
        <f>tabItens[[#This Row],[PontoPed]] - tabItens[[#This Row],[Saldo]] + (1/10)</f>
        <v>-320.89999999999998</v>
      </c>
      <c r="BB307" s="308">
        <f xml:space="preserve"> tabItens[[#This Row],[PontoMês]] * BB$2 - tabItens[[#This Row],[QTDE ATUAL]] - (1/10)</f>
        <v>-381.1</v>
      </c>
      <c r="BC307" s="310">
        <f>IF( tabItens[[#This Row],[PontoPed]]&gt;0, IF(tabItens[[#This Row],[PontoPed]]&lt;1, 1, IF( tabItens[[#This Row],[Saldo]]&gt;tabItens[[#This Row],[PontoPed]], 0, (tabItens[[#This Row],[PontoPed]]-tabItens[[#This Row],[Saldo]])/tabItens[[#This Row],[PontoPed]] ) ), 0 )</f>
        <v>0</v>
      </c>
      <c r="BD307" s="311">
        <f>ROUNDDOWN(IF( OR( AND(tabItens[[#This Row],[PontoPed]]&lt;tabItens[[#This Row],[Saldo]],tabItens[[#This Row],[Saldo]]&gt;0), tabItens[[#This Row],[PontoPed]]=0), 99, IF(AND(tabItens[[#This Row],[Saldo]]=0,tabItens[[#This Row],[PontoPed]]&gt;0), 0, (1-tabItens[[#This Row],[PctAb]])*10 ) ),0)</f>
        <v>99</v>
      </c>
      <c r="BE307" s="312">
        <f>MAX(ROUNDDOWN( IF(tabItens[[#This Row],[Abaixo]] &gt; 0,   tabItens[[#This Row],[Abaixo]] + (tabItens[[#This Row],[PontoMês]] * IF( OR( ISBLANK(tabItens[[#This Row],[ATA Nº/ANO]]), tabItens[[#This Row],[ATA Nº/ANO]] = ""),BE$2,BE$1)),0),0),0)</f>
        <v>0</v>
      </c>
      <c r="BF3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7" s="313">
        <f>SUMIF(Consumo!$C$3:$C$862,tabItens[[#This Row],[CÓDIGO]],Consumo!$E$3:$E$862)</f>
        <v>0</v>
      </c>
      <c r="BH307" s="314">
        <f>IF(AND(tabItens[[#This Row],[Pend]] &gt; 0,tabItens[[#This Row],[Consumo]] &lt;&gt; 0), tabItens[[#This Row],[Pend]] / tabItens[[#This Row],[Consumo]], 0 )</f>
        <v>0</v>
      </c>
      <c r="BI307" s="313"/>
      <c r="BJ307" s="313"/>
      <c r="BK307" s="315" t="s">
        <v>907</v>
      </c>
    </row>
    <row r="308" spans="1:63" x14ac:dyDescent="0.3">
      <c r="A308" s="336">
        <v>14885</v>
      </c>
      <c r="B308" s="277" t="s">
        <v>1118</v>
      </c>
      <c r="C308" s="337" t="s">
        <v>273</v>
      </c>
      <c r="D308" s="338">
        <v>2.56</v>
      </c>
      <c r="E308" s="339"/>
      <c r="F308" s="339"/>
      <c r="G308" s="339" t="s">
        <v>892</v>
      </c>
      <c r="H308" s="281">
        <v>0</v>
      </c>
      <c r="I308" s="340">
        <v>103003</v>
      </c>
      <c r="J308" s="341">
        <v>2.56</v>
      </c>
      <c r="K308" s="342">
        <v>200</v>
      </c>
      <c r="L308" s="285">
        <f>IF(tabItens[[#This Row],[Média]] &gt; 0, tabItens[[#This Row],[QTDE ATUAL]] / tabItens[[#This Row],[Média]],999.9)</f>
        <v>0</v>
      </c>
      <c r="M308" s="286">
        <v>0</v>
      </c>
      <c r="N308" s="287">
        <f>tabItens[[#This Row],[VALOR UNIT.]] * tabItens[[#This Row],[LC]]</f>
        <v>0</v>
      </c>
      <c r="O308" s="344" t="s">
        <v>2131</v>
      </c>
      <c r="P308" s="289"/>
      <c r="Q308" s="345"/>
      <c r="R308" s="343"/>
      <c r="S308" s="346"/>
      <c r="T308" s="292">
        <f>ROUNDDOWN(IFERROR(tabItens[[#This Row],[ATA DT.VALID.]] - $D$1,0) / 30,0)</f>
        <v>-1507</v>
      </c>
      <c r="U308" s="277" t="s">
        <v>1032</v>
      </c>
      <c r="V308" s="293">
        <v>1</v>
      </c>
      <c r="W308" s="294" t="s">
        <v>903</v>
      </c>
      <c r="X308" s="295">
        <v>55</v>
      </c>
      <c r="Y308" s="296">
        <v>32</v>
      </c>
      <c r="Z308" s="297">
        <v>2956</v>
      </c>
      <c r="AA308" s="298">
        <v>2023</v>
      </c>
      <c r="AB308" s="299">
        <v>100</v>
      </c>
      <c r="AC308" s="299"/>
      <c r="AD308" s="298"/>
      <c r="AE308" s="299"/>
      <c r="AF308" s="292"/>
      <c r="AG308" s="300" t="s">
        <v>904</v>
      </c>
      <c r="AH308" s="301"/>
      <c r="AI308" s="292">
        <v>66</v>
      </c>
      <c r="AJ308" s="301">
        <v>44883</v>
      </c>
      <c r="AK308" s="301" t="s">
        <v>892</v>
      </c>
      <c r="AL308" s="301">
        <v>44845</v>
      </c>
      <c r="AM308" s="346"/>
      <c r="AN308" s="339"/>
      <c r="AO308" s="302" t="str">
        <f>_xlfn.IFNA(IF(VLOOKUP(tabItens[[#This Row],[CÓDIGO]],tabExcluirDoEstoque[#Data],1,FALSE),"sim",""),"")</f>
        <v/>
      </c>
      <c r="AP308" s="303" t="str">
        <f ca="1">IF(OR(ISBLANK(tabItens[[#This Row],[ATA DT.VALID.]]),tabItens[[#This Row],[ATA DT.VALID.]]="",tabItens[[#This Row],[ATA DT.VALID.]]=" "),"",IF(TYPE(tabItens[[#This Row],[ATA DT.VALID.]])=1,ROUNDUP((tabItens[[#This Row],[ATA DT.VALID.]]-TODAY())/7,0),""))</f>
        <v/>
      </c>
      <c r="AQ308" s="304">
        <v>0</v>
      </c>
      <c r="AR308" s="305" t="str">
        <f>IF(ISBLANK(tabItens[[#This Row],[CÓDIGO]]),"",IFERROR(VLOOKUP(tabItens[[#This Row],[CÓDIGO]],Consumo!$C$3:$AC$862,26,FALSE),0))</f>
        <v>04.2023</v>
      </c>
      <c r="AS308" s="306">
        <f>SUMIF(Consumo!$C$3:$C$862,tabItens[[#This Row],[CÓDIGO]],Consumo!$N$3:$N$862) + SUMIF(Consumo!$C$3:$C$862,tabItens[[#This Row],[CÓDIGO]],Consumo!$O$3:$O$862) + SUMIF(Consumo!$C$3:$C$862,tabItens[[#This Row],[CÓDIGO]],Consumo!$P$3:$P$862) + SUMIF(Consumo!$C$3:$C$862,tabItens[[#This Row],[CÓDIGO]],Consumo!$Q$3:$Q$862)</f>
        <v>0</v>
      </c>
      <c r="AT308" s="306">
        <f>SUMIF(Consumo!$C$3:$C$862,tabItens[[#This Row],[CÓDIGO]],Consumo!$Z$3:$Z$862)</f>
        <v>235</v>
      </c>
      <c r="AU308" s="307">
        <f>SUMIF(Consumo!$C$3:$C$862,tabItens[[#This Row],[CÓDIGO]],Consumo!$AA$3:$AA$862)</f>
        <v>165</v>
      </c>
      <c r="AV308" s="308">
        <f>SUMIF(Consumo!$C$3:$C$862,tabItens[[#This Row],[CÓDIGO]],Consumo!$Y$3:$Y$862)</f>
        <v>15.083333333333334</v>
      </c>
      <c r="AW308" s="281">
        <f>tabItens[[#This Row],[QTDE ATUAL]] + tabItens[[#This Row],[RC QTDE]] + tabItens[[#This Row],[AF SALDO]] + tabItens[[#This Row],[Recentes]]</f>
        <v>100</v>
      </c>
      <c r="AX308" s="309">
        <v>15</v>
      </c>
      <c r="AY308" s="309">
        <v>4</v>
      </c>
      <c r="AZ308" s="309">
        <f>IF(ISBLANK(tabItens[[#This Row],[CÓDIGO]]),"",tabItens[[#This Row],[PontoMês]] * (AZ$2+tabItens[[#This Row],[PontoQtM]]))</f>
        <v>60</v>
      </c>
      <c r="BA308" s="308">
        <f>tabItens[[#This Row],[PontoPed]] - tabItens[[#This Row],[Saldo]] + (1/10)</f>
        <v>-39.9</v>
      </c>
      <c r="BB308" s="308">
        <f xml:space="preserve"> tabItens[[#This Row],[PontoMês]] * BB$2 - tabItens[[#This Row],[QTDE ATUAL]] - (1/10)</f>
        <v>14.9</v>
      </c>
      <c r="BC308" s="310">
        <f>IF( tabItens[[#This Row],[PontoPed]]&gt;0, IF(tabItens[[#This Row],[PontoPed]]&lt;1, 1, IF( tabItens[[#This Row],[Saldo]]&gt;tabItens[[#This Row],[PontoPed]], 0, (tabItens[[#This Row],[PontoPed]]-tabItens[[#This Row],[Saldo]])/tabItens[[#This Row],[PontoPed]] ) ), 0 )</f>
        <v>0</v>
      </c>
      <c r="BD308" s="311">
        <f>ROUNDDOWN(IF( OR( AND(tabItens[[#This Row],[PontoPed]]&lt;tabItens[[#This Row],[Saldo]],tabItens[[#This Row],[Saldo]]&gt;0), tabItens[[#This Row],[PontoPed]]=0), 99, IF(AND(tabItens[[#This Row],[Saldo]]=0,tabItens[[#This Row],[PontoPed]]&gt;0), 0, (1-tabItens[[#This Row],[PctAb]])*10 ) ),0)</f>
        <v>99</v>
      </c>
      <c r="BE308" s="312">
        <f>MAX(ROUNDDOWN( IF(tabItens[[#This Row],[Abaixo]] &gt; 0,   tabItens[[#This Row],[Abaixo]] + (tabItens[[#This Row],[PontoMês]] * IF( OR( ISBLANK(tabItens[[#This Row],[ATA Nº/ANO]]), tabItens[[#This Row],[ATA Nº/ANO]] = ""),BE$2,BE$1)),0),0),0)</f>
        <v>0</v>
      </c>
      <c r="BF3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8" s="313">
        <f>SUMIF(Consumo!$C$3:$C$862,tabItens[[#This Row],[CÓDIGO]],Consumo!$E$3:$E$862)</f>
        <v>35</v>
      </c>
      <c r="BH308" s="314">
        <f>IF(AND(tabItens[[#This Row],[Pend]] &gt; 0,tabItens[[#This Row],[Consumo]] &lt;&gt; 0), tabItens[[#This Row],[Pend]] / tabItens[[#This Row],[Consumo]], 0 )</f>
        <v>0.14893617021276595</v>
      </c>
      <c r="BI308" s="313"/>
      <c r="BJ308" s="313"/>
      <c r="BK308" s="315" t="s">
        <v>907</v>
      </c>
    </row>
    <row r="309" spans="1:63" x14ac:dyDescent="0.3">
      <c r="A309" s="336">
        <v>14887</v>
      </c>
      <c r="B309" s="277" t="s">
        <v>1119</v>
      </c>
      <c r="C309" s="337" t="s">
        <v>273</v>
      </c>
      <c r="D309" s="338">
        <v>3.75</v>
      </c>
      <c r="E309" s="339"/>
      <c r="F309" s="339"/>
      <c r="G309" s="339" t="s">
        <v>892</v>
      </c>
      <c r="H309" s="281">
        <v>0</v>
      </c>
      <c r="I309" s="340">
        <v>103003</v>
      </c>
      <c r="J309" s="341">
        <v>3.75</v>
      </c>
      <c r="K309" s="342">
        <v>200</v>
      </c>
      <c r="L309" s="285">
        <f>IF(tabItens[[#This Row],[Média]] &gt; 0, tabItens[[#This Row],[QTDE ATUAL]] / tabItens[[#This Row],[Média]],999.9)</f>
        <v>0</v>
      </c>
      <c r="M309" s="286">
        <v>0</v>
      </c>
      <c r="N309" s="287">
        <f>tabItens[[#This Row],[VALOR UNIT.]] * tabItens[[#This Row],[LC]]</f>
        <v>0</v>
      </c>
      <c r="O309" s="344" t="s">
        <v>2131</v>
      </c>
      <c r="P309" s="289"/>
      <c r="Q309" s="345"/>
      <c r="R309" s="343"/>
      <c r="S309" s="346"/>
      <c r="T309" s="292">
        <f>ROUNDDOWN(IFERROR(tabItens[[#This Row],[ATA DT.VALID.]] - $D$1,0) / 30,0)</f>
        <v>-1507</v>
      </c>
      <c r="U309" s="277" t="s">
        <v>1032</v>
      </c>
      <c r="V309" s="293">
        <v>1</v>
      </c>
      <c r="W309" s="294" t="s">
        <v>903</v>
      </c>
      <c r="X309" s="295">
        <v>55</v>
      </c>
      <c r="Y309" s="296">
        <v>32</v>
      </c>
      <c r="Z309" s="297">
        <v>10083</v>
      </c>
      <c r="AA309" s="298">
        <v>2023</v>
      </c>
      <c r="AB309" s="299">
        <v>300</v>
      </c>
      <c r="AC309" s="299"/>
      <c r="AD309" s="298"/>
      <c r="AE309" s="299"/>
      <c r="AF309" s="292"/>
      <c r="AG309" s="300" t="s">
        <v>904</v>
      </c>
      <c r="AH309" s="301"/>
      <c r="AI309" s="292">
        <v>66</v>
      </c>
      <c r="AJ309" s="301">
        <v>44883</v>
      </c>
      <c r="AK309" s="301" t="s">
        <v>892</v>
      </c>
      <c r="AL309" s="301">
        <v>44845</v>
      </c>
      <c r="AM309" s="346"/>
      <c r="AN309" s="339"/>
      <c r="AO309" s="302" t="str">
        <f>_xlfn.IFNA(IF(VLOOKUP(tabItens[[#This Row],[CÓDIGO]],tabExcluirDoEstoque[#Data],1,FALSE),"sim",""),"")</f>
        <v/>
      </c>
      <c r="AP309" s="303" t="str">
        <f ca="1">IF(OR(ISBLANK(tabItens[[#This Row],[ATA DT.VALID.]]),tabItens[[#This Row],[ATA DT.VALID.]]="",tabItens[[#This Row],[ATA DT.VALID.]]=" "),"",IF(TYPE(tabItens[[#This Row],[ATA DT.VALID.]])=1,ROUNDUP((tabItens[[#This Row],[ATA DT.VALID.]]-TODAY())/7,0),""))</f>
        <v/>
      </c>
      <c r="AQ309" s="304">
        <v>0</v>
      </c>
      <c r="AR309" s="305" t="str">
        <f>IF(ISBLANK(tabItens[[#This Row],[CÓDIGO]]),"",IFERROR(VLOOKUP(tabItens[[#This Row],[CÓDIGO]],Consumo!$C$3:$AC$862,26,FALSE),0))</f>
        <v>04.2023</v>
      </c>
      <c r="AS309" s="306">
        <f>SUMIF(Consumo!$C$3:$C$862,tabItens[[#This Row],[CÓDIGO]],Consumo!$N$3:$N$862) + SUMIF(Consumo!$C$3:$C$862,tabItens[[#This Row],[CÓDIGO]],Consumo!$O$3:$O$862) + SUMIF(Consumo!$C$3:$C$862,tabItens[[#This Row],[CÓDIGO]],Consumo!$P$3:$P$862) + SUMIF(Consumo!$C$3:$C$862,tabItens[[#This Row],[CÓDIGO]],Consumo!$Q$3:$Q$862)</f>
        <v>0</v>
      </c>
      <c r="AT309" s="306">
        <f>SUMIF(Consumo!$C$3:$C$862,tabItens[[#This Row],[CÓDIGO]],Consumo!$Z$3:$Z$862)</f>
        <v>360</v>
      </c>
      <c r="AU309" s="307">
        <f>SUMIF(Consumo!$C$3:$C$862,tabItens[[#This Row],[CÓDIGO]],Consumo!$AA$3:$AA$862)</f>
        <v>100</v>
      </c>
      <c r="AV309" s="308">
        <f>SUMIF(Consumo!$C$3:$C$862,tabItens[[#This Row],[CÓDIGO]],Consumo!$Y$3:$Y$862)</f>
        <v>30</v>
      </c>
      <c r="AW309" s="281">
        <f>tabItens[[#This Row],[QTDE ATUAL]] + tabItens[[#This Row],[RC QTDE]] + tabItens[[#This Row],[AF SALDO]] + tabItens[[#This Row],[Recentes]]</f>
        <v>300</v>
      </c>
      <c r="AX309" s="309">
        <v>42</v>
      </c>
      <c r="AY309" s="309">
        <v>3</v>
      </c>
      <c r="AZ309" s="309">
        <f>IF(ISBLANK(tabItens[[#This Row],[CÓDIGO]]),"",tabItens[[#This Row],[PontoMês]] * (AZ$2+tabItens[[#This Row],[PontoQtM]]))</f>
        <v>126</v>
      </c>
      <c r="BA309" s="308">
        <f>tabItens[[#This Row],[PontoPed]] - tabItens[[#This Row],[Saldo]] + (1/10)</f>
        <v>-173.9</v>
      </c>
      <c r="BB309" s="308">
        <f xml:space="preserve"> tabItens[[#This Row],[PontoMês]] * BB$2 - tabItens[[#This Row],[QTDE ATUAL]] - (1/10)</f>
        <v>41.9</v>
      </c>
      <c r="BC309" s="310">
        <f>IF( tabItens[[#This Row],[PontoPed]]&gt;0, IF(tabItens[[#This Row],[PontoPed]]&lt;1, 1, IF( tabItens[[#This Row],[Saldo]]&gt;tabItens[[#This Row],[PontoPed]], 0, (tabItens[[#This Row],[PontoPed]]-tabItens[[#This Row],[Saldo]])/tabItens[[#This Row],[PontoPed]] ) ), 0 )</f>
        <v>0</v>
      </c>
      <c r="BD309" s="311">
        <f>ROUNDDOWN(IF( OR( AND(tabItens[[#This Row],[PontoPed]]&lt;tabItens[[#This Row],[Saldo]],tabItens[[#This Row],[Saldo]]&gt;0), tabItens[[#This Row],[PontoPed]]=0), 99, IF(AND(tabItens[[#This Row],[Saldo]]=0,tabItens[[#This Row],[PontoPed]]&gt;0), 0, (1-tabItens[[#This Row],[PctAb]])*10 ) ),0)</f>
        <v>99</v>
      </c>
      <c r="BE309" s="312">
        <f>MAX(ROUNDDOWN( IF(tabItens[[#This Row],[Abaixo]] &gt; 0,   tabItens[[#This Row],[Abaixo]] + (tabItens[[#This Row],[PontoMês]] * IF( OR( ISBLANK(tabItens[[#This Row],[ATA Nº/ANO]]), tabItens[[#This Row],[ATA Nº/ANO]] = ""),BE$2,BE$1)),0),0),0)</f>
        <v>0</v>
      </c>
      <c r="BF3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09" s="313">
        <f>SUMIF(Consumo!$C$3:$C$862,tabItens[[#This Row],[CÓDIGO]],Consumo!$E$3:$E$862)</f>
        <v>160</v>
      </c>
      <c r="BH309" s="314">
        <f>IF(AND(tabItens[[#This Row],[Pend]] &gt; 0,tabItens[[#This Row],[Consumo]] &lt;&gt; 0), tabItens[[#This Row],[Pend]] / tabItens[[#This Row],[Consumo]], 0 )</f>
        <v>0.44444444444444442</v>
      </c>
      <c r="BI309" s="313"/>
      <c r="BJ309" s="313"/>
      <c r="BK309" s="315" t="s">
        <v>907</v>
      </c>
    </row>
    <row r="310" spans="1:63" x14ac:dyDescent="0.3">
      <c r="A310" s="336">
        <v>106414</v>
      </c>
      <c r="B310" s="277" t="s">
        <v>1678</v>
      </c>
      <c r="C310" s="337" t="s">
        <v>264</v>
      </c>
      <c r="D310" s="338">
        <v>3.69</v>
      </c>
      <c r="E310" s="339"/>
      <c r="F310" s="339"/>
      <c r="G310" s="339" t="s">
        <v>892</v>
      </c>
      <c r="H310" s="281">
        <v>1912</v>
      </c>
      <c r="I310" s="340">
        <v>103003</v>
      </c>
      <c r="J310" s="341">
        <v>3.69</v>
      </c>
      <c r="K310" s="342">
        <v>2981</v>
      </c>
      <c r="L310" s="285">
        <f>IF(tabItens[[#This Row],[Média]] &gt; 0, tabItens[[#This Row],[QTDE ATUAL]] / tabItens[[#This Row],[Média]],999.9)</f>
        <v>5.0682571239231278</v>
      </c>
      <c r="M310" s="286">
        <v>0</v>
      </c>
      <c r="N310" s="287">
        <f>tabItens[[#This Row],[VALOR UNIT.]] * tabItens[[#This Row],[LC]]</f>
        <v>0</v>
      </c>
      <c r="O310" s="344" t="s">
        <v>2131</v>
      </c>
      <c r="P310" s="289"/>
      <c r="Q310" s="345"/>
      <c r="R310" s="343"/>
      <c r="S310" s="346"/>
      <c r="T310" s="292">
        <f>ROUNDDOWN(IFERROR(tabItens[[#This Row],[ATA DT.VALID.]] - $D$1,0) / 30,0)</f>
        <v>-1507</v>
      </c>
      <c r="U310" s="277" t="s">
        <v>1032</v>
      </c>
      <c r="V310" s="293">
        <v>1</v>
      </c>
      <c r="W310" s="294" t="s">
        <v>903</v>
      </c>
      <c r="X310" s="295">
        <v>55</v>
      </c>
      <c r="Y310" s="296">
        <v>32</v>
      </c>
      <c r="Z310" s="297">
        <v>10087</v>
      </c>
      <c r="AA310" s="298">
        <v>2023</v>
      </c>
      <c r="AB310" s="299">
        <v>1000</v>
      </c>
      <c r="AC310" s="299"/>
      <c r="AD310" s="298"/>
      <c r="AE310" s="299"/>
      <c r="AF310" s="292"/>
      <c r="AG310" s="300" t="s">
        <v>904</v>
      </c>
      <c r="AH310" s="301"/>
      <c r="AI310" s="292">
        <v>1510</v>
      </c>
      <c r="AJ310" s="301">
        <v>44659</v>
      </c>
      <c r="AK310" s="301">
        <v>39581</v>
      </c>
      <c r="AL310" s="301">
        <v>44616</v>
      </c>
      <c r="AM310" s="346"/>
      <c r="AN310" s="339"/>
      <c r="AO310" s="302" t="str">
        <f>_xlfn.IFNA(IF(VLOOKUP(tabItens[[#This Row],[CÓDIGO]],tabExcluirDoEstoque[#Data],1,FALSE),"sim",""),"")</f>
        <v/>
      </c>
      <c r="AP310" s="303" t="str">
        <f ca="1">IF(OR(ISBLANK(tabItens[[#This Row],[ATA DT.VALID.]]),tabItens[[#This Row],[ATA DT.VALID.]]="",tabItens[[#This Row],[ATA DT.VALID.]]=" "),"",IF(TYPE(tabItens[[#This Row],[ATA DT.VALID.]])=1,ROUNDUP((tabItens[[#This Row],[ATA DT.VALID.]]-TODAY())/7,0),""))</f>
        <v/>
      </c>
      <c r="AQ310" s="304">
        <v>0</v>
      </c>
      <c r="AR310" s="305" t="str">
        <f>IF(ISBLANK(tabItens[[#This Row],[CÓDIGO]]),"",IFERROR(VLOOKUP(tabItens[[#This Row],[CÓDIGO]],Consumo!$C$3:$AC$862,26,FALSE),0))</f>
        <v>09.2023</v>
      </c>
      <c r="AS310" s="306">
        <f>SUMIF(Consumo!$C$3:$C$862,tabItens[[#This Row],[CÓDIGO]],Consumo!$N$3:$N$862) + SUMIF(Consumo!$C$3:$C$862,tabItens[[#This Row],[CÓDIGO]],Consumo!$O$3:$O$862) + SUMIF(Consumo!$C$3:$C$862,tabItens[[#This Row],[CÓDIGO]],Consumo!$P$3:$P$862) + SUMIF(Consumo!$C$3:$C$862,tabItens[[#This Row],[CÓDIGO]],Consumo!$Q$3:$Q$862)</f>
        <v>1640</v>
      </c>
      <c r="AT310" s="306">
        <f>SUMIF(Consumo!$C$3:$C$862,tabItens[[#This Row],[CÓDIGO]],Consumo!$Z$3:$Z$862)</f>
        <v>4527</v>
      </c>
      <c r="AU310" s="307">
        <f>SUMIF(Consumo!$C$3:$C$862,tabItens[[#This Row],[CÓDIGO]],Consumo!$AA$3:$AA$862)</f>
        <v>618</v>
      </c>
      <c r="AV310" s="308">
        <f>SUMIF(Consumo!$C$3:$C$862,tabItens[[#This Row],[CÓDIGO]],Consumo!$Y$3:$Y$862)</f>
        <v>377.25</v>
      </c>
      <c r="AW310" s="281">
        <f>tabItens[[#This Row],[QTDE ATUAL]] + tabItens[[#This Row],[RC QTDE]] + tabItens[[#This Row],[AF SALDO]] + tabItens[[#This Row],[Recentes]]</f>
        <v>2912</v>
      </c>
      <c r="AX310" s="309">
        <v>100</v>
      </c>
      <c r="AY310" s="309">
        <v>4</v>
      </c>
      <c r="AZ310" s="309">
        <f>IF(ISBLANK(tabItens[[#This Row],[CÓDIGO]]),"",tabItens[[#This Row],[PontoMês]] * (AZ$2+tabItens[[#This Row],[PontoQtM]]))</f>
        <v>400</v>
      </c>
      <c r="BA310" s="308">
        <f>tabItens[[#This Row],[PontoPed]] - tabItens[[#This Row],[Saldo]] + (1/10)</f>
        <v>-2511.9</v>
      </c>
      <c r="BB310" s="308">
        <f xml:space="preserve"> tabItens[[#This Row],[PontoMês]] * BB$2 - tabItens[[#This Row],[QTDE ATUAL]] - (1/10)</f>
        <v>-1812.1</v>
      </c>
      <c r="BC310" s="310">
        <f>IF( tabItens[[#This Row],[PontoPed]]&gt;0, IF(tabItens[[#This Row],[PontoPed]]&lt;1, 1, IF( tabItens[[#This Row],[Saldo]]&gt;tabItens[[#This Row],[PontoPed]], 0, (tabItens[[#This Row],[PontoPed]]-tabItens[[#This Row],[Saldo]])/tabItens[[#This Row],[PontoPed]] ) ), 0 )</f>
        <v>0</v>
      </c>
      <c r="BD310" s="311">
        <f>ROUNDDOWN(IF( OR( AND(tabItens[[#This Row],[PontoPed]]&lt;tabItens[[#This Row],[Saldo]],tabItens[[#This Row],[Saldo]]&gt;0), tabItens[[#This Row],[PontoPed]]=0), 99, IF(AND(tabItens[[#This Row],[Saldo]]=0,tabItens[[#This Row],[PontoPed]]&gt;0), 0, (1-tabItens[[#This Row],[PctAb]])*10 ) ),0)</f>
        <v>99</v>
      </c>
      <c r="BE310" s="312">
        <f>MAX(ROUNDDOWN( IF(tabItens[[#This Row],[Abaixo]] &gt; 0,   tabItens[[#This Row],[Abaixo]] + (tabItens[[#This Row],[PontoMês]] * IF( OR( ISBLANK(tabItens[[#This Row],[ATA Nº/ANO]]), tabItens[[#This Row],[ATA Nº/ANO]] = ""),BE$2,BE$1)),0),0),0)</f>
        <v>0</v>
      </c>
      <c r="BF3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0" s="313">
        <f>SUMIF(Consumo!$C$3:$C$862,tabItens[[#This Row],[CÓDIGO]],Consumo!$E$3:$E$862)</f>
        <v>0</v>
      </c>
      <c r="BH310" s="314">
        <f>IF(AND(tabItens[[#This Row],[Pend]] &gt; 0,tabItens[[#This Row],[Consumo]] &lt;&gt; 0), tabItens[[#This Row],[Pend]] / tabItens[[#This Row],[Consumo]], 0 )</f>
        <v>0</v>
      </c>
      <c r="BI310" s="313"/>
      <c r="BJ310" s="313"/>
      <c r="BK310" s="315" t="s">
        <v>907</v>
      </c>
    </row>
    <row r="311" spans="1:63" x14ac:dyDescent="0.3">
      <c r="A311" s="336">
        <v>111806</v>
      </c>
      <c r="B311" s="277" t="s">
        <v>1723</v>
      </c>
      <c r="C311" s="337" t="s">
        <v>264</v>
      </c>
      <c r="D311" s="338">
        <v>2.1</v>
      </c>
      <c r="E311" s="339"/>
      <c r="F311" s="339"/>
      <c r="G311" s="339" t="s">
        <v>892</v>
      </c>
      <c r="H311" s="281">
        <v>0</v>
      </c>
      <c r="I311" s="340">
        <v>103003</v>
      </c>
      <c r="J311" s="341">
        <v>2.1</v>
      </c>
      <c r="K311" s="342">
        <v>1215</v>
      </c>
      <c r="L311" s="285">
        <f>IF(tabItens[[#This Row],[Média]] &gt; 0, tabItens[[#This Row],[QTDE ATUAL]] / tabItens[[#This Row],[Média]],999.9)</f>
        <v>0</v>
      </c>
      <c r="M311" s="286">
        <v>0</v>
      </c>
      <c r="N311" s="287">
        <f>tabItens[[#This Row],[VALOR UNIT.]] * tabItens[[#This Row],[LC]]</f>
        <v>0</v>
      </c>
      <c r="O311" s="344" t="s">
        <v>2131</v>
      </c>
      <c r="P311" s="289"/>
      <c r="Q311" s="345"/>
      <c r="R311" s="343"/>
      <c r="S311" s="346"/>
      <c r="T311" s="292">
        <f>ROUNDDOWN(IFERROR(tabItens[[#This Row],[ATA DT.VALID.]] - $D$1,0) / 30,0)</f>
        <v>-1507</v>
      </c>
      <c r="U311" s="277" t="s">
        <v>1032</v>
      </c>
      <c r="V311" s="293">
        <v>1</v>
      </c>
      <c r="W311" s="294" t="s">
        <v>903</v>
      </c>
      <c r="X311" s="295">
        <v>55</v>
      </c>
      <c r="Y311" s="296">
        <v>32</v>
      </c>
      <c r="Z311" s="297">
        <v>10087</v>
      </c>
      <c r="AA311" s="298">
        <v>2023</v>
      </c>
      <c r="AB311" s="299">
        <v>2000</v>
      </c>
      <c r="AC311" s="299"/>
      <c r="AD311" s="298"/>
      <c r="AE311" s="299"/>
      <c r="AF311" s="292"/>
      <c r="AG311" s="300" t="s">
        <v>904</v>
      </c>
      <c r="AH311" s="301"/>
      <c r="AI311" s="292">
        <v>406</v>
      </c>
      <c r="AJ311" s="301">
        <v>44631</v>
      </c>
      <c r="AK311" s="301">
        <v>40011</v>
      </c>
      <c r="AL311" s="301">
        <v>44616</v>
      </c>
      <c r="AM311" s="346"/>
      <c r="AN311" s="339"/>
      <c r="AO311" s="302" t="str">
        <f>_xlfn.IFNA(IF(VLOOKUP(tabItens[[#This Row],[CÓDIGO]],tabExcluirDoEstoque[#Data],1,FALSE),"sim",""),"")</f>
        <v/>
      </c>
      <c r="AP311" s="303" t="str">
        <f ca="1">IF(OR(ISBLANK(tabItens[[#This Row],[ATA DT.VALID.]]),tabItens[[#This Row],[ATA DT.VALID.]]="",tabItens[[#This Row],[ATA DT.VALID.]]=" "),"",IF(TYPE(tabItens[[#This Row],[ATA DT.VALID.]])=1,ROUNDUP((tabItens[[#This Row],[ATA DT.VALID.]]-TODAY())/7,0),""))</f>
        <v/>
      </c>
      <c r="AQ311" s="304">
        <v>0</v>
      </c>
      <c r="AR311" s="305" t="str">
        <f>IF(ISBLANK(tabItens[[#This Row],[CÓDIGO]]),"",IFERROR(VLOOKUP(tabItens[[#This Row],[CÓDIGO]],Consumo!$C$3:$AC$862,26,FALSE),0))</f>
        <v>06.2023</v>
      </c>
      <c r="AS311" s="306">
        <f>SUMIF(Consumo!$C$3:$C$862,tabItens[[#This Row],[CÓDIGO]],Consumo!$N$3:$N$862) + SUMIF(Consumo!$C$3:$C$862,tabItens[[#This Row],[CÓDIGO]],Consumo!$O$3:$O$862) + SUMIF(Consumo!$C$3:$C$862,tabItens[[#This Row],[CÓDIGO]],Consumo!$P$3:$P$862) + SUMIF(Consumo!$C$3:$C$862,tabItens[[#This Row],[CÓDIGO]],Consumo!$Q$3:$Q$862)</f>
        <v>9</v>
      </c>
      <c r="AT311" s="306">
        <f>SUMIF(Consumo!$C$3:$C$862,tabItens[[#This Row],[CÓDIGO]],Consumo!$Z$3:$Z$862)</f>
        <v>1614</v>
      </c>
      <c r="AU311" s="307">
        <f>SUMIF(Consumo!$C$3:$C$862,tabItens[[#This Row],[CÓDIGO]],Consumo!$AA$3:$AA$862)</f>
        <v>493</v>
      </c>
      <c r="AV311" s="308">
        <f>SUMIF(Consumo!$C$3:$C$862,tabItens[[#This Row],[CÓDIGO]],Consumo!$Y$3:$Y$862)</f>
        <v>134.5</v>
      </c>
      <c r="AW311" s="281">
        <f>tabItens[[#This Row],[QTDE ATUAL]] + tabItens[[#This Row],[RC QTDE]] + tabItens[[#This Row],[AF SALDO]] + tabItens[[#This Row],[Recentes]]</f>
        <v>2000</v>
      </c>
      <c r="AX311" s="309">
        <v>60</v>
      </c>
      <c r="AY311" s="309">
        <v>4</v>
      </c>
      <c r="AZ311" s="309">
        <f>IF(ISBLANK(tabItens[[#This Row],[CÓDIGO]]),"",tabItens[[#This Row],[PontoMês]] * (AZ$2+tabItens[[#This Row],[PontoQtM]]))</f>
        <v>240</v>
      </c>
      <c r="BA311" s="308">
        <f>tabItens[[#This Row],[PontoPed]] - tabItens[[#This Row],[Saldo]] + (1/10)</f>
        <v>-1759.9</v>
      </c>
      <c r="BB311" s="308">
        <f xml:space="preserve"> tabItens[[#This Row],[PontoMês]] * BB$2 - tabItens[[#This Row],[QTDE ATUAL]] - (1/10)</f>
        <v>59.9</v>
      </c>
      <c r="BC311" s="310">
        <f>IF( tabItens[[#This Row],[PontoPed]]&gt;0, IF(tabItens[[#This Row],[PontoPed]]&lt;1, 1, IF( tabItens[[#This Row],[Saldo]]&gt;tabItens[[#This Row],[PontoPed]], 0, (tabItens[[#This Row],[PontoPed]]-tabItens[[#This Row],[Saldo]])/tabItens[[#This Row],[PontoPed]] ) ), 0 )</f>
        <v>0</v>
      </c>
      <c r="BD311" s="311">
        <f>ROUNDDOWN(IF( OR( AND(tabItens[[#This Row],[PontoPed]]&lt;tabItens[[#This Row],[Saldo]],tabItens[[#This Row],[Saldo]]&gt;0), tabItens[[#This Row],[PontoPed]]=0), 99, IF(AND(tabItens[[#This Row],[Saldo]]=0,tabItens[[#This Row],[PontoPed]]&gt;0), 0, (1-tabItens[[#This Row],[PctAb]])*10 ) ),0)</f>
        <v>99</v>
      </c>
      <c r="BE311" s="312">
        <f>MAX(ROUNDDOWN( IF(tabItens[[#This Row],[Abaixo]] &gt; 0,   tabItens[[#This Row],[Abaixo]] + (tabItens[[#This Row],[PontoMês]] * IF( OR( ISBLANK(tabItens[[#This Row],[ATA Nº/ANO]]), tabItens[[#This Row],[ATA Nº/ANO]] = ""),BE$2,BE$1)),0),0),0)</f>
        <v>0</v>
      </c>
      <c r="BF3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1" s="313">
        <f>SUMIF(Consumo!$C$3:$C$862,tabItens[[#This Row],[CÓDIGO]],Consumo!$E$3:$E$862)</f>
        <v>399</v>
      </c>
      <c r="BH311" s="314">
        <f>IF(AND(tabItens[[#This Row],[Pend]] &gt; 0,tabItens[[#This Row],[Consumo]] &lt;&gt; 0), tabItens[[#This Row],[Pend]] / tabItens[[#This Row],[Consumo]], 0 )</f>
        <v>0.24721189591078066</v>
      </c>
      <c r="BI311" s="313"/>
      <c r="BJ311" s="313"/>
      <c r="BK311" s="315" t="s">
        <v>907</v>
      </c>
    </row>
    <row r="312" spans="1:63" x14ac:dyDescent="0.3">
      <c r="A312" s="336">
        <v>128815</v>
      </c>
      <c r="B312" s="277" t="s">
        <v>1834</v>
      </c>
      <c r="C312" s="337" t="s">
        <v>31</v>
      </c>
      <c r="D312" s="338">
        <v>0.25</v>
      </c>
      <c r="E312" s="339"/>
      <c r="F312" s="339"/>
      <c r="G312" s="339" t="s">
        <v>892</v>
      </c>
      <c r="H312" s="281">
        <v>2191</v>
      </c>
      <c r="I312" s="340">
        <v>103003</v>
      </c>
      <c r="J312" s="341">
        <v>0.25</v>
      </c>
      <c r="K312" s="342">
        <v>2874</v>
      </c>
      <c r="L312" s="285">
        <f>IF(tabItens[[#This Row],[Média]] &gt; 0, tabItens[[#This Row],[QTDE ATUAL]] / tabItens[[#This Row],[Média]],999.9)</f>
        <v>8.1298701298701292</v>
      </c>
      <c r="M312" s="286">
        <v>0</v>
      </c>
      <c r="N312" s="287">
        <f>tabItens[[#This Row],[VALOR UNIT.]] * tabItens[[#This Row],[LC]]</f>
        <v>0</v>
      </c>
      <c r="O312" s="344" t="s">
        <v>2131</v>
      </c>
      <c r="P312" s="289"/>
      <c r="Q312" s="345"/>
      <c r="R312" s="343"/>
      <c r="S312" s="346"/>
      <c r="T312" s="292">
        <f>ROUNDDOWN(IFERROR(tabItens[[#This Row],[ATA DT.VALID.]] - $D$1,0) / 30,0)</f>
        <v>-1507</v>
      </c>
      <c r="U312" s="277" t="s">
        <v>1032</v>
      </c>
      <c r="V312" s="293">
        <v>1</v>
      </c>
      <c r="W312" s="294" t="s">
        <v>903</v>
      </c>
      <c r="X312" s="295">
        <v>55</v>
      </c>
      <c r="Y312" s="296">
        <v>32</v>
      </c>
      <c r="Z312" s="297">
        <v>2956</v>
      </c>
      <c r="AA312" s="298">
        <v>2023</v>
      </c>
      <c r="AB312" s="299">
        <v>3000</v>
      </c>
      <c r="AC312" s="299"/>
      <c r="AD312" s="298"/>
      <c r="AE312" s="299"/>
      <c r="AF312" s="292"/>
      <c r="AG312" s="300" t="s">
        <v>904</v>
      </c>
      <c r="AH312" s="301"/>
      <c r="AI312" s="292">
        <v>1132</v>
      </c>
      <c r="AJ312" s="301">
        <v>44628</v>
      </c>
      <c r="AK312" s="301">
        <v>41926</v>
      </c>
      <c r="AL312" s="301">
        <v>44616</v>
      </c>
      <c r="AM312" s="346"/>
      <c r="AN312" s="339"/>
      <c r="AO312" s="302" t="str">
        <f>_xlfn.IFNA(IF(VLOOKUP(tabItens[[#This Row],[CÓDIGO]],tabExcluirDoEstoque[#Data],1,FALSE),"sim",""),"")</f>
        <v/>
      </c>
      <c r="AP312" s="303" t="str">
        <f ca="1">IF(OR(ISBLANK(tabItens[[#This Row],[ATA DT.VALID.]]),tabItens[[#This Row],[ATA DT.VALID.]]="",tabItens[[#This Row],[ATA DT.VALID.]]=" "),"",IF(TYPE(tabItens[[#This Row],[ATA DT.VALID.]])=1,ROUNDUP((tabItens[[#This Row],[ATA DT.VALID.]]-TODAY())/7,0),""))</f>
        <v/>
      </c>
      <c r="AQ312" s="304">
        <v>0</v>
      </c>
      <c r="AR312" s="305" t="str">
        <f>IF(ISBLANK(tabItens[[#This Row],[CÓDIGO]]),"",IFERROR(VLOOKUP(tabItens[[#This Row],[CÓDIGO]],Consumo!$C$3:$AC$862,26,FALSE),0))</f>
        <v>05.2023</v>
      </c>
      <c r="AS312" s="306">
        <f>SUMIF(Consumo!$C$3:$C$862,tabItens[[#This Row],[CÓDIGO]],Consumo!$N$3:$N$862) + SUMIF(Consumo!$C$3:$C$862,tabItens[[#This Row],[CÓDIGO]],Consumo!$O$3:$O$862) + SUMIF(Consumo!$C$3:$C$862,tabItens[[#This Row],[CÓDIGO]],Consumo!$P$3:$P$862) + SUMIF(Consumo!$C$3:$C$862,tabItens[[#This Row],[CÓDIGO]],Consumo!$Q$3:$Q$862)</f>
        <v>0</v>
      </c>
      <c r="AT312" s="306">
        <f>SUMIF(Consumo!$C$3:$C$862,tabItens[[#This Row],[CÓDIGO]],Consumo!$Z$3:$Z$862)</f>
        <v>3234</v>
      </c>
      <c r="AU312" s="307">
        <f>SUMIF(Consumo!$C$3:$C$862,tabItens[[#This Row],[CÓDIGO]],Consumo!$AA$3:$AA$862)</f>
        <v>784</v>
      </c>
      <c r="AV312" s="308">
        <f>SUMIF(Consumo!$C$3:$C$862,tabItens[[#This Row],[CÓDIGO]],Consumo!$Y$3:$Y$862)</f>
        <v>269.5</v>
      </c>
      <c r="AW312" s="281">
        <f>tabItens[[#This Row],[QTDE ATUAL]] + tabItens[[#This Row],[RC QTDE]] + tabItens[[#This Row],[AF SALDO]] + tabItens[[#This Row],[Recentes]]</f>
        <v>5191</v>
      </c>
      <c r="AX312" s="309">
        <v>200</v>
      </c>
      <c r="AY312" s="309">
        <v>4</v>
      </c>
      <c r="AZ312" s="309">
        <f>IF(ISBLANK(tabItens[[#This Row],[CÓDIGO]]),"",tabItens[[#This Row],[PontoMês]] * (AZ$2+tabItens[[#This Row],[PontoQtM]]))</f>
        <v>800</v>
      </c>
      <c r="BA312" s="308">
        <f>tabItens[[#This Row],[PontoPed]] - tabItens[[#This Row],[Saldo]] + (1/10)</f>
        <v>-4390.8999999999996</v>
      </c>
      <c r="BB312" s="308">
        <f xml:space="preserve"> tabItens[[#This Row],[PontoMês]] * BB$2 - tabItens[[#This Row],[QTDE ATUAL]] - (1/10)</f>
        <v>-1991.1</v>
      </c>
      <c r="BC312" s="310">
        <f>IF( tabItens[[#This Row],[PontoPed]]&gt;0, IF(tabItens[[#This Row],[PontoPed]]&lt;1, 1, IF( tabItens[[#This Row],[Saldo]]&gt;tabItens[[#This Row],[PontoPed]], 0, (tabItens[[#This Row],[PontoPed]]-tabItens[[#This Row],[Saldo]])/tabItens[[#This Row],[PontoPed]] ) ), 0 )</f>
        <v>0</v>
      </c>
      <c r="BD312" s="311">
        <f>ROUNDDOWN(IF( OR( AND(tabItens[[#This Row],[PontoPed]]&lt;tabItens[[#This Row],[Saldo]],tabItens[[#This Row],[Saldo]]&gt;0), tabItens[[#This Row],[PontoPed]]=0), 99, IF(AND(tabItens[[#This Row],[Saldo]]=0,tabItens[[#This Row],[PontoPed]]&gt;0), 0, (1-tabItens[[#This Row],[PctAb]])*10 ) ),0)</f>
        <v>99</v>
      </c>
      <c r="BE312" s="312">
        <f>MAX(ROUNDDOWN( IF(tabItens[[#This Row],[Abaixo]] &gt; 0,   tabItens[[#This Row],[Abaixo]] + (tabItens[[#This Row],[PontoMês]] * IF( OR( ISBLANK(tabItens[[#This Row],[ATA Nº/ANO]]), tabItens[[#This Row],[ATA Nº/ANO]] = ""),BE$2,BE$1)),0),0),0)</f>
        <v>0</v>
      </c>
      <c r="BF3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2" s="313">
        <f>SUMIF(Consumo!$C$3:$C$862,tabItens[[#This Row],[CÓDIGO]],Consumo!$E$3:$E$862)</f>
        <v>0</v>
      </c>
      <c r="BH312" s="314">
        <f>IF(AND(tabItens[[#This Row],[Pend]] &gt; 0,tabItens[[#This Row],[Consumo]] &lt;&gt; 0), tabItens[[#This Row],[Pend]] / tabItens[[#This Row],[Consumo]], 0 )</f>
        <v>0</v>
      </c>
      <c r="BI312" s="313"/>
      <c r="BJ312" s="313"/>
      <c r="BK312" s="315" t="s">
        <v>907</v>
      </c>
    </row>
    <row r="313" spans="1:63" x14ac:dyDescent="0.3">
      <c r="A313" s="336">
        <v>128816</v>
      </c>
      <c r="B313" s="277" t="s">
        <v>1835</v>
      </c>
      <c r="C313" s="337" t="s">
        <v>31</v>
      </c>
      <c r="D313" s="338">
        <v>0.39</v>
      </c>
      <c r="E313" s="339"/>
      <c r="F313" s="339"/>
      <c r="G313" s="339" t="s">
        <v>892</v>
      </c>
      <c r="H313" s="281">
        <v>805</v>
      </c>
      <c r="I313" s="340">
        <v>103003</v>
      </c>
      <c r="J313" s="341">
        <v>0.39</v>
      </c>
      <c r="K313" s="342">
        <v>185</v>
      </c>
      <c r="L313" s="285">
        <f>IF(tabItens[[#This Row],[Média]] &gt; 0, tabItens[[#This Row],[QTDE ATUAL]] / tabItens[[#This Row],[Média]],999.9)</f>
        <v>79.180327868852459</v>
      </c>
      <c r="M313" s="286">
        <v>0</v>
      </c>
      <c r="N313" s="287">
        <f>tabItens[[#This Row],[VALOR UNIT.]] * tabItens[[#This Row],[LC]]</f>
        <v>0</v>
      </c>
      <c r="O313" s="344" t="s">
        <v>2131</v>
      </c>
      <c r="P313" s="289"/>
      <c r="Q313" s="345"/>
      <c r="R313" s="343"/>
      <c r="S313" s="346"/>
      <c r="T313" s="292">
        <f>ROUNDDOWN(IFERROR(tabItens[[#This Row],[ATA DT.VALID.]] - $D$1,0) / 30,0)</f>
        <v>-1507</v>
      </c>
      <c r="U313" s="277" t="s">
        <v>1032</v>
      </c>
      <c r="V313" s="293">
        <v>1</v>
      </c>
      <c r="W313" s="294" t="s">
        <v>903</v>
      </c>
      <c r="X313" s="295">
        <v>55</v>
      </c>
      <c r="Y313" s="296">
        <v>32</v>
      </c>
      <c r="Z313" s="297"/>
      <c r="AA313" s="298"/>
      <c r="AB313" s="299"/>
      <c r="AC313" s="299"/>
      <c r="AD313" s="298"/>
      <c r="AE313" s="299"/>
      <c r="AF313" s="292"/>
      <c r="AG313" s="300" t="s">
        <v>904</v>
      </c>
      <c r="AH313" s="301"/>
      <c r="AI313" s="292">
        <v>62</v>
      </c>
      <c r="AJ313" s="301">
        <v>42220</v>
      </c>
      <c r="AK313" s="301">
        <v>41926</v>
      </c>
      <c r="AL313" s="301">
        <v>42205</v>
      </c>
      <c r="AM313" s="346"/>
      <c r="AN313" s="339"/>
      <c r="AO313" s="302" t="str">
        <f>_xlfn.IFNA(IF(VLOOKUP(tabItens[[#This Row],[CÓDIGO]],tabExcluirDoEstoque[#Data],1,FALSE),"sim",""),"")</f>
        <v/>
      </c>
      <c r="AP313" s="303" t="str">
        <f ca="1">IF(OR(ISBLANK(tabItens[[#This Row],[ATA DT.VALID.]]),tabItens[[#This Row],[ATA DT.VALID.]]="",tabItens[[#This Row],[ATA DT.VALID.]]=" "),"",IF(TYPE(tabItens[[#This Row],[ATA DT.VALID.]])=1,ROUNDUP((tabItens[[#This Row],[ATA DT.VALID.]]-TODAY())/7,0),""))</f>
        <v/>
      </c>
      <c r="AQ313" s="304">
        <v>0</v>
      </c>
      <c r="AR313" s="305" t="str">
        <f>IF(ISBLANK(tabItens[[#This Row],[CÓDIGO]]),"",IFERROR(VLOOKUP(tabItens[[#This Row],[CÓDIGO]],Consumo!$C$3:$AC$862,26,FALSE),0))</f>
        <v>01.2023</v>
      </c>
      <c r="AS313" s="306">
        <f>SUMIF(Consumo!$C$3:$C$862,tabItens[[#This Row],[CÓDIGO]],Consumo!$N$3:$N$862) + SUMIF(Consumo!$C$3:$C$862,tabItens[[#This Row],[CÓDIGO]],Consumo!$O$3:$O$862) + SUMIF(Consumo!$C$3:$C$862,tabItens[[#This Row],[CÓDIGO]],Consumo!$P$3:$P$862) + SUMIF(Consumo!$C$3:$C$862,tabItens[[#This Row],[CÓDIGO]],Consumo!$Q$3:$Q$862)</f>
        <v>0</v>
      </c>
      <c r="AT313" s="306">
        <f>SUMIF(Consumo!$C$3:$C$862,tabItens[[#This Row],[CÓDIGO]],Consumo!$Z$3:$Z$862)</f>
        <v>185</v>
      </c>
      <c r="AU313" s="307">
        <f>SUMIF(Consumo!$C$3:$C$862,tabItens[[#This Row],[CÓDIGO]],Consumo!$AA$3:$AA$862)</f>
        <v>185</v>
      </c>
      <c r="AV313" s="308">
        <f>SUMIF(Consumo!$C$3:$C$862,tabItens[[#This Row],[CÓDIGO]],Consumo!$Y$3:$Y$862)</f>
        <v>10.166666666666666</v>
      </c>
      <c r="AW313" s="281">
        <f>tabItens[[#This Row],[QTDE ATUAL]] + tabItens[[#This Row],[RC QTDE]] + tabItens[[#This Row],[AF SALDO]] + tabItens[[#This Row],[Recentes]]</f>
        <v>805</v>
      </c>
      <c r="AX313" s="309">
        <v>5</v>
      </c>
      <c r="AY313" s="309">
        <v>4</v>
      </c>
      <c r="AZ313" s="309">
        <f>IF(ISBLANK(tabItens[[#This Row],[CÓDIGO]]),"",tabItens[[#This Row],[PontoMês]] * (AZ$2+tabItens[[#This Row],[PontoQtM]]))</f>
        <v>20</v>
      </c>
      <c r="BA313" s="308">
        <f>tabItens[[#This Row],[PontoPed]] - tabItens[[#This Row],[Saldo]] + (1/10)</f>
        <v>-784.9</v>
      </c>
      <c r="BB313" s="308">
        <f xml:space="preserve"> tabItens[[#This Row],[PontoMês]] * BB$2 - tabItens[[#This Row],[QTDE ATUAL]] - (1/10)</f>
        <v>-800.1</v>
      </c>
      <c r="BC313" s="310">
        <f>IF( tabItens[[#This Row],[PontoPed]]&gt;0, IF(tabItens[[#This Row],[PontoPed]]&lt;1, 1, IF( tabItens[[#This Row],[Saldo]]&gt;tabItens[[#This Row],[PontoPed]], 0, (tabItens[[#This Row],[PontoPed]]-tabItens[[#This Row],[Saldo]])/tabItens[[#This Row],[PontoPed]] ) ), 0 )</f>
        <v>0</v>
      </c>
      <c r="BD313" s="311">
        <f>ROUNDDOWN(IF( OR( AND(tabItens[[#This Row],[PontoPed]]&lt;tabItens[[#This Row],[Saldo]],tabItens[[#This Row],[Saldo]]&gt;0), tabItens[[#This Row],[PontoPed]]=0), 99, IF(AND(tabItens[[#This Row],[Saldo]]=0,tabItens[[#This Row],[PontoPed]]&gt;0), 0, (1-tabItens[[#This Row],[PctAb]])*10 ) ),0)</f>
        <v>99</v>
      </c>
      <c r="BE313" s="312">
        <f>MAX(ROUNDDOWN( IF(tabItens[[#This Row],[Abaixo]] &gt; 0,   tabItens[[#This Row],[Abaixo]] + (tabItens[[#This Row],[PontoMês]] * IF( OR( ISBLANK(tabItens[[#This Row],[ATA Nº/ANO]]), tabItens[[#This Row],[ATA Nº/ANO]] = ""),BE$2,BE$1)),0),0),0)</f>
        <v>0</v>
      </c>
      <c r="BF3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3" s="313">
        <f>SUMIF(Consumo!$C$3:$C$862,tabItens[[#This Row],[CÓDIGO]],Consumo!$E$3:$E$862)</f>
        <v>0</v>
      </c>
      <c r="BH313" s="314">
        <f>IF(AND(tabItens[[#This Row],[Pend]] &gt; 0,tabItens[[#This Row],[Consumo]] &lt;&gt; 0), tabItens[[#This Row],[Pend]] / tabItens[[#This Row],[Consumo]], 0 )</f>
        <v>0</v>
      </c>
      <c r="BI313" s="313"/>
      <c r="BJ313" s="313"/>
      <c r="BK313" s="315" t="s">
        <v>907</v>
      </c>
    </row>
    <row r="314" spans="1:63" x14ac:dyDescent="0.3">
      <c r="A314" s="336">
        <v>129991</v>
      </c>
      <c r="B314" s="277" t="s">
        <v>1842</v>
      </c>
      <c r="C314" s="337" t="s">
        <v>273</v>
      </c>
      <c r="D314" s="338">
        <v>12.24</v>
      </c>
      <c r="E314" s="339"/>
      <c r="F314" s="339"/>
      <c r="G314" s="339" t="s">
        <v>892</v>
      </c>
      <c r="H314" s="281">
        <v>324</v>
      </c>
      <c r="I314" s="340">
        <v>103003</v>
      </c>
      <c r="J314" s="341">
        <v>12.24</v>
      </c>
      <c r="K314" s="342">
        <v>128</v>
      </c>
      <c r="L314" s="285">
        <f>IF(tabItens[[#This Row],[Média]] &gt; 0, tabItens[[#This Row],[QTDE ATUAL]] / tabItens[[#This Row],[Média]],999.9)</f>
        <v>30.375</v>
      </c>
      <c r="M314" s="286">
        <v>0</v>
      </c>
      <c r="N314" s="287">
        <f>tabItens[[#This Row],[VALOR UNIT.]] * tabItens[[#This Row],[LC]]</f>
        <v>0</v>
      </c>
      <c r="O314" s="344" t="s">
        <v>2131</v>
      </c>
      <c r="P314" s="289"/>
      <c r="Q314" s="345"/>
      <c r="R314" s="343"/>
      <c r="S314" s="346"/>
      <c r="T314" s="292">
        <f>ROUNDDOWN(IFERROR(tabItens[[#This Row],[ATA DT.VALID.]] - $D$1,0) / 30,0)</f>
        <v>-1507</v>
      </c>
      <c r="U314" s="277" t="s">
        <v>1032</v>
      </c>
      <c r="V314" s="293">
        <v>1</v>
      </c>
      <c r="W314" s="294" t="s">
        <v>903</v>
      </c>
      <c r="X314" s="295">
        <v>55</v>
      </c>
      <c r="Y314" s="296">
        <v>32</v>
      </c>
      <c r="Z314" s="297"/>
      <c r="AA314" s="298"/>
      <c r="AB314" s="299"/>
      <c r="AC314" s="299"/>
      <c r="AD314" s="298"/>
      <c r="AE314" s="299"/>
      <c r="AF314" s="292"/>
      <c r="AG314" s="300" t="s">
        <v>904</v>
      </c>
      <c r="AH314" s="301"/>
      <c r="AI314" s="292">
        <v>42</v>
      </c>
      <c r="AJ314" s="301">
        <v>44945</v>
      </c>
      <c r="AK314" s="301">
        <v>42055</v>
      </c>
      <c r="AL314" s="301">
        <v>44917</v>
      </c>
      <c r="AM314" s="346"/>
      <c r="AN314" s="339"/>
      <c r="AO314" s="302" t="str">
        <f>_xlfn.IFNA(IF(VLOOKUP(tabItens[[#This Row],[CÓDIGO]],tabExcluirDoEstoque[#Data],1,FALSE),"sim",""),"")</f>
        <v/>
      </c>
      <c r="AP314" s="303" t="str">
        <f ca="1">IF(OR(ISBLANK(tabItens[[#This Row],[ATA DT.VALID.]]),tabItens[[#This Row],[ATA DT.VALID.]]="",tabItens[[#This Row],[ATA DT.VALID.]]=" "),"",IF(TYPE(tabItens[[#This Row],[ATA DT.VALID.]])=1,ROUNDUP((tabItens[[#This Row],[ATA DT.VALID.]]-TODAY())/7,0),""))</f>
        <v/>
      </c>
      <c r="AQ314" s="304">
        <v>0</v>
      </c>
      <c r="AR314" s="305" t="str">
        <f>IF(ISBLANK(tabItens[[#This Row],[CÓDIGO]]),"",IFERROR(VLOOKUP(tabItens[[#This Row],[CÓDIGO]],Consumo!$C$3:$AC$862,26,FALSE),0))</f>
        <v>08.2023</v>
      </c>
      <c r="AS314" s="306">
        <f>SUMIF(Consumo!$C$3:$C$862,tabItens[[#This Row],[CÓDIGO]],Consumo!$N$3:$N$862) + SUMIF(Consumo!$C$3:$C$862,tabItens[[#This Row],[CÓDIGO]],Consumo!$O$3:$O$862) + SUMIF(Consumo!$C$3:$C$862,tabItens[[#This Row],[CÓDIGO]],Consumo!$P$3:$P$862) + SUMIF(Consumo!$C$3:$C$862,tabItens[[#This Row],[CÓDIGO]],Consumo!$Q$3:$Q$862)</f>
        <v>52</v>
      </c>
      <c r="AT314" s="306">
        <f>SUMIF(Consumo!$C$3:$C$862,tabItens[[#This Row],[CÓDIGO]],Consumo!$Z$3:$Z$862)</f>
        <v>128</v>
      </c>
      <c r="AU314" s="307">
        <f>SUMIF(Consumo!$C$3:$C$862,tabItens[[#This Row],[CÓDIGO]],Consumo!$AA$3:$AA$862)</f>
        <v>50</v>
      </c>
      <c r="AV314" s="308">
        <f>SUMIF(Consumo!$C$3:$C$862,tabItens[[#This Row],[CÓDIGO]],Consumo!$Y$3:$Y$862)</f>
        <v>10.666666666666666</v>
      </c>
      <c r="AW314" s="281">
        <f>tabItens[[#This Row],[QTDE ATUAL]] + tabItens[[#This Row],[RC QTDE]] + tabItens[[#This Row],[AF SALDO]] + tabItens[[#This Row],[Recentes]]</f>
        <v>324</v>
      </c>
      <c r="AX314" s="309">
        <v>25</v>
      </c>
      <c r="AY314" s="309">
        <v>4</v>
      </c>
      <c r="AZ314" s="309">
        <f>IF(ISBLANK(tabItens[[#This Row],[CÓDIGO]]),"",tabItens[[#This Row],[PontoMês]] * (AZ$2+tabItens[[#This Row],[PontoQtM]]))</f>
        <v>100</v>
      </c>
      <c r="BA314" s="308">
        <f>tabItens[[#This Row],[PontoPed]] - tabItens[[#This Row],[Saldo]] + (1/10)</f>
        <v>-223.9</v>
      </c>
      <c r="BB314" s="308">
        <f xml:space="preserve"> tabItens[[#This Row],[PontoMês]] * BB$2 - tabItens[[#This Row],[QTDE ATUAL]] - (1/10)</f>
        <v>-299.10000000000002</v>
      </c>
      <c r="BC314" s="310">
        <f>IF( tabItens[[#This Row],[PontoPed]]&gt;0, IF(tabItens[[#This Row],[PontoPed]]&lt;1, 1, IF( tabItens[[#This Row],[Saldo]]&gt;tabItens[[#This Row],[PontoPed]], 0, (tabItens[[#This Row],[PontoPed]]-tabItens[[#This Row],[Saldo]])/tabItens[[#This Row],[PontoPed]] ) ), 0 )</f>
        <v>0</v>
      </c>
      <c r="BD314" s="311">
        <f>ROUNDDOWN(IF( OR( AND(tabItens[[#This Row],[PontoPed]]&lt;tabItens[[#This Row],[Saldo]],tabItens[[#This Row],[Saldo]]&gt;0), tabItens[[#This Row],[PontoPed]]=0), 99, IF(AND(tabItens[[#This Row],[Saldo]]=0,tabItens[[#This Row],[PontoPed]]&gt;0), 0, (1-tabItens[[#This Row],[PctAb]])*10 ) ),0)</f>
        <v>99</v>
      </c>
      <c r="BE314" s="312">
        <f>MAX(ROUNDDOWN( IF(tabItens[[#This Row],[Abaixo]] &gt; 0,   tabItens[[#This Row],[Abaixo]] + (tabItens[[#This Row],[PontoMês]] * IF( OR( ISBLANK(tabItens[[#This Row],[ATA Nº/ANO]]), tabItens[[#This Row],[ATA Nº/ANO]] = ""),BE$2,BE$1)),0),0),0)</f>
        <v>0</v>
      </c>
      <c r="BF3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4" s="313">
        <f>SUMIF(Consumo!$C$3:$C$862,tabItens[[#This Row],[CÓDIGO]],Consumo!$E$3:$E$862)</f>
        <v>0</v>
      </c>
      <c r="BH314" s="314">
        <f>IF(AND(tabItens[[#This Row],[Pend]] &gt; 0,tabItens[[#This Row],[Consumo]] &lt;&gt; 0), tabItens[[#This Row],[Pend]] / tabItens[[#This Row],[Consumo]], 0 )</f>
        <v>0</v>
      </c>
      <c r="BI314" s="313"/>
      <c r="BJ314" s="313"/>
      <c r="BK314" s="315" t="s">
        <v>907</v>
      </c>
    </row>
    <row r="315" spans="1:63" x14ac:dyDescent="0.3">
      <c r="A315" s="336">
        <v>128818</v>
      </c>
      <c r="B315" s="277" t="s">
        <v>1836</v>
      </c>
      <c r="C315" s="337" t="s">
        <v>31</v>
      </c>
      <c r="D315" s="338">
        <v>1.1499999999999999</v>
      </c>
      <c r="E315" s="339"/>
      <c r="F315" s="339"/>
      <c r="G315" s="339" t="s">
        <v>892</v>
      </c>
      <c r="H315" s="281">
        <v>1795</v>
      </c>
      <c r="I315" s="340">
        <v>103003</v>
      </c>
      <c r="J315" s="341">
        <v>1.1499999999999999</v>
      </c>
      <c r="K315" s="342">
        <v>4625</v>
      </c>
      <c r="L315" s="285">
        <f>IF(tabItens[[#This Row],[Média]] &gt; 0, tabItens[[#This Row],[QTDE ATUAL]] / tabItens[[#This Row],[Média]],999.9)</f>
        <v>3.3307561465903821</v>
      </c>
      <c r="M315" s="286">
        <v>0</v>
      </c>
      <c r="N315" s="287">
        <f>tabItens[[#This Row],[VALOR UNIT.]] * tabItens[[#This Row],[LC]]</f>
        <v>0</v>
      </c>
      <c r="O315" s="344" t="s">
        <v>2131</v>
      </c>
      <c r="P315" s="289"/>
      <c r="Q315" s="345"/>
      <c r="R315" s="343"/>
      <c r="S315" s="346"/>
      <c r="T315" s="292">
        <f>ROUNDDOWN(IFERROR(tabItens[[#This Row],[ATA DT.VALID.]] - $D$1,0) / 30,0)</f>
        <v>-1507</v>
      </c>
      <c r="U315" s="277" t="s">
        <v>1129</v>
      </c>
      <c r="V315" s="293">
        <v>1</v>
      </c>
      <c r="W315" s="294" t="s">
        <v>903</v>
      </c>
      <c r="X315" s="295">
        <v>55</v>
      </c>
      <c r="Y315" s="296">
        <v>34</v>
      </c>
      <c r="Z315" s="297">
        <v>10083</v>
      </c>
      <c r="AA315" s="298">
        <v>2023</v>
      </c>
      <c r="AB315" s="299">
        <v>1000</v>
      </c>
      <c r="AC315" s="299"/>
      <c r="AD315" s="298"/>
      <c r="AE315" s="299"/>
      <c r="AF315" s="292"/>
      <c r="AG315" s="300" t="s">
        <v>904</v>
      </c>
      <c r="AH315" s="301"/>
      <c r="AI315" s="292">
        <v>2158</v>
      </c>
      <c r="AJ315" s="301">
        <v>44659</v>
      </c>
      <c r="AK315" s="301">
        <v>41926</v>
      </c>
      <c r="AL315" s="301">
        <v>44616</v>
      </c>
      <c r="AM315" s="346"/>
      <c r="AN315" s="339"/>
      <c r="AO315" s="302" t="str">
        <f>_xlfn.IFNA(IF(VLOOKUP(tabItens[[#This Row],[CÓDIGO]],tabExcluirDoEstoque[#Data],1,FALSE),"sim",""),"")</f>
        <v/>
      </c>
      <c r="AP315" s="303" t="str">
        <f ca="1">IF(OR(ISBLANK(tabItens[[#This Row],[ATA DT.VALID.]]),tabItens[[#This Row],[ATA DT.VALID.]]="",tabItens[[#This Row],[ATA DT.VALID.]]=" "),"",IF(TYPE(tabItens[[#This Row],[ATA DT.VALID.]])=1,ROUNDUP((tabItens[[#This Row],[ATA DT.VALID.]]-TODAY())/7,0),""))</f>
        <v/>
      </c>
      <c r="AQ315" s="304">
        <v>0</v>
      </c>
      <c r="AR315" s="305" t="str">
        <f>IF(ISBLANK(tabItens[[#This Row],[CÓDIGO]]),"",IFERROR(VLOOKUP(tabItens[[#This Row],[CÓDIGO]],Consumo!$C$3:$AC$862,26,FALSE),0))</f>
        <v>09.2023</v>
      </c>
      <c r="AS315" s="306">
        <f>SUMIF(Consumo!$C$3:$C$862,tabItens[[#This Row],[CÓDIGO]],Consumo!$N$3:$N$862) + SUMIF(Consumo!$C$3:$C$862,tabItens[[#This Row],[CÓDIGO]],Consumo!$O$3:$O$862) + SUMIF(Consumo!$C$3:$C$862,tabItens[[#This Row],[CÓDIGO]],Consumo!$P$3:$P$862) + SUMIF(Consumo!$C$3:$C$862,tabItens[[#This Row],[CÓDIGO]],Consumo!$Q$3:$Q$862)</f>
        <v>2260</v>
      </c>
      <c r="AT315" s="306">
        <f>SUMIF(Consumo!$C$3:$C$862,tabItens[[#This Row],[CÓDIGO]],Consumo!$Z$3:$Z$862)</f>
        <v>6467</v>
      </c>
      <c r="AU315" s="307">
        <f>SUMIF(Consumo!$C$3:$C$862,tabItens[[#This Row],[CÓDIGO]],Consumo!$AA$3:$AA$862)</f>
        <v>940</v>
      </c>
      <c r="AV315" s="308">
        <f>SUMIF(Consumo!$C$3:$C$862,tabItens[[#This Row],[CÓDIGO]],Consumo!$Y$3:$Y$862)</f>
        <v>538.91666666666663</v>
      </c>
      <c r="AW315" s="281">
        <f>tabItens[[#This Row],[QTDE ATUAL]] + tabItens[[#This Row],[RC QTDE]] + tabItens[[#This Row],[AF SALDO]] + tabItens[[#This Row],[Recentes]]</f>
        <v>2795</v>
      </c>
      <c r="AX315" s="309">
        <v>150</v>
      </c>
      <c r="AY315" s="309">
        <v>4</v>
      </c>
      <c r="AZ315" s="309">
        <f>IF(ISBLANK(tabItens[[#This Row],[CÓDIGO]]),"",tabItens[[#This Row],[PontoMês]] * (AZ$2+tabItens[[#This Row],[PontoQtM]]))</f>
        <v>600</v>
      </c>
      <c r="BA315" s="308">
        <f>tabItens[[#This Row],[PontoPed]] - tabItens[[#This Row],[Saldo]] + (1/10)</f>
        <v>-2194.9</v>
      </c>
      <c r="BB315" s="308">
        <f xml:space="preserve"> tabItens[[#This Row],[PontoMês]] * BB$2 - tabItens[[#This Row],[QTDE ATUAL]] - (1/10)</f>
        <v>-1645.1</v>
      </c>
      <c r="BC315" s="310">
        <f>IF( tabItens[[#This Row],[PontoPed]]&gt;0, IF(tabItens[[#This Row],[PontoPed]]&lt;1, 1, IF( tabItens[[#This Row],[Saldo]]&gt;tabItens[[#This Row],[PontoPed]], 0, (tabItens[[#This Row],[PontoPed]]-tabItens[[#This Row],[Saldo]])/tabItens[[#This Row],[PontoPed]] ) ), 0 )</f>
        <v>0</v>
      </c>
      <c r="BD315" s="311">
        <f>ROUNDDOWN(IF( OR( AND(tabItens[[#This Row],[PontoPed]]&lt;tabItens[[#This Row],[Saldo]],tabItens[[#This Row],[Saldo]]&gt;0), tabItens[[#This Row],[PontoPed]]=0), 99, IF(AND(tabItens[[#This Row],[Saldo]]=0,tabItens[[#This Row],[PontoPed]]&gt;0), 0, (1-tabItens[[#This Row],[PctAb]])*10 ) ),0)</f>
        <v>99</v>
      </c>
      <c r="BE315" s="312">
        <f>MAX(ROUNDDOWN( IF(tabItens[[#This Row],[Abaixo]] &gt; 0,   tabItens[[#This Row],[Abaixo]] + (tabItens[[#This Row],[PontoMês]] * IF( OR( ISBLANK(tabItens[[#This Row],[ATA Nº/ANO]]), tabItens[[#This Row],[ATA Nº/ANO]] = ""),BE$2,BE$1)),0),0),0)</f>
        <v>0</v>
      </c>
      <c r="BF3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5" s="313">
        <f>SUMIF(Consumo!$C$3:$C$862,tabItens[[#This Row],[CÓDIGO]],Consumo!$E$3:$E$862)</f>
        <v>0</v>
      </c>
      <c r="BH315" s="314">
        <f>IF(AND(tabItens[[#This Row],[Pend]] &gt; 0,tabItens[[#This Row],[Consumo]] &lt;&gt; 0), tabItens[[#This Row],[Pend]] / tabItens[[#This Row],[Consumo]], 0 )</f>
        <v>0</v>
      </c>
      <c r="BI315" s="313"/>
      <c r="BJ315" s="313"/>
      <c r="BK315" s="315" t="s">
        <v>907</v>
      </c>
    </row>
    <row r="316" spans="1:63" x14ac:dyDescent="0.3">
      <c r="A316" s="336">
        <v>128819</v>
      </c>
      <c r="B316" s="277" t="s">
        <v>1837</v>
      </c>
      <c r="C316" s="337" t="s">
        <v>31</v>
      </c>
      <c r="D316" s="338">
        <v>5.6</v>
      </c>
      <c r="E316" s="339"/>
      <c r="F316" s="339"/>
      <c r="G316" s="339" t="s">
        <v>892</v>
      </c>
      <c r="H316" s="281">
        <v>251</v>
      </c>
      <c r="I316" s="340">
        <v>103003</v>
      </c>
      <c r="J316" s="341">
        <v>5.6</v>
      </c>
      <c r="K316" s="342">
        <v>192</v>
      </c>
      <c r="L316" s="285">
        <f>IF(tabItens[[#This Row],[Média]] &gt; 0, tabItens[[#This Row],[QTDE ATUAL]] / tabItens[[#This Row],[Média]],999.9)</f>
        <v>18.70807453416149</v>
      </c>
      <c r="M316" s="286">
        <v>0</v>
      </c>
      <c r="N316" s="287">
        <f>tabItens[[#This Row],[VALOR UNIT.]] * tabItens[[#This Row],[LC]]</f>
        <v>0</v>
      </c>
      <c r="O316" s="344" t="s">
        <v>2131</v>
      </c>
      <c r="P316" s="289"/>
      <c r="Q316" s="345"/>
      <c r="R316" s="343"/>
      <c r="S316" s="346"/>
      <c r="T316" s="292">
        <f>ROUNDDOWN(IFERROR(tabItens[[#This Row],[ATA DT.VALID.]] - $D$1,0) / 30,0)</f>
        <v>-1507</v>
      </c>
      <c r="U316" s="277" t="s">
        <v>1129</v>
      </c>
      <c r="V316" s="293">
        <v>1</v>
      </c>
      <c r="W316" s="294" t="s">
        <v>903</v>
      </c>
      <c r="X316" s="295">
        <v>55</v>
      </c>
      <c r="Y316" s="296">
        <v>34</v>
      </c>
      <c r="Z316" s="297">
        <v>2546</v>
      </c>
      <c r="AA316" s="298">
        <v>2023</v>
      </c>
      <c r="AB316" s="299">
        <v>100</v>
      </c>
      <c r="AC316" s="299"/>
      <c r="AD316" s="298"/>
      <c r="AE316" s="299"/>
      <c r="AF316" s="292"/>
      <c r="AG316" s="300" t="s">
        <v>904</v>
      </c>
      <c r="AH316" s="301"/>
      <c r="AI316" s="292">
        <v>64</v>
      </c>
      <c r="AJ316" s="301">
        <v>44659</v>
      </c>
      <c r="AK316" s="301">
        <v>41926</v>
      </c>
      <c r="AL316" s="301">
        <v>44616</v>
      </c>
      <c r="AM316" s="346"/>
      <c r="AN316" s="339"/>
      <c r="AO316" s="302" t="str">
        <f>_xlfn.IFNA(IF(VLOOKUP(tabItens[[#This Row],[CÓDIGO]],tabExcluirDoEstoque[#Data],1,FALSE),"sim",""),"")</f>
        <v/>
      </c>
      <c r="AP316" s="303" t="str">
        <f ca="1">IF(OR(ISBLANK(tabItens[[#This Row],[ATA DT.VALID.]]),tabItens[[#This Row],[ATA DT.VALID.]]="",tabItens[[#This Row],[ATA DT.VALID.]]=" "),"",IF(TYPE(tabItens[[#This Row],[ATA DT.VALID.]])=1,ROUNDUP((tabItens[[#This Row],[ATA DT.VALID.]]-TODAY())/7,0),""))</f>
        <v/>
      </c>
      <c r="AQ316" s="304">
        <v>0</v>
      </c>
      <c r="AR316" s="305" t="str">
        <f>IF(ISBLANK(tabItens[[#This Row],[CÓDIGO]]),"",IFERROR(VLOOKUP(tabItens[[#This Row],[CÓDIGO]],Consumo!$C$3:$AC$862,26,FALSE),0))</f>
        <v>07.2023</v>
      </c>
      <c r="AS316" s="306">
        <f>SUMIF(Consumo!$C$3:$C$862,tabItens[[#This Row],[CÓDIGO]],Consumo!$N$3:$N$862) + SUMIF(Consumo!$C$3:$C$862,tabItens[[#This Row],[CÓDIGO]],Consumo!$O$3:$O$862) + SUMIF(Consumo!$C$3:$C$862,tabItens[[#This Row],[CÓDIGO]],Consumo!$P$3:$P$862) + SUMIF(Consumo!$C$3:$C$862,tabItens[[#This Row],[CÓDIGO]],Consumo!$Q$3:$Q$862)</f>
        <v>20</v>
      </c>
      <c r="AT316" s="306">
        <f>SUMIF(Consumo!$C$3:$C$862,tabItens[[#This Row],[CÓDIGO]],Consumo!$Z$3:$Z$862)</f>
        <v>192</v>
      </c>
      <c r="AU316" s="307">
        <f>SUMIF(Consumo!$C$3:$C$862,tabItens[[#This Row],[CÓDIGO]],Consumo!$AA$3:$AA$862)</f>
        <v>110</v>
      </c>
      <c r="AV316" s="308">
        <f>SUMIF(Consumo!$C$3:$C$862,tabItens[[#This Row],[CÓDIGO]],Consumo!$Y$3:$Y$862)</f>
        <v>13.416666666666666</v>
      </c>
      <c r="AW316" s="281">
        <f>tabItens[[#This Row],[QTDE ATUAL]] + tabItens[[#This Row],[RC QTDE]] + tabItens[[#This Row],[AF SALDO]] + tabItens[[#This Row],[Recentes]]</f>
        <v>351</v>
      </c>
      <c r="AX316" s="309">
        <v>8</v>
      </c>
      <c r="AY316" s="309">
        <v>4</v>
      </c>
      <c r="AZ316" s="309">
        <f>IF(ISBLANK(tabItens[[#This Row],[CÓDIGO]]),"",tabItens[[#This Row],[PontoMês]] * (AZ$2+tabItens[[#This Row],[PontoQtM]]))</f>
        <v>32</v>
      </c>
      <c r="BA316" s="308">
        <f>tabItens[[#This Row],[PontoPed]] - tabItens[[#This Row],[Saldo]] + (1/10)</f>
        <v>-318.89999999999998</v>
      </c>
      <c r="BB316" s="308">
        <f xml:space="preserve"> tabItens[[#This Row],[PontoMês]] * BB$2 - tabItens[[#This Row],[QTDE ATUAL]] - (1/10)</f>
        <v>-243.1</v>
      </c>
      <c r="BC316" s="310">
        <f>IF( tabItens[[#This Row],[PontoPed]]&gt;0, IF(tabItens[[#This Row],[PontoPed]]&lt;1, 1, IF( tabItens[[#This Row],[Saldo]]&gt;tabItens[[#This Row],[PontoPed]], 0, (tabItens[[#This Row],[PontoPed]]-tabItens[[#This Row],[Saldo]])/tabItens[[#This Row],[PontoPed]] ) ), 0 )</f>
        <v>0</v>
      </c>
      <c r="BD316" s="311">
        <f>ROUNDDOWN(IF( OR( AND(tabItens[[#This Row],[PontoPed]]&lt;tabItens[[#This Row],[Saldo]],tabItens[[#This Row],[Saldo]]&gt;0), tabItens[[#This Row],[PontoPed]]=0), 99, IF(AND(tabItens[[#This Row],[Saldo]]=0,tabItens[[#This Row],[PontoPed]]&gt;0), 0, (1-tabItens[[#This Row],[PctAb]])*10 ) ),0)</f>
        <v>99</v>
      </c>
      <c r="BE316" s="312">
        <f>MAX(ROUNDDOWN( IF(tabItens[[#This Row],[Abaixo]] &gt; 0,   tabItens[[#This Row],[Abaixo]] + (tabItens[[#This Row],[PontoMês]] * IF( OR( ISBLANK(tabItens[[#This Row],[ATA Nº/ANO]]), tabItens[[#This Row],[ATA Nº/ANO]] = ""),BE$2,BE$1)),0),0),0)</f>
        <v>0</v>
      </c>
      <c r="BF3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6" s="313">
        <f>SUMIF(Consumo!$C$3:$C$862,tabItens[[#This Row],[CÓDIGO]],Consumo!$E$3:$E$862)</f>
        <v>0</v>
      </c>
      <c r="BH316" s="314">
        <f>IF(AND(tabItens[[#This Row],[Pend]] &gt; 0,tabItens[[#This Row],[Consumo]] &lt;&gt; 0), tabItens[[#This Row],[Pend]] / tabItens[[#This Row],[Consumo]], 0 )</f>
        <v>0</v>
      </c>
      <c r="BI316" s="313"/>
      <c r="BJ316" s="313"/>
      <c r="BK316" s="315" t="s">
        <v>907</v>
      </c>
    </row>
    <row r="317" spans="1:63" x14ac:dyDescent="0.3">
      <c r="A317" s="336">
        <v>15664</v>
      </c>
      <c r="B317" s="277" t="s">
        <v>1146</v>
      </c>
      <c r="C317" s="337" t="s">
        <v>264</v>
      </c>
      <c r="D317" s="338">
        <v>1.6</v>
      </c>
      <c r="E317" s="339"/>
      <c r="F317" s="339"/>
      <c r="G317" s="339" t="s">
        <v>892</v>
      </c>
      <c r="H317" s="281">
        <v>54</v>
      </c>
      <c r="I317" s="340">
        <v>103003</v>
      </c>
      <c r="J317" s="341">
        <v>1.6</v>
      </c>
      <c r="K317" s="342">
        <v>9</v>
      </c>
      <c r="L317" s="285">
        <f>IF(tabItens[[#This Row],[Média]] &gt; 0, tabItens[[#This Row],[QTDE ATUAL]] / tabItens[[#This Row],[Média]],999.9)</f>
        <v>129.6</v>
      </c>
      <c r="M317" s="286">
        <v>0</v>
      </c>
      <c r="N317" s="287">
        <f>tabItens[[#This Row],[VALOR UNIT.]] * tabItens[[#This Row],[LC]]</f>
        <v>0</v>
      </c>
      <c r="O317" s="344" t="s">
        <v>2131</v>
      </c>
      <c r="P317" s="289"/>
      <c r="Q317" s="345"/>
      <c r="R317" s="343"/>
      <c r="S317" s="346"/>
      <c r="T317" s="292">
        <f>ROUNDDOWN(IFERROR(tabItens[[#This Row],[ATA DT.VALID.]] - $D$1,0) / 30,0)</f>
        <v>-1507</v>
      </c>
      <c r="U317" s="277" t="s">
        <v>1144</v>
      </c>
      <c r="V317" s="293">
        <v>1</v>
      </c>
      <c r="W317" s="294" t="s">
        <v>903</v>
      </c>
      <c r="X317" s="295">
        <v>55</v>
      </c>
      <c r="Y317" s="296">
        <v>35</v>
      </c>
      <c r="Z317" s="297"/>
      <c r="AA317" s="298"/>
      <c r="AB317" s="299"/>
      <c r="AC317" s="299"/>
      <c r="AD317" s="298"/>
      <c r="AE317" s="299"/>
      <c r="AF317" s="292"/>
      <c r="AG317" s="300" t="s">
        <v>904</v>
      </c>
      <c r="AH317" s="301"/>
      <c r="AI317" s="292">
        <v>4</v>
      </c>
      <c r="AJ317" s="301">
        <v>43978</v>
      </c>
      <c r="AK317" s="301" t="s">
        <v>892</v>
      </c>
      <c r="AL317" s="301">
        <v>44516</v>
      </c>
      <c r="AM317" s="346"/>
      <c r="AN317" s="339"/>
      <c r="AO317" s="302" t="str">
        <f>_xlfn.IFNA(IF(VLOOKUP(tabItens[[#This Row],[CÓDIGO]],tabExcluirDoEstoque[#Data],1,FALSE),"sim",""),"")</f>
        <v/>
      </c>
      <c r="AP317" s="303" t="str">
        <f ca="1">IF(OR(ISBLANK(tabItens[[#This Row],[ATA DT.VALID.]]),tabItens[[#This Row],[ATA DT.VALID.]]="",tabItens[[#This Row],[ATA DT.VALID.]]=" "),"",IF(TYPE(tabItens[[#This Row],[ATA DT.VALID.]])=1,ROUNDUP((tabItens[[#This Row],[ATA DT.VALID.]]-TODAY())/7,0),""))</f>
        <v/>
      </c>
      <c r="AQ317" s="304">
        <v>0</v>
      </c>
      <c r="AR317" s="305" t="str">
        <f>IF(ISBLANK(tabItens[[#This Row],[CÓDIGO]]),"",IFERROR(VLOOKUP(tabItens[[#This Row],[CÓDIGO]],Consumo!$C$3:$AC$862,26,FALSE),0))</f>
        <v>11.2022</v>
      </c>
      <c r="AS317" s="306">
        <f>SUMIF(Consumo!$C$3:$C$862,tabItens[[#This Row],[CÓDIGO]],Consumo!$N$3:$N$862) + SUMIF(Consumo!$C$3:$C$862,tabItens[[#This Row],[CÓDIGO]],Consumo!$O$3:$O$862) + SUMIF(Consumo!$C$3:$C$862,tabItens[[#This Row],[CÓDIGO]],Consumo!$P$3:$P$862) + SUMIF(Consumo!$C$3:$C$862,tabItens[[#This Row],[CÓDIGO]],Consumo!$Q$3:$Q$862)</f>
        <v>0</v>
      </c>
      <c r="AT317" s="306">
        <f>SUMIF(Consumo!$C$3:$C$862,tabItens[[#This Row],[CÓDIGO]],Consumo!$Z$3:$Z$862)</f>
        <v>9</v>
      </c>
      <c r="AU317" s="307">
        <f>SUMIF(Consumo!$C$3:$C$862,tabItens[[#This Row],[CÓDIGO]],Consumo!$AA$3:$AA$862)</f>
        <v>9</v>
      </c>
      <c r="AV317" s="308">
        <f>SUMIF(Consumo!$C$3:$C$862,tabItens[[#This Row],[CÓDIGO]],Consumo!$Y$3:$Y$862)</f>
        <v>0.41666666666666669</v>
      </c>
      <c r="AW317" s="281">
        <f>tabItens[[#This Row],[QTDE ATUAL]] + tabItens[[#This Row],[RC QTDE]] + tabItens[[#This Row],[AF SALDO]] + tabItens[[#This Row],[Recentes]]</f>
        <v>54</v>
      </c>
      <c r="AX317" s="309">
        <v>5</v>
      </c>
      <c r="AY317" s="309">
        <v>4</v>
      </c>
      <c r="AZ317" s="309">
        <f>IF(ISBLANK(tabItens[[#This Row],[CÓDIGO]]),"",tabItens[[#This Row],[PontoMês]] * (AZ$2+tabItens[[#This Row],[PontoQtM]]))</f>
        <v>20</v>
      </c>
      <c r="BA317" s="308">
        <f>tabItens[[#This Row],[PontoPed]] - tabItens[[#This Row],[Saldo]] + (1/10)</f>
        <v>-33.9</v>
      </c>
      <c r="BB317" s="308">
        <f xml:space="preserve"> tabItens[[#This Row],[PontoMês]] * BB$2 - tabItens[[#This Row],[QTDE ATUAL]] - (1/10)</f>
        <v>-49.1</v>
      </c>
      <c r="BC317" s="310">
        <f>IF( tabItens[[#This Row],[PontoPed]]&gt;0, IF(tabItens[[#This Row],[PontoPed]]&lt;1, 1, IF( tabItens[[#This Row],[Saldo]]&gt;tabItens[[#This Row],[PontoPed]], 0, (tabItens[[#This Row],[PontoPed]]-tabItens[[#This Row],[Saldo]])/tabItens[[#This Row],[PontoPed]] ) ), 0 )</f>
        <v>0</v>
      </c>
      <c r="BD317" s="311">
        <f>ROUNDDOWN(IF( OR( AND(tabItens[[#This Row],[PontoPed]]&lt;tabItens[[#This Row],[Saldo]],tabItens[[#This Row],[Saldo]]&gt;0), tabItens[[#This Row],[PontoPed]]=0), 99, IF(AND(tabItens[[#This Row],[Saldo]]=0,tabItens[[#This Row],[PontoPed]]&gt;0), 0, (1-tabItens[[#This Row],[PctAb]])*10 ) ),0)</f>
        <v>99</v>
      </c>
      <c r="BE317" s="312">
        <f>MAX(ROUNDDOWN( IF(tabItens[[#This Row],[Abaixo]] &gt; 0,   tabItens[[#This Row],[Abaixo]] + (tabItens[[#This Row],[PontoMês]] * IF( OR( ISBLANK(tabItens[[#This Row],[ATA Nº/ANO]]), tabItens[[#This Row],[ATA Nº/ANO]] = ""),BE$2,BE$1)),0),0),0)</f>
        <v>0</v>
      </c>
      <c r="BF3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7" s="313">
        <f>SUMIF(Consumo!$C$3:$C$862,tabItens[[#This Row],[CÓDIGO]],Consumo!$E$3:$E$862)</f>
        <v>0</v>
      </c>
      <c r="BH317" s="314">
        <f>IF(AND(tabItens[[#This Row],[Pend]] &gt; 0,tabItens[[#This Row],[Consumo]] &lt;&gt; 0), tabItens[[#This Row],[Pend]] / tabItens[[#This Row],[Consumo]], 0 )</f>
        <v>0</v>
      </c>
      <c r="BI317" s="313"/>
      <c r="BJ317" s="313"/>
      <c r="BK317" s="315" t="s">
        <v>907</v>
      </c>
    </row>
    <row r="318" spans="1:63" x14ac:dyDescent="0.3">
      <c r="A318" s="336">
        <v>15673</v>
      </c>
      <c r="B318" s="277" t="s">
        <v>1149</v>
      </c>
      <c r="C318" s="337" t="s">
        <v>264</v>
      </c>
      <c r="D318" s="338">
        <v>4.5999999999999996</v>
      </c>
      <c r="E318" s="339"/>
      <c r="F318" s="339"/>
      <c r="G318" s="339" t="s">
        <v>892</v>
      </c>
      <c r="H318" s="281">
        <v>100</v>
      </c>
      <c r="I318" s="340">
        <v>103003</v>
      </c>
      <c r="J318" s="341">
        <v>4.5999999999999996</v>
      </c>
      <c r="K318" s="342">
        <v>66</v>
      </c>
      <c r="L318" s="285">
        <f>IF(tabItens[[#This Row],[Média]] &gt; 0, tabItens[[#This Row],[QTDE ATUAL]] / tabItens[[#This Row],[Média]],999.9)</f>
        <v>18.181818181818183</v>
      </c>
      <c r="M318" s="286">
        <v>0</v>
      </c>
      <c r="N318" s="287">
        <f>tabItens[[#This Row],[VALOR UNIT.]] * tabItens[[#This Row],[LC]]</f>
        <v>0</v>
      </c>
      <c r="O318" s="344" t="s">
        <v>2131</v>
      </c>
      <c r="P318" s="289"/>
      <c r="Q318" s="345"/>
      <c r="R318" s="343"/>
      <c r="S318" s="346"/>
      <c r="T318" s="292">
        <f>ROUNDDOWN(IFERROR(tabItens[[#This Row],[ATA DT.VALID.]] - $D$1,0) / 30,0)</f>
        <v>-1507</v>
      </c>
      <c r="U318" s="277" t="s">
        <v>1144</v>
      </c>
      <c r="V318" s="293">
        <v>1</v>
      </c>
      <c r="W318" s="294" t="s">
        <v>903</v>
      </c>
      <c r="X318" s="295">
        <v>55</v>
      </c>
      <c r="Y318" s="296">
        <v>35</v>
      </c>
      <c r="Z318" s="297">
        <v>2956</v>
      </c>
      <c r="AA318" s="298">
        <v>2023</v>
      </c>
      <c r="AB318" s="299">
        <v>50</v>
      </c>
      <c r="AC318" s="299"/>
      <c r="AD318" s="298"/>
      <c r="AE318" s="299"/>
      <c r="AF318" s="292"/>
      <c r="AG318" s="300" t="s">
        <v>904</v>
      </c>
      <c r="AH318" s="301"/>
      <c r="AI318" s="292">
        <v>22</v>
      </c>
      <c r="AJ318" s="301">
        <v>44337</v>
      </c>
      <c r="AK318" s="301" t="s">
        <v>892</v>
      </c>
      <c r="AL318" s="301">
        <v>44516</v>
      </c>
      <c r="AM318" s="346"/>
      <c r="AN318" s="339"/>
      <c r="AO318" s="302" t="str">
        <f>_xlfn.IFNA(IF(VLOOKUP(tabItens[[#This Row],[CÓDIGO]],tabExcluirDoEstoque[#Data],1,FALSE),"sim",""),"")</f>
        <v/>
      </c>
      <c r="AP318" s="303" t="str">
        <f ca="1">IF(OR(ISBLANK(tabItens[[#This Row],[ATA DT.VALID.]]),tabItens[[#This Row],[ATA DT.VALID.]]="",tabItens[[#This Row],[ATA DT.VALID.]]=" "),"",IF(TYPE(tabItens[[#This Row],[ATA DT.VALID.]])=1,ROUNDUP((tabItens[[#This Row],[ATA DT.VALID.]]-TODAY())/7,0),""))</f>
        <v/>
      </c>
      <c r="AQ318" s="304">
        <v>0</v>
      </c>
      <c r="AR318" s="305" t="str">
        <f>IF(ISBLANK(tabItens[[#This Row],[CÓDIGO]]),"",IFERROR(VLOOKUP(tabItens[[#This Row],[CÓDIGO]],Consumo!$C$3:$AC$862,26,FALSE),0))</f>
        <v>09.2023</v>
      </c>
      <c r="AS318" s="306">
        <f>SUMIF(Consumo!$C$3:$C$862,tabItens[[#This Row],[CÓDIGO]],Consumo!$N$3:$N$862) + SUMIF(Consumo!$C$3:$C$862,tabItens[[#This Row],[CÓDIGO]],Consumo!$O$3:$O$862) + SUMIF(Consumo!$C$3:$C$862,tabItens[[#This Row],[CÓDIGO]],Consumo!$P$3:$P$862) + SUMIF(Consumo!$C$3:$C$862,tabItens[[#This Row],[CÓDIGO]],Consumo!$Q$3:$Q$862)</f>
        <v>28</v>
      </c>
      <c r="AT318" s="306">
        <f>SUMIF(Consumo!$C$3:$C$862,tabItens[[#This Row],[CÓDIGO]],Consumo!$Z$3:$Z$862)</f>
        <v>66</v>
      </c>
      <c r="AU318" s="307">
        <f>SUMIF(Consumo!$C$3:$C$862,tabItens[[#This Row],[CÓDIGO]],Consumo!$AA$3:$AA$862)</f>
        <v>20</v>
      </c>
      <c r="AV318" s="308">
        <f>SUMIF(Consumo!$C$3:$C$862,tabItens[[#This Row],[CÓDIGO]],Consumo!$Y$3:$Y$862)</f>
        <v>5.5</v>
      </c>
      <c r="AW318" s="281">
        <f>tabItens[[#This Row],[QTDE ATUAL]] + tabItens[[#This Row],[RC QTDE]] + tabItens[[#This Row],[AF SALDO]] + tabItens[[#This Row],[Recentes]]</f>
        <v>150</v>
      </c>
      <c r="AX318" s="309">
        <v>3</v>
      </c>
      <c r="AY318" s="309">
        <v>4</v>
      </c>
      <c r="AZ318" s="309">
        <f>IF(ISBLANK(tabItens[[#This Row],[CÓDIGO]]),"",tabItens[[#This Row],[PontoMês]] * (AZ$2+tabItens[[#This Row],[PontoQtM]]))</f>
        <v>12</v>
      </c>
      <c r="BA318" s="308">
        <f>tabItens[[#This Row],[PontoPed]] - tabItens[[#This Row],[Saldo]] + (1/10)</f>
        <v>-137.9</v>
      </c>
      <c r="BB318" s="308">
        <f xml:space="preserve"> tabItens[[#This Row],[PontoMês]] * BB$2 - tabItens[[#This Row],[QTDE ATUAL]] - (1/10)</f>
        <v>-97.1</v>
      </c>
      <c r="BC318" s="310">
        <f>IF( tabItens[[#This Row],[PontoPed]]&gt;0, IF(tabItens[[#This Row],[PontoPed]]&lt;1, 1, IF( tabItens[[#This Row],[Saldo]]&gt;tabItens[[#This Row],[PontoPed]], 0, (tabItens[[#This Row],[PontoPed]]-tabItens[[#This Row],[Saldo]])/tabItens[[#This Row],[PontoPed]] ) ), 0 )</f>
        <v>0</v>
      </c>
      <c r="BD318" s="311">
        <f>ROUNDDOWN(IF( OR( AND(tabItens[[#This Row],[PontoPed]]&lt;tabItens[[#This Row],[Saldo]],tabItens[[#This Row],[Saldo]]&gt;0), tabItens[[#This Row],[PontoPed]]=0), 99, IF(AND(tabItens[[#This Row],[Saldo]]=0,tabItens[[#This Row],[PontoPed]]&gt;0), 0, (1-tabItens[[#This Row],[PctAb]])*10 ) ),0)</f>
        <v>99</v>
      </c>
      <c r="BE318" s="312">
        <f>MAX(ROUNDDOWN( IF(tabItens[[#This Row],[Abaixo]] &gt; 0,   tabItens[[#This Row],[Abaixo]] + (tabItens[[#This Row],[PontoMês]] * IF( OR( ISBLANK(tabItens[[#This Row],[ATA Nº/ANO]]), tabItens[[#This Row],[ATA Nº/ANO]] = ""),BE$2,BE$1)),0),0),0)</f>
        <v>0</v>
      </c>
      <c r="BF3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8" s="313">
        <f>SUMIF(Consumo!$C$3:$C$862,tabItens[[#This Row],[CÓDIGO]],Consumo!$E$3:$E$862)</f>
        <v>0</v>
      </c>
      <c r="BH318" s="314">
        <f>IF(AND(tabItens[[#This Row],[Pend]] &gt; 0,tabItens[[#This Row],[Consumo]] &lt;&gt; 0), tabItens[[#This Row],[Pend]] / tabItens[[#This Row],[Consumo]], 0 )</f>
        <v>0</v>
      </c>
      <c r="BI318" s="313"/>
      <c r="BJ318" s="313"/>
      <c r="BK318" s="315" t="s">
        <v>907</v>
      </c>
    </row>
    <row r="319" spans="1:63" x14ac:dyDescent="0.3">
      <c r="A319" s="336">
        <v>15680</v>
      </c>
      <c r="B319" s="277" t="s">
        <v>1150</v>
      </c>
      <c r="C319" s="337" t="s">
        <v>264</v>
      </c>
      <c r="D319" s="338">
        <v>5.86</v>
      </c>
      <c r="E319" s="339"/>
      <c r="F319" s="339"/>
      <c r="G319" s="339" t="s">
        <v>892</v>
      </c>
      <c r="H319" s="281">
        <v>482</v>
      </c>
      <c r="I319" s="340">
        <v>103003</v>
      </c>
      <c r="J319" s="341">
        <v>5.86</v>
      </c>
      <c r="K319" s="342">
        <v>46</v>
      </c>
      <c r="L319" s="285">
        <f>IF(tabItens[[#This Row],[Média]] &gt; 0, tabItens[[#This Row],[QTDE ATUAL]] / tabItens[[#This Row],[Média]],999.9)</f>
        <v>156.32432432432432</v>
      </c>
      <c r="M319" s="286">
        <v>0</v>
      </c>
      <c r="N319" s="287">
        <f>tabItens[[#This Row],[VALOR UNIT.]] * tabItens[[#This Row],[LC]]</f>
        <v>0</v>
      </c>
      <c r="O319" s="344" t="s">
        <v>2131</v>
      </c>
      <c r="P319" s="289"/>
      <c r="Q319" s="345"/>
      <c r="R319" s="343"/>
      <c r="S319" s="346"/>
      <c r="T319" s="292">
        <f>ROUNDDOWN(IFERROR(tabItens[[#This Row],[ATA DT.VALID.]] - $D$1,0) / 30,0)</f>
        <v>-1507</v>
      </c>
      <c r="U319" s="277" t="s">
        <v>1144</v>
      </c>
      <c r="V319" s="293">
        <v>1</v>
      </c>
      <c r="W319" s="294" t="s">
        <v>903</v>
      </c>
      <c r="X319" s="295">
        <v>55</v>
      </c>
      <c r="Y319" s="296">
        <v>35</v>
      </c>
      <c r="Z319" s="297"/>
      <c r="AA319" s="298"/>
      <c r="AB319" s="299"/>
      <c r="AC319" s="299"/>
      <c r="AD319" s="298"/>
      <c r="AE319" s="299"/>
      <c r="AF319" s="292"/>
      <c r="AG319" s="300" t="s">
        <v>904</v>
      </c>
      <c r="AH319" s="301"/>
      <c r="AI319" s="292">
        <v>16</v>
      </c>
      <c r="AJ319" s="301">
        <v>44649</v>
      </c>
      <c r="AK319" s="301" t="s">
        <v>892</v>
      </c>
      <c r="AL319" s="301">
        <v>44755</v>
      </c>
      <c r="AM319" s="346"/>
      <c r="AN319" s="339"/>
      <c r="AO319" s="302" t="str">
        <f>_xlfn.IFNA(IF(VLOOKUP(tabItens[[#This Row],[CÓDIGO]],tabExcluirDoEstoque[#Data],1,FALSE),"sim",""),"")</f>
        <v/>
      </c>
      <c r="AP319" s="303" t="str">
        <f ca="1">IF(OR(ISBLANK(tabItens[[#This Row],[ATA DT.VALID.]]),tabItens[[#This Row],[ATA DT.VALID.]]="",tabItens[[#This Row],[ATA DT.VALID.]]=" "),"",IF(TYPE(tabItens[[#This Row],[ATA DT.VALID.]])=1,ROUNDUP((tabItens[[#This Row],[ATA DT.VALID.]]-TODAY())/7,0),""))</f>
        <v/>
      </c>
      <c r="AQ319" s="304">
        <v>0</v>
      </c>
      <c r="AR319" s="305" t="str">
        <f>IF(ISBLANK(tabItens[[#This Row],[CÓDIGO]]),"",IFERROR(VLOOKUP(tabItens[[#This Row],[CÓDIGO]],Consumo!$C$3:$AC$862,26,FALSE),0))</f>
        <v>06.2023</v>
      </c>
      <c r="AS319" s="306">
        <f>SUMIF(Consumo!$C$3:$C$862,tabItens[[#This Row],[CÓDIGO]],Consumo!$N$3:$N$862) + SUMIF(Consumo!$C$3:$C$862,tabItens[[#This Row],[CÓDIGO]],Consumo!$O$3:$O$862) + SUMIF(Consumo!$C$3:$C$862,tabItens[[#This Row],[CÓDIGO]],Consumo!$P$3:$P$862) + SUMIF(Consumo!$C$3:$C$862,tabItens[[#This Row],[CÓDIGO]],Consumo!$Q$3:$Q$862)</f>
        <v>30</v>
      </c>
      <c r="AT319" s="306">
        <f>SUMIF(Consumo!$C$3:$C$862,tabItens[[#This Row],[CÓDIGO]],Consumo!$Z$3:$Z$862)</f>
        <v>46</v>
      </c>
      <c r="AU319" s="307">
        <f>SUMIF(Consumo!$C$3:$C$862,tabItens[[#This Row],[CÓDIGO]],Consumo!$AA$3:$AA$862)</f>
        <v>30</v>
      </c>
      <c r="AV319" s="308">
        <f>SUMIF(Consumo!$C$3:$C$862,tabItens[[#This Row],[CÓDIGO]],Consumo!$Y$3:$Y$862)</f>
        <v>3.0833333333333335</v>
      </c>
      <c r="AW319" s="281">
        <f>tabItens[[#This Row],[QTDE ATUAL]] + tabItens[[#This Row],[RC QTDE]] + tabItens[[#This Row],[AF SALDO]] + tabItens[[#This Row],[Recentes]]</f>
        <v>482</v>
      </c>
      <c r="AX319" s="309">
        <v>3</v>
      </c>
      <c r="AY319" s="309">
        <v>4</v>
      </c>
      <c r="AZ319" s="309">
        <f>IF(ISBLANK(tabItens[[#This Row],[CÓDIGO]]),"",tabItens[[#This Row],[PontoMês]] * (AZ$2+tabItens[[#This Row],[PontoQtM]]))</f>
        <v>12</v>
      </c>
      <c r="BA319" s="308">
        <f>tabItens[[#This Row],[PontoPed]] - tabItens[[#This Row],[Saldo]] + (1/10)</f>
        <v>-469.9</v>
      </c>
      <c r="BB319" s="308">
        <f xml:space="preserve"> tabItens[[#This Row],[PontoMês]] * BB$2 - tabItens[[#This Row],[QTDE ATUAL]] - (1/10)</f>
        <v>-479.1</v>
      </c>
      <c r="BC319" s="310">
        <f>IF( tabItens[[#This Row],[PontoPed]]&gt;0, IF(tabItens[[#This Row],[PontoPed]]&lt;1, 1, IF( tabItens[[#This Row],[Saldo]]&gt;tabItens[[#This Row],[PontoPed]], 0, (tabItens[[#This Row],[PontoPed]]-tabItens[[#This Row],[Saldo]])/tabItens[[#This Row],[PontoPed]] ) ), 0 )</f>
        <v>0</v>
      </c>
      <c r="BD319" s="311">
        <f>ROUNDDOWN(IF( OR( AND(tabItens[[#This Row],[PontoPed]]&lt;tabItens[[#This Row],[Saldo]],tabItens[[#This Row],[Saldo]]&gt;0), tabItens[[#This Row],[PontoPed]]=0), 99, IF(AND(tabItens[[#This Row],[Saldo]]=0,tabItens[[#This Row],[PontoPed]]&gt;0), 0, (1-tabItens[[#This Row],[PctAb]])*10 ) ),0)</f>
        <v>99</v>
      </c>
      <c r="BE319" s="312">
        <f>MAX(ROUNDDOWN( IF(tabItens[[#This Row],[Abaixo]] &gt; 0,   tabItens[[#This Row],[Abaixo]] + (tabItens[[#This Row],[PontoMês]] * IF( OR( ISBLANK(tabItens[[#This Row],[ATA Nº/ANO]]), tabItens[[#This Row],[ATA Nº/ANO]] = ""),BE$2,BE$1)),0),0),0)</f>
        <v>0</v>
      </c>
      <c r="BF3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19" s="313">
        <f>SUMIF(Consumo!$C$3:$C$862,tabItens[[#This Row],[CÓDIGO]],Consumo!$E$3:$E$862)</f>
        <v>0</v>
      </c>
      <c r="BH319" s="314">
        <f>IF(AND(tabItens[[#This Row],[Pend]] &gt; 0,tabItens[[#This Row],[Consumo]] &lt;&gt; 0), tabItens[[#This Row],[Pend]] / tabItens[[#This Row],[Consumo]], 0 )</f>
        <v>0</v>
      </c>
      <c r="BI319" s="313"/>
      <c r="BJ319" s="313"/>
      <c r="BK319" s="315" t="s">
        <v>907</v>
      </c>
    </row>
    <row r="320" spans="1:63" x14ac:dyDescent="0.3">
      <c r="A320" s="336">
        <v>103344</v>
      </c>
      <c r="B320" s="277" t="s">
        <v>1643</v>
      </c>
      <c r="C320" s="337" t="s">
        <v>264</v>
      </c>
      <c r="D320" s="338">
        <v>1.85</v>
      </c>
      <c r="E320" s="339"/>
      <c r="F320" s="339"/>
      <c r="G320" s="339" t="s">
        <v>892</v>
      </c>
      <c r="H320" s="281">
        <v>516</v>
      </c>
      <c r="I320" s="340">
        <v>103003</v>
      </c>
      <c r="J320" s="341">
        <v>1.85</v>
      </c>
      <c r="K320" s="342">
        <v>20</v>
      </c>
      <c r="L320" s="285">
        <f>IF(tabItens[[#This Row],[Média]] &gt; 0, tabItens[[#This Row],[QTDE ATUAL]] / tabItens[[#This Row],[Média]],999.9)</f>
        <v>344</v>
      </c>
      <c r="M320" s="286">
        <v>0</v>
      </c>
      <c r="N320" s="287">
        <f>tabItens[[#This Row],[VALOR UNIT.]] * tabItens[[#This Row],[LC]]</f>
        <v>0</v>
      </c>
      <c r="O320" s="344" t="s">
        <v>2131</v>
      </c>
      <c r="P320" s="289"/>
      <c r="Q320" s="345"/>
      <c r="R320" s="343"/>
      <c r="S320" s="346"/>
      <c r="T320" s="292">
        <f>ROUNDDOWN(IFERROR(tabItens[[#This Row],[ATA DT.VALID.]] - $D$1,0) / 30,0)</f>
        <v>-1507</v>
      </c>
      <c r="U320" s="277" t="s">
        <v>1144</v>
      </c>
      <c r="V320" s="293">
        <v>1</v>
      </c>
      <c r="W320" s="294" t="s">
        <v>903</v>
      </c>
      <c r="X320" s="295">
        <v>55</v>
      </c>
      <c r="Y320" s="296">
        <v>35</v>
      </c>
      <c r="Z320" s="297"/>
      <c r="AA320" s="298"/>
      <c r="AB320" s="299"/>
      <c r="AC320" s="299"/>
      <c r="AD320" s="298"/>
      <c r="AE320" s="299"/>
      <c r="AF320" s="292"/>
      <c r="AG320" s="300" t="s">
        <v>904</v>
      </c>
      <c r="AH320" s="301"/>
      <c r="AI320" s="292">
        <v>6</v>
      </c>
      <c r="AJ320" s="301">
        <v>44677</v>
      </c>
      <c r="AK320" s="301">
        <v>39400</v>
      </c>
      <c r="AL320" s="301">
        <v>44670</v>
      </c>
      <c r="AM320" s="346"/>
      <c r="AN320" s="339"/>
      <c r="AO320" s="302" t="str">
        <f>_xlfn.IFNA(IF(VLOOKUP(tabItens[[#This Row],[CÓDIGO]],tabExcluirDoEstoque[#Data],1,FALSE),"sim",""),"")</f>
        <v/>
      </c>
      <c r="AP320" s="303" t="str">
        <f ca="1">IF(OR(ISBLANK(tabItens[[#This Row],[ATA DT.VALID.]]),tabItens[[#This Row],[ATA DT.VALID.]]="",tabItens[[#This Row],[ATA DT.VALID.]]=" "),"",IF(TYPE(tabItens[[#This Row],[ATA DT.VALID.]])=1,ROUNDUP((tabItens[[#This Row],[ATA DT.VALID.]]-TODAY())/7,0),""))</f>
        <v/>
      </c>
      <c r="AQ320" s="304">
        <v>0</v>
      </c>
      <c r="AR320" s="305" t="str">
        <f>IF(ISBLANK(tabItens[[#This Row],[CÓDIGO]]),"",IFERROR(VLOOKUP(tabItens[[#This Row],[CÓDIGO]],Consumo!$C$3:$AC$862,26,FALSE),0))</f>
        <v>07.2023</v>
      </c>
      <c r="AS320" s="306">
        <f>SUMIF(Consumo!$C$3:$C$862,tabItens[[#This Row],[CÓDIGO]],Consumo!$N$3:$N$862) + SUMIF(Consumo!$C$3:$C$862,tabItens[[#This Row],[CÓDIGO]],Consumo!$O$3:$O$862) + SUMIF(Consumo!$C$3:$C$862,tabItens[[#This Row],[CÓDIGO]],Consumo!$P$3:$P$862) + SUMIF(Consumo!$C$3:$C$862,tabItens[[#This Row],[CÓDIGO]],Consumo!$Q$3:$Q$862)</f>
        <v>10</v>
      </c>
      <c r="AT320" s="306">
        <f>SUMIF(Consumo!$C$3:$C$862,tabItens[[#This Row],[CÓDIGO]],Consumo!$Z$3:$Z$862)</f>
        <v>20</v>
      </c>
      <c r="AU320" s="307">
        <f>SUMIF(Consumo!$C$3:$C$862,tabItens[[#This Row],[CÓDIGO]],Consumo!$AA$3:$AA$862)</f>
        <v>10</v>
      </c>
      <c r="AV320" s="308">
        <f>SUMIF(Consumo!$C$3:$C$862,tabItens[[#This Row],[CÓDIGO]],Consumo!$Y$3:$Y$862)</f>
        <v>1.5</v>
      </c>
      <c r="AW320" s="281">
        <f>tabItens[[#This Row],[QTDE ATUAL]] + tabItens[[#This Row],[RC QTDE]] + tabItens[[#This Row],[AF SALDO]] + tabItens[[#This Row],[Recentes]]</f>
        <v>516</v>
      </c>
      <c r="AX320" s="309">
        <v>5</v>
      </c>
      <c r="AY320" s="309">
        <v>4</v>
      </c>
      <c r="AZ320" s="309">
        <f>IF(ISBLANK(tabItens[[#This Row],[CÓDIGO]]),"",tabItens[[#This Row],[PontoMês]] * (AZ$2+tabItens[[#This Row],[PontoQtM]]))</f>
        <v>20</v>
      </c>
      <c r="BA320" s="308">
        <f>tabItens[[#This Row],[PontoPed]] - tabItens[[#This Row],[Saldo]] + (1/10)</f>
        <v>-495.9</v>
      </c>
      <c r="BB320" s="308">
        <f xml:space="preserve"> tabItens[[#This Row],[PontoMês]] * BB$2 - tabItens[[#This Row],[QTDE ATUAL]] - (1/10)</f>
        <v>-511.1</v>
      </c>
      <c r="BC320" s="310">
        <f>IF( tabItens[[#This Row],[PontoPed]]&gt;0, IF(tabItens[[#This Row],[PontoPed]]&lt;1, 1, IF( tabItens[[#This Row],[Saldo]]&gt;tabItens[[#This Row],[PontoPed]], 0, (tabItens[[#This Row],[PontoPed]]-tabItens[[#This Row],[Saldo]])/tabItens[[#This Row],[PontoPed]] ) ), 0 )</f>
        <v>0</v>
      </c>
      <c r="BD320" s="311">
        <f>ROUNDDOWN(IF( OR( AND(tabItens[[#This Row],[PontoPed]]&lt;tabItens[[#This Row],[Saldo]],tabItens[[#This Row],[Saldo]]&gt;0), tabItens[[#This Row],[PontoPed]]=0), 99, IF(AND(tabItens[[#This Row],[Saldo]]=0,tabItens[[#This Row],[PontoPed]]&gt;0), 0, (1-tabItens[[#This Row],[PctAb]])*10 ) ),0)</f>
        <v>99</v>
      </c>
      <c r="BE320" s="312">
        <f>MAX(ROUNDDOWN( IF(tabItens[[#This Row],[Abaixo]] &gt; 0,   tabItens[[#This Row],[Abaixo]] + (tabItens[[#This Row],[PontoMês]] * IF( OR( ISBLANK(tabItens[[#This Row],[ATA Nº/ANO]]), tabItens[[#This Row],[ATA Nº/ANO]] = ""),BE$2,BE$1)),0),0),0)</f>
        <v>0</v>
      </c>
      <c r="BF3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0" s="313">
        <f>SUMIF(Consumo!$C$3:$C$862,tabItens[[#This Row],[CÓDIGO]],Consumo!$E$3:$E$862)</f>
        <v>0</v>
      </c>
      <c r="BH320" s="314">
        <f>IF(AND(tabItens[[#This Row],[Pend]] &gt; 0,tabItens[[#This Row],[Consumo]] &lt;&gt; 0), tabItens[[#This Row],[Pend]] / tabItens[[#This Row],[Consumo]], 0 )</f>
        <v>0</v>
      </c>
      <c r="BI320" s="313"/>
      <c r="BJ320" s="313"/>
      <c r="BK320" s="315" t="s">
        <v>907</v>
      </c>
    </row>
    <row r="321" spans="1:63" x14ac:dyDescent="0.3">
      <c r="A321" s="336">
        <v>14754</v>
      </c>
      <c r="B321" s="277" t="s">
        <v>1113</v>
      </c>
      <c r="C321" s="337" t="s">
        <v>261</v>
      </c>
      <c r="D321" s="338">
        <v>7.58</v>
      </c>
      <c r="E321" s="339"/>
      <c r="F321" s="339"/>
      <c r="G321" s="339" t="s">
        <v>892</v>
      </c>
      <c r="H321" s="281">
        <v>61</v>
      </c>
      <c r="I321" s="340">
        <v>103003</v>
      </c>
      <c r="J321" s="341">
        <v>7.58</v>
      </c>
      <c r="K321" s="342">
        <v>25</v>
      </c>
      <c r="L321" s="285">
        <f>IF(tabItens[[#This Row],[Média]] &gt; 0, tabItens[[#This Row],[QTDE ATUAL]] / tabItens[[#This Row],[Média]],999.9)</f>
        <v>27.111111111111111</v>
      </c>
      <c r="M321" s="286">
        <v>0</v>
      </c>
      <c r="N321" s="287">
        <f>tabItens[[#This Row],[VALOR UNIT.]] * tabItens[[#This Row],[LC]]</f>
        <v>0</v>
      </c>
      <c r="O321" s="344" t="s">
        <v>2131</v>
      </c>
      <c r="P321" s="289"/>
      <c r="Q321" s="345"/>
      <c r="R321" s="343"/>
      <c r="S321" s="346"/>
      <c r="T321" s="292">
        <f>ROUNDDOWN(IFERROR(tabItens[[#This Row],[ATA DT.VALID.]] - $D$1,0) / 30,0)</f>
        <v>-1507</v>
      </c>
      <c r="U321" s="277" t="s">
        <v>1114</v>
      </c>
      <c r="V321" s="293">
        <v>1</v>
      </c>
      <c r="W321" s="294" t="s">
        <v>903</v>
      </c>
      <c r="X321" s="295">
        <v>55</v>
      </c>
      <c r="Y321" s="296">
        <v>40</v>
      </c>
      <c r="Z321" s="297"/>
      <c r="AA321" s="298"/>
      <c r="AB321" s="299"/>
      <c r="AC321" s="299"/>
      <c r="AD321" s="298"/>
      <c r="AE321" s="299"/>
      <c r="AF321" s="292"/>
      <c r="AG321" s="300" t="s">
        <v>904</v>
      </c>
      <c r="AH321" s="301"/>
      <c r="AI321" s="292">
        <v>10</v>
      </c>
      <c r="AJ321" s="301">
        <v>43915</v>
      </c>
      <c r="AK321" s="301" t="s">
        <v>892</v>
      </c>
      <c r="AL321" s="301">
        <v>43948</v>
      </c>
      <c r="AM321" s="346"/>
      <c r="AN321" s="339"/>
      <c r="AO321" s="302" t="str">
        <f>_xlfn.IFNA(IF(VLOOKUP(tabItens[[#This Row],[CÓDIGO]],tabExcluirDoEstoque[#Data],1,FALSE),"sim",""),"")</f>
        <v/>
      </c>
      <c r="AP321" s="303" t="str">
        <f ca="1">IF(OR(ISBLANK(tabItens[[#This Row],[ATA DT.VALID.]]),tabItens[[#This Row],[ATA DT.VALID.]]="",tabItens[[#This Row],[ATA DT.VALID.]]=" "),"",IF(TYPE(tabItens[[#This Row],[ATA DT.VALID.]])=1,ROUNDUP((tabItens[[#This Row],[ATA DT.VALID.]]-TODAY())/7,0),""))</f>
        <v/>
      </c>
      <c r="AQ321" s="304">
        <v>0</v>
      </c>
      <c r="AR321" s="305" t="str">
        <f>IF(ISBLANK(tabItens[[#This Row],[CÓDIGO]]),"",IFERROR(VLOOKUP(tabItens[[#This Row],[CÓDIGO]],Consumo!$C$3:$AC$862,26,FALSE),0))</f>
        <v>07.2023</v>
      </c>
      <c r="AS321" s="306">
        <f>SUMIF(Consumo!$C$3:$C$862,tabItens[[#This Row],[CÓDIGO]],Consumo!$N$3:$N$862) + SUMIF(Consumo!$C$3:$C$862,tabItens[[#This Row],[CÓDIGO]],Consumo!$O$3:$O$862) + SUMIF(Consumo!$C$3:$C$862,tabItens[[#This Row],[CÓDIGO]],Consumo!$P$3:$P$862) + SUMIF(Consumo!$C$3:$C$862,tabItens[[#This Row],[CÓDIGO]],Consumo!$Q$3:$Q$862)</f>
        <v>10</v>
      </c>
      <c r="AT321" s="306">
        <f>SUMIF(Consumo!$C$3:$C$862,tabItens[[#This Row],[CÓDIGO]],Consumo!$Z$3:$Z$862)</f>
        <v>30</v>
      </c>
      <c r="AU321" s="307">
        <f>SUMIF(Consumo!$C$3:$C$862,tabItens[[#This Row],[CÓDIGO]],Consumo!$AA$3:$AA$862)</f>
        <v>10</v>
      </c>
      <c r="AV321" s="308">
        <f>SUMIF(Consumo!$C$3:$C$862,tabItens[[#This Row],[CÓDIGO]],Consumo!$Y$3:$Y$862)</f>
        <v>2.25</v>
      </c>
      <c r="AW321" s="281">
        <f>tabItens[[#This Row],[QTDE ATUAL]] + tabItens[[#This Row],[RC QTDE]] + tabItens[[#This Row],[AF SALDO]] + tabItens[[#This Row],[Recentes]]</f>
        <v>61</v>
      </c>
      <c r="AX321" s="309">
        <v>13</v>
      </c>
      <c r="AY321" s="309">
        <v>4</v>
      </c>
      <c r="AZ321" s="309">
        <f>IF(ISBLANK(tabItens[[#This Row],[CÓDIGO]]),"",tabItens[[#This Row],[PontoMês]] * (AZ$2+tabItens[[#This Row],[PontoQtM]]))</f>
        <v>52</v>
      </c>
      <c r="BA321" s="308">
        <f>tabItens[[#This Row],[PontoPed]] - tabItens[[#This Row],[Saldo]] + (1/10)</f>
        <v>-8.9</v>
      </c>
      <c r="BB321" s="308">
        <f xml:space="preserve"> tabItens[[#This Row],[PontoMês]] * BB$2 - tabItens[[#This Row],[QTDE ATUAL]] - (1/10)</f>
        <v>-48.1</v>
      </c>
      <c r="BC321" s="310">
        <f>IF( tabItens[[#This Row],[PontoPed]]&gt;0, IF(tabItens[[#This Row],[PontoPed]]&lt;1, 1, IF( tabItens[[#This Row],[Saldo]]&gt;tabItens[[#This Row],[PontoPed]], 0, (tabItens[[#This Row],[PontoPed]]-tabItens[[#This Row],[Saldo]])/tabItens[[#This Row],[PontoPed]] ) ), 0 )</f>
        <v>0</v>
      </c>
      <c r="BD321" s="311">
        <f>ROUNDDOWN(IF( OR( AND(tabItens[[#This Row],[PontoPed]]&lt;tabItens[[#This Row],[Saldo]],tabItens[[#This Row],[Saldo]]&gt;0), tabItens[[#This Row],[PontoPed]]=0), 99, IF(AND(tabItens[[#This Row],[Saldo]]=0,tabItens[[#This Row],[PontoPed]]&gt;0), 0, (1-tabItens[[#This Row],[PctAb]])*10 ) ),0)</f>
        <v>99</v>
      </c>
      <c r="BE321" s="312">
        <f>MAX(ROUNDDOWN( IF(tabItens[[#This Row],[Abaixo]] &gt; 0,   tabItens[[#This Row],[Abaixo]] + (tabItens[[#This Row],[PontoMês]] * IF( OR( ISBLANK(tabItens[[#This Row],[ATA Nº/ANO]]), tabItens[[#This Row],[ATA Nº/ANO]] = ""),BE$2,BE$1)),0),0),0)</f>
        <v>0</v>
      </c>
      <c r="BF3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1" s="313">
        <f>SUMIF(Consumo!$C$3:$C$862,tabItens[[#This Row],[CÓDIGO]],Consumo!$E$3:$E$862)</f>
        <v>0</v>
      </c>
      <c r="BH321" s="314">
        <f>IF(AND(tabItens[[#This Row],[Pend]] &gt; 0,tabItens[[#This Row],[Consumo]] &lt;&gt; 0), tabItens[[#This Row],[Pend]] / tabItens[[#This Row],[Consumo]], 0 )</f>
        <v>0</v>
      </c>
      <c r="BI321" s="313"/>
      <c r="BJ321" s="313"/>
      <c r="BK321" s="315" t="s">
        <v>907</v>
      </c>
    </row>
    <row r="322" spans="1:63" x14ac:dyDescent="0.3">
      <c r="A322" s="336">
        <v>14013</v>
      </c>
      <c r="B322" s="277" t="s">
        <v>1094</v>
      </c>
      <c r="C322" s="337" t="s">
        <v>264</v>
      </c>
      <c r="D322" s="338">
        <v>0.64</v>
      </c>
      <c r="E322" s="339"/>
      <c r="F322" s="339"/>
      <c r="G322" s="339" t="s">
        <v>892</v>
      </c>
      <c r="H322" s="281">
        <v>190</v>
      </c>
      <c r="I322" s="340">
        <v>103003</v>
      </c>
      <c r="J322" s="341">
        <v>0.64</v>
      </c>
      <c r="K322" s="342">
        <v>522</v>
      </c>
      <c r="L322" s="285">
        <f>IF(tabItens[[#This Row],[Média]] &gt; 0, tabItens[[#This Row],[QTDE ATUAL]] / tabItens[[#This Row],[Média]],999.9)</f>
        <v>3.2711621233859396</v>
      </c>
      <c r="M322" s="286">
        <v>0</v>
      </c>
      <c r="N322" s="287">
        <f>tabItens[[#This Row],[VALOR UNIT.]] * tabItens[[#This Row],[LC]]</f>
        <v>0</v>
      </c>
      <c r="O322" s="344" t="s">
        <v>2131</v>
      </c>
      <c r="P322" s="289"/>
      <c r="Q322" s="345"/>
      <c r="R322" s="343"/>
      <c r="S322" s="346"/>
      <c r="T322" s="292">
        <f>ROUNDDOWN(IFERROR(tabItens[[#This Row],[ATA DT.VALID.]] - $D$1,0) / 30,0)</f>
        <v>-1507</v>
      </c>
      <c r="U322" s="277" t="s">
        <v>893</v>
      </c>
      <c r="V322" s="293">
        <v>1</v>
      </c>
      <c r="W322" s="294" t="s">
        <v>903</v>
      </c>
      <c r="X322" s="295">
        <v>55</v>
      </c>
      <c r="Y322" s="296">
        <v>46</v>
      </c>
      <c r="Z322" s="297">
        <v>2546</v>
      </c>
      <c r="AA322" s="298">
        <v>2023</v>
      </c>
      <c r="AB322" s="299">
        <v>1000</v>
      </c>
      <c r="AC322" s="299"/>
      <c r="AD322" s="298"/>
      <c r="AE322" s="299"/>
      <c r="AF322" s="292"/>
      <c r="AG322" s="300" t="s">
        <v>904</v>
      </c>
      <c r="AH322" s="301"/>
      <c r="AI322" s="292">
        <v>232</v>
      </c>
      <c r="AJ322" s="301">
        <v>44883</v>
      </c>
      <c r="AK322" s="301" t="s">
        <v>892</v>
      </c>
      <c r="AL322" s="301">
        <v>44845</v>
      </c>
      <c r="AM322" s="346"/>
      <c r="AN322" s="339"/>
      <c r="AO322" s="302" t="str">
        <f>_xlfn.IFNA(IF(VLOOKUP(tabItens[[#This Row],[CÓDIGO]],tabExcluirDoEstoque[#Data],1,FALSE),"sim",""),"")</f>
        <v/>
      </c>
      <c r="AP322" s="303" t="str">
        <f ca="1">IF(OR(ISBLANK(tabItens[[#This Row],[ATA DT.VALID.]]),tabItens[[#This Row],[ATA DT.VALID.]]="",tabItens[[#This Row],[ATA DT.VALID.]]=" "),"",IF(TYPE(tabItens[[#This Row],[ATA DT.VALID.]])=1,ROUNDUP((tabItens[[#This Row],[ATA DT.VALID.]]-TODAY())/7,0),""))</f>
        <v/>
      </c>
      <c r="AQ322" s="304">
        <v>0</v>
      </c>
      <c r="AR322" s="305" t="str">
        <f>IF(ISBLANK(tabItens[[#This Row],[CÓDIGO]]),"",IFERROR(VLOOKUP(tabItens[[#This Row],[CÓDIGO]],Consumo!$C$3:$AC$862,26,FALSE),0))</f>
        <v>09.2023</v>
      </c>
      <c r="AS322" s="306">
        <f>SUMIF(Consumo!$C$3:$C$862,tabItens[[#This Row],[CÓDIGO]],Consumo!$N$3:$N$862) + SUMIF(Consumo!$C$3:$C$862,tabItens[[#This Row],[CÓDIGO]],Consumo!$O$3:$O$862) + SUMIF(Consumo!$C$3:$C$862,tabItens[[#This Row],[CÓDIGO]],Consumo!$P$3:$P$862) + SUMIF(Consumo!$C$3:$C$862,tabItens[[#This Row],[CÓDIGO]],Consumo!$Q$3:$Q$862)</f>
        <v>300</v>
      </c>
      <c r="AT322" s="306">
        <f>SUMIF(Consumo!$C$3:$C$862,tabItens[[#This Row],[CÓDIGO]],Consumo!$Z$3:$Z$862)</f>
        <v>697</v>
      </c>
      <c r="AU322" s="307">
        <f>SUMIF(Consumo!$C$3:$C$862,tabItens[[#This Row],[CÓDIGO]],Consumo!$AA$3:$AA$862)</f>
        <v>100</v>
      </c>
      <c r="AV322" s="308">
        <f>SUMIF(Consumo!$C$3:$C$862,tabItens[[#This Row],[CÓDIGO]],Consumo!$Y$3:$Y$862)</f>
        <v>58.083333333333336</v>
      </c>
      <c r="AW322" s="281">
        <f>tabItens[[#This Row],[QTDE ATUAL]] + tabItens[[#This Row],[RC QTDE]] + tabItens[[#This Row],[AF SALDO]] + tabItens[[#This Row],[Recentes]]</f>
        <v>1190</v>
      </c>
      <c r="AX322" s="309">
        <v>76</v>
      </c>
      <c r="AY322" s="309">
        <v>4</v>
      </c>
      <c r="AZ322" s="309">
        <f>IF(ISBLANK(tabItens[[#This Row],[CÓDIGO]]),"",tabItens[[#This Row],[PontoMês]] * (AZ$2+tabItens[[#This Row],[PontoQtM]]))</f>
        <v>304</v>
      </c>
      <c r="BA322" s="308">
        <f>tabItens[[#This Row],[PontoPed]] - tabItens[[#This Row],[Saldo]] + (1/10)</f>
        <v>-885.9</v>
      </c>
      <c r="BB322" s="308">
        <f xml:space="preserve"> tabItens[[#This Row],[PontoMês]] * BB$2 - tabItens[[#This Row],[QTDE ATUAL]] - (1/10)</f>
        <v>-114.1</v>
      </c>
      <c r="BC322" s="310">
        <f>IF( tabItens[[#This Row],[PontoPed]]&gt;0, IF(tabItens[[#This Row],[PontoPed]]&lt;1, 1, IF( tabItens[[#This Row],[Saldo]]&gt;tabItens[[#This Row],[PontoPed]], 0, (tabItens[[#This Row],[PontoPed]]-tabItens[[#This Row],[Saldo]])/tabItens[[#This Row],[PontoPed]] ) ), 0 )</f>
        <v>0</v>
      </c>
      <c r="BD322" s="311">
        <f>ROUNDDOWN(IF( OR( AND(tabItens[[#This Row],[PontoPed]]&lt;tabItens[[#This Row],[Saldo]],tabItens[[#This Row],[Saldo]]&gt;0), tabItens[[#This Row],[PontoPed]]=0), 99, IF(AND(tabItens[[#This Row],[Saldo]]=0,tabItens[[#This Row],[PontoPed]]&gt;0), 0, (1-tabItens[[#This Row],[PctAb]])*10 ) ),0)</f>
        <v>99</v>
      </c>
      <c r="BE322" s="312">
        <f>MAX(ROUNDDOWN( IF(tabItens[[#This Row],[Abaixo]] &gt; 0,   tabItens[[#This Row],[Abaixo]] + (tabItens[[#This Row],[PontoMês]] * IF( OR( ISBLANK(tabItens[[#This Row],[ATA Nº/ANO]]), tabItens[[#This Row],[ATA Nº/ANO]] = ""),BE$2,BE$1)),0),0),0)</f>
        <v>0</v>
      </c>
      <c r="BF3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2" s="313">
        <f>SUMIF(Consumo!$C$3:$C$862,tabItens[[#This Row],[CÓDIGO]],Consumo!$E$3:$E$862)</f>
        <v>0</v>
      </c>
      <c r="BH322" s="314">
        <f>IF(AND(tabItens[[#This Row],[Pend]] &gt; 0,tabItens[[#This Row],[Consumo]] &lt;&gt; 0), tabItens[[#This Row],[Pend]] / tabItens[[#This Row],[Consumo]], 0 )</f>
        <v>0</v>
      </c>
      <c r="BI322" s="313"/>
      <c r="BJ322" s="313"/>
      <c r="BK322" s="315" t="s">
        <v>907</v>
      </c>
    </row>
    <row r="323" spans="1:63" x14ac:dyDescent="0.3">
      <c r="A323" s="336">
        <v>119180</v>
      </c>
      <c r="B323" s="277" t="s">
        <v>1776</v>
      </c>
      <c r="C323" s="337" t="s">
        <v>31</v>
      </c>
      <c r="D323" s="338">
        <v>6.28</v>
      </c>
      <c r="E323" s="339"/>
      <c r="F323" s="339"/>
      <c r="G323" s="339" t="s">
        <v>892</v>
      </c>
      <c r="H323" s="281">
        <v>157</v>
      </c>
      <c r="I323" s="340">
        <v>103003</v>
      </c>
      <c r="J323" s="341">
        <v>6.28</v>
      </c>
      <c r="K323" s="342">
        <v>59</v>
      </c>
      <c r="L323" s="285">
        <f>IF(tabItens[[#This Row],[Média]] &gt; 0, tabItens[[#This Row],[QTDE ATUAL]] / tabItens[[#This Row],[Média]],999.9)</f>
        <v>33.05263157894737</v>
      </c>
      <c r="M323" s="286">
        <v>0</v>
      </c>
      <c r="N323" s="287">
        <f>tabItens[[#This Row],[VALOR UNIT.]] * tabItens[[#This Row],[LC]]</f>
        <v>0</v>
      </c>
      <c r="O323" s="344" t="s">
        <v>2187</v>
      </c>
      <c r="P323" s="289"/>
      <c r="Q323" s="345"/>
      <c r="R323" s="343"/>
      <c r="S323" s="346"/>
      <c r="T323" s="292">
        <f>ROUNDDOWN(IFERROR(tabItens[[#This Row],[ATA DT.VALID.]] - $D$1,0) / 30,0)</f>
        <v>-1507</v>
      </c>
      <c r="U323" s="277" t="s">
        <v>1727</v>
      </c>
      <c r="V323" s="293">
        <v>1</v>
      </c>
      <c r="W323" s="294" t="s">
        <v>903</v>
      </c>
      <c r="X323" s="295">
        <v>55</v>
      </c>
      <c r="Y323" s="296">
        <v>37</v>
      </c>
      <c r="Z323" s="297"/>
      <c r="AA323" s="298"/>
      <c r="AB323" s="299"/>
      <c r="AC323" s="299"/>
      <c r="AD323" s="298"/>
      <c r="AE323" s="299"/>
      <c r="AF323" s="292"/>
      <c r="AG323" s="300" t="s">
        <v>904</v>
      </c>
      <c r="AH323" s="301"/>
      <c r="AI323" s="292">
        <v>20</v>
      </c>
      <c r="AJ323" s="301">
        <v>41460</v>
      </c>
      <c r="AK323" s="301">
        <v>40581</v>
      </c>
      <c r="AL323" s="301">
        <v>42075</v>
      </c>
      <c r="AM323" s="346"/>
      <c r="AN323" s="339"/>
      <c r="AO323" s="302" t="str">
        <f>_xlfn.IFNA(IF(VLOOKUP(tabItens[[#This Row],[CÓDIGO]],tabExcluirDoEstoque[#Data],1,FALSE),"sim",""),"")</f>
        <v/>
      </c>
      <c r="AP323" s="303" t="str">
        <f ca="1">IF(OR(ISBLANK(tabItens[[#This Row],[ATA DT.VALID.]]),tabItens[[#This Row],[ATA DT.VALID.]]="",tabItens[[#This Row],[ATA DT.VALID.]]=" "),"",IF(TYPE(tabItens[[#This Row],[ATA DT.VALID.]])=1,ROUNDUP((tabItens[[#This Row],[ATA DT.VALID.]]-TODAY())/7,0),""))</f>
        <v/>
      </c>
      <c r="AQ323" s="304">
        <v>0</v>
      </c>
      <c r="AR323" s="305" t="str">
        <f>IF(ISBLANK(tabItens[[#This Row],[CÓDIGO]]),"",IFERROR(VLOOKUP(tabItens[[#This Row],[CÓDIGO]],Consumo!$C$3:$AC$862,26,FALSE),0))</f>
        <v>05.2023</v>
      </c>
      <c r="AS323" s="306">
        <f>SUMIF(Consumo!$C$3:$C$862,tabItens[[#This Row],[CÓDIGO]],Consumo!$N$3:$N$862) + SUMIF(Consumo!$C$3:$C$862,tabItens[[#This Row],[CÓDIGO]],Consumo!$O$3:$O$862) + SUMIF(Consumo!$C$3:$C$862,tabItens[[#This Row],[CÓDIGO]],Consumo!$P$3:$P$862) + SUMIF(Consumo!$C$3:$C$862,tabItens[[#This Row],[CÓDIGO]],Consumo!$Q$3:$Q$862)</f>
        <v>0</v>
      </c>
      <c r="AT323" s="306">
        <f>SUMIF(Consumo!$C$3:$C$862,tabItens[[#This Row],[CÓDIGO]],Consumo!$Z$3:$Z$862)</f>
        <v>59</v>
      </c>
      <c r="AU323" s="307">
        <f>SUMIF(Consumo!$C$3:$C$862,tabItens[[#This Row],[CÓDIGO]],Consumo!$AA$3:$AA$862)</f>
        <v>24</v>
      </c>
      <c r="AV323" s="308">
        <f>SUMIF(Consumo!$C$3:$C$862,tabItens[[#This Row],[CÓDIGO]],Consumo!$Y$3:$Y$862)</f>
        <v>4.75</v>
      </c>
      <c r="AW323" s="281">
        <f>tabItens[[#This Row],[QTDE ATUAL]] + tabItens[[#This Row],[RC QTDE]] + tabItens[[#This Row],[AF SALDO]] + tabItens[[#This Row],[Recentes]]</f>
        <v>157</v>
      </c>
      <c r="AX323" s="309">
        <v>5</v>
      </c>
      <c r="AY323" s="309">
        <v>4</v>
      </c>
      <c r="AZ323" s="309">
        <f>IF(ISBLANK(tabItens[[#This Row],[CÓDIGO]]),"",tabItens[[#This Row],[PontoMês]] * (AZ$2+tabItens[[#This Row],[PontoQtM]]))</f>
        <v>20</v>
      </c>
      <c r="BA323" s="308">
        <f>tabItens[[#This Row],[PontoPed]] - tabItens[[#This Row],[Saldo]] + (1/10)</f>
        <v>-136.9</v>
      </c>
      <c r="BB323" s="308">
        <f xml:space="preserve"> tabItens[[#This Row],[PontoMês]] * BB$2 - tabItens[[#This Row],[QTDE ATUAL]] - (1/10)</f>
        <v>-152.1</v>
      </c>
      <c r="BC323" s="310">
        <f>IF( tabItens[[#This Row],[PontoPed]]&gt;0, IF(tabItens[[#This Row],[PontoPed]]&lt;1, 1, IF( tabItens[[#This Row],[Saldo]]&gt;tabItens[[#This Row],[PontoPed]], 0, (tabItens[[#This Row],[PontoPed]]-tabItens[[#This Row],[Saldo]])/tabItens[[#This Row],[PontoPed]] ) ), 0 )</f>
        <v>0</v>
      </c>
      <c r="BD323" s="311">
        <f>ROUNDDOWN(IF( OR( AND(tabItens[[#This Row],[PontoPed]]&lt;tabItens[[#This Row],[Saldo]],tabItens[[#This Row],[Saldo]]&gt;0), tabItens[[#This Row],[PontoPed]]=0), 99, IF(AND(tabItens[[#This Row],[Saldo]]=0,tabItens[[#This Row],[PontoPed]]&gt;0), 0, (1-tabItens[[#This Row],[PctAb]])*10 ) ),0)</f>
        <v>99</v>
      </c>
      <c r="BE323" s="312">
        <f>MAX(ROUNDDOWN( IF(tabItens[[#This Row],[Abaixo]] &gt; 0,   tabItens[[#This Row],[Abaixo]] + (tabItens[[#This Row],[PontoMês]] * IF( OR( ISBLANK(tabItens[[#This Row],[ATA Nº/ANO]]), tabItens[[#This Row],[ATA Nº/ANO]] = ""),BE$2,BE$1)),0),0),0)</f>
        <v>0</v>
      </c>
      <c r="BF3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3" s="313">
        <f>SUMIF(Consumo!$C$3:$C$862,tabItens[[#This Row],[CÓDIGO]],Consumo!$E$3:$E$862)</f>
        <v>0</v>
      </c>
      <c r="BH323" s="314">
        <f>IF(AND(tabItens[[#This Row],[Pend]] &gt; 0,tabItens[[#This Row],[Consumo]] &lt;&gt; 0), tabItens[[#This Row],[Pend]] / tabItens[[#This Row],[Consumo]], 0 )</f>
        <v>0</v>
      </c>
      <c r="BI323" s="313"/>
      <c r="BJ323" s="313"/>
      <c r="BK323" s="315" t="s">
        <v>907</v>
      </c>
    </row>
    <row r="324" spans="1:63" x14ac:dyDescent="0.3">
      <c r="A324" s="336">
        <v>78399</v>
      </c>
      <c r="B324" s="277" t="s">
        <v>1490</v>
      </c>
      <c r="C324" s="337" t="s">
        <v>264</v>
      </c>
      <c r="D324" s="338">
        <v>1.4</v>
      </c>
      <c r="E324" s="339"/>
      <c r="F324" s="339"/>
      <c r="G324" s="339" t="s">
        <v>892</v>
      </c>
      <c r="H324" s="281">
        <v>325</v>
      </c>
      <c r="I324" s="340">
        <v>103003</v>
      </c>
      <c r="J324" s="341">
        <v>1.4</v>
      </c>
      <c r="K324" s="342">
        <v>16</v>
      </c>
      <c r="L324" s="285">
        <f>IF(tabItens[[#This Row],[Média]] &gt; 0, tabItens[[#This Row],[QTDE ATUAL]] / tabItens[[#This Row],[Média]],999.9)</f>
        <v>300</v>
      </c>
      <c r="M324" s="286">
        <v>0</v>
      </c>
      <c r="N324" s="287">
        <f>tabItens[[#This Row],[VALOR UNIT.]] * tabItens[[#This Row],[LC]]</f>
        <v>0</v>
      </c>
      <c r="O324" s="344" t="s">
        <v>2187</v>
      </c>
      <c r="P324" s="289"/>
      <c r="Q324" s="345"/>
      <c r="R324" s="343"/>
      <c r="S324" s="346"/>
      <c r="T324" s="292">
        <f>ROUNDDOWN(IFERROR(tabItens[[#This Row],[ATA DT.VALID.]] - $D$1,0) / 30,0)</f>
        <v>-1507</v>
      </c>
      <c r="U324" s="277" t="s">
        <v>893</v>
      </c>
      <c r="V324" s="293">
        <v>1</v>
      </c>
      <c r="W324" s="294" t="s">
        <v>903</v>
      </c>
      <c r="X324" s="295">
        <v>55</v>
      </c>
      <c r="Y324" s="296">
        <v>46</v>
      </c>
      <c r="Z324" s="297"/>
      <c r="AA324" s="298"/>
      <c r="AB324" s="299"/>
      <c r="AC324" s="299"/>
      <c r="AD324" s="298"/>
      <c r="AE324" s="299"/>
      <c r="AF324" s="292"/>
      <c r="AG324" s="300" t="s">
        <v>904</v>
      </c>
      <c r="AH324" s="301"/>
      <c r="AI324" s="292">
        <v>6</v>
      </c>
      <c r="AJ324" s="301">
        <v>44186</v>
      </c>
      <c r="AK324" s="301">
        <v>38096</v>
      </c>
      <c r="AL324" s="301">
        <v>44176</v>
      </c>
      <c r="AM324" s="346"/>
      <c r="AN324" s="339"/>
      <c r="AO324" s="302" t="str">
        <f>_xlfn.IFNA(IF(VLOOKUP(tabItens[[#This Row],[CÓDIGO]],tabExcluirDoEstoque[#Data],1,FALSE),"sim",""),"")</f>
        <v/>
      </c>
      <c r="AP324" s="303" t="str">
        <f ca="1">IF(OR(ISBLANK(tabItens[[#This Row],[ATA DT.VALID.]]),tabItens[[#This Row],[ATA DT.VALID.]]="",tabItens[[#This Row],[ATA DT.VALID.]]=" "),"",IF(TYPE(tabItens[[#This Row],[ATA DT.VALID.]])=1,ROUNDUP((tabItens[[#This Row],[ATA DT.VALID.]]-TODAY())/7,0),""))</f>
        <v/>
      </c>
      <c r="AQ324" s="304">
        <v>0</v>
      </c>
      <c r="AR324" s="305" t="str">
        <f>IF(ISBLANK(tabItens[[#This Row],[CÓDIGO]]),"",IFERROR(VLOOKUP(tabItens[[#This Row],[CÓDIGO]],Consumo!$C$3:$AC$862,26,FALSE),0))</f>
        <v>07.2023</v>
      </c>
      <c r="AS324" s="306">
        <f>SUMIF(Consumo!$C$3:$C$862,tabItens[[#This Row],[CÓDIGO]],Consumo!$N$3:$N$862) + SUMIF(Consumo!$C$3:$C$862,tabItens[[#This Row],[CÓDIGO]],Consumo!$O$3:$O$862) + SUMIF(Consumo!$C$3:$C$862,tabItens[[#This Row],[CÓDIGO]],Consumo!$P$3:$P$862) + SUMIF(Consumo!$C$3:$C$862,tabItens[[#This Row],[CÓDIGO]],Consumo!$Q$3:$Q$862)</f>
        <v>10</v>
      </c>
      <c r="AT324" s="306">
        <f>SUMIF(Consumo!$C$3:$C$862,tabItens[[#This Row],[CÓDIGO]],Consumo!$Z$3:$Z$862)</f>
        <v>16</v>
      </c>
      <c r="AU324" s="307">
        <f>SUMIF(Consumo!$C$3:$C$862,tabItens[[#This Row],[CÓDIGO]],Consumo!$AA$3:$AA$862)</f>
        <v>10</v>
      </c>
      <c r="AV324" s="308">
        <f>SUMIF(Consumo!$C$3:$C$862,tabItens[[#This Row],[CÓDIGO]],Consumo!$Y$3:$Y$862)</f>
        <v>1.0833333333333333</v>
      </c>
      <c r="AW324" s="281">
        <f>tabItens[[#This Row],[QTDE ATUAL]] + tabItens[[#This Row],[RC QTDE]] + tabItens[[#This Row],[AF SALDO]] + tabItens[[#This Row],[Recentes]]</f>
        <v>325</v>
      </c>
      <c r="AX324" s="309">
        <v>5</v>
      </c>
      <c r="AY324" s="309">
        <v>4</v>
      </c>
      <c r="AZ324" s="309">
        <f>IF(ISBLANK(tabItens[[#This Row],[CÓDIGO]]),"",tabItens[[#This Row],[PontoMês]] * (AZ$2+tabItens[[#This Row],[PontoQtM]]))</f>
        <v>20</v>
      </c>
      <c r="BA324" s="308">
        <f>tabItens[[#This Row],[PontoPed]] - tabItens[[#This Row],[Saldo]] + (1/10)</f>
        <v>-304.89999999999998</v>
      </c>
      <c r="BB324" s="308">
        <f xml:space="preserve"> tabItens[[#This Row],[PontoMês]] * BB$2 - tabItens[[#This Row],[QTDE ATUAL]] - (1/10)</f>
        <v>-320.10000000000002</v>
      </c>
      <c r="BC324" s="310">
        <f>IF( tabItens[[#This Row],[PontoPed]]&gt;0, IF(tabItens[[#This Row],[PontoPed]]&lt;1, 1, IF( tabItens[[#This Row],[Saldo]]&gt;tabItens[[#This Row],[PontoPed]], 0, (tabItens[[#This Row],[PontoPed]]-tabItens[[#This Row],[Saldo]])/tabItens[[#This Row],[PontoPed]] ) ), 0 )</f>
        <v>0</v>
      </c>
      <c r="BD324" s="311">
        <f>ROUNDDOWN(IF( OR( AND(tabItens[[#This Row],[PontoPed]]&lt;tabItens[[#This Row],[Saldo]],tabItens[[#This Row],[Saldo]]&gt;0), tabItens[[#This Row],[PontoPed]]=0), 99, IF(AND(tabItens[[#This Row],[Saldo]]=0,tabItens[[#This Row],[PontoPed]]&gt;0), 0, (1-tabItens[[#This Row],[PctAb]])*10 ) ),0)</f>
        <v>99</v>
      </c>
      <c r="BE324" s="312">
        <f>MAX(ROUNDDOWN( IF(tabItens[[#This Row],[Abaixo]] &gt; 0,   tabItens[[#This Row],[Abaixo]] + (tabItens[[#This Row],[PontoMês]] * IF( OR( ISBLANK(tabItens[[#This Row],[ATA Nº/ANO]]), tabItens[[#This Row],[ATA Nº/ANO]] = ""),BE$2,BE$1)),0),0),0)</f>
        <v>0</v>
      </c>
      <c r="BF3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4" s="313">
        <f>SUMIF(Consumo!$C$3:$C$862,tabItens[[#This Row],[CÓDIGO]],Consumo!$E$3:$E$862)</f>
        <v>0</v>
      </c>
      <c r="BH324" s="314">
        <f>IF(AND(tabItens[[#This Row],[Pend]] &gt; 0,tabItens[[#This Row],[Consumo]] &lt;&gt; 0), tabItens[[#This Row],[Pend]] / tabItens[[#This Row],[Consumo]], 0 )</f>
        <v>0</v>
      </c>
      <c r="BI324" s="313"/>
      <c r="BJ324" s="313"/>
      <c r="BK324" s="315" t="s">
        <v>907</v>
      </c>
    </row>
    <row r="325" spans="1:63" x14ac:dyDescent="0.3">
      <c r="A325" s="336">
        <v>57900</v>
      </c>
      <c r="B325" s="277" t="s">
        <v>1375</v>
      </c>
      <c r="C325" s="337" t="s">
        <v>288</v>
      </c>
      <c r="D325" s="338">
        <v>366.6</v>
      </c>
      <c r="E325" s="339"/>
      <c r="F325" s="339"/>
      <c r="G325" s="339" t="s">
        <v>892</v>
      </c>
      <c r="H325" s="281">
        <v>30</v>
      </c>
      <c r="I325" s="340">
        <v>103003</v>
      </c>
      <c r="J325" s="341">
        <v>366.6</v>
      </c>
      <c r="K325" s="342">
        <v>27</v>
      </c>
      <c r="L325" s="285">
        <f>IF(tabItens[[#This Row],[Média]] &gt; 0, tabItens[[#This Row],[QTDE ATUAL]] / tabItens[[#This Row],[Média]],999.9)</f>
        <v>13.333333333333334</v>
      </c>
      <c r="M325" s="286">
        <v>0</v>
      </c>
      <c r="N325" s="287">
        <f>tabItens[[#This Row],[VALOR UNIT.]] * tabItens[[#This Row],[LC]]</f>
        <v>0</v>
      </c>
      <c r="O325" s="344" t="s">
        <v>2173</v>
      </c>
      <c r="P325" s="289"/>
      <c r="Q325" s="345"/>
      <c r="R325" s="343"/>
      <c r="S325" s="346"/>
      <c r="T325" s="292">
        <f>ROUNDDOWN(IFERROR(tabItens[[#This Row],[ATA DT.VALID.]] - $D$1,0) / 30,0)</f>
        <v>-1507</v>
      </c>
      <c r="U325" s="277" t="s">
        <v>1376</v>
      </c>
      <c r="V325" s="293">
        <v>1</v>
      </c>
      <c r="W325" s="294" t="s">
        <v>2104</v>
      </c>
      <c r="X325" s="295">
        <v>76</v>
      </c>
      <c r="Y325" s="296">
        <v>8</v>
      </c>
      <c r="Z325" s="297"/>
      <c r="AA325" s="298"/>
      <c r="AB325" s="299"/>
      <c r="AC325" s="299"/>
      <c r="AD325" s="298"/>
      <c r="AE325" s="299"/>
      <c r="AF325" s="292"/>
      <c r="AG325" s="300" t="s">
        <v>904</v>
      </c>
      <c r="AH325" s="301"/>
      <c r="AI325" s="292">
        <v>10</v>
      </c>
      <c r="AJ325" s="301">
        <v>45208</v>
      </c>
      <c r="AK325" s="301" t="s">
        <v>892</v>
      </c>
      <c r="AL325" s="301">
        <v>45181</v>
      </c>
      <c r="AM325" s="346"/>
      <c r="AN325" s="339"/>
      <c r="AO325" s="302" t="str">
        <f>_xlfn.IFNA(IF(VLOOKUP(tabItens[[#This Row],[CÓDIGO]],tabExcluirDoEstoque[#Data],1,FALSE),"sim",""),"")</f>
        <v/>
      </c>
      <c r="AP325" s="303" t="str">
        <f ca="1">IF(OR(ISBLANK(tabItens[[#This Row],[ATA DT.VALID.]]),tabItens[[#This Row],[ATA DT.VALID.]]="",tabItens[[#This Row],[ATA DT.VALID.]]=" "),"",IF(TYPE(tabItens[[#This Row],[ATA DT.VALID.]])=1,ROUNDUP((tabItens[[#This Row],[ATA DT.VALID.]]-TODAY())/7,0),""))</f>
        <v/>
      </c>
      <c r="AQ325" s="304">
        <v>0</v>
      </c>
      <c r="AR325" s="305" t="str">
        <f>IF(ISBLANK(tabItens[[#This Row],[CÓDIGO]]),"",IFERROR(VLOOKUP(tabItens[[#This Row],[CÓDIGO]],Consumo!$C$3:$AC$862,26,FALSE),0))</f>
        <v>04.2023</v>
      </c>
      <c r="AS325" s="306">
        <f>SUMIF(Consumo!$C$3:$C$862,tabItens[[#This Row],[CÓDIGO]],Consumo!$N$3:$N$862) + SUMIF(Consumo!$C$3:$C$862,tabItens[[#This Row],[CÓDIGO]],Consumo!$O$3:$O$862) + SUMIF(Consumo!$C$3:$C$862,tabItens[[#This Row],[CÓDIGO]],Consumo!$P$3:$P$862) + SUMIF(Consumo!$C$3:$C$862,tabItens[[#This Row],[CÓDIGO]],Consumo!$Q$3:$Q$862)</f>
        <v>0</v>
      </c>
      <c r="AT325" s="306">
        <f>SUMIF(Consumo!$C$3:$C$862,tabItens[[#This Row],[CÓDIGO]],Consumo!$Z$3:$Z$862)</f>
        <v>29</v>
      </c>
      <c r="AU325" s="307">
        <f>SUMIF(Consumo!$C$3:$C$862,tabItens[[#This Row],[CÓDIGO]],Consumo!$AA$3:$AA$862)</f>
        <v>10</v>
      </c>
      <c r="AV325" s="308">
        <f>SUMIF(Consumo!$C$3:$C$862,tabItens[[#This Row],[CÓDIGO]],Consumo!$Y$3:$Y$862)</f>
        <v>2.25</v>
      </c>
      <c r="AW325" s="281">
        <f>tabItens[[#This Row],[QTDE ATUAL]] + tabItens[[#This Row],[RC QTDE]] + tabItens[[#This Row],[AF SALDO]] + tabItens[[#This Row],[Recentes]]</f>
        <v>30</v>
      </c>
      <c r="AX325" s="309">
        <v>3</v>
      </c>
      <c r="AY325" s="309">
        <v>4</v>
      </c>
      <c r="AZ325" s="309">
        <f>IF(ISBLANK(tabItens[[#This Row],[CÓDIGO]]),"",tabItens[[#This Row],[PontoMês]] * (AZ$2+tabItens[[#This Row],[PontoQtM]]))</f>
        <v>12</v>
      </c>
      <c r="BA325" s="308">
        <f>tabItens[[#This Row],[PontoPed]] - tabItens[[#This Row],[Saldo]] + (1/10)</f>
        <v>-17.899999999999999</v>
      </c>
      <c r="BB325" s="308">
        <f xml:space="preserve"> tabItens[[#This Row],[PontoMês]] * BB$2 - tabItens[[#This Row],[QTDE ATUAL]] - (1/10)</f>
        <v>-27.1</v>
      </c>
      <c r="BC325" s="310">
        <f>IF( tabItens[[#This Row],[PontoPed]]&gt;0, IF(tabItens[[#This Row],[PontoPed]]&lt;1, 1, IF( tabItens[[#This Row],[Saldo]]&gt;tabItens[[#This Row],[PontoPed]], 0, (tabItens[[#This Row],[PontoPed]]-tabItens[[#This Row],[Saldo]])/tabItens[[#This Row],[PontoPed]] ) ), 0 )</f>
        <v>0</v>
      </c>
      <c r="BD325" s="311">
        <f>ROUNDDOWN(IF( OR( AND(tabItens[[#This Row],[PontoPed]]&lt;tabItens[[#This Row],[Saldo]],tabItens[[#This Row],[Saldo]]&gt;0), tabItens[[#This Row],[PontoPed]]=0), 99, IF(AND(tabItens[[#This Row],[Saldo]]=0,tabItens[[#This Row],[PontoPed]]&gt;0), 0, (1-tabItens[[#This Row],[PctAb]])*10 ) ),0)</f>
        <v>99</v>
      </c>
      <c r="BE325" s="312">
        <f>MAX(ROUNDDOWN( IF(tabItens[[#This Row],[Abaixo]] &gt; 0,   tabItens[[#This Row],[Abaixo]] + (tabItens[[#This Row],[PontoMês]] * IF( OR( ISBLANK(tabItens[[#This Row],[ATA Nº/ANO]]), tabItens[[#This Row],[ATA Nº/ANO]] = ""),BE$2,BE$1)),0),0),0)</f>
        <v>0</v>
      </c>
      <c r="BF3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5" s="313">
        <f>SUMIF(Consumo!$C$3:$C$862,tabItens[[#This Row],[CÓDIGO]],Consumo!$E$3:$E$862)</f>
        <v>1</v>
      </c>
      <c r="BH325" s="314">
        <f>IF(AND(tabItens[[#This Row],[Pend]] &gt; 0,tabItens[[#This Row],[Consumo]] &lt;&gt; 0), tabItens[[#This Row],[Pend]] / tabItens[[#This Row],[Consumo]], 0 )</f>
        <v>3.4482758620689655E-2</v>
      </c>
      <c r="BI325" s="313"/>
      <c r="BJ325" s="313"/>
      <c r="BK325" s="315" t="s">
        <v>907</v>
      </c>
    </row>
    <row r="326" spans="1:63" x14ac:dyDescent="0.3">
      <c r="A326" s="336">
        <v>119554</v>
      </c>
      <c r="B326" s="277" t="s">
        <v>1780</v>
      </c>
      <c r="C326" s="337" t="s">
        <v>728</v>
      </c>
      <c r="D326" s="338">
        <v>482.5</v>
      </c>
      <c r="E326" s="339"/>
      <c r="F326" s="339"/>
      <c r="G326" s="339" t="s">
        <v>892</v>
      </c>
      <c r="H326" s="281">
        <v>146</v>
      </c>
      <c r="I326" s="340">
        <v>103003</v>
      </c>
      <c r="J326" s="341">
        <v>482.5</v>
      </c>
      <c r="K326" s="342">
        <v>168</v>
      </c>
      <c r="L326" s="285">
        <f>IF(tabItens[[#This Row],[Média]] &gt; 0, tabItens[[#This Row],[QTDE ATUAL]] / tabItens[[#This Row],[Média]],999.9)</f>
        <v>10.428571428571429</v>
      </c>
      <c r="M326" s="286">
        <v>0</v>
      </c>
      <c r="N326" s="287">
        <f>tabItens[[#This Row],[VALOR UNIT.]] * tabItens[[#This Row],[LC]]</f>
        <v>0</v>
      </c>
      <c r="O326" s="344" t="s">
        <v>2214</v>
      </c>
      <c r="P326" s="289"/>
      <c r="Q326" s="345"/>
      <c r="R326" s="343"/>
      <c r="S326" s="346"/>
      <c r="T326" s="292">
        <f>ROUNDDOWN(IFERROR(tabItens[[#This Row],[ATA DT.VALID.]] - $D$1,0) / 30,0)</f>
        <v>-1507</v>
      </c>
      <c r="U326" s="277" t="s">
        <v>1251</v>
      </c>
      <c r="V326" s="293">
        <v>1</v>
      </c>
      <c r="W326" s="294" t="s">
        <v>2107</v>
      </c>
      <c r="X326" s="295">
        <v>74</v>
      </c>
      <c r="Y326" s="296">
        <v>9</v>
      </c>
      <c r="Z326" s="297"/>
      <c r="AA326" s="298"/>
      <c r="AB326" s="299"/>
      <c r="AC326" s="299"/>
      <c r="AD326" s="298"/>
      <c r="AE326" s="299"/>
      <c r="AF326" s="292"/>
      <c r="AG326" s="300" t="s">
        <v>904</v>
      </c>
      <c r="AH326" s="301"/>
      <c r="AI326" s="292">
        <v>56</v>
      </c>
      <c r="AJ326" s="301">
        <v>44545</v>
      </c>
      <c r="AK326" s="301">
        <v>40632</v>
      </c>
      <c r="AL326" s="301">
        <v>44539</v>
      </c>
      <c r="AM326" s="346"/>
      <c r="AN326" s="339"/>
      <c r="AO326" s="302" t="str">
        <f>_xlfn.IFNA(IF(VLOOKUP(tabItens[[#This Row],[CÓDIGO]],tabExcluirDoEstoque[#Data],1,FALSE),"sim",""),"")</f>
        <v/>
      </c>
      <c r="AP326" s="303" t="str">
        <f ca="1">IF(OR(ISBLANK(tabItens[[#This Row],[ATA DT.VALID.]]),tabItens[[#This Row],[ATA DT.VALID.]]="",tabItens[[#This Row],[ATA DT.VALID.]]=" "),"",IF(TYPE(tabItens[[#This Row],[ATA DT.VALID.]])=1,ROUNDUP((tabItens[[#This Row],[ATA DT.VALID.]]-TODAY())/7,0),""))</f>
        <v/>
      </c>
      <c r="AQ326" s="304">
        <v>0</v>
      </c>
      <c r="AR326" s="305" t="str">
        <f>IF(ISBLANK(tabItens[[#This Row],[CÓDIGO]]),"",IFERROR(VLOOKUP(tabItens[[#This Row],[CÓDIGO]],Consumo!$C$3:$AC$862,26,FALSE),0))</f>
        <v>09.2023</v>
      </c>
      <c r="AS326" s="306">
        <f>SUMIF(Consumo!$C$3:$C$862,tabItens[[#This Row],[CÓDIGO]],Consumo!$N$3:$N$862) + SUMIF(Consumo!$C$3:$C$862,tabItens[[#This Row],[CÓDIGO]],Consumo!$O$3:$O$862) + SUMIF(Consumo!$C$3:$C$862,tabItens[[#This Row],[CÓDIGO]],Consumo!$P$3:$P$862) + SUMIF(Consumo!$C$3:$C$862,tabItens[[#This Row],[CÓDIGO]],Consumo!$Q$3:$Q$862)</f>
        <v>84</v>
      </c>
      <c r="AT326" s="306">
        <f>SUMIF(Consumo!$C$3:$C$862,tabItens[[#This Row],[CÓDIGO]],Consumo!$Z$3:$Z$862)</f>
        <v>168</v>
      </c>
      <c r="AU326" s="307">
        <f>SUMIF(Consumo!$C$3:$C$862,tabItens[[#This Row],[CÓDIGO]],Consumo!$AA$3:$AA$862)</f>
        <v>42</v>
      </c>
      <c r="AV326" s="308">
        <f>SUMIF(Consumo!$C$3:$C$862,tabItens[[#This Row],[CÓDIGO]],Consumo!$Y$3:$Y$862)</f>
        <v>14</v>
      </c>
      <c r="AW326" s="281">
        <f>tabItens[[#This Row],[QTDE ATUAL]] + tabItens[[#This Row],[RC QTDE]] + tabItens[[#This Row],[AF SALDO]] + tabItens[[#This Row],[Recentes]]</f>
        <v>146</v>
      </c>
      <c r="AX326" s="309">
        <v>9</v>
      </c>
      <c r="AY326" s="309">
        <v>4</v>
      </c>
      <c r="AZ326" s="309">
        <f>IF(ISBLANK(tabItens[[#This Row],[CÓDIGO]]),"",tabItens[[#This Row],[PontoMês]] * (AZ$2+tabItens[[#This Row],[PontoQtM]]))</f>
        <v>36</v>
      </c>
      <c r="BA326" s="308">
        <f>tabItens[[#This Row],[PontoPed]] - tabItens[[#This Row],[Saldo]] + (1/10)</f>
        <v>-109.9</v>
      </c>
      <c r="BB326" s="308">
        <f xml:space="preserve"> tabItens[[#This Row],[PontoMês]] * BB$2 - tabItens[[#This Row],[QTDE ATUAL]] - (1/10)</f>
        <v>-137.1</v>
      </c>
      <c r="BC326" s="310">
        <f>IF( tabItens[[#This Row],[PontoPed]]&gt;0, IF(tabItens[[#This Row],[PontoPed]]&lt;1, 1, IF( tabItens[[#This Row],[Saldo]]&gt;tabItens[[#This Row],[PontoPed]], 0, (tabItens[[#This Row],[PontoPed]]-tabItens[[#This Row],[Saldo]])/tabItens[[#This Row],[PontoPed]] ) ), 0 )</f>
        <v>0</v>
      </c>
      <c r="BD326" s="311">
        <f>ROUNDDOWN(IF( OR( AND(tabItens[[#This Row],[PontoPed]]&lt;tabItens[[#This Row],[Saldo]],tabItens[[#This Row],[Saldo]]&gt;0), tabItens[[#This Row],[PontoPed]]=0), 99, IF(AND(tabItens[[#This Row],[Saldo]]=0,tabItens[[#This Row],[PontoPed]]&gt;0), 0, (1-tabItens[[#This Row],[PctAb]])*10 ) ),0)</f>
        <v>99</v>
      </c>
      <c r="BE326" s="312">
        <f>MAX(ROUNDDOWN( IF(tabItens[[#This Row],[Abaixo]] &gt; 0,   tabItens[[#This Row],[Abaixo]] + (tabItens[[#This Row],[PontoMês]] * IF( OR( ISBLANK(tabItens[[#This Row],[ATA Nº/ANO]]), tabItens[[#This Row],[ATA Nº/ANO]] = ""),BE$2,BE$1)),0),0),0)</f>
        <v>0</v>
      </c>
      <c r="BF3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6" s="313">
        <f>SUMIF(Consumo!$C$3:$C$862,tabItens[[#This Row],[CÓDIGO]],Consumo!$E$3:$E$862)</f>
        <v>0</v>
      </c>
      <c r="BH326" s="314">
        <f>IF(AND(tabItens[[#This Row],[Pend]] &gt; 0,tabItens[[#This Row],[Consumo]] &lt;&gt; 0), tabItens[[#This Row],[Pend]] / tabItens[[#This Row],[Consumo]], 0 )</f>
        <v>0</v>
      </c>
      <c r="BI326" s="313"/>
      <c r="BJ326" s="313"/>
      <c r="BK326" s="315" t="s">
        <v>907</v>
      </c>
    </row>
    <row r="327" spans="1:63" x14ac:dyDescent="0.3">
      <c r="A327" s="336">
        <v>78181</v>
      </c>
      <c r="B327" s="277" t="s">
        <v>1484</v>
      </c>
      <c r="C327" s="337" t="s">
        <v>654</v>
      </c>
      <c r="D327" s="338">
        <v>7</v>
      </c>
      <c r="E327" s="339"/>
      <c r="F327" s="339"/>
      <c r="G327" s="339" t="s">
        <v>892</v>
      </c>
      <c r="H327" s="281">
        <v>188</v>
      </c>
      <c r="I327" s="340">
        <v>103003</v>
      </c>
      <c r="J327" s="341">
        <v>7</v>
      </c>
      <c r="K327" s="342">
        <v>50</v>
      </c>
      <c r="L327" s="285">
        <f>IF(tabItens[[#This Row],[Média]] &gt; 0, tabItens[[#This Row],[QTDE ATUAL]] / tabItens[[#This Row],[Média]],999.9)</f>
        <v>20.142857142857142</v>
      </c>
      <c r="M327" s="286">
        <v>0</v>
      </c>
      <c r="N327" s="287">
        <f>tabItens[[#This Row],[VALOR UNIT.]] * tabItens[[#This Row],[LC]]</f>
        <v>0</v>
      </c>
      <c r="O327" s="344" t="s">
        <v>2186</v>
      </c>
      <c r="P327" s="289"/>
      <c r="Q327" s="345"/>
      <c r="R327" s="343"/>
      <c r="S327" s="346"/>
      <c r="T327" s="292">
        <f>ROUNDDOWN(IFERROR(tabItens[[#This Row],[ATA DT.VALID.]] - $D$1,0) / 30,0)</f>
        <v>-1507</v>
      </c>
      <c r="U327" s="277" t="s">
        <v>1485</v>
      </c>
      <c r="V327" s="293">
        <v>1</v>
      </c>
      <c r="W327" s="294" t="s">
        <v>2103</v>
      </c>
      <c r="X327" s="295">
        <v>72</v>
      </c>
      <c r="Y327" s="296">
        <v>8</v>
      </c>
      <c r="Z327" s="297"/>
      <c r="AA327" s="298"/>
      <c r="AB327" s="299"/>
      <c r="AC327" s="299"/>
      <c r="AD327" s="298"/>
      <c r="AE327" s="299"/>
      <c r="AF327" s="292"/>
      <c r="AG327" s="300" t="s">
        <v>904</v>
      </c>
      <c r="AH327" s="301"/>
      <c r="AI327" s="292">
        <v>16</v>
      </c>
      <c r="AJ327" s="301">
        <v>45153</v>
      </c>
      <c r="AK327" s="301">
        <v>38079</v>
      </c>
      <c r="AL327" s="301">
        <v>45133</v>
      </c>
      <c r="AM327" s="346"/>
      <c r="AN327" s="339"/>
      <c r="AO327" s="302" t="str">
        <f>_xlfn.IFNA(IF(VLOOKUP(tabItens[[#This Row],[CÓDIGO]],tabExcluirDoEstoque[#Data],1,FALSE),"sim",""),"")</f>
        <v/>
      </c>
      <c r="AP327" s="303" t="str">
        <f ca="1">IF(OR(ISBLANK(tabItens[[#This Row],[ATA DT.VALID.]]),tabItens[[#This Row],[ATA DT.VALID.]]="",tabItens[[#This Row],[ATA DT.VALID.]]=" "),"",IF(TYPE(tabItens[[#This Row],[ATA DT.VALID.]])=1,ROUNDUP((tabItens[[#This Row],[ATA DT.VALID.]]-TODAY())/7,0),""))</f>
        <v/>
      </c>
      <c r="AQ327" s="304">
        <v>0</v>
      </c>
      <c r="AR327" s="305" t="str">
        <f>IF(ISBLANK(tabItens[[#This Row],[CÓDIGO]]),"",IFERROR(VLOOKUP(tabItens[[#This Row],[CÓDIGO]],Consumo!$C$3:$AC$862,26,FALSE),0))</f>
        <v>09.2023</v>
      </c>
      <c r="AS327" s="306">
        <f>SUMIF(Consumo!$C$3:$C$862,tabItens[[#This Row],[CÓDIGO]],Consumo!$N$3:$N$862) + SUMIF(Consumo!$C$3:$C$862,tabItens[[#This Row],[CÓDIGO]],Consumo!$O$3:$O$862) + SUMIF(Consumo!$C$3:$C$862,tabItens[[#This Row],[CÓDIGO]],Consumo!$P$3:$P$862) + SUMIF(Consumo!$C$3:$C$862,tabItens[[#This Row],[CÓDIGO]],Consumo!$Q$3:$Q$862)</f>
        <v>12</v>
      </c>
      <c r="AT327" s="306">
        <f>SUMIF(Consumo!$C$3:$C$862,tabItens[[#This Row],[CÓDIGO]],Consumo!$Z$3:$Z$862)</f>
        <v>112</v>
      </c>
      <c r="AU327" s="307">
        <f>SUMIF(Consumo!$C$3:$C$862,tabItens[[#This Row],[CÓDIGO]],Consumo!$AA$3:$AA$862)</f>
        <v>19</v>
      </c>
      <c r="AV327" s="308">
        <f>SUMIF(Consumo!$C$3:$C$862,tabItens[[#This Row],[CÓDIGO]],Consumo!$Y$3:$Y$862)</f>
        <v>9.3333333333333339</v>
      </c>
      <c r="AW327" s="281">
        <f>tabItens[[#This Row],[QTDE ATUAL]] + tabItens[[#This Row],[RC QTDE]] + tabItens[[#This Row],[AF SALDO]] + tabItens[[#This Row],[Recentes]]</f>
        <v>188</v>
      </c>
      <c r="AX327" s="309">
        <v>18</v>
      </c>
      <c r="AY327" s="309">
        <v>4</v>
      </c>
      <c r="AZ327" s="309">
        <f>IF(ISBLANK(tabItens[[#This Row],[CÓDIGO]]),"",tabItens[[#This Row],[PontoMês]] * (AZ$2+tabItens[[#This Row],[PontoQtM]]))</f>
        <v>72</v>
      </c>
      <c r="BA327" s="308">
        <f>tabItens[[#This Row],[PontoPed]] - tabItens[[#This Row],[Saldo]] + (1/10)</f>
        <v>-115.9</v>
      </c>
      <c r="BB327" s="308">
        <f xml:space="preserve"> tabItens[[#This Row],[PontoMês]] * BB$2 - tabItens[[#This Row],[QTDE ATUAL]] - (1/10)</f>
        <v>-170.1</v>
      </c>
      <c r="BC327" s="310">
        <f>IF( tabItens[[#This Row],[PontoPed]]&gt;0, IF(tabItens[[#This Row],[PontoPed]]&lt;1, 1, IF( tabItens[[#This Row],[Saldo]]&gt;tabItens[[#This Row],[PontoPed]], 0, (tabItens[[#This Row],[PontoPed]]-tabItens[[#This Row],[Saldo]])/tabItens[[#This Row],[PontoPed]] ) ), 0 )</f>
        <v>0</v>
      </c>
      <c r="BD327" s="311">
        <f>ROUNDDOWN(IF( OR( AND(tabItens[[#This Row],[PontoPed]]&lt;tabItens[[#This Row],[Saldo]],tabItens[[#This Row],[Saldo]]&gt;0), tabItens[[#This Row],[PontoPed]]=0), 99, IF(AND(tabItens[[#This Row],[Saldo]]=0,tabItens[[#This Row],[PontoPed]]&gt;0), 0, (1-tabItens[[#This Row],[PctAb]])*10 ) ),0)</f>
        <v>99</v>
      </c>
      <c r="BE327" s="312">
        <f>MAX(ROUNDDOWN( IF(tabItens[[#This Row],[Abaixo]] &gt; 0,   tabItens[[#This Row],[Abaixo]] + (tabItens[[#This Row],[PontoMês]] * IF( OR( ISBLANK(tabItens[[#This Row],[ATA Nº/ANO]]), tabItens[[#This Row],[ATA Nº/ANO]] = ""),BE$2,BE$1)),0),0),0)</f>
        <v>0</v>
      </c>
      <c r="BF3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7" s="313">
        <f>SUMIF(Consumo!$C$3:$C$862,tabItens[[#This Row],[CÓDIGO]],Consumo!$E$3:$E$862)</f>
        <v>65</v>
      </c>
      <c r="BH327" s="314">
        <f>IF(AND(tabItens[[#This Row],[Pend]] &gt; 0,tabItens[[#This Row],[Consumo]] &lt;&gt; 0), tabItens[[#This Row],[Pend]] / tabItens[[#This Row],[Consumo]], 0 )</f>
        <v>0.5803571428571429</v>
      </c>
      <c r="BI327" s="313"/>
      <c r="BJ327" s="313"/>
      <c r="BK327" s="315" t="s">
        <v>907</v>
      </c>
    </row>
    <row r="328" spans="1:63" x14ac:dyDescent="0.3">
      <c r="A328" s="336">
        <v>11448</v>
      </c>
      <c r="B328" s="277" t="s">
        <v>979</v>
      </c>
      <c r="C328" s="337" t="s">
        <v>336</v>
      </c>
      <c r="D328" s="338">
        <v>1.8</v>
      </c>
      <c r="E328" s="339"/>
      <c r="F328" s="339"/>
      <c r="G328" s="339" t="s">
        <v>892</v>
      </c>
      <c r="H328" s="281">
        <v>504</v>
      </c>
      <c r="I328" s="340">
        <v>103003</v>
      </c>
      <c r="J328" s="341">
        <v>1.8</v>
      </c>
      <c r="K328" s="342">
        <v>452</v>
      </c>
      <c r="L328" s="285">
        <f>IF(tabItens[[#This Row],[Média]] &gt; 0, tabItens[[#This Row],[QTDE ATUAL]] / tabItens[[#This Row],[Média]],999.9)</f>
        <v>8.5544554455445549</v>
      </c>
      <c r="M328" s="286">
        <v>0</v>
      </c>
      <c r="N328" s="287">
        <f>tabItens[[#This Row],[VALOR UNIT.]] * tabItens[[#This Row],[LC]]</f>
        <v>0</v>
      </c>
      <c r="O328" s="344" t="s">
        <v>2115</v>
      </c>
      <c r="P328" s="289"/>
      <c r="Q328" s="345"/>
      <c r="R328" s="343"/>
      <c r="S328" s="346"/>
      <c r="T328" s="292">
        <f>ROUNDDOWN(IFERROR(tabItens[[#This Row],[ATA DT.VALID.]] - $D$1,0) / 30,0)</f>
        <v>-1507</v>
      </c>
      <c r="U328" s="277" t="s">
        <v>895</v>
      </c>
      <c r="V328" s="293">
        <v>1</v>
      </c>
      <c r="W328" s="294" t="s">
        <v>905</v>
      </c>
      <c r="X328" s="295">
        <v>45</v>
      </c>
      <c r="Y328" s="296">
        <v>9</v>
      </c>
      <c r="Z328" s="297"/>
      <c r="AA328" s="298"/>
      <c r="AB328" s="299"/>
      <c r="AC328" s="299"/>
      <c r="AD328" s="298"/>
      <c r="AE328" s="299"/>
      <c r="AF328" s="292"/>
      <c r="AG328" s="300" t="s">
        <v>904</v>
      </c>
      <c r="AH328" s="301"/>
      <c r="AI328" s="292">
        <v>210</v>
      </c>
      <c r="AJ328" s="301">
        <v>45013</v>
      </c>
      <c r="AK328" s="301" t="s">
        <v>892</v>
      </c>
      <c r="AL328" s="301">
        <v>45107</v>
      </c>
      <c r="AM328" s="346"/>
      <c r="AN328" s="339"/>
      <c r="AO328" s="302" t="str">
        <f>_xlfn.IFNA(IF(VLOOKUP(tabItens[[#This Row],[CÓDIGO]],tabExcluirDoEstoque[#Data],1,FALSE),"sim",""),"")</f>
        <v/>
      </c>
      <c r="AP328" s="303" t="str">
        <f ca="1">IF(OR(ISBLANK(tabItens[[#This Row],[ATA DT.VALID.]]),tabItens[[#This Row],[ATA DT.VALID.]]="",tabItens[[#This Row],[ATA DT.VALID.]]=" "),"",IF(TYPE(tabItens[[#This Row],[ATA DT.VALID.]])=1,ROUNDUP((tabItens[[#This Row],[ATA DT.VALID.]]-TODAY())/7,0),""))</f>
        <v/>
      </c>
      <c r="AQ328" s="304">
        <v>0</v>
      </c>
      <c r="AR328" s="305" t="str">
        <f>IF(ISBLANK(tabItens[[#This Row],[CÓDIGO]]),"",IFERROR(VLOOKUP(tabItens[[#This Row],[CÓDIGO]],Consumo!$C$3:$AC$862,26,FALSE),0))</f>
        <v>09.2023</v>
      </c>
      <c r="AS328" s="306">
        <f>SUMIF(Consumo!$C$3:$C$862,tabItens[[#This Row],[CÓDIGO]],Consumo!$N$3:$N$862) + SUMIF(Consumo!$C$3:$C$862,tabItens[[#This Row],[CÓDIGO]],Consumo!$O$3:$O$862) + SUMIF(Consumo!$C$3:$C$862,tabItens[[#This Row],[CÓDIGO]],Consumo!$P$3:$P$862) + SUMIF(Consumo!$C$3:$C$862,tabItens[[#This Row],[CÓDIGO]],Consumo!$Q$3:$Q$862)</f>
        <v>285</v>
      </c>
      <c r="AT328" s="306">
        <f>SUMIF(Consumo!$C$3:$C$862,tabItens[[#This Row],[CÓDIGO]],Consumo!$Z$3:$Z$862)</f>
        <v>707</v>
      </c>
      <c r="AU328" s="307">
        <f>SUMIF(Consumo!$C$3:$C$862,tabItens[[#This Row],[CÓDIGO]],Consumo!$AA$3:$AA$862)</f>
        <v>94</v>
      </c>
      <c r="AV328" s="308">
        <f>SUMIF(Consumo!$C$3:$C$862,tabItens[[#This Row],[CÓDIGO]],Consumo!$Y$3:$Y$862)</f>
        <v>58.916666666666664</v>
      </c>
      <c r="AW328" s="281">
        <f>tabItens[[#This Row],[QTDE ATUAL]] + tabItens[[#This Row],[RC QTDE]] + tabItens[[#This Row],[AF SALDO]] + tabItens[[#This Row],[Recentes]]</f>
        <v>504</v>
      </c>
      <c r="AX328" s="309">
        <v>125</v>
      </c>
      <c r="AY328" s="309">
        <v>4</v>
      </c>
      <c r="AZ328" s="309">
        <f>IF(ISBLANK(tabItens[[#This Row],[CÓDIGO]]),"",tabItens[[#This Row],[PontoMês]] * (AZ$2+tabItens[[#This Row],[PontoQtM]]))</f>
        <v>500</v>
      </c>
      <c r="BA328" s="308">
        <f>tabItens[[#This Row],[PontoPed]] - tabItens[[#This Row],[Saldo]] + (1/10)</f>
        <v>-3.9</v>
      </c>
      <c r="BB328" s="308">
        <f xml:space="preserve"> tabItens[[#This Row],[PontoMês]] * BB$2 - tabItens[[#This Row],[QTDE ATUAL]] - (1/10)</f>
        <v>-379.1</v>
      </c>
      <c r="BC328" s="310">
        <f>IF( tabItens[[#This Row],[PontoPed]]&gt;0, IF(tabItens[[#This Row],[PontoPed]]&lt;1, 1, IF( tabItens[[#This Row],[Saldo]]&gt;tabItens[[#This Row],[PontoPed]], 0, (tabItens[[#This Row],[PontoPed]]-tabItens[[#This Row],[Saldo]])/tabItens[[#This Row],[PontoPed]] ) ), 0 )</f>
        <v>0</v>
      </c>
      <c r="BD328" s="311">
        <f>ROUNDDOWN(IF( OR( AND(tabItens[[#This Row],[PontoPed]]&lt;tabItens[[#This Row],[Saldo]],tabItens[[#This Row],[Saldo]]&gt;0), tabItens[[#This Row],[PontoPed]]=0), 99, IF(AND(tabItens[[#This Row],[Saldo]]=0,tabItens[[#This Row],[PontoPed]]&gt;0), 0, (1-tabItens[[#This Row],[PctAb]])*10 ) ),0)</f>
        <v>99</v>
      </c>
      <c r="BE328" s="312">
        <f>MAX(ROUNDDOWN( IF(tabItens[[#This Row],[Abaixo]] &gt; 0,   tabItens[[#This Row],[Abaixo]] + (tabItens[[#This Row],[PontoMês]] * IF( OR( ISBLANK(tabItens[[#This Row],[ATA Nº/ANO]]), tabItens[[#This Row],[ATA Nº/ANO]] = ""),BE$2,BE$1)),0),0),0)</f>
        <v>0</v>
      </c>
      <c r="BF32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8" s="313">
        <f>SUMIF(Consumo!$C$3:$C$862,tabItens[[#This Row],[CÓDIGO]],Consumo!$E$3:$E$862)</f>
        <v>76</v>
      </c>
      <c r="BH328" s="314">
        <f>IF(AND(tabItens[[#This Row],[Pend]] &gt; 0,tabItens[[#This Row],[Consumo]] &lt;&gt; 0), tabItens[[#This Row],[Pend]] / tabItens[[#This Row],[Consumo]], 0 )</f>
        <v>0.1074964639321075</v>
      </c>
      <c r="BI328" s="313"/>
      <c r="BJ328" s="313"/>
      <c r="BK328" s="315" t="s">
        <v>907</v>
      </c>
    </row>
    <row r="329" spans="1:63" x14ac:dyDescent="0.3">
      <c r="A329" s="336">
        <v>25559</v>
      </c>
      <c r="B329" s="277" t="s">
        <v>1247</v>
      </c>
      <c r="C329" s="337" t="s">
        <v>381</v>
      </c>
      <c r="D329" s="338">
        <v>1.6</v>
      </c>
      <c r="E329" s="339"/>
      <c r="F329" s="339"/>
      <c r="G329" s="339" t="s">
        <v>892</v>
      </c>
      <c r="H329" s="281">
        <v>3611</v>
      </c>
      <c r="I329" s="340">
        <v>103003</v>
      </c>
      <c r="J329" s="341">
        <v>1.6</v>
      </c>
      <c r="K329" s="342">
        <v>4301</v>
      </c>
      <c r="L329" s="285">
        <f>IF(tabItens[[#This Row],[Média]] &gt; 0, tabItens[[#This Row],[QTDE ATUAL]] / tabItens[[#This Row],[Média]],999.9)</f>
        <v>6.2690972222222223</v>
      </c>
      <c r="M329" s="286">
        <v>0</v>
      </c>
      <c r="N329" s="287">
        <f>tabItens[[#This Row],[VALOR UNIT.]] * tabItens[[#This Row],[LC]]</f>
        <v>0</v>
      </c>
      <c r="O329" s="344" t="s">
        <v>2115</v>
      </c>
      <c r="P329" s="289"/>
      <c r="Q329" s="345"/>
      <c r="R329" s="343"/>
      <c r="S329" s="346"/>
      <c r="T329" s="292">
        <f>ROUNDDOWN(IFERROR(tabItens[[#This Row],[ATA DT.VALID.]] - $D$1,0) / 30,0)</f>
        <v>-1507</v>
      </c>
      <c r="U329" s="277" t="s">
        <v>1177</v>
      </c>
      <c r="V329" s="293">
        <v>1</v>
      </c>
      <c r="W329" s="294" t="s">
        <v>905</v>
      </c>
      <c r="X329" s="295">
        <v>57</v>
      </c>
      <c r="Y329" s="296">
        <v>2</v>
      </c>
      <c r="Z329" s="297"/>
      <c r="AA329" s="298"/>
      <c r="AB329" s="299"/>
      <c r="AC329" s="299"/>
      <c r="AD329" s="298"/>
      <c r="AE329" s="299"/>
      <c r="AF329" s="292"/>
      <c r="AG329" s="300" t="s">
        <v>904</v>
      </c>
      <c r="AH329" s="301"/>
      <c r="AI329" s="292">
        <v>2558</v>
      </c>
      <c r="AJ329" s="301">
        <v>44203</v>
      </c>
      <c r="AK329" s="301" t="s">
        <v>892</v>
      </c>
      <c r="AL329" s="301">
        <v>45083</v>
      </c>
      <c r="AM329" s="346"/>
      <c r="AN329" s="339"/>
      <c r="AO329" s="302" t="str">
        <f>_xlfn.IFNA(IF(VLOOKUP(tabItens[[#This Row],[CÓDIGO]],tabExcluirDoEstoque[#Data],1,FALSE),"sim",""),"")</f>
        <v/>
      </c>
      <c r="AP329" s="303" t="str">
        <f ca="1">IF(OR(ISBLANK(tabItens[[#This Row],[ATA DT.VALID.]]),tabItens[[#This Row],[ATA DT.VALID.]]="",tabItens[[#This Row],[ATA DT.VALID.]]=" "),"",IF(TYPE(tabItens[[#This Row],[ATA DT.VALID.]])=1,ROUNDUP((tabItens[[#This Row],[ATA DT.VALID.]]-TODAY())/7,0),""))</f>
        <v/>
      </c>
      <c r="AQ329" s="304">
        <v>0</v>
      </c>
      <c r="AR329" s="305" t="str">
        <f>IF(ISBLANK(tabItens[[#This Row],[CÓDIGO]]),"",IFERROR(VLOOKUP(tabItens[[#This Row],[CÓDIGO]],Consumo!$C$3:$AC$862,26,FALSE),0))</f>
        <v>09.2023</v>
      </c>
      <c r="AS329" s="306">
        <f>SUMIF(Consumo!$C$3:$C$862,tabItens[[#This Row],[CÓDIGO]],Consumo!$N$3:$N$862) + SUMIF(Consumo!$C$3:$C$862,tabItens[[#This Row],[CÓDIGO]],Consumo!$O$3:$O$862) + SUMIF(Consumo!$C$3:$C$862,tabItens[[#This Row],[CÓDIGO]],Consumo!$P$3:$P$862) + SUMIF(Consumo!$C$3:$C$862,tabItens[[#This Row],[CÓDIGO]],Consumo!$Q$3:$Q$862)</f>
        <v>2457</v>
      </c>
      <c r="AT329" s="306">
        <f>SUMIF(Consumo!$C$3:$C$862,tabItens[[#This Row],[CÓDIGO]],Consumo!$Z$3:$Z$862)</f>
        <v>6922</v>
      </c>
      <c r="AU329" s="307">
        <f>SUMIF(Consumo!$C$3:$C$862,tabItens[[#This Row],[CÓDIGO]],Consumo!$AA$3:$AA$862)</f>
        <v>965</v>
      </c>
      <c r="AV329" s="308">
        <f>SUMIF(Consumo!$C$3:$C$862,tabItens[[#This Row],[CÓDIGO]],Consumo!$Y$3:$Y$862)</f>
        <v>576</v>
      </c>
      <c r="AW329" s="281">
        <f>tabItens[[#This Row],[QTDE ATUAL]] + tabItens[[#This Row],[RC QTDE]] + tabItens[[#This Row],[AF SALDO]] + tabItens[[#This Row],[Recentes]]</f>
        <v>3611</v>
      </c>
      <c r="AX329" s="309">
        <v>834</v>
      </c>
      <c r="AY329" s="309">
        <v>4</v>
      </c>
      <c r="AZ329" s="309">
        <f>IF(ISBLANK(tabItens[[#This Row],[CÓDIGO]]),"",tabItens[[#This Row],[PontoMês]] * (AZ$2+tabItens[[#This Row],[PontoQtM]]))</f>
        <v>3336</v>
      </c>
      <c r="BA329" s="308">
        <f>tabItens[[#This Row],[PontoPed]] - tabItens[[#This Row],[Saldo]] + (1/10)</f>
        <v>-274.89999999999998</v>
      </c>
      <c r="BB329" s="308">
        <f xml:space="preserve"> tabItens[[#This Row],[PontoMês]] * BB$2 - tabItens[[#This Row],[QTDE ATUAL]] - (1/10)</f>
        <v>-2777.1</v>
      </c>
      <c r="BC329" s="310">
        <f>IF( tabItens[[#This Row],[PontoPed]]&gt;0, IF(tabItens[[#This Row],[PontoPed]]&lt;1, 1, IF( tabItens[[#This Row],[Saldo]]&gt;tabItens[[#This Row],[PontoPed]], 0, (tabItens[[#This Row],[PontoPed]]-tabItens[[#This Row],[Saldo]])/tabItens[[#This Row],[PontoPed]] ) ), 0 )</f>
        <v>0</v>
      </c>
      <c r="BD329" s="311">
        <f>ROUNDDOWN(IF( OR( AND(tabItens[[#This Row],[PontoPed]]&lt;tabItens[[#This Row],[Saldo]],tabItens[[#This Row],[Saldo]]&gt;0), tabItens[[#This Row],[PontoPed]]=0), 99, IF(AND(tabItens[[#This Row],[Saldo]]=0,tabItens[[#This Row],[PontoPed]]&gt;0), 0, (1-tabItens[[#This Row],[PctAb]])*10 ) ),0)</f>
        <v>99</v>
      </c>
      <c r="BE329" s="312">
        <f>MAX(ROUNDDOWN( IF(tabItens[[#This Row],[Abaixo]] &gt; 0,   tabItens[[#This Row],[Abaixo]] + (tabItens[[#This Row],[PontoMês]] * IF( OR( ISBLANK(tabItens[[#This Row],[ATA Nº/ANO]]), tabItens[[#This Row],[ATA Nº/ANO]] = ""),BE$2,BE$1)),0),0),0)</f>
        <v>0</v>
      </c>
      <c r="BF32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29" s="313">
        <f>SUMIF(Consumo!$C$3:$C$862,tabItens[[#This Row],[CÓDIGO]],Consumo!$E$3:$E$862)</f>
        <v>0</v>
      </c>
      <c r="BH329" s="314">
        <f>IF(AND(tabItens[[#This Row],[Pend]] &gt; 0,tabItens[[#This Row],[Consumo]] &lt;&gt; 0), tabItens[[#This Row],[Pend]] / tabItens[[#This Row],[Consumo]], 0 )</f>
        <v>0</v>
      </c>
      <c r="BI329" s="313"/>
      <c r="BJ329" s="313"/>
      <c r="BK329" s="315" t="s">
        <v>907</v>
      </c>
    </row>
    <row r="330" spans="1:63" x14ac:dyDescent="0.3">
      <c r="A330" s="336">
        <v>27137</v>
      </c>
      <c r="B330" s="277" t="s">
        <v>1261</v>
      </c>
      <c r="C330" s="337" t="s">
        <v>381</v>
      </c>
      <c r="D330" s="338">
        <v>1.49</v>
      </c>
      <c r="E330" s="339"/>
      <c r="F330" s="339"/>
      <c r="G330" s="339" t="s">
        <v>892</v>
      </c>
      <c r="H330" s="281">
        <v>8585</v>
      </c>
      <c r="I330" s="340">
        <v>103003</v>
      </c>
      <c r="J330" s="341">
        <v>1.49</v>
      </c>
      <c r="K330" s="342">
        <v>3761</v>
      </c>
      <c r="L330" s="285">
        <f>IF(tabItens[[#This Row],[Média]] &gt; 0, tabItens[[#This Row],[QTDE ATUAL]] / tabItens[[#This Row],[Média]],999.9)</f>
        <v>17.458057956278598</v>
      </c>
      <c r="M330" s="286">
        <v>0</v>
      </c>
      <c r="N330" s="287">
        <f>tabItens[[#This Row],[VALOR UNIT.]] * tabItens[[#This Row],[LC]]</f>
        <v>0</v>
      </c>
      <c r="O330" s="344" t="s">
        <v>2115</v>
      </c>
      <c r="P330" s="289"/>
      <c r="Q330" s="345"/>
      <c r="R330" s="343"/>
      <c r="S330" s="346"/>
      <c r="T330" s="292">
        <f>ROUNDDOWN(IFERROR(tabItens[[#This Row],[ATA DT.VALID.]] - $D$1,0) / 30,0)</f>
        <v>-1507</v>
      </c>
      <c r="U330" s="277" t="s">
        <v>1177</v>
      </c>
      <c r="V330" s="293">
        <v>1</v>
      </c>
      <c r="W330" s="294" t="s">
        <v>905</v>
      </c>
      <c r="X330" s="295">
        <v>57</v>
      </c>
      <c r="Y330" s="296">
        <v>2</v>
      </c>
      <c r="Z330" s="297"/>
      <c r="AA330" s="298"/>
      <c r="AB330" s="299"/>
      <c r="AC330" s="299"/>
      <c r="AD330" s="298"/>
      <c r="AE330" s="299"/>
      <c r="AF330" s="292"/>
      <c r="AG330" s="300" t="s">
        <v>904</v>
      </c>
      <c r="AH330" s="301"/>
      <c r="AI330" s="292">
        <v>1980</v>
      </c>
      <c r="AJ330" s="301">
        <v>44133</v>
      </c>
      <c r="AK330" s="301" t="s">
        <v>892</v>
      </c>
      <c r="AL330" s="301">
        <v>44951</v>
      </c>
      <c r="AM330" s="346"/>
      <c r="AN330" s="339"/>
      <c r="AO330" s="302" t="str">
        <f>_xlfn.IFNA(IF(VLOOKUP(tabItens[[#This Row],[CÓDIGO]],tabExcluirDoEstoque[#Data],1,FALSE),"sim",""),"")</f>
        <v/>
      </c>
      <c r="AP330" s="303" t="str">
        <f ca="1">IF(OR(ISBLANK(tabItens[[#This Row],[ATA DT.VALID.]]),tabItens[[#This Row],[ATA DT.VALID.]]="",tabItens[[#This Row],[ATA DT.VALID.]]=" "),"",IF(TYPE(tabItens[[#This Row],[ATA DT.VALID.]])=1,ROUNDUP((tabItens[[#This Row],[ATA DT.VALID.]]-TODAY())/7,0),""))</f>
        <v/>
      </c>
      <c r="AQ330" s="304">
        <v>0</v>
      </c>
      <c r="AR330" s="305" t="str">
        <f>IF(ISBLANK(tabItens[[#This Row],[CÓDIGO]]),"",IFERROR(VLOOKUP(tabItens[[#This Row],[CÓDIGO]],Consumo!$C$3:$AC$862,26,FALSE),0))</f>
        <v>09.2023</v>
      </c>
      <c r="AS330" s="306">
        <f>SUMIF(Consumo!$C$3:$C$862,tabItens[[#This Row],[CÓDIGO]],Consumo!$N$3:$N$862) + SUMIF(Consumo!$C$3:$C$862,tabItens[[#This Row],[CÓDIGO]],Consumo!$O$3:$O$862) + SUMIF(Consumo!$C$3:$C$862,tabItens[[#This Row],[CÓDIGO]],Consumo!$P$3:$P$862) + SUMIF(Consumo!$C$3:$C$862,tabItens[[#This Row],[CÓDIGO]],Consumo!$Q$3:$Q$862)</f>
        <v>2196</v>
      </c>
      <c r="AT330" s="306">
        <f>SUMIF(Consumo!$C$3:$C$862,tabItens[[#This Row],[CÓDIGO]],Consumo!$Z$3:$Z$862)</f>
        <v>5938</v>
      </c>
      <c r="AU330" s="307">
        <f>SUMIF(Consumo!$C$3:$C$862,tabItens[[#This Row],[CÓDIGO]],Consumo!$AA$3:$AA$862)</f>
        <v>875</v>
      </c>
      <c r="AV330" s="308">
        <f>SUMIF(Consumo!$C$3:$C$862,tabItens[[#This Row],[CÓDIGO]],Consumo!$Y$3:$Y$862)</f>
        <v>491.75</v>
      </c>
      <c r="AW330" s="281">
        <f>tabItens[[#This Row],[QTDE ATUAL]] + tabItens[[#This Row],[RC QTDE]] + tabItens[[#This Row],[AF SALDO]] + tabItens[[#This Row],[Recentes]]</f>
        <v>8585</v>
      </c>
      <c r="AX330" s="309">
        <v>834</v>
      </c>
      <c r="AY330" s="309">
        <v>4</v>
      </c>
      <c r="AZ330" s="309">
        <f>IF(ISBLANK(tabItens[[#This Row],[CÓDIGO]]),"",tabItens[[#This Row],[PontoMês]] * (AZ$2+tabItens[[#This Row],[PontoQtM]]))</f>
        <v>3336</v>
      </c>
      <c r="BA330" s="308">
        <f>tabItens[[#This Row],[PontoPed]] - tabItens[[#This Row],[Saldo]] + (1/10)</f>
        <v>-5248.9</v>
      </c>
      <c r="BB330" s="308">
        <f xml:space="preserve"> tabItens[[#This Row],[PontoMês]] * BB$2 - tabItens[[#This Row],[QTDE ATUAL]] - (1/10)</f>
        <v>-7751.1</v>
      </c>
      <c r="BC330" s="310">
        <f>IF( tabItens[[#This Row],[PontoPed]]&gt;0, IF(tabItens[[#This Row],[PontoPed]]&lt;1, 1, IF( tabItens[[#This Row],[Saldo]]&gt;tabItens[[#This Row],[PontoPed]], 0, (tabItens[[#This Row],[PontoPed]]-tabItens[[#This Row],[Saldo]])/tabItens[[#This Row],[PontoPed]] ) ), 0 )</f>
        <v>0</v>
      </c>
      <c r="BD330" s="311">
        <f>ROUNDDOWN(IF( OR( AND(tabItens[[#This Row],[PontoPed]]&lt;tabItens[[#This Row],[Saldo]],tabItens[[#This Row],[Saldo]]&gt;0), tabItens[[#This Row],[PontoPed]]=0), 99, IF(AND(tabItens[[#This Row],[Saldo]]=0,tabItens[[#This Row],[PontoPed]]&gt;0), 0, (1-tabItens[[#This Row],[PctAb]])*10 ) ),0)</f>
        <v>99</v>
      </c>
      <c r="BE330" s="312">
        <f>MAX(ROUNDDOWN( IF(tabItens[[#This Row],[Abaixo]] &gt; 0,   tabItens[[#This Row],[Abaixo]] + (tabItens[[#This Row],[PontoMês]] * IF( OR( ISBLANK(tabItens[[#This Row],[ATA Nº/ANO]]), tabItens[[#This Row],[ATA Nº/ANO]] = ""),BE$2,BE$1)),0),0),0)</f>
        <v>0</v>
      </c>
      <c r="BF33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0" s="313">
        <f>SUMIF(Consumo!$C$3:$C$862,tabItens[[#This Row],[CÓDIGO]],Consumo!$E$3:$E$862)</f>
        <v>0</v>
      </c>
      <c r="BH330" s="314">
        <f>IF(AND(tabItens[[#This Row],[Pend]] &gt; 0,tabItens[[#This Row],[Consumo]] &lt;&gt; 0), tabItens[[#This Row],[Pend]] / tabItens[[#This Row],[Consumo]], 0 )</f>
        <v>0</v>
      </c>
      <c r="BI330" s="313"/>
      <c r="BJ330" s="313"/>
      <c r="BK330" s="315" t="s">
        <v>907</v>
      </c>
    </row>
    <row r="331" spans="1:63" x14ac:dyDescent="0.3">
      <c r="A331" s="336">
        <v>27138</v>
      </c>
      <c r="B331" s="277" t="s">
        <v>1262</v>
      </c>
      <c r="C331" s="337" t="s">
        <v>381</v>
      </c>
      <c r="D331" s="338">
        <v>0.48</v>
      </c>
      <c r="E331" s="339"/>
      <c r="F331" s="339"/>
      <c r="G331" s="339" t="s">
        <v>892</v>
      </c>
      <c r="H331" s="281">
        <v>7416</v>
      </c>
      <c r="I331" s="340">
        <v>103003</v>
      </c>
      <c r="J331" s="341">
        <v>0.48</v>
      </c>
      <c r="K331" s="342">
        <v>3814</v>
      </c>
      <c r="L331" s="285">
        <f>IF(tabItens[[#This Row],[Média]] &gt; 0, tabItens[[#This Row],[QTDE ATUAL]] / tabItens[[#This Row],[Média]],999.9)</f>
        <v>14.47495120364346</v>
      </c>
      <c r="M331" s="286">
        <v>0</v>
      </c>
      <c r="N331" s="287">
        <f>tabItens[[#This Row],[VALOR UNIT.]] * tabItens[[#This Row],[LC]]</f>
        <v>0</v>
      </c>
      <c r="O331" s="344" t="s">
        <v>2115</v>
      </c>
      <c r="P331" s="289"/>
      <c r="Q331" s="345"/>
      <c r="R331" s="343"/>
      <c r="S331" s="346"/>
      <c r="T331" s="292">
        <f>ROUNDDOWN(IFERROR(tabItens[[#This Row],[ATA DT.VALID.]] - $D$1,0) / 30,0)</f>
        <v>-1507</v>
      </c>
      <c r="U331" s="277" t="s">
        <v>1177</v>
      </c>
      <c r="V331" s="293">
        <v>1</v>
      </c>
      <c r="W331" s="294" t="s">
        <v>905</v>
      </c>
      <c r="X331" s="295">
        <v>57</v>
      </c>
      <c r="Y331" s="296">
        <v>2</v>
      </c>
      <c r="Z331" s="297"/>
      <c r="AA331" s="298"/>
      <c r="AB331" s="299"/>
      <c r="AC331" s="299"/>
      <c r="AD331" s="298"/>
      <c r="AE331" s="299"/>
      <c r="AF331" s="292"/>
      <c r="AG331" s="300" t="s">
        <v>904</v>
      </c>
      <c r="AH331" s="301"/>
      <c r="AI331" s="292">
        <v>2050</v>
      </c>
      <c r="AJ331" s="301">
        <v>44133</v>
      </c>
      <c r="AK331" s="301" t="s">
        <v>892</v>
      </c>
      <c r="AL331" s="301">
        <v>44126</v>
      </c>
      <c r="AM331" s="346"/>
      <c r="AN331" s="339"/>
      <c r="AO331" s="302" t="str">
        <f>_xlfn.IFNA(IF(VLOOKUP(tabItens[[#This Row],[CÓDIGO]],tabExcluirDoEstoque[#Data],1,FALSE),"sim",""),"")</f>
        <v/>
      </c>
      <c r="AP331" s="303" t="str">
        <f ca="1">IF(OR(ISBLANK(tabItens[[#This Row],[ATA DT.VALID.]]),tabItens[[#This Row],[ATA DT.VALID.]]="",tabItens[[#This Row],[ATA DT.VALID.]]=" "),"",IF(TYPE(tabItens[[#This Row],[ATA DT.VALID.]])=1,ROUNDUP((tabItens[[#This Row],[ATA DT.VALID.]]-TODAY())/7,0),""))</f>
        <v/>
      </c>
      <c r="AQ331" s="304">
        <v>0</v>
      </c>
      <c r="AR331" s="305" t="str">
        <f>IF(ISBLANK(tabItens[[#This Row],[CÓDIGO]]),"",IFERROR(VLOOKUP(tabItens[[#This Row],[CÓDIGO]],Consumo!$C$3:$AC$862,26,FALSE),0))</f>
        <v>09.2023</v>
      </c>
      <c r="AS331" s="306">
        <f>SUMIF(Consumo!$C$3:$C$862,tabItens[[#This Row],[CÓDIGO]],Consumo!$N$3:$N$862) + SUMIF(Consumo!$C$3:$C$862,tabItens[[#This Row],[CÓDIGO]],Consumo!$O$3:$O$862) + SUMIF(Consumo!$C$3:$C$862,tabItens[[#This Row],[CÓDIGO]],Consumo!$P$3:$P$862) + SUMIF(Consumo!$C$3:$C$862,tabItens[[#This Row],[CÓDIGO]],Consumo!$Q$3:$Q$862)</f>
        <v>2320</v>
      </c>
      <c r="AT331" s="306">
        <f>SUMIF(Consumo!$C$3:$C$862,tabItens[[#This Row],[CÓDIGO]],Consumo!$Z$3:$Z$862)</f>
        <v>6148</v>
      </c>
      <c r="AU331" s="307">
        <f>SUMIF(Consumo!$C$3:$C$862,tabItens[[#This Row],[CÓDIGO]],Consumo!$AA$3:$AA$862)</f>
        <v>845</v>
      </c>
      <c r="AV331" s="308">
        <f>SUMIF(Consumo!$C$3:$C$862,tabItens[[#This Row],[CÓDIGO]],Consumo!$Y$3:$Y$862)</f>
        <v>512.33333333333337</v>
      </c>
      <c r="AW331" s="281">
        <f>tabItens[[#This Row],[QTDE ATUAL]] + tabItens[[#This Row],[RC QTDE]] + tabItens[[#This Row],[AF SALDO]] + tabItens[[#This Row],[Recentes]]</f>
        <v>7416</v>
      </c>
      <c r="AX331" s="309">
        <v>834</v>
      </c>
      <c r="AY331" s="309">
        <v>4</v>
      </c>
      <c r="AZ331" s="309">
        <f>IF(ISBLANK(tabItens[[#This Row],[CÓDIGO]]),"",tabItens[[#This Row],[PontoMês]] * (AZ$2+tabItens[[#This Row],[PontoQtM]]))</f>
        <v>3336</v>
      </c>
      <c r="BA331" s="308">
        <f>tabItens[[#This Row],[PontoPed]] - tabItens[[#This Row],[Saldo]] + (1/10)</f>
        <v>-4079.9</v>
      </c>
      <c r="BB331" s="308">
        <f xml:space="preserve"> tabItens[[#This Row],[PontoMês]] * BB$2 - tabItens[[#This Row],[QTDE ATUAL]] - (1/10)</f>
        <v>-6582.1</v>
      </c>
      <c r="BC331" s="310">
        <f>IF( tabItens[[#This Row],[PontoPed]]&gt;0, IF(tabItens[[#This Row],[PontoPed]]&lt;1, 1, IF( tabItens[[#This Row],[Saldo]]&gt;tabItens[[#This Row],[PontoPed]], 0, (tabItens[[#This Row],[PontoPed]]-tabItens[[#This Row],[Saldo]])/tabItens[[#This Row],[PontoPed]] ) ), 0 )</f>
        <v>0</v>
      </c>
      <c r="BD331" s="311">
        <f>ROUNDDOWN(IF( OR( AND(tabItens[[#This Row],[PontoPed]]&lt;tabItens[[#This Row],[Saldo]],tabItens[[#This Row],[Saldo]]&gt;0), tabItens[[#This Row],[PontoPed]]=0), 99, IF(AND(tabItens[[#This Row],[Saldo]]=0,tabItens[[#This Row],[PontoPed]]&gt;0), 0, (1-tabItens[[#This Row],[PctAb]])*10 ) ),0)</f>
        <v>99</v>
      </c>
      <c r="BE331" s="312">
        <f>MAX(ROUNDDOWN( IF(tabItens[[#This Row],[Abaixo]] &gt; 0,   tabItens[[#This Row],[Abaixo]] + (tabItens[[#This Row],[PontoMês]] * IF( OR( ISBLANK(tabItens[[#This Row],[ATA Nº/ANO]]), tabItens[[#This Row],[ATA Nº/ANO]] = ""),BE$2,BE$1)),0),0),0)</f>
        <v>0</v>
      </c>
      <c r="BF33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1" s="313">
        <f>SUMIF(Consumo!$C$3:$C$862,tabItens[[#This Row],[CÓDIGO]],Consumo!$E$3:$E$862)</f>
        <v>0</v>
      </c>
      <c r="BH331" s="314">
        <f>IF(AND(tabItens[[#This Row],[Pend]] &gt; 0,tabItens[[#This Row],[Consumo]] &lt;&gt; 0), tabItens[[#This Row],[Pend]] / tabItens[[#This Row],[Consumo]], 0 )</f>
        <v>0</v>
      </c>
      <c r="BI331" s="313"/>
      <c r="BJ331" s="313"/>
      <c r="BK331" s="315" t="s">
        <v>907</v>
      </c>
    </row>
    <row r="332" spans="1:63" x14ac:dyDescent="0.3">
      <c r="A332" s="336">
        <v>27139</v>
      </c>
      <c r="B332" s="277" t="s">
        <v>1263</v>
      </c>
      <c r="C332" s="337" t="s">
        <v>381</v>
      </c>
      <c r="D332" s="338">
        <v>1.49</v>
      </c>
      <c r="E332" s="339"/>
      <c r="F332" s="339"/>
      <c r="G332" s="339" t="s">
        <v>892</v>
      </c>
      <c r="H332" s="281">
        <v>7253</v>
      </c>
      <c r="I332" s="340">
        <v>103003</v>
      </c>
      <c r="J332" s="341">
        <v>1.49</v>
      </c>
      <c r="K332" s="342">
        <v>3811</v>
      </c>
      <c r="L332" s="285">
        <f>IF(tabItens[[#This Row],[Média]] &gt; 0, tabItens[[#This Row],[QTDE ATUAL]] / tabItens[[#This Row],[Média]],999.9)</f>
        <v>14.532643179161797</v>
      </c>
      <c r="M332" s="286">
        <v>0</v>
      </c>
      <c r="N332" s="287">
        <f>tabItens[[#This Row],[VALOR UNIT.]] * tabItens[[#This Row],[LC]]</f>
        <v>0</v>
      </c>
      <c r="O332" s="344" t="s">
        <v>2115</v>
      </c>
      <c r="P332" s="289"/>
      <c r="Q332" s="345"/>
      <c r="R332" s="343"/>
      <c r="S332" s="346"/>
      <c r="T332" s="292">
        <f>ROUNDDOWN(IFERROR(tabItens[[#This Row],[ATA DT.VALID.]] - $D$1,0) / 30,0)</f>
        <v>-1507</v>
      </c>
      <c r="U332" s="277" t="s">
        <v>1177</v>
      </c>
      <c r="V332" s="293">
        <v>1</v>
      </c>
      <c r="W332" s="294" t="s">
        <v>905</v>
      </c>
      <c r="X332" s="295">
        <v>57</v>
      </c>
      <c r="Y332" s="296">
        <v>2</v>
      </c>
      <c r="Z332" s="297"/>
      <c r="AA332" s="298"/>
      <c r="AB332" s="299"/>
      <c r="AC332" s="299"/>
      <c r="AD332" s="298"/>
      <c r="AE332" s="299"/>
      <c r="AF332" s="292"/>
      <c r="AG332" s="300" t="s">
        <v>904</v>
      </c>
      <c r="AH332" s="301"/>
      <c r="AI332" s="292">
        <v>1996</v>
      </c>
      <c r="AJ332" s="301">
        <v>44133</v>
      </c>
      <c r="AK332" s="301" t="s">
        <v>892</v>
      </c>
      <c r="AL332" s="301">
        <v>44951</v>
      </c>
      <c r="AM332" s="346"/>
      <c r="AN332" s="339"/>
      <c r="AO332" s="302" t="str">
        <f>_xlfn.IFNA(IF(VLOOKUP(tabItens[[#This Row],[CÓDIGO]],tabExcluirDoEstoque[#Data],1,FALSE),"sim",""),"")</f>
        <v/>
      </c>
      <c r="AP332" s="303" t="str">
        <f ca="1">IF(OR(ISBLANK(tabItens[[#This Row],[ATA DT.VALID.]]),tabItens[[#This Row],[ATA DT.VALID.]]="",tabItens[[#This Row],[ATA DT.VALID.]]=" "),"",IF(TYPE(tabItens[[#This Row],[ATA DT.VALID.]])=1,ROUNDUP((tabItens[[#This Row],[ATA DT.VALID.]]-TODAY())/7,0),""))</f>
        <v/>
      </c>
      <c r="AQ332" s="304">
        <v>0</v>
      </c>
      <c r="AR332" s="305" t="str">
        <f>IF(ISBLANK(tabItens[[#This Row],[CÓDIGO]]),"",IFERROR(VLOOKUP(tabItens[[#This Row],[CÓDIGO]],Consumo!$C$3:$AC$862,26,FALSE),0))</f>
        <v>09.2023</v>
      </c>
      <c r="AS332" s="306">
        <f>SUMIF(Consumo!$C$3:$C$862,tabItens[[#This Row],[CÓDIGO]],Consumo!$N$3:$N$862) + SUMIF(Consumo!$C$3:$C$862,tabItens[[#This Row],[CÓDIGO]],Consumo!$O$3:$O$862) + SUMIF(Consumo!$C$3:$C$862,tabItens[[#This Row],[CÓDIGO]],Consumo!$P$3:$P$862) + SUMIF(Consumo!$C$3:$C$862,tabItens[[#This Row],[CÓDIGO]],Consumo!$Q$3:$Q$862)</f>
        <v>2224</v>
      </c>
      <c r="AT332" s="306">
        <f>SUMIF(Consumo!$C$3:$C$862,tabItens[[#This Row],[CÓDIGO]],Consumo!$Z$3:$Z$862)</f>
        <v>5989</v>
      </c>
      <c r="AU332" s="307">
        <f>SUMIF(Consumo!$C$3:$C$862,tabItens[[#This Row],[CÓDIGO]],Consumo!$AA$3:$AA$862)</f>
        <v>840</v>
      </c>
      <c r="AV332" s="308">
        <f>SUMIF(Consumo!$C$3:$C$862,tabItens[[#This Row],[CÓDIGO]],Consumo!$Y$3:$Y$862)</f>
        <v>499.08333333333331</v>
      </c>
      <c r="AW332" s="281">
        <f>tabItens[[#This Row],[QTDE ATUAL]] + tabItens[[#This Row],[RC QTDE]] + tabItens[[#This Row],[AF SALDO]] + tabItens[[#This Row],[Recentes]]</f>
        <v>7253</v>
      </c>
      <c r="AX332" s="309">
        <v>834</v>
      </c>
      <c r="AY332" s="309">
        <v>4</v>
      </c>
      <c r="AZ332" s="309">
        <f>IF(ISBLANK(tabItens[[#This Row],[CÓDIGO]]),"",tabItens[[#This Row],[PontoMês]] * (AZ$2+tabItens[[#This Row],[PontoQtM]]))</f>
        <v>3336</v>
      </c>
      <c r="BA332" s="308">
        <f>tabItens[[#This Row],[PontoPed]] - tabItens[[#This Row],[Saldo]] + (1/10)</f>
        <v>-3916.9</v>
      </c>
      <c r="BB332" s="308">
        <f xml:space="preserve"> tabItens[[#This Row],[PontoMês]] * BB$2 - tabItens[[#This Row],[QTDE ATUAL]] - (1/10)</f>
        <v>-6419.1</v>
      </c>
      <c r="BC332" s="310">
        <f>IF( tabItens[[#This Row],[PontoPed]]&gt;0, IF(tabItens[[#This Row],[PontoPed]]&lt;1, 1, IF( tabItens[[#This Row],[Saldo]]&gt;tabItens[[#This Row],[PontoPed]], 0, (tabItens[[#This Row],[PontoPed]]-tabItens[[#This Row],[Saldo]])/tabItens[[#This Row],[PontoPed]] ) ), 0 )</f>
        <v>0</v>
      </c>
      <c r="BD332" s="311">
        <f>ROUNDDOWN(IF( OR( AND(tabItens[[#This Row],[PontoPed]]&lt;tabItens[[#This Row],[Saldo]],tabItens[[#This Row],[Saldo]]&gt;0), tabItens[[#This Row],[PontoPed]]=0), 99, IF(AND(tabItens[[#This Row],[Saldo]]=0,tabItens[[#This Row],[PontoPed]]&gt;0), 0, (1-tabItens[[#This Row],[PctAb]])*10 ) ),0)</f>
        <v>99</v>
      </c>
      <c r="BE332" s="312">
        <f>MAX(ROUNDDOWN( IF(tabItens[[#This Row],[Abaixo]] &gt; 0,   tabItens[[#This Row],[Abaixo]] + (tabItens[[#This Row],[PontoMês]] * IF( OR( ISBLANK(tabItens[[#This Row],[ATA Nº/ANO]]), tabItens[[#This Row],[ATA Nº/ANO]] = ""),BE$2,BE$1)),0),0),0)</f>
        <v>0</v>
      </c>
      <c r="BF33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2" s="313">
        <f>SUMIF(Consumo!$C$3:$C$862,tabItens[[#This Row],[CÓDIGO]],Consumo!$E$3:$E$862)</f>
        <v>0</v>
      </c>
      <c r="BH332" s="314">
        <f>IF(AND(tabItens[[#This Row],[Pend]] &gt; 0,tabItens[[#This Row],[Consumo]] &lt;&gt; 0), tabItens[[#This Row],[Pend]] / tabItens[[#This Row],[Consumo]], 0 )</f>
        <v>0</v>
      </c>
      <c r="BI332" s="313"/>
      <c r="BJ332" s="313"/>
      <c r="BK332" s="315" t="s">
        <v>907</v>
      </c>
    </row>
    <row r="333" spans="1:63" x14ac:dyDescent="0.3">
      <c r="A333" s="336">
        <v>27140</v>
      </c>
      <c r="B333" s="277" t="s">
        <v>1264</v>
      </c>
      <c r="C333" s="337" t="s">
        <v>381</v>
      </c>
      <c r="D333" s="338">
        <v>1.6</v>
      </c>
      <c r="E333" s="339"/>
      <c r="F333" s="339"/>
      <c r="G333" s="339" t="s">
        <v>892</v>
      </c>
      <c r="H333" s="281">
        <v>3434</v>
      </c>
      <c r="I333" s="340">
        <v>103003</v>
      </c>
      <c r="J333" s="341">
        <v>1.6</v>
      </c>
      <c r="K333" s="342">
        <v>4316</v>
      </c>
      <c r="L333" s="285">
        <f>IF(tabItens[[#This Row],[Média]] &gt; 0, tabItens[[#This Row],[QTDE ATUAL]] / tabItens[[#This Row],[Média]],999.9)</f>
        <v>5.9394638224272125</v>
      </c>
      <c r="M333" s="286">
        <v>0</v>
      </c>
      <c r="N333" s="287">
        <f>tabItens[[#This Row],[VALOR UNIT.]] * tabItens[[#This Row],[LC]]</f>
        <v>0</v>
      </c>
      <c r="O333" s="344" t="s">
        <v>2115</v>
      </c>
      <c r="P333" s="289"/>
      <c r="Q333" s="345"/>
      <c r="R333" s="343"/>
      <c r="S333" s="346"/>
      <c r="T333" s="292">
        <f>ROUNDDOWN(IFERROR(tabItens[[#This Row],[ATA DT.VALID.]] - $D$1,0) / 30,0)</f>
        <v>-1507</v>
      </c>
      <c r="U333" s="277" t="s">
        <v>1177</v>
      </c>
      <c r="V333" s="293">
        <v>1</v>
      </c>
      <c r="W333" s="294" t="s">
        <v>905</v>
      </c>
      <c r="X333" s="295">
        <v>57</v>
      </c>
      <c r="Y333" s="296">
        <v>2</v>
      </c>
      <c r="Z333" s="297"/>
      <c r="AA333" s="298"/>
      <c r="AB333" s="299"/>
      <c r="AC333" s="299"/>
      <c r="AD333" s="298"/>
      <c r="AE333" s="299"/>
      <c r="AF333" s="292"/>
      <c r="AG333" s="300" t="s">
        <v>904</v>
      </c>
      <c r="AH333" s="301"/>
      <c r="AI333" s="292">
        <v>2312</v>
      </c>
      <c r="AJ333" s="301">
        <v>44133</v>
      </c>
      <c r="AK333" s="301" t="s">
        <v>892</v>
      </c>
      <c r="AL333" s="301">
        <v>45083</v>
      </c>
      <c r="AM333" s="346"/>
      <c r="AN333" s="339"/>
      <c r="AO333" s="302" t="str">
        <f>_xlfn.IFNA(IF(VLOOKUP(tabItens[[#This Row],[CÓDIGO]],tabExcluirDoEstoque[#Data],1,FALSE),"sim",""),"")</f>
        <v/>
      </c>
      <c r="AP333" s="303" t="str">
        <f ca="1">IF(OR(ISBLANK(tabItens[[#This Row],[ATA DT.VALID.]]),tabItens[[#This Row],[ATA DT.VALID.]]="",tabItens[[#This Row],[ATA DT.VALID.]]=" "),"",IF(TYPE(tabItens[[#This Row],[ATA DT.VALID.]])=1,ROUNDUP((tabItens[[#This Row],[ATA DT.VALID.]]-TODAY())/7,0),""))</f>
        <v/>
      </c>
      <c r="AQ333" s="304">
        <v>0</v>
      </c>
      <c r="AR333" s="305" t="str">
        <f>IF(ISBLANK(tabItens[[#This Row],[CÓDIGO]]),"",IFERROR(VLOOKUP(tabItens[[#This Row],[CÓDIGO]],Consumo!$C$3:$AC$862,26,FALSE),0))</f>
        <v>09.2023</v>
      </c>
      <c r="AS333" s="306">
        <f>SUMIF(Consumo!$C$3:$C$862,tabItens[[#This Row],[CÓDIGO]],Consumo!$N$3:$N$862) + SUMIF(Consumo!$C$3:$C$862,tabItens[[#This Row],[CÓDIGO]],Consumo!$O$3:$O$862) + SUMIF(Consumo!$C$3:$C$862,tabItens[[#This Row],[CÓDIGO]],Consumo!$P$3:$P$862) + SUMIF(Consumo!$C$3:$C$862,tabItens[[#This Row],[CÓDIGO]],Consumo!$Q$3:$Q$862)</f>
        <v>2486</v>
      </c>
      <c r="AT333" s="306">
        <f>SUMIF(Consumo!$C$3:$C$862,tabItens[[#This Row],[CÓDIGO]],Consumo!$Z$3:$Z$862)</f>
        <v>6938</v>
      </c>
      <c r="AU333" s="307">
        <f>SUMIF(Consumo!$C$3:$C$862,tabItens[[#This Row],[CÓDIGO]],Consumo!$AA$3:$AA$862)</f>
        <v>945</v>
      </c>
      <c r="AV333" s="308">
        <f>SUMIF(Consumo!$C$3:$C$862,tabItens[[#This Row],[CÓDIGO]],Consumo!$Y$3:$Y$862)</f>
        <v>578.16666666666663</v>
      </c>
      <c r="AW333" s="281">
        <f>tabItens[[#This Row],[QTDE ATUAL]] + tabItens[[#This Row],[RC QTDE]] + tabItens[[#This Row],[AF SALDO]] + tabItens[[#This Row],[Recentes]]</f>
        <v>3434</v>
      </c>
      <c r="AX333" s="309">
        <v>834</v>
      </c>
      <c r="AY333" s="309">
        <v>4</v>
      </c>
      <c r="AZ333" s="309">
        <f>IF(ISBLANK(tabItens[[#This Row],[CÓDIGO]]),"",tabItens[[#This Row],[PontoMês]] * (AZ$2+tabItens[[#This Row],[PontoQtM]]))</f>
        <v>3336</v>
      </c>
      <c r="BA333" s="308">
        <f>tabItens[[#This Row],[PontoPed]] - tabItens[[#This Row],[Saldo]] + (1/10)</f>
        <v>-97.9</v>
      </c>
      <c r="BB333" s="308">
        <f xml:space="preserve"> tabItens[[#This Row],[PontoMês]] * BB$2 - tabItens[[#This Row],[QTDE ATUAL]] - (1/10)</f>
        <v>-2600.1</v>
      </c>
      <c r="BC333" s="310">
        <f>IF( tabItens[[#This Row],[PontoPed]]&gt;0, IF(tabItens[[#This Row],[PontoPed]]&lt;1, 1, IF( tabItens[[#This Row],[Saldo]]&gt;tabItens[[#This Row],[PontoPed]], 0, (tabItens[[#This Row],[PontoPed]]-tabItens[[#This Row],[Saldo]])/tabItens[[#This Row],[PontoPed]] ) ), 0 )</f>
        <v>0</v>
      </c>
      <c r="BD333" s="311">
        <f>ROUNDDOWN(IF( OR( AND(tabItens[[#This Row],[PontoPed]]&lt;tabItens[[#This Row],[Saldo]],tabItens[[#This Row],[Saldo]]&gt;0), tabItens[[#This Row],[PontoPed]]=0), 99, IF(AND(tabItens[[#This Row],[Saldo]]=0,tabItens[[#This Row],[PontoPed]]&gt;0), 0, (1-tabItens[[#This Row],[PctAb]])*10 ) ),0)</f>
        <v>99</v>
      </c>
      <c r="BE333" s="312">
        <f>MAX(ROUNDDOWN( IF(tabItens[[#This Row],[Abaixo]] &gt; 0,   tabItens[[#This Row],[Abaixo]] + (tabItens[[#This Row],[PontoMês]] * IF( OR( ISBLANK(tabItens[[#This Row],[ATA Nº/ANO]]), tabItens[[#This Row],[ATA Nº/ANO]] = ""),BE$2,BE$1)),0),0),0)</f>
        <v>0</v>
      </c>
      <c r="BF33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3" s="313">
        <f>SUMIF(Consumo!$C$3:$C$862,tabItens[[#This Row],[CÓDIGO]],Consumo!$E$3:$E$862)</f>
        <v>0</v>
      </c>
      <c r="BH333" s="314">
        <f>IF(AND(tabItens[[#This Row],[Pend]] &gt; 0,tabItens[[#This Row],[Consumo]] &lt;&gt; 0), tabItens[[#This Row],[Pend]] / tabItens[[#This Row],[Consumo]], 0 )</f>
        <v>0</v>
      </c>
      <c r="BI333" s="313"/>
      <c r="BJ333" s="313"/>
      <c r="BK333" s="315" t="s">
        <v>907</v>
      </c>
    </row>
    <row r="334" spans="1:63" x14ac:dyDescent="0.3">
      <c r="A334" s="336">
        <v>93454</v>
      </c>
      <c r="B334" s="277" t="s">
        <v>1587</v>
      </c>
      <c r="C334" s="337" t="s">
        <v>381</v>
      </c>
      <c r="D334" s="338">
        <v>0.24</v>
      </c>
      <c r="E334" s="339"/>
      <c r="F334" s="339"/>
      <c r="G334" s="339" t="s">
        <v>892</v>
      </c>
      <c r="H334" s="281">
        <v>0</v>
      </c>
      <c r="I334" s="340">
        <v>103003</v>
      </c>
      <c r="J334" s="341">
        <v>0.24</v>
      </c>
      <c r="K334" s="342">
        <v>4275</v>
      </c>
      <c r="L334" s="285">
        <f>IF(tabItens[[#This Row],[Média]] &gt; 0, tabItens[[#This Row],[QTDE ATUAL]] / tabItens[[#This Row],[Média]],999.9)</f>
        <v>0</v>
      </c>
      <c r="M334" s="286">
        <v>0</v>
      </c>
      <c r="N334" s="287">
        <f>tabItens[[#This Row],[VALOR UNIT.]] * tabItens[[#This Row],[LC]]</f>
        <v>0</v>
      </c>
      <c r="O334" s="344" t="s">
        <v>2115</v>
      </c>
      <c r="P334" s="289"/>
      <c r="Q334" s="345"/>
      <c r="R334" s="343"/>
      <c r="S334" s="346"/>
      <c r="T334" s="292">
        <f>ROUNDDOWN(IFERROR(tabItens[[#This Row],[ATA DT.VALID.]] - $D$1,0) / 30,0)</f>
        <v>-1507</v>
      </c>
      <c r="U334" s="277" t="s">
        <v>1177</v>
      </c>
      <c r="V334" s="293">
        <v>1</v>
      </c>
      <c r="W334" s="294" t="s">
        <v>905</v>
      </c>
      <c r="X334" s="295">
        <v>57</v>
      </c>
      <c r="Y334" s="296">
        <v>2</v>
      </c>
      <c r="Z334" s="297">
        <v>6985</v>
      </c>
      <c r="AA334" s="298">
        <v>2023</v>
      </c>
      <c r="AB334" s="299">
        <v>3500</v>
      </c>
      <c r="AC334" s="299"/>
      <c r="AD334" s="298"/>
      <c r="AE334" s="299"/>
      <c r="AF334" s="292"/>
      <c r="AG334" s="300" t="s">
        <v>904</v>
      </c>
      <c r="AH334" s="301"/>
      <c r="AI334" s="292">
        <v>2232</v>
      </c>
      <c r="AJ334" s="301">
        <v>44147</v>
      </c>
      <c r="AK334" s="301">
        <v>38930</v>
      </c>
      <c r="AL334" s="301">
        <v>44126</v>
      </c>
      <c r="AM334" s="346"/>
      <c r="AN334" s="339"/>
      <c r="AO334" s="302" t="str">
        <f>_xlfn.IFNA(IF(VLOOKUP(tabItens[[#This Row],[CÓDIGO]],tabExcluirDoEstoque[#Data],1,FALSE),"sim",""),"")</f>
        <v/>
      </c>
      <c r="AP334" s="303" t="str">
        <f ca="1">IF(OR(ISBLANK(tabItens[[#This Row],[ATA DT.VALID.]]),tabItens[[#This Row],[ATA DT.VALID.]]="",tabItens[[#This Row],[ATA DT.VALID.]]=" "),"",IF(TYPE(tabItens[[#This Row],[ATA DT.VALID.]])=1,ROUNDUP((tabItens[[#This Row],[ATA DT.VALID.]]-TODAY())/7,0),""))</f>
        <v/>
      </c>
      <c r="AQ334" s="304">
        <v>0</v>
      </c>
      <c r="AR334" s="305" t="str">
        <f>IF(ISBLANK(tabItens[[#This Row],[CÓDIGO]]),"",IFERROR(VLOOKUP(tabItens[[#This Row],[CÓDIGO]],Consumo!$C$3:$AC$862,26,FALSE),0))</f>
        <v>06.2023</v>
      </c>
      <c r="AS334" s="306">
        <f>SUMIF(Consumo!$C$3:$C$862,tabItens[[#This Row],[CÓDIGO]],Consumo!$N$3:$N$862) + SUMIF(Consumo!$C$3:$C$862,tabItens[[#This Row],[CÓDIGO]],Consumo!$O$3:$O$862) + SUMIF(Consumo!$C$3:$C$862,tabItens[[#This Row],[CÓDIGO]],Consumo!$P$3:$P$862) + SUMIF(Consumo!$C$3:$C$862,tabItens[[#This Row],[CÓDIGO]],Consumo!$Q$3:$Q$862)</f>
        <v>334</v>
      </c>
      <c r="AT334" s="306">
        <f>SUMIF(Consumo!$C$3:$C$862,tabItens[[#This Row],[CÓDIGO]],Consumo!$Z$3:$Z$862)</f>
        <v>6212</v>
      </c>
      <c r="AU334" s="307">
        <f>SUMIF(Consumo!$C$3:$C$862,tabItens[[#This Row],[CÓDIGO]],Consumo!$AA$3:$AA$862)</f>
        <v>1265</v>
      </c>
      <c r="AV334" s="308">
        <f>SUMIF(Consumo!$C$3:$C$862,tabItens[[#This Row],[CÓDIGO]],Consumo!$Y$3:$Y$862)</f>
        <v>515.66666666666663</v>
      </c>
      <c r="AW334" s="281">
        <f>tabItens[[#This Row],[QTDE ATUAL]] + tabItens[[#This Row],[RC QTDE]] + tabItens[[#This Row],[AF SALDO]] + tabItens[[#This Row],[Recentes]]</f>
        <v>3500</v>
      </c>
      <c r="AX334" s="309">
        <v>850</v>
      </c>
      <c r="AY334" s="309">
        <v>4</v>
      </c>
      <c r="AZ334" s="309">
        <f>IF(ISBLANK(tabItens[[#This Row],[CÓDIGO]]),"",tabItens[[#This Row],[PontoMês]] * (AZ$2+tabItens[[#This Row],[PontoQtM]]))</f>
        <v>3400</v>
      </c>
      <c r="BA334" s="308">
        <f>tabItens[[#This Row],[PontoPed]] - tabItens[[#This Row],[Saldo]] + (1/10)</f>
        <v>-99.9</v>
      </c>
      <c r="BB334" s="308">
        <f xml:space="preserve"> tabItens[[#This Row],[PontoMês]] * BB$2 - tabItens[[#This Row],[QTDE ATUAL]] - (1/10)</f>
        <v>849.9</v>
      </c>
      <c r="BC334" s="310">
        <f>IF( tabItens[[#This Row],[PontoPed]]&gt;0, IF(tabItens[[#This Row],[PontoPed]]&lt;1, 1, IF( tabItens[[#This Row],[Saldo]]&gt;tabItens[[#This Row],[PontoPed]], 0, (tabItens[[#This Row],[PontoPed]]-tabItens[[#This Row],[Saldo]])/tabItens[[#This Row],[PontoPed]] ) ), 0 )</f>
        <v>0</v>
      </c>
      <c r="BD334" s="311">
        <f>ROUNDDOWN(IF( OR( AND(tabItens[[#This Row],[PontoPed]]&lt;tabItens[[#This Row],[Saldo]],tabItens[[#This Row],[Saldo]]&gt;0), tabItens[[#This Row],[PontoPed]]=0), 99, IF(AND(tabItens[[#This Row],[Saldo]]=0,tabItens[[#This Row],[PontoPed]]&gt;0), 0, (1-tabItens[[#This Row],[PctAb]])*10 ) ),0)</f>
        <v>99</v>
      </c>
      <c r="BE334" s="312">
        <f>MAX(ROUNDDOWN( IF(tabItens[[#This Row],[Abaixo]] &gt; 0,   tabItens[[#This Row],[Abaixo]] + (tabItens[[#This Row],[PontoMês]] * IF( OR( ISBLANK(tabItens[[#This Row],[ATA Nº/ANO]]), tabItens[[#This Row],[ATA Nº/ANO]] = ""),BE$2,BE$1)),0),0),0)</f>
        <v>0</v>
      </c>
      <c r="BF33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4" s="313">
        <f>SUMIF(Consumo!$C$3:$C$862,tabItens[[#This Row],[CÓDIGO]],Consumo!$E$3:$E$862)</f>
        <v>837</v>
      </c>
      <c r="BH334" s="314">
        <f>IF(AND(tabItens[[#This Row],[Pend]] &gt; 0,tabItens[[#This Row],[Consumo]] &lt;&gt; 0), tabItens[[#This Row],[Pend]] / tabItens[[#This Row],[Consumo]], 0 )</f>
        <v>0.13473921442369607</v>
      </c>
      <c r="BI334" s="313"/>
      <c r="BJ334" s="313"/>
      <c r="BK334" s="315" t="s">
        <v>907</v>
      </c>
    </row>
    <row r="335" spans="1:63" x14ac:dyDescent="0.3">
      <c r="A335" s="336">
        <v>12623</v>
      </c>
      <c r="B335" s="277" t="s">
        <v>988</v>
      </c>
      <c r="C335" s="337" t="s">
        <v>381</v>
      </c>
      <c r="D335" s="338">
        <v>1.1499999999999999</v>
      </c>
      <c r="E335" s="339"/>
      <c r="F335" s="339"/>
      <c r="G335" s="339" t="s">
        <v>892</v>
      </c>
      <c r="H335" s="281">
        <v>28187</v>
      </c>
      <c r="I335" s="340">
        <v>103003</v>
      </c>
      <c r="J335" s="341">
        <v>1.1499999999999999</v>
      </c>
      <c r="K335" s="342">
        <v>45100</v>
      </c>
      <c r="L335" s="285">
        <f>IF(tabItens[[#This Row],[Média]] &gt; 0, tabItens[[#This Row],[QTDE ATUAL]] / tabItens[[#This Row],[Média]],999.9)</f>
        <v>7.8544491919004278</v>
      </c>
      <c r="M335" s="286">
        <v>0</v>
      </c>
      <c r="N335" s="287">
        <f>tabItens[[#This Row],[VALOR UNIT.]] * tabItens[[#This Row],[LC]]</f>
        <v>0</v>
      </c>
      <c r="O335" s="344" t="s">
        <v>2115</v>
      </c>
      <c r="P335" s="289"/>
      <c r="Q335" s="345"/>
      <c r="R335" s="343"/>
      <c r="S335" s="346"/>
      <c r="T335" s="292">
        <f>ROUNDDOWN(IFERROR(tabItens[[#This Row],[ATA DT.VALID.]] - $D$1,0) / 30,0)</f>
        <v>-1507</v>
      </c>
      <c r="U335" s="277" t="s">
        <v>989</v>
      </c>
      <c r="V335" s="293">
        <v>1</v>
      </c>
      <c r="W335" s="294" t="s">
        <v>905</v>
      </c>
      <c r="X335" s="295">
        <v>57</v>
      </c>
      <c r="Y335" s="296">
        <v>16</v>
      </c>
      <c r="Z335" s="297"/>
      <c r="AA335" s="298"/>
      <c r="AB335" s="299"/>
      <c r="AC335" s="299"/>
      <c r="AD335" s="298"/>
      <c r="AE335" s="299"/>
      <c r="AF335" s="292"/>
      <c r="AG335" s="300" t="s">
        <v>904</v>
      </c>
      <c r="AH335" s="301"/>
      <c r="AI335" s="292">
        <v>16506</v>
      </c>
      <c r="AJ335" s="301">
        <v>44971</v>
      </c>
      <c r="AK335" s="301" t="s">
        <v>892</v>
      </c>
      <c r="AL335" s="301">
        <v>45089</v>
      </c>
      <c r="AM335" s="346"/>
      <c r="AN335" s="339"/>
      <c r="AO335" s="302" t="str">
        <f>_xlfn.IFNA(IF(VLOOKUP(tabItens[[#This Row],[CÓDIGO]],tabExcluirDoEstoque[#Data],1,FALSE),"sim",""),"")</f>
        <v/>
      </c>
      <c r="AP335" s="303" t="str">
        <f ca="1">IF(OR(ISBLANK(tabItens[[#This Row],[ATA DT.VALID.]]),tabItens[[#This Row],[ATA DT.VALID.]]="",tabItens[[#This Row],[ATA DT.VALID.]]=" "),"",IF(TYPE(tabItens[[#This Row],[ATA DT.VALID.]])=1,ROUNDUP((tabItens[[#This Row],[ATA DT.VALID.]]-TODAY())/7,0),""))</f>
        <v/>
      </c>
      <c r="AQ335" s="304">
        <v>0</v>
      </c>
      <c r="AR335" s="305" t="str">
        <f>IF(ISBLANK(tabItens[[#This Row],[CÓDIGO]]),"",IFERROR(VLOOKUP(tabItens[[#This Row],[CÓDIGO]],Consumo!$C$3:$AC$862,26,FALSE),0))</f>
        <v>09.2023</v>
      </c>
      <c r="AS335" s="306">
        <f>SUMIF(Consumo!$C$3:$C$862,tabItens[[#This Row],[CÓDIGO]],Consumo!$N$3:$N$862) + SUMIF(Consumo!$C$3:$C$862,tabItens[[#This Row],[CÓDIGO]],Consumo!$O$3:$O$862) + SUMIF(Consumo!$C$3:$C$862,tabItens[[#This Row],[CÓDIGO]],Consumo!$P$3:$P$862) + SUMIF(Consumo!$C$3:$C$862,tabItens[[#This Row],[CÓDIGO]],Consumo!$Q$3:$Q$862)</f>
        <v>35279</v>
      </c>
      <c r="AT335" s="306">
        <f>SUMIF(Consumo!$C$3:$C$862,tabItens[[#This Row],[CÓDIGO]],Consumo!$Z$3:$Z$862)</f>
        <v>49915</v>
      </c>
      <c r="AU335" s="307">
        <f>SUMIF(Consumo!$C$3:$C$862,tabItens[[#This Row],[CÓDIGO]],Consumo!$AA$3:$AA$862)</f>
        <v>23574</v>
      </c>
      <c r="AV335" s="308">
        <f>SUMIF(Consumo!$C$3:$C$862,tabItens[[#This Row],[CÓDIGO]],Consumo!$Y$3:$Y$862)</f>
        <v>3588.6666666666665</v>
      </c>
      <c r="AW335" s="281">
        <f>tabItens[[#This Row],[QTDE ATUAL]] + tabItens[[#This Row],[RC QTDE]] + tabItens[[#This Row],[AF SALDO]] + tabItens[[#This Row],[Recentes]]</f>
        <v>28187</v>
      </c>
      <c r="AX335" s="309">
        <v>3334</v>
      </c>
      <c r="AY335" s="309">
        <v>4</v>
      </c>
      <c r="AZ335" s="309">
        <f>IF(ISBLANK(tabItens[[#This Row],[CÓDIGO]]),"",tabItens[[#This Row],[PontoMês]] * (AZ$2+tabItens[[#This Row],[PontoQtM]]))</f>
        <v>13336</v>
      </c>
      <c r="BA335" s="308">
        <f>tabItens[[#This Row],[PontoPed]] - tabItens[[#This Row],[Saldo]] + (1/10)</f>
        <v>-14850.9</v>
      </c>
      <c r="BB335" s="308">
        <f xml:space="preserve"> tabItens[[#This Row],[PontoMês]] * BB$2 - tabItens[[#This Row],[QTDE ATUAL]] - (1/10)</f>
        <v>-24853.1</v>
      </c>
      <c r="BC335" s="310">
        <f>IF( tabItens[[#This Row],[PontoPed]]&gt;0, IF(tabItens[[#This Row],[PontoPed]]&lt;1, 1, IF( tabItens[[#This Row],[Saldo]]&gt;tabItens[[#This Row],[PontoPed]], 0, (tabItens[[#This Row],[PontoPed]]-tabItens[[#This Row],[Saldo]])/tabItens[[#This Row],[PontoPed]] ) ), 0 )</f>
        <v>0</v>
      </c>
      <c r="BD335" s="311">
        <f>ROUNDDOWN(IF( OR( AND(tabItens[[#This Row],[PontoPed]]&lt;tabItens[[#This Row],[Saldo]],tabItens[[#This Row],[Saldo]]&gt;0), tabItens[[#This Row],[PontoPed]]=0), 99, IF(AND(tabItens[[#This Row],[Saldo]]=0,tabItens[[#This Row],[PontoPed]]&gt;0), 0, (1-tabItens[[#This Row],[PctAb]])*10 ) ),0)</f>
        <v>99</v>
      </c>
      <c r="BE335" s="312">
        <f>MAX(ROUNDDOWN( IF(tabItens[[#This Row],[Abaixo]] &gt; 0,   tabItens[[#This Row],[Abaixo]] + (tabItens[[#This Row],[PontoMês]] * IF( OR( ISBLANK(tabItens[[#This Row],[ATA Nº/ANO]]), tabItens[[#This Row],[ATA Nº/ANO]] = ""),BE$2,BE$1)),0),0),0)</f>
        <v>0</v>
      </c>
      <c r="BF3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5" s="313">
        <f>SUMIF(Consumo!$C$3:$C$862,tabItens[[#This Row],[CÓDIGO]],Consumo!$E$3:$E$862)</f>
        <v>857</v>
      </c>
      <c r="BH335" s="314">
        <f>IF(AND(tabItens[[#This Row],[Pend]] &gt; 0,tabItens[[#This Row],[Consumo]] &lt;&gt; 0), tabItens[[#This Row],[Pend]] / tabItens[[#This Row],[Consumo]], 0 )</f>
        <v>1.7169187618952218E-2</v>
      </c>
      <c r="BI335" s="313"/>
      <c r="BJ335" s="313"/>
      <c r="BK335" s="315" t="s">
        <v>907</v>
      </c>
    </row>
    <row r="336" spans="1:63" x14ac:dyDescent="0.3">
      <c r="A336" s="336">
        <v>23692</v>
      </c>
      <c r="B336" s="277" t="s">
        <v>1223</v>
      </c>
      <c r="C336" s="337" t="s">
        <v>381</v>
      </c>
      <c r="D336" s="338">
        <v>1.55</v>
      </c>
      <c r="E336" s="339"/>
      <c r="F336" s="339"/>
      <c r="G336" s="339" t="s">
        <v>892</v>
      </c>
      <c r="H336" s="281">
        <v>10439</v>
      </c>
      <c r="I336" s="340">
        <v>103003</v>
      </c>
      <c r="J336" s="341">
        <v>1.55</v>
      </c>
      <c r="K336" s="342">
        <v>9773</v>
      </c>
      <c r="L336" s="285">
        <f>IF(tabItens[[#This Row],[Média]] &gt; 0, tabItens[[#This Row],[QTDE ATUAL]] / tabItens[[#This Row],[Média]],999.9)</f>
        <v>8.0610038610038615</v>
      </c>
      <c r="M336" s="286">
        <v>0</v>
      </c>
      <c r="N336" s="287">
        <f>tabItens[[#This Row],[VALOR UNIT.]] * tabItens[[#This Row],[LC]]</f>
        <v>0</v>
      </c>
      <c r="O336" s="344" t="s">
        <v>2115</v>
      </c>
      <c r="P336" s="289"/>
      <c r="Q336" s="345"/>
      <c r="R336" s="343"/>
      <c r="S336" s="346"/>
      <c r="T336" s="292">
        <f>ROUNDDOWN(IFERROR(tabItens[[#This Row],[ATA DT.VALID.]] - $D$1,0) / 30,0)</f>
        <v>-1507</v>
      </c>
      <c r="U336" s="277" t="s">
        <v>989</v>
      </c>
      <c r="V336" s="293">
        <v>1</v>
      </c>
      <c r="W336" s="294" t="s">
        <v>905</v>
      </c>
      <c r="X336" s="295">
        <v>57</v>
      </c>
      <c r="Y336" s="296">
        <v>16</v>
      </c>
      <c r="Z336" s="297"/>
      <c r="AA336" s="298"/>
      <c r="AB336" s="299"/>
      <c r="AC336" s="299"/>
      <c r="AD336" s="298"/>
      <c r="AE336" s="299"/>
      <c r="AF336" s="292"/>
      <c r="AG336" s="300" t="s">
        <v>904</v>
      </c>
      <c r="AH336" s="301"/>
      <c r="AI336" s="292">
        <v>5166</v>
      </c>
      <c r="AJ336" s="301">
        <v>44425</v>
      </c>
      <c r="AK336" s="301" t="s">
        <v>892</v>
      </c>
      <c r="AL336" s="301">
        <v>44971</v>
      </c>
      <c r="AM336" s="346"/>
      <c r="AN336" s="339"/>
      <c r="AO336" s="302" t="str">
        <f>_xlfn.IFNA(IF(VLOOKUP(tabItens[[#This Row],[CÓDIGO]],tabExcluirDoEstoque[#Data],1,FALSE),"sim",""),"")</f>
        <v/>
      </c>
      <c r="AP336" s="303" t="str">
        <f ca="1">IF(OR(ISBLANK(tabItens[[#This Row],[ATA DT.VALID.]]),tabItens[[#This Row],[ATA DT.VALID.]]="",tabItens[[#This Row],[ATA DT.VALID.]]=" "),"",IF(TYPE(tabItens[[#This Row],[ATA DT.VALID.]])=1,ROUNDUP((tabItens[[#This Row],[ATA DT.VALID.]]-TODAY())/7,0),""))</f>
        <v/>
      </c>
      <c r="AQ336" s="304">
        <v>0</v>
      </c>
      <c r="AR336" s="305" t="str">
        <f>IF(ISBLANK(tabItens[[#This Row],[CÓDIGO]]),"",IFERROR(VLOOKUP(tabItens[[#This Row],[CÓDIGO]],Consumo!$C$3:$AC$862,26,FALSE),0))</f>
        <v>09.2023</v>
      </c>
      <c r="AS336" s="306">
        <f>SUMIF(Consumo!$C$3:$C$862,tabItens[[#This Row],[CÓDIGO]],Consumo!$N$3:$N$862) + SUMIF(Consumo!$C$3:$C$862,tabItens[[#This Row],[CÓDIGO]],Consumo!$O$3:$O$862) + SUMIF(Consumo!$C$3:$C$862,tabItens[[#This Row],[CÓDIGO]],Consumo!$P$3:$P$862) + SUMIF(Consumo!$C$3:$C$862,tabItens[[#This Row],[CÓDIGO]],Consumo!$Q$3:$Q$862)</f>
        <v>6292</v>
      </c>
      <c r="AT336" s="306">
        <f>SUMIF(Consumo!$C$3:$C$862,tabItens[[#This Row],[CÓDIGO]],Consumo!$Z$3:$Z$862)</f>
        <v>15540</v>
      </c>
      <c r="AU336" s="307">
        <f>SUMIF(Consumo!$C$3:$C$862,tabItens[[#This Row],[CÓDIGO]],Consumo!$AA$3:$AA$862)</f>
        <v>2340</v>
      </c>
      <c r="AV336" s="308">
        <f>SUMIF(Consumo!$C$3:$C$862,tabItens[[#This Row],[CÓDIGO]],Consumo!$Y$3:$Y$862)</f>
        <v>1295</v>
      </c>
      <c r="AW336" s="281">
        <f>tabItens[[#This Row],[QTDE ATUAL]] + tabItens[[#This Row],[RC QTDE]] + tabItens[[#This Row],[AF SALDO]] + tabItens[[#This Row],[Recentes]]</f>
        <v>10439</v>
      </c>
      <c r="AX336" s="309">
        <v>2084</v>
      </c>
      <c r="AY336" s="309">
        <v>4</v>
      </c>
      <c r="AZ336" s="309">
        <f>IF(ISBLANK(tabItens[[#This Row],[CÓDIGO]]),"",tabItens[[#This Row],[PontoMês]] * (AZ$2+tabItens[[#This Row],[PontoQtM]]))</f>
        <v>8336</v>
      </c>
      <c r="BA336" s="308">
        <f>tabItens[[#This Row],[PontoPed]] - tabItens[[#This Row],[Saldo]] + (1/10)</f>
        <v>-2102.9</v>
      </c>
      <c r="BB336" s="308">
        <f xml:space="preserve"> tabItens[[#This Row],[PontoMês]] * BB$2 - tabItens[[#This Row],[QTDE ATUAL]] - (1/10)</f>
        <v>-8355.1</v>
      </c>
      <c r="BC336" s="310">
        <f>IF( tabItens[[#This Row],[PontoPed]]&gt;0, IF(tabItens[[#This Row],[PontoPed]]&lt;1, 1, IF( tabItens[[#This Row],[Saldo]]&gt;tabItens[[#This Row],[PontoPed]], 0, (tabItens[[#This Row],[PontoPed]]-tabItens[[#This Row],[Saldo]])/tabItens[[#This Row],[PontoPed]] ) ), 0 )</f>
        <v>0</v>
      </c>
      <c r="BD336" s="311">
        <f>ROUNDDOWN(IF( OR( AND(tabItens[[#This Row],[PontoPed]]&lt;tabItens[[#This Row],[Saldo]],tabItens[[#This Row],[Saldo]]&gt;0), tabItens[[#This Row],[PontoPed]]=0), 99, IF(AND(tabItens[[#This Row],[Saldo]]=0,tabItens[[#This Row],[PontoPed]]&gt;0), 0, (1-tabItens[[#This Row],[PctAb]])*10 ) ),0)</f>
        <v>99</v>
      </c>
      <c r="BE336" s="312">
        <f>MAX(ROUNDDOWN( IF(tabItens[[#This Row],[Abaixo]] &gt; 0,   tabItens[[#This Row],[Abaixo]] + (tabItens[[#This Row],[PontoMês]] * IF( OR( ISBLANK(tabItens[[#This Row],[ATA Nº/ANO]]), tabItens[[#This Row],[ATA Nº/ANO]] = ""),BE$2,BE$1)),0),0),0)</f>
        <v>0</v>
      </c>
      <c r="BF3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6" s="313">
        <f>SUMIF(Consumo!$C$3:$C$862,tabItens[[#This Row],[CÓDIGO]],Consumo!$E$3:$E$862)</f>
        <v>40</v>
      </c>
      <c r="BH336" s="314">
        <f>IF(AND(tabItens[[#This Row],[Pend]] &gt; 0,tabItens[[#This Row],[Consumo]] &lt;&gt; 0), tabItens[[#This Row],[Pend]] / tabItens[[#This Row],[Consumo]], 0 )</f>
        <v>2.5740025740025739E-3</v>
      </c>
      <c r="BI336" s="313"/>
      <c r="BJ336" s="313"/>
      <c r="BK336" s="315" t="s">
        <v>907</v>
      </c>
    </row>
    <row r="337" spans="1:63" x14ac:dyDescent="0.3">
      <c r="A337" s="336">
        <v>47447</v>
      </c>
      <c r="B337" s="277" t="s">
        <v>1332</v>
      </c>
      <c r="C337" s="337" t="s">
        <v>381</v>
      </c>
      <c r="D337" s="338">
        <v>1.55</v>
      </c>
      <c r="E337" s="339"/>
      <c r="F337" s="339"/>
      <c r="G337" s="339" t="s">
        <v>892</v>
      </c>
      <c r="H337" s="281">
        <v>10908</v>
      </c>
      <c r="I337" s="340">
        <v>103003</v>
      </c>
      <c r="J337" s="341">
        <v>1.55</v>
      </c>
      <c r="K337" s="342">
        <v>11074</v>
      </c>
      <c r="L337" s="285">
        <f>IF(tabItens[[#This Row],[Média]] &gt; 0, tabItens[[#This Row],[QTDE ATUAL]] / tabItens[[#This Row],[Média]],999.9)</f>
        <v>7.3508170944010782</v>
      </c>
      <c r="M337" s="286">
        <v>0</v>
      </c>
      <c r="N337" s="287">
        <f>tabItens[[#This Row],[VALOR UNIT.]] * tabItens[[#This Row],[LC]]</f>
        <v>0</v>
      </c>
      <c r="O337" s="344" t="s">
        <v>2115</v>
      </c>
      <c r="P337" s="289"/>
      <c r="Q337" s="345"/>
      <c r="R337" s="343"/>
      <c r="S337" s="346"/>
      <c r="T337" s="292">
        <f>ROUNDDOWN(IFERROR(tabItens[[#This Row],[ATA DT.VALID.]] - $D$1,0) / 30,0)</f>
        <v>-1507</v>
      </c>
      <c r="U337" s="277" t="s">
        <v>989</v>
      </c>
      <c r="V337" s="293">
        <v>1</v>
      </c>
      <c r="W337" s="294" t="s">
        <v>905</v>
      </c>
      <c r="X337" s="295">
        <v>57</v>
      </c>
      <c r="Y337" s="296">
        <v>16</v>
      </c>
      <c r="Z337" s="297"/>
      <c r="AA337" s="298"/>
      <c r="AB337" s="299"/>
      <c r="AC337" s="299"/>
      <c r="AD337" s="298"/>
      <c r="AE337" s="299"/>
      <c r="AF337" s="292"/>
      <c r="AG337" s="300" t="s">
        <v>904</v>
      </c>
      <c r="AH337" s="301"/>
      <c r="AI337" s="292">
        <v>6054</v>
      </c>
      <c r="AJ337" s="301">
        <v>44960</v>
      </c>
      <c r="AK337" s="301" t="s">
        <v>892</v>
      </c>
      <c r="AL337" s="301">
        <v>44971</v>
      </c>
      <c r="AM337" s="346"/>
      <c r="AN337" s="339"/>
      <c r="AO337" s="302" t="str">
        <f>_xlfn.IFNA(IF(VLOOKUP(tabItens[[#This Row],[CÓDIGO]],tabExcluirDoEstoque[#Data],1,FALSE),"sim",""),"")</f>
        <v/>
      </c>
      <c r="AP337" s="303" t="str">
        <f ca="1">IF(OR(ISBLANK(tabItens[[#This Row],[ATA DT.VALID.]]),tabItens[[#This Row],[ATA DT.VALID.]]="",tabItens[[#This Row],[ATA DT.VALID.]]=" "),"",IF(TYPE(tabItens[[#This Row],[ATA DT.VALID.]])=1,ROUNDUP((tabItens[[#This Row],[ATA DT.VALID.]]-TODAY())/7,0),""))</f>
        <v/>
      </c>
      <c r="AQ337" s="304">
        <v>0</v>
      </c>
      <c r="AR337" s="305" t="str">
        <f>IF(ISBLANK(tabItens[[#This Row],[CÓDIGO]]),"",IFERROR(VLOOKUP(tabItens[[#This Row],[CÓDIGO]],Consumo!$C$3:$AC$862,26,FALSE),0))</f>
        <v>09.2023</v>
      </c>
      <c r="AS337" s="306">
        <f>SUMIF(Consumo!$C$3:$C$862,tabItens[[#This Row],[CÓDIGO]],Consumo!$N$3:$N$862) + SUMIF(Consumo!$C$3:$C$862,tabItens[[#This Row],[CÓDIGO]],Consumo!$O$3:$O$862) + SUMIF(Consumo!$C$3:$C$862,tabItens[[#This Row],[CÓDIGO]],Consumo!$P$3:$P$862) + SUMIF(Consumo!$C$3:$C$862,tabItens[[#This Row],[CÓDIGO]],Consumo!$Q$3:$Q$862)</f>
        <v>7078</v>
      </c>
      <c r="AT337" s="306">
        <f>SUMIF(Consumo!$C$3:$C$862,tabItens[[#This Row],[CÓDIGO]],Consumo!$Z$3:$Z$862)</f>
        <v>17807</v>
      </c>
      <c r="AU337" s="307">
        <f>SUMIF(Consumo!$C$3:$C$862,tabItens[[#This Row],[CÓDIGO]],Consumo!$AA$3:$AA$862)</f>
        <v>2463</v>
      </c>
      <c r="AV337" s="308">
        <f>SUMIF(Consumo!$C$3:$C$862,tabItens[[#This Row],[CÓDIGO]],Consumo!$Y$3:$Y$862)</f>
        <v>1483.9166666666667</v>
      </c>
      <c r="AW337" s="281">
        <f>tabItens[[#This Row],[QTDE ATUAL]] + tabItens[[#This Row],[RC QTDE]] + tabItens[[#This Row],[AF SALDO]] + tabItens[[#This Row],[Recentes]]</f>
        <v>10908</v>
      </c>
      <c r="AX337" s="309">
        <v>2084</v>
      </c>
      <c r="AY337" s="309">
        <v>4</v>
      </c>
      <c r="AZ337" s="309">
        <f>IF(ISBLANK(tabItens[[#This Row],[CÓDIGO]]),"",tabItens[[#This Row],[PontoMês]] * (AZ$2+tabItens[[#This Row],[PontoQtM]]))</f>
        <v>8336</v>
      </c>
      <c r="BA337" s="308">
        <f>tabItens[[#This Row],[PontoPed]] - tabItens[[#This Row],[Saldo]] + (1/10)</f>
        <v>-2571.9</v>
      </c>
      <c r="BB337" s="308">
        <f xml:space="preserve"> tabItens[[#This Row],[PontoMês]] * BB$2 - tabItens[[#This Row],[QTDE ATUAL]] - (1/10)</f>
        <v>-8824.1</v>
      </c>
      <c r="BC337" s="310">
        <f>IF( tabItens[[#This Row],[PontoPed]]&gt;0, IF(tabItens[[#This Row],[PontoPed]]&lt;1, 1, IF( tabItens[[#This Row],[Saldo]]&gt;tabItens[[#This Row],[PontoPed]], 0, (tabItens[[#This Row],[PontoPed]]-tabItens[[#This Row],[Saldo]])/tabItens[[#This Row],[PontoPed]] ) ), 0 )</f>
        <v>0</v>
      </c>
      <c r="BD337" s="311">
        <f>ROUNDDOWN(IF( OR( AND(tabItens[[#This Row],[PontoPed]]&lt;tabItens[[#This Row],[Saldo]],tabItens[[#This Row],[Saldo]]&gt;0), tabItens[[#This Row],[PontoPed]]=0), 99, IF(AND(tabItens[[#This Row],[Saldo]]=0,tabItens[[#This Row],[PontoPed]]&gt;0), 0, (1-tabItens[[#This Row],[PctAb]])*10 ) ),0)</f>
        <v>99</v>
      </c>
      <c r="BE337" s="312">
        <f>MAX(ROUNDDOWN( IF(tabItens[[#This Row],[Abaixo]] &gt; 0,   tabItens[[#This Row],[Abaixo]] + (tabItens[[#This Row],[PontoMês]] * IF( OR( ISBLANK(tabItens[[#This Row],[ATA Nº/ANO]]), tabItens[[#This Row],[ATA Nº/ANO]] = ""),BE$2,BE$1)),0),0),0)</f>
        <v>0</v>
      </c>
      <c r="BF3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7" s="313">
        <f>SUMIF(Consumo!$C$3:$C$862,tabItens[[#This Row],[CÓDIGO]],Consumo!$E$3:$E$862)</f>
        <v>80</v>
      </c>
      <c r="BH337" s="314">
        <f>IF(AND(tabItens[[#This Row],[Pend]] &gt; 0,tabItens[[#This Row],[Consumo]] &lt;&gt; 0), tabItens[[#This Row],[Pend]] / tabItens[[#This Row],[Consumo]], 0 )</f>
        <v>4.4926152636603585E-3</v>
      </c>
      <c r="BI337" s="313"/>
      <c r="BJ337" s="313"/>
      <c r="BK337" s="315" t="s">
        <v>907</v>
      </c>
    </row>
    <row r="338" spans="1:63" x14ac:dyDescent="0.3">
      <c r="A338" s="336">
        <v>70379</v>
      </c>
      <c r="B338" s="277" t="s">
        <v>1441</v>
      </c>
      <c r="C338" s="337" t="s">
        <v>943</v>
      </c>
      <c r="D338" s="338">
        <v>39.15</v>
      </c>
      <c r="E338" s="339"/>
      <c r="F338" s="339"/>
      <c r="G338" s="339" t="s">
        <v>892</v>
      </c>
      <c r="H338" s="281">
        <v>2268</v>
      </c>
      <c r="I338" s="340">
        <v>103003</v>
      </c>
      <c r="J338" s="341">
        <v>39.15</v>
      </c>
      <c r="K338" s="342">
        <v>3140</v>
      </c>
      <c r="L338" s="285">
        <f>IF(tabItens[[#This Row],[Média]] &gt; 0, tabItens[[#This Row],[QTDE ATUAL]] / tabItens[[#This Row],[Média]],999.9)</f>
        <v>8.2849315068493148</v>
      </c>
      <c r="M338" s="286">
        <v>0</v>
      </c>
      <c r="N338" s="287">
        <f>tabItens[[#This Row],[VALOR UNIT.]] * tabItens[[#This Row],[LC]]</f>
        <v>0</v>
      </c>
      <c r="O338" s="344" t="s">
        <v>2115</v>
      </c>
      <c r="P338" s="289"/>
      <c r="Q338" s="345"/>
      <c r="R338" s="343"/>
      <c r="S338" s="346"/>
      <c r="T338" s="292">
        <f>ROUNDDOWN(IFERROR(tabItens[[#This Row],[ATA DT.VALID.]] - $D$1,0) / 30,0)</f>
        <v>-1507</v>
      </c>
      <c r="U338" s="277" t="s">
        <v>1405</v>
      </c>
      <c r="V338" s="293">
        <v>1</v>
      </c>
      <c r="W338" s="294" t="s">
        <v>905</v>
      </c>
      <c r="X338" s="295">
        <v>57</v>
      </c>
      <c r="Y338" s="296">
        <v>17</v>
      </c>
      <c r="Z338" s="297"/>
      <c r="AA338" s="298"/>
      <c r="AB338" s="299"/>
      <c r="AC338" s="299"/>
      <c r="AD338" s="298"/>
      <c r="AE338" s="299"/>
      <c r="AF338" s="292"/>
      <c r="AG338" s="300" t="s">
        <v>904</v>
      </c>
      <c r="AH338" s="301"/>
      <c r="AI338" s="292">
        <v>1130</v>
      </c>
      <c r="AJ338" s="301">
        <v>45090</v>
      </c>
      <c r="AK338" s="301" t="s">
        <v>892</v>
      </c>
      <c r="AL338" s="301">
        <v>45002</v>
      </c>
      <c r="AM338" s="346"/>
      <c r="AN338" s="339"/>
      <c r="AO338" s="302" t="str">
        <f>_xlfn.IFNA(IF(VLOOKUP(tabItens[[#This Row],[CÓDIGO]],tabExcluirDoEstoque[#Data],1,FALSE),"sim",""),"")</f>
        <v/>
      </c>
      <c r="AP338" s="303" t="str">
        <f ca="1">IF(OR(ISBLANK(tabItens[[#This Row],[ATA DT.VALID.]]),tabItens[[#This Row],[ATA DT.VALID.]]="",tabItens[[#This Row],[ATA DT.VALID.]]=" "),"",IF(TYPE(tabItens[[#This Row],[ATA DT.VALID.]])=1,ROUNDUP((tabItens[[#This Row],[ATA DT.VALID.]]-TODAY())/7,0),""))</f>
        <v/>
      </c>
      <c r="AQ338" s="304">
        <v>0</v>
      </c>
      <c r="AR338" s="305" t="str">
        <f>IF(ISBLANK(tabItens[[#This Row],[CÓDIGO]]),"",IFERROR(VLOOKUP(tabItens[[#This Row],[CÓDIGO]],Consumo!$C$3:$AC$862,26,FALSE),0))</f>
        <v>09.2023</v>
      </c>
      <c r="AS338" s="306">
        <f>SUMIF(Consumo!$C$3:$C$862,tabItens[[#This Row],[CÓDIGO]],Consumo!$N$3:$N$862) + SUMIF(Consumo!$C$3:$C$862,tabItens[[#This Row],[CÓDIGO]],Consumo!$O$3:$O$862) + SUMIF(Consumo!$C$3:$C$862,tabItens[[#This Row],[CÓDIGO]],Consumo!$P$3:$P$862) + SUMIF(Consumo!$C$3:$C$862,tabItens[[#This Row],[CÓDIGO]],Consumo!$Q$3:$Q$862)</f>
        <v>699</v>
      </c>
      <c r="AT338" s="306">
        <f>SUMIF(Consumo!$C$3:$C$862,tabItens[[#This Row],[CÓDIGO]],Consumo!$Z$3:$Z$862)</f>
        <v>3414</v>
      </c>
      <c r="AU338" s="307">
        <f>SUMIF(Consumo!$C$3:$C$862,tabItens[[#This Row],[CÓDIGO]],Consumo!$AA$3:$AA$862)</f>
        <v>1285</v>
      </c>
      <c r="AV338" s="308">
        <f>SUMIF(Consumo!$C$3:$C$862,tabItens[[#This Row],[CÓDIGO]],Consumo!$Y$3:$Y$862)</f>
        <v>273.75</v>
      </c>
      <c r="AW338" s="281">
        <f>tabItens[[#This Row],[QTDE ATUAL]] + tabItens[[#This Row],[RC QTDE]] + tabItens[[#This Row],[AF SALDO]] + tabItens[[#This Row],[Recentes]]</f>
        <v>2268</v>
      </c>
      <c r="AX338" s="309">
        <v>275</v>
      </c>
      <c r="AY338" s="309">
        <v>4</v>
      </c>
      <c r="AZ338" s="309">
        <f>IF(ISBLANK(tabItens[[#This Row],[CÓDIGO]]),"",tabItens[[#This Row],[PontoMês]] * (AZ$2+tabItens[[#This Row],[PontoQtM]]))</f>
        <v>1100</v>
      </c>
      <c r="BA338" s="308">
        <f>tabItens[[#This Row],[PontoPed]] - tabItens[[#This Row],[Saldo]] + (1/10)</f>
        <v>-1167.9000000000001</v>
      </c>
      <c r="BB338" s="308">
        <f xml:space="preserve"> tabItens[[#This Row],[PontoMês]] * BB$2 - tabItens[[#This Row],[QTDE ATUAL]] - (1/10)</f>
        <v>-1993.1</v>
      </c>
      <c r="BC338" s="310">
        <f>IF( tabItens[[#This Row],[PontoPed]]&gt;0, IF(tabItens[[#This Row],[PontoPed]]&lt;1, 1, IF( tabItens[[#This Row],[Saldo]]&gt;tabItens[[#This Row],[PontoPed]], 0, (tabItens[[#This Row],[PontoPed]]-tabItens[[#This Row],[Saldo]])/tabItens[[#This Row],[PontoPed]] ) ), 0 )</f>
        <v>0</v>
      </c>
      <c r="BD338" s="311">
        <f>ROUNDDOWN(IF( OR( AND(tabItens[[#This Row],[PontoPed]]&lt;tabItens[[#This Row],[Saldo]],tabItens[[#This Row],[Saldo]]&gt;0), tabItens[[#This Row],[PontoPed]]=0), 99, IF(AND(tabItens[[#This Row],[Saldo]]=0,tabItens[[#This Row],[PontoPed]]&gt;0), 0, (1-tabItens[[#This Row],[PctAb]])*10 ) ),0)</f>
        <v>99</v>
      </c>
      <c r="BE338" s="312">
        <f>MAX(ROUNDDOWN( IF(tabItens[[#This Row],[Abaixo]] &gt; 0,   tabItens[[#This Row],[Abaixo]] + (tabItens[[#This Row],[PontoMês]] * IF( OR( ISBLANK(tabItens[[#This Row],[ATA Nº/ANO]]), tabItens[[#This Row],[ATA Nº/ANO]] = ""),BE$2,BE$1)),0),0),0)</f>
        <v>0</v>
      </c>
      <c r="BF3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8" s="313">
        <f>SUMIF(Consumo!$C$3:$C$862,tabItens[[#This Row],[CÓDIGO]],Consumo!$E$3:$E$862)</f>
        <v>25</v>
      </c>
      <c r="BH338" s="314">
        <f>IF(AND(tabItens[[#This Row],[Pend]] &gt; 0,tabItens[[#This Row],[Consumo]] &lt;&gt; 0), tabItens[[#This Row],[Pend]] / tabItens[[#This Row],[Consumo]], 0 )</f>
        <v>7.322788517867604E-3</v>
      </c>
      <c r="BI338" s="313"/>
      <c r="BJ338" s="313"/>
      <c r="BK338" s="315" t="s">
        <v>907</v>
      </c>
    </row>
    <row r="339" spans="1:63" x14ac:dyDescent="0.3">
      <c r="A339" s="336">
        <v>92907</v>
      </c>
      <c r="B339" s="277" t="s">
        <v>1576</v>
      </c>
      <c r="C339" s="337" t="s">
        <v>268</v>
      </c>
      <c r="D339" s="338">
        <v>38</v>
      </c>
      <c r="E339" s="339"/>
      <c r="F339" s="339"/>
      <c r="G339" s="339" t="s">
        <v>892</v>
      </c>
      <c r="H339" s="281">
        <v>2381</v>
      </c>
      <c r="I339" s="340">
        <v>103003</v>
      </c>
      <c r="J339" s="341">
        <v>38</v>
      </c>
      <c r="K339" s="342">
        <v>2939</v>
      </c>
      <c r="L339" s="285">
        <f>IF(tabItens[[#This Row],[Média]] &gt; 0, tabItens[[#This Row],[QTDE ATUAL]] / tabItens[[#This Row],[Média]],999.9)</f>
        <v>8.9483244597557157</v>
      </c>
      <c r="M339" s="286">
        <v>0</v>
      </c>
      <c r="N339" s="287">
        <f>tabItens[[#This Row],[VALOR UNIT.]] * tabItens[[#This Row],[LC]]</f>
        <v>0</v>
      </c>
      <c r="O339" s="344" t="s">
        <v>2115</v>
      </c>
      <c r="P339" s="289"/>
      <c r="Q339" s="345"/>
      <c r="R339" s="343"/>
      <c r="S339" s="346"/>
      <c r="T339" s="292">
        <f>ROUNDDOWN(IFERROR(tabItens[[#This Row],[ATA DT.VALID.]] - $D$1,0) / 30,0)</f>
        <v>-1507</v>
      </c>
      <c r="U339" s="277" t="s">
        <v>1405</v>
      </c>
      <c r="V339" s="293">
        <v>1</v>
      </c>
      <c r="W339" s="294" t="s">
        <v>905</v>
      </c>
      <c r="X339" s="295">
        <v>57</v>
      </c>
      <c r="Y339" s="296">
        <v>17</v>
      </c>
      <c r="Z339" s="297"/>
      <c r="AA339" s="298"/>
      <c r="AB339" s="299"/>
      <c r="AC339" s="299"/>
      <c r="AD339" s="298"/>
      <c r="AE339" s="299"/>
      <c r="AF339" s="292"/>
      <c r="AG339" s="300" t="s">
        <v>904</v>
      </c>
      <c r="AH339" s="301"/>
      <c r="AI339" s="292">
        <v>1264</v>
      </c>
      <c r="AJ339" s="301">
        <v>44131</v>
      </c>
      <c r="AK339" s="301">
        <v>38904</v>
      </c>
      <c r="AL339" s="301">
        <v>45049</v>
      </c>
      <c r="AM339" s="346"/>
      <c r="AN339" s="339"/>
      <c r="AO339" s="302" t="str">
        <f>_xlfn.IFNA(IF(VLOOKUP(tabItens[[#This Row],[CÓDIGO]],tabExcluirDoEstoque[#Data],1,FALSE),"sim",""),"")</f>
        <v/>
      </c>
      <c r="AP339" s="303" t="str">
        <f ca="1">IF(OR(ISBLANK(tabItens[[#This Row],[ATA DT.VALID.]]),tabItens[[#This Row],[ATA DT.VALID.]]="",tabItens[[#This Row],[ATA DT.VALID.]]=" "),"",IF(TYPE(tabItens[[#This Row],[ATA DT.VALID.]])=1,ROUNDUP((tabItens[[#This Row],[ATA DT.VALID.]]-TODAY())/7,0),""))</f>
        <v/>
      </c>
      <c r="AQ339" s="304">
        <v>0</v>
      </c>
      <c r="AR339" s="305" t="str">
        <f>IF(ISBLANK(tabItens[[#This Row],[CÓDIGO]]),"",IFERROR(VLOOKUP(tabItens[[#This Row],[CÓDIGO]],Consumo!$C$3:$AC$862,26,FALSE),0))</f>
        <v>09.2023</v>
      </c>
      <c r="AS339" s="306">
        <f>SUMIF(Consumo!$C$3:$C$862,tabItens[[#This Row],[CÓDIGO]],Consumo!$N$3:$N$862) + SUMIF(Consumo!$C$3:$C$862,tabItens[[#This Row],[CÓDIGO]],Consumo!$O$3:$O$862) + SUMIF(Consumo!$C$3:$C$862,tabItens[[#This Row],[CÓDIGO]],Consumo!$P$3:$P$862) + SUMIF(Consumo!$C$3:$C$862,tabItens[[#This Row],[CÓDIGO]],Consumo!$Q$3:$Q$862)</f>
        <v>852</v>
      </c>
      <c r="AT339" s="306">
        <f>SUMIF(Consumo!$C$3:$C$862,tabItens[[#This Row],[CÓDIGO]],Consumo!$Z$3:$Z$862)</f>
        <v>3793</v>
      </c>
      <c r="AU339" s="307">
        <f>SUMIF(Consumo!$C$3:$C$862,tabItens[[#This Row],[CÓDIGO]],Consumo!$AA$3:$AA$862)</f>
        <v>1876</v>
      </c>
      <c r="AV339" s="308">
        <f>SUMIF(Consumo!$C$3:$C$862,tabItens[[#This Row],[CÓDIGO]],Consumo!$Y$3:$Y$862)</f>
        <v>266.08333333333331</v>
      </c>
      <c r="AW339" s="281">
        <f>tabItens[[#This Row],[QTDE ATUAL]] + tabItens[[#This Row],[RC QTDE]] + tabItens[[#This Row],[AF SALDO]] + tabItens[[#This Row],[Recentes]]</f>
        <v>2381</v>
      </c>
      <c r="AX339" s="309">
        <v>325</v>
      </c>
      <c r="AY339" s="309">
        <v>4</v>
      </c>
      <c r="AZ339" s="309">
        <f>IF(ISBLANK(tabItens[[#This Row],[CÓDIGO]]),"",tabItens[[#This Row],[PontoMês]] * (AZ$2+tabItens[[#This Row],[PontoQtM]]))</f>
        <v>1300</v>
      </c>
      <c r="BA339" s="308">
        <f>tabItens[[#This Row],[PontoPed]] - tabItens[[#This Row],[Saldo]] + (1/10)</f>
        <v>-1080.9000000000001</v>
      </c>
      <c r="BB339" s="308">
        <f xml:space="preserve"> tabItens[[#This Row],[PontoMês]] * BB$2 - tabItens[[#This Row],[QTDE ATUAL]] - (1/10)</f>
        <v>-2056.1</v>
      </c>
      <c r="BC339" s="310">
        <f>IF( tabItens[[#This Row],[PontoPed]]&gt;0, IF(tabItens[[#This Row],[PontoPed]]&lt;1, 1, IF( tabItens[[#This Row],[Saldo]]&gt;tabItens[[#This Row],[PontoPed]], 0, (tabItens[[#This Row],[PontoPed]]-tabItens[[#This Row],[Saldo]])/tabItens[[#This Row],[PontoPed]] ) ), 0 )</f>
        <v>0</v>
      </c>
      <c r="BD339" s="311">
        <f>ROUNDDOWN(IF( OR( AND(tabItens[[#This Row],[PontoPed]]&lt;tabItens[[#This Row],[Saldo]],tabItens[[#This Row],[Saldo]]&gt;0), tabItens[[#This Row],[PontoPed]]=0), 99, IF(AND(tabItens[[#This Row],[Saldo]]=0,tabItens[[#This Row],[PontoPed]]&gt;0), 0, (1-tabItens[[#This Row],[PctAb]])*10 ) ),0)</f>
        <v>99</v>
      </c>
      <c r="BE339" s="312">
        <f>MAX(ROUNDDOWN( IF(tabItens[[#This Row],[Abaixo]] &gt; 0,   tabItens[[#This Row],[Abaixo]] + (tabItens[[#This Row],[PontoMês]] * IF( OR( ISBLANK(tabItens[[#This Row],[ATA Nº/ANO]]), tabItens[[#This Row],[ATA Nº/ANO]] = ""),BE$2,BE$1)),0),0),0)</f>
        <v>0</v>
      </c>
      <c r="BF3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39" s="313">
        <f>SUMIF(Consumo!$C$3:$C$862,tabItens[[#This Row],[CÓDIGO]],Consumo!$E$3:$E$862)</f>
        <v>2</v>
      </c>
      <c r="BH339" s="314">
        <f>IF(AND(tabItens[[#This Row],[Pend]] &gt; 0,tabItens[[#This Row],[Consumo]] &lt;&gt; 0), tabItens[[#This Row],[Pend]] / tabItens[[#This Row],[Consumo]], 0 )</f>
        <v>5.272871078302136E-4</v>
      </c>
      <c r="BI339" s="313"/>
      <c r="BJ339" s="313"/>
      <c r="BK339" s="315" t="s">
        <v>907</v>
      </c>
    </row>
    <row r="340" spans="1:63" x14ac:dyDescent="0.3">
      <c r="A340" s="336">
        <v>92908</v>
      </c>
      <c r="B340" s="277" t="s">
        <v>1577</v>
      </c>
      <c r="C340" s="337" t="s">
        <v>268</v>
      </c>
      <c r="D340" s="338">
        <v>38</v>
      </c>
      <c r="E340" s="339"/>
      <c r="F340" s="339"/>
      <c r="G340" s="339" t="s">
        <v>892</v>
      </c>
      <c r="H340" s="281">
        <v>1822</v>
      </c>
      <c r="I340" s="340">
        <v>103003</v>
      </c>
      <c r="J340" s="341">
        <v>38</v>
      </c>
      <c r="K340" s="342">
        <v>3092</v>
      </c>
      <c r="L340" s="285">
        <f>IF(tabItens[[#This Row],[Média]] &gt; 0, tabItens[[#This Row],[QTDE ATUAL]] / tabItens[[#This Row],[Média]],999.9)</f>
        <v>6.4343731606827541</v>
      </c>
      <c r="M340" s="286">
        <v>0</v>
      </c>
      <c r="N340" s="287">
        <f>tabItens[[#This Row],[VALOR UNIT.]] * tabItens[[#This Row],[LC]]</f>
        <v>0</v>
      </c>
      <c r="O340" s="344" t="s">
        <v>2115</v>
      </c>
      <c r="P340" s="289"/>
      <c r="Q340" s="345"/>
      <c r="R340" s="343"/>
      <c r="S340" s="346"/>
      <c r="T340" s="292">
        <f>ROUNDDOWN(IFERROR(tabItens[[#This Row],[ATA DT.VALID.]] - $D$1,0) / 30,0)</f>
        <v>-1507</v>
      </c>
      <c r="U340" s="277" t="s">
        <v>1405</v>
      </c>
      <c r="V340" s="293">
        <v>1</v>
      </c>
      <c r="W340" s="294" t="s">
        <v>905</v>
      </c>
      <c r="X340" s="295">
        <v>57</v>
      </c>
      <c r="Y340" s="296">
        <v>17</v>
      </c>
      <c r="Z340" s="297"/>
      <c r="AA340" s="298"/>
      <c r="AB340" s="299"/>
      <c r="AC340" s="299"/>
      <c r="AD340" s="298"/>
      <c r="AE340" s="299"/>
      <c r="AF340" s="292"/>
      <c r="AG340" s="300" t="s">
        <v>904</v>
      </c>
      <c r="AH340" s="301"/>
      <c r="AI340" s="292">
        <v>1328</v>
      </c>
      <c r="AJ340" s="301">
        <v>44141</v>
      </c>
      <c r="AK340" s="301">
        <v>38904</v>
      </c>
      <c r="AL340" s="301">
        <v>45049</v>
      </c>
      <c r="AM340" s="346"/>
      <c r="AN340" s="339"/>
      <c r="AO340" s="302" t="str">
        <f>_xlfn.IFNA(IF(VLOOKUP(tabItens[[#This Row],[CÓDIGO]],tabExcluirDoEstoque[#Data],1,FALSE),"sim",""),"")</f>
        <v/>
      </c>
      <c r="AP340" s="303" t="str">
        <f ca="1">IF(OR(ISBLANK(tabItens[[#This Row],[ATA DT.VALID.]]),tabItens[[#This Row],[ATA DT.VALID.]]="",tabItens[[#This Row],[ATA DT.VALID.]]=" "),"",IF(TYPE(tabItens[[#This Row],[ATA DT.VALID.]])=1,ROUNDUP((tabItens[[#This Row],[ATA DT.VALID.]]-TODAY())/7,0),""))</f>
        <v/>
      </c>
      <c r="AQ340" s="304">
        <v>0</v>
      </c>
      <c r="AR340" s="305" t="str">
        <f>IF(ISBLANK(tabItens[[#This Row],[CÓDIGO]]),"",IFERROR(VLOOKUP(tabItens[[#This Row],[CÓDIGO]],Consumo!$C$3:$AC$862,26,FALSE),0))</f>
        <v>09.2023</v>
      </c>
      <c r="AS340" s="306">
        <f>SUMIF(Consumo!$C$3:$C$862,tabItens[[#This Row],[CÓDIGO]],Consumo!$N$3:$N$862) + SUMIF(Consumo!$C$3:$C$862,tabItens[[#This Row],[CÓDIGO]],Consumo!$O$3:$O$862) + SUMIF(Consumo!$C$3:$C$862,tabItens[[#This Row],[CÓDIGO]],Consumo!$P$3:$P$862) + SUMIF(Consumo!$C$3:$C$862,tabItens[[#This Row],[CÓDIGO]],Consumo!$Q$3:$Q$862)</f>
        <v>951</v>
      </c>
      <c r="AT340" s="306">
        <f>SUMIF(Consumo!$C$3:$C$862,tabItens[[#This Row],[CÓDIGO]],Consumo!$Z$3:$Z$862)</f>
        <v>3998</v>
      </c>
      <c r="AU340" s="307">
        <f>SUMIF(Consumo!$C$3:$C$862,tabItens[[#This Row],[CÓDIGO]],Consumo!$AA$3:$AA$862)</f>
        <v>1900</v>
      </c>
      <c r="AV340" s="308">
        <f>SUMIF(Consumo!$C$3:$C$862,tabItens[[#This Row],[CÓDIGO]],Consumo!$Y$3:$Y$862)</f>
        <v>283.16666666666669</v>
      </c>
      <c r="AW340" s="281">
        <f>tabItens[[#This Row],[QTDE ATUAL]] + tabItens[[#This Row],[RC QTDE]] + tabItens[[#This Row],[AF SALDO]] + tabItens[[#This Row],[Recentes]]</f>
        <v>1822</v>
      </c>
      <c r="AX340" s="309">
        <v>327</v>
      </c>
      <c r="AY340" s="309">
        <v>4</v>
      </c>
      <c r="AZ340" s="309">
        <f>IF(ISBLANK(tabItens[[#This Row],[CÓDIGO]]),"",tabItens[[#This Row],[PontoMês]] * (AZ$2+tabItens[[#This Row],[PontoQtM]]))</f>
        <v>1308</v>
      </c>
      <c r="BA340" s="308">
        <f>tabItens[[#This Row],[PontoPed]] - tabItens[[#This Row],[Saldo]] + (1/10)</f>
        <v>-513.9</v>
      </c>
      <c r="BB340" s="308">
        <f xml:space="preserve"> tabItens[[#This Row],[PontoMês]] * BB$2 - tabItens[[#This Row],[QTDE ATUAL]] - (1/10)</f>
        <v>-1495.1</v>
      </c>
      <c r="BC340" s="310">
        <f>IF( tabItens[[#This Row],[PontoPed]]&gt;0, IF(tabItens[[#This Row],[PontoPed]]&lt;1, 1, IF( tabItens[[#This Row],[Saldo]]&gt;tabItens[[#This Row],[PontoPed]], 0, (tabItens[[#This Row],[PontoPed]]-tabItens[[#This Row],[Saldo]])/tabItens[[#This Row],[PontoPed]] ) ), 0 )</f>
        <v>0</v>
      </c>
      <c r="BD340" s="311">
        <f>ROUNDDOWN(IF( OR( AND(tabItens[[#This Row],[PontoPed]]&lt;tabItens[[#This Row],[Saldo]],tabItens[[#This Row],[Saldo]]&gt;0), tabItens[[#This Row],[PontoPed]]=0), 99, IF(AND(tabItens[[#This Row],[Saldo]]=0,tabItens[[#This Row],[PontoPed]]&gt;0), 0, (1-tabItens[[#This Row],[PctAb]])*10 ) ),0)</f>
        <v>99</v>
      </c>
      <c r="BE340" s="312">
        <f>MAX(ROUNDDOWN( IF(tabItens[[#This Row],[Abaixo]] &gt; 0,   tabItens[[#This Row],[Abaixo]] + (tabItens[[#This Row],[PontoMês]] * IF( OR( ISBLANK(tabItens[[#This Row],[ATA Nº/ANO]]), tabItens[[#This Row],[ATA Nº/ANO]] = ""),BE$2,BE$1)),0),0),0)</f>
        <v>0</v>
      </c>
      <c r="BF3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0" s="313">
        <f>SUMIF(Consumo!$C$3:$C$862,tabItens[[#This Row],[CÓDIGO]],Consumo!$E$3:$E$862)</f>
        <v>13</v>
      </c>
      <c r="BH340" s="314">
        <f>IF(AND(tabItens[[#This Row],[Pend]] &gt; 0,tabItens[[#This Row],[Consumo]] &lt;&gt; 0), tabItens[[#This Row],[Pend]] / tabItens[[#This Row],[Consumo]], 0 )</f>
        <v>3.2516258129064533E-3</v>
      </c>
      <c r="BI340" s="313"/>
      <c r="BJ340" s="313"/>
      <c r="BK340" s="315" t="s">
        <v>907</v>
      </c>
    </row>
    <row r="341" spans="1:63" x14ac:dyDescent="0.3">
      <c r="A341" s="336">
        <v>10302</v>
      </c>
      <c r="B341" s="277" t="s">
        <v>942</v>
      </c>
      <c r="C341" s="337" t="s">
        <v>943</v>
      </c>
      <c r="D341" s="338">
        <v>15.86</v>
      </c>
      <c r="E341" s="339"/>
      <c r="F341" s="339"/>
      <c r="G341" s="339" t="s">
        <v>892</v>
      </c>
      <c r="H341" s="281">
        <v>7683</v>
      </c>
      <c r="I341" s="340">
        <v>103003</v>
      </c>
      <c r="J341" s="341">
        <v>15.86</v>
      </c>
      <c r="K341" s="342">
        <v>2830</v>
      </c>
      <c r="L341" s="285">
        <f>IF(tabItens[[#This Row],[Média]] &gt; 0, tabItens[[#This Row],[QTDE ATUAL]] / tabItens[[#This Row],[Média]],999.9)</f>
        <v>31.12626603646185</v>
      </c>
      <c r="M341" s="286">
        <v>0</v>
      </c>
      <c r="N341" s="287">
        <f>tabItens[[#This Row],[VALOR UNIT.]] * tabItens[[#This Row],[LC]]</f>
        <v>0</v>
      </c>
      <c r="O341" s="344" t="s">
        <v>2115</v>
      </c>
      <c r="P341" s="289"/>
      <c r="Q341" s="345"/>
      <c r="R341" s="343"/>
      <c r="S341" s="346"/>
      <c r="T341" s="292">
        <f>ROUNDDOWN(IFERROR(tabItens[[#This Row],[ATA DT.VALID.]] - $D$1,0) / 30,0)</f>
        <v>-1507</v>
      </c>
      <c r="U341" s="277" t="s">
        <v>944</v>
      </c>
      <c r="V341" s="293">
        <v>1</v>
      </c>
      <c r="W341" s="294" t="s">
        <v>905</v>
      </c>
      <c r="X341" s="295">
        <v>57</v>
      </c>
      <c r="Y341" s="296">
        <v>19</v>
      </c>
      <c r="Z341" s="297"/>
      <c r="AA341" s="298"/>
      <c r="AB341" s="299"/>
      <c r="AC341" s="299"/>
      <c r="AD341" s="298"/>
      <c r="AE341" s="299"/>
      <c r="AF341" s="292"/>
      <c r="AG341" s="300" t="s">
        <v>904</v>
      </c>
      <c r="AH341" s="301"/>
      <c r="AI341" s="292">
        <v>1178</v>
      </c>
      <c r="AJ341" s="301">
        <v>43826</v>
      </c>
      <c r="AK341" s="301" t="s">
        <v>892</v>
      </c>
      <c r="AL341" s="301">
        <v>43815</v>
      </c>
      <c r="AM341" s="346"/>
      <c r="AN341" s="339"/>
      <c r="AO341" s="302" t="str">
        <f>_xlfn.IFNA(IF(VLOOKUP(tabItens[[#This Row],[CÓDIGO]],tabExcluirDoEstoque[#Data],1,FALSE),"sim",""),"")</f>
        <v/>
      </c>
      <c r="AP341" s="303" t="str">
        <f ca="1">IF(OR(ISBLANK(tabItens[[#This Row],[ATA DT.VALID.]]),tabItens[[#This Row],[ATA DT.VALID.]]="",tabItens[[#This Row],[ATA DT.VALID.]]=" "),"",IF(TYPE(tabItens[[#This Row],[ATA DT.VALID.]])=1,ROUNDUP((tabItens[[#This Row],[ATA DT.VALID.]]-TODAY())/7,0),""))</f>
        <v/>
      </c>
      <c r="AQ341" s="304">
        <v>0</v>
      </c>
      <c r="AR341" s="305" t="str">
        <f>IF(ISBLANK(tabItens[[#This Row],[CÓDIGO]]),"",IFERROR(VLOOKUP(tabItens[[#This Row],[CÓDIGO]],Consumo!$C$3:$AC$862,26,FALSE),0))</f>
        <v>09.2023</v>
      </c>
      <c r="AS341" s="306">
        <f>SUMIF(Consumo!$C$3:$C$862,tabItens[[#This Row],[CÓDIGO]],Consumo!$N$3:$N$862) + SUMIF(Consumo!$C$3:$C$862,tabItens[[#This Row],[CÓDIGO]],Consumo!$O$3:$O$862) + SUMIF(Consumo!$C$3:$C$862,tabItens[[#This Row],[CÓDIGO]],Consumo!$P$3:$P$862) + SUMIF(Consumo!$C$3:$C$862,tabItens[[#This Row],[CÓDIGO]],Consumo!$Q$3:$Q$862)</f>
        <v>698</v>
      </c>
      <c r="AT341" s="306">
        <f>SUMIF(Consumo!$C$3:$C$862,tabItens[[#This Row],[CÓDIGO]],Consumo!$Z$3:$Z$862)</f>
        <v>3557</v>
      </c>
      <c r="AU341" s="307">
        <f>SUMIF(Consumo!$C$3:$C$862,tabItens[[#This Row],[CÓDIGO]],Consumo!$AA$3:$AA$862)</f>
        <v>1839</v>
      </c>
      <c r="AV341" s="308">
        <f>SUMIF(Consumo!$C$3:$C$862,tabItens[[#This Row],[CÓDIGO]],Consumo!$Y$3:$Y$862)</f>
        <v>246.83333333333334</v>
      </c>
      <c r="AW341" s="281">
        <f>tabItens[[#This Row],[QTDE ATUAL]] + tabItens[[#This Row],[RC QTDE]] + tabItens[[#This Row],[AF SALDO]] + tabItens[[#This Row],[Recentes]]</f>
        <v>7683</v>
      </c>
      <c r="AX341" s="309">
        <v>316</v>
      </c>
      <c r="AY341" s="309">
        <v>4</v>
      </c>
      <c r="AZ341" s="309">
        <f>IF(ISBLANK(tabItens[[#This Row],[CÓDIGO]]),"",tabItens[[#This Row],[PontoMês]] * (AZ$2+tabItens[[#This Row],[PontoQtM]]))</f>
        <v>1264</v>
      </c>
      <c r="BA341" s="308">
        <f>tabItens[[#This Row],[PontoPed]] - tabItens[[#This Row],[Saldo]] + (1/10)</f>
        <v>-6418.9</v>
      </c>
      <c r="BB341" s="308">
        <f xml:space="preserve"> tabItens[[#This Row],[PontoMês]] * BB$2 - tabItens[[#This Row],[QTDE ATUAL]] - (1/10)</f>
        <v>-7367.1</v>
      </c>
      <c r="BC341" s="310">
        <f>IF( tabItens[[#This Row],[PontoPed]]&gt;0, IF(tabItens[[#This Row],[PontoPed]]&lt;1, 1, IF( tabItens[[#This Row],[Saldo]]&gt;tabItens[[#This Row],[PontoPed]], 0, (tabItens[[#This Row],[PontoPed]]-tabItens[[#This Row],[Saldo]])/tabItens[[#This Row],[PontoPed]] ) ), 0 )</f>
        <v>0</v>
      </c>
      <c r="BD341" s="311">
        <f>ROUNDDOWN(IF( OR( AND(tabItens[[#This Row],[PontoPed]]&lt;tabItens[[#This Row],[Saldo]],tabItens[[#This Row],[Saldo]]&gt;0), tabItens[[#This Row],[PontoPed]]=0), 99, IF(AND(tabItens[[#This Row],[Saldo]]=0,tabItens[[#This Row],[PontoPed]]&gt;0), 0, (1-tabItens[[#This Row],[PctAb]])*10 ) ),0)</f>
        <v>99</v>
      </c>
      <c r="BE341" s="312">
        <f>MAX(ROUNDDOWN( IF(tabItens[[#This Row],[Abaixo]] &gt; 0,   tabItens[[#This Row],[Abaixo]] + (tabItens[[#This Row],[PontoMês]] * IF( OR( ISBLANK(tabItens[[#This Row],[ATA Nº/ANO]]), tabItens[[#This Row],[ATA Nº/ANO]] = ""),BE$2,BE$1)),0),0),0)</f>
        <v>0</v>
      </c>
      <c r="BF3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1" s="313">
        <f>SUMIF(Consumo!$C$3:$C$862,tabItens[[#This Row],[CÓDIGO]],Consumo!$E$3:$E$862)</f>
        <v>24</v>
      </c>
      <c r="BH341" s="314">
        <f>IF(AND(tabItens[[#This Row],[Pend]] &gt; 0,tabItens[[#This Row],[Consumo]] &lt;&gt; 0), tabItens[[#This Row],[Pend]] / tabItens[[#This Row],[Consumo]], 0 )</f>
        <v>6.7472589260612875E-3</v>
      </c>
      <c r="BI341" s="313"/>
      <c r="BJ341" s="313"/>
      <c r="BK341" s="315" t="s">
        <v>907</v>
      </c>
    </row>
    <row r="342" spans="1:63" x14ac:dyDescent="0.3">
      <c r="A342" s="336">
        <v>135013</v>
      </c>
      <c r="B342" s="277" t="s">
        <v>1939</v>
      </c>
      <c r="C342" s="337" t="s">
        <v>437</v>
      </c>
      <c r="D342" s="338">
        <v>51.52</v>
      </c>
      <c r="E342" s="339"/>
      <c r="F342" s="339"/>
      <c r="G342" s="339" t="s">
        <v>892</v>
      </c>
      <c r="H342" s="281">
        <v>1</v>
      </c>
      <c r="I342" s="340">
        <v>103003</v>
      </c>
      <c r="J342" s="341">
        <v>51.52</v>
      </c>
      <c r="K342" s="342"/>
      <c r="L342" s="285">
        <f>IF(tabItens[[#This Row],[Média]] &gt; 0, tabItens[[#This Row],[QTDE ATUAL]] / tabItens[[#This Row],[Média]],999.9)</f>
        <v>999.9</v>
      </c>
      <c r="M342" s="286">
        <v>0</v>
      </c>
      <c r="N342" s="287">
        <f>tabItens[[#This Row],[VALOR UNIT.]] * tabItens[[#This Row],[LC]]</f>
        <v>0</v>
      </c>
      <c r="O342" s="344" t="s">
        <v>2230</v>
      </c>
      <c r="P342" s="289"/>
      <c r="Q342" s="345"/>
      <c r="R342" s="343"/>
      <c r="S342" s="346"/>
      <c r="T342" s="292">
        <f>ROUNDDOWN(IFERROR(tabItens[[#This Row],[ATA DT.VALID.]] - $D$1,0) / 30,0)</f>
        <v>-1507</v>
      </c>
      <c r="U342" s="277" t="s">
        <v>1533</v>
      </c>
      <c r="V342" s="293">
        <v>1</v>
      </c>
      <c r="W342" s="294" t="s">
        <v>2109</v>
      </c>
      <c r="X342" s="295">
        <v>54</v>
      </c>
      <c r="Y342" s="296">
        <v>4</v>
      </c>
      <c r="Z342" s="297"/>
      <c r="AA342" s="298"/>
      <c r="AB342" s="299"/>
      <c r="AC342" s="299"/>
      <c r="AD342" s="298"/>
      <c r="AE342" s="299"/>
      <c r="AF342" s="292"/>
      <c r="AG342" s="300" t="s">
        <v>904</v>
      </c>
      <c r="AH342" s="301"/>
      <c r="AI342" s="292">
        <v>0</v>
      </c>
      <c r="AJ342" s="301">
        <v>43818</v>
      </c>
      <c r="AK342" s="301">
        <v>43235</v>
      </c>
      <c r="AL342" s="301">
        <v>43780</v>
      </c>
      <c r="AM342" s="346"/>
      <c r="AN342" s="339"/>
      <c r="AO342" s="302" t="str">
        <f>_xlfn.IFNA(IF(VLOOKUP(tabItens[[#This Row],[CÓDIGO]],tabExcluirDoEstoque[#Data],1,FALSE),"sim",""),"")</f>
        <v/>
      </c>
      <c r="AP342" s="303" t="str">
        <f ca="1">IF(OR(ISBLANK(tabItens[[#This Row],[ATA DT.VALID.]]),tabItens[[#This Row],[ATA DT.VALID.]]="",tabItens[[#This Row],[ATA DT.VALID.]]=" "),"",IF(TYPE(tabItens[[#This Row],[ATA DT.VALID.]])=1,ROUNDUP((tabItens[[#This Row],[ATA DT.VALID.]]-TODAY())/7,0),""))</f>
        <v/>
      </c>
      <c r="AQ342" s="304">
        <v>0</v>
      </c>
      <c r="AR342" s="305">
        <f>IF(ISBLANK(tabItens[[#This Row],[CÓDIGO]]),"",IFERROR(VLOOKUP(tabItens[[#This Row],[CÓDIGO]],Consumo!$C$3:$AC$862,26,FALSE),0))</f>
        <v>0</v>
      </c>
      <c r="AS342" s="306">
        <f>SUMIF(Consumo!$C$3:$C$862,tabItens[[#This Row],[CÓDIGO]],Consumo!$N$3:$N$862) + SUMIF(Consumo!$C$3:$C$862,tabItens[[#This Row],[CÓDIGO]],Consumo!$O$3:$O$862) + SUMIF(Consumo!$C$3:$C$862,tabItens[[#This Row],[CÓDIGO]],Consumo!$P$3:$P$862) + SUMIF(Consumo!$C$3:$C$862,tabItens[[#This Row],[CÓDIGO]],Consumo!$Q$3:$Q$862)</f>
        <v>0</v>
      </c>
      <c r="AT342" s="306">
        <f>SUMIF(Consumo!$C$3:$C$862,tabItens[[#This Row],[CÓDIGO]],Consumo!$Z$3:$Z$862)</f>
        <v>0</v>
      </c>
      <c r="AU342" s="307">
        <f>SUMIF(Consumo!$C$3:$C$862,tabItens[[#This Row],[CÓDIGO]],Consumo!$AA$3:$AA$862)</f>
        <v>0</v>
      </c>
      <c r="AV342" s="308">
        <f>SUMIF(Consumo!$C$3:$C$862,tabItens[[#This Row],[CÓDIGO]],Consumo!$Y$3:$Y$862)</f>
        <v>0</v>
      </c>
      <c r="AW342" s="281">
        <f>tabItens[[#This Row],[QTDE ATUAL]] + tabItens[[#This Row],[RC QTDE]] + tabItens[[#This Row],[AF SALDO]] + tabItens[[#This Row],[Recentes]]</f>
        <v>1</v>
      </c>
      <c r="AX342" s="309">
        <v>0</v>
      </c>
      <c r="AY342" s="309">
        <v>4</v>
      </c>
      <c r="AZ342" s="309">
        <f>IF(ISBLANK(tabItens[[#This Row],[CÓDIGO]]),"",tabItens[[#This Row],[PontoMês]] * (AZ$2+tabItens[[#This Row],[PontoQtM]]))</f>
        <v>0</v>
      </c>
      <c r="BA342" s="308">
        <f>tabItens[[#This Row],[PontoPed]] - tabItens[[#This Row],[Saldo]] + (1/10)</f>
        <v>-0.9</v>
      </c>
      <c r="BB342" s="308">
        <f xml:space="preserve"> tabItens[[#This Row],[PontoMês]] * BB$2 - tabItens[[#This Row],[QTDE ATUAL]] - (1/10)</f>
        <v>-1.1000000000000001</v>
      </c>
      <c r="BC342" s="310">
        <f>IF( tabItens[[#This Row],[PontoPed]]&gt;0, IF(tabItens[[#This Row],[PontoPed]]&lt;1, 1, IF( tabItens[[#This Row],[Saldo]]&gt;tabItens[[#This Row],[PontoPed]], 0, (tabItens[[#This Row],[PontoPed]]-tabItens[[#This Row],[Saldo]])/tabItens[[#This Row],[PontoPed]] ) ), 0 )</f>
        <v>0</v>
      </c>
      <c r="BD342" s="311">
        <f>ROUNDDOWN(IF( OR( AND(tabItens[[#This Row],[PontoPed]]&lt;tabItens[[#This Row],[Saldo]],tabItens[[#This Row],[Saldo]]&gt;0), tabItens[[#This Row],[PontoPed]]=0), 99, IF(AND(tabItens[[#This Row],[Saldo]]=0,tabItens[[#This Row],[PontoPed]]&gt;0), 0, (1-tabItens[[#This Row],[PctAb]])*10 ) ),0)</f>
        <v>99</v>
      </c>
      <c r="BE342" s="312">
        <f>MAX(ROUNDDOWN( IF(tabItens[[#This Row],[Abaixo]] &gt; 0,   tabItens[[#This Row],[Abaixo]] + (tabItens[[#This Row],[PontoMês]] * IF( OR( ISBLANK(tabItens[[#This Row],[ATA Nº/ANO]]), tabItens[[#This Row],[ATA Nº/ANO]] = ""),BE$2,BE$1)),0),0),0)</f>
        <v>0</v>
      </c>
      <c r="BF3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2" s="313">
        <f>SUMIF(Consumo!$C$3:$C$862,tabItens[[#This Row],[CÓDIGO]],Consumo!$E$3:$E$862)</f>
        <v>0</v>
      </c>
      <c r="BH342" s="314">
        <f>IF(AND(tabItens[[#This Row],[Pend]] &gt; 0,tabItens[[#This Row],[Consumo]] &lt;&gt; 0), tabItens[[#This Row],[Pend]] / tabItens[[#This Row],[Consumo]], 0 )</f>
        <v>0</v>
      </c>
      <c r="BI342" s="313"/>
      <c r="BJ342" s="313"/>
      <c r="BK342" s="315" t="s">
        <v>907</v>
      </c>
    </row>
    <row r="343" spans="1:63" x14ac:dyDescent="0.3">
      <c r="A343" s="336">
        <v>135014</v>
      </c>
      <c r="B343" s="277" t="s">
        <v>1940</v>
      </c>
      <c r="C343" s="337" t="s">
        <v>437</v>
      </c>
      <c r="D343" s="338">
        <v>51.52</v>
      </c>
      <c r="E343" s="339"/>
      <c r="F343" s="339"/>
      <c r="G343" s="339" t="s">
        <v>892</v>
      </c>
      <c r="H343" s="281">
        <v>0</v>
      </c>
      <c r="I343" s="340">
        <v>103003</v>
      </c>
      <c r="J343" s="341">
        <v>51.52</v>
      </c>
      <c r="K343" s="342">
        <v>4</v>
      </c>
      <c r="L343" s="285">
        <f>IF(tabItens[[#This Row],[Média]] &gt; 0, tabItens[[#This Row],[QTDE ATUAL]] / tabItens[[#This Row],[Média]],999.9)</f>
        <v>0</v>
      </c>
      <c r="M343" s="286">
        <v>0</v>
      </c>
      <c r="N343" s="287">
        <f>tabItens[[#This Row],[VALOR UNIT.]] * tabItens[[#This Row],[LC]]</f>
        <v>0</v>
      </c>
      <c r="O343" s="344" t="s">
        <v>2230</v>
      </c>
      <c r="P343" s="289"/>
      <c r="Q343" s="345"/>
      <c r="R343" s="343"/>
      <c r="S343" s="346"/>
      <c r="T343" s="292">
        <f>ROUNDDOWN(IFERROR(tabItens[[#This Row],[ATA DT.VALID.]] - $D$1,0) / 30,0)</f>
        <v>-1507</v>
      </c>
      <c r="U343" s="277" t="s">
        <v>1533</v>
      </c>
      <c r="V343" s="293">
        <v>1</v>
      </c>
      <c r="W343" s="294" t="s">
        <v>2109</v>
      </c>
      <c r="X343" s="295">
        <v>54</v>
      </c>
      <c r="Y343" s="296">
        <v>4</v>
      </c>
      <c r="Z343" s="297"/>
      <c r="AA343" s="298"/>
      <c r="AB343" s="299"/>
      <c r="AC343" s="299"/>
      <c r="AD343" s="298"/>
      <c r="AE343" s="299"/>
      <c r="AF343" s="292"/>
      <c r="AG343" s="300" t="s">
        <v>904</v>
      </c>
      <c r="AH343" s="301"/>
      <c r="AI343" s="292">
        <v>2</v>
      </c>
      <c r="AJ343" s="301">
        <v>43819</v>
      </c>
      <c r="AK343" s="301">
        <v>43235</v>
      </c>
      <c r="AL343" s="301">
        <v>43780</v>
      </c>
      <c r="AM343" s="346"/>
      <c r="AN343" s="339"/>
      <c r="AO343" s="302" t="str">
        <f>_xlfn.IFNA(IF(VLOOKUP(tabItens[[#This Row],[CÓDIGO]],tabExcluirDoEstoque[#Data],1,FALSE),"sim",""),"")</f>
        <v/>
      </c>
      <c r="AP343" s="303" t="str">
        <f ca="1">IF(OR(ISBLANK(tabItens[[#This Row],[ATA DT.VALID.]]),tabItens[[#This Row],[ATA DT.VALID.]]="",tabItens[[#This Row],[ATA DT.VALID.]]=" "),"",IF(TYPE(tabItens[[#This Row],[ATA DT.VALID.]])=1,ROUNDUP((tabItens[[#This Row],[ATA DT.VALID.]]-TODAY())/7,0),""))</f>
        <v/>
      </c>
      <c r="AQ343" s="304">
        <v>0</v>
      </c>
      <c r="AR343" s="305" t="str">
        <f>IF(ISBLANK(tabItens[[#This Row],[CÓDIGO]]),"",IFERROR(VLOOKUP(tabItens[[#This Row],[CÓDIGO]],Consumo!$C$3:$AC$862,26,FALSE),0))</f>
        <v>04.2023</v>
      </c>
      <c r="AS343" s="306">
        <f>SUMIF(Consumo!$C$3:$C$862,tabItens[[#This Row],[CÓDIGO]],Consumo!$N$3:$N$862) + SUMIF(Consumo!$C$3:$C$862,tabItens[[#This Row],[CÓDIGO]],Consumo!$O$3:$O$862) + SUMIF(Consumo!$C$3:$C$862,tabItens[[#This Row],[CÓDIGO]],Consumo!$P$3:$P$862) + SUMIF(Consumo!$C$3:$C$862,tabItens[[#This Row],[CÓDIGO]],Consumo!$Q$3:$Q$862)</f>
        <v>0</v>
      </c>
      <c r="AT343" s="306">
        <f>SUMIF(Consumo!$C$3:$C$862,tabItens[[#This Row],[CÓDIGO]],Consumo!$Z$3:$Z$862)</f>
        <v>4</v>
      </c>
      <c r="AU343" s="307">
        <f>SUMIF(Consumo!$C$3:$C$862,tabItens[[#This Row],[CÓDIGO]],Consumo!$AA$3:$AA$862)</f>
        <v>2</v>
      </c>
      <c r="AV343" s="308">
        <f>SUMIF(Consumo!$C$3:$C$862,tabItens[[#This Row],[CÓDIGO]],Consumo!$Y$3:$Y$862)</f>
        <v>0.25</v>
      </c>
      <c r="AW343" s="281">
        <f>tabItens[[#This Row],[QTDE ATUAL]] + tabItens[[#This Row],[RC QTDE]] + tabItens[[#This Row],[AF SALDO]] + tabItens[[#This Row],[Recentes]]</f>
        <v>0</v>
      </c>
      <c r="AX343" s="309">
        <v>0</v>
      </c>
      <c r="AY343" s="309">
        <v>4</v>
      </c>
      <c r="AZ343" s="309">
        <f>IF(ISBLANK(tabItens[[#This Row],[CÓDIGO]]),"",tabItens[[#This Row],[PontoMês]] * (AZ$2+tabItens[[#This Row],[PontoQtM]]))</f>
        <v>0</v>
      </c>
      <c r="BA343" s="308">
        <f>tabItens[[#This Row],[PontoPed]] - tabItens[[#This Row],[Saldo]] + (1/10)</f>
        <v>0.1</v>
      </c>
      <c r="BB343" s="308">
        <f xml:space="preserve"> tabItens[[#This Row],[PontoMês]] * BB$2 - tabItens[[#This Row],[QTDE ATUAL]] - (1/10)</f>
        <v>-0.1</v>
      </c>
      <c r="BC343" s="310">
        <f>IF( tabItens[[#This Row],[PontoPed]]&gt;0, IF(tabItens[[#This Row],[PontoPed]]&lt;1, 1, IF( tabItens[[#This Row],[Saldo]]&gt;tabItens[[#This Row],[PontoPed]], 0, (tabItens[[#This Row],[PontoPed]]-tabItens[[#This Row],[Saldo]])/tabItens[[#This Row],[PontoPed]] ) ), 0 )</f>
        <v>0</v>
      </c>
      <c r="BD343" s="311">
        <f>ROUNDDOWN(IF( OR( AND(tabItens[[#This Row],[PontoPed]]&lt;tabItens[[#This Row],[Saldo]],tabItens[[#This Row],[Saldo]]&gt;0), tabItens[[#This Row],[PontoPed]]=0), 99, IF(AND(tabItens[[#This Row],[Saldo]]=0,tabItens[[#This Row],[PontoPed]]&gt;0), 0, (1-tabItens[[#This Row],[PctAb]])*10 ) ),0)</f>
        <v>99</v>
      </c>
      <c r="BE343" s="312">
        <f>MAX(ROUNDDOWN( IF(tabItens[[#This Row],[Abaixo]] &gt; 0,   tabItens[[#This Row],[Abaixo]] + (tabItens[[#This Row],[PontoMês]] * IF( OR( ISBLANK(tabItens[[#This Row],[ATA Nº/ANO]]), tabItens[[#This Row],[ATA Nº/ANO]] = ""),BE$2,BE$1)),0),0),0)</f>
        <v>0</v>
      </c>
      <c r="BF3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3" s="313">
        <f>SUMIF(Consumo!$C$3:$C$862,tabItens[[#This Row],[CÓDIGO]],Consumo!$E$3:$E$862)</f>
        <v>0</v>
      </c>
      <c r="BH343" s="314">
        <f>IF(AND(tabItens[[#This Row],[Pend]] &gt; 0,tabItens[[#This Row],[Consumo]] &lt;&gt; 0), tabItens[[#This Row],[Pend]] / tabItens[[#This Row],[Consumo]], 0 )</f>
        <v>0</v>
      </c>
      <c r="BI343" s="313"/>
      <c r="BJ343" s="313"/>
      <c r="BK343" s="315" t="s">
        <v>907</v>
      </c>
    </row>
    <row r="344" spans="1:63" x14ac:dyDescent="0.3">
      <c r="A344" s="336">
        <v>106914</v>
      </c>
      <c r="B344" s="277" t="s">
        <v>1686</v>
      </c>
      <c r="C344" s="337" t="s">
        <v>264</v>
      </c>
      <c r="D344" s="338">
        <v>86.54</v>
      </c>
      <c r="E344" s="339"/>
      <c r="F344" s="339"/>
      <c r="G344" s="339" t="s">
        <v>892</v>
      </c>
      <c r="H344" s="281">
        <v>3</v>
      </c>
      <c r="I344" s="340">
        <v>103003</v>
      </c>
      <c r="J344" s="341">
        <v>86.54</v>
      </c>
      <c r="K344" s="342"/>
      <c r="L344" s="285">
        <f>IF(tabItens[[#This Row],[Média]] &gt; 0, tabItens[[#This Row],[QTDE ATUAL]] / tabItens[[#This Row],[Média]],999.9)</f>
        <v>999.9</v>
      </c>
      <c r="M344" s="286">
        <v>0</v>
      </c>
      <c r="N344" s="287">
        <f>tabItens[[#This Row],[VALOR UNIT.]] * tabItens[[#This Row],[LC]]</f>
        <v>0</v>
      </c>
      <c r="O344" s="344" t="s">
        <v>2200</v>
      </c>
      <c r="P344" s="289"/>
      <c r="Q344" s="345"/>
      <c r="R344" s="343"/>
      <c r="S344" s="346"/>
      <c r="T344" s="292">
        <f>ROUNDDOWN(IFERROR(tabItens[[#This Row],[ATA DT.VALID.]] - $D$1,0) / 30,0)</f>
        <v>-1507</v>
      </c>
      <c r="U344" s="277" t="s">
        <v>1533</v>
      </c>
      <c r="V344" s="293">
        <v>1</v>
      </c>
      <c r="W344" s="294" t="s">
        <v>2109</v>
      </c>
      <c r="X344" s="295">
        <v>54</v>
      </c>
      <c r="Y344" s="296">
        <v>4</v>
      </c>
      <c r="Z344" s="297"/>
      <c r="AA344" s="298"/>
      <c r="AB344" s="299"/>
      <c r="AC344" s="299"/>
      <c r="AD344" s="298"/>
      <c r="AE344" s="299"/>
      <c r="AF344" s="292"/>
      <c r="AG344" s="300" t="s">
        <v>904</v>
      </c>
      <c r="AH344" s="301"/>
      <c r="AI344" s="292">
        <v>0</v>
      </c>
      <c r="AJ344" s="301">
        <v>43703</v>
      </c>
      <c r="AK344" s="301">
        <v>39624</v>
      </c>
      <c r="AL344" s="301">
        <v>43677</v>
      </c>
      <c r="AM344" s="346"/>
      <c r="AN344" s="339"/>
      <c r="AO344" s="302" t="str">
        <f>_xlfn.IFNA(IF(VLOOKUP(tabItens[[#This Row],[CÓDIGO]],tabExcluirDoEstoque[#Data],1,FALSE),"sim",""),"")</f>
        <v/>
      </c>
      <c r="AP344" s="303" t="str">
        <f ca="1">IF(OR(ISBLANK(tabItens[[#This Row],[ATA DT.VALID.]]),tabItens[[#This Row],[ATA DT.VALID.]]="",tabItens[[#This Row],[ATA DT.VALID.]]=" "),"",IF(TYPE(tabItens[[#This Row],[ATA DT.VALID.]])=1,ROUNDUP((tabItens[[#This Row],[ATA DT.VALID.]]-TODAY())/7,0),""))</f>
        <v/>
      </c>
      <c r="AQ344" s="304">
        <v>0</v>
      </c>
      <c r="AR344" s="305">
        <f>IF(ISBLANK(tabItens[[#This Row],[CÓDIGO]]),"",IFERROR(VLOOKUP(tabItens[[#This Row],[CÓDIGO]],Consumo!$C$3:$AC$862,26,FALSE),0))</f>
        <v>0</v>
      </c>
      <c r="AS344" s="306">
        <f>SUMIF(Consumo!$C$3:$C$862,tabItens[[#This Row],[CÓDIGO]],Consumo!$N$3:$N$862) + SUMIF(Consumo!$C$3:$C$862,tabItens[[#This Row],[CÓDIGO]],Consumo!$O$3:$O$862) + SUMIF(Consumo!$C$3:$C$862,tabItens[[#This Row],[CÓDIGO]],Consumo!$P$3:$P$862) + SUMIF(Consumo!$C$3:$C$862,tabItens[[#This Row],[CÓDIGO]],Consumo!$Q$3:$Q$862)</f>
        <v>0</v>
      </c>
      <c r="AT344" s="306">
        <f>SUMIF(Consumo!$C$3:$C$862,tabItens[[#This Row],[CÓDIGO]],Consumo!$Z$3:$Z$862)</f>
        <v>0</v>
      </c>
      <c r="AU344" s="307">
        <f>SUMIF(Consumo!$C$3:$C$862,tabItens[[#This Row],[CÓDIGO]],Consumo!$AA$3:$AA$862)</f>
        <v>0</v>
      </c>
      <c r="AV344" s="308">
        <f>SUMIF(Consumo!$C$3:$C$862,tabItens[[#This Row],[CÓDIGO]],Consumo!$Y$3:$Y$862)</f>
        <v>0</v>
      </c>
      <c r="AW344" s="281">
        <f>tabItens[[#This Row],[QTDE ATUAL]] + tabItens[[#This Row],[RC QTDE]] + tabItens[[#This Row],[AF SALDO]] + tabItens[[#This Row],[Recentes]]</f>
        <v>3</v>
      </c>
      <c r="AX344" s="309">
        <v>0</v>
      </c>
      <c r="AY344" s="309">
        <v>4</v>
      </c>
      <c r="AZ344" s="309">
        <f>IF(ISBLANK(tabItens[[#This Row],[CÓDIGO]]),"",tabItens[[#This Row],[PontoMês]] * (AZ$2+tabItens[[#This Row],[PontoQtM]]))</f>
        <v>0</v>
      </c>
      <c r="BA344" s="308">
        <f>tabItens[[#This Row],[PontoPed]] - tabItens[[#This Row],[Saldo]] + (1/10)</f>
        <v>-2.9</v>
      </c>
      <c r="BB344" s="308">
        <f xml:space="preserve"> tabItens[[#This Row],[PontoMês]] * BB$2 - tabItens[[#This Row],[QTDE ATUAL]] - (1/10)</f>
        <v>-3.1</v>
      </c>
      <c r="BC344" s="310">
        <f>IF( tabItens[[#This Row],[PontoPed]]&gt;0, IF(tabItens[[#This Row],[PontoPed]]&lt;1, 1, IF( tabItens[[#This Row],[Saldo]]&gt;tabItens[[#This Row],[PontoPed]], 0, (tabItens[[#This Row],[PontoPed]]-tabItens[[#This Row],[Saldo]])/tabItens[[#This Row],[PontoPed]] ) ), 0 )</f>
        <v>0</v>
      </c>
      <c r="BD344" s="311">
        <f>ROUNDDOWN(IF( OR( AND(tabItens[[#This Row],[PontoPed]]&lt;tabItens[[#This Row],[Saldo]],tabItens[[#This Row],[Saldo]]&gt;0), tabItens[[#This Row],[PontoPed]]=0), 99, IF(AND(tabItens[[#This Row],[Saldo]]=0,tabItens[[#This Row],[PontoPed]]&gt;0), 0, (1-tabItens[[#This Row],[PctAb]])*10 ) ),0)</f>
        <v>99</v>
      </c>
      <c r="BE344" s="312">
        <f>MAX(ROUNDDOWN( IF(tabItens[[#This Row],[Abaixo]] &gt; 0,   tabItens[[#This Row],[Abaixo]] + (tabItens[[#This Row],[PontoMês]] * IF( OR( ISBLANK(tabItens[[#This Row],[ATA Nº/ANO]]), tabItens[[#This Row],[ATA Nº/ANO]] = ""),BE$2,BE$1)),0),0),0)</f>
        <v>0</v>
      </c>
      <c r="BF3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4" s="313">
        <f>SUMIF(Consumo!$C$3:$C$862,tabItens[[#This Row],[CÓDIGO]],Consumo!$E$3:$E$862)</f>
        <v>0</v>
      </c>
      <c r="BH344" s="314">
        <f>IF(AND(tabItens[[#This Row],[Pend]] &gt; 0,tabItens[[#This Row],[Consumo]] &lt;&gt; 0), tabItens[[#This Row],[Pend]] / tabItens[[#This Row],[Consumo]], 0 )</f>
        <v>0</v>
      </c>
      <c r="BI344" s="313"/>
      <c r="BJ344" s="313"/>
      <c r="BK344" s="315" t="s">
        <v>907</v>
      </c>
    </row>
    <row r="345" spans="1:63" x14ac:dyDescent="0.3">
      <c r="A345" s="336">
        <v>106916</v>
      </c>
      <c r="B345" s="277" t="s">
        <v>1687</v>
      </c>
      <c r="C345" s="337" t="s">
        <v>264</v>
      </c>
      <c r="D345" s="338">
        <v>86.54</v>
      </c>
      <c r="E345" s="339"/>
      <c r="F345" s="339"/>
      <c r="G345" s="339" t="s">
        <v>892</v>
      </c>
      <c r="H345" s="281">
        <v>8</v>
      </c>
      <c r="I345" s="340">
        <v>103003</v>
      </c>
      <c r="J345" s="341">
        <v>86.54</v>
      </c>
      <c r="K345" s="342"/>
      <c r="L345" s="285">
        <f>IF(tabItens[[#This Row],[Média]] &gt; 0, tabItens[[#This Row],[QTDE ATUAL]] / tabItens[[#This Row],[Média]],999.9)</f>
        <v>999.9</v>
      </c>
      <c r="M345" s="286">
        <v>0</v>
      </c>
      <c r="N345" s="287">
        <f>tabItens[[#This Row],[VALOR UNIT.]] * tabItens[[#This Row],[LC]]</f>
        <v>0</v>
      </c>
      <c r="O345" s="344" t="s">
        <v>2200</v>
      </c>
      <c r="P345" s="289"/>
      <c r="Q345" s="345"/>
      <c r="R345" s="343"/>
      <c r="S345" s="346"/>
      <c r="T345" s="292">
        <f>ROUNDDOWN(IFERROR(tabItens[[#This Row],[ATA DT.VALID.]] - $D$1,0) / 30,0)</f>
        <v>-1507</v>
      </c>
      <c r="U345" s="277" t="s">
        <v>1533</v>
      </c>
      <c r="V345" s="293">
        <v>1</v>
      </c>
      <c r="W345" s="294" t="s">
        <v>2109</v>
      </c>
      <c r="X345" s="295">
        <v>54</v>
      </c>
      <c r="Y345" s="296">
        <v>4</v>
      </c>
      <c r="Z345" s="297"/>
      <c r="AA345" s="298"/>
      <c r="AB345" s="299"/>
      <c r="AC345" s="299"/>
      <c r="AD345" s="298"/>
      <c r="AE345" s="299"/>
      <c r="AF345" s="292"/>
      <c r="AG345" s="300" t="s">
        <v>904</v>
      </c>
      <c r="AH345" s="301"/>
      <c r="AI345" s="292">
        <v>0</v>
      </c>
      <c r="AJ345" s="301">
        <v>43703</v>
      </c>
      <c r="AK345" s="301">
        <v>39624</v>
      </c>
      <c r="AL345" s="301">
        <v>43677</v>
      </c>
      <c r="AM345" s="346"/>
      <c r="AN345" s="339"/>
      <c r="AO345" s="302" t="str">
        <f>_xlfn.IFNA(IF(VLOOKUP(tabItens[[#This Row],[CÓDIGO]],tabExcluirDoEstoque[#Data],1,FALSE),"sim",""),"")</f>
        <v/>
      </c>
      <c r="AP345" s="303" t="str">
        <f ca="1">IF(OR(ISBLANK(tabItens[[#This Row],[ATA DT.VALID.]]),tabItens[[#This Row],[ATA DT.VALID.]]="",tabItens[[#This Row],[ATA DT.VALID.]]=" "),"",IF(TYPE(tabItens[[#This Row],[ATA DT.VALID.]])=1,ROUNDUP((tabItens[[#This Row],[ATA DT.VALID.]]-TODAY())/7,0),""))</f>
        <v/>
      </c>
      <c r="AQ345" s="304">
        <v>0</v>
      </c>
      <c r="AR345" s="305">
        <f>IF(ISBLANK(tabItens[[#This Row],[CÓDIGO]]),"",IFERROR(VLOOKUP(tabItens[[#This Row],[CÓDIGO]],Consumo!$C$3:$AC$862,26,FALSE),0))</f>
        <v>0</v>
      </c>
      <c r="AS345" s="306">
        <f>SUMIF(Consumo!$C$3:$C$862,tabItens[[#This Row],[CÓDIGO]],Consumo!$N$3:$N$862) + SUMIF(Consumo!$C$3:$C$862,tabItens[[#This Row],[CÓDIGO]],Consumo!$O$3:$O$862) + SUMIF(Consumo!$C$3:$C$862,tabItens[[#This Row],[CÓDIGO]],Consumo!$P$3:$P$862) + SUMIF(Consumo!$C$3:$C$862,tabItens[[#This Row],[CÓDIGO]],Consumo!$Q$3:$Q$862)</f>
        <v>0</v>
      </c>
      <c r="AT345" s="306">
        <f>SUMIF(Consumo!$C$3:$C$862,tabItens[[#This Row],[CÓDIGO]],Consumo!$Z$3:$Z$862)</f>
        <v>0</v>
      </c>
      <c r="AU345" s="307">
        <f>SUMIF(Consumo!$C$3:$C$862,tabItens[[#This Row],[CÓDIGO]],Consumo!$AA$3:$AA$862)</f>
        <v>0</v>
      </c>
      <c r="AV345" s="308">
        <f>SUMIF(Consumo!$C$3:$C$862,tabItens[[#This Row],[CÓDIGO]],Consumo!$Y$3:$Y$862)</f>
        <v>0</v>
      </c>
      <c r="AW345" s="281">
        <f>tabItens[[#This Row],[QTDE ATUAL]] + tabItens[[#This Row],[RC QTDE]] + tabItens[[#This Row],[AF SALDO]] + tabItens[[#This Row],[Recentes]]</f>
        <v>8</v>
      </c>
      <c r="AX345" s="309">
        <v>0</v>
      </c>
      <c r="AY345" s="309">
        <v>4</v>
      </c>
      <c r="AZ345" s="309">
        <f>IF(ISBLANK(tabItens[[#This Row],[CÓDIGO]]),"",tabItens[[#This Row],[PontoMês]] * (AZ$2+tabItens[[#This Row],[PontoQtM]]))</f>
        <v>0</v>
      </c>
      <c r="BA345" s="308">
        <f>tabItens[[#This Row],[PontoPed]] - tabItens[[#This Row],[Saldo]] + (1/10)</f>
        <v>-7.9</v>
      </c>
      <c r="BB345" s="308">
        <f xml:space="preserve"> tabItens[[#This Row],[PontoMês]] * BB$2 - tabItens[[#This Row],[QTDE ATUAL]] - (1/10)</f>
        <v>-8.1</v>
      </c>
      <c r="BC345" s="310">
        <f>IF( tabItens[[#This Row],[PontoPed]]&gt;0, IF(tabItens[[#This Row],[PontoPed]]&lt;1, 1, IF( tabItens[[#This Row],[Saldo]]&gt;tabItens[[#This Row],[PontoPed]], 0, (tabItens[[#This Row],[PontoPed]]-tabItens[[#This Row],[Saldo]])/tabItens[[#This Row],[PontoPed]] ) ), 0 )</f>
        <v>0</v>
      </c>
      <c r="BD345" s="311">
        <f>ROUNDDOWN(IF( OR( AND(tabItens[[#This Row],[PontoPed]]&lt;tabItens[[#This Row],[Saldo]],tabItens[[#This Row],[Saldo]]&gt;0), tabItens[[#This Row],[PontoPed]]=0), 99, IF(AND(tabItens[[#This Row],[Saldo]]=0,tabItens[[#This Row],[PontoPed]]&gt;0), 0, (1-tabItens[[#This Row],[PctAb]])*10 ) ),0)</f>
        <v>99</v>
      </c>
      <c r="BE345" s="312">
        <f>MAX(ROUNDDOWN( IF(tabItens[[#This Row],[Abaixo]] &gt; 0,   tabItens[[#This Row],[Abaixo]] + (tabItens[[#This Row],[PontoMês]] * IF( OR( ISBLANK(tabItens[[#This Row],[ATA Nº/ANO]]), tabItens[[#This Row],[ATA Nº/ANO]] = ""),BE$2,BE$1)),0),0),0)</f>
        <v>0</v>
      </c>
      <c r="BF3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5" s="313">
        <f>SUMIF(Consumo!$C$3:$C$862,tabItens[[#This Row],[CÓDIGO]],Consumo!$E$3:$E$862)</f>
        <v>0</v>
      </c>
      <c r="BH345" s="314">
        <f>IF(AND(tabItens[[#This Row],[Pend]] &gt; 0,tabItens[[#This Row],[Consumo]] &lt;&gt; 0), tabItens[[#This Row],[Pend]] / tabItens[[#This Row],[Consumo]], 0 )</f>
        <v>0</v>
      </c>
      <c r="BI345" s="313"/>
      <c r="BJ345" s="313"/>
      <c r="BK345" s="315" t="s">
        <v>907</v>
      </c>
    </row>
    <row r="346" spans="1:63" x14ac:dyDescent="0.3">
      <c r="A346" s="336">
        <v>106917</v>
      </c>
      <c r="B346" s="277" t="s">
        <v>1688</v>
      </c>
      <c r="C346" s="337" t="s">
        <v>264</v>
      </c>
      <c r="D346" s="338">
        <v>86.56</v>
      </c>
      <c r="E346" s="339"/>
      <c r="F346" s="339"/>
      <c r="G346" s="339" t="s">
        <v>892</v>
      </c>
      <c r="H346" s="281">
        <v>0</v>
      </c>
      <c r="I346" s="340">
        <v>103003</v>
      </c>
      <c r="J346" s="341">
        <v>86.56</v>
      </c>
      <c r="K346" s="342">
        <v>1</v>
      </c>
      <c r="L346" s="285">
        <f>IF(tabItens[[#This Row],[Média]] &gt; 0, tabItens[[#This Row],[QTDE ATUAL]] / tabItens[[#This Row],[Média]],999.9)</f>
        <v>0</v>
      </c>
      <c r="M346" s="286">
        <v>0</v>
      </c>
      <c r="N346" s="287">
        <f>tabItens[[#This Row],[VALOR UNIT.]] * tabItens[[#This Row],[LC]]</f>
        <v>0</v>
      </c>
      <c r="O346" s="344" t="s">
        <v>2200</v>
      </c>
      <c r="P346" s="289"/>
      <c r="Q346" s="345"/>
      <c r="R346" s="343"/>
      <c r="S346" s="346"/>
      <c r="T346" s="292">
        <f>ROUNDDOWN(IFERROR(tabItens[[#This Row],[ATA DT.VALID.]] - $D$1,0) / 30,0)</f>
        <v>-1507</v>
      </c>
      <c r="U346" s="277" t="s">
        <v>1533</v>
      </c>
      <c r="V346" s="293">
        <v>1</v>
      </c>
      <c r="W346" s="294" t="s">
        <v>2109</v>
      </c>
      <c r="X346" s="295">
        <v>54</v>
      </c>
      <c r="Y346" s="296">
        <v>4</v>
      </c>
      <c r="Z346" s="297">
        <v>2813</v>
      </c>
      <c r="AA346" s="298">
        <v>2023</v>
      </c>
      <c r="AB346" s="299">
        <v>4</v>
      </c>
      <c r="AC346" s="299"/>
      <c r="AD346" s="298"/>
      <c r="AE346" s="299"/>
      <c r="AF346" s="292"/>
      <c r="AG346" s="300" t="s">
        <v>904</v>
      </c>
      <c r="AH346" s="301"/>
      <c r="AI346" s="292">
        <v>0</v>
      </c>
      <c r="AJ346" s="301">
        <v>43703</v>
      </c>
      <c r="AK346" s="301">
        <v>39624</v>
      </c>
      <c r="AL346" s="301">
        <v>43677</v>
      </c>
      <c r="AM346" s="346"/>
      <c r="AN346" s="339"/>
      <c r="AO346" s="302" t="str">
        <f>_xlfn.IFNA(IF(VLOOKUP(tabItens[[#This Row],[CÓDIGO]],tabExcluirDoEstoque[#Data],1,FALSE),"sim",""),"")</f>
        <v/>
      </c>
      <c r="AP346" s="303" t="str">
        <f ca="1">IF(OR(ISBLANK(tabItens[[#This Row],[ATA DT.VALID.]]),tabItens[[#This Row],[ATA DT.VALID.]]="",tabItens[[#This Row],[ATA DT.VALID.]]=" "),"",IF(TYPE(tabItens[[#This Row],[ATA DT.VALID.]])=1,ROUNDUP((tabItens[[#This Row],[ATA DT.VALID.]]-TODAY())/7,0),""))</f>
        <v/>
      </c>
      <c r="AQ346" s="304">
        <v>0</v>
      </c>
      <c r="AR346" s="305" t="str">
        <f>IF(ISBLANK(tabItens[[#This Row],[CÓDIGO]]),"",IFERROR(VLOOKUP(tabItens[[#This Row],[CÓDIGO]],Consumo!$C$3:$AC$862,26,FALSE),0))</f>
        <v>10.2022</v>
      </c>
      <c r="AS346" s="306">
        <f>SUMIF(Consumo!$C$3:$C$862,tabItens[[#This Row],[CÓDIGO]],Consumo!$N$3:$N$862) + SUMIF(Consumo!$C$3:$C$862,tabItens[[#This Row],[CÓDIGO]],Consumo!$O$3:$O$862) + SUMIF(Consumo!$C$3:$C$862,tabItens[[#This Row],[CÓDIGO]],Consumo!$P$3:$P$862) + SUMIF(Consumo!$C$3:$C$862,tabItens[[#This Row],[CÓDIGO]],Consumo!$Q$3:$Q$862)</f>
        <v>0</v>
      </c>
      <c r="AT346" s="306">
        <f>SUMIF(Consumo!$C$3:$C$862,tabItens[[#This Row],[CÓDIGO]],Consumo!$Z$3:$Z$862)</f>
        <v>2</v>
      </c>
      <c r="AU346" s="307">
        <f>SUMIF(Consumo!$C$3:$C$862,tabItens[[#This Row],[CÓDIGO]],Consumo!$AA$3:$AA$862)</f>
        <v>1</v>
      </c>
      <c r="AV346" s="308">
        <f>SUMIF(Consumo!$C$3:$C$862,tabItens[[#This Row],[CÓDIGO]],Consumo!$Y$3:$Y$862)</f>
        <v>8.3333333333333329E-2</v>
      </c>
      <c r="AW346" s="281">
        <f>tabItens[[#This Row],[QTDE ATUAL]] + tabItens[[#This Row],[RC QTDE]] + tabItens[[#This Row],[AF SALDO]] + tabItens[[#This Row],[Recentes]]</f>
        <v>4</v>
      </c>
      <c r="AX346" s="309">
        <v>0</v>
      </c>
      <c r="AY346" s="309">
        <v>4</v>
      </c>
      <c r="AZ346" s="309">
        <f>IF(ISBLANK(tabItens[[#This Row],[CÓDIGO]]),"",tabItens[[#This Row],[PontoMês]] * (AZ$2+tabItens[[#This Row],[PontoQtM]]))</f>
        <v>0</v>
      </c>
      <c r="BA346" s="308">
        <f>tabItens[[#This Row],[PontoPed]] - tabItens[[#This Row],[Saldo]] + (1/10)</f>
        <v>-3.9</v>
      </c>
      <c r="BB346" s="308">
        <f xml:space="preserve"> tabItens[[#This Row],[PontoMês]] * BB$2 - tabItens[[#This Row],[QTDE ATUAL]] - (1/10)</f>
        <v>-0.1</v>
      </c>
      <c r="BC346" s="310">
        <f>IF( tabItens[[#This Row],[PontoPed]]&gt;0, IF(tabItens[[#This Row],[PontoPed]]&lt;1, 1, IF( tabItens[[#This Row],[Saldo]]&gt;tabItens[[#This Row],[PontoPed]], 0, (tabItens[[#This Row],[PontoPed]]-tabItens[[#This Row],[Saldo]])/tabItens[[#This Row],[PontoPed]] ) ), 0 )</f>
        <v>0</v>
      </c>
      <c r="BD346" s="311">
        <f>ROUNDDOWN(IF( OR( AND(tabItens[[#This Row],[PontoPed]]&lt;tabItens[[#This Row],[Saldo]],tabItens[[#This Row],[Saldo]]&gt;0), tabItens[[#This Row],[PontoPed]]=0), 99, IF(AND(tabItens[[#This Row],[Saldo]]=0,tabItens[[#This Row],[PontoPed]]&gt;0), 0, (1-tabItens[[#This Row],[PctAb]])*10 ) ),0)</f>
        <v>99</v>
      </c>
      <c r="BE346" s="312">
        <f>MAX(ROUNDDOWN( IF(tabItens[[#This Row],[Abaixo]] &gt; 0,   tabItens[[#This Row],[Abaixo]] + (tabItens[[#This Row],[PontoMês]] * IF( OR( ISBLANK(tabItens[[#This Row],[ATA Nº/ANO]]), tabItens[[#This Row],[ATA Nº/ANO]] = ""),BE$2,BE$1)),0),0),0)</f>
        <v>0</v>
      </c>
      <c r="BF3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6" s="313">
        <f>SUMIF(Consumo!$C$3:$C$862,tabItens[[#This Row],[CÓDIGO]],Consumo!$E$3:$E$862)</f>
        <v>1</v>
      </c>
      <c r="BH346" s="314">
        <f>IF(AND(tabItens[[#This Row],[Pend]] &gt; 0,tabItens[[#This Row],[Consumo]] &lt;&gt; 0), tabItens[[#This Row],[Pend]] / tabItens[[#This Row],[Consumo]], 0 )</f>
        <v>0.5</v>
      </c>
      <c r="BI346" s="313"/>
      <c r="BJ346" s="313"/>
      <c r="BK346" s="315" t="s">
        <v>907</v>
      </c>
    </row>
    <row r="347" spans="1:63" x14ac:dyDescent="0.3">
      <c r="A347" s="336">
        <v>106918</v>
      </c>
      <c r="B347" s="277" t="s">
        <v>1689</v>
      </c>
      <c r="C347" s="337" t="s">
        <v>264</v>
      </c>
      <c r="D347" s="338">
        <v>86.54</v>
      </c>
      <c r="E347" s="339"/>
      <c r="F347" s="339"/>
      <c r="G347" s="339" t="s">
        <v>892</v>
      </c>
      <c r="H347" s="281">
        <v>6</v>
      </c>
      <c r="I347" s="340">
        <v>103003</v>
      </c>
      <c r="J347" s="341">
        <v>86.54</v>
      </c>
      <c r="K347" s="342">
        <v>4</v>
      </c>
      <c r="L347" s="285">
        <f>IF(tabItens[[#This Row],[Média]] &gt; 0, tabItens[[#This Row],[QTDE ATUAL]] / tabItens[[#This Row],[Média]],999.9)</f>
        <v>36</v>
      </c>
      <c r="M347" s="286">
        <v>0</v>
      </c>
      <c r="N347" s="287">
        <f>tabItens[[#This Row],[VALOR UNIT.]] * tabItens[[#This Row],[LC]]</f>
        <v>0</v>
      </c>
      <c r="O347" s="344" t="s">
        <v>2200</v>
      </c>
      <c r="P347" s="289"/>
      <c r="Q347" s="345"/>
      <c r="R347" s="343"/>
      <c r="S347" s="346"/>
      <c r="T347" s="292">
        <f>ROUNDDOWN(IFERROR(tabItens[[#This Row],[ATA DT.VALID.]] - $D$1,0) / 30,0)</f>
        <v>-1507</v>
      </c>
      <c r="U347" s="277" t="s">
        <v>1533</v>
      </c>
      <c r="V347" s="293">
        <v>1</v>
      </c>
      <c r="W347" s="294" t="s">
        <v>2109</v>
      </c>
      <c r="X347" s="295">
        <v>54</v>
      </c>
      <c r="Y347" s="296">
        <v>4</v>
      </c>
      <c r="Z347" s="297"/>
      <c r="AA347" s="298"/>
      <c r="AB347" s="299"/>
      <c r="AC347" s="299"/>
      <c r="AD347" s="298"/>
      <c r="AE347" s="299"/>
      <c r="AF347" s="292"/>
      <c r="AG347" s="300" t="s">
        <v>904</v>
      </c>
      <c r="AH347" s="301"/>
      <c r="AI347" s="292">
        <v>0</v>
      </c>
      <c r="AJ347" s="301">
        <v>43703</v>
      </c>
      <c r="AK347" s="301">
        <v>39624</v>
      </c>
      <c r="AL347" s="301">
        <v>43677</v>
      </c>
      <c r="AM347" s="346"/>
      <c r="AN347" s="339"/>
      <c r="AO347" s="302" t="str">
        <f>_xlfn.IFNA(IF(VLOOKUP(tabItens[[#This Row],[CÓDIGO]],tabExcluirDoEstoque[#Data],1,FALSE),"sim",""),"")</f>
        <v/>
      </c>
      <c r="AP347" s="303" t="str">
        <f ca="1">IF(OR(ISBLANK(tabItens[[#This Row],[ATA DT.VALID.]]),tabItens[[#This Row],[ATA DT.VALID.]]="",tabItens[[#This Row],[ATA DT.VALID.]]=" "),"",IF(TYPE(tabItens[[#This Row],[ATA DT.VALID.]])=1,ROUNDUP((tabItens[[#This Row],[ATA DT.VALID.]]-TODAY())/7,0),""))</f>
        <v/>
      </c>
      <c r="AQ347" s="304">
        <v>0</v>
      </c>
      <c r="AR347" s="305" t="str">
        <f>IF(ISBLANK(tabItens[[#This Row],[CÓDIGO]]),"",IFERROR(VLOOKUP(tabItens[[#This Row],[CÓDIGO]],Consumo!$C$3:$AC$862,26,FALSE),0))</f>
        <v>09.2023</v>
      </c>
      <c r="AS347" s="306">
        <f>SUMIF(Consumo!$C$3:$C$862,tabItens[[#This Row],[CÓDIGO]],Consumo!$N$3:$N$862) + SUMIF(Consumo!$C$3:$C$862,tabItens[[#This Row],[CÓDIGO]],Consumo!$O$3:$O$862) + SUMIF(Consumo!$C$3:$C$862,tabItens[[#This Row],[CÓDIGO]],Consumo!$P$3:$P$862) + SUMIF(Consumo!$C$3:$C$862,tabItens[[#This Row],[CÓDIGO]],Consumo!$Q$3:$Q$862)</f>
        <v>4</v>
      </c>
      <c r="AT347" s="306">
        <f>SUMIF(Consumo!$C$3:$C$862,tabItens[[#This Row],[CÓDIGO]],Consumo!$Z$3:$Z$862)</f>
        <v>4</v>
      </c>
      <c r="AU347" s="307">
        <f>SUMIF(Consumo!$C$3:$C$862,tabItens[[#This Row],[CÓDIGO]],Consumo!$AA$3:$AA$862)</f>
        <v>2</v>
      </c>
      <c r="AV347" s="308">
        <f>SUMIF(Consumo!$C$3:$C$862,tabItens[[#This Row],[CÓDIGO]],Consumo!$Y$3:$Y$862)</f>
        <v>0.16666666666666666</v>
      </c>
      <c r="AW347" s="281">
        <f>tabItens[[#This Row],[QTDE ATUAL]] + tabItens[[#This Row],[RC QTDE]] + tabItens[[#This Row],[AF SALDO]] + tabItens[[#This Row],[Recentes]]</f>
        <v>6</v>
      </c>
      <c r="AX347" s="309">
        <v>0</v>
      </c>
      <c r="AY347" s="309">
        <v>4</v>
      </c>
      <c r="AZ347" s="309">
        <f>IF(ISBLANK(tabItens[[#This Row],[CÓDIGO]]),"",tabItens[[#This Row],[PontoMês]] * (AZ$2+tabItens[[#This Row],[PontoQtM]]))</f>
        <v>0</v>
      </c>
      <c r="BA347" s="308">
        <f>tabItens[[#This Row],[PontoPed]] - tabItens[[#This Row],[Saldo]] + (1/10)</f>
        <v>-5.9</v>
      </c>
      <c r="BB347" s="308">
        <f xml:space="preserve"> tabItens[[#This Row],[PontoMês]] * BB$2 - tabItens[[#This Row],[QTDE ATUAL]] - (1/10)</f>
        <v>-6.1</v>
      </c>
      <c r="BC347" s="310">
        <f>IF( tabItens[[#This Row],[PontoPed]]&gt;0, IF(tabItens[[#This Row],[PontoPed]]&lt;1, 1, IF( tabItens[[#This Row],[Saldo]]&gt;tabItens[[#This Row],[PontoPed]], 0, (tabItens[[#This Row],[PontoPed]]-tabItens[[#This Row],[Saldo]])/tabItens[[#This Row],[PontoPed]] ) ), 0 )</f>
        <v>0</v>
      </c>
      <c r="BD347" s="311">
        <f>ROUNDDOWN(IF( OR( AND(tabItens[[#This Row],[PontoPed]]&lt;tabItens[[#This Row],[Saldo]],tabItens[[#This Row],[Saldo]]&gt;0), tabItens[[#This Row],[PontoPed]]=0), 99, IF(AND(tabItens[[#This Row],[Saldo]]=0,tabItens[[#This Row],[PontoPed]]&gt;0), 0, (1-tabItens[[#This Row],[PctAb]])*10 ) ),0)</f>
        <v>99</v>
      </c>
      <c r="BE347" s="312">
        <f>MAX(ROUNDDOWN( IF(tabItens[[#This Row],[Abaixo]] &gt; 0,   tabItens[[#This Row],[Abaixo]] + (tabItens[[#This Row],[PontoMês]] * IF( OR( ISBLANK(tabItens[[#This Row],[ATA Nº/ANO]]), tabItens[[#This Row],[ATA Nº/ANO]] = ""),BE$2,BE$1)),0),0),0)</f>
        <v>0</v>
      </c>
      <c r="BF3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7" s="313">
        <f>SUMIF(Consumo!$C$3:$C$862,tabItens[[#This Row],[CÓDIGO]],Consumo!$E$3:$E$862)</f>
        <v>0</v>
      </c>
      <c r="BH347" s="314">
        <f>IF(AND(tabItens[[#This Row],[Pend]] &gt; 0,tabItens[[#This Row],[Consumo]] &lt;&gt; 0), tabItens[[#This Row],[Pend]] / tabItens[[#This Row],[Consumo]], 0 )</f>
        <v>0</v>
      </c>
      <c r="BI347" s="313"/>
      <c r="BJ347" s="313"/>
      <c r="BK347" s="315" t="s">
        <v>907</v>
      </c>
    </row>
    <row r="348" spans="1:63" x14ac:dyDescent="0.3">
      <c r="A348" s="336">
        <v>106919</v>
      </c>
      <c r="B348" s="277" t="s">
        <v>1690</v>
      </c>
      <c r="C348" s="337" t="s">
        <v>264</v>
      </c>
      <c r="D348" s="338">
        <v>86.54</v>
      </c>
      <c r="E348" s="339"/>
      <c r="F348" s="339"/>
      <c r="G348" s="339" t="s">
        <v>892</v>
      </c>
      <c r="H348" s="281">
        <v>1</v>
      </c>
      <c r="I348" s="340">
        <v>103003</v>
      </c>
      <c r="J348" s="341">
        <v>86.54</v>
      </c>
      <c r="K348" s="342"/>
      <c r="L348" s="285">
        <f>IF(tabItens[[#This Row],[Média]] &gt; 0, tabItens[[#This Row],[QTDE ATUAL]] / tabItens[[#This Row],[Média]],999.9)</f>
        <v>999.9</v>
      </c>
      <c r="M348" s="286">
        <v>0</v>
      </c>
      <c r="N348" s="287">
        <f>tabItens[[#This Row],[VALOR UNIT.]] * tabItens[[#This Row],[LC]]</f>
        <v>0</v>
      </c>
      <c r="O348" s="344" t="s">
        <v>2200</v>
      </c>
      <c r="P348" s="289"/>
      <c r="Q348" s="345"/>
      <c r="R348" s="343"/>
      <c r="S348" s="346"/>
      <c r="T348" s="292">
        <f>ROUNDDOWN(IFERROR(tabItens[[#This Row],[ATA DT.VALID.]] - $D$1,0) / 30,0)</f>
        <v>-1507</v>
      </c>
      <c r="U348" s="277" t="s">
        <v>1533</v>
      </c>
      <c r="V348" s="293">
        <v>1</v>
      </c>
      <c r="W348" s="294" t="s">
        <v>2109</v>
      </c>
      <c r="X348" s="295">
        <v>54</v>
      </c>
      <c r="Y348" s="296">
        <v>4</v>
      </c>
      <c r="Z348" s="297">
        <v>2813</v>
      </c>
      <c r="AA348" s="298">
        <v>2023</v>
      </c>
      <c r="AB348" s="299">
        <v>2</v>
      </c>
      <c r="AC348" s="299"/>
      <c r="AD348" s="298"/>
      <c r="AE348" s="299"/>
      <c r="AF348" s="292"/>
      <c r="AG348" s="300" t="s">
        <v>904</v>
      </c>
      <c r="AH348" s="301"/>
      <c r="AI348" s="292">
        <v>0</v>
      </c>
      <c r="AJ348" s="301">
        <v>43703</v>
      </c>
      <c r="AK348" s="301">
        <v>39624</v>
      </c>
      <c r="AL348" s="301">
        <v>43677</v>
      </c>
      <c r="AM348" s="346"/>
      <c r="AN348" s="339"/>
      <c r="AO348" s="302" t="str">
        <f>_xlfn.IFNA(IF(VLOOKUP(tabItens[[#This Row],[CÓDIGO]],tabExcluirDoEstoque[#Data],1,FALSE),"sim",""),"")</f>
        <v/>
      </c>
      <c r="AP348" s="303" t="str">
        <f ca="1">IF(OR(ISBLANK(tabItens[[#This Row],[ATA DT.VALID.]]),tabItens[[#This Row],[ATA DT.VALID.]]="",tabItens[[#This Row],[ATA DT.VALID.]]=" "),"",IF(TYPE(tabItens[[#This Row],[ATA DT.VALID.]])=1,ROUNDUP((tabItens[[#This Row],[ATA DT.VALID.]]-TODAY())/7,0),""))</f>
        <v/>
      </c>
      <c r="AQ348" s="304">
        <v>0</v>
      </c>
      <c r="AR348" s="305">
        <f>IF(ISBLANK(tabItens[[#This Row],[CÓDIGO]]),"",IFERROR(VLOOKUP(tabItens[[#This Row],[CÓDIGO]],Consumo!$C$3:$AC$862,26,FALSE),0))</f>
        <v>0</v>
      </c>
      <c r="AS348" s="306">
        <f>SUMIF(Consumo!$C$3:$C$862,tabItens[[#This Row],[CÓDIGO]],Consumo!$N$3:$N$862) + SUMIF(Consumo!$C$3:$C$862,tabItens[[#This Row],[CÓDIGO]],Consumo!$O$3:$O$862) + SUMIF(Consumo!$C$3:$C$862,tabItens[[#This Row],[CÓDIGO]],Consumo!$P$3:$P$862) + SUMIF(Consumo!$C$3:$C$862,tabItens[[#This Row],[CÓDIGO]],Consumo!$Q$3:$Q$862)</f>
        <v>0</v>
      </c>
      <c r="AT348" s="306">
        <f>SUMIF(Consumo!$C$3:$C$862,tabItens[[#This Row],[CÓDIGO]],Consumo!$Z$3:$Z$862)</f>
        <v>0</v>
      </c>
      <c r="AU348" s="307">
        <f>SUMIF(Consumo!$C$3:$C$862,tabItens[[#This Row],[CÓDIGO]],Consumo!$AA$3:$AA$862)</f>
        <v>0</v>
      </c>
      <c r="AV348" s="308">
        <f>SUMIF(Consumo!$C$3:$C$862,tabItens[[#This Row],[CÓDIGO]],Consumo!$Y$3:$Y$862)</f>
        <v>0</v>
      </c>
      <c r="AW348" s="281">
        <f>tabItens[[#This Row],[QTDE ATUAL]] + tabItens[[#This Row],[RC QTDE]] + tabItens[[#This Row],[AF SALDO]] + tabItens[[#This Row],[Recentes]]</f>
        <v>3</v>
      </c>
      <c r="AX348" s="309">
        <v>0</v>
      </c>
      <c r="AY348" s="309">
        <v>4</v>
      </c>
      <c r="AZ348" s="309">
        <f>IF(ISBLANK(tabItens[[#This Row],[CÓDIGO]]),"",tabItens[[#This Row],[PontoMês]] * (AZ$2+tabItens[[#This Row],[PontoQtM]]))</f>
        <v>0</v>
      </c>
      <c r="BA348" s="308">
        <f>tabItens[[#This Row],[PontoPed]] - tabItens[[#This Row],[Saldo]] + (1/10)</f>
        <v>-2.9</v>
      </c>
      <c r="BB348" s="308">
        <f xml:space="preserve"> tabItens[[#This Row],[PontoMês]] * BB$2 - tabItens[[#This Row],[QTDE ATUAL]] - (1/10)</f>
        <v>-1.1000000000000001</v>
      </c>
      <c r="BC348" s="310">
        <f>IF( tabItens[[#This Row],[PontoPed]]&gt;0, IF(tabItens[[#This Row],[PontoPed]]&lt;1, 1, IF( tabItens[[#This Row],[Saldo]]&gt;tabItens[[#This Row],[PontoPed]], 0, (tabItens[[#This Row],[PontoPed]]-tabItens[[#This Row],[Saldo]])/tabItens[[#This Row],[PontoPed]] ) ), 0 )</f>
        <v>0</v>
      </c>
      <c r="BD348" s="311">
        <f>ROUNDDOWN(IF( OR( AND(tabItens[[#This Row],[PontoPed]]&lt;tabItens[[#This Row],[Saldo]],tabItens[[#This Row],[Saldo]]&gt;0), tabItens[[#This Row],[PontoPed]]=0), 99, IF(AND(tabItens[[#This Row],[Saldo]]=0,tabItens[[#This Row],[PontoPed]]&gt;0), 0, (1-tabItens[[#This Row],[PctAb]])*10 ) ),0)</f>
        <v>99</v>
      </c>
      <c r="BE348" s="312">
        <f>MAX(ROUNDDOWN( IF(tabItens[[#This Row],[Abaixo]] &gt; 0,   tabItens[[#This Row],[Abaixo]] + (tabItens[[#This Row],[PontoMês]] * IF( OR( ISBLANK(tabItens[[#This Row],[ATA Nº/ANO]]), tabItens[[#This Row],[ATA Nº/ANO]] = ""),BE$2,BE$1)),0),0),0)</f>
        <v>0</v>
      </c>
      <c r="BF3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8" s="313">
        <f>SUMIF(Consumo!$C$3:$C$862,tabItens[[#This Row],[CÓDIGO]],Consumo!$E$3:$E$862)</f>
        <v>0</v>
      </c>
      <c r="BH348" s="314">
        <f>IF(AND(tabItens[[#This Row],[Pend]] &gt; 0,tabItens[[#This Row],[Consumo]] &lt;&gt; 0), tabItens[[#This Row],[Pend]] / tabItens[[#This Row],[Consumo]], 0 )</f>
        <v>0</v>
      </c>
      <c r="BI348" s="313"/>
      <c r="BJ348" s="313"/>
      <c r="BK348" s="315" t="s">
        <v>907</v>
      </c>
    </row>
    <row r="349" spans="1:63" x14ac:dyDescent="0.3">
      <c r="A349" s="336">
        <v>14977</v>
      </c>
      <c r="B349" s="277" t="s">
        <v>1121</v>
      </c>
      <c r="C349" s="337" t="s">
        <v>264</v>
      </c>
      <c r="D349" s="338">
        <v>41</v>
      </c>
      <c r="E349" s="339"/>
      <c r="F349" s="339"/>
      <c r="G349" s="339" t="s">
        <v>892</v>
      </c>
      <c r="H349" s="281">
        <v>178</v>
      </c>
      <c r="I349" s="340">
        <v>103003</v>
      </c>
      <c r="J349" s="341">
        <v>41</v>
      </c>
      <c r="K349" s="342">
        <v>86</v>
      </c>
      <c r="L349" s="285">
        <f>IF(tabItens[[#This Row],[Média]] &gt; 0, tabItens[[#This Row],[QTDE ATUAL]] / tabItens[[#This Row],[Média]],999.9)</f>
        <v>22.020618556701031</v>
      </c>
      <c r="M349" s="286">
        <v>0</v>
      </c>
      <c r="N349" s="287">
        <f>tabItens[[#This Row],[VALOR UNIT.]] * tabItens[[#This Row],[LC]]</f>
        <v>0</v>
      </c>
      <c r="O349" s="344" t="s">
        <v>2148</v>
      </c>
      <c r="P349" s="289"/>
      <c r="Q349" s="345"/>
      <c r="R349" s="343"/>
      <c r="S349" s="346"/>
      <c r="T349" s="292">
        <f>ROUNDDOWN(IFERROR(tabItens[[#This Row],[ATA DT.VALID.]] - $D$1,0) / 30,0)</f>
        <v>-1507</v>
      </c>
      <c r="U349" s="277" t="s">
        <v>1122</v>
      </c>
      <c r="V349" s="293">
        <v>1</v>
      </c>
      <c r="W349" s="294" t="s">
        <v>906</v>
      </c>
      <c r="X349" s="295">
        <v>51</v>
      </c>
      <c r="Y349" s="296">
        <v>37</v>
      </c>
      <c r="Z349" s="297"/>
      <c r="AA349" s="298"/>
      <c r="AB349" s="299"/>
      <c r="AC349" s="299"/>
      <c r="AD349" s="298"/>
      <c r="AE349" s="299"/>
      <c r="AF349" s="292"/>
      <c r="AG349" s="300" t="s">
        <v>904</v>
      </c>
      <c r="AH349" s="301"/>
      <c r="AI349" s="292">
        <v>32</v>
      </c>
      <c r="AJ349" s="301">
        <v>45180</v>
      </c>
      <c r="AK349" s="301" t="s">
        <v>892</v>
      </c>
      <c r="AL349" s="301">
        <v>45160</v>
      </c>
      <c r="AM349" s="346"/>
      <c r="AN349" s="339"/>
      <c r="AO349" s="302" t="str">
        <f>_xlfn.IFNA(IF(VLOOKUP(tabItens[[#This Row],[CÓDIGO]],tabExcluirDoEstoque[#Data],1,FALSE),"sim",""),"")</f>
        <v/>
      </c>
      <c r="AP349" s="303" t="str">
        <f ca="1">IF(OR(ISBLANK(tabItens[[#This Row],[ATA DT.VALID.]]),tabItens[[#This Row],[ATA DT.VALID.]]="",tabItens[[#This Row],[ATA DT.VALID.]]=" "),"",IF(TYPE(tabItens[[#This Row],[ATA DT.VALID.]])=1,ROUNDUP((tabItens[[#This Row],[ATA DT.VALID.]]-TODAY())/7,0),""))</f>
        <v/>
      </c>
      <c r="AQ349" s="304">
        <v>0</v>
      </c>
      <c r="AR349" s="305" t="str">
        <f>IF(ISBLANK(tabItens[[#This Row],[CÓDIGO]]),"",IFERROR(VLOOKUP(tabItens[[#This Row],[CÓDIGO]],Consumo!$C$3:$AC$862,26,FALSE),0))</f>
        <v>09.2023</v>
      </c>
      <c r="AS349" s="306">
        <f>SUMIF(Consumo!$C$3:$C$862,tabItens[[#This Row],[CÓDIGO]],Consumo!$N$3:$N$862) + SUMIF(Consumo!$C$3:$C$862,tabItens[[#This Row],[CÓDIGO]],Consumo!$O$3:$O$862) + SUMIF(Consumo!$C$3:$C$862,tabItens[[#This Row],[CÓDIGO]],Consumo!$P$3:$P$862) + SUMIF(Consumo!$C$3:$C$862,tabItens[[#This Row],[CÓDIGO]],Consumo!$Q$3:$Q$862)</f>
        <v>22</v>
      </c>
      <c r="AT349" s="306">
        <f>SUMIF(Consumo!$C$3:$C$862,tabItens[[#This Row],[CÓDIGO]],Consumo!$Z$3:$Z$862)</f>
        <v>97</v>
      </c>
      <c r="AU349" s="307">
        <f>SUMIF(Consumo!$C$3:$C$862,tabItens[[#This Row],[CÓDIGO]],Consumo!$AA$3:$AA$862)</f>
        <v>20</v>
      </c>
      <c r="AV349" s="308">
        <f>SUMIF(Consumo!$C$3:$C$862,tabItens[[#This Row],[CÓDIGO]],Consumo!$Y$3:$Y$862)</f>
        <v>8.0833333333333339</v>
      </c>
      <c r="AW349" s="281">
        <f>tabItens[[#This Row],[QTDE ATUAL]] + tabItens[[#This Row],[RC QTDE]] + tabItens[[#This Row],[AF SALDO]] + tabItens[[#This Row],[Recentes]]</f>
        <v>178</v>
      </c>
      <c r="AX349" s="309">
        <v>15</v>
      </c>
      <c r="AY349" s="309">
        <v>4</v>
      </c>
      <c r="AZ349" s="309">
        <f>IF(ISBLANK(tabItens[[#This Row],[CÓDIGO]]),"",tabItens[[#This Row],[PontoMês]] * (AZ$2+tabItens[[#This Row],[PontoQtM]]))</f>
        <v>60</v>
      </c>
      <c r="BA349" s="308">
        <f>tabItens[[#This Row],[PontoPed]] - tabItens[[#This Row],[Saldo]] + (1/10)</f>
        <v>-117.9</v>
      </c>
      <c r="BB349" s="308">
        <f xml:space="preserve"> tabItens[[#This Row],[PontoMês]] * BB$2 - tabItens[[#This Row],[QTDE ATUAL]] - (1/10)</f>
        <v>-163.1</v>
      </c>
      <c r="BC349" s="310">
        <f>IF( tabItens[[#This Row],[PontoPed]]&gt;0, IF(tabItens[[#This Row],[PontoPed]]&lt;1, 1, IF( tabItens[[#This Row],[Saldo]]&gt;tabItens[[#This Row],[PontoPed]], 0, (tabItens[[#This Row],[PontoPed]]-tabItens[[#This Row],[Saldo]])/tabItens[[#This Row],[PontoPed]] ) ), 0 )</f>
        <v>0</v>
      </c>
      <c r="BD349" s="311">
        <f>ROUNDDOWN(IF( OR( AND(tabItens[[#This Row],[PontoPed]]&lt;tabItens[[#This Row],[Saldo]],tabItens[[#This Row],[Saldo]]&gt;0), tabItens[[#This Row],[PontoPed]]=0), 99, IF(AND(tabItens[[#This Row],[Saldo]]=0,tabItens[[#This Row],[PontoPed]]&gt;0), 0, (1-tabItens[[#This Row],[PctAb]])*10 ) ),0)</f>
        <v>99</v>
      </c>
      <c r="BE349" s="312">
        <f>MAX(ROUNDDOWN( IF(tabItens[[#This Row],[Abaixo]] &gt; 0,   tabItens[[#This Row],[Abaixo]] + (tabItens[[#This Row],[PontoMês]] * IF( OR( ISBLANK(tabItens[[#This Row],[ATA Nº/ANO]]), tabItens[[#This Row],[ATA Nº/ANO]] = ""),BE$2,BE$1)),0),0),0)</f>
        <v>0</v>
      </c>
      <c r="BF3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49" s="313">
        <f>SUMIF(Consumo!$C$3:$C$862,tabItens[[#This Row],[CÓDIGO]],Consumo!$E$3:$E$862)</f>
        <v>0</v>
      </c>
      <c r="BH349" s="314">
        <f>IF(AND(tabItens[[#This Row],[Pend]] &gt; 0,tabItens[[#This Row],[Consumo]] &lt;&gt; 0), tabItens[[#This Row],[Pend]] / tabItens[[#This Row],[Consumo]], 0 )</f>
        <v>0</v>
      </c>
      <c r="BI349" s="313"/>
      <c r="BJ349" s="313"/>
      <c r="BK349" s="315" t="s">
        <v>907</v>
      </c>
    </row>
    <row r="350" spans="1:63" x14ac:dyDescent="0.3">
      <c r="A350" s="336">
        <v>20037</v>
      </c>
      <c r="B350" s="277" t="s">
        <v>1200</v>
      </c>
      <c r="C350" s="337" t="s">
        <v>264</v>
      </c>
      <c r="D350" s="338">
        <v>9.98</v>
      </c>
      <c r="E350" s="339"/>
      <c r="F350" s="339"/>
      <c r="G350" s="339" t="s">
        <v>892</v>
      </c>
      <c r="H350" s="281">
        <v>148</v>
      </c>
      <c r="I350" s="340">
        <v>103003</v>
      </c>
      <c r="J350" s="341">
        <v>9.98</v>
      </c>
      <c r="K350" s="342">
        <v>110</v>
      </c>
      <c r="L350" s="285">
        <f>IF(tabItens[[#This Row],[Média]] &gt; 0, tabItens[[#This Row],[QTDE ATUAL]] / tabItens[[#This Row],[Média]],999.9)</f>
        <v>15.578947368421053</v>
      </c>
      <c r="M350" s="286">
        <v>0</v>
      </c>
      <c r="N350" s="287">
        <f>tabItens[[#This Row],[VALOR UNIT.]] * tabItens[[#This Row],[LC]]</f>
        <v>0</v>
      </c>
      <c r="O350" s="344" t="s">
        <v>2159</v>
      </c>
      <c r="P350" s="289"/>
      <c r="Q350" s="345"/>
      <c r="R350" s="343"/>
      <c r="S350" s="346"/>
      <c r="T350" s="292">
        <f>ROUNDDOWN(IFERROR(tabItens[[#This Row],[ATA DT.VALID.]] - $D$1,0) / 30,0)</f>
        <v>-1507</v>
      </c>
      <c r="U350" s="277" t="s">
        <v>1193</v>
      </c>
      <c r="V350" s="293">
        <v>1</v>
      </c>
      <c r="W350" s="294" t="s">
        <v>2106</v>
      </c>
      <c r="X350" s="295">
        <v>70</v>
      </c>
      <c r="Y350" s="296">
        <v>31</v>
      </c>
      <c r="Z350" s="297"/>
      <c r="AA350" s="298"/>
      <c r="AB350" s="299"/>
      <c r="AC350" s="299"/>
      <c r="AD350" s="298"/>
      <c r="AE350" s="299"/>
      <c r="AF350" s="292"/>
      <c r="AG350" s="300" t="s">
        <v>904</v>
      </c>
      <c r="AH350" s="301"/>
      <c r="AI350" s="292">
        <v>40</v>
      </c>
      <c r="AJ350" s="301">
        <v>44607</v>
      </c>
      <c r="AK350" s="301" t="s">
        <v>892</v>
      </c>
      <c r="AL350" s="301">
        <v>44592</v>
      </c>
      <c r="AM350" s="346"/>
      <c r="AN350" s="339"/>
      <c r="AO350" s="302" t="str">
        <f>_xlfn.IFNA(IF(VLOOKUP(tabItens[[#This Row],[CÓDIGO]],tabExcluirDoEstoque[#Data],1,FALSE),"sim",""),"")</f>
        <v/>
      </c>
      <c r="AP350" s="303" t="str">
        <f ca="1">IF(OR(ISBLANK(tabItens[[#This Row],[ATA DT.VALID.]]),tabItens[[#This Row],[ATA DT.VALID.]]="",tabItens[[#This Row],[ATA DT.VALID.]]=" "),"",IF(TYPE(tabItens[[#This Row],[ATA DT.VALID.]])=1,ROUNDUP((tabItens[[#This Row],[ATA DT.VALID.]]-TODAY())/7,0),""))</f>
        <v/>
      </c>
      <c r="AQ350" s="304">
        <v>0</v>
      </c>
      <c r="AR350" s="305" t="str">
        <f>IF(ISBLANK(tabItens[[#This Row],[CÓDIGO]]),"",IFERROR(VLOOKUP(tabItens[[#This Row],[CÓDIGO]],Consumo!$C$3:$AC$862,26,FALSE),0))</f>
        <v>09.2023</v>
      </c>
      <c r="AS350" s="306">
        <f>SUMIF(Consumo!$C$3:$C$862,tabItens[[#This Row],[CÓDIGO]],Consumo!$N$3:$N$862) + SUMIF(Consumo!$C$3:$C$862,tabItens[[#This Row],[CÓDIGO]],Consumo!$O$3:$O$862) + SUMIF(Consumo!$C$3:$C$862,tabItens[[#This Row],[CÓDIGO]],Consumo!$P$3:$P$862) + SUMIF(Consumo!$C$3:$C$862,tabItens[[#This Row],[CÓDIGO]],Consumo!$Q$3:$Q$862)</f>
        <v>10</v>
      </c>
      <c r="AT350" s="306">
        <f>SUMIF(Consumo!$C$3:$C$862,tabItens[[#This Row],[CÓDIGO]],Consumo!$Z$3:$Z$862)</f>
        <v>118</v>
      </c>
      <c r="AU350" s="307">
        <f>SUMIF(Consumo!$C$3:$C$862,tabItens[[#This Row],[CÓDIGO]],Consumo!$AA$3:$AA$862)</f>
        <v>36</v>
      </c>
      <c r="AV350" s="308">
        <f>SUMIF(Consumo!$C$3:$C$862,tabItens[[#This Row],[CÓDIGO]],Consumo!$Y$3:$Y$862)</f>
        <v>9.5</v>
      </c>
      <c r="AW350" s="281">
        <f>tabItens[[#This Row],[QTDE ATUAL]] + tabItens[[#This Row],[RC QTDE]] + tabItens[[#This Row],[AF SALDO]] + tabItens[[#This Row],[Recentes]]</f>
        <v>148</v>
      </c>
      <c r="AX350" s="309">
        <v>13</v>
      </c>
      <c r="AY350" s="309">
        <v>4</v>
      </c>
      <c r="AZ350" s="309">
        <f>IF(ISBLANK(tabItens[[#This Row],[CÓDIGO]]),"",tabItens[[#This Row],[PontoMês]] * (AZ$2+tabItens[[#This Row],[PontoQtM]]))</f>
        <v>52</v>
      </c>
      <c r="BA350" s="308">
        <f>tabItens[[#This Row],[PontoPed]] - tabItens[[#This Row],[Saldo]] + (1/10)</f>
        <v>-95.9</v>
      </c>
      <c r="BB350" s="308">
        <f xml:space="preserve"> tabItens[[#This Row],[PontoMês]] * BB$2 - tabItens[[#This Row],[QTDE ATUAL]] - (1/10)</f>
        <v>-135.1</v>
      </c>
      <c r="BC350" s="310">
        <f>IF( tabItens[[#This Row],[PontoPed]]&gt;0, IF(tabItens[[#This Row],[PontoPed]]&lt;1, 1, IF( tabItens[[#This Row],[Saldo]]&gt;tabItens[[#This Row],[PontoPed]], 0, (tabItens[[#This Row],[PontoPed]]-tabItens[[#This Row],[Saldo]])/tabItens[[#This Row],[PontoPed]] ) ), 0 )</f>
        <v>0</v>
      </c>
      <c r="BD350" s="311">
        <f>ROUNDDOWN(IF( OR( AND(tabItens[[#This Row],[PontoPed]]&lt;tabItens[[#This Row],[Saldo]],tabItens[[#This Row],[Saldo]]&gt;0), tabItens[[#This Row],[PontoPed]]=0), 99, IF(AND(tabItens[[#This Row],[Saldo]]=0,tabItens[[#This Row],[PontoPed]]&gt;0), 0, (1-tabItens[[#This Row],[PctAb]])*10 ) ),0)</f>
        <v>99</v>
      </c>
      <c r="BE350" s="312">
        <f>MAX(ROUNDDOWN( IF(tabItens[[#This Row],[Abaixo]] &gt; 0,   tabItens[[#This Row],[Abaixo]] + (tabItens[[#This Row],[PontoMês]] * IF( OR( ISBLANK(tabItens[[#This Row],[ATA Nº/ANO]]), tabItens[[#This Row],[ATA Nº/ANO]] = ""),BE$2,BE$1)),0),0),0)</f>
        <v>0</v>
      </c>
      <c r="BF3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0" s="313">
        <f>SUMIF(Consumo!$C$3:$C$862,tabItens[[#This Row],[CÓDIGO]],Consumo!$E$3:$E$862)</f>
        <v>0</v>
      </c>
      <c r="BH350" s="314">
        <f>IF(AND(tabItens[[#This Row],[Pend]] &gt; 0,tabItens[[#This Row],[Consumo]] &lt;&gt; 0), tabItens[[#This Row],[Pend]] / tabItens[[#This Row],[Consumo]], 0 )</f>
        <v>0</v>
      </c>
      <c r="BI350" s="313"/>
      <c r="BJ350" s="313"/>
      <c r="BK350" s="315" t="s">
        <v>907</v>
      </c>
    </row>
    <row r="351" spans="1:63" x14ac:dyDescent="0.3">
      <c r="A351" s="336">
        <v>14737</v>
      </c>
      <c r="B351" s="277" t="s">
        <v>1110</v>
      </c>
      <c r="C351" s="337" t="s">
        <v>1111</v>
      </c>
      <c r="D351" s="338">
        <v>430</v>
      </c>
      <c r="E351" s="339"/>
      <c r="F351" s="339"/>
      <c r="G351" s="339" t="s">
        <v>892</v>
      </c>
      <c r="H351" s="281">
        <v>20</v>
      </c>
      <c r="I351" s="340">
        <v>103003</v>
      </c>
      <c r="J351" s="341">
        <v>430</v>
      </c>
      <c r="K351" s="342">
        <v>23</v>
      </c>
      <c r="L351" s="285">
        <f>IF(tabItens[[#This Row],[Média]] &gt; 0, tabItens[[#This Row],[QTDE ATUAL]] / tabItens[[#This Row],[Média]],999.9)</f>
        <v>12.631578947368421</v>
      </c>
      <c r="M351" s="286">
        <v>0</v>
      </c>
      <c r="N351" s="287">
        <f>tabItens[[#This Row],[VALOR UNIT.]] * tabItens[[#This Row],[LC]]</f>
        <v>0</v>
      </c>
      <c r="O351" s="344" t="s">
        <v>2144</v>
      </c>
      <c r="P351" s="289"/>
      <c r="Q351" s="345"/>
      <c r="R351" s="343"/>
      <c r="S351" s="346"/>
      <c r="T351" s="292">
        <f>ROUNDDOWN(IFERROR(tabItens[[#This Row],[ATA DT.VALID.]] - $D$1,0) / 30,0)</f>
        <v>-1507</v>
      </c>
      <c r="U351" s="277" t="s">
        <v>1112</v>
      </c>
      <c r="V351" s="293">
        <v>1</v>
      </c>
      <c r="W351" s="294" t="s">
        <v>2104</v>
      </c>
      <c r="X351" s="295">
        <v>76</v>
      </c>
      <c r="Y351" s="296">
        <v>5</v>
      </c>
      <c r="Z351" s="297"/>
      <c r="AA351" s="298"/>
      <c r="AB351" s="299"/>
      <c r="AC351" s="299"/>
      <c r="AD351" s="298"/>
      <c r="AE351" s="299"/>
      <c r="AF351" s="292"/>
      <c r="AG351" s="300" t="s">
        <v>904</v>
      </c>
      <c r="AH351" s="301"/>
      <c r="AI351" s="292">
        <v>8</v>
      </c>
      <c r="AJ351" s="301">
        <v>44986</v>
      </c>
      <c r="AK351" s="301" t="s">
        <v>892</v>
      </c>
      <c r="AL351" s="301">
        <v>44916</v>
      </c>
      <c r="AM351" s="346"/>
      <c r="AN351" s="339"/>
      <c r="AO351" s="302" t="str">
        <f>_xlfn.IFNA(IF(VLOOKUP(tabItens[[#This Row],[CÓDIGO]],tabExcluirDoEstoque[#Data],1,FALSE),"sim",""),"")</f>
        <v/>
      </c>
      <c r="AP351" s="303" t="str">
        <f ca="1">IF(OR(ISBLANK(tabItens[[#This Row],[ATA DT.VALID.]]),tabItens[[#This Row],[ATA DT.VALID.]]="",tabItens[[#This Row],[ATA DT.VALID.]]=" "),"",IF(TYPE(tabItens[[#This Row],[ATA DT.VALID.]])=1,ROUNDUP((tabItens[[#This Row],[ATA DT.VALID.]]-TODAY())/7,0),""))</f>
        <v/>
      </c>
      <c r="AQ351" s="304">
        <v>0</v>
      </c>
      <c r="AR351" s="305" t="str">
        <f>IF(ISBLANK(tabItens[[#This Row],[CÓDIGO]]),"",IFERROR(VLOOKUP(tabItens[[#This Row],[CÓDIGO]],Consumo!$C$3:$AC$862,26,FALSE),0))</f>
        <v>08.2023</v>
      </c>
      <c r="AS351" s="306">
        <f>SUMIF(Consumo!$C$3:$C$862,tabItens[[#This Row],[CÓDIGO]],Consumo!$N$3:$N$862) + SUMIF(Consumo!$C$3:$C$862,tabItens[[#This Row],[CÓDIGO]],Consumo!$O$3:$O$862) + SUMIF(Consumo!$C$3:$C$862,tabItens[[#This Row],[CÓDIGO]],Consumo!$P$3:$P$862) + SUMIF(Consumo!$C$3:$C$862,tabItens[[#This Row],[CÓDIGO]],Consumo!$Q$3:$Q$862)</f>
        <v>13</v>
      </c>
      <c r="AT351" s="306">
        <f>SUMIF(Consumo!$C$3:$C$862,tabItens[[#This Row],[CÓDIGO]],Consumo!$Z$3:$Z$862)</f>
        <v>23</v>
      </c>
      <c r="AU351" s="307">
        <f>SUMIF(Consumo!$C$3:$C$862,tabItens[[#This Row],[CÓDIGO]],Consumo!$AA$3:$AA$862)</f>
        <v>13</v>
      </c>
      <c r="AV351" s="308">
        <f>SUMIF(Consumo!$C$3:$C$862,tabItens[[#This Row],[CÓDIGO]],Consumo!$Y$3:$Y$862)</f>
        <v>1.5833333333333333</v>
      </c>
      <c r="AW351" s="281">
        <f>tabItens[[#This Row],[QTDE ATUAL]] + tabItens[[#This Row],[RC QTDE]] + tabItens[[#This Row],[AF SALDO]] + tabItens[[#This Row],[Recentes]]</f>
        <v>20</v>
      </c>
      <c r="AX351" s="309">
        <v>1</v>
      </c>
      <c r="AY351" s="309">
        <v>4</v>
      </c>
      <c r="AZ351" s="309">
        <f>IF(ISBLANK(tabItens[[#This Row],[CÓDIGO]]),"",tabItens[[#This Row],[PontoMês]] * (AZ$2+tabItens[[#This Row],[PontoQtM]]))</f>
        <v>4</v>
      </c>
      <c r="BA351" s="308">
        <f>tabItens[[#This Row],[PontoPed]] - tabItens[[#This Row],[Saldo]] + (1/10)</f>
        <v>-15.9</v>
      </c>
      <c r="BB351" s="308">
        <f xml:space="preserve"> tabItens[[#This Row],[PontoMês]] * BB$2 - tabItens[[#This Row],[QTDE ATUAL]] - (1/10)</f>
        <v>-19.100000000000001</v>
      </c>
      <c r="BC351" s="310">
        <f>IF( tabItens[[#This Row],[PontoPed]]&gt;0, IF(tabItens[[#This Row],[PontoPed]]&lt;1, 1, IF( tabItens[[#This Row],[Saldo]]&gt;tabItens[[#This Row],[PontoPed]], 0, (tabItens[[#This Row],[PontoPed]]-tabItens[[#This Row],[Saldo]])/tabItens[[#This Row],[PontoPed]] ) ), 0 )</f>
        <v>0</v>
      </c>
      <c r="BD351" s="311">
        <f>ROUNDDOWN(IF( OR( AND(tabItens[[#This Row],[PontoPed]]&lt;tabItens[[#This Row],[Saldo]],tabItens[[#This Row],[Saldo]]&gt;0), tabItens[[#This Row],[PontoPed]]=0), 99, IF(AND(tabItens[[#This Row],[Saldo]]=0,tabItens[[#This Row],[PontoPed]]&gt;0), 0, (1-tabItens[[#This Row],[PctAb]])*10 ) ),0)</f>
        <v>99</v>
      </c>
      <c r="BE351" s="312">
        <f>MAX(ROUNDDOWN( IF(tabItens[[#This Row],[Abaixo]] &gt; 0,   tabItens[[#This Row],[Abaixo]] + (tabItens[[#This Row],[PontoMês]] * IF( OR( ISBLANK(tabItens[[#This Row],[ATA Nº/ANO]]), tabItens[[#This Row],[ATA Nº/ANO]] = ""),BE$2,BE$1)),0),0),0)</f>
        <v>0</v>
      </c>
      <c r="BF35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1" s="313">
        <f>SUMIF(Consumo!$C$3:$C$862,tabItens[[#This Row],[CÓDIGO]],Consumo!$E$3:$E$862)</f>
        <v>0</v>
      </c>
      <c r="BH351" s="314">
        <f>IF(AND(tabItens[[#This Row],[Pend]] &gt; 0,tabItens[[#This Row],[Consumo]] &lt;&gt; 0), tabItens[[#This Row],[Pend]] / tabItens[[#This Row],[Consumo]], 0 )</f>
        <v>0</v>
      </c>
      <c r="BI351" s="313"/>
      <c r="BJ351" s="313"/>
      <c r="BK351" s="315" t="s">
        <v>907</v>
      </c>
    </row>
    <row r="352" spans="1:63" x14ac:dyDescent="0.3">
      <c r="A352" s="336">
        <v>20760</v>
      </c>
      <c r="B352" s="277" t="s">
        <v>1215</v>
      </c>
      <c r="C352" s="337" t="s">
        <v>1111</v>
      </c>
      <c r="D352" s="338">
        <v>281.64999999999998</v>
      </c>
      <c r="E352" s="339"/>
      <c r="F352" s="339"/>
      <c r="G352" s="339" t="s">
        <v>892</v>
      </c>
      <c r="H352" s="281">
        <v>0</v>
      </c>
      <c r="I352" s="340">
        <v>103003</v>
      </c>
      <c r="J352" s="341">
        <v>281.64999999999998</v>
      </c>
      <c r="K352" s="342">
        <v>113</v>
      </c>
      <c r="L352" s="285">
        <f>IF(tabItens[[#This Row],[Média]] &gt; 0, tabItens[[#This Row],[QTDE ATUAL]] / tabItens[[#This Row],[Média]],999.9)</f>
        <v>0</v>
      </c>
      <c r="M352" s="286">
        <v>0</v>
      </c>
      <c r="N352" s="287">
        <f>tabItens[[#This Row],[VALOR UNIT.]] * tabItens[[#This Row],[LC]]</f>
        <v>0</v>
      </c>
      <c r="O352" s="344" t="s">
        <v>2144</v>
      </c>
      <c r="P352" s="289"/>
      <c r="Q352" s="345"/>
      <c r="R352" s="343"/>
      <c r="S352" s="346"/>
      <c r="T352" s="292">
        <f>ROUNDDOWN(IFERROR(tabItens[[#This Row],[ATA DT.VALID.]] - $D$1,0) / 30,0)</f>
        <v>-1507</v>
      </c>
      <c r="U352" s="277" t="s">
        <v>1112</v>
      </c>
      <c r="V352" s="293">
        <v>1</v>
      </c>
      <c r="W352" s="294" t="s">
        <v>2104</v>
      </c>
      <c r="X352" s="295">
        <v>76</v>
      </c>
      <c r="Y352" s="296">
        <v>5</v>
      </c>
      <c r="Z352" s="297"/>
      <c r="AA352" s="298"/>
      <c r="AB352" s="299"/>
      <c r="AC352" s="299">
        <v>11620</v>
      </c>
      <c r="AD352" s="298">
        <v>2023</v>
      </c>
      <c r="AE352" s="299">
        <v>60</v>
      </c>
      <c r="AF352" s="292">
        <v>60</v>
      </c>
      <c r="AG352" s="300" t="s">
        <v>2091</v>
      </c>
      <c r="AH352" s="301">
        <v>45247</v>
      </c>
      <c r="AI352" s="292">
        <v>48</v>
      </c>
      <c r="AJ352" s="301">
        <v>45043</v>
      </c>
      <c r="AK352" s="301" t="s">
        <v>892</v>
      </c>
      <c r="AL352" s="301">
        <v>45181</v>
      </c>
      <c r="AM352" s="346"/>
      <c r="AN352" s="339"/>
      <c r="AO352" s="302" t="str">
        <f>_xlfn.IFNA(IF(VLOOKUP(tabItens[[#This Row],[CÓDIGO]],tabExcluirDoEstoque[#Data],1,FALSE),"sim",""),"")</f>
        <v/>
      </c>
      <c r="AP352" s="303" t="str">
        <f ca="1">IF(OR(ISBLANK(tabItens[[#This Row],[ATA DT.VALID.]]),tabItens[[#This Row],[ATA DT.VALID.]]="",tabItens[[#This Row],[ATA DT.VALID.]]=" "),"",IF(TYPE(tabItens[[#This Row],[ATA DT.VALID.]])=1,ROUNDUP((tabItens[[#This Row],[ATA DT.VALID.]]-TODAY())/7,0),""))</f>
        <v/>
      </c>
      <c r="AQ352" s="304">
        <v>0</v>
      </c>
      <c r="AR352" s="305" t="str">
        <f>IF(ISBLANK(tabItens[[#This Row],[CÓDIGO]]),"",IFERROR(VLOOKUP(tabItens[[#This Row],[CÓDIGO]],Consumo!$C$3:$AC$862,26,FALSE),0))</f>
        <v>09.2023</v>
      </c>
      <c r="AS352" s="306">
        <f>SUMIF(Consumo!$C$3:$C$862,tabItens[[#This Row],[CÓDIGO]],Consumo!$N$3:$N$862) + SUMIF(Consumo!$C$3:$C$862,tabItens[[#This Row],[CÓDIGO]],Consumo!$O$3:$O$862) + SUMIF(Consumo!$C$3:$C$862,tabItens[[#This Row],[CÓDIGO]],Consumo!$P$3:$P$862) + SUMIF(Consumo!$C$3:$C$862,tabItens[[#This Row],[CÓDIGO]],Consumo!$Q$3:$Q$862)</f>
        <v>58</v>
      </c>
      <c r="AT352" s="306">
        <f>SUMIF(Consumo!$C$3:$C$862,tabItens[[#This Row],[CÓDIGO]],Consumo!$Z$3:$Z$862)</f>
        <v>143</v>
      </c>
      <c r="AU352" s="307">
        <f>SUMIF(Consumo!$C$3:$C$862,tabItens[[#This Row],[CÓDIGO]],Consumo!$AA$3:$AA$862)</f>
        <v>35</v>
      </c>
      <c r="AV352" s="308">
        <f>SUMIF(Consumo!$C$3:$C$862,tabItens[[#This Row],[CÓDIGO]],Consumo!$Y$3:$Y$862)</f>
        <v>11.666666666666666</v>
      </c>
      <c r="AW352" s="281">
        <f>tabItens[[#This Row],[QTDE ATUAL]] + tabItens[[#This Row],[RC QTDE]] + tabItens[[#This Row],[AF SALDO]] + tabItens[[#This Row],[Recentes]]</f>
        <v>60</v>
      </c>
      <c r="AX352" s="309">
        <v>8</v>
      </c>
      <c r="AY352" s="309">
        <v>3</v>
      </c>
      <c r="AZ352" s="309">
        <f>IF(ISBLANK(tabItens[[#This Row],[CÓDIGO]]),"",tabItens[[#This Row],[PontoMês]] * (AZ$2+tabItens[[#This Row],[PontoQtM]]))</f>
        <v>24</v>
      </c>
      <c r="BA352" s="308">
        <f>tabItens[[#This Row],[PontoPed]] - tabItens[[#This Row],[Saldo]] + (1/10)</f>
        <v>-35.9</v>
      </c>
      <c r="BB352" s="308">
        <f xml:space="preserve"> tabItens[[#This Row],[PontoMês]] * BB$2 - tabItens[[#This Row],[QTDE ATUAL]] - (1/10)</f>
        <v>7.9</v>
      </c>
      <c r="BC352" s="310">
        <f>IF( tabItens[[#This Row],[PontoPed]]&gt;0, IF(tabItens[[#This Row],[PontoPed]]&lt;1, 1, IF( tabItens[[#This Row],[Saldo]]&gt;tabItens[[#This Row],[PontoPed]], 0, (tabItens[[#This Row],[PontoPed]]-tabItens[[#This Row],[Saldo]])/tabItens[[#This Row],[PontoPed]] ) ), 0 )</f>
        <v>0</v>
      </c>
      <c r="BD352" s="311">
        <f>ROUNDDOWN(IF( OR( AND(tabItens[[#This Row],[PontoPed]]&lt;tabItens[[#This Row],[Saldo]],tabItens[[#This Row],[Saldo]]&gt;0), tabItens[[#This Row],[PontoPed]]=0), 99, IF(AND(tabItens[[#This Row],[Saldo]]=0,tabItens[[#This Row],[PontoPed]]&gt;0), 0, (1-tabItens[[#This Row],[PctAb]])*10 ) ),0)</f>
        <v>99</v>
      </c>
      <c r="BE352" s="312">
        <f>MAX(ROUNDDOWN( IF(tabItens[[#This Row],[Abaixo]] &gt; 0,   tabItens[[#This Row],[Abaixo]] + (tabItens[[#This Row],[PontoMês]] * IF( OR( ISBLANK(tabItens[[#This Row],[ATA Nº/ANO]]), tabItens[[#This Row],[ATA Nº/ANO]] = ""),BE$2,BE$1)),0),0),0)</f>
        <v>0</v>
      </c>
      <c r="BF3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2" s="313">
        <f>SUMIF(Consumo!$C$3:$C$862,tabItens[[#This Row],[CÓDIGO]],Consumo!$E$3:$E$862)</f>
        <v>1</v>
      </c>
      <c r="BH352" s="314">
        <f>IF(AND(tabItens[[#This Row],[Pend]] &gt; 0,tabItens[[#This Row],[Consumo]] &lt;&gt; 0), tabItens[[#This Row],[Pend]] / tabItens[[#This Row],[Consumo]], 0 )</f>
        <v>6.993006993006993E-3</v>
      </c>
      <c r="BI352" s="313"/>
      <c r="BJ352" s="313"/>
      <c r="BK352" s="315" t="s">
        <v>907</v>
      </c>
    </row>
    <row r="353" spans="1:63" x14ac:dyDescent="0.3">
      <c r="A353" s="336">
        <v>20763</v>
      </c>
      <c r="B353" s="277" t="s">
        <v>1216</v>
      </c>
      <c r="C353" s="337" t="s">
        <v>1111</v>
      </c>
      <c r="D353" s="338">
        <v>275.47000000000003</v>
      </c>
      <c r="E353" s="339"/>
      <c r="F353" s="339"/>
      <c r="G353" s="339" t="s">
        <v>892</v>
      </c>
      <c r="H353" s="281">
        <v>0</v>
      </c>
      <c r="I353" s="340">
        <v>103003</v>
      </c>
      <c r="J353" s="341">
        <v>275.47000000000003</v>
      </c>
      <c r="K353" s="342">
        <v>36</v>
      </c>
      <c r="L353" s="285">
        <f>IF(tabItens[[#This Row],[Média]] &gt; 0, tabItens[[#This Row],[QTDE ATUAL]] / tabItens[[#This Row],[Média]],999.9)</f>
        <v>0</v>
      </c>
      <c r="M353" s="286">
        <v>0</v>
      </c>
      <c r="N353" s="287">
        <f>tabItens[[#This Row],[VALOR UNIT.]] * tabItens[[#This Row],[LC]]</f>
        <v>0</v>
      </c>
      <c r="O353" s="344" t="s">
        <v>2144</v>
      </c>
      <c r="P353" s="289"/>
      <c r="Q353" s="345"/>
      <c r="R353" s="343"/>
      <c r="S353" s="346"/>
      <c r="T353" s="292">
        <f>ROUNDDOWN(IFERROR(tabItens[[#This Row],[ATA DT.VALID.]] - $D$1,0) / 30,0)</f>
        <v>-1507</v>
      </c>
      <c r="U353" s="277" t="s">
        <v>1112</v>
      </c>
      <c r="V353" s="293">
        <v>1</v>
      </c>
      <c r="W353" s="294" t="s">
        <v>2104</v>
      </c>
      <c r="X353" s="295">
        <v>76</v>
      </c>
      <c r="Y353" s="296">
        <v>5</v>
      </c>
      <c r="Z353" s="297"/>
      <c r="AA353" s="298"/>
      <c r="AB353" s="299"/>
      <c r="AC353" s="299">
        <v>11622</v>
      </c>
      <c r="AD353" s="298">
        <v>2023</v>
      </c>
      <c r="AE353" s="299">
        <v>40</v>
      </c>
      <c r="AF353" s="292">
        <v>40</v>
      </c>
      <c r="AG353" s="300" t="s">
        <v>2091</v>
      </c>
      <c r="AH353" s="301">
        <v>45247</v>
      </c>
      <c r="AI353" s="292">
        <v>12</v>
      </c>
      <c r="AJ353" s="301">
        <v>44986</v>
      </c>
      <c r="AK353" s="301" t="s">
        <v>892</v>
      </c>
      <c r="AL353" s="301">
        <v>45182</v>
      </c>
      <c r="AM353" s="346"/>
      <c r="AN353" s="339"/>
      <c r="AO353" s="302" t="str">
        <f>_xlfn.IFNA(IF(VLOOKUP(tabItens[[#This Row],[CÓDIGO]],tabExcluirDoEstoque[#Data],1,FALSE),"sim",""),"")</f>
        <v/>
      </c>
      <c r="AP353" s="303" t="str">
        <f ca="1">IF(OR(ISBLANK(tabItens[[#This Row],[ATA DT.VALID.]]),tabItens[[#This Row],[ATA DT.VALID.]]="",tabItens[[#This Row],[ATA DT.VALID.]]=" "),"",IF(TYPE(tabItens[[#This Row],[ATA DT.VALID.]])=1,ROUNDUP((tabItens[[#This Row],[ATA DT.VALID.]]-TODAY())/7,0),""))</f>
        <v/>
      </c>
      <c r="AQ353" s="304">
        <v>0</v>
      </c>
      <c r="AR353" s="305" t="str">
        <f>IF(ISBLANK(tabItens[[#This Row],[CÓDIGO]]),"",IFERROR(VLOOKUP(tabItens[[#This Row],[CÓDIGO]],Consumo!$C$3:$AC$862,26,FALSE),0))</f>
        <v>08.2023</v>
      </c>
      <c r="AS353" s="306">
        <f>SUMIF(Consumo!$C$3:$C$862,tabItens[[#This Row],[CÓDIGO]],Consumo!$N$3:$N$862) + SUMIF(Consumo!$C$3:$C$862,tabItens[[#This Row],[CÓDIGO]],Consumo!$O$3:$O$862) + SUMIF(Consumo!$C$3:$C$862,tabItens[[#This Row],[CÓDIGO]],Consumo!$P$3:$P$862) + SUMIF(Consumo!$C$3:$C$862,tabItens[[#This Row],[CÓDIGO]],Consumo!$Q$3:$Q$862)</f>
        <v>25</v>
      </c>
      <c r="AT353" s="306">
        <f>SUMIF(Consumo!$C$3:$C$862,tabItens[[#This Row],[CÓDIGO]],Consumo!$Z$3:$Z$862)</f>
        <v>37</v>
      </c>
      <c r="AU353" s="307">
        <f>SUMIF(Consumo!$C$3:$C$862,tabItens[[#This Row],[CÓDIGO]],Consumo!$AA$3:$AA$862)</f>
        <v>17</v>
      </c>
      <c r="AV353" s="308">
        <f>SUMIF(Consumo!$C$3:$C$862,tabItens[[#This Row],[CÓDIGO]],Consumo!$Y$3:$Y$862)</f>
        <v>2.75</v>
      </c>
      <c r="AW353" s="281">
        <f>tabItens[[#This Row],[QTDE ATUAL]] + tabItens[[#This Row],[RC QTDE]] + tabItens[[#This Row],[AF SALDO]] + tabItens[[#This Row],[Recentes]]</f>
        <v>40</v>
      </c>
      <c r="AX353" s="309">
        <v>5</v>
      </c>
      <c r="AY353" s="309">
        <v>4</v>
      </c>
      <c r="AZ353" s="309">
        <f>IF(ISBLANK(tabItens[[#This Row],[CÓDIGO]]),"",tabItens[[#This Row],[PontoMês]] * (AZ$2+tabItens[[#This Row],[PontoQtM]]))</f>
        <v>20</v>
      </c>
      <c r="BA353" s="308">
        <f>tabItens[[#This Row],[PontoPed]] - tabItens[[#This Row],[Saldo]] + (1/10)</f>
        <v>-19.899999999999999</v>
      </c>
      <c r="BB353" s="308">
        <f xml:space="preserve"> tabItens[[#This Row],[PontoMês]] * BB$2 - tabItens[[#This Row],[QTDE ATUAL]] - (1/10)</f>
        <v>4.9000000000000004</v>
      </c>
      <c r="BC353" s="310">
        <f>IF( tabItens[[#This Row],[PontoPed]]&gt;0, IF(tabItens[[#This Row],[PontoPed]]&lt;1, 1, IF( tabItens[[#This Row],[Saldo]]&gt;tabItens[[#This Row],[PontoPed]], 0, (tabItens[[#This Row],[PontoPed]]-tabItens[[#This Row],[Saldo]])/tabItens[[#This Row],[PontoPed]] ) ), 0 )</f>
        <v>0</v>
      </c>
      <c r="BD353" s="311">
        <f>ROUNDDOWN(IF( OR( AND(tabItens[[#This Row],[PontoPed]]&lt;tabItens[[#This Row],[Saldo]],tabItens[[#This Row],[Saldo]]&gt;0), tabItens[[#This Row],[PontoPed]]=0), 99, IF(AND(tabItens[[#This Row],[Saldo]]=0,tabItens[[#This Row],[PontoPed]]&gt;0), 0, (1-tabItens[[#This Row],[PctAb]])*10 ) ),0)</f>
        <v>99</v>
      </c>
      <c r="BE353" s="312">
        <f>MAX(ROUNDDOWN( IF(tabItens[[#This Row],[Abaixo]] &gt; 0,   tabItens[[#This Row],[Abaixo]] + (tabItens[[#This Row],[PontoMês]] * IF( OR( ISBLANK(tabItens[[#This Row],[ATA Nº/ANO]]), tabItens[[#This Row],[ATA Nº/ANO]] = ""),BE$2,BE$1)),0),0),0)</f>
        <v>0</v>
      </c>
      <c r="BF3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3" s="313">
        <f>SUMIF(Consumo!$C$3:$C$862,tabItens[[#This Row],[CÓDIGO]],Consumo!$E$3:$E$862)</f>
        <v>0</v>
      </c>
      <c r="BH353" s="314">
        <f>IF(AND(tabItens[[#This Row],[Pend]] &gt; 0,tabItens[[#This Row],[Consumo]] &lt;&gt; 0), tabItens[[#This Row],[Pend]] / tabItens[[#This Row],[Consumo]], 0 )</f>
        <v>0</v>
      </c>
      <c r="BI353" s="313"/>
      <c r="BJ353" s="313"/>
      <c r="BK353" s="315" t="s">
        <v>907</v>
      </c>
    </row>
    <row r="354" spans="1:63" x14ac:dyDescent="0.3">
      <c r="A354" s="336">
        <v>69229</v>
      </c>
      <c r="B354" s="277" t="s">
        <v>1215</v>
      </c>
      <c r="C354" s="337" t="s">
        <v>1111</v>
      </c>
      <c r="D354" s="338">
        <v>279.98</v>
      </c>
      <c r="E354" s="339"/>
      <c r="F354" s="339"/>
      <c r="G354" s="339" t="s">
        <v>892</v>
      </c>
      <c r="H354" s="281">
        <v>46</v>
      </c>
      <c r="I354" s="340">
        <v>103003</v>
      </c>
      <c r="J354" s="341">
        <v>279.98</v>
      </c>
      <c r="K354" s="342">
        <v>74</v>
      </c>
      <c r="L354" s="285">
        <f>IF(tabItens[[#This Row],[Média]] &gt; 0, tabItens[[#This Row],[QTDE ATUAL]] / tabItens[[#This Row],[Média]],999.9)</f>
        <v>7.666666666666667</v>
      </c>
      <c r="M354" s="286">
        <v>0</v>
      </c>
      <c r="N354" s="287">
        <f>tabItens[[#This Row],[VALOR UNIT.]] * tabItens[[#This Row],[LC]]</f>
        <v>0</v>
      </c>
      <c r="O354" s="344" t="s">
        <v>2144</v>
      </c>
      <c r="P354" s="289"/>
      <c r="Q354" s="345"/>
      <c r="R354" s="343"/>
      <c r="S354" s="346"/>
      <c r="T354" s="292">
        <f>ROUNDDOWN(IFERROR(tabItens[[#This Row],[ATA DT.VALID.]] - $D$1,0) / 30,0)</f>
        <v>-1507</v>
      </c>
      <c r="U354" s="277" t="s">
        <v>1112</v>
      </c>
      <c r="V354" s="293">
        <v>1</v>
      </c>
      <c r="W354" s="294" t="s">
        <v>2104</v>
      </c>
      <c r="X354" s="295">
        <v>76</v>
      </c>
      <c r="Y354" s="296">
        <v>5</v>
      </c>
      <c r="Z354" s="297"/>
      <c r="AA354" s="298"/>
      <c r="AB354" s="299"/>
      <c r="AC354" s="299">
        <v>11620</v>
      </c>
      <c r="AD354" s="298">
        <v>2023</v>
      </c>
      <c r="AE354" s="299">
        <v>60</v>
      </c>
      <c r="AF354" s="292">
        <v>60</v>
      </c>
      <c r="AG354" s="300" t="s">
        <v>2091</v>
      </c>
      <c r="AH354" s="301">
        <v>45247</v>
      </c>
      <c r="AI354" s="292">
        <v>24</v>
      </c>
      <c r="AJ354" s="301">
        <v>45043</v>
      </c>
      <c r="AK354" s="301" t="s">
        <v>892</v>
      </c>
      <c r="AL354" s="301">
        <v>45181</v>
      </c>
      <c r="AM354" s="346"/>
      <c r="AN354" s="339"/>
      <c r="AO354" s="302" t="str">
        <f>_xlfn.IFNA(IF(VLOOKUP(tabItens[[#This Row],[CÓDIGO]],tabExcluirDoEstoque[#Data],1,FALSE),"sim",""),"")</f>
        <v/>
      </c>
      <c r="AP354" s="303" t="str">
        <f ca="1">IF(OR(ISBLANK(tabItens[[#This Row],[ATA DT.VALID.]]),tabItens[[#This Row],[ATA DT.VALID.]]="",tabItens[[#This Row],[ATA DT.VALID.]]=" "),"",IF(TYPE(tabItens[[#This Row],[ATA DT.VALID.]])=1,ROUNDUP((tabItens[[#This Row],[ATA DT.VALID.]]-TODAY())/7,0),""))</f>
        <v/>
      </c>
      <c r="AQ354" s="304">
        <v>0</v>
      </c>
      <c r="AR354" s="305" t="str">
        <f>IF(ISBLANK(tabItens[[#This Row],[CÓDIGO]]),"",IFERROR(VLOOKUP(tabItens[[#This Row],[CÓDIGO]],Consumo!$C$3:$AC$862,26,FALSE),0))</f>
        <v>08.2023</v>
      </c>
      <c r="AS354" s="306">
        <f>SUMIF(Consumo!$C$3:$C$862,tabItens[[#This Row],[CÓDIGO]],Consumo!$N$3:$N$862) + SUMIF(Consumo!$C$3:$C$862,tabItens[[#This Row],[CÓDIGO]],Consumo!$O$3:$O$862) + SUMIF(Consumo!$C$3:$C$862,tabItens[[#This Row],[CÓDIGO]],Consumo!$P$3:$P$862) + SUMIF(Consumo!$C$3:$C$862,tabItens[[#This Row],[CÓDIGO]],Consumo!$Q$3:$Q$862)</f>
        <v>37</v>
      </c>
      <c r="AT354" s="306">
        <f>SUMIF(Consumo!$C$3:$C$862,tabItens[[#This Row],[CÓDIGO]],Consumo!$Z$3:$Z$862)</f>
        <v>74</v>
      </c>
      <c r="AU354" s="307">
        <f>SUMIF(Consumo!$C$3:$C$862,tabItens[[#This Row],[CÓDIGO]],Consumo!$AA$3:$AA$862)</f>
        <v>28</v>
      </c>
      <c r="AV354" s="308">
        <f>SUMIF(Consumo!$C$3:$C$862,tabItens[[#This Row],[CÓDIGO]],Consumo!$Y$3:$Y$862)</f>
        <v>6</v>
      </c>
      <c r="AW354" s="281">
        <f>tabItens[[#This Row],[QTDE ATUAL]] + tabItens[[#This Row],[RC QTDE]] + tabItens[[#This Row],[AF SALDO]] + tabItens[[#This Row],[Recentes]]</f>
        <v>106</v>
      </c>
      <c r="AX354" s="309">
        <v>8</v>
      </c>
      <c r="AY354" s="309">
        <v>3</v>
      </c>
      <c r="AZ354" s="309">
        <f>IF(ISBLANK(tabItens[[#This Row],[CÓDIGO]]),"",tabItens[[#This Row],[PontoMês]] * (AZ$2+tabItens[[#This Row],[PontoQtM]]))</f>
        <v>24</v>
      </c>
      <c r="BA354" s="308">
        <f>tabItens[[#This Row],[PontoPed]] - tabItens[[#This Row],[Saldo]] + (1/10)</f>
        <v>-81.900000000000006</v>
      </c>
      <c r="BB354" s="308">
        <f xml:space="preserve"> tabItens[[#This Row],[PontoMês]] * BB$2 - tabItens[[#This Row],[QTDE ATUAL]] - (1/10)</f>
        <v>-38.1</v>
      </c>
      <c r="BC354" s="310">
        <f>IF( tabItens[[#This Row],[PontoPed]]&gt;0, IF(tabItens[[#This Row],[PontoPed]]&lt;1, 1, IF( tabItens[[#This Row],[Saldo]]&gt;tabItens[[#This Row],[PontoPed]], 0, (tabItens[[#This Row],[PontoPed]]-tabItens[[#This Row],[Saldo]])/tabItens[[#This Row],[PontoPed]] ) ), 0 )</f>
        <v>0</v>
      </c>
      <c r="BD354" s="311">
        <f>ROUNDDOWN(IF( OR( AND(tabItens[[#This Row],[PontoPed]]&lt;tabItens[[#This Row],[Saldo]],tabItens[[#This Row],[Saldo]]&gt;0), tabItens[[#This Row],[PontoPed]]=0), 99, IF(AND(tabItens[[#This Row],[Saldo]]=0,tabItens[[#This Row],[PontoPed]]&gt;0), 0, (1-tabItens[[#This Row],[PctAb]])*10 ) ),0)</f>
        <v>99</v>
      </c>
      <c r="BE354" s="312">
        <f>MAX(ROUNDDOWN( IF(tabItens[[#This Row],[Abaixo]] &gt; 0,   tabItens[[#This Row],[Abaixo]] + (tabItens[[#This Row],[PontoMês]] * IF( OR( ISBLANK(tabItens[[#This Row],[ATA Nº/ANO]]), tabItens[[#This Row],[ATA Nº/ANO]] = ""),BE$2,BE$1)),0),0),0)</f>
        <v>0</v>
      </c>
      <c r="BF3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4" s="313">
        <f>SUMIF(Consumo!$C$3:$C$862,tabItens[[#This Row],[CÓDIGO]],Consumo!$E$3:$E$862)</f>
        <v>0</v>
      </c>
      <c r="BH354" s="314">
        <f>IF(AND(tabItens[[#This Row],[Pend]] &gt; 0,tabItens[[#This Row],[Consumo]] &lt;&gt; 0), tabItens[[#This Row],[Pend]] / tabItens[[#This Row],[Consumo]], 0 )</f>
        <v>0</v>
      </c>
      <c r="BI354" s="313"/>
      <c r="BJ354" s="313"/>
      <c r="BK354" s="315" t="s">
        <v>907</v>
      </c>
    </row>
    <row r="355" spans="1:63" x14ac:dyDescent="0.3">
      <c r="A355" s="336">
        <v>87586</v>
      </c>
      <c r="B355" s="277" t="s">
        <v>1538</v>
      </c>
      <c r="C355" s="337" t="s">
        <v>1111</v>
      </c>
      <c r="D355" s="338">
        <v>428.15</v>
      </c>
      <c r="E355" s="339"/>
      <c r="F355" s="339"/>
      <c r="G355" s="339" t="s">
        <v>892</v>
      </c>
      <c r="H355" s="281">
        <v>0</v>
      </c>
      <c r="I355" s="340">
        <v>103003</v>
      </c>
      <c r="J355" s="341">
        <v>428.15</v>
      </c>
      <c r="K355" s="342">
        <v>26</v>
      </c>
      <c r="L355" s="285">
        <f>IF(tabItens[[#This Row],[Média]] &gt; 0, tabItens[[#This Row],[QTDE ATUAL]] / tabItens[[#This Row],[Média]],999.9)</f>
        <v>0</v>
      </c>
      <c r="M355" s="286">
        <v>0</v>
      </c>
      <c r="N355" s="287">
        <f>tabItens[[#This Row],[VALOR UNIT.]] * tabItens[[#This Row],[LC]]</f>
        <v>0</v>
      </c>
      <c r="O355" s="344" t="s">
        <v>2144</v>
      </c>
      <c r="P355" s="289"/>
      <c r="Q355" s="345"/>
      <c r="R355" s="343"/>
      <c r="S355" s="346"/>
      <c r="T355" s="292">
        <f>ROUNDDOWN(IFERROR(tabItens[[#This Row],[ATA DT.VALID.]] - $D$1,0) / 30,0)</f>
        <v>-1507</v>
      </c>
      <c r="U355" s="277" t="s">
        <v>1112</v>
      </c>
      <c r="V355" s="293">
        <v>1</v>
      </c>
      <c r="W355" s="294" t="s">
        <v>2104</v>
      </c>
      <c r="X355" s="295">
        <v>76</v>
      </c>
      <c r="Y355" s="296">
        <v>5</v>
      </c>
      <c r="Z355" s="297"/>
      <c r="AA355" s="298"/>
      <c r="AB355" s="299"/>
      <c r="AC355" s="299">
        <v>11601</v>
      </c>
      <c r="AD355" s="298">
        <v>2023</v>
      </c>
      <c r="AE355" s="299">
        <v>10</v>
      </c>
      <c r="AF355" s="292">
        <v>10</v>
      </c>
      <c r="AG355" s="300" t="s">
        <v>2092</v>
      </c>
      <c r="AH355" s="301">
        <v>45247</v>
      </c>
      <c r="AI355" s="292">
        <v>8</v>
      </c>
      <c r="AJ355" s="301">
        <v>44986</v>
      </c>
      <c r="AK355" s="301">
        <v>38603</v>
      </c>
      <c r="AL355" s="301">
        <v>45181</v>
      </c>
      <c r="AM355" s="346"/>
      <c r="AN355" s="339"/>
      <c r="AO355" s="302" t="str">
        <f>_xlfn.IFNA(IF(VLOOKUP(tabItens[[#This Row],[CÓDIGO]],tabExcluirDoEstoque[#Data],1,FALSE),"sim",""),"")</f>
        <v/>
      </c>
      <c r="AP355" s="303" t="str">
        <f ca="1">IF(OR(ISBLANK(tabItens[[#This Row],[ATA DT.VALID.]]),tabItens[[#This Row],[ATA DT.VALID.]]="",tabItens[[#This Row],[ATA DT.VALID.]]=" "),"",IF(TYPE(tabItens[[#This Row],[ATA DT.VALID.]])=1,ROUNDUP((tabItens[[#This Row],[ATA DT.VALID.]]-TODAY())/7,0),""))</f>
        <v/>
      </c>
      <c r="AQ355" s="304">
        <v>0</v>
      </c>
      <c r="AR355" s="305" t="str">
        <f>IF(ISBLANK(tabItens[[#This Row],[CÓDIGO]]),"",IFERROR(VLOOKUP(tabItens[[#This Row],[CÓDIGO]],Consumo!$C$3:$AC$862,26,FALSE),0))</f>
        <v>08.2023</v>
      </c>
      <c r="AS355" s="306">
        <f>SUMIF(Consumo!$C$3:$C$862,tabItens[[#This Row],[CÓDIGO]],Consumo!$N$3:$N$862) + SUMIF(Consumo!$C$3:$C$862,tabItens[[#This Row],[CÓDIGO]],Consumo!$O$3:$O$862) + SUMIF(Consumo!$C$3:$C$862,tabItens[[#This Row],[CÓDIGO]],Consumo!$P$3:$P$862) + SUMIF(Consumo!$C$3:$C$862,tabItens[[#This Row],[CÓDIGO]],Consumo!$Q$3:$Q$862)</f>
        <v>15</v>
      </c>
      <c r="AT355" s="306">
        <f>SUMIF(Consumo!$C$3:$C$862,tabItens[[#This Row],[CÓDIGO]],Consumo!$Z$3:$Z$862)</f>
        <v>26</v>
      </c>
      <c r="AU355" s="307">
        <f>SUMIF(Consumo!$C$3:$C$862,tabItens[[#This Row],[CÓDIGO]],Consumo!$AA$3:$AA$862)</f>
        <v>15</v>
      </c>
      <c r="AV355" s="308">
        <f>SUMIF(Consumo!$C$3:$C$862,tabItens[[#This Row],[CÓDIGO]],Consumo!$Y$3:$Y$862)</f>
        <v>1.9166666666666667</v>
      </c>
      <c r="AW355" s="281">
        <f>tabItens[[#This Row],[QTDE ATUAL]] + tabItens[[#This Row],[RC QTDE]] + tabItens[[#This Row],[AF SALDO]] + tabItens[[#This Row],[Recentes]]</f>
        <v>10</v>
      </c>
      <c r="AX355" s="309">
        <v>2</v>
      </c>
      <c r="AY355" s="309">
        <v>4</v>
      </c>
      <c r="AZ355" s="309">
        <f>IF(ISBLANK(tabItens[[#This Row],[CÓDIGO]]),"",tabItens[[#This Row],[PontoMês]] * (AZ$2+tabItens[[#This Row],[PontoQtM]]))</f>
        <v>8</v>
      </c>
      <c r="BA355" s="308">
        <f>tabItens[[#This Row],[PontoPed]] - tabItens[[#This Row],[Saldo]] + (1/10)</f>
        <v>-1.9</v>
      </c>
      <c r="BB355" s="308">
        <f xml:space="preserve"> tabItens[[#This Row],[PontoMês]] * BB$2 - tabItens[[#This Row],[QTDE ATUAL]] - (1/10)</f>
        <v>1.9</v>
      </c>
      <c r="BC355" s="310">
        <f>IF( tabItens[[#This Row],[PontoPed]]&gt;0, IF(tabItens[[#This Row],[PontoPed]]&lt;1, 1, IF( tabItens[[#This Row],[Saldo]]&gt;tabItens[[#This Row],[PontoPed]], 0, (tabItens[[#This Row],[PontoPed]]-tabItens[[#This Row],[Saldo]])/tabItens[[#This Row],[PontoPed]] ) ), 0 )</f>
        <v>0</v>
      </c>
      <c r="BD355" s="311">
        <f>ROUNDDOWN(IF( OR( AND(tabItens[[#This Row],[PontoPed]]&lt;tabItens[[#This Row],[Saldo]],tabItens[[#This Row],[Saldo]]&gt;0), tabItens[[#This Row],[PontoPed]]=0), 99, IF(AND(tabItens[[#This Row],[Saldo]]=0,tabItens[[#This Row],[PontoPed]]&gt;0), 0, (1-tabItens[[#This Row],[PctAb]])*10 ) ),0)</f>
        <v>99</v>
      </c>
      <c r="BE355" s="312">
        <f>MAX(ROUNDDOWN( IF(tabItens[[#This Row],[Abaixo]] &gt; 0,   tabItens[[#This Row],[Abaixo]] + (tabItens[[#This Row],[PontoMês]] * IF( OR( ISBLANK(tabItens[[#This Row],[ATA Nº/ANO]]), tabItens[[#This Row],[ATA Nº/ANO]] = ""),BE$2,BE$1)),0),0),0)</f>
        <v>0</v>
      </c>
      <c r="BF3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5" s="313">
        <f>SUMIF(Consumo!$C$3:$C$862,tabItens[[#This Row],[CÓDIGO]],Consumo!$E$3:$E$862)</f>
        <v>0</v>
      </c>
      <c r="BH355" s="314">
        <f>IF(AND(tabItens[[#This Row],[Pend]] &gt; 0,tabItens[[#This Row],[Consumo]] &lt;&gt; 0), tabItens[[#This Row],[Pend]] / tabItens[[#This Row],[Consumo]], 0 )</f>
        <v>0</v>
      </c>
      <c r="BI355" s="313"/>
      <c r="BJ355" s="313"/>
      <c r="BK355" s="315" t="s">
        <v>907</v>
      </c>
    </row>
    <row r="356" spans="1:63" x14ac:dyDescent="0.3">
      <c r="A356" s="336">
        <v>23778</v>
      </c>
      <c r="B356" s="277" t="s">
        <v>1224</v>
      </c>
      <c r="C356" s="337" t="s">
        <v>1111</v>
      </c>
      <c r="D356" s="338">
        <v>235.4</v>
      </c>
      <c r="E356" s="339"/>
      <c r="F356" s="339"/>
      <c r="G356" s="339" t="s">
        <v>892</v>
      </c>
      <c r="H356" s="281">
        <v>41</v>
      </c>
      <c r="I356" s="340">
        <v>103003</v>
      </c>
      <c r="J356" s="341">
        <v>235.4</v>
      </c>
      <c r="K356" s="342">
        <v>134</v>
      </c>
      <c r="L356" s="285">
        <f>IF(tabItens[[#This Row],[Média]] &gt; 0, tabItens[[#This Row],[QTDE ATUAL]] / tabItens[[#This Row],[Média]],999.9)</f>
        <v>2.8771929824561404</v>
      </c>
      <c r="M356" s="286">
        <v>0</v>
      </c>
      <c r="N356" s="287">
        <f>tabItens[[#This Row],[VALOR UNIT.]] * tabItens[[#This Row],[LC]]</f>
        <v>0</v>
      </c>
      <c r="O356" s="344" t="s">
        <v>2144</v>
      </c>
      <c r="P356" s="289"/>
      <c r="Q356" s="345"/>
      <c r="R356" s="343"/>
      <c r="S356" s="346"/>
      <c r="T356" s="292">
        <f>ROUNDDOWN(IFERROR(tabItens[[#This Row],[ATA DT.VALID.]] - $D$1,0) / 30,0)</f>
        <v>-1507</v>
      </c>
      <c r="U356" s="277" t="s">
        <v>1225</v>
      </c>
      <c r="V356" s="293">
        <v>1</v>
      </c>
      <c r="W356" s="294" t="s">
        <v>2104</v>
      </c>
      <c r="X356" s="295">
        <v>76</v>
      </c>
      <c r="Y356" s="296">
        <v>16</v>
      </c>
      <c r="Z356" s="297"/>
      <c r="AA356" s="298"/>
      <c r="AB356" s="299"/>
      <c r="AC356" s="299">
        <v>11600</v>
      </c>
      <c r="AD356" s="298">
        <v>2023</v>
      </c>
      <c r="AE356" s="299">
        <v>50</v>
      </c>
      <c r="AF356" s="292">
        <v>50</v>
      </c>
      <c r="AG356" s="300" t="s">
        <v>2092</v>
      </c>
      <c r="AH356" s="301">
        <v>45247</v>
      </c>
      <c r="AI356" s="292">
        <v>62</v>
      </c>
      <c r="AJ356" s="301">
        <v>44986</v>
      </c>
      <c r="AK356" s="301" t="s">
        <v>892</v>
      </c>
      <c r="AL356" s="301">
        <v>45181</v>
      </c>
      <c r="AM356" s="346"/>
      <c r="AN356" s="339"/>
      <c r="AO356" s="302" t="str">
        <f>_xlfn.IFNA(IF(VLOOKUP(tabItens[[#This Row],[CÓDIGO]],tabExcluirDoEstoque[#Data],1,FALSE),"sim",""),"")</f>
        <v/>
      </c>
      <c r="AP356" s="303" t="str">
        <f ca="1">IF(OR(ISBLANK(tabItens[[#This Row],[ATA DT.VALID.]]),tabItens[[#This Row],[ATA DT.VALID.]]="",tabItens[[#This Row],[ATA DT.VALID.]]=" "),"",IF(TYPE(tabItens[[#This Row],[ATA DT.VALID.]])=1,ROUNDUP((tabItens[[#This Row],[ATA DT.VALID.]]-TODAY())/7,0),""))</f>
        <v/>
      </c>
      <c r="AQ356" s="304">
        <v>0</v>
      </c>
      <c r="AR356" s="305" t="str">
        <f>IF(ISBLANK(tabItens[[#This Row],[CÓDIGO]]),"",IFERROR(VLOOKUP(tabItens[[#This Row],[CÓDIGO]],Consumo!$C$3:$AC$862,26,FALSE),0))</f>
        <v>09.2023</v>
      </c>
      <c r="AS356" s="306">
        <f>SUMIF(Consumo!$C$3:$C$862,tabItens[[#This Row],[CÓDIGO]],Consumo!$N$3:$N$862) + SUMIF(Consumo!$C$3:$C$862,tabItens[[#This Row],[CÓDIGO]],Consumo!$O$3:$O$862) + SUMIF(Consumo!$C$3:$C$862,tabItens[[#This Row],[CÓDIGO]],Consumo!$P$3:$P$862) + SUMIF(Consumo!$C$3:$C$862,tabItens[[#This Row],[CÓDIGO]],Consumo!$Q$3:$Q$862)</f>
        <v>105</v>
      </c>
      <c r="AT356" s="306">
        <f>SUMIF(Consumo!$C$3:$C$862,tabItens[[#This Row],[CÓDIGO]],Consumo!$Z$3:$Z$862)</f>
        <v>185</v>
      </c>
      <c r="AU356" s="307">
        <f>SUMIF(Consumo!$C$3:$C$862,tabItens[[#This Row],[CÓDIGO]],Consumo!$AA$3:$AA$862)</f>
        <v>56</v>
      </c>
      <c r="AV356" s="308">
        <f>SUMIF(Consumo!$C$3:$C$862,tabItens[[#This Row],[CÓDIGO]],Consumo!$Y$3:$Y$862)</f>
        <v>14.25</v>
      </c>
      <c r="AW356" s="281">
        <f>tabItens[[#This Row],[QTDE ATUAL]] + tabItens[[#This Row],[RC QTDE]] + tabItens[[#This Row],[AF SALDO]] + tabItens[[#This Row],[Recentes]]</f>
        <v>91</v>
      </c>
      <c r="AX356" s="309">
        <v>10</v>
      </c>
      <c r="AY356" s="309">
        <v>4</v>
      </c>
      <c r="AZ356" s="309">
        <f>IF(ISBLANK(tabItens[[#This Row],[CÓDIGO]]),"",tabItens[[#This Row],[PontoMês]] * (AZ$2+tabItens[[#This Row],[PontoQtM]]))</f>
        <v>40</v>
      </c>
      <c r="BA356" s="308">
        <f>tabItens[[#This Row],[PontoPed]] - tabItens[[#This Row],[Saldo]] + (1/10)</f>
        <v>-50.9</v>
      </c>
      <c r="BB356" s="308">
        <f xml:space="preserve"> tabItens[[#This Row],[PontoMês]] * BB$2 - tabItens[[#This Row],[QTDE ATUAL]] - (1/10)</f>
        <v>-31.1</v>
      </c>
      <c r="BC356" s="310">
        <f>IF( tabItens[[#This Row],[PontoPed]]&gt;0, IF(tabItens[[#This Row],[PontoPed]]&lt;1, 1, IF( tabItens[[#This Row],[Saldo]]&gt;tabItens[[#This Row],[PontoPed]], 0, (tabItens[[#This Row],[PontoPed]]-tabItens[[#This Row],[Saldo]])/tabItens[[#This Row],[PontoPed]] ) ), 0 )</f>
        <v>0</v>
      </c>
      <c r="BD356" s="311">
        <f>ROUNDDOWN(IF( OR( AND(tabItens[[#This Row],[PontoPed]]&lt;tabItens[[#This Row],[Saldo]],tabItens[[#This Row],[Saldo]]&gt;0), tabItens[[#This Row],[PontoPed]]=0), 99, IF(AND(tabItens[[#This Row],[Saldo]]=0,tabItens[[#This Row],[PontoPed]]&gt;0), 0, (1-tabItens[[#This Row],[PctAb]])*10 ) ),0)</f>
        <v>99</v>
      </c>
      <c r="BE356" s="312">
        <f>MAX(ROUNDDOWN( IF(tabItens[[#This Row],[Abaixo]] &gt; 0,   tabItens[[#This Row],[Abaixo]] + (tabItens[[#This Row],[PontoMês]] * IF( OR( ISBLANK(tabItens[[#This Row],[ATA Nº/ANO]]), tabItens[[#This Row],[ATA Nº/ANO]] = ""),BE$2,BE$1)),0),0),0)</f>
        <v>0</v>
      </c>
      <c r="BF3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6" s="313">
        <f>SUMIF(Consumo!$C$3:$C$862,tabItens[[#This Row],[CÓDIGO]],Consumo!$E$3:$E$862)</f>
        <v>0</v>
      </c>
      <c r="BH356" s="314">
        <f>IF(AND(tabItens[[#This Row],[Pend]] &gt; 0,tabItens[[#This Row],[Consumo]] &lt;&gt; 0), tabItens[[#This Row],[Pend]] / tabItens[[#This Row],[Consumo]], 0 )</f>
        <v>0</v>
      </c>
      <c r="BI356" s="313"/>
      <c r="BJ356" s="313"/>
      <c r="BK356" s="315" t="s">
        <v>907</v>
      </c>
    </row>
    <row r="357" spans="1:63" x14ac:dyDescent="0.3">
      <c r="A357" s="336">
        <v>114430</v>
      </c>
      <c r="B357" s="277" t="s">
        <v>1743</v>
      </c>
      <c r="C357" s="337" t="s">
        <v>31</v>
      </c>
      <c r="D357" s="338">
        <v>25.14</v>
      </c>
      <c r="E357" s="339"/>
      <c r="F357" s="339"/>
      <c r="G357" s="339" t="s">
        <v>892</v>
      </c>
      <c r="H357" s="281">
        <v>132</v>
      </c>
      <c r="I357" s="340">
        <v>103003</v>
      </c>
      <c r="J357" s="341">
        <v>18.645340000000001</v>
      </c>
      <c r="K357" s="342">
        <v>269</v>
      </c>
      <c r="L357" s="285">
        <f>IF(tabItens[[#This Row],[Média]] &gt; 0, tabItens[[#This Row],[QTDE ATUAL]] / tabItens[[#This Row],[Média]],999.9)</f>
        <v>4.071979434447301</v>
      </c>
      <c r="M357" s="286">
        <v>0</v>
      </c>
      <c r="N357" s="287">
        <f>tabItens[[#This Row],[VALOR UNIT.]] * tabItens[[#This Row],[LC]]</f>
        <v>0</v>
      </c>
      <c r="O357" s="344" t="s">
        <v>2205</v>
      </c>
      <c r="P357" s="289"/>
      <c r="Q357" s="345"/>
      <c r="R357" s="343"/>
      <c r="S357" s="346"/>
      <c r="T357" s="292">
        <f>ROUNDDOWN(IFERROR(tabItens[[#This Row],[ATA DT.VALID.]] - $D$1,0) / 30,0)</f>
        <v>-1507</v>
      </c>
      <c r="U357" s="277" t="s">
        <v>1744</v>
      </c>
      <c r="V357" s="293">
        <v>1</v>
      </c>
      <c r="W357" s="294" t="s">
        <v>2103</v>
      </c>
      <c r="X357" s="295">
        <v>62</v>
      </c>
      <c r="Y357" s="296">
        <v>25</v>
      </c>
      <c r="Z357" s="297"/>
      <c r="AA357" s="298"/>
      <c r="AB357" s="299"/>
      <c r="AC357" s="299"/>
      <c r="AD357" s="298"/>
      <c r="AE357" s="299"/>
      <c r="AF357" s="292"/>
      <c r="AG357" s="300" t="s">
        <v>904</v>
      </c>
      <c r="AH357" s="301"/>
      <c r="AI357" s="292">
        <v>134</v>
      </c>
      <c r="AJ357" s="301">
        <v>45167</v>
      </c>
      <c r="AK357" s="301">
        <v>40249</v>
      </c>
      <c r="AL357" s="301">
        <v>45153</v>
      </c>
      <c r="AM357" s="346"/>
      <c r="AN357" s="339"/>
      <c r="AO357" s="302" t="str">
        <f>_xlfn.IFNA(IF(VLOOKUP(tabItens[[#This Row],[CÓDIGO]],tabExcluirDoEstoque[#Data],1,FALSE),"sim",""),"")</f>
        <v/>
      </c>
      <c r="AP357" s="303" t="str">
        <f ca="1">IF(OR(ISBLANK(tabItens[[#This Row],[ATA DT.VALID.]]),tabItens[[#This Row],[ATA DT.VALID.]]="",tabItens[[#This Row],[ATA DT.VALID.]]=" "),"",IF(TYPE(tabItens[[#This Row],[ATA DT.VALID.]])=1,ROUNDUP((tabItens[[#This Row],[ATA DT.VALID.]]-TODAY())/7,0),""))</f>
        <v/>
      </c>
      <c r="AQ357" s="304">
        <v>0</v>
      </c>
      <c r="AR357" s="305" t="str">
        <f>IF(ISBLANK(tabItens[[#This Row],[CÓDIGO]]),"",IFERROR(VLOOKUP(tabItens[[#This Row],[CÓDIGO]],Consumo!$C$3:$AC$862,26,FALSE),0))</f>
        <v>09.2023</v>
      </c>
      <c r="AS357" s="306">
        <f>SUMIF(Consumo!$C$3:$C$862,tabItens[[#This Row],[CÓDIGO]],Consumo!$N$3:$N$862) + SUMIF(Consumo!$C$3:$C$862,tabItens[[#This Row],[CÓDIGO]],Consumo!$O$3:$O$862) + SUMIF(Consumo!$C$3:$C$862,tabItens[[#This Row],[CÓDIGO]],Consumo!$P$3:$P$862) + SUMIF(Consumo!$C$3:$C$862,tabItens[[#This Row],[CÓDIGO]],Consumo!$Q$3:$Q$862)</f>
        <v>124</v>
      </c>
      <c r="AT357" s="306">
        <f>SUMIF(Consumo!$C$3:$C$862,tabItens[[#This Row],[CÓDIGO]],Consumo!$Z$3:$Z$862)</f>
        <v>399</v>
      </c>
      <c r="AU357" s="307">
        <f>SUMIF(Consumo!$C$3:$C$862,tabItens[[#This Row],[CÓDIGO]],Consumo!$AA$3:$AA$862)</f>
        <v>76</v>
      </c>
      <c r="AV357" s="308">
        <f>SUMIF(Consumo!$C$3:$C$862,tabItens[[#This Row],[CÓDIGO]],Consumo!$Y$3:$Y$862)</f>
        <v>32.416666666666664</v>
      </c>
      <c r="AW357" s="281">
        <f>tabItens[[#This Row],[QTDE ATUAL]] + tabItens[[#This Row],[RC QTDE]] + tabItens[[#This Row],[AF SALDO]] + tabItens[[#This Row],[Recentes]]</f>
        <v>132</v>
      </c>
      <c r="AX357" s="309">
        <v>15</v>
      </c>
      <c r="AY357" s="309">
        <v>4</v>
      </c>
      <c r="AZ357" s="309">
        <f>IF(ISBLANK(tabItens[[#This Row],[CÓDIGO]]),"",tabItens[[#This Row],[PontoMês]] * (AZ$2+tabItens[[#This Row],[PontoQtM]]))</f>
        <v>60</v>
      </c>
      <c r="BA357" s="308">
        <f>tabItens[[#This Row],[PontoPed]] - tabItens[[#This Row],[Saldo]] + (1/10)</f>
        <v>-71.900000000000006</v>
      </c>
      <c r="BB357" s="308">
        <f xml:space="preserve"> tabItens[[#This Row],[PontoMês]] * BB$2 - tabItens[[#This Row],[QTDE ATUAL]] - (1/10)</f>
        <v>-117.1</v>
      </c>
      <c r="BC357" s="310">
        <f>IF( tabItens[[#This Row],[PontoPed]]&gt;0, IF(tabItens[[#This Row],[PontoPed]]&lt;1, 1, IF( tabItens[[#This Row],[Saldo]]&gt;tabItens[[#This Row],[PontoPed]], 0, (tabItens[[#This Row],[PontoPed]]-tabItens[[#This Row],[Saldo]])/tabItens[[#This Row],[PontoPed]] ) ), 0 )</f>
        <v>0</v>
      </c>
      <c r="BD357" s="311">
        <f>ROUNDDOWN(IF( OR( AND(tabItens[[#This Row],[PontoPed]]&lt;tabItens[[#This Row],[Saldo]],tabItens[[#This Row],[Saldo]]&gt;0), tabItens[[#This Row],[PontoPed]]=0), 99, IF(AND(tabItens[[#This Row],[Saldo]]=0,tabItens[[#This Row],[PontoPed]]&gt;0), 0, (1-tabItens[[#This Row],[PctAb]])*10 ) ),0)</f>
        <v>99</v>
      </c>
      <c r="BE357" s="312">
        <f>MAX(ROUNDDOWN( IF(tabItens[[#This Row],[Abaixo]] &gt; 0,   tabItens[[#This Row],[Abaixo]] + (tabItens[[#This Row],[PontoMês]] * IF( OR( ISBLANK(tabItens[[#This Row],[ATA Nº/ANO]]), tabItens[[#This Row],[ATA Nº/ANO]] = ""),BE$2,BE$1)),0),0),0)</f>
        <v>0</v>
      </c>
      <c r="BF3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7" s="313">
        <f>SUMIF(Consumo!$C$3:$C$862,tabItens[[#This Row],[CÓDIGO]],Consumo!$E$3:$E$862)</f>
        <v>0</v>
      </c>
      <c r="BH357" s="314">
        <f>IF(AND(tabItens[[#This Row],[Pend]] &gt; 0,tabItens[[#This Row],[Consumo]] &lt;&gt; 0), tabItens[[#This Row],[Pend]] / tabItens[[#This Row],[Consumo]], 0 )</f>
        <v>0</v>
      </c>
      <c r="BI357" s="313"/>
      <c r="BJ357" s="313"/>
      <c r="BK357" s="315" t="s">
        <v>907</v>
      </c>
    </row>
    <row r="358" spans="1:63" x14ac:dyDescent="0.3">
      <c r="A358" s="336">
        <v>64253</v>
      </c>
      <c r="B358" s="277" t="s">
        <v>1411</v>
      </c>
      <c r="C358" s="337" t="s">
        <v>346</v>
      </c>
      <c r="D358" s="338">
        <v>56.66</v>
      </c>
      <c r="E358" s="339"/>
      <c r="F358" s="339"/>
      <c r="G358" s="339" t="s">
        <v>892</v>
      </c>
      <c r="H358" s="281">
        <v>1590</v>
      </c>
      <c r="I358" s="340">
        <v>103003</v>
      </c>
      <c r="J358" s="341">
        <v>56.66</v>
      </c>
      <c r="K358" s="342">
        <v>1320</v>
      </c>
      <c r="L358" s="285">
        <f>IF(tabItens[[#This Row],[Média]] &gt; 0, tabItens[[#This Row],[QTDE ATUAL]] / tabItens[[#This Row],[Média]],999.9)</f>
        <v>14.454545454545455</v>
      </c>
      <c r="M358" s="286">
        <v>0</v>
      </c>
      <c r="N358" s="287">
        <f>tabItens[[#This Row],[VALOR UNIT.]] * tabItens[[#This Row],[LC]]</f>
        <v>0</v>
      </c>
      <c r="O358" s="344" t="s">
        <v>2160</v>
      </c>
      <c r="P358" s="289"/>
      <c r="Q358" s="345"/>
      <c r="R358" s="343"/>
      <c r="S358" s="346"/>
      <c r="T358" s="292">
        <f>ROUNDDOWN(IFERROR(tabItens[[#This Row],[ATA DT.VALID.]] - $D$1,0) / 30,0)</f>
        <v>-1507</v>
      </c>
      <c r="U358" s="277" t="s">
        <v>1412</v>
      </c>
      <c r="V358" s="293">
        <v>1</v>
      </c>
      <c r="W358" s="294" t="s">
        <v>2106</v>
      </c>
      <c r="X358" s="295">
        <v>69</v>
      </c>
      <c r="Y358" s="296">
        <v>17</v>
      </c>
      <c r="Z358" s="297"/>
      <c r="AA358" s="298"/>
      <c r="AB358" s="299"/>
      <c r="AC358" s="299"/>
      <c r="AD358" s="298"/>
      <c r="AE358" s="299"/>
      <c r="AF358" s="292"/>
      <c r="AG358" s="300" t="s">
        <v>904</v>
      </c>
      <c r="AH358" s="301"/>
      <c r="AI358" s="292">
        <v>446</v>
      </c>
      <c r="AJ358" s="301">
        <v>44895</v>
      </c>
      <c r="AK358" s="301" t="s">
        <v>892</v>
      </c>
      <c r="AL358" s="301">
        <v>44881</v>
      </c>
      <c r="AM358" s="346"/>
      <c r="AN358" s="339"/>
      <c r="AO358" s="302" t="str">
        <f>_xlfn.IFNA(IF(VLOOKUP(tabItens[[#This Row],[CÓDIGO]],tabExcluirDoEstoque[#Data],1,FALSE),"sim",""),"")</f>
        <v/>
      </c>
      <c r="AP358" s="303" t="str">
        <f ca="1">IF(OR(ISBLANK(tabItens[[#This Row],[ATA DT.VALID.]]),tabItens[[#This Row],[ATA DT.VALID.]]="",tabItens[[#This Row],[ATA DT.VALID.]]=" "),"",IF(TYPE(tabItens[[#This Row],[ATA DT.VALID.]])=1,ROUNDUP((tabItens[[#This Row],[ATA DT.VALID.]]-TODAY())/7,0),""))</f>
        <v/>
      </c>
      <c r="AQ358" s="304">
        <v>0</v>
      </c>
      <c r="AR358" s="305" t="str">
        <f>IF(ISBLANK(tabItens[[#This Row],[CÓDIGO]]),"",IFERROR(VLOOKUP(tabItens[[#This Row],[CÓDIGO]],Consumo!$C$3:$AC$862,26,FALSE),0))</f>
        <v>08.2023</v>
      </c>
      <c r="AS358" s="306">
        <f>SUMIF(Consumo!$C$3:$C$862,tabItens[[#This Row],[CÓDIGO]],Consumo!$N$3:$N$862) + SUMIF(Consumo!$C$3:$C$862,tabItens[[#This Row],[CÓDIGO]],Consumo!$O$3:$O$862) + SUMIF(Consumo!$C$3:$C$862,tabItens[[#This Row],[CÓDIGO]],Consumo!$P$3:$P$862) + SUMIF(Consumo!$C$3:$C$862,tabItens[[#This Row],[CÓDIGO]],Consumo!$Q$3:$Q$862)</f>
        <v>522</v>
      </c>
      <c r="AT358" s="306">
        <f>SUMIF(Consumo!$C$3:$C$862,tabItens[[#This Row],[CÓDIGO]],Consumo!$Z$3:$Z$862)</f>
        <v>1320</v>
      </c>
      <c r="AU358" s="307">
        <f>SUMIF(Consumo!$C$3:$C$862,tabItens[[#This Row],[CÓDIGO]],Consumo!$AA$3:$AA$862)</f>
        <v>352</v>
      </c>
      <c r="AV358" s="308">
        <f>SUMIF(Consumo!$C$3:$C$862,tabItens[[#This Row],[CÓDIGO]],Consumo!$Y$3:$Y$862)</f>
        <v>110</v>
      </c>
      <c r="AW358" s="281">
        <f>tabItens[[#This Row],[QTDE ATUAL]] + tabItens[[#This Row],[RC QTDE]] + tabItens[[#This Row],[AF SALDO]] + tabItens[[#This Row],[Recentes]]</f>
        <v>1590</v>
      </c>
      <c r="AX358" s="309">
        <v>167</v>
      </c>
      <c r="AY358" s="309">
        <v>4</v>
      </c>
      <c r="AZ358" s="309">
        <f>IF(ISBLANK(tabItens[[#This Row],[CÓDIGO]]),"",tabItens[[#This Row],[PontoMês]] * (AZ$2+tabItens[[#This Row],[PontoQtM]]))</f>
        <v>668</v>
      </c>
      <c r="BA358" s="308">
        <f>tabItens[[#This Row],[PontoPed]] - tabItens[[#This Row],[Saldo]] + (1/10)</f>
        <v>-921.9</v>
      </c>
      <c r="BB358" s="308">
        <f xml:space="preserve"> tabItens[[#This Row],[PontoMês]] * BB$2 - tabItens[[#This Row],[QTDE ATUAL]] - (1/10)</f>
        <v>-1423.1</v>
      </c>
      <c r="BC358" s="310">
        <f>IF( tabItens[[#This Row],[PontoPed]]&gt;0, IF(tabItens[[#This Row],[PontoPed]]&lt;1, 1, IF( tabItens[[#This Row],[Saldo]]&gt;tabItens[[#This Row],[PontoPed]], 0, (tabItens[[#This Row],[PontoPed]]-tabItens[[#This Row],[Saldo]])/tabItens[[#This Row],[PontoPed]] ) ), 0 )</f>
        <v>0</v>
      </c>
      <c r="BD358" s="311">
        <f>ROUNDDOWN(IF( OR( AND(tabItens[[#This Row],[PontoPed]]&lt;tabItens[[#This Row],[Saldo]],tabItens[[#This Row],[Saldo]]&gt;0), tabItens[[#This Row],[PontoPed]]=0), 99, IF(AND(tabItens[[#This Row],[Saldo]]=0,tabItens[[#This Row],[PontoPed]]&gt;0), 0, (1-tabItens[[#This Row],[PctAb]])*10 ) ),0)</f>
        <v>99</v>
      </c>
      <c r="BE358" s="312">
        <f>MAX(ROUNDDOWN( IF(tabItens[[#This Row],[Abaixo]] &gt; 0,   tabItens[[#This Row],[Abaixo]] + (tabItens[[#This Row],[PontoMês]] * IF( OR( ISBLANK(tabItens[[#This Row],[ATA Nº/ANO]]), tabItens[[#This Row],[ATA Nº/ANO]] = ""),BE$2,BE$1)),0),0),0)</f>
        <v>0</v>
      </c>
      <c r="BF3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8" s="313">
        <f>SUMIF(Consumo!$C$3:$C$862,tabItens[[#This Row],[CÓDIGO]],Consumo!$E$3:$E$862)</f>
        <v>0</v>
      </c>
      <c r="BH358" s="314">
        <f>IF(AND(tabItens[[#This Row],[Pend]] &gt; 0,tabItens[[#This Row],[Consumo]] &lt;&gt; 0), tabItens[[#This Row],[Pend]] / tabItens[[#This Row],[Consumo]], 0 )</f>
        <v>0</v>
      </c>
      <c r="BI358" s="313"/>
      <c r="BJ358" s="313"/>
      <c r="BK358" s="315" t="s">
        <v>907</v>
      </c>
    </row>
    <row r="359" spans="1:63" x14ac:dyDescent="0.3">
      <c r="A359" s="336">
        <v>64610</v>
      </c>
      <c r="B359" s="277" t="s">
        <v>1420</v>
      </c>
      <c r="C359" s="337" t="s">
        <v>264</v>
      </c>
      <c r="D359" s="338">
        <v>96.6</v>
      </c>
      <c r="E359" s="339"/>
      <c r="F359" s="339"/>
      <c r="G359" s="339" t="s">
        <v>892</v>
      </c>
      <c r="H359" s="281">
        <v>806</v>
      </c>
      <c r="I359" s="340">
        <v>103003</v>
      </c>
      <c r="J359" s="341">
        <v>96.6</v>
      </c>
      <c r="K359" s="342">
        <v>357</v>
      </c>
      <c r="L359" s="285">
        <f>IF(tabItens[[#This Row],[Média]] &gt; 0, tabItens[[#This Row],[QTDE ATUAL]] / tabItens[[#This Row],[Média]],999.9)</f>
        <v>30.511041009463721</v>
      </c>
      <c r="M359" s="286">
        <v>0</v>
      </c>
      <c r="N359" s="287">
        <f>tabItens[[#This Row],[VALOR UNIT.]] * tabItens[[#This Row],[LC]]</f>
        <v>0</v>
      </c>
      <c r="O359" s="344" t="s">
        <v>2180</v>
      </c>
      <c r="P359" s="289"/>
      <c r="Q359" s="345"/>
      <c r="R359" s="343"/>
      <c r="S359" s="346"/>
      <c r="T359" s="292">
        <f>ROUNDDOWN(IFERROR(tabItens[[#This Row],[ATA DT.VALID.]] - $D$1,0) / 30,0)</f>
        <v>-1507</v>
      </c>
      <c r="U359" s="277" t="s">
        <v>1204</v>
      </c>
      <c r="V359" s="293">
        <v>1</v>
      </c>
      <c r="W359" s="294" t="s">
        <v>2106</v>
      </c>
      <c r="X359" s="295">
        <v>69</v>
      </c>
      <c r="Y359" s="296">
        <v>1</v>
      </c>
      <c r="Z359" s="297"/>
      <c r="AA359" s="298"/>
      <c r="AB359" s="299"/>
      <c r="AC359" s="299"/>
      <c r="AD359" s="298"/>
      <c r="AE359" s="299"/>
      <c r="AF359" s="292"/>
      <c r="AG359" s="300" t="s">
        <v>904</v>
      </c>
      <c r="AH359" s="301"/>
      <c r="AI359" s="292">
        <v>120</v>
      </c>
      <c r="AJ359" s="301">
        <v>45184</v>
      </c>
      <c r="AK359" s="301" t="s">
        <v>892</v>
      </c>
      <c r="AL359" s="301">
        <v>45128</v>
      </c>
      <c r="AM359" s="346"/>
      <c r="AN359" s="339"/>
      <c r="AO359" s="302" t="str">
        <f>_xlfn.IFNA(IF(VLOOKUP(tabItens[[#This Row],[CÓDIGO]],tabExcluirDoEstoque[#Data],1,FALSE),"sim",""),"")</f>
        <v/>
      </c>
      <c r="AP359" s="303" t="str">
        <f ca="1">IF(OR(ISBLANK(tabItens[[#This Row],[ATA DT.VALID.]]),tabItens[[#This Row],[ATA DT.VALID.]]="",tabItens[[#This Row],[ATA DT.VALID.]]=" "),"",IF(TYPE(tabItens[[#This Row],[ATA DT.VALID.]])=1,ROUNDUP((tabItens[[#This Row],[ATA DT.VALID.]]-TODAY())/7,0),""))</f>
        <v/>
      </c>
      <c r="AQ359" s="304">
        <v>0</v>
      </c>
      <c r="AR359" s="305" t="str">
        <f>IF(ISBLANK(tabItens[[#This Row],[CÓDIGO]]),"",IFERROR(VLOOKUP(tabItens[[#This Row],[CÓDIGO]],Consumo!$C$3:$AC$862,26,FALSE),0))</f>
        <v>09.2023</v>
      </c>
      <c r="AS359" s="306">
        <f>SUMIF(Consumo!$C$3:$C$862,tabItens[[#This Row],[CÓDIGO]],Consumo!$N$3:$N$862) + SUMIF(Consumo!$C$3:$C$862,tabItens[[#This Row],[CÓDIGO]],Consumo!$O$3:$O$862) + SUMIF(Consumo!$C$3:$C$862,tabItens[[#This Row],[CÓDIGO]],Consumo!$P$3:$P$862) + SUMIF(Consumo!$C$3:$C$862,tabItens[[#This Row],[CÓDIGO]],Consumo!$Q$3:$Q$862)</f>
        <v>194</v>
      </c>
      <c r="AT359" s="306">
        <f>SUMIF(Consumo!$C$3:$C$862,tabItens[[#This Row],[CÓDIGO]],Consumo!$Z$3:$Z$862)</f>
        <v>369</v>
      </c>
      <c r="AU359" s="307">
        <f>SUMIF(Consumo!$C$3:$C$862,tabItens[[#This Row],[CÓDIGO]],Consumo!$AA$3:$AA$862)</f>
        <v>194</v>
      </c>
      <c r="AV359" s="308">
        <f>SUMIF(Consumo!$C$3:$C$862,tabItens[[#This Row],[CÓDIGO]],Consumo!$Y$3:$Y$862)</f>
        <v>26.416666666666668</v>
      </c>
      <c r="AW359" s="281">
        <f>tabItens[[#This Row],[QTDE ATUAL]] + tabItens[[#This Row],[RC QTDE]] + tabItens[[#This Row],[AF SALDO]] + tabItens[[#This Row],[Recentes]]</f>
        <v>806</v>
      </c>
      <c r="AX359" s="309">
        <v>84</v>
      </c>
      <c r="AY359" s="309">
        <v>4</v>
      </c>
      <c r="AZ359" s="309">
        <f>IF(ISBLANK(tabItens[[#This Row],[CÓDIGO]]),"",tabItens[[#This Row],[PontoMês]] * (AZ$2+tabItens[[#This Row],[PontoQtM]]))</f>
        <v>336</v>
      </c>
      <c r="BA359" s="308">
        <f>tabItens[[#This Row],[PontoPed]] - tabItens[[#This Row],[Saldo]] + (1/10)</f>
        <v>-469.9</v>
      </c>
      <c r="BB359" s="308">
        <f xml:space="preserve"> tabItens[[#This Row],[PontoMês]] * BB$2 - tabItens[[#This Row],[QTDE ATUAL]] - (1/10)</f>
        <v>-722.1</v>
      </c>
      <c r="BC359" s="310">
        <f>IF( tabItens[[#This Row],[PontoPed]]&gt;0, IF(tabItens[[#This Row],[PontoPed]]&lt;1, 1, IF( tabItens[[#This Row],[Saldo]]&gt;tabItens[[#This Row],[PontoPed]], 0, (tabItens[[#This Row],[PontoPed]]-tabItens[[#This Row],[Saldo]])/tabItens[[#This Row],[PontoPed]] ) ), 0 )</f>
        <v>0</v>
      </c>
      <c r="BD359" s="311">
        <f>ROUNDDOWN(IF( OR( AND(tabItens[[#This Row],[PontoPed]]&lt;tabItens[[#This Row],[Saldo]],tabItens[[#This Row],[Saldo]]&gt;0), tabItens[[#This Row],[PontoPed]]=0), 99, IF(AND(tabItens[[#This Row],[Saldo]]=0,tabItens[[#This Row],[PontoPed]]&gt;0), 0, (1-tabItens[[#This Row],[PctAb]])*10 ) ),0)</f>
        <v>99</v>
      </c>
      <c r="BE359" s="312">
        <f>MAX(ROUNDDOWN( IF(tabItens[[#This Row],[Abaixo]] &gt; 0,   tabItens[[#This Row],[Abaixo]] + (tabItens[[#This Row],[PontoMês]] * IF( OR( ISBLANK(tabItens[[#This Row],[ATA Nº/ANO]]), tabItens[[#This Row],[ATA Nº/ANO]] = ""),BE$2,BE$1)),0),0),0)</f>
        <v>0</v>
      </c>
      <c r="BF3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59" s="313">
        <f>SUMIF(Consumo!$C$3:$C$862,tabItens[[#This Row],[CÓDIGO]],Consumo!$E$3:$E$862)</f>
        <v>12</v>
      </c>
      <c r="BH359" s="314">
        <f>IF(AND(tabItens[[#This Row],[Pend]] &gt; 0,tabItens[[#This Row],[Consumo]] &lt;&gt; 0), tabItens[[#This Row],[Pend]] / tabItens[[#This Row],[Consumo]], 0 )</f>
        <v>3.2520325203252036E-2</v>
      </c>
      <c r="BI359" s="313"/>
      <c r="BJ359" s="313"/>
      <c r="BK359" s="315" t="s">
        <v>907</v>
      </c>
    </row>
    <row r="360" spans="1:63" x14ac:dyDescent="0.3">
      <c r="A360" s="336">
        <v>116751</v>
      </c>
      <c r="B360" s="277" t="s">
        <v>1764</v>
      </c>
      <c r="C360" s="337" t="s">
        <v>346</v>
      </c>
      <c r="D360" s="338">
        <v>35.47</v>
      </c>
      <c r="E360" s="339"/>
      <c r="F360" s="339"/>
      <c r="G360" s="339" t="s">
        <v>892</v>
      </c>
      <c r="H360" s="281">
        <v>906</v>
      </c>
      <c r="I360" s="340">
        <v>103003</v>
      </c>
      <c r="J360" s="341">
        <v>35.47</v>
      </c>
      <c r="K360" s="342">
        <v>19</v>
      </c>
      <c r="L360" s="285">
        <f>IF(tabItens[[#This Row],[Média]] &gt; 0, tabItens[[#This Row],[QTDE ATUAL]] / tabItens[[#This Row],[Média]],999.9)</f>
        <v>906</v>
      </c>
      <c r="M360" s="286">
        <v>0</v>
      </c>
      <c r="N360" s="287">
        <f>tabItens[[#This Row],[VALOR UNIT.]] * tabItens[[#This Row],[LC]]</f>
        <v>0</v>
      </c>
      <c r="O360" s="344" t="s">
        <v>2180</v>
      </c>
      <c r="P360" s="289"/>
      <c r="Q360" s="345"/>
      <c r="R360" s="343"/>
      <c r="S360" s="346"/>
      <c r="T360" s="292">
        <f>ROUNDDOWN(IFERROR(tabItens[[#This Row],[ATA DT.VALID.]] - $D$1,0) / 30,0)</f>
        <v>-1507</v>
      </c>
      <c r="U360" s="277" t="s">
        <v>1378</v>
      </c>
      <c r="V360" s="293">
        <v>1</v>
      </c>
      <c r="W360" s="294" t="s">
        <v>2106</v>
      </c>
      <c r="X360" s="295">
        <v>69</v>
      </c>
      <c r="Y360" s="296">
        <v>2</v>
      </c>
      <c r="Z360" s="297"/>
      <c r="AA360" s="298"/>
      <c r="AB360" s="299"/>
      <c r="AC360" s="299"/>
      <c r="AD360" s="298"/>
      <c r="AE360" s="299"/>
      <c r="AF360" s="292"/>
      <c r="AG360" s="300" t="s">
        <v>904</v>
      </c>
      <c r="AH360" s="301"/>
      <c r="AI360" s="292">
        <v>6</v>
      </c>
      <c r="AJ360" s="301">
        <v>43622</v>
      </c>
      <c r="AK360" s="301">
        <v>40395</v>
      </c>
      <c r="AL360" s="301">
        <v>43614</v>
      </c>
      <c r="AM360" s="346"/>
      <c r="AN360" s="339"/>
      <c r="AO360" s="302" t="str">
        <f>_xlfn.IFNA(IF(VLOOKUP(tabItens[[#This Row],[CÓDIGO]],tabExcluirDoEstoque[#Data],1,FALSE),"sim",""),"")</f>
        <v/>
      </c>
      <c r="AP360" s="303" t="str">
        <f ca="1">IF(OR(ISBLANK(tabItens[[#This Row],[ATA DT.VALID.]]),tabItens[[#This Row],[ATA DT.VALID.]]="",tabItens[[#This Row],[ATA DT.VALID.]]=" "),"",IF(TYPE(tabItens[[#This Row],[ATA DT.VALID.]])=1,ROUNDUP((tabItens[[#This Row],[ATA DT.VALID.]]-TODAY())/7,0),""))</f>
        <v/>
      </c>
      <c r="AQ360" s="304">
        <v>0</v>
      </c>
      <c r="AR360" s="305" t="str">
        <f>IF(ISBLANK(tabItens[[#This Row],[CÓDIGO]]),"",IFERROR(VLOOKUP(tabItens[[#This Row],[CÓDIGO]],Consumo!$C$3:$AC$862,26,FALSE),0))</f>
        <v>12.2022</v>
      </c>
      <c r="AS360" s="306">
        <f>SUMIF(Consumo!$C$3:$C$862,tabItens[[#This Row],[CÓDIGO]],Consumo!$N$3:$N$862) + SUMIF(Consumo!$C$3:$C$862,tabItens[[#This Row],[CÓDIGO]],Consumo!$O$3:$O$862) + SUMIF(Consumo!$C$3:$C$862,tabItens[[#This Row],[CÓDIGO]],Consumo!$P$3:$P$862) + SUMIF(Consumo!$C$3:$C$862,tabItens[[#This Row],[CÓDIGO]],Consumo!$Q$3:$Q$862)</f>
        <v>0</v>
      </c>
      <c r="AT360" s="306">
        <f>SUMIF(Consumo!$C$3:$C$862,tabItens[[#This Row],[CÓDIGO]],Consumo!$Z$3:$Z$862)</f>
        <v>19</v>
      </c>
      <c r="AU360" s="307">
        <f>SUMIF(Consumo!$C$3:$C$862,tabItens[[#This Row],[CÓDIGO]],Consumo!$AA$3:$AA$862)</f>
        <v>19</v>
      </c>
      <c r="AV360" s="308">
        <f>SUMIF(Consumo!$C$3:$C$862,tabItens[[#This Row],[CÓDIGO]],Consumo!$Y$3:$Y$862)</f>
        <v>1</v>
      </c>
      <c r="AW360" s="281">
        <f>tabItens[[#This Row],[QTDE ATUAL]] + tabItens[[#This Row],[RC QTDE]] + tabItens[[#This Row],[AF SALDO]] + tabItens[[#This Row],[Recentes]]</f>
        <v>906</v>
      </c>
      <c r="AX360" s="309">
        <v>9</v>
      </c>
      <c r="AY360" s="309">
        <v>4</v>
      </c>
      <c r="AZ360" s="309">
        <f>IF(ISBLANK(tabItens[[#This Row],[CÓDIGO]]),"",tabItens[[#This Row],[PontoMês]] * (AZ$2+tabItens[[#This Row],[PontoQtM]]))</f>
        <v>36</v>
      </c>
      <c r="BA360" s="308">
        <f>tabItens[[#This Row],[PontoPed]] - tabItens[[#This Row],[Saldo]] + (1/10)</f>
        <v>-869.9</v>
      </c>
      <c r="BB360" s="308">
        <f xml:space="preserve"> tabItens[[#This Row],[PontoMês]] * BB$2 - tabItens[[#This Row],[QTDE ATUAL]] - (1/10)</f>
        <v>-897.1</v>
      </c>
      <c r="BC360" s="310">
        <f>IF( tabItens[[#This Row],[PontoPed]]&gt;0, IF(tabItens[[#This Row],[PontoPed]]&lt;1, 1, IF( tabItens[[#This Row],[Saldo]]&gt;tabItens[[#This Row],[PontoPed]], 0, (tabItens[[#This Row],[PontoPed]]-tabItens[[#This Row],[Saldo]])/tabItens[[#This Row],[PontoPed]] ) ), 0 )</f>
        <v>0</v>
      </c>
      <c r="BD360" s="311">
        <f>ROUNDDOWN(IF( OR( AND(tabItens[[#This Row],[PontoPed]]&lt;tabItens[[#This Row],[Saldo]],tabItens[[#This Row],[Saldo]]&gt;0), tabItens[[#This Row],[PontoPed]]=0), 99, IF(AND(tabItens[[#This Row],[Saldo]]=0,tabItens[[#This Row],[PontoPed]]&gt;0), 0, (1-tabItens[[#This Row],[PctAb]])*10 ) ),0)</f>
        <v>99</v>
      </c>
      <c r="BE360" s="312">
        <f>MAX(ROUNDDOWN( IF(tabItens[[#This Row],[Abaixo]] &gt; 0,   tabItens[[#This Row],[Abaixo]] + (tabItens[[#This Row],[PontoMês]] * IF( OR( ISBLANK(tabItens[[#This Row],[ATA Nº/ANO]]), tabItens[[#This Row],[ATA Nº/ANO]] = ""),BE$2,BE$1)),0),0),0)</f>
        <v>0</v>
      </c>
      <c r="BF3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0" s="313">
        <f>SUMIF(Consumo!$C$3:$C$862,tabItens[[#This Row],[CÓDIGO]],Consumo!$E$3:$E$862)</f>
        <v>0</v>
      </c>
      <c r="BH360" s="314">
        <f>IF(AND(tabItens[[#This Row],[Pend]] &gt; 0,tabItens[[#This Row],[Consumo]] &lt;&gt; 0), tabItens[[#This Row],[Pend]] / tabItens[[#This Row],[Consumo]], 0 )</f>
        <v>0</v>
      </c>
      <c r="BI360" s="313"/>
      <c r="BJ360" s="313"/>
      <c r="BK360" s="315" t="s">
        <v>907</v>
      </c>
    </row>
    <row r="361" spans="1:63" x14ac:dyDescent="0.3">
      <c r="A361" s="336">
        <v>116754</v>
      </c>
      <c r="B361" s="277" t="s">
        <v>1765</v>
      </c>
      <c r="C361" s="337" t="s">
        <v>346</v>
      </c>
      <c r="D361" s="338">
        <v>98.43</v>
      </c>
      <c r="E361" s="339"/>
      <c r="F361" s="339"/>
      <c r="G361" s="339" t="s">
        <v>892</v>
      </c>
      <c r="H361" s="281">
        <v>365</v>
      </c>
      <c r="I361" s="340">
        <v>103003</v>
      </c>
      <c r="J361" s="341">
        <v>98.43</v>
      </c>
      <c r="K361" s="342">
        <v>81</v>
      </c>
      <c r="L361" s="285">
        <f>IF(tabItens[[#This Row],[Média]] &gt; 0, tabItens[[#This Row],[QTDE ATUAL]] / tabItens[[#This Row],[Média]],999.9)</f>
        <v>82.641509433962256</v>
      </c>
      <c r="M361" s="286">
        <v>0</v>
      </c>
      <c r="N361" s="287">
        <f>tabItens[[#This Row],[VALOR UNIT.]] * tabItens[[#This Row],[LC]]</f>
        <v>0</v>
      </c>
      <c r="O361" s="344" t="s">
        <v>2180</v>
      </c>
      <c r="P361" s="289"/>
      <c r="Q361" s="345"/>
      <c r="R361" s="343"/>
      <c r="S361" s="346"/>
      <c r="T361" s="292">
        <f>ROUNDDOWN(IFERROR(tabItens[[#This Row],[ATA DT.VALID.]] - $D$1,0) / 30,0)</f>
        <v>-1507</v>
      </c>
      <c r="U361" s="277" t="s">
        <v>1378</v>
      </c>
      <c r="V361" s="293">
        <v>1</v>
      </c>
      <c r="W361" s="294" t="s">
        <v>2106</v>
      </c>
      <c r="X361" s="295">
        <v>69</v>
      </c>
      <c r="Y361" s="296">
        <v>2</v>
      </c>
      <c r="Z361" s="297"/>
      <c r="AA361" s="298"/>
      <c r="AB361" s="299"/>
      <c r="AC361" s="299"/>
      <c r="AD361" s="298"/>
      <c r="AE361" s="299"/>
      <c r="AF361" s="292"/>
      <c r="AG361" s="300" t="s">
        <v>904</v>
      </c>
      <c r="AH361" s="301"/>
      <c r="AI361" s="292">
        <v>28</v>
      </c>
      <c r="AJ361" s="301">
        <v>44526</v>
      </c>
      <c r="AK361" s="301">
        <v>40395</v>
      </c>
      <c r="AL361" s="301">
        <v>44483</v>
      </c>
      <c r="AM361" s="346"/>
      <c r="AN361" s="339"/>
      <c r="AO361" s="302" t="str">
        <f>_xlfn.IFNA(IF(VLOOKUP(tabItens[[#This Row],[CÓDIGO]],tabExcluirDoEstoque[#Data],1,FALSE),"sim",""),"")</f>
        <v/>
      </c>
      <c r="AP361" s="303" t="str">
        <f ca="1">IF(OR(ISBLANK(tabItens[[#This Row],[ATA DT.VALID.]]),tabItens[[#This Row],[ATA DT.VALID.]]="",tabItens[[#This Row],[ATA DT.VALID.]]=" "),"",IF(TYPE(tabItens[[#This Row],[ATA DT.VALID.]])=1,ROUNDUP((tabItens[[#This Row],[ATA DT.VALID.]]-TODAY())/7,0),""))</f>
        <v/>
      </c>
      <c r="AQ361" s="304">
        <v>0</v>
      </c>
      <c r="AR361" s="305" t="str">
        <f>IF(ISBLANK(tabItens[[#This Row],[CÓDIGO]]),"",IFERROR(VLOOKUP(tabItens[[#This Row],[CÓDIGO]],Consumo!$C$3:$AC$862,26,FALSE),0))</f>
        <v>12.2022</v>
      </c>
      <c r="AS361" s="306">
        <f>SUMIF(Consumo!$C$3:$C$862,tabItens[[#This Row],[CÓDIGO]],Consumo!$N$3:$N$862) + SUMIF(Consumo!$C$3:$C$862,tabItens[[#This Row],[CÓDIGO]],Consumo!$O$3:$O$862) + SUMIF(Consumo!$C$3:$C$862,tabItens[[#This Row],[CÓDIGO]],Consumo!$P$3:$P$862) + SUMIF(Consumo!$C$3:$C$862,tabItens[[#This Row],[CÓDIGO]],Consumo!$Q$3:$Q$862)</f>
        <v>0</v>
      </c>
      <c r="AT361" s="306">
        <f>SUMIF(Consumo!$C$3:$C$862,tabItens[[#This Row],[CÓDIGO]],Consumo!$Z$3:$Z$862)</f>
        <v>81</v>
      </c>
      <c r="AU361" s="307">
        <f>SUMIF(Consumo!$C$3:$C$862,tabItens[[#This Row],[CÓDIGO]],Consumo!$AA$3:$AA$862)</f>
        <v>81</v>
      </c>
      <c r="AV361" s="308">
        <f>SUMIF(Consumo!$C$3:$C$862,tabItens[[#This Row],[CÓDIGO]],Consumo!$Y$3:$Y$862)</f>
        <v>4.416666666666667</v>
      </c>
      <c r="AW361" s="281">
        <f>tabItens[[#This Row],[QTDE ATUAL]] + tabItens[[#This Row],[RC QTDE]] + tabItens[[#This Row],[AF SALDO]] + tabItens[[#This Row],[Recentes]]</f>
        <v>365</v>
      </c>
      <c r="AX361" s="309">
        <v>10</v>
      </c>
      <c r="AY361" s="309">
        <v>4</v>
      </c>
      <c r="AZ361" s="309">
        <f>IF(ISBLANK(tabItens[[#This Row],[CÓDIGO]]),"",tabItens[[#This Row],[PontoMês]] * (AZ$2+tabItens[[#This Row],[PontoQtM]]))</f>
        <v>40</v>
      </c>
      <c r="BA361" s="308">
        <f>tabItens[[#This Row],[PontoPed]] - tabItens[[#This Row],[Saldo]] + (1/10)</f>
        <v>-324.89999999999998</v>
      </c>
      <c r="BB361" s="308">
        <f xml:space="preserve"> tabItens[[#This Row],[PontoMês]] * BB$2 - tabItens[[#This Row],[QTDE ATUAL]] - (1/10)</f>
        <v>-355.1</v>
      </c>
      <c r="BC361" s="310">
        <f>IF( tabItens[[#This Row],[PontoPed]]&gt;0, IF(tabItens[[#This Row],[PontoPed]]&lt;1, 1, IF( tabItens[[#This Row],[Saldo]]&gt;tabItens[[#This Row],[PontoPed]], 0, (tabItens[[#This Row],[PontoPed]]-tabItens[[#This Row],[Saldo]])/tabItens[[#This Row],[PontoPed]] ) ), 0 )</f>
        <v>0</v>
      </c>
      <c r="BD361" s="311">
        <f>ROUNDDOWN(IF( OR( AND(tabItens[[#This Row],[PontoPed]]&lt;tabItens[[#This Row],[Saldo]],tabItens[[#This Row],[Saldo]]&gt;0), tabItens[[#This Row],[PontoPed]]=0), 99, IF(AND(tabItens[[#This Row],[Saldo]]=0,tabItens[[#This Row],[PontoPed]]&gt;0), 0, (1-tabItens[[#This Row],[PctAb]])*10 ) ),0)</f>
        <v>99</v>
      </c>
      <c r="BE361" s="312">
        <f>MAX(ROUNDDOWN( IF(tabItens[[#This Row],[Abaixo]] &gt; 0,   tabItens[[#This Row],[Abaixo]] + (tabItens[[#This Row],[PontoMês]] * IF( OR( ISBLANK(tabItens[[#This Row],[ATA Nº/ANO]]), tabItens[[#This Row],[ATA Nº/ANO]] = ""),BE$2,BE$1)),0),0),0)</f>
        <v>0</v>
      </c>
      <c r="BF3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1" s="313">
        <f>SUMIF(Consumo!$C$3:$C$862,tabItens[[#This Row],[CÓDIGO]],Consumo!$E$3:$E$862)</f>
        <v>0</v>
      </c>
      <c r="BH361" s="314">
        <f>IF(AND(tabItens[[#This Row],[Pend]] &gt; 0,tabItens[[#This Row],[Consumo]] &lt;&gt; 0), tabItens[[#This Row],[Pend]] / tabItens[[#This Row],[Consumo]], 0 )</f>
        <v>0</v>
      </c>
      <c r="BI361" s="313"/>
      <c r="BJ361" s="313"/>
      <c r="BK361" s="315" t="s">
        <v>907</v>
      </c>
    </row>
    <row r="362" spans="1:63" x14ac:dyDescent="0.3">
      <c r="A362" s="336">
        <v>13192</v>
      </c>
      <c r="B362" s="277" t="s">
        <v>1067</v>
      </c>
      <c r="C362" s="337" t="s">
        <v>264</v>
      </c>
      <c r="D362" s="338">
        <v>133.85</v>
      </c>
      <c r="E362" s="339"/>
      <c r="F362" s="339"/>
      <c r="G362" s="339" t="s">
        <v>892</v>
      </c>
      <c r="H362" s="281">
        <v>39</v>
      </c>
      <c r="I362" s="340">
        <v>103003</v>
      </c>
      <c r="J362" s="341">
        <v>133.85</v>
      </c>
      <c r="K362" s="342">
        <v>80</v>
      </c>
      <c r="L362" s="285">
        <f>IF(tabItens[[#This Row],[Média]] &gt; 0, tabItens[[#This Row],[QTDE ATUAL]] / tabItens[[#This Row],[Média]],999.9)</f>
        <v>5.6385542168674698</v>
      </c>
      <c r="M362" s="286">
        <v>0</v>
      </c>
      <c r="N362" s="287">
        <f>tabItens[[#This Row],[VALOR UNIT.]] * tabItens[[#This Row],[LC]]</f>
        <v>0</v>
      </c>
      <c r="O362" s="344" t="s">
        <v>2133</v>
      </c>
      <c r="P362" s="289"/>
      <c r="Q362" s="345"/>
      <c r="R362" s="343"/>
      <c r="S362" s="346"/>
      <c r="T362" s="292">
        <f>ROUNDDOWN(IFERROR(tabItens[[#This Row],[ATA DT.VALID.]] - $D$1,0) / 30,0)</f>
        <v>-1507</v>
      </c>
      <c r="U362" s="277" t="s">
        <v>1068</v>
      </c>
      <c r="V362" s="293">
        <v>1</v>
      </c>
      <c r="W362" s="294" t="s">
        <v>906</v>
      </c>
      <c r="X362" s="295">
        <v>51</v>
      </c>
      <c r="Y362" s="296">
        <v>35</v>
      </c>
      <c r="Z362" s="297"/>
      <c r="AA362" s="298"/>
      <c r="AB362" s="299"/>
      <c r="AC362" s="299"/>
      <c r="AD362" s="298"/>
      <c r="AE362" s="299"/>
      <c r="AF362" s="292"/>
      <c r="AG362" s="300" t="s">
        <v>904</v>
      </c>
      <c r="AH362" s="301"/>
      <c r="AI362" s="292">
        <v>28</v>
      </c>
      <c r="AJ362" s="301">
        <v>45156</v>
      </c>
      <c r="AK362" s="301" t="s">
        <v>892</v>
      </c>
      <c r="AL362" s="301">
        <v>45131</v>
      </c>
      <c r="AM362" s="346"/>
      <c r="AN362" s="339"/>
      <c r="AO362" s="302" t="str">
        <f>_xlfn.IFNA(IF(VLOOKUP(tabItens[[#This Row],[CÓDIGO]],tabExcluirDoEstoque[#Data],1,FALSE),"sim",""),"")</f>
        <v/>
      </c>
      <c r="AP362" s="303" t="str">
        <f ca="1">IF(OR(ISBLANK(tabItens[[#This Row],[ATA DT.VALID.]]),tabItens[[#This Row],[ATA DT.VALID.]]="",tabItens[[#This Row],[ATA DT.VALID.]]=" "),"",IF(TYPE(tabItens[[#This Row],[ATA DT.VALID.]])=1,ROUNDUP((tabItens[[#This Row],[ATA DT.VALID.]]-TODAY())/7,0),""))</f>
        <v/>
      </c>
      <c r="AQ362" s="304">
        <v>0</v>
      </c>
      <c r="AR362" s="305" t="str">
        <f>IF(ISBLANK(tabItens[[#This Row],[CÓDIGO]]),"",IFERROR(VLOOKUP(tabItens[[#This Row],[CÓDIGO]],Consumo!$C$3:$AC$862,26,FALSE),0))</f>
        <v>09.2023</v>
      </c>
      <c r="AS362" s="306">
        <f>SUMIF(Consumo!$C$3:$C$862,tabItens[[#This Row],[CÓDIGO]],Consumo!$N$3:$N$862) + SUMIF(Consumo!$C$3:$C$862,tabItens[[#This Row],[CÓDIGO]],Consumo!$O$3:$O$862) + SUMIF(Consumo!$C$3:$C$862,tabItens[[#This Row],[CÓDIGO]],Consumo!$P$3:$P$862) + SUMIF(Consumo!$C$3:$C$862,tabItens[[#This Row],[CÓDIGO]],Consumo!$Q$3:$Q$862)</f>
        <v>41</v>
      </c>
      <c r="AT362" s="306">
        <f>SUMIF(Consumo!$C$3:$C$862,tabItens[[#This Row],[CÓDIGO]],Consumo!$Z$3:$Z$862)</f>
        <v>88</v>
      </c>
      <c r="AU362" s="307">
        <f>SUMIF(Consumo!$C$3:$C$862,tabItens[[#This Row],[CÓDIGO]],Consumo!$AA$3:$AA$862)</f>
        <v>31</v>
      </c>
      <c r="AV362" s="308">
        <f>SUMIF(Consumo!$C$3:$C$862,tabItens[[#This Row],[CÓDIGO]],Consumo!$Y$3:$Y$862)</f>
        <v>6.916666666666667</v>
      </c>
      <c r="AW362" s="281">
        <f>tabItens[[#This Row],[QTDE ATUAL]] + tabItens[[#This Row],[RC QTDE]] + tabItens[[#This Row],[AF SALDO]] + tabItens[[#This Row],[Recentes]]</f>
        <v>39</v>
      </c>
      <c r="AX362" s="309">
        <v>3</v>
      </c>
      <c r="AY362" s="309">
        <v>4</v>
      </c>
      <c r="AZ362" s="309">
        <f>IF(ISBLANK(tabItens[[#This Row],[CÓDIGO]]),"",tabItens[[#This Row],[PontoMês]] * (AZ$2+tabItens[[#This Row],[PontoQtM]]))</f>
        <v>12</v>
      </c>
      <c r="BA362" s="308">
        <f>tabItens[[#This Row],[PontoPed]] - tabItens[[#This Row],[Saldo]] + (1/10)</f>
        <v>-26.9</v>
      </c>
      <c r="BB362" s="308">
        <f xml:space="preserve"> tabItens[[#This Row],[PontoMês]] * BB$2 - tabItens[[#This Row],[QTDE ATUAL]] - (1/10)</f>
        <v>-36.1</v>
      </c>
      <c r="BC362" s="310">
        <f>IF( tabItens[[#This Row],[PontoPed]]&gt;0, IF(tabItens[[#This Row],[PontoPed]]&lt;1, 1, IF( tabItens[[#This Row],[Saldo]]&gt;tabItens[[#This Row],[PontoPed]], 0, (tabItens[[#This Row],[PontoPed]]-tabItens[[#This Row],[Saldo]])/tabItens[[#This Row],[PontoPed]] ) ), 0 )</f>
        <v>0</v>
      </c>
      <c r="BD362" s="311">
        <f>ROUNDDOWN(IF( OR( AND(tabItens[[#This Row],[PontoPed]]&lt;tabItens[[#This Row],[Saldo]],tabItens[[#This Row],[Saldo]]&gt;0), tabItens[[#This Row],[PontoPed]]=0), 99, IF(AND(tabItens[[#This Row],[Saldo]]=0,tabItens[[#This Row],[PontoPed]]&gt;0), 0, (1-tabItens[[#This Row],[PctAb]])*10 ) ),0)</f>
        <v>99</v>
      </c>
      <c r="BE362" s="312">
        <f>MAX(ROUNDDOWN( IF(tabItens[[#This Row],[Abaixo]] &gt; 0,   tabItens[[#This Row],[Abaixo]] + (tabItens[[#This Row],[PontoMês]] * IF( OR( ISBLANK(tabItens[[#This Row],[ATA Nº/ANO]]), tabItens[[#This Row],[ATA Nº/ANO]] = ""),BE$2,BE$1)),0),0),0)</f>
        <v>0</v>
      </c>
      <c r="BF3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2" s="313">
        <f>SUMIF(Consumo!$C$3:$C$862,tabItens[[#This Row],[CÓDIGO]],Consumo!$E$3:$E$862)</f>
        <v>5</v>
      </c>
      <c r="BH362" s="314">
        <f>IF(AND(tabItens[[#This Row],[Pend]] &gt; 0,tabItens[[#This Row],[Consumo]] &lt;&gt; 0), tabItens[[#This Row],[Pend]] / tabItens[[#This Row],[Consumo]], 0 )</f>
        <v>5.6818181818181816E-2</v>
      </c>
      <c r="BI362" s="313"/>
      <c r="BJ362" s="313"/>
      <c r="BK362" s="315" t="s">
        <v>907</v>
      </c>
    </row>
    <row r="363" spans="1:63" x14ac:dyDescent="0.3">
      <c r="A363" s="336">
        <v>77110</v>
      </c>
      <c r="B363" s="277" t="s">
        <v>1467</v>
      </c>
      <c r="C363" s="337" t="s">
        <v>264</v>
      </c>
      <c r="D363" s="338">
        <v>0.47</v>
      </c>
      <c r="E363" s="339"/>
      <c r="F363" s="339"/>
      <c r="G363" s="339" t="s">
        <v>892</v>
      </c>
      <c r="H363" s="281">
        <v>228</v>
      </c>
      <c r="I363" s="340">
        <v>103003</v>
      </c>
      <c r="J363" s="341">
        <v>0.47</v>
      </c>
      <c r="K363" s="342">
        <v>22</v>
      </c>
      <c r="L363" s="285">
        <f>IF(tabItens[[#This Row],[Média]] &gt; 0, tabItens[[#This Row],[QTDE ATUAL]] / tabItens[[#This Row],[Média]],999.9)</f>
        <v>144</v>
      </c>
      <c r="M363" s="286">
        <v>0</v>
      </c>
      <c r="N363" s="287">
        <f>tabItens[[#This Row],[VALOR UNIT.]] * tabItens[[#This Row],[LC]]</f>
        <v>0</v>
      </c>
      <c r="O363" s="344" t="s">
        <v>2133</v>
      </c>
      <c r="P363" s="289"/>
      <c r="Q363" s="345"/>
      <c r="R363" s="343"/>
      <c r="S363" s="346"/>
      <c r="T363" s="292">
        <f>ROUNDDOWN(IFERROR(tabItens[[#This Row],[ATA DT.VALID.]] - $D$1,0) / 30,0)</f>
        <v>-1507</v>
      </c>
      <c r="U363" s="277" t="s">
        <v>1008</v>
      </c>
      <c r="V363" s="293">
        <v>1</v>
      </c>
      <c r="W363" s="294" t="s">
        <v>2105</v>
      </c>
      <c r="X363" s="295">
        <v>61</v>
      </c>
      <c r="Y363" s="296">
        <v>8</v>
      </c>
      <c r="Z363" s="297"/>
      <c r="AA363" s="298"/>
      <c r="AB363" s="299"/>
      <c r="AC363" s="299"/>
      <c r="AD363" s="298"/>
      <c r="AE363" s="299"/>
      <c r="AF363" s="292"/>
      <c r="AG363" s="300" t="s">
        <v>904</v>
      </c>
      <c r="AH363" s="301"/>
      <c r="AI363" s="292">
        <v>8</v>
      </c>
      <c r="AJ363" s="301">
        <v>41942</v>
      </c>
      <c r="AK363" s="301">
        <v>38028</v>
      </c>
      <c r="AL363" s="301">
        <v>42594</v>
      </c>
      <c r="AM363" s="346"/>
      <c r="AN363" s="339"/>
      <c r="AO363" s="302" t="str">
        <f>_xlfn.IFNA(IF(VLOOKUP(tabItens[[#This Row],[CÓDIGO]],tabExcluirDoEstoque[#Data],1,FALSE),"sim",""),"")</f>
        <v/>
      </c>
      <c r="AP363" s="303" t="str">
        <f ca="1">IF(OR(ISBLANK(tabItens[[#This Row],[ATA DT.VALID.]]),tabItens[[#This Row],[ATA DT.VALID.]]="",tabItens[[#This Row],[ATA DT.VALID.]]=" "),"",IF(TYPE(tabItens[[#This Row],[ATA DT.VALID.]])=1,ROUNDUP((tabItens[[#This Row],[ATA DT.VALID.]]-TODAY())/7,0),""))</f>
        <v/>
      </c>
      <c r="AQ363" s="304">
        <v>0</v>
      </c>
      <c r="AR363" s="305" t="str">
        <f>IF(ISBLANK(tabItens[[#This Row],[CÓDIGO]]),"",IFERROR(VLOOKUP(tabItens[[#This Row],[CÓDIGO]],Consumo!$C$3:$AC$862,26,FALSE),0))</f>
        <v>04.2023</v>
      </c>
      <c r="AS363" s="306">
        <f>SUMIF(Consumo!$C$3:$C$862,tabItens[[#This Row],[CÓDIGO]],Consumo!$N$3:$N$862) + SUMIF(Consumo!$C$3:$C$862,tabItens[[#This Row],[CÓDIGO]],Consumo!$O$3:$O$862) + SUMIF(Consumo!$C$3:$C$862,tabItens[[#This Row],[CÓDIGO]],Consumo!$P$3:$P$862) + SUMIF(Consumo!$C$3:$C$862,tabItens[[#This Row],[CÓDIGO]],Consumo!$Q$3:$Q$862)</f>
        <v>0</v>
      </c>
      <c r="AT363" s="306">
        <f>SUMIF(Consumo!$C$3:$C$862,tabItens[[#This Row],[CÓDIGO]],Consumo!$Z$3:$Z$862)</f>
        <v>22</v>
      </c>
      <c r="AU363" s="307">
        <f>SUMIF(Consumo!$C$3:$C$862,tabItens[[#This Row],[CÓDIGO]],Consumo!$AA$3:$AA$862)</f>
        <v>12</v>
      </c>
      <c r="AV363" s="308">
        <f>SUMIF(Consumo!$C$3:$C$862,tabItens[[#This Row],[CÓDIGO]],Consumo!$Y$3:$Y$862)</f>
        <v>1.5833333333333333</v>
      </c>
      <c r="AW363" s="281">
        <f>tabItens[[#This Row],[QTDE ATUAL]] + tabItens[[#This Row],[RC QTDE]] + tabItens[[#This Row],[AF SALDO]] + tabItens[[#This Row],[Recentes]]</f>
        <v>228</v>
      </c>
      <c r="AX363" s="309">
        <v>5</v>
      </c>
      <c r="AY363" s="309">
        <v>4</v>
      </c>
      <c r="AZ363" s="309">
        <f>IF(ISBLANK(tabItens[[#This Row],[CÓDIGO]]),"",tabItens[[#This Row],[PontoMês]] * (AZ$2+tabItens[[#This Row],[PontoQtM]]))</f>
        <v>20</v>
      </c>
      <c r="BA363" s="308">
        <f>tabItens[[#This Row],[PontoPed]] - tabItens[[#This Row],[Saldo]] + (1/10)</f>
        <v>-207.9</v>
      </c>
      <c r="BB363" s="308">
        <f xml:space="preserve"> tabItens[[#This Row],[PontoMês]] * BB$2 - tabItens[[#This Row],[QTDE ATUAL]] - (1/10)</f>
        <v>-223.1</v>
      </c>
      <c r="BC363" s="310">
        <f>IF( tabItens[[#This Row],[PontoPed]]&gt;0, IF(tabItens[[#This Row],[PontoPed]]&lt;1, 1, IF( tabItens[[#This Row],[Saldo]]&gt;tabItens[[#This Row],[PontoPed]], 0, (tabItens[[#This Row],[PontoPed]]-tabItens[[#This Row],[Saldo]])/tabItens[[#This Row],[PontoPed]] ) ), 0 )</f>
        <v>0</v>
      </c>
      <c r="BD363" s="311">
        <f>ROUNDDOWN(IF( OR( AND(tabItens[[#This Row],[PontoPed]]&lt;tabItens[[#This Row],[Saldo]],tabItens[[#This Row],[Saldo]]&gt;0), tabItens[[#This Row],[PontoPed]]=0), 99, IF(AND(tabItens[[#This Row],[Saldo]]=0,tabItens[[#This Row],[PontoPed]]&gt;0), 0, (1-tabItens[[#This Row],[PctAb]])*10 ) ),0)</f>
        <v>99</v>
      </c>
      <c r="BE363" s="312">
        <f>MAX(ROUNDDOWN( IF(tabItens[[#This Row],[Abaixo]] &gt; 0,   tabItens[[#This Row],[Abaixo]] + (tabItens[[#This Row],[PontoMês]] * IF( OR( ISBLANK(tabItens[[#This Row],[ATA Nº/ANO]]), tabItens[[#This Row],[ATA Nº/ANO]] = ""),BE$2,BE$1)),0),0),0)</f>
        <v>0</v>
      </c>
      <c r="BF3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3" s="313">
        <f>SUMIF(Consumo!$C$3:$C$862,tabItens[[#This Row],[CÓDIGO]],Consumo!$E$3:$E$862)</f>
        <v>0</v>
      </c>
      <c r="BH363" s="314">
        <f>IF(AND(tabItens[[#This Row],[Pend]] &gt; 0,tabItens[[#This Row],[Consumo]] &lt;&gt; 0), tabItens[[#This Row],[Pend]] / tabItens[[#This Row],[Consumo]], 0 )</f>
        <v>0</v>
      </c>
      <c r="BI363" s="313"/>
      <c r="BJ363" s="313"/>
      <c r="BK363" s="315" t="s">
        <v>907</v>
      </c>
    </row>
    <row r="364" spans="1:63" x14ac:dyDescent="0.3">
      <c r="A364" s="336">
        <v>13063</v>
      </c>
      <c r="B364" s="277" t="s">
        <v>1034</v>
      </c>
      <c r="C364" s="337" t="s">
        <v>291</v>
      </c>
      <c r="D364" s="338">
        <v>3.63</v>
      </c>
      <c r="E364" s="339"/>
      <c r="F364" s="339"/>
      <c r="G364" s="339" t="s">
        <v>892</v>
      </c>
      <c r="H364" s="281">
        <v>1243</v>
      </c>
      <c r="I364" s="340">
        <v>103003</v>
      </c>
      <c r="J364" s="341">
        <v>3.63</v>
      </c>
      <c r="K364" s="342">
        <v>444</v>
      </c>
      <c r="L364" s="285">
        <f>IF(tabItens[[#This Row],[Média]] &gt; 0, tabItens[[#This Row],[QTDE ATUAL]] / tabItens[[#This Row],[Média]],999.9)</f>
        <v>23.789473684210527</v>
      </c>
      <c r="M364" s="286">
        <v>0</v>
      </c>
      <c r="N364" s="287">
        <f>tabItens[[#This Row],[VALOR UNIT.]] * tabItens[[#This Row],[LC]]</f>
        <v>0</v>
      </c>
      <c r="O364" s="344" t="s">
        <v>2133</v>
      </c>
      <c r="P364" s="289"/>
      <c r="Q364" s="345"/>
      <c r="R364" s="343"/>
      <c r="S364" s="346"/>
      <c r="T364" s="292">
        <f>ROUNDDOWN(IFERROR(tabItens[[#This Row],[ATA DT.VALID.]] - $D$1,0) / 30,0)</f>
        <v>-1507</v>
      </c>
      <c r="U364" s="277" t="s">
        <v>1035</v>
      </c>
      <c r="V364" s="293">
        <v>1</v>
      </c>
      <c r="W364" s="294" t="s">
        <v>2105</v>
      </c>
      <c r="X364" s="295">
        <v>61</v>
      </c>
      <c r="Y364" s="296">
        <v>9</v>
      </c>
      <c r="Z364" s="297"/>
      <c r="AA364" s="298"/>
      <c r="AB364" s="299"/>
      <c r="AC364" s="299"/>
      <c r="AD364" s="298"/>
      <c r="AE364" s="299"/>
      <c r="AF364" s="292"/>
      <c r="AG364" s="300" t="s">
        <v>904</v>
      </c>
      <c r="AH364" s="301"/>
      <c r="AI364" s="292">
        <v>210</v>
      </c>
      <c r="AJ364" s="301">
        <v>45184</v>
      </c>
      <c r="AK364" s="301" t="s">
        <v>892</v>
      </c>
      <c r="AL364" s="301">
        <v>45145</v>
      </c>
      <c r="AM364" s="346"/>
      <c r="AN364" s="339"/>
      <c r="AO364" s="302" t="str">
        <f>_xlfn.IFNA(IF(VLOOKUP(tabItens[[#This Row],[CÓDIGO]],tabExcluirDoEstoque[#Data],1,FALSE),"sim",""),"")</f>
        <v/>
      </c>
      <c r="AP364" s="303" t="str">
        <f ca="1">IF(OR(ISBLANK(tabItens[[#This Row],[ATA DT.VALID.]]),tabItens[[#This Row],[ATA DT.VALID.]]="",tabItens[[#This Row],[ATA DT.VALID.]]=" "),"",IF(TYPE(tabItens[[#This Row],[ATA DT.VALID.]])=1,ROUNDUP((tabItens[[#This Row],[ATA DT.VALID.]]-TODAY())/7,0),""))</f>
        <v/>
      </c>
      <c r="AQ364" s="304">
        <v>1000</v>
      </c>
      <c r="AR364" s="305" t="str">
        <f>IF(ISBLANK(tabItens[[#This Row],[CÓDIGO]]),"",IFERROR(VLOOKUP(tabItens[[#This Row],[CÓDIGO]],Consumo!$C$3:$AC$862,26,FALSE),0))</f>
        <v>09.2023</v>
      </c>
      <c r="AS364" s="306">
        <f>SUMIF(Consumo!$C$3:$C$862,tabItens[[#This Row],[CÓDIGO]],Consumo!$N$3:$N$862) + SUMIF(Consumo!$C$3:$C$862,tabItens[[#This Row],[CÓDIGO]],Consumo!$O$3:$O$862) + SUMIF(Consumo!$C$3:$C$862,tabItens[[#This Row],[CÓDIGO]],Consumo!$P$3:$P$862) + SUMIF(Consumo!$C$3:$C$862,tabItens[[#This Row],[CÓDIGO]],Consumo!$Q$3:$Q$862)</f>
        <v>143</v>
      </c>
      <c r="AT364" s="306">
        <f>SUMIF(Consumo!$C$3:$C$862,tabItens[[#This Row],[CÓDIGO]],Consumo!$Z$3:$Z$862)</f>
        <v>627</v>
      </c>
      <c r="AU364" s="307">
        <f>SUMIF(Consumo!$C$3:$C$862,tabItens[[#This Row],[CÓDIGO]],Consumo!$AA$3:$AA$862)</f>
        <v>80</v>
      </c>
      <c r="AV364" s="308">
        <f>SUMIF(Consumo!$C$3:$C$862,tabItens[[#This Row],[CÓDIGO]],Consumo!$Y$3:$Y$862)</f>
        <v>52.25</v>
      </c>
      <c r="AW364" s="281">
        <f>tabItens[[#This Row],[QTDE ATUAL]] + tabItens[[#This Row],[RC QTDE]] + tabItens[[#This Row],[AF SALDO]] + tabItens[[#This Row],[Recentes]]</f>
        <v>2243</v>
      </c>
      <c r="AX364" s="309">
        <v>63</v>
      </c>
      <c r="AY364" s="309">
        <v>4</v>
      </c>
      <c r="AZ364" s="309">
        <f>IF(ISBLANK(tabItens[[#This Row],[CÓDIGO]]),"",tabItens[[#This Row],[PontoMês]] * (AZ$2+tabItens[[#This Row],[PontoQtM]]))</f>
        <v>252</v>
      </c>
      <c r="BA364" s="308">
        <f>tabItens[[#This Row],[PontoPed]] - tabItens[[#This Row],[Saldo]] + (1/10)</f>
        <v>-1990.9</v>
      </c>
      <c r="BB364" s="308">
        <f xml:space="preserve"> tabItens[[#This Row],[PontoMês]] * BB$2 - tabItens[[#This Row],[QTDE ATUAL]] - (1/10)</f>
        <v>-1180.0999999999999</v>
      </c>
      <c r="BC364" s="310">
        <f>IF( tabItens[[#This Row],[PontoPed]]&gt;0, IF(tabItens[[#This Row],[PontoPed]]&lt;1, 1, IF( tabItens[[#This Row],[Saldo]]&gt;tabItens[[#This Row],[PontoPed]], 0, (tabItens[[#This Row],[PontoPed]]-tabItens[[#This Row],[Saldo]])/tabItens[[#This Row],[PontoPed]] ) ), 0 )</f>
        <v>0</v>
      </c>
      <c r="BD364" s="311">
        <f>ROUNDDOWN(IF( OR( AND(tabItens[[#This Row],[PontoPed]]&lt;tabItens[[#This Row],[Saldo]],tabItens[[#This Row],[Saldo]]&gt;0), tabItens[[#This Row],[PontoPed]]=0), 99, IF(AND(tabItens[[#This Row],[Saldo]]=0,tabItens[[#This Row],[PontoPed]]&gt;0), 0, (1-tabItens[[#This Row],[PctAb]])*10 ) ),0)</f>
        <v>99</v>
      </c>
      <c r="BE364" s="312">
        <f>MAX(ROUNDDOWN( IF(tabItens[[#This Row],[Abaixo]] &gt; 0,   tabItens[[#This Row],[Abaixo]] + (tabItens[[#This Row],[PontoMês]] * IF( OR( ISBLANK(tabItens[[#This Row],[ATA Nº/ANO]]), tabItens[[#This Row],[ATA Nº/ANO]] = ""),BE$2,BE$1)),0),0),0)</f>
        <v>0</v>
      </c>
      <c r="BF36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4" s="313">
        <f>SUMIF(Consumo!$C$3:$C$862,tabItens[[#This Row],[CÓDIGO]],Consumo!$E$3:$E$862)</f>
        <v>0</v>
      </c>
      <c r="BH364" s="314">
        <f>IF(AND(tabItens[[#This Row],[Pend]] &gt; 0,tabItens[[#This Row],[Consumo]] &lt;&gt; 0), tabItens[[#This Row],[Pend]] / tabItens[[#This Row],[Consumo]], 0 )</f>
        <v>0</v>
      </c>
      <c r="BI364" s="313"/>
      <c r="BJ364" s="313"/>
      <c r="BK364" s="315" t="s">
        <v>907</v>
      </c>
    </row>
    <row r="365" spans="1:63" x14ac:dyDescent="0.3">
      <c r="A365" s="336">
        <v>13064</v>
      </c>
      <c r="B365" s="277" t="s">
        <v>1036</v>
      </c>
      <c r="C365" s="337" t="s">
        <v>261</v>
      </c>
      <c r="D365" s="338">
        <v>2.5099999999999998</v>
      </c>
      <c r="E365" s="339"/>
      <c r="F365" s="339"/>
      <c r="G365" s="339" t="s">
        <v>892</v>
      </c>
      <c r="H365" s="281">
        <v>756</v>
      </c>
      <c r="I365" s="340">
        <v>103003</v>
      </c>
      <c r="J365" s="341">
        <v>2.5099999999999998</v>
      </c>
      <c r="K365" s="342">
        <v>1274</v>
      </c>
      <c r="L365" s="285">
        <f>IF(tabItens[[#This Row],[Média]] &gt; 0, tabItens[[#This Row],[QTDE ATUAL]] / tabItens[[#This Row],[Média]],999.9)</f>
        <v>4.5496489468405219</v>
      </c>
      <c r="M365" s="286">
        <v>0</v>
      </c>
      <c r="N365" s="287">
        <f>tabItens[[#This Row],[VALOR UNIT.]] * tabItens[[#This Row],[LC]]</f>
        <v>0</v>
      </c>
      <c r="O365" s="344" t="s">
        <v>2133</v>
      </c>
      <c r="P365" s="289"/>
      <c r="Q365" s="345"/>
      <c r="R365" s="343"/>
      <c r="S365" s="346"/>
      <c r="T365" s="292">
        <f>ROUNDDOWN(IFERROR(tabItens[[#This Row],[ATA DT.VALID.]] - $D$1,0) / 30,0)</f>
        <v>-1507</v>
      </c>
      <c r="U365" s="277" t="s">
        <v>1035</v>
      </c>
      <c r="V365" s="293">
        <v>1</v>
      </c>
      <c r="W365" s="294" t="s">
        <v>2105</v>
      </c>
      <c r="X365" s="295">
        <v>61</v>
      </c>
      <c r="Y365" s="296">
        <v>9</v>
      </c>
      <c r="Z365" s="297"/>
      <c r="AA365" s="298"/>
      <c r="AB365" s="299"/>
      <c r="AC365" s="299"/>
      <c r="AD365" s="298"/>
      <c r="AE365" s="299"/>
      <c r="AF365" s="292"/>
      <c r="AG365" s="300" t="s">
        <v>904</v>
      </c>
      <c r="AH365" s="301"/>
      <c r="AI365" s="292">
        <v>772</v>
      </c>
      <c r="AJ365" s="301">
        <v>45169</v>
      </c>
      <c r="AK365" s="301" t="s">
        <v>892</v>
      </c>
      <c r="AL365" s="301">
        <v>45145</v>
      </c>
      <c r="AM365" s="346"/>
      <c r="AN365" s="339"/>
      <c r="AO365" s="302" t="str">
        <f>_xlfn.IFNA(IF(VLOOKUP(tabItens[[#This Row],[CÓDIGO]],tabExcluirDoEstoque[#Data],1,FALSE),"sim",""),"")</f>
        <v/>
      </c>
      <c r="AP365" s="303" t="str">
        <f ca="1">IF(OR(ISBLANK(tabItens[[#This Row],[ATA DT.VALID.]]),tabItens[[#This Row],[ATA DT.VALID.]]="",tabItens[[#This Row],[ATA DT.VALID.]]=" "),"",IF(TYPE(tabItens[[#This Row],[ATA DT.VALID.]])=1,ROUNDUP((tabItens[[#This Row],[ATA DT.VALID.]]-TODAY())/7,0),""))</f>
        <v/>
      </c>
      <c r="AQ365" s="304">
        <v>0</v>
      </c>
      <c r="AR365" s="305" t="str">
        <f>IF(ISBLANK(tabItens[[#This Row],[CÓDIGO]]),"",IFERROR(VLOOKUP(tabItens[[#This Row],[CÓDIGO]],Consumo!$C$3:$AC$862,26,FALSE),0))</f>
        <v>09.2023</v>
      </c>
      <c r="AS365" s="306">
        <f>SUMIF(Consumo!$C$3:$C$862,tabItens[[#This Row],[CÓDIGO]],Consumo!$N$3:$N$862) + SUMIF(Consumo!$C$3:$C$862,tabItens[[#This Row],[CÓDIGO]],Consumo!$O$3:$O$862) + SUMIF(Consumo!$C$3:$C$862,tabItens[[#This Row],[CÓDIGO]],Consumo!$P$3:$P$862) + SUMIF(Consumo!$C$3:$C$862,tabItens[[#This Row],[CÓDIGO]],Consumo!$Q$3:$Q$862)</f>
        <v>723</v>
      </c>
      <c r="AT365" s="306">
        <f>SUMIF(Consumo!$C$3:$C$862,tabItens[[#This Row],[CÓDIGO]],Consumo!$Z$3:$Z$862)</f>
        <v>2017</v>
      </c>
      <c r="AU365" s="307">
        <f>SUMIF(Consumo!$C$3:$C$862,tabItens[[#This Row],[CÓDIGO]],Consumo!$AA$3:$AA$862)</f>
        <v>316</v>
      </c>
      <c r="AV365" s="308">
        <f>SUMIF(Consumo!$C$3:$C$862,tabItens[[#This Row],[CÓDIGO]],Consumo!$Y$3:$Y$862)</f>
        <v>166.16666666666666</v>
      </c>
      <c r="AW365" s="281">
        <f>tabItens[[#This Row],[QTDE ATUAL]] + tabItens[[#This Row],[RC QTDE]] + tabItens[[#This Row],[AF SALDO]] + tabItens[[#This Row],[Recentes]]</f>
        <v>756</v>
      </c>
      <c r="AX365" s="309">
        <v>138</v>
      </c>
      <c r="AY365" s="309">
        <v>4</v>
      </c>
      <c r="AZ365" s="309">
        <f>IF(ISBLANK(tabItens[[#This Row],[CÓDIGO]]),"",tabItens[[#This Row],[PontoMês]] * (AZ$2+tabItens[[#This Row],[PontoQtM]]))</f>
        <v>552</v>
      </c>
      <c r="BA365" s="308">
        <f>tabItens[[#This Row],[PontoPed]] - tabItens[[#This Row],[Saldo]] + (1/10)</f>
        <v>-203.9</v>
      </c>
      <c r="BB365" s="308">
        <f xml:space="preserve"> tabItens[[#This Row],[PontoMês]] * BB$2 - tabItens[[#This Row],[QTDE ATUAL]] - (1/10)</f>
        <v>-618.1</v>
      </c>
      <c r="BC365" s="310">
        <f>IF( tabItens[[#This Row],[PontoPed]]&gt;0, IF(tabItens[[#This Row],[PontoPed]]&lt;1, 1, IF( tabItens[[#This Row],[Saldo]]&gt;tabItens[[#This Row],[PontoPed]], 0, (tabItens[[#This Row],[PontoPed]]-tabItens[[#This Row],[Saldo]])/tabItens[[#This Row],[PontoPed]] ) ), 0 )</f>
        <v>0</v>
      </c>
      <c r="BD365" s="311">
        <f>ROUNDDOWN(IF( OR( AND(tabItens[[#This Row],[PontoPed]]&lt;tabItens[[#This Row],[Saldo]],tabItens[[#This Row],[Saldo]]&gt;0), tabItens[[#This Row],[PontoPed]]=0), 99, IF(AND(tabItens[[#This Row],[Saldo]]=0,tabItens[[#This Row],[PontoPed]]&gt;0), 0, (1-tabItens[[#This Row],[PctAb]])*10 ) ),0)</f>
        <v>99</v>
      </c>
      <c r="BE365" s="312">
        <f>MAX(ROUNDDOWN( IF(tabItens[[#This Row],[Abaixo]] &gt; 0,   tabItens[[#This Row],[Abaixo]] + (tabItens[[#This Row],[PontoMês]] * IF( OR( ISBLANK(tabItens[[#This Row],[ATA Nº/ANO]]), tabItens[[#This Row],[ATA Nº/ANO]] = ""),BE$2,BE$1)),0),0),0)</f>
        <v>0</v>
      </c>
      <c r="BF36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5" s="313">
        <f>SUMIF(Consumo!$C$3:$C$862,tabItens[[#This Row],[CÓDIGO]],Consumo!$E$3:$E$862)</f>
        <v>0</v>
      </c>
      <c r="BH365" s="314">
        <f>IF(AND(tabItens[[#This Row],[Pend]] &gt; 0,tabItens[[#This Row],[Consumo]] &lt;&gt; 0), tabItens[[#This Row],[Pend]] / tabItens[[#This Row],[Consumo]], 0 )</f>
        <v>0</v>
      </c>
      <c r="BI365" s="313"/>
      <c r="BJ365" s="313"/>
      <c r="BK365" s="315" t="s">
        <v>907</v>
      </c>
    </row>
    <row r="366" spans="1:63" x14ac:dyDescent="0.3">
      <c r="A366" s="336">
        <v>13165</v>
      </c>
      <c r="B366" s="277" t="s">
        <v>1058</v>
      </c>
      <c r="C366" s="337" t="s">
        <v>264</v>
      </c>
      <c r="D366" s="338">
        <v>38.880000000000003</v>
      </c>
      <c r="E366" s="339"/>
      <c r="F366" s="339"/>
      <c r="G366" s="339" t="s">
        <v>892</v>
      </c>
      <c r="H366" s="281">
        <v>45</v>
      </c>
      <c r="I366" s="340">
        <v>103003</v>
      </c>
      <c r="J366" s="341">
        <v>38.880000000000003</v>
      </c>
      <c r="K366" s="342">
        <v>412</v>
      </c>
      <c r="L366" s="285">
        <f>IF(tabItens[[#This Row],[Média]] &gt; 0, tabItens[[#This Row],[QTDE ATUAL]] / tabItens[[#This Row],[Média]],999.9)</f>
        <v>0.90301003344481601</v>
      </c>
      <c r="M366" s="286">
        <v>0</v>
      </c>
      <c r="N366" s="287">
        <f>tabItens[[#This Row],[VALOR UNIT.]] * tabItens[[#This Row],[LC]]</f>
        <v>0</v>
      </c>
      <c r="O366" s="344" t="s">
        <v>2133</v>
      </c>
      <c r="P366" s="289"/>
      <c r="Q366" s="345"/>
      <c r="R366" s="343"/>
      <c r="S366" s="346"/>
      <c r="T366" s="292">
        <f>ROUNDDOWN(IFERROR(tabItens[[#This Row],[ATA DT.VALID.]] - $D$1,0) / 30,0)</f>
        <v>-1507</v>
      </c>
      <c r="U366" s="277" t="s">
        <v>1057</v>
      </c>
      <c r="V366" s="293">
        <v>1</v>
      </c>
      <c r="W366" s="294" t="s">
        <v>2105</v>
      </c>
      <c r="X366" s="295">
        <v>61</v>
      </c>
      <c r="Y366" s="296">
        <v>14</v>
      </c>
      <c r="Z366" s="297"/>
      <c r="AA366" s="298"/>
      <c r="AB366" s="299"/>
      <c r="AC366" s="299"/>
      <c r="AD366" s="298"/>
      <c r="AE366" s="299"/>
      <c r="AF366" s="292"/>
      <c r="AG366" s="300" t="s">
        <v>904</v>
      </c>
      <c r="AH366" s="301"/>
      <c r="AI366" s="292">
        <v>196</v>
      </c>
      <c r="AJ366" s="301">
        <v>45184</v>
      </c>
      <c r="AK366" s="301" t="s">
        <v>892</v>
      </c>
      <c r="AL366" s="301">
        <v>45145</v>
      </c>
      <c r="AM366" s="346"/>
      <c r="AN366" s="339"/>
      <c r="AO366" s="302" t="str">
        <f>_xlfn.IFNA(IF(VLOOKUP(tabItens[[#This Row],[CÓDIGO]],tabExcluirDoEstoque[#Data],1,FALSE),"sim",""),"")</f>
        <v/>
      </c>
      <c r="AP366" s="303" t="str">
        <f ca="1">IF(OR(ISBLANK(tabItens[[#This Row],[ATA DT.VALID.]]),tabItens[[#This Row],[ATA DT.VALID.]]="",tabItens[[#This Row],[ATA DT.VALID.]]=" "),"",IF(TYPE(tabItens[[#This Row],[ATA DT.VALID.]])=1,ROUNDUP((tabItens[[#This Row],[ATA DT.VALID.]]-TODAY())/7,0),""))</f>
        <v/>
      </c>
      <c r="AQ366" s="304">
        <v>250</v>
      </c>
      <c r="AR366" s="305" t="str">
        <f>IF(ISBLANK(tabItens[[#This Row],[CÓDIGO]]),"",IFERROR(VLOOKUP(tabItens[[#This Row],[CÓDIGO]],Consumo!$C$3:$AC$862,26,FALSE),0))</f>
        <v>09.2023</v>
      </c>
      <c r="AS366" s="306">
        <f>SUMIF(Consumo!$C$3:$C$862,tabItens[[#This Row],[CÓDIGO]],Consumo!$N$3:$N$862) + SUMIF(Consumo!$C$3:$C$862,tabItens[[#This Row],[CÓDIGO]],Consumo!$O$3:$O$862) + SUMIF(Consumo!$C$3:$C$862,tabItens[[#This Row],[CÓDIGO]],Consumo!$P$3:$P$862) + SUMIF(Consumo!$C$3:$C$862,tabItens[[#This Row],[CÓDIGO]],Consumo!$Q$3:$Q$862)</f>
        <v>247</v>
      </c>
      <c r="AT366" s="306">
        <f>SUMIF(Consumo!$C$3:$C$862,tabItens[[#This Row],[CÓDIGO]],Consumo!$Z$3:$Z$862)</f>
        <v>599</v>
      </c>
      <c r="AU366" s="307">
        <f>SUMIF(Consumo!$C$3:$C$862,tabItens[[#This Row],[CÓDIGO]],Consumo!$AA$3:$AA$862)</f>
        <v>105</v>
      </c>
      <c r="AV366" s="308">
        <f>SUMIF(Consumo!$C$3:$C$862,tabItens[[#This Row],[CÓDIGO]],Consumo!$Y$3:$Y$862)</f>
        <v>49.833333333333336</v>
      </c>
      <c r="AW366" s="281">
        <f>tabItens[[#This Row],[QTDE ATUAL]] + tabItens[[#This Row],[RC QTDE]] + tabItens[[#This Row],[AF SALDO]] + tabItens[[#This Row],[Recentes]]</f>
        <v>295</v>
      </c>
      <c r="AX366" s="309">
        <v>61</v>
      </c>
      <c r="AY366" s="309">
        <v>4</v>
      </c>
      <c r="AZ366" s="309">
        <f>IF(ISBLANK(tabItens[[#This Row],[CÓDIGO]]),"",tabItens[[#This Row],[PontoMês]] * (AZ$2+tabItens[[#This Row],[PontoQtM]]))</f>
        <v>244</v>
      </c>
      <c r="BA366" s="308">
        <f>tabItens[[#This Row],[PontoPed]] - tabItens[[#This Row],[Saldo]] + (1/10)</f>
        <v>-50.9</v>
      </c>
      <c r="BB366" s="308">
        <f xml:space="preserve"> tabItens[[#This Row],[PontoMês]] * BB$2 - tabItens[[#This Row],[QTDE ATUAL]] - (1/10)</f>
        <v>15.9</v>
      </c>
      <c r="BC366" s="310">
        <f>IF( tabItens[[#This Row],[PontoPed]]&gt;0, IF(tabItens[[#This Row],[PontoPed]]&lt;1, 1, IF( tabItens[[#This Row],[Saldo]]&gt;tabItens[[#This Row],[PontoPed]], 0, (tabItens[[#This Row],[PontoPed]]-tabItens[[#This Row],[Saldo]])/tabItens[[#This Row],[PontoPed]] ) ), 0 )</f>
        <v>0</v>
      </c>
      <c r="BD366" s="311">
        <f>ROUNDDOWN(IF( OR( AND(tabItens[[#This Row],[PontoPed]]&lt;tabItens[[#This Row],[Saldo]],tabItens[[#This Row],[Saldo]]&gt;0), tabItens[[#This Row],[PontoPed]]=0), 99, IF(AND(tabItens[[#This Row],[Saldo]]=0,tabItens[[#This Row],[PontoPed]]&gt;0), 0, (1-tabItens[[#This Row],[PctAb]])*10 ) ),0)</f>
        <v>99</v>
      </c>
      <c r="BE366" s="312">
        <f>MAX(ROUNDDOWN( IF(tabItens[[#This Row],[Abaixo]] &gt; 0,   tabItens[[#This Row],[Abaixo]] + (tabItens[[#This Row],[PontoMês]] * IF( OR( ISBLANK(tabItens[[#This Row],[ATA Nº/ANO]]), tabItens[[#This Row],[ATA Nº/ANO]] = ""),BE$2,BE$1)),0),0),0)</f>
        <v>0</v>
      </c>
      <c r="BF36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6" s="313">
        <f>SUMIF(Consumo!$C$3:$C$862,tabItens[[#This Row],[CÓDIGO]],Consumo!$E$3:$E$862)</f>
        <v>10</v>
      </c>
      <c r="BH366" s="314">
        <f>IF(AND(tabItens[[#This Row],[Pend]] &gt; 0,tabItens[[#This Row],[Consumo]] &lt;&gt; 0), tabItens[[#This Row],[Pend]] / tabItens[[#This Row],[Consumo]], 0 )</f>
        <v>1.6694490818030049E-2</v>
      </c>
      <c r="BI366" s="313"/>
      <c r="BJ366" s="313"/>
      <c r="BK366" s="315" t="s">
        <v>907</v>
      </c>
    </row>
    <row r="367" spans="1:63" x14ac:dyDescent="0.3">
      <c r="A367" s="336">
        <v>13120</v>
      </c>
      <c r="B367" s="277" t="s">
        <v>1055</v>
      </c>
      <c r="C367" s="337" t="s">
        <v>264</v>
      </c>
      <c r="D367" s="338">
        <v>24</v>
      </c>
      <c r="E367" s="339"/>
      <c r="F367" s="339"/>
      <c r="G367" s="339" t="s">
        <v>892</v>
      </c>
      <c r="H367" s="281">
        <v>54</v>
      </c>
      <c r="I367" s="340">
        <v>103003</v>
      </c>
      <c r="J367" s="341">
        <v>24</v>
      </c>
      <c r="K367" s="342">
        <v>24</v>
      </c>
      <c r="L367" s="285">
        <f>IF(tabItens[[#This Row],[Média]] &gt; 0, tabItens[[#This Row],[QTDE ATUAL]] / tabItens[[#This Row],[Média]],999.9)</f>
        <v>29.454545454545457</v>
      </c>
      <c r="M367" s="286">
        <v>0</v>
      </c>
      <c r="N367" s="287">
        <f>tabItens[[#This Row],[VALOR UNIT.]] * tabItens[[#This Row],[LC]]</f>
        <v>0</v>
      </c>
      <c r="O367" s="344" t="s">
        <v>2133</v>
      </c>
      <c r="P367" s="289"/>
      <c r="Q367" s="345"/>
      <c r="R367" s="343"/>
      <c r="S367" s="346"/>
      <c r="T367" s="292">
        <f>ROUNDDOWN(IFERROR(tabItens[[#This Row],[ATA DT.VALID.]] - $D$1,0) / 30,0)</f>
        <v>-1507</v>
      </c>
      <c r="U367" s="277" t="s">
        <v>1053</v>
      </c>
      <c r="V367" s="293">
        <v>1</v>
      </c>
      <c r="W367" s="294" t="s">
        <v>2105</v>
      </c>
      <c r="X367" s="295">
        <v>61</v>
      </c>
      <c r="Y367" s="296">
        <v>15</v>
      </c>
      <c r="Z367" s="297"/>
      <c r="AA367" s="298"/>
      <c r="AB367" s="299"/>
      <c r="AC367" s="299"/>
      <c r="AD367" s="298"/>
      <c r="AE367" s="299"/>
      <c r="AF367" s="292"/>
      <c r="AG367" s="300" t="s">
        <v>904</v>
      </c>
      <c r="AH367" s="301"/>
      <c r="AI367" s="292">
        <v>8</v>
      </c>
      <c r="AJ367" s="301">
        <v>44174</v>
      </c>
      <c r="AK367" s="301" t="s">
        <v>892</v>
      </c>
      <c r="AL367" s="301">
        <v>44133</v>
      </c>
      <c r="AM367" s="346"/>
      <c r="AN367" s="339"/>
      <c r="AO367" s="302" t="str">
        <f>_xlfn.IFNA(IF(VLOOKUP(tabItens[[#This Row],[CÓDIGO]],tabExcluirDoEstoque[#Data],1,FALSE),"sim",""),"")</f>
        <v/>
      </c>
      <c r="AP367" s="303" t="str">
        <f ca="1">IF(OR(ISBLANK(tabItens[[#This Row],[ATA DT.VALID.]]),tabItens[[#This Row],[ATA DT.VALID.]]="",tabItens[[#This Row],[ATA DT.VALID.]]=" "),"",IF(TYPE(tabItens[[#This Row],[ATA DT.VALID.]])=1,ROUNDUP((tabItens[[#This Row],[ATA DT.VALID.]]-TODAY())/7,0),""))</f>
        <v/>
      </c>
      <c r="AQ367" s="304">
        <v>0</v>
      </c>
      <c r="AR367" s="305" t="str">
        <f>IF(ISBLANK(tabItens[[#This Row],[CÓDIGO]]),"",IFERROR(VLOOKUP(tabItens[[#This Row],[CÓDIGO]],Consumo!$C$3:$AC$862,26,FALSE),0))</f>
        <v>05.2023</v>
      </c>
      <c r="AS367" s="306">
        <f>SUMIF(Consumo!$C$3:$C$862,tabItens[[#This Row],[CÓDIGO]],Consumo!$N$3:$N$862) + SUMIF(Consumo!$C$3:$C$862,tabItens[[#This Row],[CÓDIGO]],Consumo!$O$3:$O$862) + SUMIF(Consumo!$C$3:$C$862,tabItens[[#This Row],[CÓDIGO]],Consumo!$P$3:$P$862) + SUMIF(Consumo!$C$3:$C$862,tabItens[[#This Row],[CÓDIGO]],Consumo!$Q$3:$Q$862)</f>
        <v>0</v>
      </c>
      <c r="AT367" s="306">
        <f>SUMIF(Consumo!$C$3:$C$862,tabItens[[#This Row],[CÓDIGO]],Consumo!$Z$3:$Z$862)</f>
        <v>24</v>
      </c>
      <c r="AU367" s="307">
        <f>SUMIF(Consumo!$C$3:$C$862,tabItens[[#This Row],[CÓDIGO]],Consumo!$AA$3:$AA$862)</f>
        <v>10</v>
      </c>
      <c r="AV367" s="308">
        <f>SUMIF(Consumo!$C$3:$C$862,tabItens[[#This Row],[CÓDIGO]],Consumo!$Y$3:$Y$862)</f>
        <v>1.8333333333333333</v>
      </c>
      <c r="AW367" s="281">
        <f>tabItens[[#This Row],[QTDE ATUAL]] + tabItens[[#This Row],[RC QTDE]] + tabItens[[#This Row],[AF SALDO]] + tabItens[[#This Row],[Recentes]]</f>
        <v>54</v>
      </c>
      <c r="AX367" s="309">
        <v>5</v>
      </c>
      <c r="AY367" s="309">
        <v>4</v>
      </c>
      <c r="AZ367" s="309">
        <f>IF(ISBLANK(tabItens[[#This Row],[CÓDIGO]]),"",tabItens[[#This Row],[PontoMês]] * (AZ$2+tabItens[[#This Row],[PontoQtM]]))</f>
        <v>20</v>
      </c>
      <c r="BA367" s="308">
        <f>tabItens[[#This Row],[PontoPed]] - tabItens[[#This Row],[Saldo]] + (1/10)</f>
        <v>-33.9</v>
      </c>
      <c r="BB367" s="308">
        <f xml:space="preserve"> tabItens[[#This Row],[PontoMês]] * BB$2 - tabItens[[#This Row],[QTDE ATUAL]] - (1/10)</f>
        <v>-49.1</v>
      </c>
      <c r="BC367" s="310">
        <f>IF( tabItens[[#This Row],[PontoPed]]&gt;0, IF(tabItens[[#This Row],[PontoPed]]&lt;1, 1, IF( tabItens[[#This Row],[Saldo]]&gt;tabItens[[#This Row],[PontoPed]], 0, (tabItens[[#This Row],[PontoPed]]-tabItens[[#This Row],[Saldo]])/tabItens[[#This Row],[PontoPed]] ) ), 0 )</f>
        <v>0</v>
      </c>
      <c r="BD367" s="311">
        <f>ROUNDDOWN(IF( OR( AND(tabItens[[#This Row],[PontoPed]]&lt;tabItens[[#This Row],[Saldo]],tabItens[[#This Row],[Saldo]]&gt;0), tabItens[[#This Row],[PontoPed]]=0), 99, IF(AND(tabItens[[#This Row],[Saldo]]=0,tabItens[[#This Row],[PontoPed]]&gt;0), 0, (1-tabItens[[#This Row],[PctAb]])*10 ) ),0)</f>
        <v>99</v>
      </c>
      <c r="BE367" s="312">
        <f>MAX(ROUNDDOWN( IF(tabItens[[#This Row],[Abaixo]] &gt; 0,   tabItens[[#This Row],[Abaixo]] + (tabItens[[#This Row],[PontoMês]] * IF( OR( ISBLANK(tabItens[[#This Row],[ATA Nº/ANO]]), tabItens[[#This Row],[ATA Nº/ANO]] = ""),BE$2,BE$1)),0),0),0)</f>
        <v>0</v>
      </c>
      <c r="BF36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7" s="313">
        <f>SUMIF(Consumo!$C$3:$C$862,tabItens[[#This Row],[CÓDIGO]],Consumo!$E$3:$E$862)</f>
        <v>0</v>
      </c>
      <c r="BH367" s="314">
        <f>IF(AND(tabItens[[#This Row],[Pend]] &gt; 0,tabItens[[#This Row],[Consumo]] &lt;&gt; 0), tabItens[[#This Row],[Pend]] / tabItens[[#This Row],[Consumo]], 0 )</f>
        <v>0</v>
      </c>
      <c r="BI367" s="313"/>
      <c r="BJ367" s="313"/>
      <c r="BK367" s="315" t="s">
        <v>907</v>
      </c>
    </row>
    <row r="368" spans="1:63" x14ac:dyDescent="0.3">
      <c r="A368" s="336">
        <v>15085</v>
      </c>
      <c r="B368" s="277" t="s">
        <v>1125</v>
      </c>
      <c r="C368" s="337" t="s">
        <v>264</v>
      </c>
      <c r="D368" s="338">
        <v>0.14000000000000001</v>
      </c>
      <c r="E368" s="339"/>
      <c r="F368" s="339"/>
      <c r="G368" s="339" t="s">
        <v>892</v>
      </c>
      <c r="H368" s="281">
        <v>529</v>
      </c>
      <c r="I368" s="340">
        <v>103003</v>
      </c>
      <c r="J368" s="341">
        <v>0.14000000000000001</v>
      </c>
      <c r="K368" s="342">
        <v>86</v>
      </c>
      <c r="L368" s="285">
        <f>IF(tabItens[[#This Row],[Média]] &gt; 0, tabItens[[#This Row],[QTDE ATUAL]] / tabItens[[#This Row],[Média]],999.9)</f>
        <v>73.813953488372093</v>
      </c>
      <c r="M368" s="286">
        <v>0</v>
      </c>
      <c r="N368" s="287">
        <f>tabItens[[#This Row],[VALOR UNIT.]] * tabItens[[#This Row],[LC]]</f>
        <v>0</v>
      </c>
      <c r="O368" s="344" t="s">
        <v>2133</v>
      </c>
      <c r="P368" s="289"/>
      <c r="Q368" s="345"/>
      <c r="R368" s="343"/>
      <c r="S368" s="346"/>
      <c r="T368" s="292">
        <f>ROUNDDOWN(IFERROR(tabItens[[#This Row],[ATA DT.VALID.]] - $D$1,0) / 30,0)</f>
        <v>-1507</v>
      </c>
      <c r="U368" s="277" t="s">
        <v>1053</v>
      </c>
      <c r="V368" s="293">
        <v>1</v>
      </c>
      <c r="W368" s="294" t="s">
        <v>2105</v>
      </c>
      <c r="X368" s="295">
        <v>61</v>
      </c>
      <c r="Y368" s="296">
        <v>15</v>
      </c>
      <c r="Z368" s="297"/>
      <c r="AA368" s="298"/>
      <c r="AB368" s="299"/>
      <c r="AC368" s="299"/>
      <c r="AD368" s="298"/>
      <c r="AE368" s="299"/>
      <c r="AF368" s="292"/>
      <c r="AG368" s="300" t="s">
        <v>904</v>
      </c>
      <c r="AH368" s="301"/>
      <c r="AI368" s="292">
        <v>28</v>
      </c>
      <c r="AJ368" s="301">
        <v>39752</v>
      </c>
      <c r="AK368" s="301" t="s">
        <v>892</v>
      </c>
      <c r="AL368" s="301">
        <v>42501</v>
      </c>
      <c r="AM368" s="346"/>
      <c r="AN368" s="339"/>
      <c r="AO368" s="302" t="str">
        <f>_xlfn.IFNA(IF(VLOOKUP(tabItens[[#This Row],[CÓDIGO]],tabExcluirDoEstoque[#Data],1,FALSE),"sim",""),"")</f>
        <v/>
      </c>
      <c r="AP368" s="303" t="str">
        <f ca="1">IF(OR(ISBLANK(tabItens[[#This Row],[ATA DT.VALID.]]),tabItens[[#This Row],[ATA DT.VALID.]]="",tabItens[[#This Row],[ATA DT.VALID.]]=" "),"",IF(TYPE(tabItens[[#This Row],[ATA DT.VALID.]])=1,ROUNDUP((tabItens[[#This Row],[ATA DT.VALID.]]-TODAY())/7,0),""))</f>
        <v/>
      </c>
      <c r="AQ368" s="304">
        <v>0</v>
      </c>
      <c r="AR368" s="305" t="str">
        <f>IF(ISBLANK(tabItens[[#This Row],[CÓDIGO]]),"",IFERROR(VLOOKUP(tabItens[[#This Row],[CÓDIGO]],Consumo!$C$3:$AC$862,26,FALSE),0))</f>
        <v>07.2023</v>
      </c>
      <c r="AS368" s="306">
        <f>SUMIF(Consumo!$C$3:$C$862,tabItens[[#This Row],[CÓDIGO]],Consumo!$N$3:$N$862) + SUMIF(Consumo!$C$3:$C$862,tabItens[[#This Row],[CÓDIGO]],Consumo!$O$3:$O$862) + SUMIF(Consumo!$C$3:$C$862,tabItens[[#This Row],[CÓDIGO]],Consumo!$P$3:$P$862) + SUMIF(Consumo!$C$3:$C$862,tabItens[[#This Row],[CÓDIGO]],Consumo!$Q$3:$Q$862)</f>
        <v>31</v>
      </c>
      <c r="AT368" s="306">
        <f>SUMIF(Consumo!$C$3:$C$862,tabItens[[#This Row],[CÓDIGO]],Consumo!$Z$3:$Z$862)</f>
        <v>86</v>
      </c>
      <c r="AU368" s="307">
        <f>SUMIF(Consumo!$C$3:$C$862,tabItens[[#This Row],[CÓDIGO]],Consumo!$AA$3:$AA$862)</f>
        <v>30</v>
      </c>
      <c r="AV368" s="308">
        <f>SUMIF(Consumo!$C$3:$C$862,tabItens[[#This Row],[CÓDIGO]],Consumo!$Y$3:$Y$862)</f>
        <v>7.166666666666667</v>
      </c>
      <c r="AW368" s="281">
        <f>tabItens[[#This Row],[QTDE ATUAL]] + tabItens[[#This Row],[RC QTDE]] + tabItens[[#This Row],[AF SALDO]] + tabItens[[#This Row],[Recentes]]</f>
        <v>529</v>
      </c>
      <c r="AX368" s="309">
        <v>11</v>
      </c>
      <c r="AY368" s="309">
        <v>4</v>
      </c>
      <c r="AZ368" s="309">
        <f>IF(ISBLANK(tabItens[[#This Row],[CÓDIGO]]),"",tabItens[[#This Row],[PontoMês]] * (AZ$2+tabItens[[#This Row],[PontoQtM]]))</f>
        <v>44</v>
      </c>
      <c r="BA368" s="308">
        <f>tabItens[[#This Row],[PontoPed]] - tabItens[[#This Row],[Saldo]] + (1/10)</f>
        <v>-484.9</v>
      </c>
      <c r="BB368" s="308">
        <f xml:space="preserve"> tabItens[[#This Row],[PontoMês]] * BB$2 - tabItens[[#This Row],[QTDE ATUAL]] - (1/10)</f>
        <v>-518.1</v>
      </c>
      <c r="BC368" s="310">
        <f>IF( tabItens[[#This Row],[PontoPed]]&gt;0, IF(tabItens[[#This Row],[PontoPed]]&lt;1, 1, IF( tabItens[[#This Row],[Saldo]]&gt;tabItens[[#This Row],[PontoPed]], 0, (tabItens[[#This Row],[PontoPed]]-tabItens[[#This Row],[Saldo]])/tabItens[[#This Row],[PontoPed]] ) ), 0 )</f>
        <v>0</v>
      </c>
      <c r="BD368" s="311">
        <f>ROUNDDOWN(IF( OR( AND(tabItens[[#This Row],[PontoPed]]&lt;tabItens[[#This Row],[Saldo]],tabItens[[#This Row],[Saldo]]&gt;0), tabItens[[#This Row],[PontoPed]]=0), 99, IF(AND(tabItens[[#This Row],[Saldo]]=0,tabItens[[#This Row],[PontoPed]]&gt;0), 0, (1-tabItens[[#This Row],[PctAb]])*10 ) ),0)</f>
        <v>99</v>
      </c>
      <c r="BE368" s="312">
        <f>MAX(ROUNDDOWN( IF(tabItens[[#This Row],[Abaixo]] &gt; 0,   tabItens[[#This Row],[Abaixo]] + (tabItens[[#This Row],[PontoMês]] * IF( OR( ISBLANK(tabItens[[#This Row],[ATA Nº/ANO]]), tabItens[[#This Row],[ATA Nº/ANO]] = ""),BE$2,BE$1)),0),0),0)</f>
        <v>0</v>
      </c>
      <c r="BF36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8" s="313">
        <f>SUMIF(Consumo!$C$3:$C$862,tabItens[[#This Row],[CÓDIGO]],Consumo!$E$3:$E$862)</f>
        <v>0</v>
      </c>
      <c r="BH368" s="314">
        <f>IF(AND(tabItens[[#This Row],[Pend]] &gt; 0,tabItens[[#This Row],[Consumo]] &lt;&gt; 0), tabItens[[#This Row],[Pend]] / tabItens[[#This Row],[Consumo]], 0 )</f>
        <v>0</v>
      </c>
      <c r="BI368" s="313"/>
      <c r="BJ368" s="313"/>
      <c r="BK368" s="315" t="s">
        <v>907</v>
      </c>
    </row>
    <row r="369" spans="1:63" x14ac:dyDescent="0.3">
      <c r="A369" s="336">
        <v>27760</v>
      </c>
      <c r="B369" s="277" t="s">
        <v>1268</v>
      </c>
      <c r="C369" s="337" t="s">
        <v>264</v>
      </c>
      <c r="D369" s="338">
        <v>63.5</v>
      </c>
      <c r="E369" s="339"/>
      <c r="F369" s="339"/>
      <c r="G369" s="339" t="s">
        <v>892</v>
      </c>
      <c r="H369" s="281">
        <v>48</v>
      </c>
      <c r="I369" s="340">
        <v>103003</v>
      </c>
      <c r="J369" s="341">
        <v>63.5</v>
      </c>
      <c r="K369" s="342">
        <v>40</v>
      </c>
      <c r="L369" s="285">
        <f>IF(tabItens[[#This Row],[Média]] &gt; 0, tabItens[[#This Row],[QTDE ATUAL]] / tabItens[[#This Row],[Média]],999.9)</f>
        <v>16.457142857142859</v>
      </c>
      <c r="M369" s="286">
        <v>0</v>
      </c>
      <c r="N369" s="287">
        <f>tabItens[[#This Row],[VALOR UNIT.]] * tabItens[[#This Row],[LC]]</f>
        <v>0</v>
      </c>
      <c r="O369" s="344" t="s">
        <v>2133</v>
      </c>
      <c r="P369" s="289"/>
      <c r="Q369" s="345"/>
      <c r="R369" s="343"/>
      <c r="S369" s="346"/>
      <c r="T369" s="292">
        <f>ROUNDDOWN(IFERROR(tabItens[[#This Row],[ATA DT.VALID.]] - $D$1,0) / 30,0)</f>
        <v>-1507</v>
      </c>
      <c r="U369" s="277" t="s">
        <v>1053</v>
      </c>
      <c r="V369" s="293">
        <v>1</v>
      </c>
      <c r="W369" s="294" t="s">
        <v>2105</v>
      </c>
      <c r="X369" s="295">
        <v>61</v>
      </c>
      <c r="Y369" s="296">
        <v>15</v>
      </c>
      <c r="Z369" s="297"/>
      <c r="AA369" s="298"/>
      <c r="AB369" s="299"/>
      <c r="AC369" s="299"/>
      <c r="AD369" s="298"/>
      <c r="AE369" s="299"/>
      <c r="AF369" s="292"/>
      <c r="AG369" s="300" t="s">
        <v>904</v>
      </c>
      <c r="AH369" s="301"/>
      <c r="AI369" s="292">
        <v>14</v>
      </c>
      <c r="AJ369" s="301">
        <v>45166</v>
      </c>
      <c r="AK369" s="301" t="s">
        <v>892</v>
      </c>
      <c r="AL369" s="301">
        <v>45145</v>
      </c>
      <c r="AM369" s="346"/>
      <c r="AN369" s="339"/>
      <c r="AO369" s="302" t="str">
        <f>_xlfn.IFNA(IF(VLOOKUP(tabItens[[#This Row],[CÓDIGO]],tabExcluirDoEstoque[#Data],1,FALSE),"sim",""),"")</f>
        <v/>
      </c>
      <c r="AP369" s="303" t="str">
        <f ca="1">IF(OR(ISBLANK(tabItens[[#This Row],[ATA DT.VALID.]]),tabItens[[#This Row],[ATA DT.VALID.]]="",tabItens[[#This Row],[ATA DT.VALID.]]=" "),"",IF(TYPE(tabItens[[#This Row],[ATA DT.VALID.]])=1,ROUNDUP((tabItens[[#This Row],[ATA DT.VALID.]]-TODAY())/7,0),""))</f>
        <v/>
      </c>
      <c r="AQ369" s="304">
        <v>0</v>
      </c>
      <c r="AR369" s="305" t="str">
        <f>IF(ISBLANK(tabItens[[#This Row],[CÓDIGO]]),"",IFERROR(VLOOKUP(tabItens[[#This Row],[CÓDIGO]],Consumo!$C$3:$AC$862,26,FALSE),0))</f>
        <v>06.2023</v>
      </c>
      <c r="AS369" s="306">
        <f>SUMIF(Consumo!$C$3:$C$862,tabItens[[#This Row],[CÓDIGO]],Consumo!$N$3:$N$862) + SUMIF(Consumo!$C$3:$C$862,tabItens[[#This Row],[CÓDIGO]],Consumo!$O$3:$O$862) + SUMIF(Consumo!$C$3:$C$862,tabItens[[#This Row],[CÓDIGO]],Consumo!$P$3:$P$862) + SUMIF(Consumo!$C$3:$C$862,tabItens[[#This Row],[CÓDIGO]],Consumo!$Q$3:$Q$862)</f>
        <v>20</v>
      </c>
      <c r="AT369" s="306">
        <f>SUMIF(Consumo!$C$3:$C$862,tabItens[[#This Row],[CÓDIGO]],Consumo!$Z$3:$Z$862)</f>
        <v>41</v>
      </c>
      <c r="AU369" s="307">
        <f>SUMIF(Consumo!$C$3:$C$862,tabItens[[#This Row],[CÓDIGO]],Consumo!$AA$3:$AA$862)</f>
        <v>20</v>
      </c>
      <c r="AV369" s="308">
        <f>SUMIF(Consumo!$C$3:$C$862,tabItens[[#This Row],[CÓDIGO]],Consumo!$Y$3:$Y$862)</f>
        <v>2.9166666666666665</v>
      </c>
      <c r="AW369" s="281">
        <f>tabItens[[#This Row],[QTDE ATUAL]] + tabItens[[#This Row],[RC QTDE]] + tabItens[[#This Row],[AF SALDO]] + tabItens[[#This Row],[Recentes]]</f>
        <v>48</v>
      </c>
      <c r="AX369" s="309">
        <v>5</v>
      </c>
      <c r="AY369" s="309">
        <v>4</v>
      </c>
      <c r="AZ369" s="309">
        <f>IF(ISBLANK(tabItens[[#This Row],[CÓDIGO]]),"",tabItens[[#This Row],[PontoMês]] * (AZ$2+tabItens[[#This Row],[PontoQtM]]))</f>
        <v>20</v>
      </c>
      <c r="BA369" s="308">
        <f>tabItens[[#This Row],[PontoPed]] - tabItens[[#This Row],[Saldo]] + (1/10)</f>
        <v>-27.9</v>
      </c>
      <c r="BB369" s="308">
        <f xml:space="preserve"> tabItens[[#This Row],[PontoMês]] * BB$2 - tabItens[[#This Row],[QTDE ATUAL]] - (1/10)</f>
        <v>-43.1</v>
      </c>
      <c r="BC369" s="310">
        <f>IF( tabItens[[#This Row],[PontoPed]]&gt;0, IF(tabItens[[#This Row],[PontoPed]]&lt;1, 1, IF( tabItens[[#This Row],[Saldo]]&gt;tabItens[[#This Row],[PontoPed]], 0, (tabItens[[#This Row],[PontoPed]]-tabItens[[#This Row],[Saldo]])/tabItens[[#This Row],[PontoPed]] ) ), 0 )</f>
        <v>0</v>
      </c>
      <c r="BD369" s="311">
        <f>ROUNDDOWN(IF( OR( AND(tabItens[[#This Row],[PontoPed]]&lt;tabItens[[#This Row],[Saldo]],tabItens[[#This Row],[Saldo]]&gt;0), tabItens[[#This Row],[PontoPed]]=0), 99, IF(AND(tabItens[[#This Row],[Saldo]]=0,tabItens[[#This Row],[PontoPed]]&gt;0), 0, (1-tabItens[[#This Row],[PctAb]])*10 ) ),0)</f>
        <v>99</v>
      </c>
      <c r="BE369" s="312">
        <f>MAX(ROUNDDOWN( IF(tabItens[[#This Row],[Abaixo]] &gt; 0,   tabItens[[#This Row],[Abaixo]] + (tabItens[[#This Row],[PontoMês]] * IF( OR( ISBLANK(tabItens[[#This Row],[ATA Nº/ANO]]), tabItens[[#This Row],[ATA Nº/ANO]] = ""),BE$2,BE$1)),0),0),0)</f>
        <v>0</v>
      </c>
      <c r="BF3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69" s="313">
        <f>SUMIF(Consumo!$C$3:$C$862,tabItens[[#This Row],[CÓDIGO]],Consumo!$E$3:$E$862)</f>
        <v>0</v>
      </c>
      <c r="BH369" s="314">
        <f>IF(AND(tabItens[[#This Row],[Pend]] &gt; 0,tabItens[[#This Row],[Consumo]] &lt;&gt; 0), tabItens[[#This Row],[Pend]] / tabItens[[#This Row],[Consumo]], 0 )</f>
        <v>0</v>
      </c>
      <c r="BI369" s="313"/>
      <c r="BJ369" s="313"/>
      <c r="BK369" s="315" t="s">
        <v>907</v>
      </c>
    </row>
    <row r="370" spans="1:63" x14ac:dyDescent="0.3">
      <c r="A370" s="336">
        <v>35224</v>
      </c>
      <c r="B370" s="277" t="s">
        <v>1298</v>
      </c>
      <c r="C370" s="337" t="s">
        <v>264</v>
      </c>
      <c r="D370" s="338">
        <v>50</v>
      </c>
      <c r="E370" s="339"/>
      <c r="F370" s="339"/>
      <c r="G370" s="339" t="s">
        <v>892</v>
      </c>
      <c r="H370" s="281">
        <v>20</v>
      </c>
      <c r="I370" s="340">
        <v>103003</v>
      </c>
      <c r="J370" s="341">
        <v>50</v>
      </c>
      <c r="K370" s="342">
        <v>19</v>
      </c>
      <c r="L370" s="285">
        <f>IF(tabItens[[#This Row],[Média]] &gt; 0, tabItens[[#This Row],[QTDE ATUAL]] / tabItens[[#This Row],[Média]],999.9)</f>
        <v>6.1538461538461542</v>
      </c>
      <c r="M370" s="286">
        <v>0</v>
      </c>
      <c r="N370" s="287">
        <f>tabItens[[#This Row],[VALOR UNIT.]] * tabItens[[#This Row],[LC]]</f>
        <v>0</v>
      </c>
      <c r="O370" s="344" t="s">
        <v>2133</v>
      </c>
      <c r="P370" s="289"/>
      <c r="Q370" s="345"/>
      <c r="R370" s="343"/>
      <c r="S370" s="346"/>
      <c r="T370" s="292">
        <f>ROUNDDOWN(IFERROR(tabItens[[#This Row],[ATA DT.VALID.]] - $D$1,0) / 30,0)</f>
        <v>-1507</v>
      </c>
      <c r="U370" s="277" t="s">
        <v>1053</v>
      </c>
      <c r="V370" s="293">
        <v>1</v>
      </c>
      <c r="W370" s="294" t="s">
        <v>2105</v>
      </c>
      <c r="X370" s="295">
        <v>61</v>
      </c>
      <c r="Y370" s="296">
        <v>15</v>
      </c>
      <c r="Z370" s="297"/>
      <c r="AA370" s="298"/>
      <c r="AB370" s="299"/>
      <c r="AC370" s="299"/>
      <c r="AD370" s="298"/>
      <c r="AE370" s="299"/>
      <c r="AF370" s="292"/>
      <c r="AG370" s="300" t="s">
        <v>904</v>
      </c>
      <c r="AH370" s="301"/>
      <c r="AI370" s="292">
        <v>8</v>
      </c>
      <c r="AJ370" s="301">
        <v>45166</v>
      </c>
      <c r="AK370" s="301" t="s">
        <v>892</v>
      </c>
      <c r="AL370" s="301">
        <v>45145</v>
      </c>
      <c r="AM370" s="346"/>
      <c r="AN370" s="339"/>
      <c r="AO370" s="302" t="str">
        <f>_xlfn.IFNA(IF(VLOOKUP(tabItens[[#This Row],[CÓDIGO]],tabExcluirDoEstoque[#Data],1,FALSE),"sim",""),"")</f>
        <v/>
      </c>
      <c r="AP370" s="303" t="str">
        <f ca="1">IF(OR(ISBLANK(tabItens[[#This Row],[ATA DT.VALID.]]),tabItens[[#This Row],[ATA DT.VALID.]]="",tabItens[[#This Row],[ATA DT.VALID.]]=" "),"",IF(TYPE(tabItens[[#This Row],[ATA DT.VALID.]])=1,ROUNDUP((tabItens[[#This Row],[ATA DT.VALID.]]-TODAY())/7,0),""))</f>
        <v/>
      </c>
      <c r="AQ370" s="304">
        <v>0</v>
      </c>
      <c r="AR370" s="305" t="str">
        <f>IF(ISBLANK(tabItens[[#This Row],[CÓDIGO]]),"",IFERROR(VLOOKUP(tabItens[[#This Row],[CÓDIGO]],Consumo!$C$3:$AC$862,26,FALSE),0))</f>
        <v>08.2023</v>
      </c>
      <c r="AS370" s="306">
        <f>SUMIF(Consumo!$C$3:$C$862,tabItens[[#This Row],[CÓDIGO]],Consumo!$N$3:$N$862) + SUMIF(Consumo!$C$3:$C$862,tabItens[[#This Row],[CÓDIGO]],Consumo!$O$3:$O$862) + SUMIF(Consumo!$C$3:$C$862,tabItens[[#This Row],[CÓDIGO]],Consumo!$P$3:$P$862) + SUMIF(Consumo!$C$3:$C$862,tabItens[[#This Row],[CÓDIGO]],Consumo!$Q$3:$Q$862)</f>
        <v>2</v>
      </c>
      <c r="AT370" s="306">
        <f>SUMIF(Consumo!$C$3:$C$862,tabItens[[#This Row],[CÓDIGO]],Consumo!$Z$3:$Z$862)</f>
        <v>39</v>
      </c>
      <c r="AU370" s="307">
        <f>SUMIF(Consumo!$C$3:$C$862,tabItens[[#This Row],[CÓDIGO]],Consumo!$AA$3:$AA$862)</f>
        <v>6</v>
      </c>
      <c r="AV370" s="308">
        <f>SUMIF(Consumo!$C$3:$C$862,tabItens[[#This Row],[CÓDIGO]],Consumo!$Y$3:$Y$862)</f>
        <v>3.25</v>
      </c>
      <c r="AW370" s="281">
        <f>tabItens[[#This Row],[QTDE ATUAL]] + tabItens[[#This Row],[RC QTDE]] + tabItens[[#This Row],[AF SALDO]] + tabItens[[#This Row],[Recentes]]</f>
        <v>20</v>
      </c>
      <c r="AX370" s="309">
        <v>3</v>
      </c>
      <c r="AY370" s="309">
        <v>4</v>
      </c>
      <c r="AZ370" s="309">
        <f>IF(ISBLANK(tabItens[[#This Row],[CÓDIGO]]),"",tabItens[[#This Row],[PontoMês]] * (AZ$2+tabItens[[#This Row],[PontoQtM]]))</f>
        <v>12</v>
      </c>
      <c r="BA370" s="308">
        <f>tabItens[[#This Row],[PontoPed]] - tabItens[[#This Row],[Saldo]] + (1/10)</f>
        <v>-7.9</v>
      </c>
      <c r="BB370" s="308">
        <f xml:space="preserve"> tabItens[[#This Row],[PontoMês]] * BB$2 - tabItens[[#This Row],[QTDE ATUAL]] - (1/10)</f>
        <v>-17.100000000000001</v>
      </c>
      <c r="BC370" s="310">
        <f>IF( tabItens[[#This Row],[PontoPed]]&gt;0, IF(tabItens[[#This Row],[PontoPed]]&lt;1, 1, IF( tabItens[[#This Row],[Saldo]]&gt;tabItens[[#This Row],[PontoPed]], 0, (tabItens[[#This Row],[PontoPed]]-tabItens[[#This Row],[Saldo]])/tabItens[[#This Row],[PontoPed]] ) ), 0 )</f>
        <v>0</v>
      </c>
      <c r="BD370" s="311">
        <f>ROUNDDOWN(IF( OR( AND(tabItens[[#This Row],[PontoPed]]&lt;tabItens[[#This Row],[Saldo]],tabItens[[#This Row],[Saldo]]&gt;0), tabItens[[#This Row],[PontoPed]]=0), 99, IF(AND(tabItens[[#This Row],[Saldo]]=0,tabItens[[#This Row],[PontoPed]]&gt;0), 0, (1-tabItens[[#This Row],[PctAb]])*10 ) ),0)</f>
        <v>99</v>
      </c>
      <c r="BE370" s="312">
        <f>MAX(ROUNDDOWN( IF(tabItens[[#This Row],[Abaixo]] &gt; 0,   tabItens[[#This Row],[Abaixo]] + (tabItens[[#This Row],[PontoMês]] * IF( OR( ISBLANK(tabItens[[#This Row],[ATA Nº/ANO]]), tabItens[[#This Row],[ATA Nº/ANO]] = ""),BE$2,BE$1)),0),0),0)</f>
        <v>0</v>
      </c>
      <c r="BF3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0" s="313">
        <f>SUMIF(Consumo!$C$3:$C$862,tabItens[[#This Row],[CÓDIGO]],Consumo!$E$3:$E$862)</f>
        <v>18</v>
      </c>
      <c r="BH370" s="314">
        <f>IF(AND(tabItens[[#This Row],[Pend]] &gt; 0,tabItens[[#This Row],[Consumo]] &lt;&gt; 0), tabItens[[#This Row],[Pend]] / tabItens[[#This Row],[Consumo]], 0 )</f>
        <v>0.46153846153846156</v>
      </c>
      <c r="BI370" s="313"/>
      <c r="BJ370" s="313"/>
      <c r="BK370" s="315" t="s">
        <v>907</v>
      </c>
    </row>
    <row r="371" spans="1:63" x14ac:dyDescent="0.3">
      <c r="A371" s="336">
        <v>65173</v>
      </c>
      <c r="B371" s="277" t="s">
        <v>1435</v>
      </c>
      <c r="C371" s="337" t="s">
        <v>264</v>
      </c>
      <c r="D371" s="338">
        <v>72.959999999999994</v>
      </c>
      <c r="E371" s="339"/>
      <c r="F371" s="339"/>
      <c r="G371" s="339" t="s">
        <v>892</v>
      </c>
      <c r="H371" s="281">
        <v>50</v>
      </c>
      <c r="I371" s="340">
        <v>103003</v>
      </c>
      <c r="J371" s="341">
        <v>72.959999999999994</v>
      </c>
      <c r="K371" s="342">
        <v>125</v>
      </c>
      <c r="L371" s="285">
        <f>IF(tabItens[[#This Row],[Média]] &gt; 0, tabItens[[#This Row],[QTDE ATUAL]] / tabItens[[#This Row],[Média]],999.9)</f>
        <v>4.9586776859504127</v>
      </c>
      <c r="M371" s="286">
        <v>0</v>
      </c>
      <c r="N371" s="287">
        <f>tabItens[[#This Row],[VALOR UNIT.]] * tabItens[[#This Row],[LC]]</f>
        <v>0</v>
      </c>
      <c r="O371" s="344" t="s">
        <v>2133</v>
      </c>
      <c r="P371" s="289"/>
      <c r="Q371" s="345"/>
      <c r="R371" s="343"/>
      <c r="S371" s="346"/>
      <c r="T371" s="292">
        <f>ROUNDDOWN(IFERROR(tabItens[[#This Row],[ATA DT.VALID.]] - $D$1,0) / 30,0)</f>
        <v>-1507</v>
      </c>
      <c r="U371" s="277" t="s">
        <v>1053</v>
      </c>
      <c r="V371" s="293">
        <v>1</v>
      </c>
      <c r="W371" s="294" t="s">
        <v>2105</v>
      </c>
      <c r="X371" s="295">
        <v>61</v>
      </c>
      <c r="Y371" s="296">
        <v>15</v>
      </c>
      <c r="Z371" s="297"/>
      <c r="AA371" s="298"/>
      <c r="AB371" s="299"/>
      <c r="AC371" s="299"/>
      <c r="AD371" s="298"/>
      <c r="AE371" s="299"/>
      <c r="AF371" s="292"/>
      <c r="AG371" s="300" t="s">
        <v>904</v>
      </c>
      <c r="AH371" s="301"/>
      <c r="AI371" s="292">
        <v>44</v>
      </c>
      <c r="AJ371" s="301">
        <v>45189</v>
      </c>
      <c r="AK371" s="301" t="s">
        <v>892</v>
      </c>
      <c r="AL371" s="301">
        <v>45145</v>
      </c>
      <c r="AM371" s="346"/>
      <c r="AN371" s="339"/>
      <c r="AO371" s="302" t="str">
        <f>_xlfn.IFNA(IF(VLOOKUP(tabItens[[#This Row],[CÓDIGO]],tabExcluirDoEstoque[#Data],1,FALSE),"sim",""),"")</f>
        <v/>
      </c>
      <c r="AP371" s="303" t="str">
        <f ca="1">IF(OR(ISBLANK(tabItens[[#This Row],[ATA DT.VALID.]]),tabItens[[#This Row],[ATA DT.VALID.]]="",tabItens[[#This Row],[ATA DT.VALID.]]=" "),"",IF(TYPE(tabItens[[#This Row],[ATA DT.VALID.]])=1,ROUNDUP((tabItens[[#This Row],[ATA DT.VALID.]]-TODAY())/7,0),""))</f>
        <v/>
      </c>
      <c r="AQ371" s="304">
        <v>0</v>
      </c>
      <c r="AR371" s="305" t="str">
        <f>IF(ISBLANK(tabItens[[#This Row],[CÓDIGO]]),"",IFERROR(VLOOKUP(tabItens[[#This Row],[CÓDIGO]],Consumo!$C$3:$AC$862,26,FALSE),0))</f>
        <v>09.2023</v>
      </c>
      <c r="AS371" s="306">
        <f>SUMIF(Consumo!$C$3:$C$862,tabItens[[#This Row],[CÓDIGO]],Consumo!$N$3:$N$862) + SUMIF(Consumo!$C$3:$C$862,tabItens[[#This Row],[CÓDIGO]],Consumo!$O$3:$O$862) + SUMIF(Consumo!$C$3:$C$862,tabItens[[#This Row],[CÓDIGO]],Consumo!$P$3:$P$862) + SUMIF(Consumo!$C$3:$C$862,tabItens[[#This Row],[CÓDIGO]],Consumo!$Q$3:$Q$862)</f>
        <v>54</v>
      </c>
      <c r="AT371" s="306">
        <f>SUMIF(Consumo!$C$3:$C$862,tabItens[[#This Row],[CÓDIGO]],Consumo!$Z$3:$Z$862)</f>
        <v>132</v>
      </c>
      <c r="AU371" s="307">
        <f>SUMIF(Consumo!$C$3:$C$862,tabItens[[#This Row],[CÓDIGO]],Consumo!$AA$3:$AA$862)</f>
        <v>54</v>
      </c>
      <c r="AV371" s="308">
        <f>SUMIF(Consumo!$C$3:$C$862,tabItens[[#This Row],[CÓDIGO]],Consumo!$Y$3:$Y$862)</f>
        <v>10.083333333333334</v>
      </c>
      <c r="AW371" s="281">
        <f>tabItens[[#This Row],[QTDE ATUAL]] + tabItens[[#This Row],[RC QTDE]] + tabItens[[#This Row],[AF SALDO]] + tabItens[[#This Row],[Recentes]]</f>
        <v>50</v>
      </c>
      <c r="AX371" s="309">
        <v>8</v>
      </c>
      <c r="AY371" s="309">
        <v>4</v>
      </c>
      <c r="AZ371" s="309">
        <f>IF(ISBLANK(tabItens[[#This Row],[CÓDIGO]]),"",tabItens[[#This Row],[PontoMês]] * (AZ$2+tabItens[[#This Row],[PontoQtM]]))</f>
        <v>32</v>
      </c>
      <c r="BA371" s="308">
        <f>tabItens[[#This Row],[PontoPed]] - tabItens[[#This Row],[Saldo]] + (1/10)</f>
        <v>-17.899999999999999</v>
      </c>
      <c r="BB371" s="308">
        <f xml:space="preserve"> tabItens[[#This Row],[PontoMês]] * BB$2 - tabItens[[#This Row],[QTDE ATUAL]] - (1/10)</f>
        <v>-42.1</v>
      </c>
      <c r="BC371" s="310">
        <f>IF( tabItens[[#This Row],[PontoPed]]&gt;0, IF(tabItens[[#This Row],[PontoPed]]&lt;1, 1, IF( tabItens[[#This Row],[Saldo]]&gt;tabItens[[#This Row],[PontoPed]], 0, (tabItens[[#This Row],[PontoPed]]-tabItens[[#This Row],[Saldo]])/tabItens[[#This Row],[PontoPed]] ) ), 0 )</f>
        <v>0</v>
      </c>
      <c r="BD371" s="311">
        <f>ROUNDDOWN(IF( OR( AND(tabItens[[#This Row],[PontoPed]]&lt;tabItens[[#This Row],[Saldo]],tabItens[[#This Row],[Saldo]]&gt;0), tabItens[[#This Row],[PontoPed]]=0), 99, IF(AND(tabItens[[#This Row],[Saldo]]=0,tabItens[[#This Row],[PontoPed]]&gt;0), 0, (1-tabItens[[#This Row],[PctAb]])*10 ) ),0)</f>
        <v>99</v>
      </c>
      <c r="BE371" s="312">
        <f>MAX(ROUNDDOWN( IF(tabItens[[#This Row],[Abaixo]] &gt; 0,   tabItens[[#This Row],[Abaixo]] + (tabItens[[#This Row],[PontoMês]] * IF( OR( ISBLANK(tabItens[[#This Row],[ATA Nº/ANO]]), tabItens[[#This Row],[ATA Nº/ANO]] = ""),BE$2,BE$1)),0),0),0)</f>
        <v>0</v>
      </c>
      <c r="BF3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1" s="313">
        <f>SUMIF(Consumo!$C$3:$C$862,tabItens[[#This Row],[CÓDIGO]],Consumo!$E$3:$E$862)</f>
        <v>0</v>
      </c>
      <c r="BH371" s="314">
        <f>IF(AND(tabItens[[#This Row],[Pend]] &gt; 0,tabItens[[#This Row],[Consumo]] &lt;&gt; 0), tabItens[[#This Row],[Pend]] / tabItens[[#This Row],[Consumo]], 0 )</f>
        <v>0</v>
      </c>
      <c r="BI371" s="313"/>
      <c r="BJ371" s="313"/>
      <c r="BK371" s="315" t="s">
        <v>907</v>
      </c>
    </row>
    <row r="372" spans="1:63" x14ac:dyDescent="0.3">
      <c r="A372" s="336">
        <v>81563</v>
      </c>
      <c r="B372" s="277" t="s">
        <v>1522</v>
      </c>
      <c r="C372" s="337" t="s">
        <v>474</v>
      </c>
      <c r="D372" s="338">
        <v>24.87</v>
      </c>
      <c r="E372" s="339"/>
      <c r="F372" s="339"/>
      <c r="G372" s="339" t="s">
        <v>892</v>
      </c>
      <c r="H372" s="281">
        <v>47</v>
      </c>
      <c r="I372" s="340">
        <v>103003</v>
      </c>
      <c r="J372" s="341">
        <v>24.87</v>
      </c>
      <c r="K372" s="342"/>
      <c r="L372" s="285">
        <f>IF(tabItens[[#This Row],[Média]] &gt; 0, tabItens[[#This Row],[QTDE ATUAL]] / tabItens[[#This Row],[Média]],999.9)</f>
        <v>999.9</v>
      </c>
      <c r="M372" s="286">
        <v>0</v>
      </c>
      <c r="N372" s="287">
        <f>tabItens[[#This Row],[VALOR UNIT.]] * tabItens[[#This Row],[LC]]</f>
        <v>0</v>
      </c>
      <c r="O372" s="344" t="s">
        <v>2133</v>
      </c>
      <c r="P372" s="289"/>
      <c r="Q372" s="345"/>
      <c r="R372" s="343"/>
      <c r="S372" s="346"/>
      <c r="T372" s="292">
        <f>ROUNDDOWN(IFERROR(tabItens[[#This Row],[ATA DT.VALID.]] - $D$1,0) / 30,0)</f>
        <v>-1507</v>
      </c>
      <c r="U372" s="277" t="s">
        <v>1053</v>
      </c>
      <c r="V372" s="293">
        <v>1</v>
      </c>
      <c r="W372" s="294" t="s">
        <v>2105</v>
      </c>
      <c r="X372" s="295">
        <v>61</v>
      </c>
      <c r="Y372" s="296">
        <v>15</v>
      </c>
      <c r="Z372" s="297"/>
      <c r="AA372" s="298"/>
      <c r="AB372" s="299"/>
      <c r="AC372" s="299"/>
      <c r="AD372" s="298"/>
      <c r="AE372" s="299"/>
      <c r="AF372" s="292"/>
      <c r="AG372" s="300" t="s">
        <v>904</v>
      </c>
      <c r="AH372" s="301"/>
      <c r="AI372" s="292">
        <v>0</v>
      </c>
      <c r="AJ372" s="301">
        <v>44281</v>
      </c>
      <c r="AK372" s="301">
        <v>38231</v>
      </c>
      <c r="AL372" s="301">
        <v>44211</v>
      </c>
      <c r="AM372" s="346"/>
      <c r="AN372" s="339"/>
      <c r="AO372" s="302" t="str">
        <f>_xlfn.IFNA(IF(VLOOKUP(tabItens[[#This Row],[CÓDIGO]],tabExcluirDoEstoque[#Data],1,FALSE),"sim",""),"")</f>
        <v/>
      </c>
      <c r="AP372" s="303" t="str">
        <f ca="1">IF(OR(ISBLANK(tabItens[[#This Row],[ATA DT.VALID.]]),tabItens[[#This Row],[ATA DT.VALID.]]="",tabItens[[#This Row],[ATA DT.VALID.]]=" "),"",IF(TYPE(tabItens[[#This Row],[ATA DT.VALID.]])=1,ROUNDUP((tabItens[[#This Row],[ATA DT.VALID.]]-TODAY())/7,0),""))</f>
        <v/>
      </c>
      <c r="AQ372" s="304">
        <v>0</v>
      </c>
      <c r="AR372" s="305">
        <f>IF(ISBLANK(tabItens[[#This Row],[CÓDIGO]]),"",IFERROR(VLOOKUP(tabItens[[#This Row],[CÓDIGO]],Consumo!$C$3:$AC$862,26,FALSE),0))</f>
        <v>0</v>
      </c>
      <c r="AS372" s="306">
        <f>SUMIF(Consumo!$C$3:$C$862,tabItens[[#This Row],[CÓDIGO]],Consumo!$N$3:$N$862) + SUMIF(Consumo!$C$3:$C$862,tabItens[[#This Row],[CÓDIGO]],Consumo!$O$3:$O$862) + SUMIF(Consumo!$C$3:$C$862,tabItens[[#This Row],[CÓDIGO]],Consumo!$P$3:$P$862) + SUMIF(Consumo!$C$3:$C$862,tabItens[[#This Row],[CÓDIGO]],Consumo!$Q$3:$Q$862)</f>
        <v>0</v>
      </c>
      <c r="AT372" s="306">
        <f>SUMIF(Consumo!$C$3:$C$862,tabItens[[#This Row],[CÓDIGO]],Consumo!$Z$3:$Z$862)</f>
        <v>0</v>
      </c>
      <c r="AU372" s="307">
        <f>SUMIF(Consumo!$C$3:$C$862,tabItens[[#This Row],[CÓDIGO]],Consumo!$AA$3:$AA$862)</f>
        <v>0</v>
      </c>
      <c r="AV372" s="308">
        <f>SUMIF(Consumo!$C$3:$C$862,tabItens[[#This Row],[CÓDIGO]],Consumo!$Y$3:$Y$862)</f>
        <v>0</v>
      </c>
      <c r="AW372" s="281">
        <f>tabItens[[#This Row],[QTDE ATUAL]] + tabItens[[#This Row],[RC QTDE]] + tabItens[[#This Row],[AF SALDO]] + tabItens[[#This Row],[Recentes]]</f>
        <v>47</v>
      </c>
      <c r="AX372" s="309">
        <v>5</v>
      </c>
      <c r="AY372" s="309">
        <v>4</v>
      </c>
      <c r="AZ372" s="309">
        <f>IF(ISBLANK(tabItens[[#This Row],[CÓDIGO]]),"",tabItens[[#This Row],[PontoMês]] * (AZ$2+tabItens[[#This Row],[PontoQtM]]))</f>
        <v>20</v>
      </c>
      <c r="BA372" s="308">
        <f>tabItens[[#This Row],[PontoPed]] - tabItens[[#This Row],[Saldo]] + (1/10)</f>
        <v>-26.9</v>
      </c>
      <c r="BB372" s="308">
        <f xml:space="preserve"> tabItens[[#This Row],[PontoMês]] * BB$2 - tabItens[[#This Row],[QTDE ATUAL]] - (1/10)</f>
        <v>-42.1</v>
      </c>
      <c r="BC372" s="310">
        <f>IF( tabItens[[#This Row],[PontoPed]]&gt;0, IF(tabItens[[#This Row],[PontoPed]]&lt;1, 1, IF( tabItens[[#This Row],[Saldo]]&gt;tabItens[[#This Row],[PontoPed]], 0, (tabItens[[#This Row],[PontoPed]]-tabItens[[#This Row],[Saldo]])/tabItens[[#This Row],[PontoPed]] ) ), 0 )</f>
        <v>0</v>
      </c>
      <c r="BD372" s="311">
        <f>ROUNDDOWN(IF( OR( AND(tabItens[[#This Row],[PontoPed]]&lt;tabItens[[#This Row],[Saldo]],tabItens[[#This Row],[Saldo]]&gt;0), tabItens[[#This Row],[PontoPed]]=0), 99, IF(AND(tabItens[[#This Row],[Saldo]]=0,tabItens[[#This Row],[PontoPed]]&gt;0), 0, (1-tabItens[[#This Row],[PctAb]])*10 ) ),0)</f>
        <v>99</v>
      </c>
      <c r="BE372" s="312">
        <f>MAX(ROUNDDOWN( IF(tabItens[[#This Row],[Abaixo]] &gt; 0,   tabItens[[#This Row],[Abaixo]] + (tabItens[[#This Row],[PontoMês]] * IF( OR( ISBLANK(tabItens[[#This Row],[ATA Nº/ANO]]), tabItens[[#This Row],[ATA Nº/ANO]] = ""),BE$2,BE$1)),0),0),0)</f>
        <v>0</v>
      </c>
      <c r="BF3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2" s="313">
        <f>SUMIF(Consumo!$C$3:$C$862,tabItens[[#This Row],[CÓDIGO]],Consumo!$E$3:$E$862)</f>
        <v>0</v>
      </c>
      <c r="BH372" s="314">
        <f>IF(AND(tabItens[[#This Row],[Pend]] &gt; 0,tabItens[[#This Row],[Consumo]] &lt;&gt; 0), tabItens[[#This Row],[Pend]] / tabItens[[#This Row],[Consumo]], 0 )</f>
        <v>0</v>
      </c>
      <c r="BI372" s="313"/>
      <c r="BJ372" s="313"/>
      <c r="BK372" s="315" t="s">
        <v>907</v>
      </c>
    </row>
    <row r="373" spans="1:63" x14ac:dyDescent="0.3">
      <c r="A373" s="336">
        <v>81564</v>
      </c>
      <c r="B373" s="277" t="s">
        <v>1523</v>
      </c>
      <c r="C373" s="337" t="s">
        <v>474</v>
      </c>
      <c r="D373" s="338">
        <v>4.38</v>
      </c>
      <c r="E373" s="339"/>
      <c r="F373" s="339"/>
      <c r="G373" s="339" t="s">
        <v>892</v>
      </c>
      <c r="H373" s="281">
        <v>11</v>
      </c>
      <c r="I373" s="340">
        <v>103003</v>
      </c>
      <c r="J373" s="341">
        <v>4.38</v>
      </c>
      <c r="K373" s="342"/>
      <c r="L373" s="285">
        <f>IF(tabItens[[#This Row],[Média]] &gt; 0, tabItens[[#This Row],[QTDE ATUAL]] / tabItens[[#This Row],[Média]],999.9)</f>
        <v>999.9</v>
      </c>
      <c r="M373" s="286">
        <v>0</v>
      </c>
      <c r="N373" s="287">
        <f>tabItens[[#This Row],[VALOR UNIT.]] * tabItens[[#This Row],[LC]]</f>
        <v>0</v>
      </c>
      <c r="O373" s="344" t="s">
        <v>2133</v>
      </c>
      <c r="P373" s="289"/>
      <c r="Q373" s="345"/>
      <c r="R373" s="343"/>
      <c r="S373" s="346"/>
      <c r="T373" s="292">
        <f>ROUNDDOWN(IFERROR(tabItens[[#This Row],[ATA DT.VALID.]] - $D$1,0) / 30,0)</f>
        <v>-1507</v>
      </c>
      <c r="U373" s="277" t="s">
        <v>1053</v>
      </c>
      <c r="V373" s="293">
        <v>1</v>
      </c>
      <c r="W373" s="294" t="s">
        <v>2105</v>
      </c>
      <c r="X373" s="295">
        <v>61</v>
      </c>
      <c r="Y373" s="296">
        <v>15</v>
      </c>
      <c r="Z373" s="297"/>
      <c r="AA373" s="298"/>
      <c r="AB373" s="299"/>
      <c r="AC373" s="299"/>
      <c r="AD373" s="298"/>
      <c r="AE373" s="299"/>
      <c r="AF373" s="292"/>
      <c r="AG373" s="300" t="s">
        <v>904</v>
      </c>
      <c r="AH373" s="301"/>
      <c r="AI373" s="292">
        <v>0</v>
      </c>
      <c r="AJ373" s="301">
        <v>41579</v>
      </c>
      <c r="AK373" s="301">
        <v>38231</v>
      </c>
      <c r="AL373" s="301">
        <v>41557</v>
      </c>
      <c r="AM373" s="346"/>
      <c r="AN373" s="339"/>
      <c r="AO373" s="302" t="str">
        <f>_xlfn.IFNA(IF(VLOOKUP(tabItens[[#This Row],[CÓDIGO]],tabExcluirDoEstoque[#Data],1,FALSE),"sim",""),"")</f>
        <v/>
      </c>
      <c r="AP373" s="303" t="str">
        <f ca="1">IF(OR(ISBLANK(tabItens[[#This Row],[ATA DT.VALID.]]),tabItens[[#This Row],[ATA DT.VALID.]]="",tabItens[[#This Row],[ATA DT.VALID.]]=" "),"",IF(TYPE(tabItens[[#This Row],[ATA DT.VALID.]])=1,ROUNDUP((tabItens[[#This Row],[ATA DT.VALID.]]-TODAY())/7,0),""))</f>
        <v/>
      </c>
      <c r="AQ373" s="304">
        <v>0</v>
      </c>
      <c r="AR373" s="305">
        <f>IF(ISBLANK(tabItens[[#This Row],[CÓDIGO]]),"",IFERROR(VLOOKUP(tabItens[[#This Row],[CÓDIGO]],Consumo!$C$3:$AC$862,26,FALSE),0))</f>
        <v>0</v>
      </c>
      <c r="AS373" s="306">
        <f>SUMIF(Consumo!$C$3:$C$862,tabItens[[#This Row],[CÓDIGO]],Consumo!$N$3:$N$862) + SUMIF(Consumo!$C$3:$C$862,tabItens[[#This Row],[CÓDIGO]],Consumo!$O$3:$O$862) + SUMIF(Consumo!$C$3:$C$862,tabItens[[#This Row],[CÓDIGO]],Consumo!$P$3:$P$862) + SUMIF(Consumo!$C$3:$C$862,tabItens[[#This Row],[CÓDIGO]],Consumo!$Q$3:$Q$862)</f>
        <v>0</v>
      </c>
      <c r="AT373" s="306">
        <f>SUMIF(Consumo!$C$3:$C$862,tabItens[[#This Row],[CÓDIGO]],Consumo!$Z$3:$Z$862)</f>
        <v>0</v>
      </c>
      <c r="AU373" s="307">
        <f>SUMIF(Consumo!$C$3:$C$862,tabItens[[#This Row],[CÓDIGO]],Consumo!$AA$3:$AA$862)</f>
        <v>0</v>
      </c>
      <c r="AV373" s="308">
        <f>SUMIF(Consumo!$C$3:$C$862,tabItens[[#This Row],[CÓDIGO]],Consumo!$Y$3:$Y$862)</f>
        <v>0</v>
      </c>
      <c r="AW373" s="281">
        <f>tabItens[[#This Row],[QTDE ATUAL]] + tabItens[[#This Row],[RC QTDE]] + tabItens[[#This Row],[AF SALDO]] + tabItens[[#This Row],[Recentes]]</f>
        <v>11</v>
      </c>
      <c r="AX373" s="309">
        <v>2</v>
      </c>
      <c r="AY373" s="309">
        <v>4</v>
      </c>
      <c r="AZ373" s="309">
        <f>IF(ISBLANK(tabItens[[#This Row],[CÓDIGO]]),"",tabItens[[#This Row],[PontoMês]] * (AZ$2+tabItens[[#This Row],[PontoQtM]]))</f>
        <v>8</v>
      </c>
      <c r="BA373" s="308">
        <f>tabItens[[#This Row],[PontoPed]] - tabItens[[#This Row],[Saldo]] + (1/10)</f>
        <v>-2.9</v>
      </c>
      <c r="BB373" s="308">
        <f xml:space="preserve"> tabItens[[#This Row],[PontoMês]] * BB$2 - tabItens[[#This Row],[QTDE ATUAL]] - (1/10)</f>
        <v>-9.1</v>
      </c>
      <c r="BC373" s="310">
        <f>IF( tabItens[[#This Row],[PontoPed]]&gt;0, IF(tabItens[[#This Row],[PontoPed]]&lt;1, 1, IF( tabItens[[#This Row],[Saldo]]&gt;tabItens[[#This Row],[PontoPed]], 0, (tabItens[[#This Row],[PontoPed]]-tabItens[[#This Row],[Saldo]])/tabItens[[#This Row],[PontoPed]] ) ), 0 )</f>
        <v>0</v>
      </c>
      <c r="BD373" s="311">
        <f>ROUNDDOWN(IF( OR( AND(tabItens[[#This Row],[PontoPed]]&lt;tabItens[[#This Row],[Saldo]],tabItens[[#This Row],[Saldo]]&gt;0), tabItens[[#This Row],[PontoPed]]=0), 99, IF(AND(tabItens[[#This Row],[Saldo]]=0,tabItens[[#This Row],[PontoPed]]&gt;0), 0, (1-tabItens[[#This Row],[PctAb]])*10 ) ),0)</f>
        <v>99</v>
      </c>
      <c r="BE373" s="312">
        <f>MAX(ROUNDDOWN( IF(tabItens[[#This Row],[Abaixo]] &gt; 0,   tabItens[[#This Row],[Abaixo]] + (tabItens[[#This Row],[PontoMês]] * IF( OR( ISBLANK(tabItens[[#This Row],[ATA Nº/ANO]]), tabItens[[#This Row],[ATA Nº/ANO]] = ""),BE$2,BE$1)),0),0),0)</f>
        <v>0</v>
      </c>
      <c r="BF3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3" s="313">
        <f>SUMIF(Consumo!$C$3:$C$862,tabItens[[#This Row],[CÓDIGO]],Consumo!$E$3:$E$862)</f>
        <v>0</v>
      </c>
      <c r="BH373" s="314">
        <f>IF(AND(tabItens[[#This Row],[Pend]] &gt; 0,tabItens[[#This Row],[Consumo]] &lt;&gt; 0), tabItens[[#This Row],[Pend]] / tabItens[[#This Row],[Consumo]], 0 )</f>
        <v>0</v>
      </c>
      <c r="BI373" s="313"/>
      <c r="BJ373" s="313"/>
      <c r="BK373" s="315" t="s">
        <v>907</v>
      </c>
    </row>
    <row r="374" spans="1:63" x14ac:dyDescent="0.3">
      <c r="A374" s="336">
        <v>81565</v>
      </c>
      <c r="B374" s="277" t="s">
        <v>1524</v>
      </c>
      <c r="C374" s="337" t="s">
        <v>474</v>
      </c>
      <c r="D374" s="338">
        <v>19.690000000000001</v>
      </c>
      <c r="E374" s="339"/>
      <c r="F374" s="339"/>
      <c r="G374" s="339" t="s">
        <v>892</v>
      </c>
      <c r="H374" s="281">
        <v>19</v>
      </c>
      <c r="I374" s="340">
        <v>103003</v>
      </c>
      <c r="J374" s="341">
        <v>19.690000000000001</v>
      </c>
      <c r="K374" s="342"/>
      <c r="L374" s="285">
        <f>IF(tabItens[[#This Row],[Média]] &gt; 0, tabItens[[#This Row],[QTDE ATUAL]] / tabItens[[#This Row],[Média]],999.9)</f>
        <v>999.9</v>
      </c>
      <c r="M374" s="286">
        <v>0</v>
      </c>
      <c r="N374" s="287">
        <f>tabItens[[#This Row],[VALOR UNIT.]] * tabItens[[#This Row],[LC]]</f>
        <v>0</v>
      </c>
      <c r="O374" s="344" t="s">
        <v>2133</v>
      </c>
      <c r="P374" s="289"/>
      <c r="Q374" s="345"/>
      <c r="R374" s="343"/>
      <c r="S374" s="346"/>
      <c r="T374" s="292">
        <f>ROUNDDOWN(IFERROR(tabItens[[#This Row],[ATA DT.VALID.]] - $D$1,0) / 30,0)</f>
        <v>-1507</v>
      </c>
      <c r="U374" s="277" t="s">
        <v>1053</v>
      </c>
      <c r="V374" s="293">
        <v>1</v>
      </c>
      <c r="W374" s="294" t="s">
        <v>2105</v>
      </c>
      <c r="X374" s="295">
        <v>61</v>
      </c>
      <c r="Y374" s="296">
        <v>15</v>
      </c>
      <c r="Z374" s="297"/>
      <c r="AA374" s="298"/>
      <c r="AB374" s="299"/>
      <c r="AC374" s="299"/>
      <c r="AD374" s="298"/>
      <c r="AE374" s="299"/>
      <c r="AF374" s="292"/>
      <c r="AG374" s="300" t="s">
        <v>904</v>
      </c>
      <c r="AH374" s="301"/>
      <c r="AI374" s="292">
        <v>0</v>
      </c>
      <c r="AJ374" s="301">
        <v>43810</v>
      </c>
      <c r="AK374" s="301">
        <v>38231</v>
      </c>
      <c r="AL374" s="301">
        <v>43788</v>
      </c>
      <c r="AM374" s="346"/>
      <c r="AN374" s="339"/>
      <c r="AO374" s="302" t="str">
        <f>_xlfn.IFNA(IF(VLOOKUP(tabItens[[#This Row],[CÓDIGO]],tabExcluirDoEstoque[#Data],1,FALSE),"sim",""),"")</f>
        <v/>
      </c>
      <c r="AP374" s="303" t="str">
        <f ca="1">IF(OR(ISBLANK(tabItens[[#This Row],[ATA DT.VALID.]]),tabItens[[#This Row],[ATA DT.VALID.]]="",tabItens[[#This Row],[ATA DT.VALID.]]=" "),"",IF(TYPE(tabItens[[#This Row],[ATA DT.VALID.]])=1,ROUNDUP((tabItens[[#This Row],[ATA DT.VALID.]]-TODAY())/7,0),""))</f>
        <v/>
      </c>
      <c r="AQ374" s="304">
        <v>0</v>
      </c>
      <c r="AR374" s="305">
        <f>IF(ISBLANK(tabItens[[#This Row],[CÓDIGO]]),"",IFERROR(VLOOKUP(tabItens[[#This Row],[CÓDIGO]],Consumo!$C$3:$AC$862,26,FALSE),0))</f>
        <v>0</v>
      </c>
      <c r="AS374" s="306">
        <f>SUMIF(Consumo!$C$3:$C$862,tabItens[[#This Row],[CÓDIGO]],Consumo!$N$3:$N$862) + SUMIF(Consumo!$C$3:$C$862,tabItens[[#This Row],[CÓDIGO]],Consumo!$O$3:$O$862) + SUMIF(Consumo!$C$3:$C$862,tabItens[[#This Row],[CÓDIGO]],Consumo!$P$3:$P$862) + SUMIF(Consumo!$C$3:$C$862,tabItens[[#This Row],[CÓDIGO]],Consumo!$Q$3:$Q$862)</f>
        <v>0</v>
      </c>
      <c r="AT374" s="306">
        <f>SUMIF(Consumo!$C$3:$C$862,tabItens[[#This Row],[CÓDIGO]],Consumo!$Z$3:$Z$862)</f>
        <v>0</v>
      </c>
      <c r="AU374" s="307">
        <f>SUMIF(Consumo!$C$3:$C$862,tabItens[[#This Row],[CÓDIGO]],Consumo!$AA$3:$AA$862)</f>
        <v>0</v>
      </c>
      <c r="AV374" s="308">
        <f>SUMIF(Consumo!$C$3:$C$862,tabItens[[#This Row],[CÓDIGO]],Consumo!$Y$3:$Y$862)</f>
        <v>0</v>
      </c>
      <c r="AW374" s="281">
        <f>tabItens[[#This Row],[QTDE ATUAL]] + tabItens[[#This Row],[RC QTDE]] + tabItens[[#This Row],[AF SALDO]] + tabItens[[#This Row],[Recentes]]</f>
        <v>19</v>
      </c>
      <c r="AX374" s="309">
        <v>2</v>
      </c>
      <c r="AY374" s="309">
        <v>4</v>
      </c>
      <c r="AZ374" s="309">
        <f>IF(ISBLANK(tabItens[[#This Row],[CÓDIGO]]),"",tabItens[[#This Row],[PontoMês]] * (AZ$2+tabItens[[#This Row],[PontoQtM]]))</f>
        <v>8</v>
      </c>
      <c r="BA374" s="308">
        <f>tabItens[[#This Row],[PontoPed]] - tabItens[[#This Row],[Saldo]] + (1/10)</f>
        <v>-10.9</v>
      </c>
      <c r="BB374" s="308">
        <f xml:space="preserve"> tabItens[[#This Row],[PontoMês]] * BB$2 - tabItens[[#This Row],[QTDE ATUAL]] - (1/10)</f>
        <v>-17.100000000000001</v>
      </c>
      <c r="BC374" s="310">
        <f>IF( tabItens[[#This Row],[PontoPed]]&gt;0, IF(tabItens[[#This Row],[PontoPed]]&lt;1, 1, IF( tabItens[[#This Row],[Saldo]]&gt;tabItens[[#This Row],[PontoPed]], 0, (tabItens[[#This Row],[PontoPed]]-tabItens[[#This Row],[Saldo]])/tabItens[[#This Row],[PontoPed]] ) ), 0 )</f>
        <v>0</v>
      </c>
      <c r="BD374" s="311">
        <f>ROUNDDOWN(IF( OR( AND(tabItens[[#This Row],[PontoPed]]&lt;tabItens[[#This Row],[Saldo]],tabItens[[#This Row],[Saldo]]&gt;0), tabItens[[#This Row],[PontoPed]]=0), 99, IF(AND(tabItens[[#This Row],[Saldo]]=0,tabItens[[#This Row],[PontoPed]]&gt;0), 0, (1-tabItens[[#This Row],[PctAb]])*10 ) ),0)</f>
        <v>99</v>
      </c>
      <c r="BE374" s="312">
        <f>MAX(ROUNDDOWN( IF(tabItens[[#This Row],[Abaixo]] &gt; 0,   tabItens[[#This Row],[Abaixo]] + (tabItens[[#This Row],[PontoMês]] * IF( OR( ISBLANK(tabItens[[#This Row],[ATA Nº/ANO]]), tabItens[[#This Row],[ATA Nº/ANO]] = ""),BE$2,BE$1)),0),0),0)</f>
        <v>0</v>
      </c>
      <c r="BF3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4" s="313">
        <f>SUMIF(Consumo!$C$3:$C$862,tabItens[[#This Row],[CÓDIGO]],Consumo!$E$3:$E$862)</f>
        <v>0</v>
      </c>
      <c r="BH374" s="314">
        <f>IF(AND(tabItens[[#This Row],[Pend]] &gt; 0,tabItens[[#This Row],[Consumo]] &lt;&gt; 0), tabItens[[#This Row],[Pend]] / tabItens[[#This Row],[Consumo]], 0 )</f>
        <v>0</v>
      </c>
      <c r="BI374" s="313"/>
      <c r="BJ374" s="313"/>
      <c r="BK374" s="315" t="s">
        <v>907</v>
      </c>
    </row>
    <row r="375" spans="1:63" x14ac:dyDescent="0.3">
      <c r="A375" s="336">
        <v>52946</v>
      </c>
      <c r="B375" s="277" t="s">
        <v>1346</v>
      </c>
      <c r="C375" s="337" t="s">
        <v>264</v>
      </c>
      <c r="D375" s="338">
        <v>212</v>
      </c>
      <c r="E375" s="339"/>
      <c r="F375" s="339"/>
      <c r="G375" s="339" t="s">
        <v>892</v>
      </c>
      <c r="H375" s="281">
        <v>34</v>
      </c>
      <c r="I375" s="340">
        <v>103003</v>
      </c>
      <c r="J375" s="341">
        <v>212</v>
      </c>
      <c r="K375" s="342"/>
      <c r="L375" s="285">
        <f>IF(tabItens[[#This Row],[Média]] &gt; 0, tabItens[[#This Row],[QTDE ATUAL]] / tabItens[[#This Row],[Média]],999.9)</f>
        <v>999.9</v>
      </c>
      <c r="M375" s="286">
        <v>0</v>
      </c>
      <c r="N375" s="287">
        <f>tabItens[[#This Row],[VALOR UNIT.]] * tabItens[[#This Row],[LC]]</f>
        <v>0</v>
      </c>
      <c r="O375" s="344" t="s">
        <v>2170</v>
      </c>
      <c r="P375" s="289"/>
      <c r="Q375" s="345"/>
      <c r="R375" s="343"/>
      <c r="S375" s="346"/>
      <c r="T375" s="292">
        <f>ROUNDDOWN(IFERROR(tabItens[[#This Row],[ATA DT.VALID.]] - $D$1,0) / 30,0)</f>
        <v>-1507</v>
      </c>
      <c r="U375" s="277" t="s">
        <v>1253</v>
      </c>
      <c r="V375" s="293">
        <v>1</v>
      </c>
      <c r="W375" s="294" t="s">
        <v>906</v>
      </c>
      <c r="X375" s="295">
        <v>51</v>
      </c>
      <c r="Y375" s="296">
        <v>26</v>
      </c>
      <c r="Z375" s="297"/>
      <c r="AA375" s="298"/>
      <c r="AB375" s="299"/>
      <c r="AC375" s="299"/>
      <c r="AD375" s="298"/>
      <c r="AE375" s="299"/>
      <c r="AF375" s="292"/>
      <c r="AG375" s="300" t="s">
        <v>904</v>
      </c>
      <c r="AH375" s="301"/>
      <c r="AI375" s="292">
        <v>0</v>
      </c>
      <c r="AJ375" s="301">
        <v>43644</v>
      </c>
      <c r="AK375" s="301" t="s">
        <v>892</v>
      </c>
      <c r="AL375" s="301">
        <v>44111</v>
      </c>
      <c r="AM375" s="346"/>
      <c r="AN375" s="339"/>
      <c r="AO375" s="302" t="str">
        <f>_xlfn.IFNA(IF(VLOOKUP(tabItens[[#This Row],[CÓDIGO]],tabExcluirDoEstoque[#Data],1,FALSE),"sim",""),"")</f>
        <v/>
      </c>
      <c r="AP375" s="303" t="str">
        <f ca="1">IF(OR(ISBLANK(tabItens[[#This Row],[ATA DT.VALID.]]),tabItens[[#This Row],[ATA DT.VALID.]]="",tabItens[[#This Row],[ATA DT.VALID.]]=" "),"",IF(TYPE(tabItens[[#This Row],[ATA DT.VALID.]])=1,ROUNDUP((tabItens[[#This Row],[ATA DT.VALID.]]-TODAY())/7,0),""))</f>
        <v/>
      </c>
      <c r="AQ375" s="304">
        <v>0</v>
      </c>
      <c r="AR375" s="305">
        <f>IF(ISBLANK(tabItens[[#This Row],[CÓDIGO]]),"",IFERROR(VLOOKUP(tabItens[[#This Row],[CÓDIGO]],Consumo!$C$3:$AC$862,26,FALSE),0))</f>
        <v>0</v>
      </c>
      <c r="AS375" s="306">
        <f>SUMIF(Consumo!$C$3:$C$862,tabItens[[#This Row],[CÓDIGO]],Consumo!$N$3:$N$862) + SUMIF(Consumo!$C$3:$C$862,tabItens[[#This Row],[CÓDIGO]],Consumo!$O$3:$O$862) + SUMIF(Consumo!$C$3:$C$862,tabItens[[#This Row],[CÓDIGO]],Consumo!$P$3:$P$862) + SUMIF(Consumo!$C$3:$C$862,tabItens[[#This Row],[CÓDIGO]],Consumo!$Q$3:$Q$862)</f>
        <v>0</v>
      </c>
      <c r="AT375" s="306">
        <f>SUMIF(Consumo!$C$3:$C$862,tabItens[[#This Row],[CÓDIGO]],Consumo!$Z$3:$Z$862)</f>
        <v>0</v>
      </c>
      <c r="AU375" s="307">
        <f>SUMIF(Consumo!$C$3:$C$862,tabItens[[#This Row],[CÓDIGO]],Consumo!$AA$3:$AA$862)</f>
        <v>0</v>
      </c>
      <c r="AV375" s="308">
        <f>SUMIF(Consumo!$C$3:$C$862,tabItens[[#This Row],[CÓDIGO]],Consumo!$Y$3:$Y$862)</f>
        <v>0</v>
      </c>
      <c r="AW375" s="281">
        <f>tabItens[[#This Row],[QTDE ATUAL]] + tabItens[[#This Row],[RC QTDE]] + tabItens[[#This Row],[AF SALDO]] + tabItens[[#This Row],[Recentes]]</f>
        <v>34</v>
      </c>
      <c r="AX375" s="309">
        <v>6</v>
      </c>
      <c r="AY375" s="309">
        <v>4</v>
      </c>
      <c r="AZ375" s="309">
        <f>IF(ISBLANK(tabItens[[#This Row],[CÓDIGO]]),"",tabItens[[#This Row],[PontoMês]] * (AZ$2+tabItens[[#This Row],[PontoQtM]]))</f>
        <v>24</v>
      </c>
      <c r="BA375" s="308">
        <f>tabItens[[#This Row],[PontoPed]] - tabItens[[#This Row],[Saldo]] + (1/10)</f>
        <v>-9.9</v>
      </c>
      <c r="BB375" s="308">
        <f xml:space="preserve"> tabItens[[#This Row],[PontoMês]] * BB$2 - tabItens[[#This Row],[QTDE ATUAL]] - (1/10)</f>
        <v>-28.1</v>
      </c>
      <c r="BC375" s="310">
        <f>IF( tabItens[[#This Row],[PontoPed]]&gt;0, IF(tabItens[[#This Row],[PontoPed]]&lt;1, 1, IF( tabItens[[#This Row],[Saldo]]&gt;tabItens[[#This Row],[PontoPed]], 0, (tabItens[[#This Row],[PontoPed]]-tabItens[[#This Row],[Saldo]])/tabItens[[#This Row],[PontoPed]] ) ), 0 )</f>
        <v>0</v>
      </c>
      <c r="BD375" s="311">
        <f>ROUNDDOWN(IF( OR( AND(tabItens[[#This Row],[PontoPed]]&lt;tabItens[[#This Row],[Saldo]],tabItens[[#This Row],[Saldo]]&gt;0), tabItens[[#This Row],[PontoPed]]=0), 99, IF(AND(tabItens[[#This Row],[Saldo]]=0,tabItens[[#This Row],[PontoPed]]&gt;0), 0, (1-tabItens[[#This Row],[PctAb]])*10 ) ),0)</f>
        <v>99</v>
      </c>
      <c r="BE375" s="312">
        <f>MAX(ROUNDDOWN( IF(tabItens[[#This Row],[Abaixo]] &gt; 0,   tabItens[[#This Row],[Abaixo]] + (tabItens[[#This Row],[PontoMês]] * IF( OR( ISBLANK(tabItens[[#This Row],[ATA Nº/ANO]]), tabItens[[#This Row],[ATA Nº/ANO]] = ""),BE$2,BE$1)),0),0),0)</f>
        <v>0</v>
      </c>
      <c r="BF3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5" s="313">
        <f>SUMIF(Consumo!$C$3:$C$862,tabItens[[#This Row],[CÓDIGO]],Consumo!$E$3:$E$862)</f>
        <v>0</v>
      </c>
      <c r="BH375" s="314">
        <f>IF(AND(tabItens[[#This Row],[Pend]] &gt; 0,tabItens[[#This Row],[Consumo]] &lt;&gt; 0), tabItens[[#This Row],[Pend]] / tabItens[[#This Row],[Consumo]], 0 )</f>
        <v>0</v>
      </c>
      <c r="BI375" s="313"/>
      <c r="BJ375" s="313"/>
      <c r="BK375" s="315" t="s">
        <v>907</v>
      </c>
    </row>
    <row r="376" spans="1:63" x14ac:dyDescent="0.3">
      <c r="A376" s="336">
        <v>123131</v>
      </c>
      <c r="B376" s="277" t="s">
        <v>1794</v>
      </c>
      <c r="C376" s="337" t="s">
        <v>346</v>
      </c>
      <c r="D376" s="338">
        <v>30</v>
      </c>
      <c r="E376" s="339"/>
      <c r="F376" s="339"/>
      <c r="G376" s="339" t="s">
        <v>892</v>
      </c>
      <c r="H376" s="281">
        <v>332</v>
      </c>
      <c r="I376" s="340">
        <v>103003</v>
      </c>
      <c r="J376" s="341">
        <v>30</v>
      </c>
      <c r="K376" s="342"/>
      <c r="L376" s="285">
        <f>IF(tabItens[[#This Row],[Média]] &gt; 0, tabItens[[#This Row],[QTDE ATUAL]] / tabItens[[#This Row],[Média]],999.9)</f>
        <v>999.9</v>
      </c>
      <c r="M376" s="286">
        <v>0</v>
      </c>
      <c r="N376" s="287">
        <f>tabItens[[#This Row],[VALOR UNIT.]] * tabItens[[#This Row],[LC]]</f>
        <v>0</v>
      </c>
      <c r="O376" s="344" t="s">
        <v>2170</v>
      </c>
      <c r="P376" s="289"/>
      <c r="Q376" s="345"/>
      <c r="R376" s="343"/>
      <c r="S376" s="346"/>
      <c r="T376" s="292">
        <f>ROUNDDOWN(IFERROR(tabItens[[#This Row],[ATA DT.VALID.]] - $D$1,0) / 30,0)</f>
        <v>-1507</v>
      </c>
      <c r="U376" s="277" t="s">
        <v>1378</v>
      </c>
      <c r="V376" s="293">
        <v>1</v>
      </c>
      <c r="W376" s="294" t="s">
        <v>2106</v>
      </c>
      <c r="X376" s="295">
        <v>69</v>
      </c>
      <c r="Y376" s="296">
        <v>2</v>
      </c>
      <c r="Z376" s="297"/>
      <c r="AA376" s="298"/>
      <c r="AB376" s="299"/>
      <c r="AC376" s="299"/>
      <c r="AD376" s="298"/>
      <c r="AE376" s="299"/>
      <c r="AF376" s="292"/>
      <c r="AG376" s="300" t="s">
        <v>904</v>
      </c>
      <c r="AH376" s="301"/>
      <c r="AI376" s="292">
        <v>0</v>
      </c>
      <c r="AJ376" s="301">
        <v>43622</v>
      </c>
      <c r="AK376" s="301">
        <v>41053</v>
      </c>
      <c r="AL376" s="301">
        <v>43614</v>
      </c>
      <c r="AM376" s="346"/>
      <c r="AN376" s="339"/>
      <c r="AO376" s="302" t="str">
        <f>_xlfn.IFNA(IF(VLOOKUP(tabItens[[#This Row],[CÓDIGO]],tabExcluirDoEstoque[#Data],1,FALSE),"sim",""),"")</f>
        <v/>
      </c>
      <c r="AP376" s="303" t="str">
        <f ca="1">IF(OR(ISBLANK(tabItens[[#This Row],[ATA DT.VALID.]]),tabItens[[#This Row],[ATA DT.VALID.]]="",tabItens[[#This Row],[ATA DT.VALID.]]=" "),"",IF(TYPE(tabItens[[#This Row],[ATA DT.VALID.]])=1,ROUNDUP((tabItens[[#This Row],[ATA DT.VALID.]]-TODAY())/7,0),""))</f>
        <v/>
      </c>
      <c r="AQ376" s="304">
        <v>0</v>
      </c>
      <c r="AR376" s="305">
        <f>IF(ISBLANK(tabItens[[#This Row],[CÓDIGO]]),"",IFERROR(VLOOKUP(tabItens[[#This Row],[CÓDIGO]],Consumo!$C$3:$AC$862,26,FALSE),0))</f>
        <v>0</v>
      </c>
      <c r="AS376" s="306">
        <f>SUMIF(Consumo!$C$3:$C$862,tabItens[[#This Row],[CÓDIGO]],Consumo!$N$3:$N$862) + SUMIF(Consumo!$C$3:$C$862,tabItens[[#This Row],[CÓDIGO]],Consumo!$O$3:$O$862) + SUMIF(Consumo!$C$3:$C$862,tabItens[[#This Row],[CÓDIGO]],Consumo!$P$3:$P$862) + SUMIF(Consumo!$C$3:$C$862,tabItens[[#This Row],[CÓDIGO]],Consumo!$Q$3:$Q$862)</f>
        <v>0</v>
      </c>
      <c r="AT376" s="306">
        <f>SUMIF(Consumo!$C$3:$C$862,tabItens[[#This Row],[CÓDIGO]],Consumo!$Z$3:$Z$862)</f>
        <v>0</v>
      </c>
      <c r="AU376" s="307">
        <f>SUMIF(Consumo!$C$3:$C$862,tabItens[[#This Row],[CÓDIGO]],Consumo!$AA$3:$AA$862)</f>
        <v>0</v>
      </c>
      <c r="AV376" s="308">
        <f>SUMIF(Consumo!$C$3:$C$862,tabItens[[#This Row],[CÓDIGO]],Consumo!$Y$3:$Y$862)</f>
        <v>0</v>
      </c>
      <c r="AW376" s="281">
        <f>tabItens[[#This Row],[QTDE ATUAL]] + tabItens[[#This Row],[RC QTDE]] + tabItens[[#This Row],[AF SALDO]] + tabItens[[#This Row],[Recentes]]</f>
        <v>332</v>
      </c>
      <c r="AX376" s="309">
        <v>67</v>
      </c>
      <c r="AY376" s="309">
        <v>4</v>
      </c>
      <c r="AZ376" s="309">
        <f>IF(ISBLANK(tabItens[[#This Row],[CÓDIGO]]),"",tabItens[[#This Row],[PontoMês]] * (AZ$2+tabItens[[#This Row],[PontoQtM]]))</f>
        <v>268</v>
      </c>
      <c r="BA376" s="308">
        <f>tabItens[[#This Row],[PontoPed]] - tabItens[[#This Row],[Saldo]] + (1/10)</f>
        <v>-63.9</v>
      </c>
      <c r="BB376" s="308">
        <f xml:space="preserve"> tabItens[[#This Row],[PontoMês]] * BB$2 - tabItens[[#This Row],[QTDE ATUAL]] - (1/10)</f>
        <v>-265.10000000000002</v>
      </c>
      <c r="BC376" s="310">
        <f>IF( tabItens[[#This Row],[PontoPed]]&gt;0, IF(tabItens[[#This Row],[PontoPed]]&lt;1, 1, IF( tabItens[[#This Row],[Saldo]]&gt;tabItens[[#This Row],[PontoPed]], 0, (tabItens[[#This Row],[PontoPed]]-tabItens[[#This Row],[Saldo]])/tabItens[[#This Row],[PontoPed]] ) ), 0 )</f>
        <v>0</v>
      </c>
      <c r="BD376" s="311">
        <f>ROUNDDOWN(IF( OR( AND(tabItens[[#This Row],[PontoPed]]&lt;tabItens[[#This Row],[Saldo]],tabItens[[#This Row],[Saldo]]&gt;0), tabItens[[#This Row],[PontoPed]]=0), 99, IF(AND(tabItens[[#This Row],[Saldo]]=0,tabItens[[#This Row],[PontoPed]]&gt;0), 0, (1-tabItens[[#This Row],[PctAb]])*10 ) ),0)</f>
        <v>99</v>
      </c>
      <c r="BE376" s="312">
        <f>MAX(ROUNDDOWN( IF(tabItens[[#This Row],[Abaixo]] &gt; 0,   tabItens[[#This Row],[Abaixo]] + (tabItens[[#This Row],[PontoMês]] * IF( OR( ISBLANK(tabItens[[#This Row],[ATA Nº/ANO]]), tabItens[[#This Row],[ATA Nº/ANO]] = ""),BE$2,BE$1)),0),0),0)</f>
        <v>0</v>
      </c>
      <c r="BF3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6" s="313">
        <f>SUMIF(Consumo!$C$3:$C$862,tabItens[[#This Row],[CÓDIGO]],Consumo!$E$3:$E$862)</f>
        <v>0</v>
      </c>
      <c r="BH376" s="314">
        <f>IF(AND(tabItens[[#This Row],[Pend]] &gt; 0,tabItens[[#This Row],[Consumo]] &lt;&gt; 0), tabItens[[#This Row],[Pend]] / tabItens[[#This Row],[Consumo]], 0 )</f>
        <v>0</v>
      </c>
      <c r="BI376" s="313"/>
      <c r="BJ376" s="313"/>
      <c r="BK376" s="315" t="s">
        <v>907</v>
      </c>
    </row>
    <row r="377" spans="1:63" x14ac:dyDescent="0.3">
      <c r="A377" s="336">
        <v>123132</v>
      </c>
      <c r="B377" s="277" t="s">
        <v>1795</v>
      </c>
      <c r="C377" s="337" t="s">
        <v>346</v>
      </c>
      <c r="D377" s="338">
        <v>53.47</v>
      </c>
      <c r="E377" s="339"/>
      <c r="F377" s="339"/>
      <c r="G377" s="339" t="s">
        <v>892</v>
      </c>
      <c r="H377" s="281">
        <v>527</v>
      </c>
      <c r="I377" s="340">
        <v>103003</v>
      </c>
      <c r="J377" s="341">
        <v>53.47</v>
      </c>
      <c r="K377" s="342"/>
      <c r="L377" s="285">
        <f>IF(tabItens[[#This Row],[Média]] &gt; 0, tabItens[[#This Row],[QTDE ATUAL]] / tabItens[[#This Row],[Média]],999.9)</f>
        <v>999.9</v>
      </c>
      <c r="M377" s="286">
        <v>0</v>
      </c>
      <c r="N377" s="287">
        <f>tabItens[[#This Row],[VALOR UNIT.]] * tabItens[[#This Row],[LC]]</f>
        <v>0</v>
      </c>
      <c r="O377" s="344" t="s">
        <v>2170</v>
      </c>
      <c r="P377" s="289"/>
      <c r="Q377" s="345"/>
      <c r="R377" s="343"/>
      <c r="S377" s="346"/>
      <c r="T377" s="292">
        <f>ROUNDDOWN(IFERROR(tabItens[[#This Row],[ATA DT.VALID.]] - $D$1,0) / 30,0)</f>
        <v>-1507</v>
      </c>
      <c r="U377" s="277" t="s">
        <v>1378</v>
      </c>
      <c r="V377" s="293">
        <v>1</v>
      </c>
      <c r="W377" s="294" t="s">
        <v>2106</v>
      </c>
      <c r="X377" s="295">
        <v>69</v>
      </c>
      <c r="Y377" s="296">
        <v>2</v>
      </c>
      <c r="Z377" s="297"/>
      <c r="AA377" s="298"/>
      <c r="AB377" s="299"/>
      <c r="AC377" s="299"/>
      <c r="AD377" s="298"/>
      <c r="AE377" s="299"/>
      <c r="AF377" s="292"/>
      <c r="AG377" s="300" t="s">
        <v>904</v>
      </c>
      <c r="AH377" s="301"/>
      <c r="AI377" s="292">
        <v>0</v>
      </c>
      <c r="AJ377" s="301">
        <v>43690</v>
      </c>
      <c r="AK377" s="301">
        <v>41053</v>
      </c>
      <c r="AL377" s="301">
        <v>43671</v>
      </c>
      <c r="AM377" s="346"/>
      <c r="AN377" s="339"/>
      <c r="AO377" s="302" t="str">
        <f>_xlfn.IFNA(IF(VLOOKUP(tabItens[[#This Row],[CÓDIGO]],tabExcluirDoEstoque[#Data],1,FALSE),"sim",""),"")</f>
        <v/>
      </c>
      <c r="AP377" s="303" t="str">
        <f ca="1">IF(OR(ISBLANK(tabItens[[#This Row],[ATA DT.VALID.]]),tabItens[[#This Row],[ATA DT.VALID.]]="",tabItens[[#This Row],[ATA DT.VALID.]]=" "),"",IF(TYPE(tabItens[[#This Row],[ATA DT.VALID.]])=1,ROUNDUP((tabItens[[#This Row],[ATA DT.VALID.]]-TODAY())/7,0),""))</f>
        <v/>
      </c>
      <c r="AQ377" s="304">
        <v>0</v>
      </c>
      <c r="AR377" s="305">
        <f>IF(ISBLANK(tabItens[[#This Row],[CÓDIGO]]),"",IFERROR(VLOOKUP(tabItens[[#This Row],[CÓDIGO]],Consumo!$C$3:$AC$862,26,FALSE),0))</f>
        <v>0</v>
      </c>
      <c r="AS377" s="306">
        <f>SUMIF(Consumo!$C$3:$C$862,tabItens[[#This Row],[CÓDIGO]],Consumo!$N$3:$N$862) + SUMIF(Consumo!$C$3:$C$862,tabItens[[#This Row],[CÓDIGO]],Consumo!$O$3:$O$862) + SUMIF(Consumo!$C$3:$C$862,tabItens[[#This Row],[CÓDIGO]],Consumo!$P$3:$P$862) + SUMIF(Consumo!$C$3:$C$862,tabItens[[#This Row],[CÓDIGO]],Consumo!$Q$3:$Q$862)</f>
        <v>0</v>
      </c>
      <c r="AT377" s="306">
        <f>SUMIF(Consumo!$C$3:$C$862,tabItens[[#This Row],[CÓDIGO]],Consumo!$Z$3:$Z$862)</f>
        <v>0</v>
      </c>
      <c r="AU377" s="307">
        <f>SUMIF(Consumo!$C$3:$C$862,tabItens[[#This Row],[CÓDIGO]],Consumo!$AA$3:$AA$862)</f>
        <v>0</v>
      </c>
      <c r="AV377" s="308">
        <f>SUMIF(Consumo!$C$3:$C$862,tabItens[[#This Row],[CÓDIGO]],Consumo!$Y$3:$Y$862)</f>
        <v>0</v>
      </c>
      <c r="AW377" s="281">
        <f>tabItens[[#This Row],[QTDE ATUAL]] + tabItens[[#This Row],[RC QTDE]] + tabItens[[#This Row],[AF SALDO]] + tabItens[[#This Row],[Recentes]]</f>
        <v>527</v>
      </c>
      <c r="AX377" s="309">
        <v>50</v>
      </c>
      <c r="AY377" s="309">
        <v>4</v>
      </c>
      <c r="AZ377" s="309">
        <f>IF(ISBLANK(tabItens[[#This Row],[CÓDIGO]]),"",tabItens[[#This Row],[PontoMês]] * (AZ$2+tabItens[[#This Row],[PontoQtM]]))</f>
        <v>200</v>
      </c>
      <c r="BA377" s="308">
        <f>tabItens[[#This Row],[PontoPed]] - tabItens[[#This Row],[Saldo]] + (1/10)</f>
        <v>-326.89999999999998</v>
      </c>
      <c r="BB377" s="308">
        <f xml:space="preserve"> tabItens[[#This Row],[PontoMês]] * BB$2 - tabItens[[#This Row],[QTDE ATUAL]] - (1/10)</f>
        <v>-477.1</v>
      </c>
      <c r="BC377" s="310">
        <f>IF( tabItens[[#This Row],[PontoPed]]&gt;0, IF(tabItens[[#This Row],[PontoPed]]&lt;1, 1, IF( tabItens[[#This Row],[Saldo]]&gt;tabItens[[#This Row],[PontoPed]], 0, (tabItens[[#This Row],[PontoPed]]-tabItens[[#This Row],[Saldo]])/tabItens[[#This Row],[PontoPed]] ) ), 0 )</f>
        <v>0</v>
      </c>
      <c r="BD377" s="311">
        <f>ROUNDDOWN(IF( OR( AND(tabItens[[#This Row],[PontoPed]]&lt;tabItens[[#This Row],[Saldo]],tabItens[[#This Row],[Saldo]]&gt;0), tabItens[[#This Row],[PontoPed]]=0), 99, IF(AND(tabItens[[#This Row],[Saldo]]=0,tabItens[[#This Row],[PontoPed]]&gt;0), 0, (1-tabItens[[#This Row],[PctAb]])*10 ) ),0)</f>
        <v>99</v>
      </c>
      <c r="BE377" s="312">
        <f>MAX(ROUNDDOWN( IF(tabItens[[#This Row],[Abaixo]] &gt; 0,   tabItens[[#This Row],[Abaixo]] + (tabItens[[#This Row],[PontoMês]] * IF( OR( ISBLANK(tabItens[[#This Row],[ATA Nº/ANO]]), tabItens[[#This Row],[ATA Nº/ANO]] = ""),BE$2,BE$1)),0),0),0)</f>
        <v>0</v>
      </c>
      <c r="BF3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7" s="313">
        <f>SUMIF(Consumo!$C$3:$C$862,tabItens[[#This Row],[CÓDIGO]],Consumo!$E$3:$E$862)</f>
        <v>0</v>
      </c>
      <c r="BH377" s="314">
        <f>IF(AND(tabItens[[#This Row],[Pend]] &gt; 0,tabItens[[#This Row],[Consumo]] &lt;&gt; 0), tabItens[[#This Row],[Pend]] / tabItens[[#This Row],[Consumo]], 0 )</f>
        <v>0</v>
      </c>
      <c r="BI377" s="313"/>
      <c r="BJ377" s="313"/>
      <c r="BK377" s="315" t="s">
        <v>907</v>
      </c>
    </row>
    <row r="378" spans="1:63" x14ac:dyDescent="0.3">
      <c r="A378" s="336">
        <v>123133</v>
      </c>
      <c r="B378" s="277" t="s">
        <v>1796</v>
      </c>
      <c r="C378" s="337" t="s">
        <v>346</v>
      </c>
      <c r="D378" s="338">
        <v>15.97</v>
      </c>
      <c r="E378" s="339"/>
      <c r="F378" s="339"/>
      <c r="G378" s="339" t="s">
        <v>892</v>
      </c>
      <c r="H378" s="281">
        <v>382</v>
      </c>
      <c r="I378" s="340">
        <v>103003</v>
      </c>
      <c r="J378" s="341">
        <v>15.97</v>
      </c>
      <c r="K378" s="342">
        <v>8</v>
      </c>
      <c r="L378" s="285">
        <f>IF(tabItens[[#This Row],[Média]] &gt; 0, tabItens[[#This Row],[QTDE ATUAL]] / tabItens[[#This Row],[Média]],999.9)</f>
        <v>916.8</v>
      </c>
      <c r="M378" s="286">
        <v>0</v>
      </c>
      <c r="N378" s="287">
        <f>tabItens[[#This Row],[VALOR UNIT.]] * tabItens[[#This Row],[LC]]</f>
        <v>0</v>
      </c>
      <c r="O378" s="344" t="s">
        <v>2170</v>
      </c>
      <c r="P378" s="289"/>
      <c r="Q378" s="345"/>
      <c r="R378" s="343"/>
      <c r="S378" s="346"/>
      <c r="T378" s="292">
        <f>ROUNDDOWN(IFERROR(tabItens[[#This Row],[ATA DT.VALID.]] - $D$1,0) / 30,0)</f>
        <v>-1507</v>
      </c>
      <c r="U378" s="277" t="s">
        <v>1378</v>
      </c>
      <c r="V378" s="293">
        <v>1</v>
      </c>
      <c r="W378" s="294" t="s">
        <v>2106</v>
      </c>
      <c r="X378" s="295">
        <v>69</v>
      </c>
      <c r="Y378" s="296">
        <v>2</v>
      </c>
      <c r="Z378" s="297"/>
      <c r="AA378" s="298"/>
      <c r="AB378" s="299"/>
      <c r="AC378" s="299"/>
      <c r="AD378" s="298"/>
      <c r="AE378" s="299"/>
      <c r="AF378" s="292"/>
      <c r="AG378" s="300" t="s">
        <v>904</v>
      </c>
      <c r="AH378" s="301"/>
      <c r="AI378" s="292">
        <v>2</v>
      </c>
      <c r="AJ378" s="301">
        <v>43690</v>
      </c>
      <c r="AK378" s="301">
        <v>41053</v>
      </c>
      <c r="AL378" s="301">
        <v>43671</v>
      </c>
      <c r="AM378" s="346"/>
      <c r="AN378" s="339"/>
      <c r="AO378" s="302" t="str">
        <f>_xlfn.IFNA(IF(VLOOKUP(tabItens[[#This Row],[CÓDIGO]],tabExcluirDoEstoque[#Data],1,FALSE),"sim",""),"")</f>
        <v/>
      </c>
      <c r="AP378" s="303" t="str">
        <f ca="1">IF(OR(ISBLANK(tabItens[[#This Row],[ATA DT.VALID.]]),tabItens[[#This Row],[ATA DT.VALID.]]="",tabItens[[#This Row],[ATA DT.VALID.]]=" "),"",IF(TYPE(tabItens[[#This Row],[ATA DT.VALID.]])=1,ROUNDUP((tabItens[[#This Row],[ATA DT.VALID.]]-TODAY())/7,0),""))</f>
        <v/>
      </c>
      <c r="AQ378" s="304">
        <v>0</v>
      </c>
      <c r="AR378" s="305" t="str">
        <f>IF(ISBLANK(tabItens[[#This Row],[CÓDIGO]]),"",IFERROR(VLOOKUP(tabItens[[#This Row],[CÓDIGO]],Consumo!$C$3:$AC$862,26,FALSE),0))</f>
        <v>01.2023</v>
      </c>
      <c r="AS378" s="306">
        <f>SUMIF(Consumo!$C$3:$C$862,tabItens[[#This Row],[CÓDIGO]],Consumo!$N$3:$N$862) + SUMIF(Consumo!$C$3:$C$862,tabItens[[#This Row],[CÓDIGO]],Consumo!$O$3:$O$862) + SUMIF(Consumo!$C$3:$C$862,tabItens[[#This Row],[CÓDIGO]],Consumo!$P$3:$P$862) + SUMIF(Consumo!$C$3:$C$862,tabItens[[#This Row],[CÓDIGO]],Consumo!$Q$3:$Q$862)</f>
        <v>0</v>
      </c>
      <c r="AT378" s="306">
        <f>SUMIF(Consumo!$C$3:$C$862,tabItens[[#This Row],[CÓDIGO]],Consumo!$Z$3:$Z$862)</f>
        <v>8</v>
      </c>
      <c r="AU378" s="307">
        <f>SUMIF(Consumo!$C$3:$C$862,tabItens[[#This Row],[CÓDIGO]],Consumo!$AA$3:$AA$862)</f>
        <v>8</v>
      </c>
      <c r="AV378" s="308">
        <f>SUMIF(Consumo!$C$3:$C$862,tabItens[[#This Row],[CÓDIGO]],Consumo!$Y$3:$Y$862)</f>
        <v>0.41666666666666669</v>
      </c>
      <c r="AW378" s="281">
        <f>tabItens[[#This Row],[QTDE ATUAL]] + tabItens[[#This Row],[RC QTDE]] + tabItens[[#This Row],[AF SALDO]] + tabItens[[#This Row],[Recentes]]</f>
        <v>382</v>
      </c>
      <c r="AX378" s="309">
        <v>50</v>
      </c>
      <c r="AY378" s="309">
        <v>4</v>
      </c>
      <c r="AZ378" s="309">
        <f>IF(ISBLANK(tabItens[[#This Row],[CÓDIGO]]),"",tabItens[[#This Row],[PontoMês]] * (AZ$2+tabItens[[#This Row],[PontoQtM]]))</f>
        <v>200</v>
      </c>
      <c r="BA378" s="308">
        <f>tabItens[[#This Row],[PontoPed]] - tabItens[[#This Row],[Saldo]] + (1/10)</f>
        <v>-181.9</v>
      </c>
      <c r="BB378" s="308">
        <f xml:space="preserve"> tabItens[[#This Row],[PontoMês]] * BB$2 - tabItens[[#This Row],[QTDE ATUAL]] - (1/10)</f>
        <v>-332.1</v>
      </c>
      <c r="BC378" s="310">
        <f>IF( tabItens[[#This Row],[PontoPed]]&gt;0, IF(tabItens[[#This Row],[PontoPed]]&lt;1, 1, IF( tabItens[[#This Row],[Saldo]]&gt;tabItens[[#This Row],[PontoPed]], 0, (tabItens[[#This Row],[PontoPed]]-tabItens[[#This Row],[Saldo]])/tabItens[[#This Row],[PontoPed]] ) ), 0 )</f>
        <v>0</v>
      </c>
      <c r="BD378" s="311">
        <f>ROUNDDOWN(IF( OR( AND(tabItens[[#This Row],[PontoPed]]&lt;tabItens[[#This Row],[Saldo]],tabItens[[#This Row],[Saldo]]&gt;0), tabItens[[#This Row],[PontoPed]]=0), 99, IF(AND(tabItens[[#This Row],[Saldo]]=0,tabItens[[#This Row],[PontoPed]]&gt;0), 0, (1-tabItens[[#This Row],[PctAb]])*10 ) ),0)</f>
        <v>99</v>
      </c>
      <c r="BE378" s="312">
        <f>MAX(ROUNDDOWN( IF(tabItens[[#This Row],[Abaixo]] &gt; 0,   tabItens[[#This Row],[Abaixo]] + (tabItens[[#This Row],[PontoMês]] * IF( OR( ISBLANK(tabItens[[#This Row],[ATA Nº/ANO]]), tabItens[[#This Row],[ATA Nº/ANO]] = ""),BE$2,BE$1)),0),0),0)</f>
        <v>0</v>
      </c>
      <c r="BF37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8" s="313">
        <f>SUMIF(Consumo!$C$3:$C$862,tabItens[[#This Row],[CÓDIGO]],Consumo!$E$3:$E$862)</f>
        <v>0</v>
      </c>
      <c r="BH378" s="314">
        <f>IF(AND(tabItens[[#This Row],[Pend]] &gt; 0,tabItens[[#This Row],[Consumo]] &lt;&gt; 0), tabItens[[#This Row],[Pend]] / tabItens[[#This Row],[Consumo]], 0 )</f>
        <v>0</v>
      </c>
      <c r="BI378" s="313"/>
      <c r="BJ378" s="313"/>
      <c r="BK378" s="315" t="s">
        <v>907</v>
      </c>
    </row>
    <row r="379" spans="1:63" x14ac:dyDescent="0.3">
      <c r="A379" s="336">
        <v>114822</v>
      </c>
      <c r="B379" s="277" t="s">
        <v>1748</v>
      </c>
      <c r="C379" s="337" t="s">
        <v>31</v>
      </c>
      <c r="D379" s="338">
        <v>280</v>
      </c>
      <c r="E379" s="339"/>
      <c r="F379" s="339"/>
      <c r="G379" s="339" t="s">
        <v>892</v>
      </c>
      <c r="H379" s="281">
        <v>39</v>
      </c>
      <c r="I379" s="340">
        <v>103003</v>
      </c>
      <c r="J379" s="341">
        <v>280</v>
      </c>
      <c r="K379" s="342">
        <v>24</v>
      </c>
      <c r="L379" s="285">
        <f>IF(tabItens[[#This Row],[Média]] &gt; 0, tabItens[[#This Row],[QTDE ATUAL]] / tabItens[[#This Row],[Média]],999.9)</f>
        <v>21.272727272727273</v>
      </c>
      <c r="M379" s="286">
        <v>0</v>
      </c>
      <c r="N379" s="287">
        <f>tabItens[[#This Row],[VALOR UNIT.]] * tabItens[[#This Row],[LC]]</f>
        <v>0</v>
      </c>
      <c r="O379" s="344" t="s">
        <v>2207</v>
      </c>
      <c r="P379" s="289"/>
      <c r="Q379" s="345"/>
      <c r="R379" s="343"/>
      <c r="S379" s="346"/>
      <c r="T379" s="292">
        <f>ROUNDDOWN(IFERROR(tabItens[[#This Row],[ATA DT.VALID.]] - $D$1,0) / 30,0)</f>
        <v>-1507</v>
      </c>
      <c r="U379" s="277" t="s">
        <v>1008</v>
      </c>
      <c r="V379" s="293">
        <v>1</v>
      </c>
      <c r="W379" s="294" t="s">
        <v>2105</v>
      </c>
      <c r="X379" s="295">
        <v>61</v>
      </c>
      <c r="Y379" s="296">
        <v>8</v>
      </c>
      <c r="Z379" s="297"/>
      <c r="AA379" s="298"/>
      <c r="AB379" s="299"/>
      <c r="AC379" s="299"/>
      <c r="AD379" s="298"/>
      <c r="AE379" s="299"/>
      <c r="AF379" s="292"/>
      <c r="AG379" s="300" t="s">
        <v>904</v>
      </c>
      <c r="AH379" s="301"/>
      <c r="AI379" s="292">
        <v>8</v>
      </c>
      <c r="AJ379" s="301">
        <v>43803</v>
      </c>
      <c r="AK379" s="301">
        <v>40277</v>
      </c>
      <c r="AL379" s="301">
        <v>43788</v>
      </c>
      <c r="AM379" s="346"/>
      <c r="AN379" s="339"/>
      <c r="AO379" s="302" t="str">
        <f>_xlfn.IFNA(IF(VLOOKUP(tabItens[[#This Row],[CÓDIGO]],tabExcluirDoEstoque[#Data],1,FALSE),"sim",""),"")</f>
        <v/>
      </c>
      <c r="AP379" s="303" t="str">
        <f ca="1">IF(OR(ISBLANK(tabItens[[#This Row],[ATA DT.VALID.]]),tabItens[[#This Row],[ATA DT.VALID.]]="",tabItens[[#This Row],[ATA DT.VALID.]]=" "),"",IF(TYPE(tabItens[[#This Row],[ATA DT.VALID.]])=1,ROUNDUP((tabItens[[#This Row],[ATA DT.VALID.]]-TODAY())/7,0),""))</f>
        <v/>
      </c>
      <c r="AQ379" s="304">
        <v>0</v>
      </c>
      <c r="AR379" s="305" t="str">
        <f>IF(ISBLANK(tabItens[[#This Row],[CÓDIGO]]),"",IFERROR(VLOOKUP(tabItens[[#This Row],[CÓDIGO]],Consumo!$C$3:$AC$862,26,FALSE),0))</f>
        <v>08.2023</v>
      </c>
      <c r="AS379" s="306">
        <f>SUMIF(Consumo!$C$3:$C$862,tabItens[[#This Row],[CÓDIGO]],Consumo!$N$3:$N$862) + SUMIF(Consumo!$C$3:$C$862,tabItens[[#This Row],[CÓDIGO]],Consumo!$O$3:$O$862) + SUMIF(Consumo!$C$3:$C$862,tabItens[[#This Row],[CÓDIGO]],Consumo!$P$3:$P$862) + SUMIF(Consumo!$C$3:$C$862,tabItens[[#This Row],[CÓDIGO]],Consumo!$Q$3:$Q$862)</f>
        <v>3</v>
      </c>
      <c r="AT379" s="306">
        <f>SUMIF(Consumo!$C$3:$C$862,tabItens[[#This Row],[CÓDIGO]],Consumo!$Z$3:$Z$862)</f>
        <v>24</v>
      </c>
      <c r="AU379" s="307">
        <f>SUMIF(Consumo!$C$3:$C$862,tabItens[[#This Row],[CÓDIGO]],Consumo!$AA$3:$AA$862)</f>
        <v>10</v>
      </c>
      <c r="AV379" s="308">
        <f>SUMIF(Consumo!$C$3:$C$862,tabItens[[#This Row],[CÓDIGO]],Consumo!$Y$3:$Y$862)</f>
        <v>1.8333333333333333</v>
      </c>
      <c r="AW379" s="281">
        <f>tabItens[[#This Row],[QTDE ATUAL]] + tabItens[[#This Row],[RC QTDE]] + tabItens[[#This Row],[AF SALDO]] + tabItens[[#This Row],[Recentes]]</f>
        <v>39</v>
      </c>
      <c r="AX379" s="309">
        <v>3</v>
      </c>
      <c r="AY379" s="309">
        <v>4</v>
      </c>
      <c r="AZ379" s="309">
        <f>IF(ISBLANK(tabItens[[#This Row],[CÓDIGO]]),"",tabItens[[#This Row],[PontoMês]] * (AZ$2+tabItens[[#This Row],[PontoQtM]]))</f>
        <v>12</v>
      </c>
      <c r="BA379" s="308">
        <f>tabItens[[#This Row],[PontoPed]] - tabItens[[#This Row],[Saldo]] + (1/10)</f>
        <v>-26.9</v>
      </c>
      <c r="BB379" s="308">
        <f xml:space="preserve"> tabItens[[#This Row],[PontoMês]] * BB$2 - tabItens[[#This Row],[QTDE ATUAL]] - (1/10)</f>
        <v>-36.1</v>
      </c>
      <c r="BC379" s="310">
        <f>IF( tabItens[[#This Row],[PontoPed]]&gt;0, IF(tabItens[[#This Row],[PontoPed]]&lt;1, 1, IF( tabItens[[#This Row],[Saldo]]&gt;tabItens[[#This Row],[PontoPed]], 0, (tabItens[[#This Row],[PontoPed]]-tabItens[[#This Row],[Saldo]])/tabItens[[#This Row],[PontoPed]] ) ), 0 )</f>
        <v>0</v>
      </c>
      <c r="BD379" s="311">
        <f>ROUNDDOWN(IF( OR( AND(tabItens[[#This Row],[PontoPed]]&lt;tabItens[[#This Row],[Saldo]],tabItens[[#This Row],[Saldo]]&gt;0), tabItens[[#This Row],[PontoPed]]=0), 99, IF(AND(tabItens[[#This Row],[Saldo]]=0,tabItens[[#This Row],[PontoPed]]&gt;0), 0, (1-tabItens[[#This Row],[PctAb]])*10 ) ),0)</f>
        <v>99</v>
      </c>
      <c r="BE379" s="312">
        <f>MAX(ROUNDDOWN( IF(tabItens[[#This Row],[Abaixo]] &gt; 0,   tabItens[[#This Row],[Abaixo]] + (tabItens[[#This Row],[PontoMês]] * IF( OR( ISBLANK(tabItens[[#This Row],[ATA Nº/ANO]]), tabItens[[#This Row],[ATA Nº/ANO]] = ""),BE$2,BE$1)),0),0),0)</f>
        <v>0</v>
      </c>
      <c r="BF37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79" s="313">
        <f>SUMIF(Consumo!$C$3:$C$862,tabItens[[#This Row],[CÓDIGO]],Consumo!$E$3:$E$862)</f>
        <v>0</v>
      </c>
      <c r="BH379" s="314">
        <f>IF(AND(tabItens[[#This Row],[Pend]] &gt; 0,tabItens[[#This Row],[Consumo]] &lt;&gt; 0), tabItens[[#This Row],[Pend]] / tabItens[[#This Row],[Consumo]], 0 )</f>
        <v>0</v>
      </c>
      <c r="BI379" s="313"/>
      <c r="BJ379" s="313"/>
      <c r="BK379" s="315" t="s">
        <v>907</v>
      </c>
    </row>
    <row r="380" spans="1:63" x14ac:dyDescent="0.3">
      <c r="A380" s="336">
        <v>88726</v>
      </c>
      <c r="B380" s="277" t="s">
        <v>1544</v>
      </c>
      <c r="C380" s="337" t="s">
        <v>264</v>
      </c>
      <c r="D380" s="338">
        <v>20</v>
      </c>
      <c r="E380" s="339"/>
      <c r="F380" s="339"/>
      <c r="G380" s="339" t="s">
        <v>892</v>
      </c>
      <c r="H380" s="281">
        <v>130</v>
      </c>
      <c r="I380" s="340">
        <v>103003</v>
      </c>
      <c r="J380" s="341">
        <v>20</v>
      </c>
      <c r="K380" s="342">
        <v>46</v>
      </c>
      <c r="L380" s="285">
        <f>IF(tabItens[[#This Row],[Média]] &gt; 0, tabItens[[#This Row],[QTDE ATUAL]] / tabItens[[#This Row],[Média]],999.9)</f>
        <v>34.666666666666664</v>
      </c>
      <c r="M380" s="286">
        <v>0</v>
      </c>
      <c r="N380" s="287">
        <f>tabItens[[#This Row],[VALOR UNIT.]] * tabItens[[#This Row],[LC]]</f>
        <v>0</v>
      </c>
      <c r="O380" s="344" t="s">
        <v>2149</v>
      </c>
      <c r="P380" s="289"/>
      <c r="Q380" s="345"/>
      <c r="R380" s="343"/>
      <c r="S380" s="346"/>
      <c r="T380" s="292">
        <f>ROUNDDOWN(IFERROR(tabItens[[#This Row],[ATA DT.VALID.]] - $D$1,0) / 30,0)</f>
        <v>-1507</v>
      </c>
      <c r="U380" s="277" t="s">
        <v>1543</v>
      </c>
      <c r="V380" s="293">
        <v>1</v>
      </c>
      <c r="W380" s="294" t="s">
        <v>903</v>
      </c>
      <c r="X380" s="295">
        <v>55</v>
      </c>
      <c r="Y380" s="296">
        <v>26</v>
      </c>
      <c r="Z380" s="297"/>
      <c r="AA380" s="298"/>
      <c r="AB380" s="299"/>
      <c r="AC380" s="299"/>
      <c r="AD380" s="298"/>
      <c r="AE380" s="299"/>
      <c r="AF380" s="292"/>
      <c r="AG380" s="300" t="s">
        <v>904</v>
      </c>
      <c r="AH380" s="301"/>
      <c r="AI380" s="292">
        <v>16</v>
      </c>
      <c r="AJ380" s="301">
        <v>44336</v>
      </c>
      <c r="AK380" s="301">
        <v>38656</v>
      </c>
      <c r="AL380" s="301">
        <v>44333</v>
      </c>
      <c r="AM380" s="346"/>
      <c r="AN380" s="339"/>
      <c r="AO380" s="302" t="str">
        <f>_xlfn.IFNA(IF(VLOOKUP(tabItens[[#This Row],[CÓDIGO]],tabExcluirDoEstoque[#Data],1,FALSE),"sim",""),"")</f>
        <v/>
      </c>
      <c r="AP380" s="303" t="str">
        <f ca="1">IF(OR(ISBLANK(tabItens[[#This Row],[ATA DT.VALID.]]),tabItens[[#This Row],[ATA DT.VALID.]]="",tabItens[[#This Row],[ATA DT.VALID.]]=" "),"",IF(TYPE(tabItens[[#This Row],[ATA DT.VALID.]])=1,ROUNDUP((tabItens[[#This Row],[ATA DT.VALID.]]-TODAY())/7,0),""))</f>
        <v/>
      </c>
      <c r="AQ380" s="304">
        <v>0</v>
      </c>
      <c r="AR380" s="305" t="str">
        <f>IF(ISBLANK(tabItens[[#This Row],[CÓDIGO]]),"",IFERROR(VLOOKUP(tabItens[[#This Row],[CÓDIGO]],Consumo!$C$3:$AC$862,26,FALSE),0))</f>
        <v>09.2023</v>
      </c>
      <c r="AS380" s="306">
        <f>SUMIF(Consumo!$C$3:$C$862,tabItens[[#This Row],[CÓDIGO]],Consumo!$N$3:$N$862) + SUMIF(Consumo!$C$3:$C$862,tabItens[[#This Row],[CÓDIGO]],Consumo!$O$3:$O$862) + SUMIF(Consumo!$C$3:$C$862,tabItens[[#This Row],[CÓDIGO]],Consumo!$P$3:$P$862) + SUMIF(Consumo!$C$3:$C$862,tabItens[[#This Row],[CÓDIGO]],Consumo!$Q$3:$Q$862)</f>
        <v>20</v>
      </c>
      <c r="AT380" s="306">
        <f>SUMIF(Consumo!$C$3:$C$862,tabItens[[#This Row],[CÓDIGO]],Consumo!$Z$3:$Z$862)</f>
        <v>49</v>
      </c>
      <c r="AU380" s="307">
        <f>SUMIF(Consumo!$C$3:$C$862,tabItens[[#This Row],[CÓDIGO]],Consumo!$AA$3:$AA$862)</f>
        <v>20</v>
      </c>
      <c r="AV380" s="308">
        <f>SUMIF(Consumo!$C$3:$C$862,tabItens[[#This Row],[CÓDIGO]],Consumo!$Y$3:$Y$862)</f>
        <v>3.75</v>
      </c>
      <c r="AW380" s="281">
        <f>tabItens[[#This Row],[QTDE ATUAL]] + tabItens[[#This Row],[RC QTDE]] + tabItens[[#This Row],[AF SALDO]] + tabItens[[#This Row],[Recentes]]</f>
        <v>130</v>
      </c>
      <c r="AX380" s="309">
        <v>14</v>
      </c>
      <c r="AY380" s="309">
        <v>4</v>
      </c>
      <c r="AZ380" s="309">
        <f>IF(ISBLANK(tabItens[[#This Row],[CÓDIGO]]),"",tabItens[[#This Row],[PontoMês]] * (AZ$2+tabItens[[#This Row],[PontoQtM]]))</f>
        <v>56</v>
      </c>
      <c r="BA380" s="308">
        <f>tabItens[[#This Row],[PontoPed]] - tabItens[[#This Row],[Saldo]] + (1/10)</f>
        <v>-73.900000000000006</v>
      </c>
      <c r="BB380" s="308">
        <f xml:space="preserve"> tabItens[[#This Row],[PontoMês]] * BB$2 - tabItens[[#This Row],[QTDE ATUAL]] - (1/10)</f>
        <v>-116.1</v>
      </c>
      <c r="BC380" s="310">
        <f>IF( tabItens[[#This Row],[PontoPed]]&gt;0, IF(tabItens[[#This Row],[PontoPed]]&lt;1, 1, IF( tabItens[[#This Row],[Saldo]]&gt;tabItens[[#This Row],[PontoPed]], 0, (tabItens[[#This Row],[PontoPed]]-tabItens[[#This Row],[Saldo]])/tabItens[[#This Row],[PontoPed]] ) ), 0 )</f>
        <v>0</v>
      </c>
      <c r="BD380" s="311">
        <f>ROUNDDOWN(IF( OR( AND(tabItens[[#This Row],[PontoPed]]&lt;tabItens[[#This Row],[Saldo]],tabItens[[#This Row],[Saldo]]&gt;0), tabItens[[#This Row],[PontoPed]]=0), 99, IF(AND(tabItens[[#This Row],[Saldo]]=0,tabItens[[#This Row],[PontoPed]]&gt;0), 0, (1-tabItens[[#This Row],[PctAb]])*10 ) ),0)</f>
        <v>99</v>
      </c>
      <c r="BE380" s="312">
        <f>MAX(ROUNDDOWN( IF(tabItens[[#This Row],[Abaixo]] &gt; 0,   tabItens[[#This Row],[Abaixo]] + (tabItens[[#This Row],[PontoMês]] * IF( OR( ISBLANK(tabItens[[#This Row],[ATA Nº/ANO]]), tabItens[[#This Row],[ATA Nº/ANO]] = ""),BE$2,BE$1)),0),0),0)</f>
        <v>0</v>
      </c>
      <c r="BF38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0" s="313">
        <f>SUMIF(Consumo!$C$3:$C$862,tabItens[[#This Row],[CÓDIGO]],Consumo!$E$3:$E$862)</f>
        <v>0</v>
      </c>
      <c r="BH380" s="314">
        <f>IF(AND(tabItens[[#This Row],[Pend]] &gt; 0,tabItens[[#This Row],[Consumo]] &lt;&gt; 0), tabItens[[#This Row],[Pend]] / tabItens[[#This Row],[Consumo]], 0 )</f>
        <v>0</v>
      </c>
      <c r="BI380" s="313"/>
      <c r="BJ380" s="313"/>
      <c r="BK380" s="315" t="s">
        <v>907</v>
      </c>
    </row>
    <row r="381" spans="1:63" x14ac:dyDescent="0.3">
      <c r="A381" s="336">
        <v>88727</v>
      </c>
      <c r="B381" s="277" t="s">
        <v>1545</v>
      </c>
      <c r="C381" s="337" t="s">
        <v>264</v>
      </c>
      <c r="D381" s="338">
        <v>20.61</v>
      </c>
      <c r="E381" s="339"/>
      <c r="F381" s="339"/>
      <c r="G381" s="339" t="s">
        <v>892</v>
      </c>
      <c r="H381" s="281">
        <v>218</v>
      </c>
      <c r="I381" s="340">
        <v>103003</v>
      </c>
      <c r="J381" s="341">
        <v>20.61</v>
      </c>
      <c r="K381" s="342">
        <v>165</v>
      </c>
      <c r="L381" s="285">
        <f>IF(tabItens[[#This Row],[Média]] &gt; 0, tabItens[[#This Row],[QTDE ATUAL]] / tabItens[[#This Row],[Média]],999.9)</f>
        <v>14.453038674033149</v>
      </c>
      <c r="M381" s="286">
        <v>0</v>
      </c>
      <c r="N381" s="287">
        <f>tabItens[[#This Row],[VALOR UNIT.]] * tabItens[[#This Row],[LC]]</f>
        <v>0</v>
      </c>
      <c r="O381" s="344" t="s">
        <v>2149</v>
      </c>
      <c r="P381" s="289"/>
      <c r="Q381" s="345"/>
      <c r="R381" s="343"/>
      <c r="S381" s="346"/>
      <c r="T381" s="292">
        <f>ROUNDDOWN(IFERROR(tabItens[[#This Row],[ATA DT.VALID.]] - $D$1,0) / 30,0)</f>
        <v>-1507</v>
      </c>
      <c r="U381" s="277" t="s">
        <v>1543</v>
      </c>
      <c r="V381" s="293">
        <v>1</v>
      </c>
      <c r="W381" s="294" t="s">
        <v>903</v>
      </c>
      <c r="X381" s="295">
        <v>55</v>
      </c>
      <c r="Y381" s="296">
        <v>26</v>
      </c>
      <c r="Z381" s="297"/>
      <c r="AA381" s="298"/>
      <c r="AB381" s="299"/>
      <c r="AC381" s="299"/>
      <c r="AD381" s="298"/>
      <c r="AE381" s="299"/>
      <c r="AF381" s="292"/>
      <c r="AG381" s="300" t="s">
        <v>904</v>
      </c>
      <c r="AH381" s="301"/>
      <c r="AI381" s="292">
        <v>62</v>
      </c>
      <c r="AJ381" s="301">
        <v>44545</v>
      </c>
      <c r="AK381" s="301">
        <v>38656</v>
      </c>
      <c r="AL381" s="301">
        <v>44516</v>
      </c>
      <c r="AM381" s="346"/>
      <c r="AN381" s="339"/>
      <c r="AO381" s="302" t="str">
        <f>_xlfn.IFNA(IF(VLOOKUP(tabItens[[#This Row],[CÓDIGO]],tabExcluirDoEstoque[#Data],1,FALSE),"sim",""),"")</f>
        <v/>
      </c>
      <c r="AP381" s="303" t="str">
        <f ca="1">IF(OR(ISBLANK(tabItens[[#This Row],[ATA DT.VALID.]]),tabItens[[#This Row],[ATA DT.VALID.]]="",tabItens[[#This Row],[ATA DT.VALID.]]=" "),"",IF(TYPE(tabItens[[#This Row],[ATA DT.VALID.]])=1,ROUNDUP((tabItens[[#This Row],[ATA DT.VALID.]]-TODAY())/7,0),""))</f>
        <v/>
      </c>
      <c r="AQ381" s="304">
        <v>0</v>
      </c>
      <c r="AR381" s="305" t="str">
        <f>IF(ISBLANK(tabItens[[#This Row],[CÓDIGO]]),"",IFERROR(VLOOKUP(tabItens[[#This Row],[CÓDIGO]],Consumo!$C$3:$AC$862,26,FALSE),0))</f>
        <v>09.2023</v>
      </c>
      <c r="AS381" s="306">
        <f>SUMIF(Consumo!$C$3:$C$862,tabItens[[#This Row],[CÓDIGO]],Consumo!$N$3:$N$862) + SUMIF(Consumo!$C$3:$C$862,tabItens[[#This Row],[CÓDIGO]],Consumo!$O$3:$O$862) + SUMIF(Consumo!$C$3:$C$862,tabItens[[#This Row],[CÓDIGO]],Consumo!$P$3:$P$862) + SUMIF(Consumo!$C$3:$C$862,tabItens[[#This Row],[CÓDIGO]],Consumo!$Q$3:$Q$862)</f>
        <v>40</v>
      </c>
      <c r="AT381" s="306">
        <f>SUMIF(Consumo!$C$3:$C$862,tabItens[[#This Row],[CÓDIGO]],Consumo!$Z$3:$Z$862)</f>
        <v>185</v>
      </c>
      <c r="AU381" s="307">
        <f>SUMIF(Consumo!$C$3:$C$862,tabItens[[#This Row],[CÓDIGO]],Consumo!$AA$3:$AA$862)</f>
        <v>51</v>
      </c>
      <c r="AV381" s="308">
        <f>SUMIF(Consumo!$C$3:$C$862,tabItens[[#This Row],[CÓDIGO]],Consumo!$Y$3:$Y$862)</f>
        <v>15.083333333333334</v>
      </c>
      <c r="AW381" s="281">
        <f>tabItens[[#This Row],[QTDE ATUAL]] + tabItens[[#This Row],[RC QTDE]] + tabItens[[#This Row],[AF SALDO]] + tabItens[[#This Row],[Recentes]]</f>
        <v>218</v>
      </c>
      <c r="AX381" s="309">
        <v>17</v>
      </c>
      <c r="AY381" s="309">
        <v>4</v>
      </c>
      <c r="AZ381" s="309">
        <f>IF(ISBLANK(tabItens[[#This Row],[CÓDIGO]]),"",tabItens[[#This Row],[PontoMês]] * (AZ$2+tabItens[[#This Row],[PontoQtM]]))</f>
        <v>68</v>
      </c>
      <c r="BA381" s="308">
        <f>tabItens[[#This Row],[PontoPed]] - tabItens[[#This Row],[Saldo]] + (1/10)</f>
        <v>-149.9</v>
      </c>
      <c r="BB381" s="308">
        <f xml:space="preserve"> tabItens[[#This Row],[PontoMês]] * BB$2 - tabItens[[#This Row],[QTDE ATUAL]] - (1/10)</f>
        <v>-201.1</v>
      </c>
      <c r="BC381" s="310">
        <f>IF( tabItens[[#This Row],[PontoPed]]&gt;0, IF(tabItens[[#This Row],[PontoPed]]&lt;1, 1, IF( tabItens[[#This Row],[Saldo]]&gt;tabItens[[#This Row],[PontoPed]], 0, (tabItens[[#This Row],[PontoPed]]-tabItens[[#This Row],[Saldo]])/tabItens[[#This Row],[PontoPed]] ) ), 0 )</f>
        <v>0</v>
      </c>
      <c r="BD381" s="311">
        <f>ROUNDDOWN(IF( OR( AND(tabItens[[#This Row],[PontoPed]]&lt;tabItens[[#This Row],[Saldo]],tabItens[[#This Row],[Saldo]]&gt;0), tabItens[[#This Row],[PontoPed]]=0), 99, IF(AND(tabItens[[#This Row],[Saldo]]=0,tabItens[[#This Row],[PontoPed]]&gt;0), 0, (1-tabItens[[#This Row],[PctAb]])*10 ) ),0)</f>
        <v>99</v>
      </c>
      <c r="BE381" s="312">
        <f>MAX(ROUNDDOWN( IF(tabItens[[#This Row],[Abaixo]] &gt; 0,   tabItens[[#This Row],[Abaixo]] + (tabItens[[#This Row],[PontoMês]] * IF( OR( ISBLANK(tabItens[[#This Row],[ATA Nº/ANO]]), tabItens[[#This Row],[ATA Nº/ANO]] = ""),BE$2,BE$1)),0),0),0)</f>
        <v>0</v>
      </c>
      <c r="BF38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1" s="313">
        <f>SUMIF(Consumo!$C$3:$C$862,tabItens[[#This Row],[CÓDIGO]],Consumo!$E$3:$E$862)</f>
        <v>0</v>
      </c>
      <c r="BH381" s="314">
        <f>IF(AND(tabItens[[#This Row],[Pend]] &gt; 0,tabItens[[#This Row],[Consumo]] &lt;&gt; 0), tabItens[[#This Row],[Pend]] / tabItens[[#This Row],[Consumo]], 0 )</f>
        <v>0</v>
      </c>
      <c r="BI381" s="313"/>
      <c r="BJ381" s="313"/>
      <c r="BK381" s="315" t="s">
        <v>907</v>
      </c>
    </row>
    <row r="382" spans="1:63" x14ac:dyDescent="0.3">
      <c r="A382" s="336">
        <v>88728</v>
      </c>
      <c r="B382" s="277" t="s">
        <v>1546</v>
      </c>
      <c r="C382" s="337" t="s">
        <v>264</v>
      </c>
      <c r="D382" s="338">
        <v>28</v>
      </c>
      <c r="E382" s="339"/>
      <c r="F382" s="339"/>
      <c r="G382" s="339" t="s">
        <v>892</v>
      </c>
      <c r="H382" s="281">
        <v>186</v>
      </c>
      <c r="I382" s="340">
        <v>103003</v>
      </c>
      <c r="J382" s="341">
        <v>28</v>
      </c>
      <c r="K382" s="342">
        <v>87</v>
      </c>
      <c r="L382" s="285">
        <f>IF(tabItens[[#This Row],[Média]] &gt; 0, tabItens[[#This Row],[QTDE ATUAL]] / tabItens[[#This Row],[Média]],999.9)</f>
        <v>23.010309278350515</v>
      </c>
      <c r="M382" s="286">
        <v>0</v>
      </c>
      <c r="N382" s="287">
        <f>tabItens[[#This Row],[VALOR UNIT.]] * tabItens[[#This Row],[LC]]</f>
        <v>0</v>
      </c>
      <c r="O382" s="344" t="s">
        <v>2149</v>
      </c>
      <c r="P382" s="289"/>
      <c r="Q382" s="345"/>
      <c r="R382" s="343"/>
      <c r="S382" s="346"/>
      <c r="T382" s="292">
        <f>ROUNDDOWN(IFERROR(tabItens[[#This Row],[ATA DT.VALID.]] - $D$1,0) / 30,0)</f>
        <v>-1507</v>
      </c>
      <c r="U382" s="277" t="s">
        <v>1543</v>
      </c>
      <c r="V382" s="293">
        <v>1</v>
      </c>
      <c r="W382" s="294" t="s">
        <v>903</v>
      </c>
      <c r="X382" s="295">
        <v>55</v>
      </c>
      <c r="Y382" s="296">
        <v>26</v>
      </c>
      <c r="Z382" s="297"/>
      <c r="AA382" s="298"/>
      <c r="AB382" s="299"/>
      <c r="AC382" s="299"/>
      <c r="AD382" s="298"/>
      <c r="AE382" s="299"/>
      <c r="AF382" s="292"/>
      <c r="AG382" s="300" t="s">
        <v>904</v>
      </c>
      <c r="AH382" s="301"/>
      <c r="AI382" s="292">
        <v>32</v>
      </c>
      <c r="AJ382" s="301">
        <v>44336</v>
      </c>
      <c r="AK382" s="301">
        <v>38656</v>
      </c>
      <c r="AL382" s="301">
        <v>45075</v>
      </c>
      <c r="AM382" s="346"/>
      <c r="AN382" s="339"/>
      <c r="AO382" s="302" t="str">
        <f>_xlfn.IFNA(IF(VLOOKUP(tabItens[[#This Row],[CÓDIGO]],tabExcluirDoEstoque[#Data],1,FALSE),"sim",""),"")</f>
        <v/>
      </c>
      <c r="AP382" s="303" t="str">
        <f ca="1">IF(OR(ISBLANK(tabItens[[#This Row],[ATA DT.VALID.]]),tabItens[[#This Row],[ATA DT.VALID.]]="",tabItens[[#This Row],[ATA DT.VALID.]]=" "),"",IF(TYPE(tabItens[[#This Row],[ATA DT.VALID.]])=1,ROUNDUP((tabItens[[#This Row],[ATA DT.VALID.]]-TODAY())/7,0),""))</f>
        <v/>
      </c>
      <c r="AQ382" s="304">
        <v>0</v>
      </c>
      <c r="AR382" s="305" t="str">
        <f>IF(ISBLANK(tabItens[[#This Row],[CÓDIGO]]),"",IFERROR(VLOOKUP(tabItens[[#This Row],[CÓDIGO]],Consumo!$C$3:$AC$862,26,FALSE),0))</f>
        <v>07.2023</v>
      </c>
      <c r="AS382" s="306">
        <f>SUMIF(Consumo!$C$3:$C$862,tabItens[[#This Row],[CÓDIGO]],Consumo!$N$3:$N$862) + SUMIF(Consumo!$C$3:$C$862,tabItens[[#This Row],[CÓDIGO]],Consumo!$O$3:$O$862) + SUMIF(Consumo!$C$3:$C$862,tabItens[[#This Row],[CÓDIGO]],Consumo!$P$3:$P$862) + SUMIF(Consumo!$C$3:$C$862,tabItens[[#This Row],[CÓDIGO]],Consumo!$Q$3:$Q$862)</f>
        <v>20</v>
      </c>
      <c r="AT382" s="306">
        <f>SUMIF(Consumo!$C$3:$C$862,tabItens[[#This Row],[CÓDIGO]],Consumo!$Z$3:$Z$862)</f>
        <v>97</v>
      </c>
      <c r="AU382" s="307">
        <f>SUMIF(Consumo!$C$3:$C$862,tabItens[[#This Row],[CÓDIGO]],Consumo!$AA$3:$AA$862)</f>
        <v>24</v>
      </c>
      <c r="AV382" s="308">
        <f>SUMIF(Consumo!$C$3:$C$862,tabItens[[#This Row],[CÓDIGO]],Consumo!$Y$3:$Y$862)</f>
        <v>8.0833333333333339</v>
      </c>
      <c r="AW382" s="281">
        <f>tabItens[[#This Row],[QTDE ATUAL]] + tabItens[[#This Row],[RC QTDE]] + tabItens[[#This Row],[AF SALDO]] + tabItens[[#This Row],[Recentes]]</f>
        <v>186</v>
      </c>
      <c r="AX382" s="309">
        <v>13</v>
      </c>
      <c r="AY382" s="309">
        <v>4</v>
      </c>
      <c r="AZ382" s="309">
        <f>IF(ISBLANK(tabItens[[#This Row],[CÓDIGO]]),"",tabItens[[#This Row],[PontoMês]] * (AZ$2+tabItens[[#This Row],[PontoQtM]]))</f>
        <v>52</v>
      </c>
      <c r="BA382" s="308">
        <f>tabItens[[#This Row],[PontoPed]] - tabItens[[#This Row],[Saldo]] + (1/10)</f>
        <v>-133.9</v>
      </c>
      <c r="BB382" s="308">
        <f xml:space="preserve"> tabItens[[#This Row],[PontoMês]] * BB$2 - tabItens[[#This Row],[QTDE ATUAL]] - (1/10)</f>
        <v>-173.1</v>
      </c>
      <c r="BC382" s="310">
        <f>IF( tabItens[[#This Row],[PontoPed]]&gt;0, IF(tabItens[[#This Row],[PontoPed]]&lt;1, 1, IF( tabItens[[#This Row],[Saldo]]&gt;tabItens[[#This Row],[PontoPed]], 0, (tabItens[[#This Row],[PontoPed]]-tabItens[[#This Row],[Saldo]])/tabItens[[#This Row],[PontoPed]] ) ), 0 )</f>
        <v>0</v>
      </c>
      <c r="BD382" s="311">
        <f>ROUNDDOWN(IF( OR( AND(tabItens[[#This Row],[PontoPed]]&lt;tabItens[[#This Row],[Saldo]],tabItens[[#This Row],[Saldo]]&gt;0), tabItens[[#This Row],[PontoPed]]=0), 99, IF(AND(tabItens[[#This Row],[Saldo]]=0,tabItens[[#This Row],[PontoPed]]&gt;0), 0, (1-tabItens[[#This Row],[PctAb]])*10 ) ),0)</f>
        <v>99</v>
      </c>
      <c r="BE382" s="312">
        <f>MAX(ROUNDDOWN( IF(tabItens[[#This Row],[Abaixo]] &gt; 0,   tabItens[[#This Row],[Abaixo]] + (tabItens[[#This Row],[PontoMês]] * IF( OR( ISBLANK(tabItens[[#This Row],[ATA Nº/ANO]]), tabItens[[#This Row],[ATA Nº/ANO]] = ""),BE$2,BE$1)),0),0),0)</f>
        <v>0</v>
      </c>
      <c r="BF38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2" s="313">
        <f>SUMIF(Consumo!$C$3:$C$862,tabItens[[#This Row],[CÓDIGO]],Consumo!$E$3:$E$862)</f>
        <v>0</v>
      </c>
      <c r="BH382" s="314">
        <f>IF(AND(tabItens[[#This Row],[Pend]] &gt; 0,tabItens[[#This Row],[Consumo]] &lt;&gt; 0), tabItens[[#This Row],[Pend]] / tabItens[[#This Row],[Consumo]], 0 )</f>
        <v>0</v>
      </c>
      <c r="BI382" s="313"/>
      <c r="BJ382" s="313"/>
      <c r="BK382" s="315" t="s">
        <v>907</v>
      </c>
    </row>
    <row r="383" spans="1:63" x14ac:dyDescent="0.3">
      <c r="A383" s="336">
        <v>88730</v>
      </c>
      <c r="B383" s="277" t="s">
        <v>1548</v>
      </c>
      <c r="C383" s="337" t="s">
        <v>264</v>
      </c>
      <c r="D383" s="338">
        <v>22.5</v>
      </c>
      <c r="E383" s="339"/>
      <c r="F383" s="339"/>
      <c r="G383" s="339" t="s">
        <v>892</v>
      </c>
      <c r="H383" s="281">
        <v>18</v>
      </c>
      <c r="I383" s="340">
        <v>103003</v>
      </c>
      <c r="J383" s="341">
        <v>22.5</v>
      </c>
      <c r="K383" s="342">
        <v>30</v>
      </c>
      <c r="L383" s="285">
        <f>IF(tabItens[[#This Row],[Média]] &gt; 0, tabItens[[#This Row],[QTDE ATUAL]] / tabItens[[#This Row],[Média]],999.9)</f>
        <v>8.3076923076923084</v>
      </c>
      <c r="M383" s="286">
        <v>0</v>
      </c>
      <c r="N383" s="287">
        <f>tabItens[[#This Row],[VALOR UNIT.]] * tabItens[[#This Row],[LC]]</f>
        <v>0</v>
      </c>
      <c r="O383" s="344" t="s">
        <v>2149</v>
      </c>
      <c r="P383" s="289"/>
      <c r="Q383" s="345"/>
      <c r="R383" s="343"/>
      <c r="S383" s="346"/>
      <c r="T383" s="292">
        <f>ROUNDDOWN(IFERROR(tabItens[[#This Row],[ATA DT.VALID.]] - $D$1,0) / 30,0)</f>
        <v>-1507</v>
      </c>
      <c r="U383" s="277" t="s">
        <v>1543</v>
      </c>
      <c r="V383" s="293">
        <v>1</v>
      </c>
      <c r="W383" s="294" t="s">
        <v>903</v>
      </c>
      <c r="X383" s="295">
        <v>55</v>
      </c>
      <c r="Y383" s="296">
        <v>26</v>
      </c>
      <c r="Z383" s="297">
        <v>2442</v>
      </c>
      <c r="AA383" s="298">
        <v>2023</v>
      </c>
      <c r="AB383" s="299">
        <v>10</v>
      </c>
      <c r="AC383" s="299"/>
      <c r="AD383" s="298"/>
      <c r="AE383" s="299"/>
      <c r="AF383" s="292"/>
      <c r="AG383" s="300" t="s">
        <v>904</v>
      </c>
      <c r="AH383" s="301"/>
      <c r="AI383" s="292">
        <v>10</v>
      </c>
      <c r="AJ383" s="301">
        <v>44874</v>
      </c>
      <c r="AK383" s="301">
        <v>38656</v>
      </c>
      <c r="AL383" s="301">
        <v>44845</v>
      </c>
      <c r="AM383" s="346"/>
      <c r="AN383" s="339"/>
      <c r="AO383" s="302" t="str">
        <f>_xlfn.IFNA(IF(VLOOKUP(tabItens[[#This Row],[CÓDIGO]],tabExcluirDoEstoque[#Data],1,FALSE),"sim",""),"")</f>
        <v/>
      </c>
      <c r="AP383" s="303" t="str">
        <f ca="1">IF(OR(ISBLANK(tabItens[[#This Row],[ATA DT.VALID.]]),tabItens[[#This Row],[ATA DT.VALID.]]="",tabItens[[#This Row],[ATA DT.VALID.]]=" "),"",IF(TYPE(tabItens[[#This Row],[ATA DT.VALID.]])=1,ROUNDUP((tabItens[[#This Row],[ATA DT.VALID.]]-TODAY())/7,0),""))</f>
        <v/>
      </c>
      <c r="AQ383" s="304">
        <v>0</v>
      </c>
      <c r="AR383" s="305" t="str">
        <f>IF(ISBLANK(tabItens[[#This Row],[CÓDIGO]]),"",IFERROR(VLOOKUP(tabItens[[#This Row],[CÓDIGO]],Consumo!$C$3:$AC$862,26,FALSE),0))</f>
        <v>08.2023</v>
      </c>
      <c r="AS383" s="306">
        <f>SUMIF(Consumo!$C$3:$C$862,tabItens[[#This Row],[CÓDIGO]],Consumo!$N$3:$N$862) + SUMIF(Consumo!$C$3:$C$862,tabItens[[#This Row],[CÓDIGO]],Consumo!$O$3:$O$862) + SUMIF(Consumo!$C$3:$C$862,tabItens[[#This Row],[CÓDIGO]],Consumo!$P$3:$P$862) + SUMIF(Consumo!$C$3:$C$862,tabItens[[#This Row],[CÓDIGO]],Consumo!$Q$3:$Q$862)</f>
        <v>15</v>
      </c>
      <c r="AT383" s="306">
        <f>SUMIF(Consumo!$C$3:$C$862,tabItens[[#This Row],[CÓDIGO]],Consumo!$Z$3:$Z$862)</f>
        <v>30</v>
      </c>
      <c r="AU383" s="307">
        <f>SUMIF(Consumo!$C$3:$C$862,tabItens[[#This Row],[CÓDIGO]],Consumo!$AA$3:$AA$862)</f>
        <v>15</v>
      </c>
      <c r="AV383" s="308">
        <f>SUMIF(Consumo!$C$3:$C$862,tabItens[[#This Row],[CÓDIGO]],Consumo!$Y$3:$Y$862)</f>
        <v>2.1666666666666665</v>
      </c>
      <c r="AW383" s="281">
        <f>tabItens[[#This Row],[QTDE ATUAL]] + tabItens[[#This Row],[RC QTDE]] + tabItens[[#This Row],[AF SALDO]] + tabItens[[#This Row],[Recentes]]</f>
        <v>28</v>
      </c>
      <c r="AX383" s="309">
        <v>5</v>
      </c>
      <c r="AY383" s="309">
        <v>4</v>
      </c>
      <c r="AZ383" s="309">
        <f>IF(ISBLANK(tabItens[[#This Row],[CÓDIGO]]),"",tabItens[[#This Row],[PontoMês]] * (AZ$2+tabItens[[#This Row],[PontoQtM]]))</f>
        <v>20</v>
      </c>
      <c r="BA383" s="308">
        <f>tabItens[[#This Row],[PontoPed]] - tabItens[[#This Row],[Saldo]] + (1/10)</f>
        <v>-7.9</v>
      </c>
      <c r="BB383" s="308">
        <f xml:space="preserve"> tabItens[[#This Row],[PontoMês]] * BB$2 - tabItens[[#This Row],[QTDE ATUAL]] - (1/10)</f>
        <v>-13.1</v>
      </c>
      <c r="BC383" s="310">
        <f>IF( tabItens[[#This Row],[PontoPed]]&gt;0, IF(tabItens[[#This Row],[PontoPed]]&lt;1, 1, IF( tabItens[[#This Row],[Saldo]]&gt;tabItens[[#This Row],[PontoPed]], 0, (tabItens[[#This Row],[PontoPed]]-tabItens[[#This Row],[Saldo]])/tabItens[[#This Row],[PontoPed]] ) ), 0 )</f>
        <v>0</v>
      </c>
      <c r="BD383" s="311">
        <f>ROUNDDOWN(IF( OR( AND(tabItens[[#This Row],[PontoPed]]&lt;tabItens[[#This Row],[Saldo]],tabItens[[#This Row],[Saldo]]&gt;0), tabItens[[#This Row],[PontoPed]]=0), 99, IF(AND(tabItens[[#This Row],[Saldo]]=0,tabItens[[#This Row],[PontoPed]]&gt;0), 0, (1-tabItens[[#This Row],[PctAb]])*10 ) ),0)</f>
        <v>99</v>
      </c>
      <c r="BE383" s="312">
        <f>MAX(ROUNDDOWN( IF(tabItens[[#This Row],[Abaixo]] &gt; 0,   tabItens[[#This Row],[Abaixo]] + (tabItens[[#This Row],[PontoMês]] * IF( OR( ISBLANK(tabItens[[#This Row],[ATA Nº/ANO]]), tabItens[[#This Row],[ATA Nº/ANO]] = ""),BE$2,BE$1)),0),0),0)</f>
        <v>0</v>
      </c>
      <c r="BF38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3" s="313">
        <f>SUMIF(Consumo!$C$3:$C$862,tabItens[[#This Row],[CÓDIGO]],Consumo!$E$3:$E$862)</f>
        <v>0</v>
      </c>
      <c r="BH383" s="314">
        <f>IF(AND(tabItens[[#This Row],[Pend]] &gt; 0,tabItens[[#This Row],[Consumo]] &lt;&gt; 0), tabItens[[#This Row],[Pend]] / tabItens[[#This Row],[Consumo]], 0 )</f>
        <v>0</v>
      </c>
      <c r="BI383" s="313"/>
      <c r="BJ383" s="313"/>
      <c r="BK383" s="315" t="s">
        <v>907</v>
      </c>
    </row>
    <row r="384" spans="1:63" x14ac:dyDescent="0.3">
      <c r="A384" s="336">
        <v>88734</v>
      </c>
      <c r="B384" s="277" t="s">
        <v>1552</v>
      </c>
      <c r="C384" s="337" t="s">
        <v>264</v>
      </c>
      <c r="D384" s="338">
        <v>44</v>
      </c>
      <c r="E384" s="339"/>
      <c r="F384" s="339"/>
      <c r="G384" s="339" t="s">
        <v>892</v>
      </c>
      <c r="H384" s="281">
        <v>44</v>
      </c>
      <c r="I384" s="340">
        <v>103003</v>
      </c>
      <c r="J384" s="341">
        <v>44</v>
      </c>
      <c r="K384" s="342">
        <v>8</v>
      </c>
      <c r="L384" s="285">
        <f>IF(tabItens[[#This Row],[Média]] &gt; 0, tabItens[[#This Row],[QTDE ATUAL]] / tabItens[[#This Row],[Média]],999.9)</f>
        <v>88</v>
      </c>
      <c r="M384" s="286">
        <v>0</v>
      </c>
      <c r="N384" s="287">
        <f>tabItens[[#This Row],[VALOR UNIT.]] * tabItens[[#This Row],[LC]]</f>
        <v>0</v>
      </c>
      <c r="O384" s="344" t="s">
        <v>2149</v>
      </c>
      <c r="P384" s="289"/>
      <c r="Q384" s="345"/>
      <c r="R384" s="343"/>
      <c r="S384" s="346"/>
      <c r="T384" s="292">
        <f>ROUNDDOWN(IFERROR(tabItens[[#This Row],[ATA DT.VALID.]] - $D$1,0) / 30,0)</f>
        <v>-1507</v>
      </c>
      <c r="U384" s="277" t="s">
        <v>1543</v>
      </c>
      <c r="V384" s="293">
        <v>1</v>
      </c>
      <c r="W384" s="294" t="s">
        <v>903</v>
      </c>
      <c r="X384" s="295">
        <v>55</v>
      </c>
      <c r="Y384" s="296">
        <v>26</v>
      </c>
      <c r="Z384" s="297"/>
      <c r="AA384" s="298"/>
      <c r="AB384" s="299"/>
      <c r="AC384" s="299"/>
      <c r="AD384" s="298"/>
      <c r="AE384" s="299"/>
      <c r="AF384" s="292"/>
      <c r="AG384" s="300" t="s">
        <v>904</v>
      </c>
      <c r="AH384" s="301"/>
      <c r="AI384" s="292">
        <v>2</v>
      </c>
      <c r="AJ384" s="301">
        <v>43903</v>
      </c>
      <c r="AK384" s="301">
        <v>38656</v>
      </c>
      <c r="AL384" s="301">
        <v>44687</v>
      </c>
      <c r="AM384" s="346"/>
      <c r="AN384" s="339"/>
      <c r="AO384" s="302" t="str">
        <f>_xlfn.IFNA(IF(VLOOKUP(tabItens[[#This Row],[CÓDIGO]],tabExcluirDoEstoque[#Data],1,FALSE),"sim",""),"")</f>
        <v/>
      </c>
      <c r="AP384" s="303" t="str">
        <f ca="1">IF(OR(ISBLANK(tabItens[[#This Row],[ATA DT.VALID.]]),tabItens[[#This Row],[ATA DT.VALID.]]="",tabItens[[#This Row],[ATA DT.VALID.]]=" "),"",IF(TYPE(tabItens[[#This Row],[ATA DT.VALID.]])=1,ROUNDUP((tabItens[[#This Row],[ATA DT.VALID.]]-TODAY())/7,0),""))</f>
        <v/>
      </c>
      <c r="AQ384" s="304">
        <v>0</v>
      </c>
      <c r="AR384" s="305" t="str">
        <f>IF(ISBLANK(tabItens[[#This Row],[CÓDIGO]]),"",IFERROR(VLOOKUP(tabItens[[#This Row],[CÓDIGO]],Consumo!$C$3:$AC$862,26,FALSE),0))</f>
        <v>02.2023</v>
      </c>
      <c r="AS384" s="306">
        <f>SUMIF(Consumo!$C$3:$C$862,tabItens[[#This Row],[CÓDIGO]],Consumo!$N$3:$N$862) + SUMIF(Consumo!$C$3:$C$862,tabItens[[#This Row],[CÓDIGO]],Consumo!$O$3:$O$862) + SUMIF(Consumo!$C$3:$C$862,tabItens[[#This Row],[CÓDIGO]],Consumo!$P$3:$P$862) + SUMIF(Consumo!$C$3:$C$862,tabItens[[#This Row],[CÓDIGO]],Consumo!$Q$3:$Q$862)</f>
        <v>0</v>
      </c>
      <c r="AT384" s="306">
        <f>SUMIF(Consumo!$C$3:$C$862,tabItens[[#This Row],[CÓDIGO]],Consumo!$Z$3:$Z$862)</f>
        <v>8</v>
      </c>
      <c r="AU384" s="307">
        <f>SUMIF(Consumo!$C$3:$C$862,tabItens[[#This Row],[CÓDIGO]],Consumo!$AA$3:$AA$862)</f>
        <v>3</v>
      </c>
      <c r="AV384" s="308">
        <f>SUMIF(Consumo!$C$3:$C$862,tabItens[[#This Row],[CÓDIGO]],Consumo!$Y$3:$Y$862)</f>
        <v>0.5</v>
      </c>
      <c r="AW384" s="281">
        <f>tabItens[[#This Row],[QTDE ATUAL]] + tabItens[[#This Row],[RC QTDE]] + tabItens[[#This Row],[AF SALDO]] + tabItens[[#This Row],[Recentes]]</f>
        <v>44</v>
      </c>
      <c r="AX384" s="309">
        <v>8</v>
      </c>
      <c r="AY384" s="309">
        <v>4</v>
      </c>
      <c r="AZ384" s="309">
        <f>IF(ISBLANK(tabItens[[#This Row],[CÓDIGO]]),"",tabItens[[#This Row],[PontoMês]] * (AZ$2+tabItens[[#This Row],[PontoQtM]]))</f>
        <v>32</v>
      </c>
      <c r="BA384" s="308">
        <f>tabItens[[#This Row],[PontoPed]] - tabItens[[#This Row],[Saldo]] + (1/10)</f>
        <v>-11.9</v>
      </c>
      <c r="BB384" s="308">
        <f xml:space="preserve"> tabItens[[#This Row],[PontoMês]] * BB$2 - tabItens[[#This Row],[QTDE ATUAL]] - (1/10)</f>
        <v>-36.1</v>
      </c>
      <c r="BC384" s="310">
        <f>IF( tabItens[[#This Row],[PontoPed]]&gt;0, IF(tabItens[[#This Row],[PontoPed]]&lt;1, 1, IF( tabItens[[#This Row],[Saldo]]&gt;tabItens[[#This Row],[PontoPed]], 0, (tabItens[[#This Row],[PontoPed]]-tabItens[[#This Row],[Saldo]])/tabItens[[#This Row],[PontoPed]] ) ), 0 )</f>
        <v>0</v>
      </c>
      <c r="BD384" s="311">
        <f>ROUNDDOWN(IF( OR( AND(tabItens[[#This Row],[PontoPed]]&lt;tabItens[[#This Row],[Saldo]],tabItens[[#This Row],[Saldo]]&gt;0), tabItens[[#This Row],[PontoPed]]=0), 99, IF(AND(tabItens[[#This Row],[Saldo]]=0,tabItens[[#This Row],[PontoPed]]&gt;0), 0, (1-tabItens[[#This Row],[PctAb]])*10 ) ),0)</f>
        <v>99</v>
      </c>
      <c r="BE384" s="312">
        <f>MAX(ROUNDDOWN( IF(tabItens[[#This Row],[Abaixo]] &gt; 0,   tabItens[[#This Row],[Abaixo]] + (tabItens[[#This Row],[PontoMês]] * IF( OR( ISBLANK(tabItens[[#This Row],[ATA Nº/ANO]]), tabItens[[#This Row],[ATA Nº/ANO]] = ""),BE$2,BE$1)),0),0),0)</f>
        <v>0</v>
      </c>
      <c r="BF38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4" s="313">
        <f>SUMIF(Consumo!$C$3:$C$862,tabItens[[#This Row],[CÓDIGO]],Consumo!$E$3:$E$862)</f>
        <v>0</v>
      </c>
      <c r="BH384" s="314">
        <f>IF(AND(tabItens[[#This Row],[Pend]] &gt; 0,tabItens[[#This Row],[Consumo]] &lt;&gt; 0), tabItens[[#This Row],[Pend]] / tabItens[[#This Row],[Consumo]], 0 )</f>
        <v>0</v>
      </c>
      <c r="BI384" s="313"/>
      <c r="BJ384" s="313"/>
      <c r="BK384" s="315" t="s">
        <v>907</v>
      </c>
    </row>
    <row r="385" spans="1:63" x14ac:dyDescent="0.3">
      <c r="A385" s="336">
        <v>88735</v>
      </c>
      <c r="B385" s="277" t="s">
        <v>1553</v>
      </c>
      <c r="C385" s="337" t="s">
        <v>264</v>
      </c>
      <c r="D385" s="338">
        <v>34.299999999999997</v>
      </c>
      <c r="E385" s="339"/>
      <c r="F385" s="339"/>
      <c r="G385" s="339" t="s">
        <v>892</v>
      </c>
      <c r="H385" s="281">
        <v>91</v>
      </c>
      <c r="I385" s="340">
        <v>103003</v>
      </c>
      <c r="J385" s="341">
        <v>34.299999999999997</v>
      </c>
      <c r="K385" s="342">
        <v>22</v>
      </c>
      <c r="L385" s="285">
        <f>IF(tabItens[[#This Row],[Média]] &gt; 0, tabItens[[#This Row],[QTDE ATUAL]] / tabItens[[#This Row],[Média]],999.9)</f>
        <v>47.478260869565219</v>
      </c>
      <c r="M385" s="286">
        <v>0</v>
      </c>
      <c r="N385" s="287">
        <f>tabItens[[#This Row],[VALOR UNIT.]] * tabItens[[#This Row],[LC]]</f>
        <v>0</v>
      </c>
      <c r="O385" s="344" t="s">
        <v>2149</v>
      </c>
      <c r="P385" s="289"/>
      <c r="Q385" s="345"/>
      <c r="R385" s="343"/>
      <c r="S385" s="346"/>
      <c r="T385" s="292">
        <f>ROUNDDOWN(IFERROR(tabItens[[#This Row],[ATA DT.VALID.]] - $D$1,0) / 30,0)</f>
        <v>-1507</v>
      </c>
      <c r="U385" s="277" t="s">
        <v>1543</v>
      </c>
      <c r="V385" s="293">
        <v>1</v>
      </c>
      <c r="W385" s="294" t="s">
        <v>903</v>
      </c>
      <c r="X385" s="295">
        <v>55</v>
      </c>
      <c r="Y385" s="296">
        <v>26</v>
      </c>
      <c r="Z385" s="297"/>
      <c r="AA385" s="298"/>
      <c r="AB385" s="299"/>
      <c r="AC385" s="299"/>
      <c r="AD385" s="298"/>
      <c r="AE385" s="299"/>
      <c r="AF385" s="292"/>
      <c r="AG385" s="300" t="s">
        <v>904</v>
      </c>
      <c r="AH385" s="301"/>
      <c r="AI385" s="292">
        <v>8</v>
      </c>
      <c r="AJ385" s="301">
        <v>44628</v>
      </c>
      <c r="AK385" s="301">
        <v>38656</v>
      </c>
      <c r="AL385" s="301">
        <v>44616</v>
      </c>
      <c r="AM385" s="346"/>
      <c r="AN385" s="339"/>
      <c r="AO385" s="302" t="str">
        <f>_xlfn.IFNA(IF(VLOOKUP(tabItens[[#This Row],[CÓDIGO]],tabExcluirDoEstoque[#Data],1,FALSE),"sim",""),"")</f>
        <v/>
      </c>
      <c r="AP385" s="303" t="str">
        <f ca="1">IF(OR(ISBLANK(tabItens[[#This Row],[ATA DT.VALID.]]),tabItens[[#This Row],[ATA DT.VALID.]]="",tabItens[[#This Row],[ATA DT.VALID.]]=" "),"",IF(TYPE(tabItens[[#This Row],[ATA DT.VALID.]])=1,ROUNDUP((tabItens[[#This Row],[ATA DT.VALID.]]-TODAY())/7,0),""))</f>
        <v/>
      </c>
      <c r="AQ385" s="304">
        <v>0</v>
      </c>
      <c r="AR385" s="305" t="str">
        <f>IF(ISBLANK(tabItens[[#This Row],[CÓDIGO]]),"",IFERROR(VLOOKUP(tabItens[[#This Row],[CÓDIGO]],Consumo!$C$3:$AC$862,26,FALSE),0))</f>
        <v>06.2023</v>
      </c>
      <c r="AS385" s="306">
        <f>SUMIF(Consumo!$C$3:$C$862,tabItens[[#This Row],[CÓDIGO]],Consumo!$N$3:$N$862) + SUMIF(Consumo!$C$3:$C$862,tabItens[[#This Row],[CÓDIGO]],Consumo!$O$3:$O$862) + SUMIF(Consumo!$C$3:$C$862,tabItens[[#This Row],[CÓDIGO]],Consumo!$P$3:$P$862) + SUMIF(Consumo!$C$3:$C$862,tabItens[[#This Row],[CÓDIGO]],Consumo!$Q$3:$Q$862)</f>
        <v>5</v>
      </c>
      <c r="AT385" s="306">
        <f>SUMIF(Consumo!$C$3:$C$862,tabItens[[#This Row],[CÓDIGO]],Consumo!$Z$3:$Z$862)</f>
        <v>23</v>
      </c>
      <c r="AU385" s="307">
        <f>SUMIF(Consumo!$C$3:$C$862,tabItens[[#This Row],[CÓDIGO]],Consumo!$AA$3:$AA$862)</f>
        <v>5</v>
      </c>
      <c r="AV385" s="308">
        <f>SUMIF(Consumo!$C$3:$C$862,tabItens[[#This Row],[CÓDIGO]],Consumo!$Y$3:$Y$862)</f>
        <v>1.9166666666666667</v>
      </c>
      <c r="AW385" s="281">
        <f>tabItens[[#This Row],[QTDE ATUAL]] + tabItens[[#This Row],[RC QTDE]] + tabItens[[#This Row],[AF SALDO]] + tabItens[[#This Row],[Recentes]]</f>
        <v>91</v>
      </c>
      <c r="AX385" s="309">
        <v>4</v>
      </c>
      <c r="AY385" s="309">
        <v>4</v>
      </c>
      <c r="AZ385" s="309">
        <f>IF(ISBLANK(tabItens[[#This Row],[CÓDIGO]]),"",tabItens[[#This Row],[PontoMês]] * (AZ$2+tabItens[[#This Row],[PontoQtM]]))</f>
        <v>16</v>
      </c>
      <c r="BA385" s="308">
        <f>tabItens[[#This Row],[PontoPed]] - tabItens[[#This Row],[Saldo]] + (1/10)</f>
        <v>-74.900000000000006</v>
      </c>
      <c r="BB385" s="308">
        <f xml:space="preserve"> tabItens[[#This Row],[PontoMês]] * BB$2 - tabItens[[#This Row],[QTDE ATUAL]] - (1/10)</f>
        <v>-87.1</v>
      </c>
      <c r="BC385" s="310">
        <f>IF( tabItens[[#This Row],[PontoPed]]&gt;0, IF(tabItens[[#This Row],[PontoPed]]&lt;1, 1, IF( tabItens[[#This Row],[Saldo]]&gt;tabItens[[#This Row],[PontoPed]], 0, (tabItens[[#This Row],[PontoPed]]-tabItens[[#This Row],[Saldo]])/tabItens[[#This Row],[PontoPed]] ) ), 0 )</f>
        <v>0</v>
      </c>
      <c r="BD385" s="311">
        <f>ROUNDDOWN(IF( OR( AND(tabItens[[#This Row],[PontoPed]]&lt;tabItens[[#This Row],[Saldo]],tabItens[[#This Row],[Saldo]]&gt;0), tabItens[[#This Row],[PontoPed]]=0), 99, IF(AND(tabItens[[#This Row],[Saldo]]=0,tabItens[[#This Row],[PontoPed]]&gt;0), 0, (1-tabItens[[#This Row],[PctAb]])*10 ) ),0)</f>
        <v>99</v>
      </c>
      <c r="BE385" s="312">
        <f>MAX(ROUNDDOWN( IF(tabItens[[#This Row],[Abaixo]] &gt; 0,   tabItens[[#This Row],[Abaixo]] + (tabItens[[#This Row],[PontoMês]] * IF( OR( ISBLANK(tabItens[[#This Row],[ATA Nº/ANO]]), tabItens[[#This Row],[ATA Nº/ANO]] = ""),BE$2,BE$1)),0),0),0)</f>
        <v>0</v>
      </c>
      <c r="BF38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5" s="313">
        <f>SUMIF(Consumo!$C$3:$C$862,tabItens[[#This Row],[CÓDIGO]],Consumo!$E$3:$E$862)</f>
        <v>0</v>
      </c>
      <c r="BH385" s="314">
        <f>IF(AND(tabItens[[#This Row],[Pend]] &gt; 0,tabItens[[#This Row],[Consumo]] &lt;&gt; 0), tabItens[[#This Row],[Pend]] / tabItens[[#This Row],[Consumo]], 0 )</f>
        <v>0</v>
      </c>
      <c r="BI385" s="313"/>
      <c r="BJ385" s="313"/>
      <c r="BK385" s="315" t="s">
        <v>907</v>
      </c>
    </row>
    <row r="386" spans="1:63" x14ac:dyDescent="0.3">
      <c r="A386" s="336">
        <v>102819</v>
      </c>
      <c r="B386" s="277" t="s">
        <v>1634</v>
      </c>
      <c r="C386" s="337" t="s">
        <v>264</v>
      </c>
      <c r="D386" s="338">
        <v>231.13</v>
      </c>
      <c r="E386" s="339"/>
      <c r="F386" s="339"/>
      <c r="G386" s="339" t="s">
        <v>892</v>
      </c>
      <c r="H386" s="281">
        <v>2</v>
      </c>
      <c r="I386" s="340">
        <v>103003</v>
      </c>
      <c r="J386" s="341">
        <v>231.13</v>
      </c>
      <c r="K386" s="342">
        <v>9</v>
      </c>
      <c r="L386" s="285">
        <f>IF(tabItens[[#This Row],[Média]] &gt; 0, tabItens[[#This Row],[QTDE ATUAL]] / tabItens[[#This Row],[Média]],999.9)</f>
        <v>3</v>
      </c>
      <c r="M386" s="286">
        <v>0</v>
      </c>
      <c r="N386" s="287">
        <f>tabItens[[#This Row],[VALOR UNIT.]] * tabItens[[#This Row],[LC]]</f>
        <v>0</v>
      </c>
      <c r="O386" s="344" t="s">
        <v>2149</v>
      </c>
      <c r="P386" s="289"/>
      <c r="Q386" s="345"/>
      <c r="R386" s="343"/>
      <c r="S386" s="346"/>
      <c r="T386" s="292">
        <f>ROUNDDOWN(IFERROR(tabItens[[#This Row],[ATA DT.VALID.]] - $D$1,0) / 30,0)</f>
        <v>-1507</v>
      </c>
      <c r="U386" s="277" t="s">
        <v>1543</v>
      </c>
      <c r="V386" s="293">
        <v>1</v>
      </c>
      <c r="W386" s="294" t="s">
        <v>903</v>
      </c>
      <c r="X386" s="295">
        <v>55</v>
      </c>
      <c r="Y386" s="296">
        <v>26</v>
      </c>
      <c r="Z386" s="297">
        <v>2956</v>
      </c>
      <c r="AA386" s="298">
        <v>2023</v>
      </c>
      <c r="AB386" s="299">
        <v>3</v>
      </c>
      <c r="AC386" s="299"/>
      <c r="AD386" s="298"/>
      <c r="AE386" s="299"/>
      <c r="AF386" s="292"/>
      <c r="AG386" s="300" t="s">
        <v>904</v>
      </c>
      <c r="AH386" s="301"/>
      <c r="AI386" s="292">
        <v>4</v>
      </c>
      <c r="AJ386" s="301">
        <v>44357</v>
      </c>
      <c r="AK386" s="301">
        <v>39374</v>
      </c>
      <c r="AL386" s="301">
        <v>44333</v>
      </c>
      <c r="AM386" s="346"/>
      <c r="AN386" s="339"/>
      <c r="AO386" s="302" t="str">
        <f>_xlfn.IFNA(IF(VLOOKUP(tabItens[[#This Row],[CÓDIGO]],tabExcluirDoEstoque[#Data],1,FALSE),"sim",""),"")</f>
        <v/>
      </c>
      <c r="AP386" s="303" t="str">
        <f ca="1">IF(OR(ISBLANK(tabItens[[#This Row],[ATA DT.VALID.]]),tabItens[[#This Row],[ATA DT.VALID.]]="",tabItens[[#This Row],[ATA DT.VALID.]]=" "),"",IF(TYPE(tabItens[[#This Row],[ATA DT.VALID.]])=1,ROUNDUP((tabItens[[#This Row],[ATA DT.VALID.]]-TODAY())/7,0),""))</f>
        <v/>
      </c>
      <c r="AQ386" s="304">
        <v>0</v>
      </c>
      <c r="AR386" s="305" t="str">
        <f>IF(ISBLANK(tabItens[[#This Row],[CÓDIGO]]),"",IFERROR(VLOOKUP(tabItens[[#This Row],[CÓDIGO]],Consumo!$C$3:$AC$862,26,FALSE),0))</f>
        <v>07.2023</v>
      </c>
      <c r="AS386" s="306">
        <f>SUMIF(Consumo!$C$3:$C$862,tabItens[[#This Row],[CÓDIGO]],Consumo!$N$3:$N$862) + SUMIF(Consumo!$C$3:$C$862,tabItens[[#This Row],[CÓDIGO]],Consumo!$O$3:$O$862) + SUMIF(Consumo!$C$3:$C$862,tabItens[[#This Row],[CÓDIGO]],Consumo!$P$3:$P$862) + SUMIF(Consumo!$C$3:$C$862,tabItens[[#This Row],[CÓDIGO]],Consumo!$Q$3:$Q$862)</f>
        <v>5</v>
      </c>
      <c r="AT386" s="306">
        <f>SUMIF(Consumo!$C$3:$C$862,tabItens[[#This Row],[CÓDIGO]],Consumo!$Z$3:$Z$862)</f>
        <v>9</v>
      </c>
      <c r="AU386" s="307">
        <f>SUMIF(Consumo!$C$3:$C$862,tabItens[[#This Row],[CÓDIGO]],Consumo!$AA$3:$AA$862)</f>
        <v>4</v>
      </c>
      <c r="AV386" s="308">
        <f>SUMIF(Consumo!$C$3:$C$862,tabItens[[#This Row],[CÓDIGO]],Consumo!$Y$3:$Y$862)</f>
        <v>0.66666666666666663</v>
      </c>
      <c r="AW386" s="281">
        <f>tabItens[[#This Row],[QTDE ATUAL]] + tabItens[[#This Row],[RC QTDE]] + tabItens[[#This Row],[AF SALDO]] + tabItens[[#This Row],[Recentes]]</f>
        <v>5</v>
      </c>
      <c r="AX386" s="309">
        <v>1</v>
      </c>
      <c r="AY386" s="309">
        <v>4</v>
      </c>
      <c r="AZ386" s="309">
        <f>IF(ISBLANK(tabItens[[#This Row],[CÓDIGO]]),"",tabItens[[#This Row],[PontoMês]] * (AZ$2+tabItens[[#This Row],[PontoQtM]]))</f>
        <v>4</v>
      </c>
      <c r="BA386" s="308">
        <f>tabItens[[#This Row],[PontoPed]] - tabItens[[#This Row],[Saldo]] + (1/10)</f>
        <v>-0.9</v>
      </c>
      <c r="BB386" s="308">
        <f xml:space="preserve"> tabItens[[#This Row],[PontoMês]] * BB$2 - tabItens[[#This Row],[QTDE ATUAL]] - (1/10)</f>
        <v>-1.1000000000000001</v>
      </c>
      <c r="BC386" s="310">
        <f>IF( tabItens[[#This Row],[PontoPed]]&gt;0, IF(tabItens[[#This Row],[PontoPed]]&lt;1, 1, IF( tabItens[[#This Row],[Saldo]]&gt;tabItens[[#This Row],[PontoPed]], 0, (tabItens[[#This Row],[PontoPed]]-tabItens[[#This Row],[Saldo]])/tabItens[[#This Row],[PontoPed]] ) ), 0 )</f>
        <v>0</v>
      </c>
      <c r="BD386" s="311">
        <f>ROUNDDOWN(IF( OR( AND(tabItens[[#This Row],[PontoPed]]&lt;tabItens[[#This Row],[Saldo]],tabItens[[#This Row],[Saldo]]&gt;0), tabItens[[#This Row],[PontoPed]]=0), 99, IF(AND(tabItens[[#This Row],[Saldo]]=0,tabItens[[#This Row],[PontoPed]]&gt;0), 0, (1-tabItens[[#This Row],[PctAb]])*10 ) ),0)</f>
        <v>99</v>
      </c>
      <c r="BE386" s="312">
        <f>MAX(ROUNDDOWN( IF(tabItens[[#This Row],[Abaixo]] &gt; 0,   tabItens[[#This Row],[Abaixo]] + (tabItens[[#This Row],[PontoMês]] * IF( OR( ISBLANK(tabItens[[#This Row],[ATA Nº/ANO]]), tabItens[[#This Row],[ATA Nº/ANO]] = ""),BE$2,BE$1)),0),0),0)</f>
        <v>0</v>
      </c>
      <c r="BF38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6" s="313">
        <f>SUMIF(Consumo!$C$3:$C$862,tabItens[[#This Row],[CÓDIGO]],Consumo!$E$3:$E$862)</f>
        <v>0</v>
      </c>
      <c r="BH386" s="314">
        <f>IF(AND(tabItens[[#This Row],[Pend]] &gt; 0,tabItens[[#This Row],[Consumo]] &lt;&gt; 0), tabItens[[#This Row],[Pend]] / tabItens[[#This Row],[Consumo]], 0 )</f>
        <v>0</v>
      </c>
      <c r="BI386" s="313"/>
      <c r="BJ386" s="313"/>
      <c r="BK386" s="315" t="s">
        <v>907</v>
      </c>
    </row>
    <row r="387" spans="1:63" x14ac:dyDescent="0.3">
      <c r="A387" s="336">
        <v>110771</v>
      </c>
      <c r="B387" s="277" t="s">
        <v>1713</v>
      </c>
      <c r="C387" s="337" t="s">
        <v>264</v>
      </c>
      <c r="D387" s="338">
        <v>19.3</v>
      </c>
      <c r="E387" s="339"/>
      <c r="F387" s="339"/>
      <c r="G387" s="339" t="s">
        <v>892</v>
      </c>
      <c r="H387" s="281">
        <v>30</v>
      </c>
      <c r="I387" s="340">
        <v>103003</v>
      </c>
      <c r="J387" s="341">
        <v>19.3</v>
      </c>
      <c r="K387" s="342">
        <v>93</v>
      </c>
      <c r="L387" s="285">
        <f>IF(tabItens[[#This Row],[Média]] &gt; 0, tabItens[[#This Row],[QTDE ATUAL]] / tabItens[[#This Row],[Média]],999.9)</f>
        <v>3.75</v>
      </c>
      <c r="M387" s="286">
        <v>0</v>
      </c>
      <c r="N387" s="287">
        <f>tabItens[[#This Row],[VALOR UNIT.]] * tabItens[[#This Row],[LC]]</f>
        <v>0</v>
      </c>
      <c r="O387" s="344" t="s">
        <v>2149</v>
      </c>
      <c r="P387" s="289"/>
      <c r="Q387" s="345"/>
      <c r="R387" s="343"/>
      <c r="S387" s="346"/>
      <c r="T387" s="292">
        <f>ROUNDDOWN(IFERROR(tabItens[[#This Row],[ATA DT.VALID.]] - $D$1,0) / 30,0)</f>
        <v>-1507</v>
      </c>
      <c r="U387" s="277" t="s">
        <v>1543</v>
      </c>
      <c r="V387" s="293">
        <v>1</v>
      </c>
      <c r="W387" s="294" t="s">
        <v>903</v>
      </c>
      <c r="X387" s="295">
        <v>55</v>
      </c>
      <c r="Y387" s="296">
        <v>26</v>
      </c>
      <c r="Z387" s="297">
        <v>2560</v>
      </c>
      <c r="AA387" s="298">
        <v>2023</v>
      </c>
      <c r="AB387" s="299">
        <v>30</v>
      </c>
      <c r="AC387" s="299"/>
      <c r="AD387" s="298"/>
      <c r="AE387" s="299"/>
      <c r="AF387" s="292"/>
      <c r="AG387" s="300" t="s">
        <v>904</v>
      </c>
      <c r="AH387" s="301"/>
      <c r="AI387" s="292">
        <v>32</v>
      </c>
      <c r="AJ387" s="301">
        <v>44336</v>
      </c>
      <c r="AK387" s="301">
        <v>39933</v>
      </c>
      <c r="AL387" s="301">
        <v>44333</v>
      </c>
      <c r="AM387" s="346"/>
      <c r="AN387" s="339"/>
      <c r="AO387" s="302" t="str">
        <f>_xlfn.IFNA(IF(VLOOKUP(tabItens[[#This Row],[CÓDIGO]],tabExcluirDoEstoque[#Data],1,FALSE),"sim",""),"")</f>
        <v/>
      </c>
      <c r="AP387" s="303" t="str">
        <f ca="1">IF(OR(ISBLANK(tabItens[[#This Row],[ATA DT.VALID.]]),tabItens[[#This Row],[ATA DT.VALID.]]="",tabItens[[#This Row],[ATA DT.VALID.]]=" "),"",IF(TYPE(tabItens[[#This Row],[ATA DT.VALID.]])=1,ROUNDUP((tabItens[[#This Row],[ATA DT.VALID.]]-TODAY())/7,0),""))</f>
        <v/>
      </c>
      <c r="AQ387" s="304">
        <v>0</v>
      </c>
      <c r="AR387" s="305" t="str">
        <f>IF(ISBLANK(tabItens[[#This Row],[CÓDIGO]]),"",IFERROR(VLOOKUP(tabItens[[#This Row],[CÓDIGO]],Consumo!$C$3:$AC$862,26,FALSE),0))</f>
        <v>09.2023</v>
      </c>
      <c r="AS387" s="306">
        <f>SUMIF(Consumo!$C$3:$C$862,tabItens[[#This Row],[CÓDIGO]],Consumo!$N$3:$N$862) + SUMIF(Consumo!$C$3:$C$862,tabItens[[#This Row],[CÓDIGO]],Consumo!$O$3:$O$862) + SUMIF(Consumo!$C$3:$C$862,tabItens[[#This Row],[CÓDIGO]],Consumo!$P$3:$P$862) + SUMIF(Consumo!$C$3:$C$862,tabItens[[#This Row],[CÓDIGO]],Consumo!$Q$3:$Q$862)</f>
        <v>37</v>
      </c>
      <c r="AT387" s="306">
        <f>SUMIF(Consumo!$C$3:$C$862,tabItens[[#This Row],[CÓDIGO]],Consumo!$Z$3:$Z$862)</f>
        <v>96</v>
      </c>
      <c r="AU387" s="307">
        <f>SUMIF(Consumo!$C$3:$C$862,tabItens[[#This Row],[CÓDIGO]],Consumo!$AA$3:$AA$862)</f>
        <v>27</v>
      </c>
      <c r="AV387" s="308">
        <f>SUMIF(Consumo!$C$3:$C$862,tabItens[[#This Row],[CÓDIGO]],Consumo!$Y$3:$Y$862)</f>
        <v>8</v>
      </c>
      <c r="AW387" s="281">
        <f>tabItens[[#This Row],[QTDE ATUAL]] + tabItens[[#This Row],[RC QTDE]] + tabItens[[#This Row],[AF SALDO]] + tabItens[[#This Row],[Recentes]]</f>
        <v>60</v>
      </c>
      <c r="AX387" s="309">
        <v>8</v>
      </c>
      <c r="AY387" s="309">
        <v>4</v>
      </c>
      <c r="AZ387" s="309">
        <f>IF(ISBLANK(tabItens[[#This Row],[CÓDIGO]]),"",tabItens[[#This Row],[PontoMês]] * (AZ$2+tabItens[[#This Row],[PontoQtM]]))</f>
        <v>32</v>
      </c>
      <c r="BA387" s="308">
        <f>tabItens[[#This Row],[PontoPed]] - tabItens[[#This Row],[Saldo]] + (1/10)</f>
        <v>-27.9</v>
      </c>
      <c r="BB387" s="308">
        <f xml:space="preserve"> tabItens[[#This Row],[PontoMês]] * BB$2 - tabItens[[#This Row],[QTDE ATUAL]] - (1/10)</f>
        <v>-22.1</v>
      </c>
      <c r="BC387" s="310">
        <f>IF( tabItens[[#This Row],[PontoPed]]&gt;0, IF(tabItens[[#This Row],[PontoPed]]&lt;1, 1, IF( tabItens[[#This Row],[Saldo]]&gt;tabItens[[#This Row],[PontoPed]], 0, (tabItens[[#This Row],[PontoPed]]-tabItens[[#This Row],[Saldo]])/tabItens[[#This Row],[PontoPed]] ) ), 0 )</f>
        <v>0</v>
      </c>
      <c r="BD387" s="311">
        <f>ROUNDDOWN(IF( OR( AND(tabItens[[#This Row],[PontoPed]]&lt;tabItens[[#This Row],[Saldo]],tabItens[[#This Row],[Saldo]]&gt;0), tabItens[[#This Row],[PontoPed]]=0), 99, IF(AND(tabItens[[#This Row],[Saldo]]=0,tabItens[[#This Row],[PontoPed]]&gt;0), 0, (1-tabItens[[#This Row],[PctAb]])*10 ) ),0)</f>
        <v>99</v>
      </c>
      <c r="BE387" s="312">
        <f>MAX(ROUNDDOWN( IF(tabItens[[#This Row],[Abaixo]] &gt; 0,   tabItens[[#This Row],[Abaixo]] + (tabItens[[#This Row],[PontoMês]] * IF( OR( ISBLANK(tabItens[[#This Row],[ATA Nº/ANO]]), tabItens[[#This Row],[ATA Nº/ANO]] = ""),BE$2,BE$1)),0),0),0)</f>
        <v>0</v>
      </c>
      <c r="BF38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7" s="313">
        <f>SUMIF(Consumo!$C$3:$C$862,tabItens[[#This Row],[CÓDIGO]],Consumo!$E$3:$E$862)</f>
        <v>0</v>
      </c>
      <c r="BH387" s="314">
        <f>IF(AND(tabItens[[#This Row],[Pend]] &gt; 0,tabItens[[#This Row],[Consumo]] &lt;&gt; 0), tabItens[[#This Row],[Pend]] / tabItens[[#This Row],[Consumo]], 0 )</f>
        <v>0</v>
      </c>
      <c r="BI387" s="313"/>
      <c r="BJ387" s="313"/>
      <c r="BK387" s="315" t="s">
        <v>907</v>
      </c>
    </row>
    <row r="388" spans="1:63" x14ac:dyDescent="0.3">
      <c r="A388" s="336">
        <v>15167</v>
      </c>
      <c r="B388" s="277" t="s">
        <v>1126</v>
      </c>
      <c r="C388" s="337" t="s">
        <v>264</v>
      </c>
      <c r="D388" s="338">
        <v>24.4</v>
      </c>
      <c r="E388" s="339"/>
      <c r="F388" s="339"/>
      <c r="G388" s="339" t="s">
        <v>892</v>
      </c>
      <c r="H388" s="281">
        <v>290</v>
      </c>
      <c r="I388" s="340">
        <v>103003</v>
      </c>
      <c r="J388" s="341">
        <v>24.4</v>
      </c>
      <c r="K388" s="342">
        <v>465</v>
      </c>
      <c r="L388" s="285">
        <f>IF(tabItens[[#This Row],[Média]] &gt; 0, tabItens[[#This Row],[QTDE ATUAL]] / tabItens[[#This Row],[Média]],999.9)</f>
        <v>7.3572938689217766</v>
      </c>
      <c r="M388" s="286">
        <v>0</v>
      </c>
      <c r="N388" s="287">
        <f>tabItens[[#This Row],[VALOR UNIT.]] * tabItens[[#This Row],[LC]]</f>
        <v>0</v>
      </c>
      <c r="O388" s="344" t="s">
        <v>2149</v>
      </c>
      <c r="P388" s="289"/>
      <c r="Q388" s="345"/>
      <c r="R388" s="343"/>
      <c r="S388" s="346"/>
      <c r="T388" s="292">
        <f>ROUNDDOWN(IFERROR(tabItens[[#This Row],[ATA DT.VALID.]] - $D$1,0) / 30,0)</f>
        <v>-1507</v>
      </c>
      <c r="U388" s="277" t="s">
        <v>1127</v>
      </c>
      <c r="V388" s="293">
        <v>1</v>
      </c>
      <c r="W388" s="294" t="s">
        <v>903</v>
      </c>
      <c r="X388" s="295">
        <v>55</v>
      </c>
      <c r="Y388" s="296">
        <v>49</v>
      </c>
      <c r="Z388" s="297">
        <v>2376</v>
      </c>
      <c r="AA388" s="298">
        <v>2023</v>
      </c>
      <c r="AB388" s="299">
        <v>1100</v>
      </c>
      <c r="AC388" s="299"/>
      <c r="AD388" s="298"/>
      <c r="AE388" s="299"/>
      <c r="AF388" s="292"/>
      <c r="AG388" s="300" t="s">
        <v>904</v>
      </c>
      <c r="AH388" s="301"/>
      <c r="AI388" s="292">
        <v>156</v>
      </c>
      <c r="AJ388" s="301">
        <v>45006</v>
      </c>
      <c r="AK388" s="301" t="s">
        <v>892</v>
      </c>
      <c r="AL388" s="301">
        <v>44917</v>
      </c>
      <c r="AM388" s="346"/>
      <c r="AN388" s="339"/>
      <c r="AO388" s="302" t="str">
        <f>_xlfn.IFNA(IF(VLOOKUP(tabItens[[#This Row],[CÓDIGO]],tabExcluirDoEstoque[#Data],1,FALSE),"sim",""),"")</f>
        <v/>
      </c>
      <c r="AP388" s="303" t="str">
        <f ca="1">IF(OR(ISBLANK(tabItens[[#This Row],[ATA DT.VALID.]]),tabItens[[#This Row],[ATA DT.VALID.]]="",tabItens[[#This Row],[ATA DT.VALID.]]=" "),"",IF(TYPE(tabItens[[#This Row],[ATA DT.VALID.]])=1,ROUNDUP((tabItens[[#This Row],[ATA DT.VALID.]]-TODAY())/7,0),""))</f>
        <v/>
      </c>
      <c r="AQ388" s="304">
        <v>0</v>
      </c>
      <c r="AR388" s="305" t="str">
        <f>IF(ISBLANK(tabItens[[#This Row],[CÓDIGO]]),"",IFERROR(VLOOKUP(tabItens[[#This Row],[CÓDIGO]],Consumo!$C$3:$AC$862,26,FALSE),0))</f>
        <v>04.2023</v>
      </c>
      <c r="AS388" s="306">
        <f>SUMIF(Consumo!$C$3:$C$862,tabItens[[#This Row],[CÓDIGO]],Consumo!$N$3:$N$862) + SUMIF(Consumo!$C$3:$C$862,tabItens[[#This Row],[CÓDIGO]],Consumo!$O$3:$O$862) + SUMIF(Consumo!$C$3:$C$862,tabItens[[#This Row],[CÓDIGO]],Consumo!$P$3:$P$862) + SUMIF(Consumo!$C$3:$C$862,tabItens[[#This Row],[CÓDIGO]],Consumo!$Q$3:$Q$862)</f>
        <v>0</v>
      </c>
      <c r="AT388" s="306">
        <f>SUMIF(Consumo!$C$3:$C$862,tabItens[[#This Row],[CÓDIGO]],Consumo!$Z$3:$Z$862)</f>
        <v>473</v>
      </c>
      <c r="AU388" s="307">
        <f>SUMIF(Consumo!$C$3:$C$862,tabItens[[#This Row],[CÓDIGO]],Consumo!$AA$3:$AA$862)</f>
        <v>120</v>
      </c>
      <c r="AV388" s="308">
        <f>SUMIF(Consumo!$C$3:$C$862,tabItens[[#This Row],[CÓDIGO]],Consumo!$Y$3:$Y$862)</f>
        <v>39.416666666666664</v>
      </c>
      <c r="AW388" s="281">
        <f>tabItens[[#This Row],[QTDE ATUAL]] + tabItens[[#This Row],[RC QTDE]] + tabItens[[#This Row],[AF SALDO]] + tabItens[[#This Row],[Recentes]]</f>
        <v>1390</v>
      </c>
      <c r="AX388" s="309">
        <v>55</v>
      </c>
      <c r="AY388" s="309">
        <v>4</v>
      </c>
      <c r="AZ388" s="309">
        <f>IF(ISBLANK(tabItens[[#This Row],[CÓDIGO]]),"",tabItens[[#This Row],[PontoMês]] * (AZ$2+tabItens[[#This Row],[PontoQtM]]))</f>
        <v>220</v>
      </c>
      <c r="BA388" s="308">
        <f>tabItens[[#This Row],[PontoPed]] - tabItens[[#This Row],[Saldo]] + (1/10)</f>
        <v>-1169.9000000000001</v>
      </c>
      <c r="BB388" s="308">
        <f xml:space="preserve"> tabItens[[#This Row],[PontoMês]] * BB$2 - tabItens[[#This Row],[QTDE ATUAL]] - (1/10)</f>
        <v>-235.1</v>
      </c>
      <c r="BC388" s="310">
        <f>IF( tabItens[[#This Row],[PontoPed]]&gt;0, IF(tabItens[[#This Row],[PontoPed]]&lt;1, 1, IF( tabItens[[#This Row],[Saldo]]&gt;tabItens[[#This Row],[PontoPed]], 0, (tabItens[[#This Row],[PontoPed]]-tabItens[[#This Row],[Saldo]])/tabItens[[#This Row],[PontoPed]] ) ), 0 )</f>
        <v>0</v>
      </c>
      <c r="BD388" s="311">
        <f>ROUNDDOWN(IF( OR( AND(tabItens[[#This Row],[PontoPed]]&lt;tabItens[[#This Row],[Saldo]],tabItens[[#This Row],[Saldo]]&gt;0), tabItens[[#This Row],[PontoPed]]=0), 99, IF(AND(tabItens[[#This Row],[Saldo]]=0,tabItens[[#This Row],[PontoPed]]&gt;0), 0, (1-tabItens[[#This Row],[PctAb]])*10 ) ),0)</f>
        <v>99</v>
      </c>
      <c r="BE388" s="312">
        <f>MAX(ROUNDDOWN( IF(tabItens[[#This Row],[Abaixo]] &gt; 0,   tabItens[[#This Row],[Abaixo]] + (tabItens[[#This Row],[PontoMês]] * IF( OR( ISBLANK(tabItens[[#This Row],[ATA Nº/ANO]]), tabItens[[#This Row],[ATA Nº/ANO]] = ""),BE$2,BE$1)),0),0),0)</f>
        <v>0</v>
      </c>
      <c r="BF38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8" s="313">
        <f>SUMIF(Consumo!$C$3:$C$862,tabItens[[#This Row],[CÓDIGO]],Consumo!$E$3:$E$862)</f>
        <v>8</v>
      </c>
      <c r="BH388" s="314">
        <f>IF(AND(tabItens[[#This Row],[Pend]] &gt; 0,tabItens[[#This Row],[Consumo]] &lt;&gt; 0), tabItens[[#This Row],[Pend]] / tabItens[[#This Row],[Consumo]], 0 )</f>
        <v>1.6913319238900635E-2</v>
      </c>
      <c r="BI388" s="313"/>
      <c r="BJ388" s="313"/>
      <c r="BK388" s="315" t="s">
        <v>907</v>
      </c>
    </row>
    <row r="389" spans="1:63" x14ac:dyDescent="0.3">
      <c r="A389" s="336">
        <v>127384</v>
      </c>
      <c r="B389" s="277" t="s">
        <v>1823</v>
      </c>
      <c r="C389" s="337" t="s">
        <v>261</v>
      </c>
      <c r="D389" s="338">
        <v>22.9</v>
      </c>
      <c r="E389" s="339"/>
      <c r="F389" s="339"/>
      <c r="G389" s="339" t="s">
        <v>892</v>
      </c>
      <c r="H389" s="281">
        <v>258</v>
      </c>
      <c r="I389" s="340">
        <v>103003</v>
      </c>
      <c r="J389" s="341">
        <v>22.9</v>
      </c>
      <c r="K389" s="342">
        <v>285</v>
      </c>
      <c r="L389" s="285">
        <f>IF(tabItens[[#This Row],[Média]] &gt; 0, tabItens[[#This Row],[QTDE ATUAL]] / tabItens[[#This Row],[Média]],999.9)</f>
        <v>8.6480446927374306</v>
      </c>
      <c r="M389" s="286">
        <v>0</v>
      </c>
      <c r="N389" s="287">
        <f>tabItens[[#This Row],[VALOR UNIT.]] * tabItens[[#This Row],[LC]]</f>
        <v>0</v>
      </c>
      <c r="O389" s="344" t="s">
        <v>2220</v>
      </c>
      <c r="P389" s="289"/>
      <c r="Q389" s="345"/>
      <c r="R389" s="343"/>
      <c r="S389" s="346"/>
      <c r="T389" s="292">
        <f>ROUNDDOWN(IFERROR(tabItens[[#This Row],[ATA DT.VALID.]] - $D$1,0) / 30,0)</f>
        <v>-1507</v>
      </c>
      <c r="U389" s="277" t="s">
        <v>1154</v>
      </c>
      <c r="V389" s="293">
        <v>1</v>
      </c>
      <c r="W389" s="294" t="s">
        <v>906</v>
      </c>
      <c r="X389" s="295">
        <v>51</v>
      </c>
      <c r="Y389" s="296">
        <v>33</v>
      </c>
      <c r="Z389" s="297"/>
      <c r="AA389" s="298"/>
      <c r="AB389" s="299"/>
      <c r="AC389" s="299"/>
      <c r="AD389" s="298"/>
      <c r="AE389" s="299"/>
      <c r="AF389" s="292"/>
      <c r="AG389" s="300" t="s">
        <v>904</v>
      </c>
      <c r="AH389" s="301"/>
      <c r="AI389" s="292">
        <v>120</v>
      </c>
      <c r="AJ389" s="301">
        <v>45181</v>
      </c>
      <c r="AK389" s="301">
        <v>41688</v>
      </c>
      <c r="AL389" s="301">
        <v>45160</v>
      </c>
      <c r="AM389" s="346"/>
      <c r="AN389" s="339"/>
      <c r="AO389" s="302" t="str">
        <f>_xlfn.IFNA(IF(VLOOKUP(tabItens[[#This Row],[CÓDIGO]],tabExcluirDoEstoque[#Data],1,FALSE),"sim",""),"")</f>
        <v/>
      </c>
      <c r="AP389" s="303" t="str">
        <f ca="1">IF(OR(ISBLANK(tabItens[[#This Row],[ATA DT.VALID.]]),tabItens[[#This Row],[ATA DT.VALID.]]="",tabItens[[#This Row],[ATA DT.VALID.]]=" "),"",IF(TYPE(tabItens[[#This Row],[ATA DT.VALID.]])=1,ROUNDUP((tabItens[[#This Row],[ATA DT.VALID.]]-TODAY())/7,0),""))</f>
        <v/>
      </c>
      <c r="AQ389" s="304">
        <v>34</v>
      </c>
      <c r="AR389" s="305" t="str">
        <f>IF(ISBLANK(tabItens[[#This Row],[CÓDIGO]]),"",IFERROR(VLOOKUP(tabItens[[#This Row],[CÓDIGO]],Consumo!$C$3:$AC$862,26,FALSE),0))</f>
        <v>09.2023</v>
      </c>
      <c r="AS389" s="306">
        <f>SUMIF(Consumo!$C$3:$C$862,tabItens[[#This Row],[CÓDIGO]],Consumo!$N$3:$N$862) + SUMIF(Consumo!$C$3:$C$862,tabItens[[#This Row],[CÓDIGO]],Consumo!$O$3:$O$862) + SUMIF(Consumo!$C$3:$C$862,tabItens[[#This Row],[CÓDIGO]],Consumo!$P$3:$P$862) + SUMIF(Consumo!$C$3:$C$862,tabItens[[#This Row],[CÓDIGO]],Consumo!$Q$3:$Q$862)</f>
        <v>75</v>
      </c>
      <c r="AT389" s="306">
        <f>SUMIF(Consumo!$C$3:$C$862,tabItens[[#This Row],[CÓDIGO]],Consumo!$Z$3:$Z$862)</f>
        <v>358</v>
      </c>
      <c r="AU389" s="307">
        <f>SUMIF(Consumo!$C$3:$C$862,tabItens[[#This Row],[CÓDIGO]],Consumo!$AA$3:$AA$862)</f>
        <v>63</v>
      </c>
      <c r="AV389" s="308">
        <f>SUMIF(Consumo!$C$3:$C$862,tabItens[[#This Row],[CÓDIGO]],Consumo!$Y$3:$Y$862)</f>
        <v>29.833333333333332</v>
      </c>
      <c r="AW389" s="281">
        <f>tabItens[[#This Row],[QTDE ATUAL]] + tabItens[[#This Row],[RC QTDE]] + tabItens[[#This Row],[AF SALDO]] + tabItens[[#This Row],[Recentes]]</f>
        <v>292</v>
      </c>
      <c r="AX389" s="309">
        <v>13</v>
      </c>
      <c r="AY389" s="309">
        <v>4</v>
      </c>
      <c r="AZ389" s="309">
        <f>IF(ISBLANK(tabItens[[#This Row],[CÓDIGO]]),"",tabItens[[#This Row],[PontoMês]] * (AZ$2+tabItens[[#This Row],[PontoQtM]]))</f>
        <v>52</v>
      </c>
      <c r="BA389" s="308">
        <f>tabItens[[#This Row],[PontoPed]] - tabItens[[#This Row],[Saldo]] + (1/10)</f>
        <v>-239.9</v>
      </c>
      <c r="BB389" s="308">
        <f xml:space="preserve"> tabItens[[#This Row],[PontoMês]] * BB$2 - tabItens[[#This Row],[QTDE ATUAL]] - (1/10)</f>
        <v>-245.1</v>
      </c>
      <c r="BC389" s="310">
        <f>IF( tabItens[[#This Row],[PontoPed]]&gt;0, IF(tabItens[[#This Row],[PontoPed]]&lt;1, 1, IF( tabItens[[#This Row],[Saldo]]&gt;tabItens[[#This Row],[PontoPed]], 0, (tabItens[[#This Row],[PontoPed]]-tabItens[[#This Row],[Saldo]])/tabItens[[#This Row],[PontoPed]] ) ), 0 )</f>
        <v>0</v>
      </c>
      <c r="BD389" s="311">
        <f>ROUNDDOWN(IF( OR( AND(tabItens[[#This Row],[PontoPed]]&lt;tabItens[[#This Row],[Saldo]],tabItens[[#This Row],[Saldo]]&gt;0), tabItens[[#This Row],[PontoPed]]=0), 99, IF(AND(tabItens[[#This Row],[Saldo]]=0,tabItens[[#This Row],[PontoPed]]&gt;0), 0, (1-tabItens[[#This Row],[PctAb]])*10 ) ),0)</f>
        <v>99</v>
      </c>
      <c r="BE389" s="312">
        <f>MAX(ROUNDDOWN( IF(tabItens[[#This Row],[Abaixo]] &gt; 0,   tabItens[[#This Row],[Abaixo]] + (tabItens[[#This Row],[PontoMês]] * IF( OR( ISBLANK(tabItens[[#This Row],[ATA Nº/ANO]]), tabItens[[#This Row],[ATA Nº/ANO]] = ""),BE$2,BE$1)),0),0),0)</f>
        <v>0</v>
      </c>
      <c r="BF38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89" s="313">
        <f>SUMIF(Consumo!$C$3:$C$862,tabItens[[#This Row],[CÓDIGO]],Consumo!$E$3:$E$862)</f>
        <v>0</v>
      </c>
      <c r="BH389" s="314">
        <f>IF(AND(tabItens[[#This Row],[Pend]] &gt; 0,tabItens[[#This Row],[Consumo]] &lt;&gt; 0), tabItens[[#This Row],[Pend]] / tabItens[[#This Row],[Consumo]], 0 )</f>
        <v>0</v>
      </c>
      <c r="BI389" s="313"/>
      <c r="BJ389" s="313"/>
      <c r="BK389" s="315" t="s">
        <v>907</v>
      </c>
    </row>
    <row r="390" spans="1:63" x14ac:dyDescent="0.3">
      <c r="A390" s="336">
        <v>14001</v>
      </c>
      <c r="B390" s="277" t="s">
        <v>1092</v>
      </c>
      <c r="C390" s="337" t="s">
        <v>288</v>
      </c>
      <c r="D390" s="338">
        <v>49.21</v>
      </c>
      <c r="E390" s="339"/>
      <c r="F390" s="339"/>
      <c r="G390" s="339" t="s">
        <v>892</v>
      </c>
      <c r="H390" s="281">
        <v>0</v>
      </c>
      <c r="I390" s="340">
        <v>103003</v>
      </c>
      <c r="J390" s="341">
        <v>49.21</v>
      </c>
      <c r="K390" s="342">
        <v>195</v>
      </c>
      <c r="L390" s="285">
        <f>IF(tabItens[[#This Row],[Média]] &gt; 0, tabItens[[#This Row],[QTDE ATUAL]] / tabItens[[#This Row],[Média]],999.9)</f>
        <v>0</v>
      </c>
      <c r="M390" s="286">
        <v>0</v>
      </c>
      <c r="N390" s="287">
        <f>tabItens[[#This Row],[VALOR UNIT.]] * tabItens[[#This Row],[LC]]</f>
        <v>0</v>
      </c>
      <c r="O390" s="344" t="s">
        <v>2143</v>
      </c>
      <c r="P390" s="289"/>
      <c r="Q390" s="345"/>
      <c r="R390" s="343"/>
      <c r="S390" s="346"/>
      <c r="T390" s="292">
        <f>ROUNDDOWN(IFERROR(tabItens[[#This Row],[ATA DT.VALID.]] - $D$1,0) / 30,0)</f>
        <v>-1507</v>
      </c>
      <c r="U390" s="277" t="s">
        <v>1005</v>
      </c>
      <c r="V390" s="293">
        <v>1</v>
      </c>
      <c r="W390" s="294" t="s">
        <v>906</v>
      </c>
      <c r="X390" s="295">
        <v>51</v>
      </c>
      <c r="Y390" s="296">
        <v>3</v>
      </c>
      <c r="Z390" s="297"/>
      <c r="AA390" s="298"/>
      <c r="AB390" s="299"/>
      <c r="AC390" s="299">
        <v>11593</v>
      </c>
      <c r="AD390" s="298">
        <v>2023</v>
      </c>
      <c r="AE390" s="299">
        <v>800</v>
      </c>
      <c r="AF390" s="292">
        <v>800</v>
      </c>
      <c r="AG390" s="300" t="s">
        <v>2088</v>
      </c>
      <c r="AH390" s="301">
        <v>45217</v>
      </c>
      <c r="AI390" s="292">
        <v>72</v>
      </c>
      <c r="AJ390" s="301">
        <v>44762</v>
      </c>
      <c r="AK390" s="301" t="s">
        <v>892</v>
      </c>
      <c r="AL390" s="301">
        <v>45183</v>
      </c>
      <c r="AM390" s="346"/>
      <c r="AN390" s="339"/>
      <c r="AO390" s="302" t="str">
        <f>_xlfn.IFNA(IF(VLOOKUP(tabItens[[#This Row],[CÓDIGO]],tabExcluirDoEstoque[#Data],1,FALSE),"sim",""),"")</f>
        <v/>
      </c>
      <c r="AP390" s="303" t="str">
        <f ca="1">IF(OR(ISBLANK(tabItens[[#This Row],[ATA DT.VALID.]]),tabItens[[#This Row],[ATA DT.VALID.]]="",tabItens[[#This Row],[ATA DT.VALID.]]=" "),"",IF(TYPE(tabItens[[#This Row],[ATA DT.VALID.]])=1,ROUNDUP((tabItens[[#This Row],[ATA DT.VALID.]]-TODAY())/7,0),""))</f>
        <v/>
      </c>
      <c r="AQ390" s="304">
        <v>0</v>
      </c>
      <c r="AR390" s="305" t="str">
        <f>IF(ISBLANK(tabItens[[#This Row],[CÓDIGO]]),"",IFERROR(VLOOKUP(tabItens[[#This Row],[CÓDIGO]],Consumo!$C$3:$AC$862,26,FALSE),0))</f>
        <v>05.2023</v>
      </c>
      <c r="AS390" s="306">
        <f>SUMIF(Consumo!$C$3:$C$862,tabItens[[#This Row],[CÓDIGO]],Consumo!$N$3:$N$862) + SUMIF(Consumo!$C$3:$C$862,tabItens[[#This Row],[CÓDIGO]],Consumo!$O$3:$O$862) + SUMIF(Consumo!$C$3:$C$862,tabItens[[#This Row],[CÓDIGO]],Consumo!$P$3:$P$862) + SUMIF(Consumo!$C$3:$C$862,tabItens[[#This Row],[CÓDIGO]],Consumo!$Q$3:$Q$862)</f>
        <v>0</v>
      </c>
      <c r="AT390" s="306">
        <f>SUMIF(Consumo!$C$3:$C$862,tabItens[[#This Row],[CÓDIGO]],Consumo!$Z$3:$Z$862)</f>
        <v>215</v>
      </c>
      <c r="AU390" s="307">
        <f>SUMIF(Consumo!$C$3:$C$862,tabItens[[#This Row],[CÓDIGO]],Consumo!$AA$3:$AA$862)</f>
        <v>40</v>
      </c>
      <c r="AV390" s="308">
        <f>SUMIF(Consumo!$C$3:$C$862,tabItens[[#This Row],[CÓDIGO]],Consumo!$Y$3:$Y$862)</f>
        <v>17.916666666666668</v>
      </c>
      <c r="AW390" s="281">
        <f>tabItens[[#This Row],[QTDE ATUAL]] + tabItens[[#This Row],[RC QTDE]] + tabItens[[#This Row],[AF SALDO]] + tabItens[[#This Row],[Recentes]]</f>
        <v>800</v>
      </c>
      <c r="AX390" s="309">
        <v>18</v>
      </c>
      <c r="AY390" s="309">
        <v>4</v>
      </c>
      <c r="AZ390" s="309">
        <f>IF(ISBLANK(tabItens[[#This Row],[CÓDIGO]]),"",tabItens[[#This Row],[PontoMês]] * (AZ$2+tabItens[[#This Row],[PontoQtM]]))</f>
        <v>72</v>
      </c>
      <c r="BA390" s="308">
        <f>tabItens[[#This Row],[PontoPed]] - tabItens[[#This Row],[Saldo]] + (1/10)</f>
        <v>-727.9</v>
      </c>
      <c r="BB390" s="308">
        <f xml:space="preserve"> tabItens[[#This Row],[PontoMês]] * BB$2 - tabItens[[#This Row],[QTDE ATUAL]] - (1/10)</f>
        <v>17.899999999999999</v>
      </c>
      <c r="BC390" s="310">
        <f>IF( tabItens[[#This Row],[PontoPed]]&gt;0, IF(tabItens[[#This Row],[PontoPed]]&lt;1, 1, IF( tabItens[[#This Row],[Saldo]]&gt;tabItens[[#This Row],[PontoPed]], 0, (tabItens[[#This Row],[PontoPed]]-tabItens[[#This Row],[Saldo]])/tabItens[[#This Row],[PontoPed]] ) ), 0 )</f>
        <v>0</v>
      </c>
      <c r="BD390" s="311">
        <f>ROUNDDOWN(IF( OR( AND(tabItens[[#This Row],[PontoPed]]&lt;tabItens[[#This Row],[Saldo]],tabItens[[#This Row],[Saldo]]&gt;0), tabItens[[#This Row],[PontoPed]]=0), 99, IF(AND(tabItens[[#This Row],[Saldo]]=0,tabItens[[#This Row],[PontoPed]]&gt;0), 0, (1-tabItens[[#This Row],[PctAb]])*10 ) ),0)</f>
        <v>99</v>
      </c>
      <c r="BE390" s="312">
        <f>MAX(ROUNDDOWN( IF(tabItens[[#This Row],[Abaixo]] &gt; 0,   tabItens[[#This Row],[Abaixo]] + (tabItens[[#This Row],[PontoMês]] * IF( OR( ISBLANK(tabItens[[#This Row],[ATA Nº/ANO]]), tabItens[[#This Row],[ATA Nº/ANO]] = ""),BE$2,BE$1)),0),0),0)</f>
        <v>0</v>
      </c>
      <c r="BF39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0" s="313">
        <f>SUMIF(Consumo!$C$3:$C$862,tabItens[[#This Row],[CÓDIGO]],Consumo!$E$3:$E$862)</f>
        <v>0</v>
      </c>
      <c r="BH390" s="314">
        <f>IF(AND(tabItens[[#This Row],[Pend]] &gt; 0,tabItens[[#This Row],[Consumo]] &lt;&gt; 0), tabItens[[#This Row],[Pend]] / tabItens[[#This Row],[Consumo]], 0 )</f>
        <v>0</v>
      </c>
      <c r="BI390" s="313"/>
      <c r="BJ390" s="313"/>
      <c r="BK390" s="315" t="s">
        <v>907</v>
      </c>
    </row>
    <row r="391" spans="1:63" x14ac:dyDescent="0.3">
      <c r="A391" s="336">
        <v>100362</v>
      </c>
      <c r="B391" s="277" t="s">
        <v>1614</v>
      </c>
      <c r="C391" s="337" t="s">
        <v>612</v>
      </c>
      <c r="D391" s="338">
        <v>26.43</v>
      </c>
      <c r="E391" s="339"/>
      <c r="F391" s="339"/>
      <c r="G391" s="339" t="s">
        <v>892</v>
      </c>
      <c r="H391" s="281">
        <v>2665</v>
      </c>
      <c r="I391" s="340">
        <v>103003</v>
      </c>
      <c r="J391" s="341">
        <v>26.43</v>
      </c>
      <c r="K391" s="342">
        <v>3661</v>
      </c>
      <c r="L391" s="285">
        <f>IF(tabItens[[#This Row],[Média]] &gt; 0, tabItens[[#This Row],[QTDE ATUAL]] / tabItens[[#This Row],[Média]],999.9)</f>
        <v>8.5257264729405495</v>
      </c>
      <c r="M391" s="286">
        <v>0</v>
      </c>
      <c r="N391" s="287">
        <f>tabItens[[#This Row],[VALOR UNIT.]] * tabItens[[#This Row],[LC]]</f>
        <v>0</v>
      </c>
      <c r="O391" s="344" t="s">
        <v>2143</v>
      </c>
      <c r="P391" s="289"/>
      <c r="Q391" s="345"/>
      <c r="R391" s="343"/>
      <c r="S391" s="346"/>
      <c r="T391" s="292">
        <f>ROUNDDOWN(IFERROR(tabItens[[#This Row],[ATA DT.VALID.]] - $D$1,0) / 30,0)</f>
        <v>-1507</v>
      </c>
      <c r="U391" s="277" t="s">
        <v>1005</v>
      </c>
      <c r="V391" s="293">
        <v>1</v>
      </c>
      <c r="W391" s="294" t="s">
        <v>906</v>
      </c>
      <c r="X391" s="295">
        <v>51</v>
      </c>
      <c r="Y391" s="296">
        <v>3</v>
      </c>
      <c r="Z391" s="297"/>
      <c r="AA391" s="298"/>
      <c r="AB391" s="299"/>
      <c r="AC391" s="299">
        <v>8935</v>
      </c>
      <c r="AD391" s="298">
        <v>2023</v>
      </c>
      <c r="AE391" s="299">
        <v>4000</v>
      </c>
      <c r="AF391" s="292">
        <v>8000</v>
      </c>
      <c r="AG391" s="300" t="s">
        <v>2098</v>
      </c>
      <c r="AH391" s="301">
        <v>45180</v>
      </c>
      <c r="AI391" s="292">
        <v>1220</v>
      </c>
      <c r="AJ391" s="301">
        <v>45163</v>
      </c>
      <c r="AK391" s="301">
        <v>39258</v>
      </c>
      <c r="AL391" s="301">
        <v>45148</v>
      </c>
      <c r="AM391" s="346"/>
      <c r="AN391" s="339"/>
      <c r="AO391" s="302" t="str">
        <f>_xlfn.IFNA(IF(VLOOKUP(tabItens[[#This Row],[CÓDIGO]],tabExcluirDoEstoque[#Data],1,FALSE),"sim",""),"")</f>
        <v/>
      </c>
      <c r="AP391" s="303" t="str">
        <f ca="1">IF(OR(ISBLANK(tabItens[[#This Row],[ATA DT.VALID.]]),tabItens[[#This Row],[ATA DT.VALID.]]="",tabItens[[#This Row],[ATA DT.VALID.]]=" "),"",IF(TYPE(tabItens[[#This Row],[ATA DT.VALID.]])=1,ROUNDUP((tabItens[[#This Row],[ATA DT.VALID.]]-TODAY())/7,0),""))</f>
        <v/>
      </c>
      <c r="AQ391" s="304">
        <v>0</v>
      </c>
      <c r="AR391" s="305" t="str">
        <f>IF(ISBLANK(tabItens[[#This Row],[CÓDIGO]]),"",IFERROR(VLOOKUP(tabItens[[#This Row],[CÓDIGO]],Consumo!$C$3:$AC$862,26,FALSE),0))</f>
        <v>09.2023</v>
      </c>
      <c r="AS391" s="306">
        <f>SUMIF(Consumo!$C$3:$C$862,tabItens[[#This Row],[CÓDIGO]],Consumo!$N$3:$N$862) + SUMIF(Consumo!$C$3:$C$862,tabItens[[#This Row],[CÓDIGO]],Consumo!$O$3:$O$862) + SUMIF(Consumo!$C$3:$C$862,tabItens[[#This Row],[CÓDIGO]],Consumo!$P$3:$P$862) + SUMIF(Consumo!$C$3:$C$862,tabItens[[#This Row],[CÓDIGO]],Consumo!$Q$3:$Q$862)</f>
        <v>1230</v>
      </c>
      <c r="AT391" s="306">
        <f>SUMIF(Consumo!$C$3:$C$862,tabItens[[#This Row],[CÓDIGO]],Consumo!$Z$3:$Z$862)</f>
        <v>3798</v>
      </c>
      <c r="AU391" s="307">
        <f>SUMIF(Consumo!$C$3:$C$862,tabItens[[#This Row],[CÓDIGO]],Consumo!$AA$3:$AA$862)</f>
        <v>1091</v>
      </c>
      <c r="AV391" s="308">
        <f>SUMIF(Consumo!$C$3:$C$862,tabItens[[#This Row],[CÓDIGO]],Consumo!$Y$3:$Y$862)</f>
        <v>312.58333333333331</v>
      </c>
      <c r="AW391" s="281">
        <f>tabItens[[#This Row],[QTDE ATUAL]] + tabItens[[#This Row],[RC QTDE]] + tabItens[[#This Row],[AF SALDO]] + tabItens[[#This Row],[Recentes]]</f>
        <v>6665</v>
      </c>
      <c r="AX391" s="309">
        <v>24.9</v>
      </c>
      <c r="AY391" s="309">
        <v>4</v>
      </c>
      <c r="AZ391" s="309">
        <f>IF(ISBLANK(tabItens[[#This Row],[CÓDIGO]]),"",tabItens[[#This Row],[PontoMês]] * (AZ$2+tabItens[[#This Row],[PontoQtM]]))</f>
        <v>99.6</v>
      </c>
      <c r="BA391" s="308">
        <f>tabItens[[#This Row],[PontoPed]] - tabItens[[#This Row],[Saldo]] + (1/10)</f>
        <v>-6565.2999999999993</v>
      </c>
      <c r="BB391" s="308">
        <f xml:space="preserve"> tabItens[[#This Row],[PontoMês]] * BB$2 - tabItens[[#This Row],[QTDE ATUAL]] - (1/10)</f>
        <v>-2640.2</v>
      </c>
      <c r="BC391" s="310">
        <f>IF( tabItens[[#This Row],[PontoPed]]&gt;0, IF(tabItens[[#This Row],[PontoPed]]&lt;1, 1, IF( tabItens[[#This Row],[Saldo]]&gt;tabItens[[#This Row],[PontoPed]], 0, (tabItens[[#This Row],[PontoPed]]-tabItens[[#This Row],[Saldo]])/tabItens[[#This Row],[PontoPed]] ) ), 0 )</f>
        <v>0</v>
      </c>
      <c r="BD391" s="311">
        <f>ROUNDDOWN(IF( OR( AND(tabItens[[#This Row],[PontoPed]]&lt;tabItens[[#This Row],[Saldo]],tabItens[[#This Row],[Saldo]]&gt;0), tabItens[[#This Row],[PontoPed]]=0), 99, IF(AND(tabItens[[#This Row],[Saldo]]=0,tabItens[[#This Row],[PontoPed]]&gt;0), 0, (1-tabItens[[#This Row],[PctAb]])*10 ) ),0)</f>
        <v>99</v>
      </c>
      <c r="BE391" s="312">
        <f>MAX(ROUNDDOWN( IF(tabItens[[#This Row],[Abaixo]] &gt; 0,   tabItens[[#This Row],[Abaixo]] + (tabItens[[#This Row],[PontoMês]] * IF( OR( ISBLANK(tabItens[[#This Row],[ATA Nº/ANO]]), tabItens[[#This Row],[ATA Nº/ANO]] = ""),BE$2,BE$1)),0),0),0)</f>
        <v>0</v>
      </c>
      <c r="BF3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1" s="313">
        <f>SUMIF(Consumo!$C$3:$C$862,tabItens[[#This Row],[CÓDIGO]],Consumo!$E$3:$E$862)</f>
        <v>137</v>
      </c>
      <c r="BH391" s="314">
        <f>IF(AND(tabItens[[#This Row],[Pend]] &gt; 0,tabItens[[#This Row],[Consumo]] &lt;&gt; 0), tabItens[[#This Row],[Pend]] / tabItens[[#This Row],[Consumo]], 0 )</f>
        <v>3.607161664033702E-2</v>
      </c>
      <c r="BI391" s="313"/>
      <c r="BJ391" s="313"/>
      <c r="BK391" s="315" t="s">
        <v>907</v>
      </c>
    </row>
    <row r="392" spans="1:63" x14ac:dyDescent="0.3">
      <c r="A392" s="336">
        <v>50475</v>
      </c>
      <c r="B392" s="277" t="s">
        <v>1338</v>
      </c>
      <c r="C392" s="337" t="s">
        <v>264</v>
      </c>
      <c r="D392" s="338">
        <v>1.94</v>
      </c>
      <c r="E392" s="339"/>
      <c r="F392" s="339"/>
      <c r="G392" s="339" t="s">
        <v>892</v>
      </c>
      <c r="H392" s="281">
        <v>230</v>
      </c>
      <c r="I392" s="340">
        <v>103003</v>
      </c>
      <c r="J392" s="341">
        <v>1.94</v>
      </c>
      <c r="K392" s="342"/>
      <c r="L392" s="285">
        <f>IF(tabItens[[#This Row],[Média]] &gt; 0, tabItens[[#This Row],[QTDE ATUAL]] / tabItens[[#This Row],[Média]],999.9)</f>
        <v>999.9</v>
      </c>
      <c r="M392" s="286">
        <v>0</v>
      </c>
      <c r="N392" s="287">
        <f>tabItens[[#This Row],[VALOR UNIT.]] * tabItens[[#This Row],[LC]]</f>
        <v>0</v>
      </c>
      <c r="O392" s="344" t="s">
        <v>2143</v>
      </c>
      <c r="P392" s="289"/>
      <c r="Q392" s="345"/>
      <c r="R392" s="343"/>
      <c r="S392" s="346"/>
      <c r="T392" s="292">
        <f>ROUNDDOWN(IFERROR(tabItens[[#This Row],[ATA DT.VALID.]] - $D$1,0) / 30,0)</f>
        <v>-1507</v>
      </c>
      <c r="U392" s="277" t="s">
        <v>1315</v>
      </c>
      <c r="V392" s="293">
        <v>1</v>
      </c>
      <c r="W392" s="294" t="s">
        <v>906</v>
      </c>
      <c r="X392" s="295">
        <v>51</v>
      </c>
      <c r="Y392" s="296">
        <v>17</v>
      </c>
      <c r="Z392" s="297"/>
      <c r="AA392" s="298"/>
      <c r="AB392" s="299"/>
      <c r="AC392" s="299"/>
      <c r="AD392" s="298"/>
      <c r="AE392" s="299"/>
      <c r="AF392" s="292"/>
      <c r="AG392" s="300" t="s">
        <v>904</v>
      </c>
      <c r="AH392" s="301"/>
      <c r="AI392" s="292">
        <v>46</v>
      </c>
      <c r="AJ392" s="301">
        <v>41472</v>
      </c>
      <c r="AK392" s="301" t="s">
        <v>892</v>
      </c>
      <c r="AL392" s="301">
        <v>44273</v>
      </c>
      <c r="AM392" s="346"/>
      <c r="AN392" s="339"/>
      <c r="AO392" s="302" t="str">
        <f>_xlfn.IFNA(IF(VLOOKUP(tabItens[[#This Row],[CÓDIGO]],tabExcluirDoEstoque[#Data],1,FALSE),"sim",""),"")</f>
        <v/>
      </c>
      <c r="AP392" s="303" t="str">
        <f ca="1">IF(OR(ISBLANK(tabItens[[#This Row],[ATA DT.VALID.]]),tabItens[[#This Row],[ATA DT.VALID.]]="",tabItens[[#This Row],[ATA DT.VALID.]]=" "),"",IF(TYPE(tabItens[[#This Row],[ATA DT.VALID.]])=1,ROUNDUP((tabItens[[#This Row],[ATA DT.VALID.]]-TODAY())/7,0),""))</f>
        <v/>
      </c>
      <c r="AQ392" s="304">
        <v>0</v>
      </c>
      <c r="AR392" s="305">
        <f>IF(ISBLANK(tabItens[[#This Row],[CÓDIGO]]),"",IFERROR(VLOOKUP(tabItens[[#This Row],[CÓDIGO]],Consumo!$C$3:$AC$862,26,FALSE),0))</f>
        <v>0</v>
      </c>
      <c r="AS392" s="306">
        <f>SUMIF(Consumo!$C$3:$C$862,tabItens[[#This Row],[CÓDIGO]],Consumo!$N$3:$N$862) + SUMIF(Consumo!$C$3:$C$862,tabItens[[#This Row],[CÓDIGO]],Consumo!$O$3:$O$862) + SUMIF(Consumo!$C$3:$C$862,tabItens[[#This Row],[CÓDIGO]],Consumo!$P$3:$P$862) + SUMIF(Consumo!$C$3:$C$862,tabItens[[#This Row],[CÓDIGO]],Consumo!$Q$3:$Q$862)</f>
        <v>0</v>
      </c>
      <c r="AT392" s="306">
        <f>SUMIF(Consumo!$C$3:$C$862,tabItens[[#This Row],[CÓDIGO]],Consumo!$Z$3:$Z$862)</f>
        <v>0</v>
      </c>
      <c r="AU392" s="307">
        <f>SUMIF(Consumo!$C$3:$C$862,tabItens[[#This Row],[CÓDIGO]],Consumo!$AA$3:$AA$862)</f>
        <v>0</v>
      </c>
      <c r="AV392" s="308">
        <f>SUMIF(Consumo!$C$3:$C$862,tabItens[[#This Row],[CÓDIGO]],Consumo!$Y$3:$Y$862)</f>
        <v>0</v>
      </c>
      <c r="AW392" s="281">
        <f>tabItens[[#This Row],[QTDE ATUAL]] + tabItens[[#This Row],[RC QTDE]] + tabItens[[#This Row],[AF SALDO]] + tabItens[[#This Row],[Recentes]]</f>
        <v>230</v>
      </c>
      <c r="AX392" s="309">
        <v>18</v>
      </c>
      <c r="AY392" s="309">
        <v>4</v>
      </c>
      <c r="AZ392" s="309">
        <f>IF(ISBLANK(tabItens[[#This Row],[CÓDIGO]]),"",tabItens[[#This Row],[PontoMês]] * (AZ$2+tabItens[[#This Row],[PontoQtM]]))</f>
        <v>72</v>
      </c>
      <c r="BA392" s="308">
        <f>tabItens[[#This Row],[PontoPed]] - tabItens[[#This Row],[Saldo]] + (1/10)</f>
        <v>-157.9</v>
      </c>
      <c r="BB392" s="308">
        <f xml:space="preserve"> tabItens[[#This Row],[PontoMês]] * BB$2 - tabItens[[#This Row],[QTDE ATUAL]] - (1/10)</f>
        <v>-212.1</v>
      </c>
      <c r="BC392" s="310">
        <f>IF( tabItens[[#This Row],[PontoPed]]&gt;0, IF(tabItens[[#This Row],[PontoPed]]&lt;1, 1, IF( tabItens[[#This Row],[Saldo]]&gt;tabItens[[#This Row],[PontoPed]], 0, (tabItens[[#This Row],[PontoPed]]-tabItens[[#This Row],[Saldo]])/tabItens[[#This Row],[PontoPed]] ) ), 0 )</f>
        <v>0</v>
      </c>
      <c r="BD392" s="311">
        <f>ROUNDDOWN(IF( OR( AND(tabItens[[#This Row],[PontoPed]]&lt;tabItens[[#This Row],[Saldo]],tabItens[[#This Row],[Saldo]]&gt;0), tabItens[[#This Row],[PontoPed]]=0), 99, IF(AND(tabItens[[#This Row],[Saldo]]=0,tabItens[[#This Row],[PontoPed]]&gt;0), 0, (1-tabItens[[#This Row],[PctAb]])*10 ) ),0)</f>
        <v>99</v>
      </c>
      <c r="BE392" s="312">
        <f>MAX(ROUNDDOWN( IF(tabItens[[#This Row],[Abaixo]] &gt; 0,   tabItens[[#This Row],[Abaixo]] + (tabItens[[#This Row],[PontoMês]] * IF( OR( ISBLANK(tabItens[[#This Row],[ATA Nº/ANO]]), tabItens[[#This Row],[ATA Nº/ANO]] = ""),BE$2,BE$1)),0),0),0)</f>
        <v>0</v>
      </c>
      <c r="BF3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2" s="313">
        <f>SUMIF(Consumo!$C$3:$C$862,tabItens[[#This Row],[CÓDIGO]],Consumo!$E$3:$E$862)</f>
        <v>0</v>
      </c>
      <c r="BH392" s="314">
        <f>IF(AND(tabItens[[#This Row],[Pend]] &gt; 0,tabItens[[#This Row],[Consumo]] &lt;&gt; 0), tabItens[[#This Row],[Pend]] / tabItens[[#This Row],[Consumo]], 0 )</f>
        <v>0</v>
      </c>
      <c r="BI392" s="313"/>
      <c r="BJ392" s="313"/>
      <c r="BK392" s="315" t="s">
        <v>907</v>
      </c>
    </row>
    <row r="393" spans="1:63" x14ac:dyDescent="0.3">
      <c r="A393" s="336">
        <v>67375</v>
      </c>
      <c r="B393" s="277" t="s">
        <v>1437</v>
      </c>
      <c r="C393" s="337" t="s">
        <v>264</v>
      </c>
      <c r="D393" s="338">
        <v>46</v>
      </c>
      <c r="E393" s="339"/>
      <c r="F393" s="339"/>
      <c r="G393" s="339" t="s">
        <v>892</v>
      </c>
      <c r="H393" s="281">
        <v>103</v>
      </c>
      <c r="I393" s="340">
        <v>103003</v>
      </c>
      <c r="J393" s="341">
        <v>46</v>
      </c>
      <c r="K393" s="342">
        <v>85</v>
      </c>
      <c r="L393" s="285">
        <f>IF(tabItens[[#This Row],[Média]] &gt; 0, tabItens[[#This Row],[QTDE ATUAL]] / tabItens[[#This Row],[Média]],999.9)</f>
        <v>14.714285714285714</v>
      </c>
      <c r="M393" s="286">
        <v>0</v>
      </c>
      <c r="N393" s="287">
        <f>tabItens[[#This Row],[VALOR UNIT.]] * tabItens[[#This Row],[LC]]</f>
        <v>0</v>
      </c>
      <c r="O393" s="344" t="s">
        <v>2143</v>
      </c>
      <c r="P393" s="289"/>
      <c r="Q393" s="345"/>
      <c r="R393" s="343"/>
      <c r="S393" s="346"/>
      <c r="T393" s="292">
        <f>ROUNDDOWN(IFERROR(tabItens[[#This Row],[ATA DT.VALID.]] - $D$1,0) / 30,0)</f>
        <v>-1507</v>
      </c>
      <c r="U393" s="277" t="s">
        <v>1315</v>
      </c>
      <c r="V393" s="293">
        <v>1</v>
      </c>
      <c r="W393" s="294" t="s">
        <v>906</v>
      </c>
      <c r="X393" s="295">
        <v>51</v>
      </c>
      <c r="Y393" s="296">
        <v>17</v>
      </c>
      <c r="Z393" s="297"/>
      <c r="AA393" s="298"/>
      <c r="AB393" s="299"/>
      <c r="AC393" s="299"/>
      <c r="AD393" s="298"/>
      <c r="AE393" s="299"/>
      <c r="AF393" s="292"/>
      <c r="AG393" s="300" t="s">
        <v>904</v>
      </c>
      <c r="AH393" s="301"/>
      <c r="AI393" s="292">
        <v>30</v>
      </c>
      <c r="AJ393" s="301">
        <v>45208</v>
      </c>
      <c r="AK393" s="301" t="s">
        <v>892</v>
      </c>
      <c r="AL393" s="301">
        <v>45160</v>
      </c>
      <c r="AM393" s="346"/>
      <c r="AN393" s="339"/>
      <c r="AO393" s="302" t="str">
        <f>_xlfn.IFNA(IF(VLOOKUP(tabItens[[#This Row],[CÓDIGO]],tabExcluirDoEstoque[#Data],1,FALSE),"sim",""),"")</f>
        <v/>
      </c>
      <c r="AP393" s="303" t="str">
        <f ca="1">IF(OR(ISBLANK(tabItens[[#This Row],[ATA DT.VALID.]]),tabItens[[#This Row],[ATA DT.VALID.]]="",tabItens[[#This Row],[ATA DT.VALID.]]=" "),"",IF(TYPE(tabItens[[#This Row],[ATA DT.VALID.]])=1,ROUNDUP((tabItens[[#This Row],[ATA DT.VALID.]]-TODAY())/7,0),""))</f>
        <v/>
      </c>
      <c r="AQ393" s="304">
        <v>0</v>
      </c>
      <c r="AR393" s="305" t="str">
        <f>IF(ISBLANK(tabItens[[#This Row],[CÓDIGO]]),"",IFERROR(VLOOKUP(tabItens[[#This Row],[CÓDIGO]],Consumo!$C$3:$AC$862,26,FALSE),0))</f>
        <v>09.2023</v>
      </c>
      <c r="AS393" s="306">
        <f>SUMIF(Consumo!$C$3:$C$862,tabItens[[#This Row],[CÓDIGO]],Consumo!$N$3:$N$862) + SUMIF(Consumo!$C$3:$C$862,tabItens[[#This Row],[CÓDIGO]],Consumo!$O$3:$O$862) + SUMIF(Consumo!$C$3:$C$862,tabItens[[#This Row],[CÓDIGO]],Consumo!$P$3:$P$862) + SUMIF(Consumo!$C$3:$C$862,tabItens[[#This Row],[CÓDIGO]],Consumo!$Q$3:$Q$862)</f>
        <v>40</v>
      </c>
      <c r="AT393" s="306">
        <f>SUMIF(Consumo!$C$3:$C$862,tabItens[[#This Row],[CÓDIGO]],Consumo!$Z$3:$Z$862)</f>
        <v>89</v>
      </c>
      <c r="AU393" s="307">
        <f>SUMIF(Consumo!$C$3:$C$862,tabItens[[#This Row],[CÓDIGO]],Consumo!$AA$3:$AA$862)</f>
        <v>30</v>
      </c>
      <c r="AV393" s="308">
        <f>SUMIF(Consumo!$C$3:$C$862,tabItens[[#This Row],[CÓDIGO]],Consumo!$Y$3:$Y$862)</f>
        <v>7</v>
      </c>
      <c r="AW393" s="281">
        <f>tabItens[[#This Row],[QTDE ATUAL]] + tabItens[[#This Row],[RC QTDE]] + tabItens[[#This Row],[AF SALDO]] + tabItens[[#This Row],[Recentes]]</f>
        <v>103</v>
      </c>
      <c r="AX393" s="309">
        <v>8</v>
      </c>
      <c r="AY393" s="309">
        <v>4</v>
      </c>
      <c r="AZ393" s="309">
        <f>IF(ISBLANK(tabItens[[#This Row],[CÓDIGO]]),"",tabItens[[#This Row],[PontoMês]] * (AZ$2+tabItens[[#This Row],[PontoQtM]]))</f>
        <v>32</v>
      </c>
      <c r="BA393" s="308">
        <f>tabItens[[#This Row],[PontoPed]] - tabItens[[#This Row],[Saldo]] + (1/10)</f>
        <v>-70.900000000000006</v>
      </c>
      <c r="BB393" s="308">
        <f xml:space="preserve"> tabItens[[#This Row],[PontoMês]] * BB$2 - tabItens[[#This Row],[QTDE ATUAL]] - (1/10)</f>
        <v>-95.1</v>
      </c>
      <c r="BC393" s="310">
        <f>IF( tabItens[[#This Row],[PontoPed]]&gt;0, IF(tabItens[[#This Row],[PontoPed]]&lt;1, 1, IF( tabItens[[#This Row],[Saldo]]&gt;tabItens[[#This Row],[PontoPed]], 0, (tabItens[[#This Row],[PontoPed]]-tabItens[[#This Row],[Saldo]])/tabItens[[#This Row],[PontoPed]] ) ), 0 )</f>
        <v>0</v>
      </c>
      <c r="BD393" s="311">
        <f>ROUNDDOWN(IF( OR( AND(tabItens[[#This Row],[PontoPed]]&lt;tabItens[[#This Row],[Saldo]],tabItens[[#This Row],[Saldo]]&gt;0), tabItens[[#This Row],[PontoPed]]=0), 99, IF(AND(tabItens[[#This Row],[Saldo]]=0,tabItens[[#This Row],[PontoPed]]&gt;0), 0, (1-tabItens[[#This Row],[PctAb]])*10 ) ),0)</f>
        <v>99</v>
      </c>
      <c r="BE393" s="312">
        <f>MAX(ROUNDDOWN( IF(tabItens[[#This Row],[Abaixo]] &gt; 0,   tabItens[[#This Row],[Abaixo]] + (tabItens[[#This Row],[PontoMês]] * IF( OR( ISBLANK(tabItens[[#This Row],[ATA Nº/ANO]]), tabItens[[#This Row],[ATA Nº/ANO]] = ""),BE$2,BE$1)),0),0),0)</f>
        <v>0</v>
      </c>
      <c r="BF3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3" s="313">
        <f>SUMIF(Consumo!$C$3:$C$862,tabItens[[#This Row],[CÓDIGO]],Consumo!$E$3:$E$862)</f>
        <v>0</v>
      </c>
      <c r="BH393" s="314">
        <f>IF(AND(tabItens[[#This Row],[Pend]] &gt; 0,tabItens[[#This Row],[Consumo]] &lt;&gt; 0), tabItens[[#This Row],[Pend]] / tabItens[[#This Row],[Consumo]], 0 )</f>
        <v>0</v>
      </c>
      <c r="BI393" s="313"/>
      <c r="BJ393" s="313"/>
      <c r="BK393" s="315" t="s">
        <v>907</v>
      </c>
    </row>
    <row r="394" spans="1:63" x14ac:dyDescent="0.3">
      <c r="A394" s="336">
        <v>67376</v>
      </c>
      <c r="B394" s="277" t="s">
        <v>1438</v>
      </c>
      <c r="C394" s="337" t="s">
        <v>264</v>
      </c>
      <c r="D394" s="338">
        <v>53</v>
      </c>
      <c r="E394" s="339"/>
      <c r="F394" s="339"/>
      <c r="G394" s="339" t="s">
        <v>892</v>
      </c>
      <c r="H394" s="281">
        <v>178</v>
      </c>
      <c r="I394" s="340">
        <v>103003</v>
      </c>
      <c r="J394" s="341">
        <v>53</v>
      </c>
      <c r="K394" s="342">
        <v>83</v>
      </c>
      <c r="L394" s="285">
        <f>IF(tabItens[[#This Row],[Média]] &gt; 0, tabItens[[#This Row],[QTDE ATUAL]] / tabItens[[#This Row],[Média]],999.9)</f>
        <v>25.734939759036145</v>
      </c>
      <c r="M394" s="286">
        <v>0</v>
      </c>
      <c r="N394" s="287">
        <f>tabItens[[#This Row],[VALOR UNIT.]] * tabItens[[#This Row],[LC]]</f>
        <v>0</v>
      </c>
      <c r="O394" s="344" t="s">
        <v>2143</v>
      </c>
      <c r="P394" s="289"/>
      <c r="Q394" s="345"/>
      <c r="R394" s="343"/>
      <c r="S394" s="346"/>
      <c r="T394" s="292">
        <f>ROUNDDOWN(IFERROR(tabItens[[#This Row],[ATA DT.VALID.]] - $D$1,0) / 30,0)</f>
        <v>-1507</v>
      </c>
      <c r="U394" s="277" t="s">
        <v>1315</v>
      </c>
      <c r="V394" s="293">
        <v>1</v>
      </c>
      <c r="W394" s="294" t="s">
        <v>906</v>
      </c>
      <c r="X394" s="295">
        <v>51</v>
      </c>
      <c r="Y394" s="296">
        <v>17</v>
      </c>
      <c r="Z394" s="297"/>
      <c r="AA394" s="298"/>
      <c r="AB394" s="299"/>
      <c r="AC394" s="299"/>
      <c r="AD394" s="298"/>
      <c r="AE394" s="299"/>
      <c r="AF394" s="292"/>
      <c r="AG394" s="300" t="s">
        <v>904</v>
      </c>
      <c r="AH394" s="301"/>
      <c r="AI394" s="292">
        <v>28</v>
      </c>
      <c r="AJ394" s="301">
        <v>45189</v>
      </c>
      <c r="AK394" s="301" t="s">
        <v>892</v>
      </c>
      <c r="AL394" s="301">
        <v>45160</v>
      </c>
      <c r="AM394" s="346"/>
      <c r="AN394" s="339"/>
      <c r="AO394" s="302" t="str">
        <f>_xlfn.IFNA(IF(VLOOKUP(tabItens[[#This Row],[CÓDIGO]],tabExcluirDoEstoque[#Data],1,FALSE),"sim",""),"")</f>
        <v/>
      </c>
      <c r="AP394" s="303" t="str">
        <f ca="1">IF(OR(ISBLANK(tabItens[[#This Row],[ATA DT.VALID.]]),tabItens[[#This Row],[ATA DT.VALID.]]="",tabItens[[#This Row],[ATA DT.VALID.]]=" "),"",IF(TYPE(tabItens[[#This Row],[ATA DT.VALID.]])=1,ROUNDUP((tabItens[[#This Row],[ATA DT.VALID.]]-TODAY())/7,0),""))</f>
        <v/>
      </c>
      <c r="AQ394" s="304">
        <v>0</v>
      </c>
      <c r="AR394" s="305" t="str">
        <f>IF(ISBLANK(tabItens[[#This Row],[CÓDIGO]]),"",IFERROR(VLOOKUP(tabItens[[#This Row],[CÓDIGO]],Consumo!$C$3:$AC$862,26,FALSE),0))</f>
        <v>09.2023</v>
      </c>
      <c r="AS394" s="306">
        <f>SUMIF(Consumo!$C$3:$C$862,tabItens[[#This Row],[CÓDIGO]],Consumo!$N$3:$N$862) + SUMIF(Consumo!$C$3:$C$862,tabItens[[#This Row],[CÓDIGO]],Consumo!$O$3:$O$862) + SUMIF(Consumo!$C$3:$C$862,tabItens[[#This Row],[CÓDIGO]],Consumo!$P$3:$P$862) + SUMIF(Consumo!$C$3:$C$862,tabItens[[#This Row],[CÓDIGO]],Consumo!$Q$3:$Q$862)</f>
        <v>25</v>
      </c>
      <c r="AT394" s="306">
        <f>SUMIF(Consumo!$C$3:$C$862,tabItens[[#This Row],[CÓDIGO]],Consumo!$Z$3:$Z$862)</f>
        <v>83</v>
      </c>
      <c r="AU394" s="307">
        <f>SUMIF(Consumo!$C$3:$C$862,tabItens[[#This Row],[CÓDIGO]],Consumo!$AA$3:$AA$862)</f>
        <v>20</v>
      </c>
      <c r="AV394" s="308">
        <f>SUMIF(Consumo!$C$3:$C$862,tabItens[[#This Row],[CÓDIGO]],Consumo!$Y$3:$Y$862)</f>
        <v>6.916666666666667</v>
      </c>
      <c r="AW394" s="281">
        <f>tabItens[[#This Row],[QTDE ATUAL]] + tabItens[[#This Row],[RC QTDE]] + tabItens[[#This Row],[AF SALDO]] + tabItens[[#This Row],[Recentes]]</f>
        <v>178</v>
      </c>
      <c r="AX394" s="309">
        <v>11</v>
      </c>
      <c r="AY394" s="309">
        <v>4</v>
      </c>
      <c r="AZ394" s="309">
        <f>IF(ISBLANK(tabItens[[#This Row],[CÓDIGO]]),"",tabItens[[#This Row],[PontoMês]] * (AZ$2+tabItens[[#This Row],[PontoQtM]]))</f>
        <v>44</v>
      </c>
      <c r="BA394" s="308">
        <f>tabItens[[#This Row],[PontoPed]] - tabItens[[#This Row],[Saldo]] + (1/10)</f>
        <v>-133.9</v>
      </c>
      <c r="BB394" s="308">
        <f xml:space="preserve"> tabItens[[#This Row],[PontoMês]] * BB$2 - tabItens[[#This Row],[QTDE ATUAL]] - (1/10)</f>
        <v>-167.1</v>
      </c>
      <c r="BC394" s="310">
        <f>IF( tabItens[[#This Row],[PontoPed]]&gt;0, IF(tabItens[[#This Row],[PontoPed]]&lt;1, 1, IF( tabItens[[#This Row],[Saldo]]&gt;tabItens[[#This Row],[PontoPed]], 0, (tabItens[[#This Row],[PontoPed]]-tabItens[[#This Row],[Saldo]])/tabItens[[#This Row],[PontoPed]] ) ), 0 )</f>
        <v>0</v>
      </c>
      <c r="BD394" s="311">
        <f>ROUNDDOWN(IF( OR( AND(tabItens[[#This Row],[PontoPed]]&lt;tabItens[[#This Row],[Saldo]],tabItens[[#This Row],[Saldo]]&gt;0), tabItens[[#This Row],[PontoPed]]=0), 99, IF(AND(tabItens[[#This Row],[Saldo]]=0,tabItens[[#This Row],[PontoPed]]&gt;0), 0, (1-tabItens[[#This Row],[PctAb]])*10 ) ),0)</f>
        <v>99</v>
      </c>
      <c r="BE394" s="312">
        <f>MAX(ROUNDDOWN( IF(tabItens[[#This Row],[Abaixo]] &gt; 0,   tabItens[[#This Row],[Abaixo]] + (tabItens[[#This Row],[PontoMês]] * IF( OR( ISBLANK(tabItens[[#This Row],[ATA Nº/ANO]]), tabItens[[#This Row],[ATA Nº/ANO]] = ""),BE$2,BE$1)),0),0),0)</f>
        <v>0</v>
      </c>
      <c r="BF3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4" s="313">
        <f>SUMIF(Consumo!$C$3:$C$862,tabItens[[#This Row],[CÓDIGO]],Consumo!$E$3:$E$862)</f>
        <v>0</v>
      </c>
      <c r="BH394" s="314">
        <f>IF(AND(tabItens[[#This Row],[Pend]] &gt; 0,tabItens[[#This Row],[Consumo]] &lt;&gt; 0), tabItens[[#This Row],[Pend]] / tabItens[[#This Row],[Consumo]], 0 )</f>
        <v>0</v>
      </c>
      <c r="BI394" s="313"/>
      <c r="BJ394" s="313"/>
      <c r="BK394" s="315" t="s">
        <v>907</v>
      </c>
    </row>
    <row r="395" spans="1:63" x14ac:dyDescent="0.3">
      <c r="A395" s="336">
        <v>106375</v>
      </c>
      <c r="B395" s="277" t="s">
        <v>1675</v>
      </c>
      <c r="C395" s="337" t="s">
        <v>264</v>
      </c>
      <c r="D395" s="338">
        <v>45</v>
      </c>
      <c r="E395" s="339"/>
      <c r="F395" s="339"/>
      <c r="G395" s="339" t="s">
        <v>892</v>
      </c>
      <c r="H395" s="281">
        <v>1000</v>
      </c>
      <c r="I395" s="340">
        <v>103003</v>
      </c>
      <c r="J395" s="341">
        <v>45</v>
      </c>
      <c r="K395" s="342">
        <v>471</v>
      </c>
      <c r="L395" s="285">
        <f>IF(tabItens[[#This Row],[Média]] &gt; 0, tabItens[[#This Row],[QTDE ATUAL]] / tabItens[[#This Row],[Média]],999.9)</f>
        <v>24.948024948024948</v>
      </c>
      <c r="M395" s="286">
        <v>0</v>
      </c>
      <c r="N395" s="287">
        <f>tabItens[[#This Row],[VALOR UNIT.]] * tabItens[[#This Row],[LC]]</f>
        <v>0</v>
      </c>
      <c r="O395" s="344" t="s">
        <v>2143</v>
      </c>
      <c r="P395" s="289"/>
      <c r="Q395" s="345"/>
      <c r="R395" s="343"/>
      <c r="S395" s="346"/>
      <c r="T395" s="292">
        <f>ROUNDDOWN(IFERROR(tabItens[[#This Row],[ATA DT.VALID.]] - $D$1,0) / 30,0)</f>
        <v>-1507</v>
      </c>
      <c r="U395" s="277" t="s">
        <v>1315</v>
      </c>
      <c r="V395" s="293">
        <v>1</v>
      </c>
      <c r="W395" s="294" t="s">
        <v>906</v>
      </c>
      <c r="X395" s="295">
        <v>51</v>
      </c>
      <c r="Y395" s="296">
        <v>17</v>
      </c>
      <c r="Z395" s="297"/>
      <c r="AA395" s="298"/>
      <c r="AB395" s="299"/>
      <c r="AC395" s="299"/>
      <c r="AD395" s="298"/>
      <c r="AE395" s="299"/>
      <c r="AF395" s="292"/>
      <c r="AG395" s="300" t="s">
        <v>904</v>
      </c>
      <c r="AH395" s="301"/>
      <c r="AI395" s="292">
        <v>166</v>
      </c>
      <c r="AJ395" s="301">
        <v>45184</v>
      </c>
      <c r="AK395" s="301">
        <v>39580</v>
      </c>
      <c r="AL395" s="301">
        <v>45160</v>
      </c>
      <c r="AM395" s="346"/>
      <c r="AN395" s="339"/>
      <c r="AO395" s="302" t="str">
        <f>_xlfn.IFNA(IF(VLOOKUP(tabItens[[#This Row],[CÓDIGO]],tabExcluirDoEstoque[#Data],1,FALSE),"sim",""),"")</f>
        <v/>
      </c>
      <c r="AP395" s="303" t="str">
        <f ca="1">IF(OR(ISBLANK(tabItens[[#This Row],[ATA DT.VALID.]]),tabItens[[#This Row],[ATA DT.VALID.]]="",tabItens[[#This Row],[ATA DT.VALID.]]=" "),"",IF(TYPE(tabItens[[#This Row],[ATA DT.VALID.]])=1,ROUNDUP((tabItens[[#This Row],[ATA DT.VALID.]]-TODAY())/7,0),""))</f>
        <v/>
      </c>
      <c r="AQ395" s="304">
        <v>0</v>
      </c>
      <c r="AR395" s="305" t="str">
        <f>IF(ISBLANK(tabItens[[#This Row],[CÓDIGO]]),"",IFERROR(VLOOKUP(tabItens[[#This Row],[CÓDIGO]],Consumo!$C$3:$AC$862,26,FALSE),0))</f>
        <v>05.2023</v>
      </c>
      <c r="AS395" s="306">
        <f>SUMIF(Consumo!$C$3:$C$862,tabItens[[#This Row],[CÓDIGO]],Consumo!$N$3:$N$862) + SUMIF(Consumo!$C$3:$C$862,tabItens[[#This Row],[CÓDIGO]],Consumo!$O$3:$O$862) + SUMIF(Consumo!$C$3:$C$862,tabItens[[#This Row],[CÓDIGO]],Consumo!$P$3:$P$862) + SUMIF(Consumo!$C$3:$C$862,tabItens[[#This Row],[CÓDIGO]],Consumo!$Q$3:$Q$862)</f>
        <v>0</v>
      </c>
      <c r="AT395" s="306">
        <f>SUMIF(Consumo!$C$3:$C$862,tabItens[[#This Row],[CÓDIGO]],Consumo!$Z$3:$Z$862)</f>
        <v>541</v>
      </c>
      <c r="AU395" s="307">
        <f>SUMIF(Consumo!$C$3:$C$862,tabItens[[#This Row],[CÓDIGO]],Consumo!$AA$3:$AA$862)</f>
        <v>232</v>
      </c>
      <c r="AV395" s="308">
        <f>SUMIF(Consumo!$C$3:$C$862,tabItens[[#This Row],[CÓDIGO]],Consumo!$Y$3:$Y$862)</f>
        <v>40.083333333333336</v>
      </c>
      <c r="AW395" s="281">
        <f>tabItens[[#This Row],[QTDE ATUAL]] + tabItens[[#This Row],[RC QTDE]] + tabItens[[#This Row],[AF SALDO]] + tabItens[[#This Row],[Recentes]]</f>
        <v>1000</v>
      </c>
      <c r="AX395" s="309">
        <v>59</v>
      </c>
      <c r="AY395" s="309">
        <v>4</v>
      </c>
      <c r="AZ395" s="309">
        <f>IF(ISBLANK(tabItens[[#This Row],[CÓDIGO]]),"",tabItens[[#This Row],[PontoMês]] * (AZ$2+tabItens[[#This Row],[PontoQtM]]))</f>
        <v>236</v>
      </c>
      <c r="BA395" s="308">
        <f>tabItens[[#This Row],[PontoPed]] - tabItens[[#This Row],[Saldo]] + (1/10)</f>
        <v>-763.9</v>
      </c>
      <c r="BB395" s="308">
        <f xml:space="preserve"> tabItens[[#This Row],[PontoMês]] * BB$2 - tabItens[[#This Row],[QTDE ATUAL]] - (1/10)</f>
        <v>-941.1</v>
      </c>
      <c r="BC395" s="310">
        <f>IF( tabItens[[#This Row],[PontoPed]]&gt;0, IF(tabItens[[#This Row],[PontoPed]]&lt;1, 1, IF( tabItens[[#This Row],[Saldo]]&gt;tabItens[[#This Row],[PontoPed]], 0, (tabItens[[#This Row],[PontoPed]]-tabItens[[#This Row],[Saldo]])/tabItens[[#This Row],[PontoPed]] ) ), 0 )</f>
        <v>0</v>
      </c>
      <c r="BD395" s="311">
        <f>ROUNDDOWN(IF( OR( AND(tabItens[[#This Row],[PontoPed]]&lt;tabItens[[#This Row],[Saldo]],tabItens[[#This Row],[Saldo]]&gt;0), tabItens[[#This Row],[PontoPed]]=0), 99, IF(AND(tabItens[[#This Row],[Saldo]]=0,tabItens[[#This Row],[PontoPed]]&gt;0), 0, (1-tabItens[[#This Row],[PctAb]])*10 ) ),0)</f>
        <v>99</v>
      </c>
      <c r="BE395" s="312">
        <f>MAX(ROUNDDOWN( IF(tabItens[[#This Row],[Abaixo]] &gt; 0,   tabItens[[#This Row],[Abaixo]] + (tabItens[[#This Row],[PontoMês]] * IF( OR( ISBLANK(tabItens[[#This Row],[ATA Nº/ANO]]), tabItens[[#This Row],[ATA Nº/ANO]] = ""),BE$2,BE$1)),0),0),0)</f>
        <v>0</v>
      </c>
      <c r="BF3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5" s="313">
        <f>SUMIF(Consumo!$C$3:$C$862,tabItens[[#This Row],[CÓDIGO]],Consumo!$E$3:$E$862)</f>
        <v>41</v>
      </c>
      <c r="BH395" s="314">
        <f>IF(AND(tabItens[[#This Row],[Pend]] &gt; 0,tabItens[[#This Row],[Consumo]] &lt;&gt; 0), tabItens[[#This Row],[Pend]] / tabItens[[#This Row],[Consumo]], 0 )</f>
        <v>7.5785582255083181E-2</v>
      </c>
      <c r="BI395" s="313"/>
      <c r="BJ395" s="313"/>
      <c r="BK395" s="315" t="s">
        <v>907</v>
      </c>
    </row>
    <row r="396" spans="1:63" x14ac:dyDescent="0.3">
      <c r="A396" s="336">
        <v>114299</v>
      </c>
      <c r="B396" s="277" t="s">
        <v>1742</v>
      </c>
      <c r="C396" s="337" t="s">
        <v>264</v>
      </c>
      <c r="D396" s="338">
        <v>16.850000000000001</v>
      </c>
      <c r="E396" s="339"/>
      <c r="F396" s="339"/>
      <c r="G396" s="339" t="s">
        <v>892</v>
      </c>
      <c r="H396" s="281">
        <v>174</v>
      </c>
      <c r="I396" s="340">
        <v>103003</v>
      </c>
      <c r="J396" s="341">
        <v>16.850000000000001</v>
      </c>
      <c r="K396" s="342"/>
      <c r="L396" s="285">
        <f>IF(tabItens[[#This Row],[Média]] &gt; 0, tabItens[[#This Row],[QTDE ATUAL]] / tabItens[[#This Row],[Média]],999.9)</f>
        <v>999.9</v>
      </c>
      <c r="M396" s="286">
        <v>0</v>
      </c>
      <c r="N396" s="287">
        <f>tabItens[[#This Row],[VALOR UNIT.]] * tabItens[[#This Row],[LC]]</f>
        <v>0</v>
      </c>
      <c r="O396" s="344" t="s">
        <v>2143</v>
      </c>
      <c r="P396" s="289"/>
      <c r="Q396" s="345"/>
      <c r="R396" s="343"/>
      <c r="S396" s="346"/>
      <c r="T396" s="292">
        <f>ROUNDDOWN(IFERROR(tabItens[[#This Row],[ATA DT.VALID.]] - $D$1,0) / 30,0)</f>
        <v>-1507</v>
      </c>
      <c r="U396" s="277" t="s">
        <v>1315</v>
      </c>
      <c r="V396" s="293">
        <v>1</v>
      </c>
      <c r="W396" s="294" t="s">
        <v>906</v>
      </c>
      <c r="X396" s="295">
        <v>51</v>
      </c>
      <c r="Y396" s="296">
        <v>17</v>
      </c>
      <c r="Z396" s="297"/>
      <c r="AA396" s="298"/>
      <c r="AB396" s="299"/>
      <c r="AC396" s="299"/>
      <c r="AD396" s="298"/>
      <c r="AE396" s="299"/>
      <c r="AF396" s="292"/>
      <c r="AG396" s="300" t="s">
        <v>904</v>
      </c>
      <c r="AH396" s="301"/>
      <c r="AI396" s="292">
        <v>0</v>
      </c>
      <c r="AJ396" s="301">
        <v>43070</v>
      </c>
      <c r="AK396" s="301">
        <v>40240</v>
      </c>
      <c r="AL396" s="301">
        <v>42996</v>
      </c>
      <c r="AM396" s="346"/>
      <c r="AN396" s="339"/>
      <c r="AO396" s="302" t="str">
        <f>_xlfn.IFNA(IF(VLOOKUP(tabItens[[#This Row],[CÓDIGO]],tabExcluirDoEstoque[#Data],1,FALSE),"sim",""),"")</f>
        <v/>
      </c>
      <c r="AP396" s="303" t="str">
        <f ca="1">IF(OR(ISBLANK(tabItens[[#This Row],[ATA DT.VALID.]]),tabItens[[#This Row],[ATA DT.VALID.]]="",tabItens[[#This Row],[ATA DT.VALID.]]=" "),"",IF(TYPE(tabItens[[#This Row],[ATA DT.VALID.]])=1,ROUNDUP((tabItens[[#This Row],[ATA DT.VALID.]]-TODAY())/7,0),""))</f>
        <v/>
      </c>
      <c r="AQ396" s="304">
        <v>0</v>
      </c>
      <c r="AR396" s="305">
        <f>IF(ISBLANK(tabItens[[#This Row],[CÓDIGO]]),"",IFERROR(VLOOKUP(tabItens[[#This Row],[CÓDIGO]],Consumo!$C$3:$AC$862,26,FALSE),0))</f>
        <v>0</v>
      </c>
      <c r="AS396" s="306">
        <f>SUMIF(Consumo!$C$3:$C$862,tabItens[[#This Row],[CÓDIGO]],Consumo!$N$3:$N$862) + SUMIF(Consumo!$C$3:$C$862,tabItens[[#This Row],[CÓDIGO]],Consumo!$O$3:$O$862) + SUMIF(Consumo!$C$3:$C$862,tabItens[[#This Row],[CÓDIGO]],Consumo!$P$3:$P$862) + SUMIF(Consumo!$C$3:$C$862,tabItens[[#This Row],[CÓDIGO]],Consumo!$Q$3:$Q$862)</f>
        <v>0</v>
      </c>
      <c r="AT396" s="306">
        <f>SUMIF(Consumo!$C$3:$C$862,tabItens[[#This Row],[CÓDIGO]],Consumo!$Z$3:$Z$862)</f>
        <v>0</v>
      </c>
      <c r="AU396" s="307">
        <f>SUMIF(Consumo!$C$3:$C$862,tabItens[[#This Row],[CÓDIGO]],Consumo!$AA$3:$AA$862)</f>
        <v>0</v>
      </c>
      <c r="AV396" s="308">
        <f>SUMIF(Consumo!$C$3:$C$862,tabItens[[#This Row],[CÓDIGO]],Consumo!$Y$3:$Y$862)</f>
        <v>0</v>
      </c>
      <c r="AW396" s="281">
        <f>tabItens[[#This Row],[QTDE ATUAL]] + tabItens[[#This Row],[RC QTDE]] + tabItens[[#This Row],[AF SALDO]] + tabItens[[#This Row],[Recentes]]</f>
        <v>174</v>
      </c>
      <c r="AX396" s="309">
        <v>15</v>
      </c>
      <c r="AY396" s="309">
        <v>4</v>
      </c>
      <c r="AZ396" s="309">
        <f>IF(ISBLANK(tabItens[[#This Row],[CÓDIGO]]),"",tabItens[[#This Row],[PontoMês]] * (AZ$2+tabItens[[#This Row],[PontoQtM]]))</f>
        <v>60</v>
      </c>
      <c r="BA396" s="308">
        <f>tabItens[[#This Row],[PontoPed]] - tabItens[[#This Row],[Saldo]] + (1/10)</f>
        <v>-113.9</v>
      </c>
      <c r="BB396" s="308">
        <f xml:space="preserve"> tabItens[[#This Row],[PontoMês]] * BB$2 - tabItens[[#This Row],[QTDE ATUAL]] - (1/10)</f>
        <v>-159.1</v>
      </c>
      <c r="BC396" s="310">
        <f>IF( tabItens[[#This Row],[PontoPed]]&gt;0, IF(tabItens[[#This Row],[PontoPed]]&lt;1, 1, IF( tabItens[[#This Row],[Saldo]]&gt;tabItens[[#This Row],[PontoPed]], 0, (tabItens[[#This Row],[PontoPed]]-tabItens[[#This Row],[Saldo]])/tabItens[[#This Row],[PontoPed]] ) ), 0 )</f>
        <v>0</v>
      </c>
      <c r="BD396" s="311">
        <f>ROUNDDOWN(IF( OR( AND(tabItens[[#This Row],[PontoPed]]&lt;tabItens[[#This Row],[Saldo]],tabItens[[#This Row],[Saldo]]&gt;0), tabItens[[#This Row],[PontoPed]]=0), 99, IF(AND(tabItens[[#This Row],[Saldo]]=0,tabItens[[#This Row],[PontoPed]]&gt;0), 0, (1-tabItens[[#This Row],[PctAb]])*10 ) ),0)</f>
        <v>99</v>
      </c>
      <c r="BE396" s="312">
        <f>MAX(ROUNDDOWN( IF(tabItens[[#This Row],[Abaixo]] &gt; 0,   tabItens[[#This Row],[Abaixo]] + (tabItens[[#This Row],[PontoMês]] * IF( OR( ISBLANK(tabItens[[#This Row],[ATA Nº/ANO]]), tabItens[[#This Row],[ATA Nº/ANO]] = ""),BE$2,BE$1)),0),0),0)</f>
        <v>0</v>
      </c>
      <c r="BF39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6" s="313">
        <f>SUMIF(Consumo!$C$3:$C$862,tabItens[[#This Row],[CÓDIGO]],Consumo!$E$3:$E$862)</f>
        <v>0</v>
      </c>
      <c r="BH396" s="314">
        <f>IF(AND(tabItens[[#This Row],[Pend]] &gt; 0,tabItens[[#This Row],[Consumo]] &lt;&gt; 0), tabItens[[#This Row],[Pend]] / tabItens[[#This Row],[Consumo]], 0 )</f>
        <v>0</v>
      </c>
      <c r="BI396" s="313"/>
      <c r="BJ396" s="313"/>
      <c r="BK396" s="315" t="s">
        <v>907</v>
      </c>
    </row>
    <row r="397" spans="1:63" x14ac:dyDescent="0.3">
      <c r="A397" s="336">
        <v>98702</v>
      </c>
      <c r="B397" s="277" t="s">
        <v>1604</v>
      </c>
      <c r="C397" s="337" t="s">
        <v>561</v>
      </c>
      <c r="D397" s="338">
        <v>18.75</v>
      </c>
      <c r="E397" s="339"/>
      <c r="F397" s="339"/>
      <c r="G397" s="339" t="s">
        <v>892</v>
      </c>
      <c r="H397" s="281">
        <v>7791</v>
      </c>
      <c r="I397" s="340">
        <v>103003</v>
      </c>
      <c r="J397" s="341">
        <v>18.75</v>
      </c>
      <c r="K397" s="342">
        <v>3580.6</v>
      </c>
      <c r="L397" s="285">
        <f>IF(tabItens[[#This Row],[Média]] &gt; 0, tabItens[[#This Row],[QTDE ATUAL]] / tabItens[[#This Row],[Média]],999.9)</f>
        <v>18.306637947914627</v>
      </c>
      <c r="M397" s="286">
        <v>0</v>
      </c>
      <c r="N397" s="287">
        <f>tabItens[[#This Row],[VALOR UNIT.]] * tabItens[[#This Row],[LC]]</f>
        <v>0</v>
      </c>
      <c r="O397" s="344" t="s">
        <v>2143</v>
      </c>
      <c r="P397" s="289"/>
      <c r="Q397" s="345"/>
      <c r="R397" s="343"/>
      <c r="S397" s="346"/>
      <c r="T397" s="292">
        <f>ROUNDDOWN(IFERROR(tabItens[[#This Row],[ATA DT.VALID.]] - $D$1,0) / 30,0)</f>
        <v>-1507</v>
      </c>
      <c r="U397" s="277" t="s">
        <v>1605</v>
      </c>
      <c r="V397" s="293">
        <v>1</v>
      </c>
      <c r="W397" s="294" t="s">
        <v>906</v>
      </c>
      <c r="X397" s="295">
        <v>51</v>
      </c>
      <c r="Y397" s="296">
        <v>24</v>
      </c>
      <c r="Z397" s="297"/>
      <c r="AA397" s="298"/>
      <c r="AB397" s="299"/>
      <c r="AC397" s="299"/>
      <c r="AD397" s="298"/>
      <c r="AE397" s="299"/>
      <c r="AF397" s="292"/>
      <c r="AG397" s="300" t="s">
        <v>904</v>
      </c>
      <c r="AH397" s="301"/>
      <c r="AI397" s="292">
        <v>1662</v>
      </c>
      <c r="AJ397" s="301">
        <v>45208</v>
      </c>
      <c r="AK397" s="301">
        <v>39183</v>
      </c>
      <c r="AL397" s="301">
        <v>45160</v>
      </c>
      <c r="AM397" s="346"/>
      <c r="AN397" s="339"/>
      <c r="AO397" s="302" t="str">
        <f>_xlfn.IFNA(IF(VLOOKUP(tabItens[[#This Row],[CÓDIGO]],tabExcluirDoEstoque[#Data],1,FALSE),"sim",""),"")</f>
        <v/>
      </c>
      <c r="AP397" s="303" t="str">
        <f ca="1">IF(OR(ISBLANK(tabItens[[#This Row],[ATA DT.VALID.]]),tabItens[[#This Row],[ATA DT.VALID.]]="",tabItens[[#This Row],[ATA DT.VALID.]]=" "),"",IF(TYPE(tabItens[[#This Row],[ATA DT.VALID.]])=1,ROUNDUP((tabItens[[#This Row],[ATA DT.VALID.]]-TODAY())/7,0),""))</f>
        <v/>
      </c>
      <c r="AQ397" s="304">
        <v>0</v>
      </c>
      <c r="AR397" s="305" t="str">
        <f>IF(ISBLANK(tabItens[[#This Row],[CÓDIGO]]),"",IFERROR(VLOOKUP(tabItens[[#This Row],[CÓDIGO]],Consumo!$C$3:$AC$862,26,FALSE),0))</f>
        <v>09.2023</v>
      </c>
      <c r="AS397" s="306">
        <f>SUMIF(Consumo!$C$3:$C$862,tabItens[[#This Row],[CÓDIGO]],Consumo!$N$3:$N$862) + SUMIF(Consumo!$C$3:$C$862,tabItens[[#This Row],[CÓDIGO]],Consumo!$O$3:$O$862) + SUMIF(Consumo!$C$3:$C$862,tabItens[[#This Row],[CÓDIGO]],Consumo!$P$3:$P$862) + SUMIF(Consumo!$C$3:$C$862,tabItens[[#This Row],[CÓDIGO]],Consumo!$Q$3:$Q$862)</f>
        <v>1114.5999999999999</v>
      </c>
      <c r="AT397" s="306">
        <f>SUMIF(Consumo!$C$3:$C$862,tabItens[[#This Row],[CÓDIGO]],Consumo!$Z$3:$Z$862)</f>
        <v>5132</v>
      </c>
      <c r="AU397" s="307">
        <f>SUMIF(Consumo!$C$3:$C$862,tabItens[[#This Row],[CÓDIGO]],Consumo!$AA$3:$AA$862)</f>
        <v>957</v>
      </c>
      <c r="AV397" s="308">
        <f>SUMIF(Consumo!$C$3:$C$862,tabItens[[#This Row],[CÓDIGO]],Consumo!$Y$3:$Y$862)</f>
        <v>425.58333333333331</v>
      </c>
      <c r="AW397" s="281">
        <f>tabItens[[#This Row],[QTDE ATUAL]] + tabItens[[#This Row],[RC QTDE]] + tabItens[[#This Row],[AF SALDO]] + tabItens[[#This Row],[Recentes]]</f>
        <v>7791</v>
      </c>
      <c r="AX397" s="309">
        <v>350</v>
      </c>
      <c r="AY397" s="309">
        <v>3</v>
      </c>
      <c r="AZ397" s="309">
        <f>IF(ISBLANK(tabItens[[#This Row],[CÓDIGO]]),"",tabItens[[#This Row],[PontoMês]] * (AZ$2+tabItens[[#This Row],[PontoQtM]]))</f>
        <v>1050</v>
      </c>
      <c r="BA397" s="308">
        <f>tabItens[[#This Row],[PontoPed]] - tabItens[[#This Row],[Saldo]] + (1/10)</f>
        <v>-6740.9</v>
      </c>
      <c r="BB397" s="308">
        <f xml:space="preserve"> tabItens[[#This Row],[PontoMês]] * BB$2 - tabItens[[#This Row],[QTDE ATUAL]] - (1/10)</f>
        <v>-7441.1</v>
      </c>
      <c r="BC397" s="310">
        <f>IF( tabItens[[#This Row],[PontoPed]]&gt;0, IF(tabItens[[#This Row],[PontoPed]]&lt;1, 1, IF( tabItens[[#This Row],[Saldo]]&gt;tabItens[[#This Row],[PontoPed]], 0, (tabItens[[#This Row],[PontoPed]]-tabItens[[#This Row],[Saldo]])/tabItens[[#This Row],[PontoPed]] ) ), 0 )</f>
        <v>0</v>
      </c>
      <c r="BD397" s="311">
        <f>ROUNDDOWN(IF( OR( AND(tabItens[[#This Row],[PontoPed]]&lt;tabItens[[#This Row],[Saldo]],tabItens[[#This Row],[Saldo]]&gt;0), tabItens[[#This Row],[PontoPed]]=0), 99, IF(AND(tabItens[[#This Row],[Saldo]]=0,tabItens[[#This Row],[PontoPed]]&gt;0), 0, (1-tabItens[[#This Row],[PctAb]])*10 ) ),0)</f>
        <v>99</v>
      </c>
      <c r="BE397" s="312">
        <f>MAX(ROUNDDOWN( IF(tabItens[[#This Row],[Abaixo]] &gt; 0,   tabItens[[#This Row],[Abaixo]] + (tabItens[[#This Row],[PontoMês]] * IF( OR( ISBLANK(tabItens[[#This Row],[ATA Nº/ANO]]), tabItens[[#This Row],[ATA Nº/ANO]] = ""),BE$2,BE$1)),0),0),0)</f>
        <v>0</v>
      </c>
      <c r="BF39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7" s="313">
        <f>SUMIF(Consumo!$C$3:$C$862,tabItens[[#This Row],[CÓDIGO]],Consumo!$E$3:$E$862)</f>
        <v>180.4</v>
      </c>
      <c r="BH397" s="314">
        <f>IF(AND(tabItens[[#This Row],[Pend]] &gt; 0,tabItens[[#This Row],[Consumo]] &lt;&gt; 0), tabItens[[#This Row],[Pend]] / tabItens[[#This Row],[Consumo]], 0 )</f>
        <v>3.5151987529228372E-2</v>
      </c>
      <c r="BI397" s="313"/>
      <c r="BJ397" s="313"/>
      <c r="BK397" s="315" t="s">
        <v>907</v>
      </c>
    </row>
    <row r="398" spans="1:63" x14ac:dyDescent="0.3">
      <c r="A398" s="336">
        <v>132624</v>
      </c>
      <c r="B398" s="277" t="s">
        <v>1878</v>
      </c>
      <c r="C398" s="337" t="s">
        <v>31</v>
      </c>
      <c r="D398" s="338">
        <v>153.97999999999999</v>
      </c>
      <c r="E398" s="339"/>
      <c r="F398" s="339"/>
      <c r="G398" s="339" t="s">
        <v>892</v>
      </c>
      <c r="H398" s="281">
        <v>89</v>
      </c>
      <c r="I398" s="340">
        <v>103003</v>
      </c>
      <c r="J398" s="341">
        <v>153.97999999999999</v>
      </c>
      <c r="K398" s="342">
        <v>11</v>
      </c>
      <c r="L398" s="285">
        <f>IF(tabItens[[#This Row],[Média]] &gt; 0, tabItens[[#This Row],[QTDE ATUAL]] / tabItens[[#This Row],[Média]],999.9)</f>
        <v>106.8</v>
      </c>
      <c r="M398" s="286">
        <v>0</v>
      </c>
      <c r="N398" s="287">
        <f>tabItens[[#This Row],[VALOR UNIT.]] * tabItens[[#This Row],[LC]]</f>
        <v>0</v>
      </c>
      <c r="O398" s="344" t="s">
        <v>2143</v>
      </c>
      <c r="P398" s="289"/>
      <c r="Q398" s="345"/>
      <c r="R398" s="343"/>
      <c r="S398" s="346"/>
      <c r="T398" s="292">
        <f>ROUNDDOWN(IFERROR(tabItens[[#This Row],[ATA DT.VALID.]] - $D$1,0) / 30,0)</f>
        <v>-1507</v>
      </c>
      <c r="U398" s="277" t="s">
        <v>1487</v>
      </c>
      <c r="V398" s="293">
        <v>1</v>
      </c>
      <c r="W398" s="294" t="s">
        <v>906</v>
      </c>
      <c r="X398" s="295">
        <v>51</v>
      </c>
      <c r="Y398" s="296">
        <v>36</v>
      </c>
      <c r="Z398" s="297"/>
      <c r="AA398" s="298"/>
      <c r="AB398" s="299"/>
      <c r="AC398" s="299"/>
      <c r="AD398" s="298"/>
      <c r="AE398" s="299"/>
      <c r="AF398" s="292"/>
      <c r="AG398" s="300" t="s">
        <v>904</v>
      </c>
      <c r="AH398" s="301"/>
      <c r="AI398" s="292">
        <v>4</v>
      </c>
      <c r="AJ398" s="301">
        <v>44547</v>
      </c>
      <c r="AK398" s="301">
        <v>42850</v>
      </c>
      <c r="AL398" s="301">
        <v>44508</v>
      </c>
      <c r="AM398" s="346"/>
      <c r="AN398" s="339"/>
      <c r="AO398" s="302" t="str">
        <f>_xlfn.IFNA(IF(VLOOKUP(tabItens[[#This Row],[CÓDIGO]],tabExcluirDoEstoque[#Data],1,FALSE),"sim",""),"")</f>
        <v/>
      </c>
      <c r="AP398" s="303" t="str">
        <f ca="1">IF(OR(ISBLANK(tabItens[[#This Row],[ATA DT.VALID.]]),tabItens[[#This Row],[ATA DT.VALID.]]="",tabItens[[#This Row],[ATA DT.VALID.]]=" "),"",IF(TYPE(tabItens[[#This Row],[ATA DT.VALID.]])=1,ROUNDUP((tabItens[[#This Row],[ATA DT.VALID.]]-TODAY())/7,0),""))</f>
        <v/>
      </c>
      <c r="AQ398" s="304">
        <v>0</v>
      </c>
      <c r="AR398" s="305" t="str">
        <f>IF(ISBLANK(tabItens[[#This Row],[CÓDIGO]]),"",IFERROR(VLOOKUP(tabItens[[#This Row],[CÓDIGO]],Consumo!$C$3:$AC$862,26,FALSE),0))</f>
        <v>08.2023</v>
      </c>
      <c r="AS398" s="306">
        <f>SUMIF(Consumo!$C$3:$C$862,tabItens[[#This Row],[CÓDIGO]],Consumo!$N$3:$N$862) + SUMIF(Consumo!$C$3:$C$862,tabItens[[#This Row],[CÓDIGO]],Consumo!$O$3:$O$862) + SUMIF(Consumo!$C$3:$C$862,tabItens[[#This Row],[CÓDIGO]],Consumo!$P$3:$P$862) + SUMIF(Consumo!$C$3:$C$862,tabItens[[#This Row],[CÓDIGO]],Consumo!$Q$3:$Q$862)</f>
        <v>3</v>
      </c>
      <c r="AT398" s="306">
        <f>SUMIF(Consumo!$C$3:$C$862,tabItens[[#This Row],[CÓDIGO]],Consumo!$Z$3:$Z$862)</f>
        <v>11</v>
      </c>
      <c r="AU398" s="307">
        <f>SUMIF(Consumo!$C$3:$C$862,tabItens[[#This Row],[CÓDIGO]],Consumo!$AA$3:$AA$862)</f>
        <v>4</v>
      </c>
      <c r="AV398" s="308">
        <f>SUMIF(Consumo!$C$3:$C$862,tabItens[[#This Row],[CÓDIGO]],Consumo!$Y$3:$Y$862)</f>
        <v>0.83333333333333337</v>
      </c>
      <c r="AW398" s="281">
        <f>tabItens[[#This Row],[QTDE ATUAL]] + tabItens[[#This Row],[RC QTDE]] + tabItens[[#This Row],[AF SALDO]] + tabItens[[#This Row],[Recentes]]</f>
        <v>89</v>
      </c>
      <c r="AX398" s="309">
        <v>5</v>
      </c>
      <c r="AY398" s="309">
        <v>4</v>
      </c>
      <c r="AZ398" s="309">
        <f>IF(ISBLANK(tabItens[[#This Row],[CÓDIGO]]),"",tabItens[[#This Row],[PontoMês]] * (AZ$2+tabItens[[#This Row],[PontoQtM]]))</f>
        <v>20</v>
      </c>
      <c r="BA398" s="308">
        <f>tabItens[[#This Row],[PontoPed]] - tabItens[[#This Row],[Saldo]] + (1/10)</f>
        <v>-68.900000000000006</v>
      </c>
      <c r="BB398" s="308">
        <f xml:space="preserve"> tabItens[[#This Row],[PontoMês]] * BB$2 - tabItens[[#This Row],[QTDE ATUAL]] - (1/10)</f>
        <v>-84.1</v>
      </c>
      <c r="BC398" s="310">
        <f>IF( tabItens[[#This Row],[PontoPed]]&gt;0, IF(tabItens[[#This Row],[PontoPed]]&lt;1, 1, IF( tabItens[[#This Row],[Saldo]]&gt;tabItens[[#This Row],[PontoPed]], 0, (tabItens[[#This Row],[PontoPed]]-tabItens[[#This Row],[Saldo]])/tabItens[[#This Row],[PontoPed]] ) ), 0 )</f>
        <v>0</v>
      </c>
      <c r="BD398" s="311">
        <f>ROUNDDOWN(IF( OR( AND(tabItens[[#This Row],[PontoPed]]&lt;tabItens[[#This Row],[Saldo]],tabItens[[#This Row],[Saldo]]&gt;0), tabItens[[#This Row],[PontoPed]]=0), 99, IF(AND(tabItens[[#This Row],[Saldo]]=0,tabItens[[#This Row],[PontoPed]]&gt;0), 0, (1-tabItens[[#This Row],[PctAb]])*10 ) ),0)</f>
        <v>99</v>
      </c>
      <c r="BE398" s="312">
        <f>MAX(ROUNDDOWN( IF(tabItens[[#This Row],[Abaixo]] &gt; 0,   tabItens[[#This Row],[Abaixo]] + (tabItens[[#This Row],[PontoMês]] * IF( OR( ISBLANK(tabItens[[#This Row],[ATA Nº/ANO]]), tabItens[[#This Row],[ATA Nº/ANO]] = ""),BE$2,BE$1)),0),0),0)</f>
        <v>0</v>
      </c>
      <c r="BF39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8" s="313">
        <f>SUMIF(Consumo!$C$3:$C$862,tabItens[[#This Row],[CÓDIGO]],Consumo!$E$3:$E$862)</f>
        <v>0</v>
      </c>
      <c r="BH398" s="314">
        <f>IF(AND(tabItens[[#This Row],[Pend]] &gt; 0,tabItens[[#This Row],[Consumo]] &lt;&gt; 0), tabItens[[#This Row],[Pend]] / tabItens[[#This Row],[Consumo]], 0 )</f>
        <v>0</v>
      </c>
      <c r="BI398" s="313"/>
      <c r="BJ398" s="313"/>
      <c r="BK398" s="315" t="s">
        <v>907</v>
      </c>
    </row>
    <row r="399" spans="1:63" x14ac:dyDescent="0.3">
      <c r="A399" s="336">
        <v>98703</v>
      </c>
      <c r="B399" s="277" t="s">
        <v>1606</v>
      </c>
      <c r="C399" s="337" t="s">
        <v>346</v>
      </c>
      <c r="D399" s="338">
        <v>45.37</v>
      </c>
      <c r="E399" s="339"/>
      <c r="F399" s="339"/>
      <c r="G399" s="339" t="s">
        <v>892</v>
      </c>
      <c r="H399" s="281">
        <v>229</v>
      </c>
      <c r="I399" s="340">
        <v>103003</v>
      </c>
      <c r="J399" s="341">
        <v>45.37</v>
      </c>
      <c r="K399" s="342">
        <v>706</v>
      </c>
      <c r="L399" s="285">
        <f>IF(tabItens[[#This Row],[Média]] &gt; 0, tabItens[[#This Row],[QTDE ATUAL]] / tabItens[[#This Row],[Média]],999.9)</f>
        <v>3.318840579710145</v>
      </c>
      <c r="M399" s="286">
        <v>0</v>
      </c>
      <c r="N399" s="287">
        <f>tabItens[[#This Row],[VALOR UNIT.]] * tabItens[[#This Row],[LC]]</f>
        <v>0</v>
      </c>
      <c r="O399" s="344" t="s">
        <v>2143</v>
      </c>
      <c r="P399" s="289"/>
      <c r="Q399" s="345"/>
      <c r="R399" s="343"/>
      <c r="S399" s="346"/>
      <c r="T399" s="292">
        <f>ROUNDDOWN(IFERROR(tabItens[[#This Row],[ATA DT.VALID.]] - $D$1,0) / 30,0)</f>
        <v>-1507</v>
      </c>
      <c r="U399" s="277" t="s">
        <v>1300</v>
      </c>
      <c r="V399" s="293">
        <v>1</v>
      </c>
      <c r="W399" s="294" t="s">
        <v>2106</v>
      </c>
      <c r="X399" s="295">
        <v>69</v>
      </c>
      <c r="Y399" s="296">
        <v>3</v>
      </c>
      <c r="Z399" s="297">
        <v>7337</v>
      </c>
      <c r="AA399" s="298">
        <v>2023</v>
      </c>
      <c r="AB399" s="299">
        <v>500</v>
      </c>
      <c r="AC399" s="299"/>
      <c r="AD399" s="298"/>
      <c r="AE399" s="299"/>
      <c r="AF399" s="292"/>
      <c r="AG399" s="300" t="s">
        <v>904</v>
      </c>
      <c r="AH399" s="301"/>
      <c r="AI399" s="292">
        <v>294</v>
      </c>
      <c r="AJ399" s="301">
        <v>44148</v>
      </c>
      <c r="AK399" s="301">
        <v>39183</v>
      </c>
      <c r="AL399" s="301">
        <v>44685</v>
      </c>
      <c r="AM399" s="346"/>
      <c r="AN399" s="339"/>
      <c r="AO399" s="302" t="str">
        <f>_xlfn.IFNA(IF(VLOOKUP(tabItens[[#This Row],[CÓDIGO]],tabExcluirDoEstoque[#Data],1,FALSE),"sim",""),"")</f>
        <v/>
      </c>
      <c r="AP399" s="303" t="str">
        <f ca="1">IF(OR(ISBLANK(tabItens[[#This Row],[ATA DT.VALID.]]),tabItens[[#This Row],[ATA DT.VALID.]]="",tabItens[[#This Row],[ATA DT.VALID.]]=" "),"",IF(TYPE(tabItens[[#This Row],[ATA DT.VALID.]])=1,ROUNDUP((tabItens[[#This Row],[ATA DT.VALID.]]-TODAY())/7,0),""))</f>
        <v/>
      </c>
      <c r="AQ399" s="304">
        <v>0</v>
      </c>
      <c r="AR399" s="305" t="str">
        <f>IF(ISBLANK(tabItens[[#This Row],[CÓDIGO]]),"",IFERROR(VLOOKUP(tabItens[[#This Row],[CÓDIGO]],Consumo!$C$3:$AC$862,26,FALSE),0))</f>
        <v>09.2023</v>
      </c>
      <c r="AS399" s="306">
        <f>SUMIF(Consumo!$C$3:$C$862,tabItens[[#This Row],[CÓDIGO]],Consumo!$N$3:$N$862) + SUMIF(Consumo!$C$3:$C$862,tabItens[[#This Row],[CÓDIGO]],Consumo!$O$3:$O$862) + SUMIF(Consumo!$C$3:$C$862,tabItens[[#This Row],[CÓDIGO]],Consumo!$P$3:$P$862) + SUMIF(Consumo!$C$3:$C$862,tabItens[[#This Row],[CÓDIGO]],Consumo!$Q$3:$Q$862)</f>
        <v>286</v>
      </c>
      <c r="AT399" s="306">
        <f>SUMIF(Consumo!$C$3:$C$862,tabItens[[#This Row],[CÓDIGO]],Consumo!$Z$3:$Z$862)</f>
        <v>879</v>
      </c>
      <c r="AU399" s="307">
        <f>SUMIF(Consumo!$C$3:$C$862,tabItens[[#This Row],[CÓDIGO]],Consumo!$AA$3:$AA$862)</f>
        <v>267</v>
      </c>
      <c r="AV399" s="308">
        <f>SUMIF(Consumo!$C$3:$C$862,tabItens[[#This Row],[CÓDIGO]],Consumo!$Y$3:$Y$862)</f>
        <v>69</v>
      </c>
      <c r="AW399" s="281">
        <f>tabItens[[#This Row],[QTDE ATUAL]] + tabItens[[#This Row],[RC QTDE]] + tabItens[[#This Row],[AF SALDO]] + tabItens[[#This Row],[Recentes]]</f>
        <v>729</v>
      </c>
      <c r="AX399" s="309">
        <v>51</v>
      </c>
      <c r="AY399" s="309">
        <v>4</v>
      </c>
      <c r="AZ399" s="309">
        <f>IF(ISBLANK(tabItens[[#This Row],[CÓDIGO]]),"",tabItens[[#This Row],[PontoMês]] * (AZ$2+tabItens[[#This Row],[PontoQtM]]))</f>
        <v>204</v>
      </c>
      <c r="BA399" s="308">
        <f>tabItens[[#This Row],[PontoPed]] - tabItens[[#This Row],[Saldo]] + (1/10)</f>
        <v>-524.9</v>
      </c>
      <c r="BB399" s="308">
        <f xml:space="preserve"> tabItens[[#This Row],[PontoMês]] * BB$2 - tabItens[[#This Row],[QTDE ATUAL]] - (1/10)</f>
        <v>-178.1</v>
      </c>
      <c r="BC399" s="310">
        <f>IF( tabItens[[#This Row],[PontoPed]]&gt;0, IF(tabItens[[#This Row],[PontoPed]]&lt;1, 1, IF( tabItens[[#This Row],[Saldo]]&gt;tabItens[[#This Row],[PontoPed]], 0, (tabItens[[#This Row],[PontoPed]]-tabItens[[#This Row],[Saldo]])/tabItens[[#This Row],[PontoPed]] ) ), 0 )</f>
        <v>0</v>
      </c>
      <c r="BD399" s="311">
        <f>ROUNDDOWN(IF( OR( AND(tabItens[[#This Row],[PontoPed]]&lt;tabItens[[#This Row],[Saldo]],tabItens[[#This Row],[Saldo]]&gt;0), tabItens[[#This Row],[PontoPed]]=0), 99, IF(AND(tabItens[[#This Row],[Saldo]]=0,tabItens[[#This Row],[PontoPed]]&gt;0), 0, (1-tabItens[[#This Row],[PctAb]])*10 ) ),0)</f>
        <v>99</v>
      </c>
      <c r="BE399" s="312">
        <f>MAX(ROUNDDOWN( IF(tabItens[[#This Row],[Abaixo]] &gt; 0,   tabItens[[#This Row],[Abaixo]] + (tabItens[[#This Row],[PontoMês]] * IF( OR( ISBLANK(tabItens[[#This Row],[ATA Nº/ANO]]), tabItens[[#This Row],[ATA Nº/ANO]] = ""),BE$2,BE$1)),0),0),0)</f>
        <v>0</v>
      </c>
      <c r="BF39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399" s="313">
        <f>SUMIF(Consumo!$C$3:$C$862,tabItens[[#This Row],[CÓDIGO]],Consumo!$E$3:$E$862)</f>
        <v>0</v>
      </c>
      <c r="BH399" s="314">
        <f>IF(AND(tabItens[[#This Row],[Pend]] &gt; 0,tabItens[[#This Row],[Consumo]] &lt;&gt; 0), tabItens[[#This Row],[Pend]] / tabItens[[#This Row],[Consumo]], 0 )</f>
        <v>0</v>
      </c>
      <c r="BI399" s="313"/>
      <c r="BJ399" s="313"/>
      <c r="BK399" s="315" t="s">
        <v>907</v>
      </c>
    </row>
    <row r="400" spans="1:63" x14ac:dyDescent="0.3">
      <c r="A400" s="336">
        <v>98704</v>
      </c>
      <c r="B400" s="277" t="s">
        <v>1607</v>
      </c>
      <c r="C400" s="337" t="s">
        <v>346</v>
      </c>
      <c r="D400" s="338">
        <v>44</v>
      </c>
      <c r="E400" s="339"/>
      <c r="F400" s="339"/>
      <c r="G400" s="339" t="s">
        <v>892</v>
      </c>
      <c r="H400" s="281">
        <v>184</v>
      </c>
      <c r="I400" s="340">
        <v>103003</v>
      </c>
      <c r="J400" s="341">
        <v>44</v>
      </c>
      <c r="K400" s="342">
        <v>163</v>
      </c>
      <c r="L400" s="285">
        <f>IF(tabItens[[#This Row],[Média]] &gt; 0, tabItens[[#This Row],[QTDE ATUAL]] / tabItens[[#This Row],[Média]],999.9)</f>
        <v>13.065088757396449</v>
      </c>
      <c r="M400" s="286">
        <v>0</v>
      </c>
      <c r="N400" s="287">
        <f>tabItens[[#This Row],[VALOR UNIT.]] * tabItens[[#This Row],[LC]]</f>
        <v>0</v>
      </c>
      <c r="O400" s="344" t="s">
        <v>2143</v>
      </c>
      <c r="P400" s="289"/>
      <c r="Q400" s="345"/>
      <c r="R400" s="343"/>
      <c r="S400" s="346"/>
      <c r="T400" s="292">
        <f>ROUNDDOWN(IFERROR(tabItens[[#This Row],[ATA DT.VALID.]] - $D$1,0) / 30,0)</f>
        <v>-1507</v>
      </c>
      <c r="U400" s="277" t="s">
        <v>1300</v>
      </c>
      <c r="V400" s="293">
        <v>1</v>
      </c>
      <c r="W400" s="294" t="s">
        <v>2106</v>
      </c>
      <c r="X400" s="295">
        <v>69</v>
      </c>
      <c r="Y400" s="296">
        <v>3</v>
      </c>
      <c r="Z400" s="297"/>
      <c r="AA400" s="298"/>
      <c r="AB400" s="299"/>
      <c r="AC400" s="299"/>
      <c r="AD400" s="298"/>
      <c r="AE400" s="299"/>
      <c r="AF400" s="292"/>
      <c r="AG400" s="300" t="s">
        <v>904</v>
      </c>
      <c r="AH400" s="301"/>
      <c r="AI400" s="292">
        <v>60</v>
      </c>
      <c r="AJ400" s="301">
        <v>45189</v>
      </c>
      <c r="AK400" s="301">
        <v>39183</v>
      </c>
      <c r="AL400" s="301">
        <v>45160</v>
      </c>
      <c r="AM400" s="346"/>
      <c r="AN400" s="339"/>
      <c r="AO400" s="302" t="str">
        <f>_xlfn.IFNA(IF(VLOOKUP(tabItens[[#This Row],[CÓDIGO]],tabExcluirDoEstoque[#Data],1,FALSE),"sim",""),"")</f>
        <v/>
      </c>
      <c r="AP400" s="303" t="str">
        <f ca="1">IF(OR(ISBLANK(tabItens[[#This Row],[ATA DT.VALID.]]),tabItens[[#This Row],[ATA DT.VALID.]]="",tabItens[[#This Row],[ATA DT.VALID.]]=" "),"",IF(TYPE(tabItens[[#This Row],[ATA DT.VALID.]])=1,ROUNDUP((tabItens[[#This Row],[ATA DT.VALID.]]-TODAY())/7,0),""))</f>
        <v/>
      </c>
      <c r="AQ400" s="304">
        <v>0</v>
      </c>
      <c r="AR400" s="305" t="str">
        <f>IF(ISBLANK(tabItens[[#This Row],[CÓDIGO]]),"",IFERROR(VLOOKUP(tabItens[[#This Row],[CÓDIGO]],Consumo!$C$3:$AC$862,26,FALSE),0))</f>
        <v>09.2023</v>
      </c>
      <c r="AS400" s="306">
        <f>SUMIF(Consumo!$C$3:$C$862,tabItens[[#This Row],[CÓDIGO]],Consumo!$N$3:$N$862) + SUMIF(Consumo!$C$3:$C$862,tabItens[[#This Row],[CÓDIGO]],Consumo!$O$3:$O$862) + SUMIF(Consumo!$C$3:$C$862,tabItens[[#This Row],[CÓDIGO]],Consumo!$P$3:$P$862) + SUMIF(Consumo!$C$3:$C$862,tabItens[[#This Row],[CÓDIGO]],Consumo!$Q$3:$Q$862)</f>
        <v>85</v>
      </c>
      <c r="AT400" s="306">
        <f>SUMIF(Consumo!$C$3:$C$862,tabItens[[#This Row],[CÓDIGO]],Consumo!$Z$3:$Z$862)</f>
        <v>180</v>
      </c>
      <c r="AU400" s="307">
        <f>SUMIF(Consumo!$C$3:$C$862,tabItens[[#This Row],[CÓDIGO]],Consumo!$AA$3:$AA$862)</f>
        <v>63</v>
      </c>
      <c r="AV400" s="308">
        <f>SUMIF(Consumo!$C$3:$C$862,tabItens[[#This Row],[CÓDIGO]],Consumo!$Y$3:$Y$862)</f>
        <v>14.083333333333334</v>
      </c>
      <c r="AW400" s="281">
        <f>tabItens[[#This Row],[QTDE ATUAL]] + tabItens[[#This Row],[RC QTDE]] + tabItens[[#This Row],[AF SALDO]] + tabItens[[#This Row],[Recentes]]</f>
        <v>184</v>
      </c>
      <c r="AX400" s="309">
        <v>34</v>
      </c>
      <c r="AY400" s="309">
        <v>4</v>
      </c>
      <c r="AZ400" s="309">
        <f>IF(ISBLANK(tabItens[[#This Row],[CÓDIGO]]),"",tabItens[[#This Row],[PontoMês]] * (AZ$2+tabItens[[#This Row],[PontoQtM]]))</f>
        <v>136</v>
      </c>
      <c r="BA400" s="308">
        <f>tabItens[[#This Row],[PontoPed]] - tabItens[[#This Row],[Saldo]] + (1/10)</f>
        <v>-47.9</v>
      </c>
      <c r="BB400" s="308">
        <f xml:space="preserve"> tabItens[[#This Row],[PontoMês]] * BB$2 - tabItens[[#This Row],[QTDE ATUAL]] - (1/10)</f>
        <v>-150.1</v>
      </c>
      <c r="BC400" s="310">
        <f>IF( tabItens[[#This Row],[PontoPed]]&gt;0, IF(tabItens[[#This Row],[PontoPed]]&lt;1, 1, IF( tabItens[[#This Row],[Saldo]]&gt;tabItens[[#This Row],[PontoPed]], 0, (tabItens[[#This Row],[PontoPed]]-tabItens[[#This Row],[Saldo]])/tabItens[[#This Row],[PontoPed]] ) ), 0 )</f>
        <v>0</v>
      </c>
      <c r="BD400" s="311">
        <f>ROUNDDOWN(IF( OR( AND(tabItens[[#This Row],[PontoPed]]&lt;tabItens[[#This Row],[Saldo]],tabItens[[#This Row],[Saldo]]&gt;0), tabItens[[#This Row],[PontoPed]]=0), 99, IF(AND(tabItens[[#This Row],[Saldo]]=0,tabItens[[#This Row],[PontoPed]]&gt;0), 0, (1-tabItens[[#This Row],[PctAb]])*10 ) ),0)</f>
        <v>99</v>
      </c>
      <c r="BE400" s="312">
        <f>MAX(ROUNDDOWN( IF(tabItens[[#This Row],[Abaixo]] &gt; 0,   tabItens[[#This Row],[Abaixo]] + (tabItens[[#This Row],[PontoMês]] * IF( OR( ISBLANK(tabItens[[#This Row],[ATA Nº/ANO]]), tabItens[[#This Row],[ATA Nº/ANO]] = ""),BE$2,BE$1)),0),0),0)</f>
        <v>0</v>
      </c>
      <c r="BF40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0" s="313">
        <f>SUMIF(Consumo!$C$3:$C$862,tabItens[[#This Row],[CÓDIGO]],Consumo!$E$3:$E$862)</f>
        <v>0</v>
      </c>
      <c r="BH400" s="314">
        <f>IF(AND(tabItens[[#This Row],[Pend]] &gt; 0,tabItens[[#This Row],[Consumo]] &lt;&gt; 0), tabItens[[#This Row],[Pend]] / tabItens[[#This Row],[Consumo]], 0 )</f>
        <v>0</v>
      </c>
      <c r="BI400" s="313"/>
      <c r="BJ400" s="313"/>
      <c r="BK400" s="315" t="s">
        <v>907</v>
      </c>
    </row>
    <row r="401" spans="1:63" x14ac:dyDescent="0.3">
      <c r="A401" s="336">
        <v>102278</v>
      </c>
      <c r="B401" s="277" t="s">
        <v>1625</v>
      </c>
      <c r="C401" s="337" t="s">
        <v>264</v>
      </c>
      <c r="D401" s="338">
        <v>205.18</v>
      </c>
      <c r="E401" s="339"/>
      <c r="F401" s="339"/>
      <c r="G401" s="339" t="s">
        <v>892</v>
      </c>
      <c r="H401" s="281">
        <v>144</v>
      </c>
      <c r="I401" s="340">
        <v>103003</v>
      </c>
      <c r="J401" s="341">
        <v>205.18</v>
      </c>
      <c r="K401" s="342"/>
      <c r="L401" s="285">
        <f>IF(tabItens[[#This Row],[Média]] &gt; 0, tabItens[[#This Row],[QTDE ATUAL]] / tabItens[[#This Row],[Média]],999.9)</f>
        <v>999.9</v>
      </c>
      <c r="M401" s="286">
        <v>0</v>
      </c>
      <c r="N401" s="287">
        <f>tabItens[[#This Row],[VALOR UNIT.]] * tabItens[[#This Row],[LC]]</f>
        <v>0</v>
      </c>
      <c r="O401" s="344" t="s">
        <v>2143</v>
      </c>
      <c r="P401" s="289"/>
      <c r="Q401" s="345"/>
      <c r="R401" s="343"/>
      <c r="S401" s="346"/>
      <c r="T401" s="292">
        <f>ROUNDDOWN(IFERROR(tabItens[[#This Row],[ATA DT.VALID.]] - $D$1,0) / 30,0)</f>
        <v>-1507</v>
      </c>
      <c r="U401" s="277" t="s">
        <v>1081</v>
      </c>
      <c r="V401" s="293">
        <v>1</v>
      </c>
      <c r="W401" s="294" t="s">
        <v>2106</v>
      </c>
      <c r="X401" s="295">
        <v>69</v>
      </c>
      <c r="Y401" s="296">
        <v>10</v>
      </c>
      <c r="Z401" s="297"/>
      <c r="AA401" s="298"/>
      <c r="AB401" s="299"/>
      <c r="AC401" s="299"/>
      <c r="AD401" s="298"/>
      <c r="AE401" s="299"/>
      <c r="AF401" s="292"/>
      <c r="AG401" s="300" t="s">
        <v>904</v>
      </c>
      <c r="AH401" s="301"/>
      <c r="AI401" s="292">
        <v>0</v>
      </c>
      <c r="AJ401" s="301">
        <v>43545</v>
      </c>
      <c r="AK401" s="301">
        <v>39352</v>
      </c>
      <c r="AL401" s="301">
        <v>44784</v>
      </c>
      <c r="AM401" s="346"/>
      <c r="AN401" s="339"/>
      <c r="AO401" s="302" t="str">
        <f>_xlfn.IFNA(IF(VLOOKUP(tabItens[[#This Row],[CÓDIGO]],tabExcluirDoEstoque[#Data],1,FALSE),"sim",""),"")</f>
        <v/>
      </c>
      <c r="AP401" s="303" t="str">
        <f ca="1">IF(OR(ISBLANK(tabItens[[#This Row],[ATA DT.VALID.]]),tabItens[[#This Row],[ATA DT.VALID.]]="",tabItens[[#This Row],[ATA DT.VALID.]]=" "),"",IF(TYPE(tabItens[[#This Row],[ATA DT.VALID.]])=1,ROUNDUP((tabItens[[#This Row],[ATA DT.VALID.]]-TODAY())/7,0),""))</f>
        <v/>
      </c>
      <c r="AQ401" s="304">
        <v>0</v>
      </c>
      <c r="AR401" s="305">
        <f>IF(ISBLANK(tabItens[[#This Row],[CÓDIGO]]),"",IFERROR(VLOOKUP(tabItens[[#This Row],[CÓDIGO]],Consumo!$C$3:$AC$862,26,FALSE),0))</f>
        <v>0</v>
      </c>
      <c r="AS401" s="306">
        <f>SUMIF(Consumo!$C$3:$C$862,tabItens[[#This Row],[CÓDIGO]],Consumo!$N$3:$N$862) + SUMIF(Consumo!$C$3:$C$862,tabItens[[#This Row],[CÓDIGO]],Consumo!$O$3:$O$862) + SUMIF(Consumo!$C$3:$C$862,tabItens[[#This Row],[CÓDIGO]],Consumo!$P$3:$P$862) + SUMIF(Consumo!$C$3:$C$862,tabItens[[#This Row],[CÓDIGO]],Consumo!$Q$3:$Q$862)</f>
        <v>0</v>
      </c>
      <c r="AT401" s="306">
        <f>SUMIF(Consumo!$C$3:$C$862,tabItens[[#This Row],[CÓDIGO]],Consumo!$Z$3:$Z$862)</f>
        <v>0</v>
      </c>
      <c r="AU401" s="307">
        <f>SUMIF(Consumo!$C$3:$C$862,tabItens[[#This Row],[CÓDIGO]],Consumo!$AA$3:$AA$862)</f>
        <v>0</v>
      </c>
      <c r="AV401" s="308">
        <f>SUMIF(Consumo!$C$3:$C$862,tabItens[[#This Row],[CÓDIGO]],Consumo!$Y$3:$Y$862)</f>
        <v>0</v>
      </c>
      <c r="AW401" s="281">
        <f>tabItens[[#This Row],[QTDE ATUAL]] + tabItens[[#This Row],[RC QTDE]] + tabItens[[#This Row],[AF SALDO]] + tabItens[[#This Row],[Recentes]]</f>
        <v>144</v>
      </c>
      <c r="AX401" s="309">
        <v>3</v>
      </c>
      <c r="AY401" s="309">
        <v>4</v>
      </c>
      <c r="AZ401" s="309">
        <f>IF(ISBLANK(tabItens[[#This Row],[CÓDIGO]]),"",tabItens[[#This Row],[PontoMês]] * (AZ$2+tabItens[[#This Row],[PontoQtM]]))</f>
        <v>12</v>
      </c>
      <c r="BA401" s="308">
        <f>tabItens[[#This Row],[PontoPed]] - tabItens[[#This Row],[Saldo]] + (1/10)</f>
        <v>-131.9</v>
      </c>
      <c r="BB401" s="308">
        <f xml:space="preserve"> tabItens[[#This Row],[PontoMês]] * BB$2 - tabItens[[#This Row],[QTDE ATUAL]] - (1/10)</f>
        <v>-141.1</v>
      </c>
      <c r="BC401" s="310">
        <f>IF( tabItens[[#This Row],[PontoPed]]&gt;0, IF(tabItens[[#This Row],[PontoPed]]&lt;1, 1, IF( tabItens[[#This Row],[Saldo]]&gt;tabItens[[#This Row],[PontoPed]], 0, (tabItens[[#This Row],[PontoPed]]-tabItens[[#This Row],[Saldo]])/tabItens[[#This Row],[PontoPed]] ) ), 0 )</f>
        <v>0</v>
      </c>
      <c r="BD401" s="311">
        <f>ROUNDDOWN(IF( OR( AND(tabItens[[#This Row],[PontoPed]]&lt;tabItens[[#This Row],[Saldo]],tabItens[[#This Row],[Saldo]]&gt;0), tabItens[[#This Row],[PontoPed]]=0), 99, IF(AND(tabItens[[#This Row],[Saldo]]=0,tabItens[[#This Row],[PontoPed]]&gt;0), 0, (1-tabItens[[#This Row],[PctAb]])*10 ) ),0)</f>
        <v>99</v>
      </c>
      <c r="BE401" s="312">
        <f>MAX(ROUNDDOWN( IF(tabItens[[#This Row],[Abaixo]] &gt; 0,   tabItens[[#This Row],[Abaixo]] + (tabItens[[#This Row],[PontoMês]] * IF( OR( ISBLANK(tabItens[[#This Row],[ATA Nº/ANO]]), tabItens[[#This Row],[ATA Nº/ANO]] = ""),BE$2,BE$1)),0),0),0)</f>
        <v>0</v>
      </c>
      <c r="BF40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1" s="313">
        <f>SUMIF(Consumo!$C$3:$C$862,tabItens[[#This Row],[CÓDIGO]],Consumo!$E$3:$E$862)</f>
        <v>0</v>
      </c>
      <c r="BH401" s="314">
        <f>IF(AND(tabItens[[#This Row],[Pend]] &gt; 0,tabItens[[#This Row],[Consumo]] &lt;&gt; 0), tabItens[[#This Row],[Pend]] / tabItens[[#This Row],[Consumo]], 0 )</f>
        <v>0</v>
      </c>
      <c r="BI401" s="313"/>
      <c r="BJ401" s="313"/>
      <c r="BK401" s="315" t="s">
        <v>907</v>
      </c>
    </row>
    <row r="402" spans="1:63" x14ac:dyDescent="0.3">
      <c r="A402" s="336">
        <v>121054</v>
      </c>
      <c r="B402" s="277" t="s">
        <v>1787</v>
      </c>
      <c r="C402" s="337" t="s">
        <v>346</v>
      </c>
      <c r="D402" s="338">
        <v>498.9</v>
      </c>
      <c r="E402" s="339"/>
      <c r="F402" s="339"/>
      <c r="G402" s="339" t="s">
        <v>892</v>
      </c>
      <c r="H402" s="281">
        <v>95</v>
      </c>
      <c r="I402" s="340">
        <v>103003</v>
      </c>
      <c r="J402" s="341">
        <v>498.9</v>
      </c>
      <c r="K402" s="342">
        <v>1</v>
      </c>
      <c r="L402" s="285">
        <f>IF(tabItens[[#This Row],[Média]] &gt; 0, tabItens[[#This Row],[QTDE ATUAL]] / tabItens[[#This Row],[Média]],999.9)</f>
        <v>999.9</v>
      </c>
      <c r="M402" s="286">
        <v>0</v>
      </c>
      <c r="N402" s="287">
        <f>tabItens[[#This Row],[VALOR UNIT.]] * tabItens[[#This Row],[LC]]</f>
        <v>0</v>
      </c>
      <c r="O402" s="344" t="s">
        <v>2143</v>
      </c>
      <c r="P402" s="289"/>
      <c r="Q402" s="345"/>
      <c r="R402" s="343"/>
      <c r="S402" s="346"/>
      <c r="T402" s="292">
        <f>ROUNDDOWN(IFERROR(tabItens[[#This Row],[ATA DT.VALID.]] - $D$1,0) / 30,0)</f>
        <v>-1507</v>
      </c>
      <c r="U402" s="277" t="s">
        <v>1081</v>
      </c>
      <c r="V402" s="293">
        <v>1</v>
      </c>
      <c r="W402" s="294" t="s">
        <v>2106</v>
      </c>
      <c r="X402" s="295">
        <v>69</v>
      </c>
      <c r="Y402" s="296">
        <v>10</v>
      </c>
      <c r="Z402" s="297"/>
      <c r="AA402" s="298"/>
      <c r="AB402" s="299"/>
      <c r="AC402" s="299"/>
      <c r="AD402" s="298"/>
      <c r="AE402" s="299"/>
      <c r="AF402" s="292"/>
      <c r="AG402" s="300" t="s">
        <v>904</v>
      </c>
      <c r="AH402" s="301"/>
      <c r="AI402" s="292">
        <v>0</v>
      </c>
      <c r="AJ402" s="301">
        <v>44117</v>
      </c>
      <c r="AK402" s="301">
        <v>40805</v>
      </c>
      <c r="AL402" s="301">
        <v>44881</v>
      </c>
      <c r="AM402" s="346"/>
      <c r="AN402" s="339"/>
      <c r="AO402" s="302" t="str">
        <f>_xlfn.IFNA(IF(VLOOKUP(tabItens[[#This Row],[CÓDIGO]],tabExcluirDoEstoque[#Data],1,FALSE),"sim",""),"")</f>
        <v/>
      </c>
      <c r="AP402" s="303" t="str">
        <f ca="1">IF(OR(ISBLANK(tabItens[[#This Row],[ATA DT.VALID.]]),tabItens[[#This Row],[ATA DT.VALID.]]="",tabItens[[#This Row],[ATA DT.VALID.]]=" "),"",IF(TYPE(tabItens[[#This Row],[ATA DT.VALID.]])=1,ROUNDUP((tabItens[[#This Row],[ATA DT.VALID.]]-TODAY())/7,0),""))</f>
        <v/>
      </c>
      <c r="AQ402" s="304">
        <v>0</v>
      </c>
      <c r="AR402" s="305" t="str">
        <f>IF(ISBLANK(tabItens[[#This Row],[CÓDIGO]]),"",IFERROR(VLOOKUP(tabItens[[#This Row],[CÓDIGO]],Consumo!$C$3:$AC$862,26,FALSE),0))</f>
        <v>07.2023</v>
      </c>
      <c r="AS402" s="306">
        <f>SUMIF(Consumo!$C$3:$C$862,tabItens[[#This Row],[CÓDIGO]],Consumo!$N$3:$N$862) + SUMIF(Consumo!$C$3:$C$862,tabItens[[#This Row],[CÓDIGO]],Consumo!$O$3:$O$862) + SUMIF(Consumo!$C$3:$C$862,tabItens[[#This Row],[CÓDIGO]],Consumo!$P$3:$P$862) + SUMIF(Consumo!$C$3:$C$862,tabItens[[#This Row],[CÓDIGO]],Consumo!$Q$3:$Q$862)</f>
        <v>1</v>
      </c>
      <c r="AT402" s="306">
        <f>SUMIF(Consumo!$C$3:$C$862,tabItens[[#This Row],[CÓDIGO]],Consumo!$Z$3:$Z$862)</f>
        <v>1</v>
      </c>
      <c r="AU402" s="307">
        <f>SUMIF(Consumo!$C$3:$C$862,tabItens[[#This Row],[CÓDIGO]],Consumo!$AA$3:$AA$862)</f>
        <v>1</v>
      </c>
      <c r="AV402" s="308">
        <f>SUMIF(Consumo!$C$3:$C$862,tabItens[[#This Row],[CÓDIGO]],Consumo!$Y$3:$Y$862)</f>
        <v>0</v>
      </c>
      <c r="AW402" s="281">
        <f>tabItens[[#This Row],[QTDE ATUAL]] + tabItens[[#This Row],[RC QTDE]] + tabItens[[#This Row],[AF SALDO]] + tabItens[[#This Row],[Recentes]]</f>
        <v>95</v>
      </c>
      <c r="AX402" s="309">
        <v>15</v>
      </c>
      <c r="AY402" s="309">
        <v>4</v>
      </c>
      <c r="AZ402" s="309">
        <f>IF(ISBLANK(tabItens[[#This Row],[CÓDIGO]]),"",tabItens[[#This Row],[PontoMês]] * (AZ$2+tabItens[[#This Row],[PontoQtM]]))</f>
        <v>60</v>
      </c>
      <c r="BA402" s="308">
        <f>tabItens[[#This Row],[PontoPed]] - tabItens[[#This Row],[Saldo]] + (1/10)</f>
        <v>-34.9</v>
      </c>
      <c r="BB402" s="308">
        <f xml:space="preserve"> tabItens[[#This Row],[PontoMês]] * BB$2 - tabItens[[#This Row],[QTDE ATUAL]] - (1/10)</f>
        <v>-80.099999999999994</v>
      </c>
      <c r="BC402" s="310">
        <f>IF( tabItens[[#This Row],[PontoPed]]&gt;0, IF(tabItens[[#This Row],[PontoPed]]&lt;1, 1, IF( tabItens[[#This Row],[Saldo]]&gt;tabItens[[#This Row],[PontoPed]], 0, (tabItens[[#This Row],[PontoPed]]-tabItens[[#This Row],[Saldo]])/tabItens[[#This Row],[PontoPed]] ) ), 0 )</f>
        <v>0</v>
      </c>
      <c r="BD402" s="311">
        <f>ROUNDDOWN(IF( OR( AND(tabItens[[#This Row],[PontoPed]]&lt;tabItens[[#This Row],[Saldo]],tabItens[[#This Row],[Saldo]]&gt;0), tabItens[[#This Row],[PontoPed]]=0), 99, IF(AND(tabItens[[#This Row],[Saldo]]=0,tabItens[[#This Row],[PontoPed]]&gt;0), 0, (1-tabItens[[#This Row],[PctAb]])*10 ) ),0)</f>
        <v>99</v>
      </c>
      <c r="BE402" s="312">
        <f>MAX(ROUNDDOWN( IF(tabItens[[#This Row],[Abaixo]] &gt; 0,   tabItens[[#This Row],[Abaixo]] + (tabItens[[#This Row],[PontoMês]] * IF( OR( ISBLANK(tabItens[[#This Row],[ATA Nº/ANO]]), tabItens[[#This Row],[ATA Nº/ANO]] = ""),BE$2,BE$1)),0),0),0)</f>
        <v>0</v>
      </c>
      <c r="BF40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2" s="313">
        <f>SUMIF(Consumo!$C$3:$C$862,tabItens[[#This Row],[CÓDIGO]],Consumo!$E$3:$E$862)</f>
        <v>0</v>
      </c>
      <c r="BH402" s="314">
        <f>IF(AND(tabItens[[#This Row],[Pend]] &gt; 0,tabItens[[#This Row],[Consumo]] &lt;&gt; 0), tabItens[[#This Row],[Pend]] / tabItens[[#This Row],[Consumo]], 0 )</f>
        <v>0</v>
      </c>
      <c r="BI402" s="313"/>
      <c r="BJ402" s="313"/>
      <c r="BK402" s="315" t="s">
        <v>907</v>
      </c>
    </row>
    <row r="403" spans="1:63" x14ac:dyDescent="0.3">
      <c r="A403" s="336">
        <v>63839</v>
      </c>
      <c r="B403" s="277" t="s">
        <v>1407</v>
      </c>
      <c r="C403" s="337" t="s">
        <v>302</v>
      </c>
      <c r="D403" s="338">
        <v>95</v>
      </c>
      <c r="E403" s="339"/>
      <c r="F403" s="339"/>
      <c r="G403" s="339" t="s">
        <v>892</v>
      </c>
      <c r="H403" s="281">
        <v>100</v>
      </c>
      <c r="I403" s="340">
        <v>103003</v>
      </c>
      <c r="J403" s="341">
        <v>95</v>
      </c>
      <c r="K403" s="342">
        <v>225</v>
      </c>
      <c r="L403" s="285">
        <f>IF(tabItens[[#This Row],[Média]] &gt; 0, tabItens[[#This Row],[QTDE ATUAL]] / tabItens[[#This Row],[Média]],999.9)</f>
        <v>5.4794520547945202</v>
      </c>
      <c r="M403" s="286">
        <v>0</v>
      </c>
      <c r="N403" s="287">
        <f>tabItens[[#This Row],[VALOR UNIT.]] * tabItens[[#This Row],[LC]]</f>
        <v>0</v>
      </c>
      <c r="O403" s="344" t="s">
        <v>2143</v>
      </c>
      <c r="P403" s="289"/>
      <c r="Q403" s="345"/>
      <c r="R403" s="343"/>
      <c r="S403" s="346"/>
      <c r="T403" s="292">
        <f>ROUNDDOWN(IFERROR(tabItens[[#This Row],[ATA DT.VALID.]] - $D$1,0) / 30,0)</f>
        <v>-1507</v>
      </c>
      <c r="U403" s="277" t="s">
        <v>1066</v>
      </c>
      <c r="V403" s="293">
        <v>1</v>
      </c>
      <c r="W403" s="294" t="s">
        <v>2107</v>
      </c>
      <c r="X403" s="295">
        <v>74</v>
      </c>
      <c r="Y403" s="296">
        <v>4</v>
      </c>
      <c r="Z403" s="297"/>
      <c r="AA403" s="298"/>
      <c r="AB403" s="299"/>
      <c r="AC403" s="299"/>
      <c r="AD403" s="298"/>
      <c r="AE403" s="299"/>
      <c r="AF403" s="292"/>
      <c r="AG403" s="300" t="s">
        <v>904</v>
      </c>
      <c r="AH403" s="301"/>
      <c r="AI403" s="292">
        <v>76</v>
      </c>
      <c r="AJ403" s="301">
        <v>45190</v>
      </c>
      <c r="AK403" s="301" t="s">
        <v>892</v>
      </c>
      <c r="AL403" s="301">
        <v>45181</v>
      </c>
      <c r="AM403" s="346"/>
      <c r="AN403" s="339"/>
      <c r="AO403" s="302" t="str">
        <f>_xlfn.IFNA(IF(VLOOKUP(tabItens[[#This Row],[CÓDIGO]],tabExcluirDoEstoque[#Data],1,FALSE),"sim",""),"")</f>
        <v/>
      </c>
      <c r="AP403" s="303" t="str">
        <f ca="1">IF(OR(ISBLANK(tabItens[[#This Row],[ATA DT.VALID.]]),tabItens[[#This Row],[ATA DT.VALID.]]="",tabItens[[#This Row],[ATA DT.VALID.]]=" "),"",IF(TYPE(tabItens[[#This Row],[ATA DT.VALID.]])=1,ROUNDUP((tabItens[[#This Row],[ATA DT.VALID.]]-TODAY())/7,0),""))</f>
        <v/>
      </c>
      <c r="AQ403" s="304">
        <v>0</v>
      </c>
      <c r="AR403" s="305" t="str">
        <f>IF(ISBLANK(tabItens[[#This Row],[CÓDIGO]]),"",IFERROR(VLOOKUP(tabItens[[#This Row],[CÓDIGO]],Consumo!$C$3:$AC$862,26,FALSE),0))</f>
        <v>05.2023</v>
      </c>
      <c r="AS403" s="306">
        <f>SUMIF(Consumo!$C$3:$C$862,tabItens[[#This Row],[CÓDIGO]],Consumo!$N$3:$N$862) + SUMIF(Consumo!$C$3:$C$862,tabItens[[#This Row],[CÓDIGO]],Consumo!$O$3:$O$862) + SUMIF(Consumo!$C$3:$C$862,tabItens[[#This Row],[CÓDIGO]],Consumo!$P$3:$P$862) + SUMIF(Consumo!$C$3:$C$862,tabItens[[#This Row],[CÓDIGO]],Consumo!$Q$3:$Q$862)</f>
        <v>0</v>
      </c>
      <c r="AT403" s="306">
        <f>SUMIF(Consumo!$C$3:$C$862,tabItens[[#This Row],[CÓDIGO]],Consumo!$Z$3:$Z$862)</f>
        <v>229</v>
      </c>
      <c r="AU403" s="307">
        <f>SUMIF(Consumo!$C$3:$C$862,tabItens[[#This Row],[CÓDIGO]],Consumo!$AA$3:$AA$862)</f>
        <v>84</v>
      </c>
      <c r="AV403" s="308">
        <f>SUMIF(Consumo!$C$3:$C$862,tabItens[[#This Row],[CÓDIGO]],Consumo!$Y$3:$Y$862)</f>
        <v>18.25</v>
      </c>
      <c r="AW403" s="281">
        <f>tabItens[[#This Row],[QTDE ATUAL]] + tabItens[[#This Row],[RC QTDE]] + tabItens[[#This Row],[AF SALDO]] + tabItens[[#This Row],[Recentes]]</f>
        <v>100</v>
      </c>
      <c r="AX403" s="309">
        <v>15</v>
      </c>
      <c r="AY403" s="309">
        <v>4</v>
      </c>
      <c r="AZ403" s="309">
        <f>IF(ISBLANK(tabItens[[#This Row],[CÓDIGO]]),"",tabItens[[#This Row],[PontoMês]] * (AZ$2+tabItens[[#This Row],[PontoQtM]]))</f>
        <v>60</v>
      </c>
      <c r="BA403" s="308">
        <f>tabItens[[#This Row],[PontoPed]] - tabItens[[#This Row],[Saldo]] + (1/10)</f>
        <v>-39.9</v>
      </c>
      <c r="BB403" s="308">
        <f xml:space="preserve"> tabItens[[#This Row],[PontoMês]] * BB$2 - tabItens[[#This Row],[QTDE ATUAL]] - (1/10)</f>
        <v>-85.1</v>
      </c>
      <c r="BC403" s="310">
        <f>IF( tabItens[[#This Row],[PontoPed]]&gt;0, IF(tabItens[[#This Row],[PontoPed]]&lt;1, 1, IF( tabItens[[#This Row],[Saldo]]&gt;tabItens[[#This Row],[PontoPed]], 0, (tabItens[[#This Row],[PontoPed]]-tabItens[[#This Row],[Saldo]])/tabItens[[#This Row],[PontoPed]] ) ), 0 )</f>
        <v>0</v>
      </c>
      <c r="BD403" s="311">
        <f>ROUNDDOWN(IF( OR( AND(tabItens[[#This Row],[PontoPed]]&lt;tabItens[[#This Row],[Saldo]],tabItens[[#This Row],[Saldo]]&gt;0), tabItens[[#This Row],[PontoPed]]=0), 99, IF(AND(tabItens[[#This Row],[Saldo]]=0,tabItens[[#This Row],[PontoPed]]&gt;0), 0, (1-tabItens[[#This Row],[PctAb]])*10 ) ),0)</f>
        <v>99</v>
      </c>
      <c r="BE403" s="312">
        <f>MAX(ROUNDDOWN( IF(tabItens[[#This Row],[Abaixo]] &gt; 0,   tabItens[[#This Row],[Abaixo]] + (tabItens[[#This Row],[PontoMês]] * IF( OR( ISBLANK(tabItens[[#This Row],[ATA Nº/ANO]]), tabItens[[#This Row],[ATA Nº/ANO]] = ""),BE$2,BE$1)),0),0),0)</f>
        <v>0</v>
      </c>
      <c r="BF40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3" s="313">
        <f>SUMIF(Consumo!$C$3:$C$862,tabItens[[#This Row],[CÓDIGO]],Consumo!$E$3:$E$862)</f>
        <v>0</v>
      </c>
      <c r="BH403" s="314">
        <f>IF(AND(tabItens[[#This Row],[Pend]] &gt; 0,tabItens[[#This Row],[Consumo]] &lt;&gt; 0), tabItens[[#This Row],[Pend]] / tabItens[[#This Row],[Consumo]], 0 )</f>
        <v>0</v>
      </c>
      <c r="BI403" s="313"/>
      <c r="BJ403" s="313"/>
      <c r="BK403" s="315" t="s">
        <v>907</v>
      </c>
    </row>
    <row r="404" spans="1:63" x14ac:dyDescent="0.3">
      <c r="A404" s="336">
        <v>53813</v>
      </c>
      <c r="B404" s="277" t="s">
        <v>1350</v>
      </c>
      <c r="C404" s="337" t="s">
        <v>346</v>
      </c>
      <c r="D404" s="338">
        <v>80</v>
      </c>
      <c r="E404" s="339"/>
      <c r="F404" s="339"/>
      <c r="G404" s="339" t="s">
        <v>892</v>
      </c>
      <c r="H404" s="281">
        <v>234</v>
      </c>
      <c r="I404" s="340">
        <v>103003</v>
      </c>
      <c r="J404" s="341">
        <v>80</v>
      </c>
      <c r="K404" s="342">
        <v>9</v>
      </c>
      <c r="L404" s="285">
        <f>IF(tabItens[[#This Row],[Média]] &gt; 0, tabItens[[#This Row],[QTDE ATUAL]] / tabItens[[#This Row],[Média]],999.9)</f>
        <v>401.14285714285711</v>
      </c>
      <c r="M404" s="286">
        <v>0</v>
      </c>
      <c r="N404" s="287">
        <f>tabItens[[#This Row],[VALOR UNIT.]] * tabItens[[#This Row],[LC]]</f>
        <v>0</v>
      </c>
      <c r="O404" s="344" t="s">
        <v>2171</v>
      </c>
      <c r="P404" s="289"/>
      <c r="Q404" s="345"/>
      <c r="R404" s="343"/>
      <c r="S404" s="346"/>
      <c r="T404" s="292">
        <f>ROUNDDOWN(IFERROR(tabItens[[#This Row],[ATA DT.VALID.]] - $D$1,0) / 30,0)</f>
        <v>-1507</v>
      </c>
      <c r="U404" s="277" t="s">
        <v>1266</v>
      </c>
      <c r="V404" s="293">
        <v>1</v>
      </c>
      <c r="W404" s="294" t="s">
        <v>906</v>
      </c>
      <c r="X404" s="295">
        <v>51</v>
      </c>
      <c r="Y404" s="296">
        <v>13</v>
      </c>
      <c r="Z404" s="297"/>
      <c r="AA404" s="298"/>
      <c r="AB404" s="299"/>
      <c r="AC404" s="299"/>
      <c r="AD404" s="298"/>
      <c r="AE404" s="299"/>
      <c r="AF404" s="292"/>
      <c r="AG404" s="300" t="s">
        <v>904</v>
      </c>
      <c r="AH404" s="301"/>
      <c r="AI404" s="292">
        <v>4</v>
      </c>
      <c r="AJ404" s="301">
        <v>45195</v>
      </c>
      <c r="AK404" s="301" t="s">
        <v>892</v>
      </c>
      <c r="AL404" s="301">
        <v>45156</v>
      </c>
      <c r="AM404" s="346"/>
      <c r="AN404" s="339"/>
      <c r="AO404" s="302" t="str">
        <f>_xlfn.IFNA(IF(VLOOKUP(tabItens[[#This Row],[CÓDIGO]],tabExcluirDoEstoque[#Data],1,FALSE),"sim",""),"")</f>
        <v/>
      </c>
      <c r="AP404" s="303" t="str">
        <f ca="1">IF(OR(ISBLANK(tabItens[[#This Row],[ATA DT.VALID.]]),tabItens[[#This Row],[ATA DT.VALID.]]="",tabItens[[#This Row],[ATA DT.VALID.]]=" "),"",IF(TYPE(tabItens[[#This Row],[ATA DT.VALID.]])=1,ROUNDUP((tabItens[[#This Row],[ATA DT.VALID.]]-TODAY())/7,0),""))</f>
        <v/>
      </c>
      <c r="AQ404" s="304">
        <v>0</v>
      </c>
      <c r="AR404" s="305" t="str">
        <f>IF(ISBLANK(tabItens[[#This Row],[CÓDIGO]]),"",IFERROR(VLOOKUP(tabItens[[#This Row],[CÓDIGO]],Consumo!$C$3:$AC$862,26,FALSE),0))</f>
        <v>01.2023</v>
      </c>
      <c r="AS404" s="306">
        <f>SUMIF(Consumo!$C$3:$C$862,tabItens[[#This Row],[CÓDIGO]],Consumo!$N$3:$N$862) + SUMIF(Consumo!$C$3:$C$862,tabItens[[#This Row],[CÓDIGO]],Consumo!$O$3:$O$862) + SUMIF(Consumo!$C$3:$C$862,tabItens[[#This Row],[CÓDIGO]],Consumo!$P$3:$P$862) + SUMIF(Consumo!$C$3:$C$862,tabItens[[#This Row],[CÓDIGO]],Consumo!$Q$3:$Q$862)</f>
        <v>0</v>
      </c>
      <c r="AT404" s="306">
        <f>SUMIF(Consumo!$C$3:$C$862,tabItens[[#This Row],[CÓDIGO]],Consumo!$Z$3:$Z$862)</f>
        <v>9</v>
      </c>
      <c r="AU404" s="307">
        <f>SUMIF(Consumo!$C$3:$C$862,tabItens[[#This Row],[CÓDIGO]],Consumo!$AA$3:$AA$862)</f>
        <v>4</v>
      </c>
      <c r="AV404" s="308">
        <f>SUMIF(Consumo!$C$3:$C$862,tabItens[[#This Row],[CÓDIGO]],Consumo!$Y$3:$Y$862)</f>
        <v>0.58333333333333337</v>
      </c>
      <c r="AW404" s="281">
        <f>tabItens[[#This Row],[QTDE ATUAL]] + tabItens[[#This Row],[RC QTDE]] + tabItens[[#This Row],[AF SALDO]] + tabItens[[#This Row],[Recentes]]</f>
        <v>234</v>
      </c>
      <c r="AX404" s="309">
        <v>9</v>
      </c>
      <c r="AY404" s="309">
        <v>4</v>
      </c>
      <c r="AZ404" s="309">
        <f>IF(ISBLANK(tabItens[[#This Row],[CÓDIGO]]),"",tabItens[[#This Row],[PontoMês]] * (AZ$2+tabItens[[#This Row],[PontoQtM]]))</f>
        <v>36</v>
      </c>
      <c r="BA404" s="308">
        <f>tabItens[[#This Row],[PontoPed]] - tabItens[[#This Row],[Saldo]] + (1/10)</f>
        <v>-197.9</v>
      </c>
      <c r="BB404" s="308">
        <f xml:space="preserve"> tabItens[[#This Row],[PontoMês]] * BB$2 - tabItens[[#This Row],[QTDE ATUAL]] - (1/10)</f>
        <v>-225.1</v>
      </c>
      <c r="BC404" s="310">
        <f>IF( tabItens[[#This Row],[PontoPed]]&gt;0, IF(tabItens[[#This Row],[PontoPed]]&lt;1, 1, IF( tabItens[[#This Row],[Saldo]]&gt;tabItens[[#This Row],[PontoPed]], 0, (tabItens[[#This Row],[PontoPed]]-tabItens[[#This Row],[Saldo]])/tabItens[[#This Row],[PontoPed]] ) ), 0 )</f>
        <v>0</v>
      </c>
      <c r="BD404" s="311">
        <f>ROUNDDOWN(IF( OR( AND(tabItens[[#This Row],[PontoPed]]&lt;tabItens[[#This Row],[Saldo]],tabItens[[#This Row],[Saldo]]&gt;0), tabItens[[#This Row],[PontoPed]]=0), 99, IF(AND(tabItens[[#This Row],[Saldo]]=0,tabItens[[#This Row],[PontoPed]]&gt;0), 0, (1-tabItens[[#This Row],[PctAb]])*10 ) ),0)</f>
        <v>99</v>
      </c>
      <c r="BE404" s="312">
        <f>MAX(ROUNDDOWN( IF(tabItens[[#This Row],[Abaixo]] &gt; 0,   tabItens[[#This Row],[Abaixo]] + (tabItens[[#This Row],[PontoMês]] * IF( OR( ISBLANK(tabItens[[#This Row],[ATA Nº/ANO]]), tabItens[[#This Row],[ATA Nº/ANO]] = ""),BE$2,BE$1)),0),0),0)</f>
        <v>0</v>
      </c>
      <c r="BF40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4" s="313">
        <f>SUMIF(Consumo!$C$3:$C$862,tabItens[[#This Row],[CÓDIGO]],Consumo!$E$3:$E$862)</f>
        <v>0</v>
      </c>
      <c r="BH404" s="314">
        <f>IF(AND(tabItens[[#This Row],[Pend]] &gt; 0,tabItens[[#This Row],[Consumo]] &lt;&gt; 0), tabItens[[#This Row],[Pend]] / tabItens[[#This Row],[Consumo]], 0 )</f>
        <v>0</v>
      </c>
      <c r="BI404" s="313"/>
      <c r="BJ404" s="313"/>
      <c r="BK404" s="315" t="s">
        <v>907</v>
      </c>
    </row>
    <row r="405" spans="1:63" x14ac:dyDescent="0.3">
      <c r="A405" s="336">
        <v>53814</v>
      </c>
      <c r="B405" s="277" t="s">
        <v>1351</v>
      </c>
      <c r="C405" s="337" t="s">
        <v>346</v>
      </c>
      <c r="D405" s="338">
        <v>124.87</v>
      </c>
      <c r="E405" s="339"/>
      <c r="F405" s="339"/>
      <c r="G405" s="339" t="s">
        <v>892</v>
      </c>
      <c r="H405" s="281">
        <v>1159</v>
      </c>
      <c r="I405" s="340">
        <v>103003</v>
      </c>
      <c r="J405" s="341">
        <v>124.87</v>
      </c>
      <c r="K405" s="342">
        <v>293</v>
      </c>
      <c r="L405" s="285">
        <f>IF(tabItens[[#This Row],[Média]] &gt; 0, tabItens[[#This Row],[QTDE ATUAL]] / tabItens[[#This Row],[Média]],999.9)</f>
        <v>59.690987124463518</v>
      </c>
      <c r="M405" s="286">
        <v>0</v>
      </c>
      <c r="N405" s="287">
        <f>tabItens[[#This Row],[VALOR UNIT.]] * tabItens[[#This Row],[LC]]</f>
        <v>0</v>
      </c>
      <c r="O405" s="344" t="s">
        <v>2171</v>
      </c>
      <c r="P405" s="289"/>
      <c r="Q405" s="345"/>
      <c r="R405" s="343"/>
      <c r="S405" s="346"/>
      <c r="T405" s="292">
        <f>ROUNDDOWN(IFERROR(tabItens[[#This Row],[ATA DT.VALID.]] - $D$1,0) / 30,0)</f>
        <v>-1507</v>
      </c>
      <c r="U405" s="277" t="s">
        <v>1266</v>
      </c>
      <c r="V405" s="293">
        <v>1</v>
      </c>
      <c r="W405" s="294" t="s">
        <v>906</v>
      </c>
      <c r="X405" s="295">
        <v>51</v>
      </c>
      <c r="Y405" s="296">
        <v>13</v>
      </c>
      <c r="Z405" s="297"/>
      <c r="AA405" s="298"/>
      <c r="AB405" s="299"/>
      <c r="AC405" s="299"/>
      <c r="AD405" s="298"/>
      <c r="AE405" s="299"/>
      <c r="AF405" s="292"/>
      <c r="AG405" s="300" t="s">
        <v>904</v>
      </c>
      <c r="AH405" s="301"/>
      <c r="AI405" s="292">
        <v>298</v>
      </c>
      <c r="AJ405" s="301">
        <v>45184</v>
      </c>
      <c r="AK405" s="301" t="s">
        <v>892</v>
      </c>
      <c r="AL405" s="301">
        <v>45156</v>
      </c>
      <c r="AM405" s="346"/>
      <c r="AN405" s="339"/>
      <c r="AO405" s="302" t="str">
        <f>_xlfn.IFNA(IF(VLOOKUP(tabItens[[#This Row],[CÓDIGO]],tabExcluirDoEstoque[#Data],1,FALSE),"sim",""),"")</f>
        <v/>
      </c>
      <c r="AP405" s="303" t="str">
        <f ca="1">IF(OR(ISBLANK(tabItens[[#This Row],[ATA DT.VALID.]]),tabItens[[#This Row],[ATA DT.VALID.]]="",tabItens[[#This Row],[ATA DT.VALID.]]=" "),"",IF(TYPE(tabItens[[#This Row],[ATA DT.VALID.]])=1,ROUNDUP((tabItens[[#This Row],[ATA DT.VALID.]]-TODAY())/7,0),""))</f>
        <v/>
      </c>
      <c r="AQ405" s="304">
        <v>0</v>
      </c>
      <c r="AR405" s="305" t="str">
        <f>IF(ISBLANK(tabItens[[#This Row],[CÓDIGO]]),"",IFERROR(VLOOKUP(tabItens[[#This Row],[CÓDIGO]],Consumo!$C$3:$AC$862,26,FALSE),0))</f>
        <v>06.2023</v>
      </c>
      <c r="AS405" s="306">
        <f>SUMIF(Consumo!$C$3:$C$862,tabItens[[#This Row],[CÓDIGO]],Consumo!$N$3:$N$862) + SUMIF(Consumo!$C$3:$C$862,tabItens[[#This Row],[CÓDIGO]],Consumo!$O$3:$O$862) + SUMIF(Consumo!$C$3:$C$862,tabItens[[#This Row],[CÓDIGO]],Consumo!$P$3:$P$862) + SUMIF(Consumo!$C$3:$C$862,tabItens[[#This Row],[CÓDIGO]],Consumo!$Q$3:$Q$862)</f>
        <v>60</v>
      </c>
      <c r="AT405" s="306">
        <f>SUMIF(Consumo!$C$3:$C$862,tabItens[[#This Row],[CÓDIGO]],Consumo!$Z$3:$Z$862)</f>
        <v>297</v>
      </c>
      <c r="AU405" s="307">
        <f>SUMIF(Consumo!$C$3:$C$862,tabItens[[#This Row],[CÓDIGO]],Consumo!$AA$3:$AA$862)</f>
        <v>201</v>
      </c>
      <c r="AV405" s="308">
        <f>SUMIF(Consumo!$C$3:$C$862,tabItens[[#This Row],[CÓDIGO]],Consumo!$Y$3:$Y$862)</f>
        <v>19.416666666666668</v>
      </c>
      <c r="AW405" s="281">
        <f>tabItens[[#This Row],[QTDE ATUAL]] + tabItens[[#This Row],[RC QTDE]] + tabItens[[#This Row],[AF SALDO]] + tabItens[[#This Row],[Recentes]]</f>
        <v>1159</v>
      </c>
      <c r="AX405" s="309">
        <v>17</v>
      </c>
      <c r="AY405" s="309">
        <v>4</v>
      </c>
      <c r="AZ405" s="309">
        <f>IF(ISBLANK(tabItens[[#This Row],[CÓDIGO]]),"",tabItens[[#This Row],[PontoMês]] * (AZ$2+tabItens[[#This Row],[PontoQtM]]))</f>
        <v>68</v>
      </c>
      <c r="BA405" s="308">
        <f>tabItens[[#This Row],[PontoPed]] - tabItens[[#This Row],[Saldo]] + (1/10)</f>
        <v>-1090.9000000000001</v>
      </c>
      <c r="BB405" s="308">
        <f xml:space="preserve"> tabItens[[#This Row],[PontoMês]] * BB$2 - tabItens[[#This Row],[QTDE ATUAL]] - (1/10)</f>
        <v>-1142.0999999999999</v>
      </c>
      <c r="BC405" s="310">
        <f>IF( tabItens[[#This Row],[PontoPed]]&gt;0, IF(tabItens[[#This Row],[PontoPed]]&lt;1, 1, IF( tabItens[[#This Row],[Saldo]]&gt;tabItens[[#This Row],[PontoPed]], 0, (tabItens[[#This Row],[PontoPed]]-tabItens[[#This Row],[Saldo]])/tabItens[[#This Row],[PontoPed]] ) ), 0 )</f>
        <v>0</v>
      </c>
      <c r="BD405" s="311">
        <f>ROUNDDOWN(IF( OR( AND(tabItens[[#This Row],[PontoPed]]&lt;tabItens[[#This Row],[Saldo]],tabItens[[#This Row],[Saldo]]&gt;0), tabItens[[#This Row],[PontoPed]]=0), 99, IF(AND(tabItens[[#This Row],[Saldo]]=0,tabItens[[#This Row],[PontoPed]]&gt;0), 0, (1-tabItens[[#This Row],[PctAb]])*10 ) ),0)</f>
        <v>99</v>
      </c>
      <c r="BE405" s="312">
        <f>MAX(ROUNDDOWN( IF(tabItens[[#This Row],[Abaixo]] &gt; 0,   tabItens[[#This Row],[Abaixo]] + (tabItens[[#This Row],[PontoMês]] * IF( OR( ISBLANK(tabItens[[#This Row],[ATA Nº/ANO]]), tabItens[[#This Row],[ATA Nº/ANO]] = ""),BE$2,BE$1)),0),0),0)</f>
        <v>0</v>
      </c>
      <c r="BF40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5" s="313">
        <f>SUMIF(Consumo!$C$3:$C$862,tabItens[[#This Row],[CÓDIGO]],Consumo!$E$3:$E$862)</f>
        <v>4</v>
      </c>
      <c r="BH405" s="314">
        <f>IF(AND(tabItens[[#This Row],[Pend]] &gt; 0,tabItens[[#This Row],[Consumo]] &lt;&gt; 0), tabItens[[#This Row],[Pend]] / tabItens[[#This Row],[Consumo]], 0 )</f>
        <v>1.3468013468013467E-2</v>
      </c>
      <c r="BI405" s="313"/>
      <c r="BJ405" s="313"/>
      <c r="BK405" s="315" t="s">
        <v>907</v>
      </c>
    </row>
    <row r="406" spans="1:63" x14ac:dyDescent="0.3">
      <c r="A406" s="336">
        <v>105889</v>
      </c>
      <c r="B406" s="277" t="s">
        <v>1668</v>
      </c>
      <c r="C406" s="337" t="s">
        <v>264</v>
      </c>
      <c r="D406" s="338">
        <v>36.9</v>
      </c>
      <c r="E406" s="339"/>
      <c r="F406" s="339"/>
      <c r="G406" s="339" t="s">
        <v>892</v>
      </c>
      <c r="H406" s="281">
        <v>369</v>
      </c>
      <c r="I406" s="340">
        <v>103003</v>
      </c>
      <c r="J406" s="341">
        <v>36.9</v>
      </c>
      <c r="K406" s="342"/>
      <c r="L406" s="285">
        <f>IF(tabItens[[#This Row],[Média]] &gt; 0, tabItens[[#This Row],[QTDE ATUAL]] / tabItens[[#This Row],[Média]],999.9)</f>
        <v>999.9</v>
      </c>
      <c r="M406" s="286">
        <v>0</v>
      </c>
      <c r="N406" s="287">
        <f>tabItens[[#This Row],[VALOR UNIT.]] * tabItens[[#This Row],[LC]]</f>
        <v>0</v>
      </c>
      <c r="O406" s="344" t="s">
        <v>2171</v>
      </c>
      <c r="P406" s="289"/>
      <c r="Q406" s="345"/>
      <c r="R406" s="343"/>
      <c r="S406" s="346"/>
      <c r="T406" s="292">
        <f>ROUNDDOWN(IFERROR(tabItens[[#This Row],[ATA DT.VALID.]] - $D$1,0) / 30,0)</f>
        <v>-1507</v>
      </c>
      <c r="U406" s="277" t="s">
        <v>1378</v>
      </c>
      <c r="V406" s="293">
        <v>1</v>
      </c>
      <c r="W406" s="294" t="s">
        <v>2106</v>
      </c>
      <c r="X406" s="295">
        <v>69</v>
      </c>
      <c r="Y406" s="296">
        <v>2</v>
      </c>
      <c r="Z406" s="297"/>
      <c r="AA406" s="298"/>
      <c r="AB406" s="299"/>
      <c r="AC406" s="299"/>
      <c r="AD406" s="298"/>
      <c r="AE406" s="299"/>
      <c r="AF406" s="292"/>
      <c r="AG406" s="300" t="s">
        <v>904</v>
      </c>
      <c r="AH406" s="301"/>
      <c r="AI406" s="292">
        <v>0</v>
      </c>
      <c r="AJ406" s="301">
        <v>43535</v>
      </c>
      <c r="AK406" s="301">
        <v>39546</v>
      </c>
      <c r="AL406" s="301">
        <v>43523</v>
      </c>
      <c r="AM406" s="346"/>
      <c r="AN406" s="339"/>
      <c r="AO406" s="302" t="str">
        <f>_xlfn.IFNA(IF(VLOOKUP(tabItens[[#This Row],[CÓDIGO]],tabExcluirDoEstoque[#Data],1,FALSE),"sim",""),"")</f>
        <v/>
      </c>
      <c r="AP406" s="303" t="str">
        <f ca="1">IF(OR(ISBLANK(tabItens[[#This Row],[ATA DT.VALID.]]),tabItens[[#This Row],[ATA DT.VALID.]]="",tabItens[[#This Row],[ATA DT.VALID.]]=" "),"",IF(TYPE(tabItens[[#This Row],[ATA DT.VALID.]])=1,ROUNDUP((tabItens[[#This Row],[ATA DT.VALID.]]-TODAY())/7,0),""))</f>
        <v/>
      </c>
      <c r="AQ406" s="304">
        <v>0</v>
      </c>
      <c r="AR406" s="305">
        <f>IF(ISBLANK(tabItens[[#This Row],[CÓDIGO]]),"",IFERROR(VLOOKUP(tabItens[[#This Row],[CÓDIGO]],Consumo!$C$3:$AC$862,26,FALSE),0))</f>
        <v>0</v>
      </c>
      <c r="AS406" s="306">
        <f>SUMIF(Consumo!$C$3:$C$862,tabItens[[#This Row],[CÓDIGO]],Consumo!$N$3:$N$862) + SUMIF(Consumo!$C$3:$C$862,tabItens[[#This Row],[CÓDIGO]],Consumo!$O$3:$O$862) + SUMIF(Consumo!$C$3:$C$862,tabItens[[#This Row],[CÓDIGO]],Consumo!$P$3:$P$862) + SUMIF(Consumo!$C$3:$C$862,tabItens[[#This Row],[CÓDIGO]],Consumo!$Q$3:$Q$862)</f>
        <v>0</v>
      </c>
      <c r="AT406" s="306">
        <f>SUMIF(Consumo!$C$3:$C$862,tabItens[[#This Row],[CÓDIGO]],Consumo!$Z$3:$Z$862)</f>
        <v>0</v>
      </c>
      <c r="AU406" s="307">
        <f>SUMIF(Consumo!$C$3:$C$862,tabItens[[#This Row],[CÓDIGO]],Consumo!$AA$3:$AA$862)</f>
        <v>0</v>
      </c>
      <c r="AV406" s="308">
        <f>SUMIF(Consumo!$C$3:$C$862,tabItens[[#This Row],[CÓDIGO]],Consumo!$Y$3:$Y$862)</f>
        <v>0</v>
      </c>
      <c r="AW406" s="281">
        <f>tabItens[[#This Row],[QTDE ATUAL]] + tabItens[[#This Row],[RC QTDE]] + tabItens[[#This Row],[AF SALDO]] + tabItens[[#This Row],[Recentes]]</f>
        <v>369</v>
      </c>
      <c r="AX406" s="309">
        <v>50</v>
      </c>
      <c r="AY406" s="309">
        <v>4</v>
      </c>
      <c r="AZ406" s="309">
        <f>IF(ISBLANK(tabItens[[#This Row],[CÓDIGO]]),"",tabItens[[#This Row],[PontoMês]] * (AZ$2+tabItens[[#This Row],[PontoQtM]]))</f>
        <v>200</v>
      </c>
      <c r="BA406" s="308">
        <f>tabItens[[#This Row],[PontoPed]] - tabItens[[#This Row],[Saldo]] + (1/10)</f>
        <v>-168.9</v>
      </c>
      <c r="BB406" s="308">
        <f xml:space="preserve"> tabItens[[#This Row],[PontoMês]] * BB$2 - tabItens[[#This Row],[QTDE ATUAL]] - (1/10)</f>
        <v>-319.10000000000002</v>
      </c>
      <c r="BC406" s="310">
        <f>IF( tabItens[[#This Row],[PontoPed]]&gt;0, IF(tabItens[[#This Row],[PontoPed]]&lt;1, 1, IF( tabItens[[#This Row],[Saldo]]&gt;tabItens[[#This Row],[PontoPed]], 0, (tabItens[[#This Row],[PontoPed]]-tabItens[[#This Row],[Saldo]])/tabItens[[#This Row],[PontoPed]] ) ), 0 )</f>
        <v>0</v>
      </c>
      <c r="BD406" s="311">
        <f>ROUNDDOWN(IF( OR( AND(tabItens[[#This Row],[PontoPed]]&lt;tabItens[[#This Row],[Saldo]],tabItens[[#This Row],[Saldo]]&gt;0), tabItens[[#This Row],[PontoPed]]=0), 99, IF(AND(tabItens[[#This Row],[Saldo]]=0,tabItens[[#This Row],[PontoPed]]&gt;0), 0, (1-tabItens[[#This Row],[PctAb]])*10 ) ),0)</f>
        <v>99</v>
      </c>
      <c r="BE406" s="312">
        <f>MAX(ROUNDDOWN( IF(tabItens[[#This Row],[Abaixo]] &gt; 0,   tabItens[[#This Row],[Abaixo]] + (tabItens[[#This Row],[PontoMês]] * IF( OR( ISBLANK(tabItens[[#This Row],[ATA Nº/ANO]]), tabItens[[#This Row],[ATA Nº/ANO]] = ""),BE$2,BE$1)),0),0),0)</f>
        <v>0</v>
      </c>
      <c r="BF40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6" s="313">
        <f>SUMIF(Consumo!$C$3:$C$862,tabItens[[#This Row],[CÓDIGO]],Consumo!$E$3:$E$862)</f>
        <v>0</v>
      </c>
      <c r="BH406" s="314">
        <f>IF(AND(tabItens[[#This Row],[Pend]] &gt; 0,tabItens[[#This Row],[Consumo]] &lt;&gt; 0), tabItens[[#This Row],[Pend]] / tabItens[[#This Row],[Consumo]], 0 )</f>
        <v>0</v>
      </c>
      <c r="BI406" s="313"/>
      <c r="BJ406" s="313"/>
      <c r="BK406" s="315" t="s">
        <v>907</v>
      </c>
    </row>
    <row r="407" spans="1:63" x14ac:dyDescent="0.3">
      <c r="A407" s="336">
        <v>12616</v>
      </c>
      <c r="B407" s="277" t="s">
        <v>987</v>
      </c>
      <c r="C407" s="337" t="s">
        <v>943</v>
      </c>
      <c r="D407" s="338">
        <v>21.82</v>
      </c>
      <c r="E407" s="339"/>
      <c r="F407" s="339"/>
      <c r="G407" s="339" t="s">
        <v>892</v>
      </c>
      <c r="H407" s="281">
        <v>22355</v>
      </c>
      <c r="I407" s="340">
        <v>103003</v>
      </c>
      <c r="J407" s="341">
        <v>20.88308</v>
      </c>
      <c r="K407" s="342">
        <v>34048</v>
      </c>
      <c r="L407" s="285">
        <f>IF(tabItens[[#This Row],[Média]] &gt; 0, tabItens[[#This Row],[QTDE ATUAL]] / tabItens[[#This Row],[Média]],999.9)</f>
        <v>4.7905282331511838</v>
      </c>
      <c r="M407" s="286">
        <v>0</v>
      </c>
      <c r="N407" s="287">
        <f>tabItens[[#This Row],[VALOR UNIT.]] * tabItens[[#This Row],[LC]]</f>
        <v>0</v>
      </c>
      <c r="O407" s="344" t="s">
        <v>2118</v>
      </c>
      <c r="P407" s="289"/>
      <c r="Q407" s="345"/>
      <c r="R407" s="343"/>
      <c r="S407" s="346"/>
      <c r="T407" s="292">
        <f>ROUNDDOWN(IFERROR(tabItens[[#This Row],[ATA DT.VALID.]] - $D$1,0) / 30,0)</f>
        <v>-1507</v>
      </c>
      <c r="U407" s="277" t="s">
        <v>944</v>
      </c>
      <c r="V407" s="293">
        <v>1</v>
      </c>
      <c r="W407" s="294" t="s">
        <v>905</v>
      </c>
      <c r="X407" s="295">
        <v>57</v>
      </c>
      <c r="Y407" s="296">
        <v>19</v>
      </c>
      <c r="Z407" s="297"/>
      <c r="AA407" s="298"/>
      <c r="AB407" s="299"/>
      <c r="AC407" s="299"/>
      <c r="AD407" s="298"/>
      <c r="AE407" s="299"/>
      <c r="AF407" s="292"/>
      <c r="AG407" s="300" t="s">
        <v>904</v>
      </c>
      <c r="AH407" s="301"/>
      <c r="AI407" s="292">
        <v>18570</v>
      </c>
      <c r="AJ407" s="301">
        <v>45201</v>
      </c>
      <c r="AK407" s="301" t="s">
        <v>892</v>
      </c>
      <c r="AL407" s="301">
        <v>45107</v>
      </c>
      <c r="AM407" s="346"/>
      <c r="AN407" s="339"/>
      <c r="AO407" s="302" t="str">
        <f>_xlfn.IFNA(IF(VLOOKUP(tabItens[[#This Row],[CÓDIGO]],tabExcluirDoEstoque[#Data],1,FALSE),"sim",""),"")</f>
        <v/>
      </c>
      <c r="AP407" s="303" t="str">
        <f ca="1">IF(OR(ISBLANK(tabItens[[#This Row],[ATA DT.VALID.]]),tabItens[[#This Row],[ATA DT.VALID.]]="",tabItens[[#This Row],[ATA DT.VALID.]]=" "),"",IF(TYPE(tabItens[[#This Row],[ATA DT.VALID.]])=1,ROUNDUP((tabItens[[#This Row],[ATA DT.VALID.]]-TODAY())/7,0),""))</f>
        <v/>
      </c>
      <c r="AQ407" s="304">
        <v>0</v>
      </c>
      <c r="AR407" s="305" t="str">
        <f>IF(ISBLANK(tabItens[[#This Row],[CÓDIGO]]),"",IFERROR(VLOOKUP(tabItens[[#This Row],[CÓDIGO]],Consumo!$C$3:$AC$862,26,FALSE),0))</f>
        <v>09.2023</v>
      </c>
      <c r="AS407" s="306">
        <f>SUMIF(Consumo!$C$3:$C$862,tabItens[[#This Row],[CÓDIGO]],Consumo!$N$3:$N$862) + SUMIF(Consumo!$C$3:$C$862,tabItens[[#This Row],[CÓDIGO]],Consumo!$O$3:$O$862) + SUMIF(Consumo!$C$3:$C$862,tabItens[[#This Row],[CÓDIGO]],Consumo!$P$3:$P$862) + SUMIF(Consumo!$C$3:$C$862,tabItens[[#This Row],[CÓDIGO]],Consumo!$Q$3:$Q$862)</f>
        <v>19605</v>
      </c>
      <c r="AT407" s="306">
        <f>SUMIF(Consumo!$C$3:$C$862,tabItens[[#This Row],[CÓDIGO]],Consumo!$Z$3:$Z$862)</f>
        <v>55998</v>
      </c>
      <c r="AU407" s="307">
        <f>SUMIF(Consumo!$C$3:$C$862,tabItens[[#This Row],[CÓDIGO]],Consumo!$AA$3:$AA$862)</f>
        <v>8557</v>
      </c>
      <c r="AV407" s="308">
        <f>SUMIF(Consumo!$C$3:$C$862,tabItens[[#This Row],[CÓDIGO]],Consumo!$Y$3:$Y$862)</f>
        <v>4666.5</v>
      </c>
      <c r="AW407" s="281">
        <f>tabItens[[#This Row],[QTDE ATUAL]] + tabItens[[#This Row],[RC QTDE]] + tabItens[[#This Row],[AF SALDO]] + tabItens[[#This Row],[Recentes]]</f>
        <v>22355</v>
      </c>
      <c r="AX407" s="309">
        <v>5000</v>
      </c>
      <c r="AY407" s="309">
        <v>4</v>
      </c>
      <c r="AZ407" s="309">
        <f>IF(ISBLANK(tabItens[[#This Row],[CÓDIGO]]),"",tabItens[[#This Row],[PontoMês]] * (AZ$2+tabItens[[#This Row],[PontoQtM]]))</f>
        <v>20000</v>
      </c>
      <c r="BA407" s="308">
        <f>tabItens[[#This Row],[PontoPed]] - tabItens[[#This Row],[Saldo]] + (1/10)</f>
        <v>-2354.9</v>
      </c>
      <c r="BB407" s="308">
        <f xml:space="preserve"> tabItens[[#This Row],[PontoMês]] * BB$2 - tabItens[[#This Row],[QTDE ATUAL]] - (1/10)</f>
        <v>-17355.099999999999</v>
      </c>
      <c r="BC407" s="310">
        <f>IF( tabItens[[#This Row],[PontoPed]]&gt;0, IF(tabItens[[#This Row],[PontoPed]]&lt;1, 1, IF( tabItens[[#This Row],[Saldo]]&gt;tabItens[[#This Row],[PontoPed]], 0, (tabItens[[#This Row],[PontoPed]]-tabItens[[#This Row],[Saldo]])/tabItens[[#This Row],[PontoPed]] ) ), 0 )</f>
        <v>0</v>
      </c>
      <c r="BD407" s="311">
        <f>ROUNDDOWN(IF( OR( AND(tabItens[[#This Row],[PontoPed]]&lt;tabItens[[#This Row],[Saldo]],tabItens[[#This Row],[Saldo]]&gt;0), tabItens[[#This Row],[PontoPed]]=0), 99, IF(AND(tabItens[[#This Row],[Saldo]]=0,tabItens[[#This Row],[PontoPed]]&gt;0), 0, (1-tabItens[[#This Row],[PctAb]])*10 ) ),0)</f>
        <v>99</v>
      </c>
      <c r="BE407" s="312">
        <f>MAX(ROUNDDOWN( IF(tabItens[[#This Row],[Abaixo]] &gt; 0,   tabItens[[#This Row],[Abaixo]] + (tabItens[[#This Row],[PontoMês]] * IF( OR( ISBLANK(tabItens[[#This Row],[ATA Nº/ANO]]), tabItens[[#This Row],[ATA Nº/ANO]] = ""),BE$2,BE$1)),0),0),0)</f>
        <v>0</v>
      </c>
      <c r="BF4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7" s="313">
        <f>SUMIF(Consumo!$C$3:$C$862,tabItens[[#This Row],[CÓDIGO]],Consumo!$E$3:$E$862)</f>
        <v>288</v>
      </c>
      <c r="BH407" s="314">
        <f>IF(AND(tabItens[[#This Row],[Pend]] &gt; 0,tabItens[[#This Row],[Consumo]] &lt;&gt; 0), tabItens[[#This Row],[Pend]] / tabItens[[#This Row],[Consumo]], 0 )</f>
        <v>5.1430408228865312E-3</v>
      </c>
      <c r="BI407" s="313"/>
      <c r="BJ407" s="313"/>
      <c r="BK407" s="315" t="s">
        <v>907</v>
      </c>
    </row>
    <row r="408" spans="1:63" x14ac:dyDescent="0.3">
      <c r="A408" s="336">
        <v>12654</v>
      </c>
      <c r="B408" s="277" t="s">
        <v>996</v>
      </c>
      <c r="C408" s="337" t="s">
        <v>268</v>
      </c>
      <c r="D408" s="338">
        <v>3.81</v>
      </c>
      <c r="E408" s="339"/>
      <c r="F408" s="339"/>
      <c r="G408" s="339" t="s">
        <v>892</v>
      </c>
      <c r="H408" s="281">
        <v>62448</v>
      </c>
      <c r="I408" s="340">
        <v>103003</v>
      </c>
      <c r="J408" s="341">
        <v>3.81</v>
      </c>
      <c r="K408" s="342">
        <v>59821</v>
      </c>
      <c r="L408" s="285">
        <f>IF(tabItens[[#This Row],[Média]] &gt; 0, tabItens[[#This Row],[QTDE ATUAL]] / tabItens[[#This Row],[Média]],999.9)</f>
        <v>7.4704521891697899</v>
      </c>
      <c r="M408" s="286">
        <v>0</v>
      </c>
      <c r="N408" s="287">
        <f>tabItens[[#This Row],[VALOR UNIT.]] * tabItens[[#This Row],[LC]]</f>
        <v>0</v>
      </c>
      <c r="O408" s="344" t="s">
        <v>2119</v>
      </c>
      <c r="P408" s="289"/>
      <c r="Q408" s="345"/>
      <c r="R408" s="343"/>
      <c r="S408" s="346"/>
      <c r="T408" s="292">
        <f>ROUNDDOWN(IFERROR(tabItens[[#This Row],[ATA DT.VALID.]] - $D$1,0) / 30,0)</f>
        <v>-1507</v>
      </c>
      <c r="U408" s="277" t="s">
        <v>995</v>
      </c>
      <c r="V408" s="293">
        <v>1</v>
      </c>
      <c r="W408" s="294" t="s">
        <v>2103</v>
      </c>
      <c r="X408" s="295">
        <v>52</v>
      </c>
      <c r="Y408" s="296">
        <v>6</v>
      </c>
      <c r="Z408" s="297"/>
      <c r="AA408" s="298"/>
      <c r="AB408" s="299"/>
      <c r="AC408" s="299"/>
      <c r="AD408" s="298"/>
      <c r="AE408" s="299"/>
      <c r="AF408" s="292"/>
      <c r="AG408" s="300" t="s">
        <v>904</v>
      </c>
      <c r="AH408" s="301"/>
      <c r="AI408" s="292">
        <v>35870</v>
      </c>
      <c r="AJ408" s="301">
        <v>44950</v>
      </c>
      <c r="AK408" s="301" t="s">
        <v>892</v>
      </c>
      <c r="AL408" s="301">
        <v>45008</v>
      </c>
      <c r="AM408" s="346"/>
      <c r="AN408" s="339"/>
      <c r="AO408" s="302" t="str">
        <f>_xlfn.IFNA(IF(VLOOKUP(tabItens[[#This Row],[CÓDIGO]],tabExcluirDoEstoque[#Data],1,FALSE),"sim",""),"")</f>
        <v/>
      </c>
      <c r="AP408" s="303" t="str">
        <f ca="1">IF(OR(ISBLANK(tabItens[[#This Row],[ATA DT.VALID.]]),tabItens[[#This Row],[ATA DT.VALID.]]="",tabItens[[#This Row],[ATA DT.VALID.]]=" "),"",IF(TYPE(tabItens[[#This Row],[ATA DT.VALID.]])=1,ROUNDUP((tabItens[[#This Row],[ATA DT.VALID.]]-TODAY())/7,0),""))</f>
        <v/>
      </c>
      <c r="AQ408" s="304">
        <v>0</v>
      </c>
      <c r="AR408" s="305" t="str">
        <f>IF(ISBLANK(tabItens[[#This Row],[CÓDIGO]]),"",IFERROR(VLOOKUP(tabItens[[#This Row],[CÓDIGO]],Consumo!$C$3:$AC$862,26,FALSE),0))</f>
        <v>09.2023</v>
      </c>
      <c r="AS408" s="306">
        <f>SUMIF(Consumo!$C$3:$C$862,tabItens[[#This Row],[CÓDIGO]],Consumo!$N$3:$N$862) + SUMIF(Consumo!$C$3:$C$862,tabItens[[#This Row],[CÓDIGO]],Consumo!$O$3:$O$862) + SUMIF(Consumo!$C$3:$C$862,tabItens[[#This Row],[CÓDIGO]],Consumo!$P$3:$P$862) + SUMIF(Consumo!$C$3:$C$862,tabItens[[#This Row],[CÓDIGO]],Consumo!$Q$3:$Q$862)</f>
        <v>34389</v>
      </c>
      <c r="AT408" s="306">
        <f>SUMIF(Consumo!$C$3:$C$862,tabItens[[#This Row],[CÓDIGO]],Consumo!$Z$3:$Z$862)</f>
        <v>100312</v>
      </c>
      <c r="AU408" s="307">
        <f>SUMIF(Consumo!$C$3:$C$862,tabItens[[#This Row],[CÓDIGO]],Consumo!$AA$3:$AA$862)</f>
        <v>13289</v>
      </c>
      <c r="AV408" s="308">
        <f>SUMIF(Consumo!$C$3:$C$862,tabItens[[#This Row],[CÓDIGO]],Consumo!$Y$3:$Y$862)</f>
        <v>8359.3333333333339</v>
      </c>
      <c r="AW408" s="281">
        <f>tabItens[[#This Row],[QTDE ATUAL]] + tabItens[[#This Row],[RC QTDE]] + tabItens[[#This Row],[AF SALDO]] + tabItens[[#This Row],[Recentes]]</f>
        <v>62448</v>
      </c>
      <c r="AX408" s="309">
        <v>6016</v>
      </c>
      <c r="AY408" s="309">
        <v>3</v>
      </c>
      <c r="AZ408" s="309">
        <f>IF(ISBLANK(tabItens[[#This Row],[CÓDIGO]]),"",tabItens[[#This Row],[PontoMês]] * (AZ$2+tabItens[[#This Row],[PontoQtM]]))</f>
        <v>18048</v>
      </c>
      <c r="BA408" s="308">
        <f>tabItens[[#This Row],[PontoPed]] - tabItens[[#This Row],[Saldo]] + (1/10)</f>
        <v>-44399.9</v>
      </c>
      <c r="BB408" s="308">
        <f xml:space="preserve"> tabItens[[#This Row],[PontoMês]] * BB$2 - tabItens[[#This Row],[QTDE ATUAL]] - (1/10)</f>
        <v>-56432.1</v>
      </c>
      <c r="BC408" s="310">
        <f>IF( tabItens[[#This Row],[PontoPed]]&gt;0, IF(tabItens[[#This Row],[PontoPed]]&lt;1, 1, IF( tabItens[[#This Row],[Saldo]]&gt;tabItens[[#This Row],[PontoPed]], 0, (tabItens[[#This Row],[PontoPed]]-tabItens[[#This Row],[Saldo]])/tabItens[[#This Row],[PontoPed]] ) ), 0 )</f>
        <v>0</v>
      </c>
      <c r="BD408" s="311">
        <f>ROUNDDOWN(IF( OR( AND(tabItens[[#This Row],[PontoPed]]&lt;tabItens[[#This Row],[Saldo]],tabItens[[#This Row],[Saldo]]&gt;0), tabItens[[#This Row],[PontoPed]]=0), 99, IF(AND(tabItens[[#This Row],[Saldo]]=0,tabItens[[#This Row],[PontoPed]]&gt;0), 0, (1-tabItens[[#This Row],[PctAb]])*10 ) ),0)</f>
        <v>99</v>
      </c>
      <c r="BE408" s="312">
        <f>MAX(ROUNDDOWN( IF(tabItens[[#This Row],[Abaixo]] &gt; 0,   tabItens[[#This Row],[Abaixo]] + (tabItens[[#This Row],[PontoMês]] * IF( OR( ISBLANK(tabItens[[#This Row],[ATA Nº/ANO]]), tabItens[[#This Row],[ATA Nº/ANO]] = ""),BE$2,BE$1)),0),0),0)</f>
        <v>0</v>
      </c>
      <c r="BF4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8" s="313">
        <f>SUMIF(Consumo!$C$3:$C$862,tabItens[[#This Row],[CÓDIGO]],Consumo!$E$3:$E$862)</f>
        <v>239</v>
      </c>
      <c r="BH408" s="314">
        <f>IF(AND(tabItens[[#This Row],[Pend]] &gt; 0,tabItens[[#This Row],[Consumo]] &lt;&gt; 0), tabItens[[#This Row],[Pend]] / tabItens[[#This Row],[Consumo]], 0 )</f>
        <v>2.3825663928542947E-3</v>
      </c>
      <c r="BI408" s="313"/>
      <c r="BJ408" s="313"/>
      <c r="BK408" s="315" t="s">
        <v>907</v>
      </c>
    </row>
    <row r="409" spans="1:63" x14ac:dyDescent="0.3">
      <c r="A409" s="336">
        <v>26504</v>
      </c>
      <c r="B409" s="277" t="s">
        <v>1254</v>
      </c>
      <c r="C409" s="337" t="s">
        <v>264</v>
      </c>
      <c r="D409" s="338">
        <v>14.2</v>
      </c>
      <c r="E409" s="339"/>
      <c r="F409" s="339"/>
      <c r="G409" s="339" t="s">
        <v>892</v>
      </c>
      <c r="H409" s="281">
        <v>750</v>
      </c>
      <c r="I409" s="340">
        <v>103003</v>
      </c>
      <c r="J409" s="341">
        <v>14.2</v>
      </c>
      <c r="K409" s="342"/>
      <c r="L409" s="285">
        <f>IF(tabItens[[#This Row],[Média]] &gt; 0, tabItens[[#This Row],[QTDE ATUAL]] / tabItens[[#This Row],[Média]],999.9)</f>
        <v>999.9</v>
      </c>
      <c r="M409" s="286">
        <v>0</v>
      </c>
      <c r="N409" s="287">
        <f>tabItens[[#This Row],[VALOR UNIT.]] * tabItens[[#This Row],[LC]]</f>
        <v>0</v>
      </c>
      <c r="O409" s="344" t="s">
        <v>2163</v>
      </c>
      <c r="P409" s="289"/>
      <c r="Q409" s="345"/>
      <c r="R409" s="343"/>
      <c r="S409" s="346"/>
      <c r="T409" s="292">
        <f>ROUNDDOWN(IFERROR(tabItens[[#This Row],[ATA DT.VALID.]] - $D$1,0) / 30,0)</f>
        <v>-1507</v>
      </c>
      <c r="U409" s="277" t="s">
        <v>1255</v>
      </c>
      <c r="V409" s="293">
        <v>1</v>
      </c>
      <c r="W409" s="294" t="s">
        <v>905</v>
      </c>
      <c r="X409" s="295">
        <v>78</v>
      </c>
      <c r="Y409" s="296">
        <v>6</v>
      </c>
      <c r="Z409" s="297"/>
      <c r="AA409" s="298"/>
      <c r="AB409" s="299"/>
      <c r="AC409" s="299"/>
      <c r="AD409" s="298"/>
      <c r="AE409" s="299"/>
      <c r="AF409" s="292"/>
      <c r="AG409" s="300" t="s">
        <v>904</v>
      </c>
      <c r="AH409" s="301"/>
      <c r="AI409" s="292">
        <v>0</v>
      </c>
      <c r="AJ409" s="301">
        <v>43777</v>
      </c>
      <c r="AK409" s="301" t="s">
        <v>892</v>
      </c>
      <c r="AL409" s="301">
        <v>43840</v>
      </c>
      <c r="AM409" s="346"/>
      <c r="AN409" s="339"/>
      <c r="AO409" s="302" t="str">
        <f>_xlfn.IFNA(IF(VLOOKUP(tabItens[[#This Row],[CÓDIGO]],tabExcluirDoEstoque[#Data],1,FALSE),"sim",""),"")</f>
        <v/>
      </c>
      <c r="AP409" s="303" t="str">
        <f ca="1">IF(OR(ISBLANK(tabItens[[#This Row],[ATA DT.VALID.]]),tabItens[[#This Row],[ATA DT.VALID.]]="",tabItens[[#This Row],[ATA DT.VALID.]]=" "),"",IF(TYPE(tabItens[[#This Row],[ATA DT.VALID.]])=1,ROUNDUP((tabItens[[#This Row],[ATA DT.VALID.]]-TODAY())/7,0),""))</f>
        <v/>
      </c>
      <c r="AQ409" s="304">
        <v>0</v>
      </c>
      <c r="AR409" s="305">
        <f>IF(ISBLANK(tabItens[[#This Row],[CÓDIGO]]),"",IFERROR(VLOOKUP(tabItens[[#This Row],[CÓDIGO]],Consumo!$C$3:$AC$862,26,FALSE),0))</f>
        <v>0</v>
      </c>
      <c r="AS409" s="306">
        <f>SUMIF(Consumo!$C$3:$C$862,tabItens[[#This Row],[CÓDIGO]],Consumo!$N$3:$N$862) + SUMIF(Consumo!$C$3:$C$862,tabItens[[#This Row],[CÓDIGO]],Consumo!$O$3:$O$862) + SUMIF(Consumo!$C$3:$C$862,tabItens[[#This Row],[CÓDIGO]],Consumo!$P$3:$P$862) + SUMIF(Consumo!$C$3:$C$862,tabItens[[#This Row],[CÓDIGO]],Consumo!$Q$3:$Q$862)</f>
        <v>0</v>
      </c>
      <c r="AT409" s="306">
        <f>SUMIF(Consumo!$C$3:$C$862,tabItens[[#This Row],[CÓDIGO]],Consumo!$Z$3:$Z$862)</f>
        <v>0</v>
      </c>
      <c r="AU409" s="307">
        <f>SUMIF(Consumo!$C$3:$C$862,tabItens[[#This Row],[CÓDIGO]],Consumo!$AA$3:$AA$862)</f>
        <v>0</v>
      </c>
      <c r="AV409" s="308">
        <f>SUMIF(Consumo!$C$3:$C$862,tabItens[[#This Row],[CÓDIGO]],Consumo!$Y$3:$Y$862)</f>
        <v>0</v>
      </c>
      <c r="AW409" s="281">
        <f>tabItens[[#This Row],[QTDE ATUAL]] + tabItens[[#This Row],[RC QTDE]] + tabItens[[#This Row],[AF SALDO]] + tabItens[[#This Row],[Recentes]]</f>
        <v>750</v>
      </c>
      <c r="AX409" s="309">
        <v>125</v>
      </c>
      <c r="AY409" s="309">
        <v>4</v>
      </c>
      <c r="AZ409" s="309">
        <f>IF(ISBLANK(tabItens[[#This Row],[CÓDIGO]]),"",tabItens[[#This Row],[PontoMês]] * (AZ$2+tabItens[[#This Row],[PontoQtM]]))</f>
        <v>500</v>
      </c>
      <c r="BA409" s="308">
        <f>tabItens[[#This Row],[PontoPed]] - tabItens[[#This Row],[Saldo]] + (1/10)</f>
        <v>-249.9</v>
      </c>
      <c r="BB409" s="308">
        <f xml:space="preserve"> tabItens[[#This Row],[PontoMês]] * BB$2 - tabItens[[#This Row],[QTDE ATUAL]] - (1/10)</f>
        <v>-625.1</v>
      </c>
      <c r="BC409" s="310">
        <f>IF( tabItens[[#This Row],[PontoPed]]&gt;0, IF(tabItens[[#This Row],[PontoPed]]&lt;1, 1, IF( tabItens[[#This Row],[Saldo]]&gt;tabItens[[#This Row],[PontoPed]], 0, (tabItens[[#This Row],[PontoPed]]-tabItens[[#This Row],[Saldo]])/tabItens[[#This Row],[PontoPed]] ) ), 0 )</f>
        <v>0</v>
      </c>
      <c r="BD409" s="311">
        <f>ROUNDDOWN(IF( OR( AND(tabItens[[#This Row],[PontoPed]]&lt;tabItens[[#This Row],[Saldo]],tabItens[[#This Row],[Saldo]]&gt;0), tabItens[[#This Row],[PontoPed]]=0), 99, IF(AND(tabItens[[#This Row],[Saldo]]=0,tabItens[[#This Row],[PontoPed]]&gt;0), 0, (1-tabItens[[#This Row],[PctAb]])*10 ) ),0)</f>
        <v>99</v>
      </c>
      <c r="BE409" s="312">
        <f>MAX(ROUNDDOWN( IF(tabItens[[#This Row],[Abaixo]] &gt; 0,   tabItens[[#This Row],[Abaixo]] + (tabItens[[#This Row],[PontoMês]] * IF( OR( ISBLANK(tabItens[[#This Row],[ATA Nº/ANO]]), tabItens[[#This Row],[ATA Nº/ANO]] = ""),BE$2,BE$1)),0),0),0)</f>
        <v>0</v>
      </c>
      <c r="BF4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09" s="313">
        <f>SUMIF(Consumo!$C$3:$C$862,tabItens[[#This Row],[CÓDIGO]],Consumo!$E$3:$E$862)</f>
        <v>0</v>
      </c>
      <c r="BH409" s="314">
        <f>IF(AND(tabItens[[#This Row],[Pend]] &gt; 0,tabItens[[#This Row],[Consumo]] &lt;&gt; 0), tabItens[[#This Row],[Pend]] / tabItens[[#This Row],[Consumo]], 0 )</f>
        <v>0</v>
      </c>
      <c r="BI409" s="313"/>
      <c r="BJ409" s="313"/>
      <c r="BK409" s="315" t="s">
        <v>907</v>
      </c>
    </row>
    <row r="410" spans="1:63" x14ac:dyDescent="0.3">
      <c r="A410" s="336">
        <v>26506</v>
      </c>
      <c r="B410" s="277" t="s">
        <v>1256</v>
      </c>
      <c r="C410" s="337" t="s">
        <v>264</v>
      </c>
      <c r="D410" s="338">
        <v>20.5</v>
      </c>
      <c r="E410" s="339"/>
      <c r="F410" s="339"/>
      <c r="G410" s="339" t="s">
        <v>892</v>
      </c>
      <c r="H410" s="281">
        <v>750</v>
      </c>
      <c r="I410" s="340">
        <v>103003</v>
      </c>
      <c r="J410" s="341">
        <v>20.5</v>
      </c>
      <c r="K410" s="342"/>
      <c r="L410" s="285">
        <f>IF(tabItens[[#This Row],[Média]] &gt; 0, tabItens[[#This Row],[QTDE ATUAL]] / tabItens[[#This Row],[Média]],999.9)</f>
        <v>999.9</v>
      </c>
      <c r="M410" s="286">
        <v>0</v>
      </c>
      <c r="N410" s="287">
        <f>tabItens[[#This Row],[VALOR UNIT.]] * tabItens[[#This Row],[LC]]</f>
        <v>0</v>
      </c>
      <c r="O410" s="344" t="s">
        <v>2163</v>
      </c>
      <c r="P410" s="289"/>
      <c r="Q410" s="345"/>
      <c r="R410" s="343"/>
      <c r="S410" s="346"/>
      <c r="T410" s="292">
        <f>ROUNDDOWN(IFERROR(tabItens[[#This Row],[ATA DT.VALID.]] - $D$1,0) / 30,0)</f>
        <v>-1507</v>
      </c>
      <c r="U410" s="277" t="s">
        <v>1255</v>
      </c>
      <c r="V410" s="293">
        <v>1</v>
      </c>
      <c r="W410" s="294" t="s">
        <v>905</v>
      </c>
      <c r="X410" s="295">
        <v>78</v>
      </c>
      <c r="Y410" s="296">
        <v>6</v>
      </c>
      <c r="Z410" s="297"/>
      <c r="AA410" s="298"/>
      <c r="AB410" s="299"/>
      <c r="AC410" s="299"/>
      <c r="AD410" s="298"/>
      <c r="AE410" s="299"/>
      <c r="AF410" s="292"/>
      <c r="AG410" s="300" t="s">
        <v>904</v>
      </c>
      <c r="AH410" s="301"/>
      <c r="AI410" s="292">
        <v>0</v>
      </c>
      <c r="AJ410" s="301">
        <v>43777</v>
      </c>
      <c r="AK410" s="301" t="s">
        <v>892</v>
      </c>
      <c r="AL410" s="301">
        <v>43840</v>
      </c>
      <c r="AM410" s="346"/>
      <c r="AN410" s="339"/>
      <c r="AO410" s="302" t="str">
        <f>_xlfn.IFNA(IF(VLOOKUP(tabItens[[#This Row],[CÓDIGO]],tabExcluirDoEstoque[#Data],1,FALSE),"sim",""),"")</f>
        <v/>
      </c>
      <c r="AP410" s="303" t="str">
        <f ca="1">IF(OR(ISBLANK(tabItens[[#This Row],[ATA DT.VALID.]]),tabItens[[#This Row],[ATA DT.VALID.]]="",tabItens[[#This Row],[ATA DT.VALID.]]=" "),"",IF(TYPE(tabItens[[#This Row],[ATA DT.VALID.]])=1,ROUNDUP((tabItens[[#This Row],[ATA DT.VALID.]]-TODAY())/7,0),""))</f>
        <v/>
      </c>
      <c r="AQ410" s="304">
        <v>0</v>
      </c>
      <c r="AR410" s="305">
        <f>IF(ISBLANK(tabItens[[#This Row],[CÓDIGO]]),"",IFERROR(VLOOKUP(tabItens[[#This Row],[CÓDIGO]],Consumo!$C$3:$AC$862,26,FALSE),0))</f>
        <v>0</v>
      </c>
      <c r="AS410" s="306">
        <f>SUMIF(Consumo!$C$3:$C$862,tabItens[[#This Row],[CÓDIGO]],Consumo!$N$3:$N$862) + SUMIF(Consumo!$C$3:$C$862,tabItens[[#This Row],[CÓDIGO]],Consumo!$O$3:$O$862) + SUMIF(Consumo!$C$3:$C$862,tabItens[[#This Row],[CÓDIGO]],Consumo!$P$3:$P$862) + SUMIF(Consumo!$C$3:$C$862,tabItens[[#This Row],[CÓDIGO]],Consumo!$Q$3:$Q$862)</f>
        <v>0</v>
      </c>
      <c r="AT410" s="306">
        <f>SUMIF(Consumo!$C$3:$C$862,tabItens[[#This Row],[CÓDIGO]],Consumo!$Z$3:$Z$862)</f>
        <v>0</v>
      </c>
      <c r="AU410" s="307">
        <f>SUMIF(Consumo!$C$3:$C$862,tabItens[[#This Row],[CÓDIGO]],Consumo!$AA$3:$AA$862)</f>
        <v>0</v>
      </c>
      <c r="AV410" s="308">
        <f>SUMIF(Consumo!$C$3:$C$862,tabItens[[#This Row],[CÓDIGO]],Consumo!$Y$3:$Y$862)</f>
        <v>0</v>
      </c>
      <c r="AW410" s="281">
        <f>tabItens[[#This Row],[QTDE ATUAL]] + tabItens[[#This Row],[RC QTDE]] + tabItens[[#This Row],[AF SALDO]] + tabItens[[#This Row],[Recentes]]</f>
        <v>750</v>
      </c>
      <c r="AX410" s="309">
        <v>125</v>
      </c>
      <c r="AY410" s="309">
        <v>4</v>
      </c>
      <c r="AZ410" s="309">
        <f>IF(ISBLANK(tabItens[[#This Row],[CÓDIGO]]),"",tabItens[[#This Row],[PontoMês]] * (AZ$2+tabItens[[#This Row],[PontoQtM]]))</f>
        <v>500</v>
      </c>
      <c r="BA410" s="308">
        <f>tabItens[[#This Row],[PontoPed]] - tabItens[[#This Row],[Saldo]] + (1/10)</f>
        <v>-249.9</v>
      </c>
      <c r="BB410" s="308">
        <f xml:space="preserve"> tabItens[[#This Row],[PontoMês]] * BB$2 - tabItens[[#This Row],[QTDE ATUAL]] - (1/10)</f>
        <v>-625.1</v>
      </c>
      <c r="BC410" s="310">
        <f>IF( tabItens[[#This Row],[PontoPed]]&gt;0, IF(tabItens[[#This Row],[PontoPed]]&lt;1, 1, IF( tabItens[[#This Row],[Saldo]]&gt;tabItens[[#This Row],[PontoPed]], 0, (tabItens[[#This Row],[PontoPed]]-tabItens[[#This Row],[Saldo]])/tabItens[[#This Row],[PontoPed]] ) ), 0 )</f>
        <v>0</v>
      </c>
      <c r="BD410" s="311">
        <f>ROUNDDOWN(IF( OR( AND(tabItens[[#This Row],[PontoPed]]&lt;tabItens[[#This Row],[Saldo]],tabItens[[#This Row],[Saldo]]&gt;0), tabItens[[#This Row],[PontoPed]]=0), 99, IF(AND(tabItens[[#This Row],[Saldo]]=0,tabItens[[#This Row],[PontoPed]]&gt;0), 0, (1-tabItens[[#This Row],[PctAb]])*10 ) ),0)</f>
        <v>99</v>
      </c>
      <c r="BE410" s="312">
        <f>MAX(ROUNDDOWN( IF(tabItens[[#This Row],[Abaixo]] &gt; 0,   tabItens[[#This Row],[Abaixo]] + (tabItens[[#This Row],[PontoMês]] * IF( OR( ISBLANK(tabItens[[#This Row],[ATA Nº/ANO]]), tabItens[[#This Row],[ATA Nº/ANO]] = ""),BE$2,BE$1)),0),0),0)</f>
        <v>0</v>
      </c>
      <c r="BF4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0" s="313">
        <f>SUMIF(Consumo!$C$3:$C$862,tabItens[[#This Row],[CÓDIGO]],Consumo!$E$3:$E$862)</f>
        <v>0</v>
      </c>
      <c r="BH410" s="314">
        <f>IF(AND(tabItens[[#This Row],[Pend]] &gt; 0,tabItens[[#This Row],[Consumo]] &lt;&gt; 0), tabItens[[#This Row],[Pend]] / tabItens[[#This Row],[Consumo]], 0 )</f>
        <v>0</v>
      </c>
      <c r="BI410" s="313"/>
      <c r="BJ410" s="313"/>
      <c r="BK410" s="315" t="s">
        <v>907</v>
      </c>
    </row>
    <row r="411" spans="1:63" x14ac:dyDescent="0.3">
      <c r="A411" s="336">
        <v>125641</v>
      </c>
      <c r="B411" s="277" t="s">
        <v>1811</v>
      </c>
      <c r="C411" s="337" t="s">
        <v>261</v>
      </c>
      <c r="D411" s="338">
        <v>1.02</v>
      </c>
      <c r="E411" s="339"/>
      <c r="F411" s="339"/>
      <c r="G411" s="339" t="s">
        <v>892</v>
      </c>
      <c r="H411" s="281">
        <v>7202</v>
      </c>
      <c r="I411" s="340">
        <v>103003</v>
      </c>
      <c r="J411" s="341">
        <v>1.02</v>
      </c>
      <c r="K411" s="342">
        <v>18272</v>
      </c>
      <c r="L411" s="285">
        <f>IF(tabItens[[#This Row],[Média]] &gt; 0, tabItens[[#This Row],[QTDE ATUAL]] / tabItens[[#This Row],[Média]],999.9)</f>
        <v>2.7971647732789591</v>
      </c>
      <c r="M411" s="286">
        <v>0</v>
      </c>
      <c r="N411" s="287">
        <f>tabItens[[#This Row],[VALOR UNIT.]] * tabItens[[#This Row],[LC]]</f>
        <v>0</v>
      </c>
      <c r="O411" s="344" t="s">
        <v>2219</v>
      </c>
      <c r="P411" s="289"/>
      <c r="Q411" s="345"/>
      <c r="R411" s="343"/>
      <c r="S411" s="346"/>
      <c r="T411" s="292">
        <f>ROUNDDOWN(IFERROR(tabItens[[#This Row],[ATA DT.VALID.]] - $D$1,0) / 30,0)</f>
        <v>-1507</v>
      </c>
      <c r="U411" s="277" t="s">
        <v>1782</v>
      </c>
      <c r="V411" s="293">
        <v>1</v>
      </c>
      <c r="W411" s="294" t="s">
        <v>2103</v>
      </c>
      <c r="X411" s="295">
        <v>62</v>
      </c>
      <c r="Y411" s="296">
        <v>26</v>
      </c>
      <c r="Z411" s="297"/>
      <c r="AA411" s="298"/>
      <c r="AB411" s="299"/>
      <c r="AC411" s="299"/>
      <c r="AD411" s="298"/>
      <c r="AE411" s="299"/>
      <c r="AF411" s="292"/>
      <c r="AG411" s="300" t="s">
        <v>904</v>
      </c>
      <c r="AH411" s="301"/>
      <c r="AI411" s="292">
        <v>10300</v>
      </c>
      <c r="AJ411" s="301">
        <v>44949</v>
      </c>
      <c r="AK411" s="301">
        <v>41439</v>
      </c>
      <c r="AL411" s="301">
        <v>45187</v>
      </c>
      <c r="AM411" s="346"/>
      <c r="AN411" s="339"/>
      <c r="AO411" s="302" t="str">
        <f>_xlfn.IFNA(IF(VLOOKUP(tabItens[[#This Row],[CÓDIGO]],tabExcluirDoEstoque[#Data],1,FALSE),"sim",""),"")</f>
        <v/>
      </c>
      <c r="AP411" s="303" t="str">
        <f ca="1">IF(OR(ISBLANK(tabItens[[#This Row],[ATA DT.VALID.]]),tabItens[[#This Row],[ATA DT.VALID.]]="",tabItens[[#This Row],[ATA DT.VALID.]]=" "),"",IF(TYPE(tabItens[[#This Row],[ATA DT.VALID.]])=1,ROUNDUP((tabItens[[#This Row],[ATA DT.VALID.]]-TODAY())/7,0),""))</f>
        <v/>
      </c>
      <c r="AQ411" s="304">
        <v>0</v>
      </c>
      <c r="AR411" s="305" t="str">
        <f>IF(ISBLANK(tabItens[[#This Row],[CÓDIGO]]),"",IFERROR(VLOOKUP(tabItens[[#This Row],[CÓDIGO]],Consumo!$C$3:$AC$862,26,FALSE),0))</f>
        <v>09.2023</v>
      </c>
      <c r="AS411" s="306">
        <f>SUMIF(Consumo!$C$3:$C$862,tabItens[[#This Row],[CÓDIGO]],Consumo!$N$3:$N$862) + SUMIF(Consumo!$C$3:$C$862,tabItens[[#This Row],[CÓDIGO]],Consumo!$O$3:$O$862) + SUMIF(Consumo!$C$3:$C$862,tabItens[[#This Row],[CÓDIGO]],Consumo!$P$3:$P$862) + SUMIF(Consumo!$C$3:$C$862,tabItens[[#This Row],[CÓDIGO]],Consumo!$Q$3:$Q$862)</f>
        <v>12174</v>
      </c>
      <c r="AT411" s="306">
        <f>SUMIF(Consumo!$C$3:$C$862,tabItens[[#This Row],[CÓDIGO]],Consumo!$Z$3:$Z$862)</f>
        <v>30897</v>
      </c>
      <c r="AU411" s="307">
        <f>SUMIF(Consumo!$C$3:$C$862,tabItens[[#This Row],[CÓDIGO]],Consumo!$AA$3:$AA$862)</f>
        <v>3192</v>
      </c>
      <c r="AV411" s="308">
        <f>SUMIF(Consumo!$C$3:$C$862,tabItens[[#This Row],[CÓDIGO]],Consumo!$Y$3:$Y$862)</f>
        <v>2574.75</v>
      </c>
      <c r="AW411" s="281">
        <f>tabItens[[#This Row],[QTDE ATUAL]] + tabItens[[#This Row],[RC QTDE]] + tabItens[[#This Row],[AF SALDO]] + tabItens[[#This Row],[Recentes]]</f>
        <v>7202</v>
      </c>
      <c r="AX411" s="309">
        <v>1131</v>
      </c>
      <c r="AY411" s="309">
        <v>4</v>
      </c>
      <c r="AZ411" s="309">
        <f>IF(ISBLANK(tabItens[[#This Row],[CÓDIGO]]),"",tabItens[[#This Row],[PontoMês]] * (AZ$2+tabItens[[#This Row],[PontoQtM]]))</f>
        <v>4524</v>
      </c>
      <c r="BA411" s="308">
        <f>tabItens[[#This Row],[PontoPed]] - tabItens[[#This Row],[Saldo]] + (1/10)</f>
        <v>-2677.9</v>
      </c>
      <c r="BB411" s="308">
        <f xml:space="preserve"> tabItens[[#This Row],[PontoMês]] * BB$2 - tabItens[[#This Row],[QTDE ATUAL]] - (1/10)</f>
        <v>-6071.1</v>
      </c>
      <c r="BC411" s="310">
        <f>IF( tabItens[[#This Row],[PontoPed]]&gt;0, IF(tabItens[[#This Row],[PontoPed]]&lt;1, 1, IF( tabItens[[#This Row],[Saldo]]&gt;tabItens[[#This Row],[PontoPed]], 0, (tabItens[[#This Row],[PontoPed]]-tabItens[[#This Row],[Saldo]])/tabItens[[#This Row],[PontoPed]] ) ), 0 )</f>
        <v>0</v>
      </c>
      <c r="BD411" s="311">
        <f>ROUNDDOWN(IF( OR( AND(tabItens[[#This Row],[PontoPed]]&lt;tabItens[[#This Row],[Saldo]],tabItens[[#This Row],[Saldo]]&gt;0), tabItens[[#This Row],[PontoPed]]=0), 99, IF(AND(tabItens[[#This Row],[Saldo]]=0,tabItens[[#This Row],[PontoPed]]&gt;0), 0, (1-tabItens[[#This Row],[PctAb]])*10 ) ),0)</f>
        <v>99</v>
      </c>
      <c r="BE411" s="312">
        <f>MAX(ROUNDDOWN( IF(tabItens[[#This Row],[Abaixo]] &gt; 0,   tabItens[[#This Row],[Abaixo]] + (tabItens[[#This Row],[PontoMês]] * IF( OR( ISBLANK(tabItens[[#This Row],[ATA Nº/ANO]]), tabItens[[#This Row],[ATA Nº/ANO]] = ""),BE$2,BE$1)),0),0),0)</f>
        <v>0</v>
      </c>
      <c r="BF4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1" s="313">
        <f>SUMIF(Consumo!$C$3:$C$862,tabItens[[#This Row],[CÓDIGO]],Consumo!$E$3:$E$862)</f>
        <v>0</v>
      </c>
      <c r="BH411" s="314">
        <f>IF(AND(tabItens[[#This Row],[Pend]] &gt; 0,tabItens[[#This Row],[Consumo]] &lt;&gt; 0), tabItens[[#This Row],[Pend]] / tabItens[[#This Row],[Consumo]], 0 )</f>
        <v>0</v>
      </c>
      <c r="BI411" s="313"/>
      <c r="BJ411" s="313"/>
      <c r="BK411" s="315" t="s">
        <v>907</v>
      </c>
    </row>
    <row r="412" spans="1:63" x14ac:dyDescent="0.3">
      <c r="A412" s="336">
        <v>80298</v>
      </c>
      <c r="B412" s="277" t="s">
        <v>1503</v>
      </c>
      <c r="C412" s="337" t="s">
        <v>264</v>
      </c>
      <c r="D412" s="338">
        <v>1240</v>
      </c>
      <c r="E412" s="339"/>
      <c r="F412" s="339"/>
      <c r="G412" s="339" t="s">
        <v>892</v>
      </c>
      <c r="H412" s="281">
        <v>35</v>
      </c>
      <c r="I412" s="340">
        <v>103003</v>
      </c>
      <c r="J412" s="341">
        <v>1240</v>
      </c>
      <c r="K412" s="342">
        <v>8</v>
      </c>
      <c r="L412" s="285">
        <f>IF(tabItens[[#This Row],[Média]] &gt; 0, tabItens[[#This Row],[QTDE ATUAL]] / tabItens[[#This Row],[Média]],999.9)</f>
        <v>52.5</v>
      </c>
      <c r="M412" s="286">
        <v>0</v>
      </c>
      <c r="N412" s="287">
        <f>tabItens[[#This Row],[VALOR UNIT.]] * tabItens[[#This Row],[LC]]</f>
        <v>0</v>
      </c>
      <c r="O412" s="344" t="s">
        <v>2189</v>
      </c>
      <c r="P412" s="289"/>
      <c r="Q412" s="345"/>
      <c r="R412" s="343"/>
      <c r="S412" s="346"/>
      <c r="T412" s="292">
        <f>ROUNDDOWN(IFERROR(tabItens[[#This Row],[ATA DT.VALID.]] - $D$1,0) / 30,0)</f>
        <v>-1507</v>
      </c>
      <c r="U412" s="277" t="s">
        <v>1367</v>
      </c>
      <c r="V412" s="293">
        <v>1</v>
      </c>
      <c r="W412" s="294" t="s">
        <v>906</v>
      </c>
      <c r="X412" s="295">
        <v>51</v>
      </c>
      <c r="Y412" s="296">
        <v>30</v>
      </c>
      <c r="Z412" s="297"/>
      <c r="AA412" s="298"/>
      <c r="AB412" s="299"/>
      <c r="AC412" s="299"/>
      <c r="AD412" s="298"/>
      <c r="AE412" s="299"/>
      <c r="AF412" s="292"/>
      <c r="AG412" s="300" t="s">
        <v>904</v>
      </c>
      <c r="AH412" s="301"/>
      <c r="AI412" s="292">
        <v>4</v>
      </c>
      <c r="AJ412" s="301">
        <v>44525</v>
      </c>
      <c r="AK412" s="301">
        <v>38166</v>
      </c>
      <c r="AL412" s="301">
        <v>44508</v>
      </c>
      <c r="AM412" s="346"/>
      <c r="AN412" s="339"/>
      <c r="AO412" s="302" t="str">
        <f>_xlfn.IFNA(IF(VLOOKUP(tabItens[[#This Row],[CÓDIGO]],tabExcluirDoEstoque[#Data],1,FALSE),"sim",""),"")</f>
        <v/>
      </c>
      <c r="AP412" s="303" t="str">
        <f ca="1">IF(OR(ISBLANK(tabItens[[#This Row],[ATA DT.VALID.]]),tabItens[[#This Row],[ATA DT.VALID.]]="",tabItens[[#This Row],[ATA DT.VALID.]]=" "),"",IF(TYPE(tabItens[[#This Row],[ATA DT.VALID.]])=1,ROUNDUP((tabItens[[#This Row],[ATA DT.VALID.]]-TODAY())/7,0),""))</f>
        <v/>
      </c>
      <c r="AQ412" s="304">
        <v>0</v>
      </c>
      <c r="AR412" s="305" t="str">
        <f>IF(ISBLANK(tabItens[[#This Row],[CÓDIGO]]),"",IFERROR(VLOOKUP(tabItens[[#This Row],[CÓDIGO]],Consumo!$C$3:$AC$862,26,FALSE),0))</f>
        <v>06.2023</v>
      </c>
      <c r="AS412" s="306">
        <f>SUMIF(Consumo!$C$3:$C$862,tabItens[[#This Row],[CÓDIGO]],Consumo!$N$3:$N$862) + SUMIF(Consumo!$C$3:$C$862,tabItens[[#This Row],[CÓDIGO]],Consumo!$O$3:$O$862) + SUMIF(Consumo!$C$3:$C$862,tabItens[[#This Row],[CÓDIGO]],Consumo!$P$3:$P$862) + SUMIF(Consumo!$C$3:$C$862,tabItens[[#This Row],[CÓDIGO]],Consumo!$Q$3:$Q$862)</f>
        <v>2</v>
      </c>
      <c r="AT412" s="306">
        <f>SUMIF(Consumo!$C$3:$C$862,tabItens[[#This Row],[CÓDIGO]],Consumo!$Z$3:$Z$862)</f>
        <v>8</v>
      </c>
      <c r="AU412" s="307">
        <f>SUMIF(Consumo!$C$3:$C$862,tabItens[[#This Row],[CÓDIGO]],Consumo!$AA$3:$AA$862)</f>
        <v>2</v>
      </c>
      <c r="AV412" s="308">
        <f>SUMIF(Consumo!$C$3:$C$862,tabItens[[#This Row],[CÓDIGO]],Consumo!$Y$3:$Y$862)</f>
        <v>0.66666666666666663</v>
      </c>
      <c r="AW412" s="281">
        <f>tabItens[[#This Row],[QTDE ATUAL]] + tabItens[[#This Row],[RC QTDE]] + tabItens[[#This Row],[AF SALDO]] + tabItens[[#This Row],[Recentes]]</f>
        <v>35</v>
      </c>
      <c r="AX412" s="309">
        <v>5</v>
      </c>
      <c r="AY412" s="309">
        <v>4</v>
      </c>
      <c r="AZ412" s="309">
        <f>IF(ISBLANK(tabItens[[#This Row],[CÓDIGO]]),"",tabItens[[#This Row],[PontoMês]] * (AZ$2+tabItens[[#This Row],[PontoQtM]]))</f>
        <v>20</v>
      </c>
      <c r="BA412" s="308">
        <f>tabItens[[#This Row],[PontoPed]] - tabItens[[#This Row],[Saldo]] + (1/10)</f>
        <v>-14.9</v>
      </c>
      <c r="BB412" s="308">
        <f xml:space="preserve"> tabItens[[#This Row],[PontoMês]] * BB$2 - tabItens[[#This Row],[QTDE ATUAL]] - (1/10)</f>
        <v>-30.1</v>
      </c>
      <c r="BC412" s="310">
        <f>IF( tabItens[[#This Row],[PontoPed]]&gt;0, IF(tabItens[[#This Row],[PontoPed]]&lt;1, 1, IF( tabItens[[#This Row],[Saldo]]&gt;tabItens[[#This Row],[PontoPed]], 0, (tabItens[[#This Row],[PontoPed]]-tabItens[[#This Row],[Saldo]])/tabItens[[#This Row],[PontoPed]] ) ), 0 )</f>
        <v>0</v>
      </c>
      <c r="BD412" s="311">
        <f>ROUNDDOWN(IF( OR( AND(tabItens[[#This Row],[PontoPed]]&lt;tabItens[[#This Row],[Saldo]],tabItens[[#This Row],[Saldo]]&gt;0), tabItens[[#This Row],[PontoPed]]=0), 99, IF(AND(tabItens[[#This Row],[Saldo]]=0,tabItens[[#This Row],[PontoPed]]&gt;0), 0, (1-tabItens[[#This Row],[PctAb]])*10 ) ),0)</f>
        <v>99</v>
      </c>
      <c r="BE412" s="312">
        <f>MAX(ROUNDDOWN( IF(tabItens[[#This Row],[Abaixo]] &gt; 0,   tabItens[[#This Row],[Abaixo]] + (tabItens[[#This Row],[PontoMês]] * IF( OR( ISBLANK(tabItens[[#This Row],[ATA Nº/ANO]]), tabItens[[#This Row],[ATA Nº/ANO]] = ""),BE$2,BE$1)),0),0),0)</f>
        <v>0</v>
      </c>
      <c r="BF4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2" s="313">
        <f>SUMIF(Consumo!$C$3:$C$862,tabItens[[#This Row],[CÓDIGO]],Consumo!$E$3:$E$862)</f>
        <v>0</v>
      </c>
      <c r="BH412" s="314">
        <f>IF(AND(tabItens[[#This Row],[Pend]] &gt; 0,tabItens[[#This Row],[Consumo]] &lt;&gt; 0), tabItens[[#This Row],[Pend]] / tabItens[[#This Row],[Consumo]], 0 )</f>
        <v>0</v>
      </c>
      <c r="BI412" s="313"/>
      <c r="BJ412" s="313"/>
      <c r="BK412" s="315" t="s">
        <v>907</v>
      </c>
    </row>
    <row r="413" spans="1:63" x14ac:dyDescent="0.3">
      <c r="A413" s="336">
        <v>129962</v>
      </c>
      <c r="B413" s="277" t="s">
        <v>1841</v>
      </c>
      <c r="C413" s="337" t="s">
        <v>264</v>
      </c>
      <c r="D413" s="338">
        <v>351.97</v>
      </c>
      <c r="E413" s="339"/>
      <c r="F413" s="339"/>
      <c r="G413" s="339" t="s">
        <v>892</v>
      </c>
      <c r="H413" s="281">
        <v>7</v>
      </c>
      <c r="I413" s="340">
        <v>103003</v>
      </c>
      <c r="J413" s="341">
        <v>351.97</v>
      </c>
      <c r="K413" s="342">
        <v>3</v>
      </c>
      <c r="L413" s="285">
        <f>IF(tabItens[[#This Row],[Média]] &gt; 0, tabItens[[#This Row],[QTDE ATUAL]] / tabItens[[#This Row],[Média]],999.9)</f>
        <v>42</v>
      </c>
      <c r="M413" s="286">
        <v>0</v>
      </c>
      <c r="N413" s="287">
        <f>tabItens[[#This Row],[VALOR UNIT.]] * tabItens[[#This Row],[LC]]</f>
        <v>0</v>
      </c>
      <c r="O413" s="344" t="s">
        <v>2222</v>
      </c>
      <c r="P413" s="289"/>
      <c r="Q413" s="345"/>
      <c r="R413" s="343"/>
      <c r="S413" s="346"/>
      <c r="T413" s="292">
        <f>ROUNDDOWN(IFERROR(tabItens[[#This Row],[ATA DT.VALID.]] - $D$1,0) / 30,0)</f>
        <v>-1507</v>
      </c>
      <c r="U413" s="277" t="s">
        <v>1543</v>
      </c>
      <c r="V413" s="293">
        <v>1</v>
      </c>
      <c r="W413" s="294" t="s">
        <v>903</v>
      </c>
      <c r="X413" s="295">
        <v>55</v>
      </c>
      <c r="Y413" s="296">
        <v>26</v>
      </c>
      <c r="Z413" s="297">
        <v>2956</v>
      </c>
      <c r="AA413" s="298">
        <v>2023</v>
      </c>
      <c r="AB413" s="299">
        <v>3</v>
      </c>
      <c r="AC413" s="299"/>
      <c r="AD413" s="298"/>
      <c r="AE413" s="299"/>
      <c r="AF413" s="292"/>
      <c r="AG413" s="300" t="s">
        <v>904</v>
      </c>
      <c r="AH413" s="301"/>
      <c r="AI413" s="292">
        <v>2</v>
      </c>
      <c r="AJ413" s="301">
        <v>43642</v>
      </c>
      <c r="AK413" s="301">
        <v>42046</v>
      </c>
      <c r="AL413" s="301">
        <v>43859</v>
      </c>
      <c r="AM413" s="346"/>
      <c r="AN413" s="339"/>
      <c r="AO413" s="302" t="str">
        <f>_xlfn.IFNA(IF(VLOOKUP(tabItens[[#This Row],[CÓDIGO]],tabExcluirDoEstoque[#Data],1,FALSE),"sim",""),"")</f>
        <v/>
      </c>
      <c r="AP413" s="303" t="str">
        <f ca="1">IF(OR(ISBLANK(tabItens[[#This Row],[ATA DT.VALID.]]),tabItens[[#This Row],[ATA DT.VALID.]]="",tabItens[[#This Row],[ATA DT.VALID.]]=" "),"",IF(TYPE(tabItens[[#This Row],[ATA DT.VALID.]])=1,ROUNDUP((tabItens[[#This Row],[ATA DT.VALID.]]-TODAY())/7,0),""))</f>
        <v/>
      </c>
      <c r="AQ413" s="304">
        <v>0</v>
      </c>
      <c r="AR413" s="305" t="str">
        <f>IF(ISBLANK(tabItens[[#This Row],[CÓDIGO]]),"",IFERROR(VLOOKUP(tabItens[[#This Row],[CÓDIGO]],Consumo!$C$3:$AC$862,26,FALSE),0))</f>
        <v>01.2023</v>
      </c>
      <c r="AS413" s="306">
        <f>SUMIF(Consumo!$C$3:$C$862,tabItens[[#This Row],[CÓDIGO]],Consumo!$N$3:$N$862) + SUMIF(Consumo!$C$3:$C$862,tabItens[[#This Row],[CÓDIGO]],Consumo!$O$3:$O$862) + SUMIF(Consumo!$C$3:$C$862,tabItens[[#This Row],[CÓDIGO]],Consumo!$P$3:$P$862) + SUMIF(Consumo!$C$3:$C$862,tabItens[[#This Row],[CÓDIGO]],Consumo!$Q$3:$Q$862)</f>
        <v>0</v>
      </c>
      <c r="AT413" s="306">
        <f>SUMIF(Consumo!$C$3:$C$862,tabItens[[#This Row],[CÓDIGO]],Consumo!$Z$3:$Z$862)</f>
        <v>3</v>
      </c>
      <c r="AU413" s="307">
        <f>SUMIF(Consumo!$C$3:$C$862,tabItens[[#This Row],[CÓDIGO]],Consumo!$AA$3:$AA$862)</f>
        <v>2</v>
      </c>
      <c r="AV413" s="308">
        <f>SUMIF(Consumo!$C$3:$C$862,tabItens[[#This Row],[CÓDIGO]],Consumo!$Y$3:$Y$862)</f>
        <v>0.16666666666666666</v>
      </c>
      <c r="AW413" s="281">
        <f>tabItens[[#This Row],[QTDE ATUAL]] + tabItens[[#This Row],[RC QTDE]] + tabItens[[#This Row],[AF SALDO]] + tabItens[[#This Row],[Recentes]]</f>
        <v>10</v>
      </c>
      <c r="AX413" s="309">
        <v>1</v>
      </c>
      <c r="AY413" s="309">
        <v>3</v>
      </c>
      <c r="AZ413" s="309">
        <f>IF(ISBLANK(tabItens[[#This Row],[CÓDIGO]]),"",tabItens[[#This Row],[PontoMês]] * (AZ$2+tabItens[[#This Row],[PontoQtM]]))</f>
        <v>3</v>
      </c>
      <c r="BA413" s="308">
        <f>tabItens[[#This Row],[PontoPed]] - tabItens[[#This Row],[Saldo]] + (1/10)</f>
        <v>-6.9</v>
      </c>
      <c r="BB413" s="308">
        <f xml:space="preserve"> tabItens[[#This Row],[PontoMês]] * BB$2 - tabItens[[#This Row],[QTDE ATUAL]] - (1/10)</f>
        <v>-6.1</v>
      </c>
      <c r="BC413" s="310">
        <f>IF( tabItens[[#This Row],[PontoPed]]&gt;0, IF(tabItens[[#This Row],[PontoPed]]&lt;1, 1, IF( tabItens[[#This Row],[Saldo]]&gt;tabItens[[#This Row],[PontoPed]], 0, (tabItens[[#This Row],[PontoPed]]-tabItens[[#This Row],[Saldo]])/tabItens[[#This Row],[PontoPed]] ) ), 0 )</f>
        <v>0</v>
      </c>
      <c r="BD413" s="311">
        <f>ROUNDDOWN(IF( OR( AND(tabItens[[#This Row],[PontoPed]]&lt;tabItens[[#This Row],[Saldo]],tabItens[[#This Row],[Saldo]]&gt;0), tabItens[[#This Row],[PontoPed]]=0), 99, IF(AND(tabItens[[#This Row],[Saldo]]=0,tabItens[[#This Row],[PontoPed]]&gt;0), 0, (1-tabItens[[#This Row],[PctAb]])*10 ) ),0)</f>
        <v>99</v>
      </c>
      <c r="BE413" s="312">
        <f>MAX(ROUNDDOWN( IF(tabItens[[#This Row],[Abaixo]] &gt; 0,   tabItens[[#This Row],[Abaixo]] + (tabItens[[#This Row],[PontoMês]] * IF( OR( ISBLANK(tabItens[[#This Row],[ATA Nº/ANO]]), tabItens[[#This Row],[ATA Nº/ANO]] = ""),BE$2,BE$1)),0),0),0)</f>
        <v>0</v>
      </c>
      <c r="BF4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3" s="313">
        <f>SUMIF(Consumo!$C$3:$C$862,tabItens[[#This Row],[CÓDIGO]],Consumo!$E$3:$E$862)</f>
        <v>0</v>
      </c>
      <c r="BH413" s="314">
        <f>IF(AND(tabItens[[#This Row],[Pend]] &gt; 0,tabItens[[#This Row],[Consumo]] &lt;&gt; 0), tabItens[[#This Row],[Pend]] / tabItens[[#This Row],[Consumo]], 0 )</f>
        <v>0</v>
      </c>
      <c r="BI413" s="313"/>
      <c r="BJ413" s="313"/>
      <c r="BK413" s="315" t="s">
        <v>907</v>
      </c>
    </row>
    <row r="414" spans="1:63" x14ac:dyDescent="0.3">
      <c r="A414" s="336">
        <v>12922</v>
      </c>
      <c r="B414" s="277" t="s">
        <v>1022</v>
      </c>
      <c r="C414" s="337" t="s">
        <v>264</v>
      </c>
      <c r="D414" s="338">
        <v>1.7</v>
      </c>
      <c r="E414" s="339"/>
      <c r="F414" s="339"/>
      <c r="G414" s="339" t="s">
        <v>892</v>
      </c>
      <c r="H414" s="281">
        <v>151</v>
      </c>
      <c r="I414" s="340">
        <v>103003</v>
      </c>
      <c r="J414" s="341">
        <v>1.7</v>
      </c>
      <c r="K414" s="342">
        <v>28</v>
      </c>
      <c r="L414" s="285">
        <f>IF(tabItens[[#This Row],[Média]] &gt; 0, tabItens[[#This Row],[QTDE ATUAL]] / tabItens[[#This Row],[Média]],999.9)</f>
        <v>90.6</v>
      </c>
      <c r="M414" s="286">
        <v>0</v>
      </c>
      <c r="N414" s="287">
        <f>tabItens[[#This Row],[VALOR UNIT.]] * tabItens[[#This Row],[LC]]</f>
        <v>0</v>
      </c>
      <c r="O414" s="344" t="s">
        <v>2130</v>
      </c>
      <c r="P414" s="289"/>
      <c r="Q414" s="345"/>
      <c r="R414" s="343"/>
      <c r="S414" s="346"/>
      <c r="T414" s="292">
        <f>ROUNDDOWN(IFERROR(tabItens[[#This Row],[ATA DT.VALID.]] - $D$1,0) / 30,0)</f>
        <v>-1507</v>
      </c>
      <c r="U414" s="277" t="s">
        <v>1008</v>
      </c>
      <c r="V414" s="293">
        <v>1</v>
      </c>
      <c r="W414" s="294" t="s">
        <v>2105</v>
      </c>
      <c r="X414" s="295">
        <v>61</v>
      </c>
      <c r="Y414" s="296">
        <v>8</v>
      </c>
      <c r="Z414" s="297"/>
      <c r="AA414" s="298"/>
      <c r="AB414" s="299"/>
      <c r="AC414" s="299"/>
      <c r="AD414" s="298"/>
      <c r="AE414" s="299"/>
      <c r="AF414" s="292"/>
      <c r="AG414" s="300" t="s">
        <v>904</v>
      </c>
      <c r="AH414" s="301"/>
      <c r="AI414" s="292">
        <v>6</v>
      </c>
      <c r="AJ414" s="301">
        <v>45160</v>
      </c>
      <c r="AK414" s="301" t="s">
        <v>892</v>
      </c>
      <c r="AL414" s="301">
        <v>45145</v>
      </c>
      <c r="AM414" s="346"/>
      <c r="AN414" s="339"/>
      <c r="AO414" s="302" t="str">
        <f>_xlfn.IFNA(IF(VLOOKUP(tabItens[[#This Row],[CÓDIGO]],tabExcluirDoEstoque[#Data],1,FALSE),"sim",""),"")</f>
        <v/>
      </c>
      <c r="AP414" s="303" t="str">
        <f ca="1">IF(OR(ISBLANK(tabItens[[#This Row],[ATA DT.VALID.]]),tabItens[[#This Row],[ATA DT.VALID.]]="",tabItens[[#This Row],[ATA DT.VALID.]]=" "),"",IF(TYPE(tabItens[[#This Row],[ATA DT.VALID.]])=1,ROUNDUP((tabItens[[#This Row],[ATA DT.VALID.]]-TODAY())/7,0),""))</f>
        <v/>
      </c>
      <c r="AQ414" s="304">
        <v>0</v>
      </c>
      <c r="AR414" s="305" t="str">
        <f>IF(ISBLANK(tabItens[[#This Row],[CÓDIGO]]),"",IFERROR(VLOOKUP(tabItens[[#This Row],[CÓDIGO]],Consumo!$C$3:$AC$862,26,FALSE),0))</f>
        <v>04.2023</v>
      </c>
      <c r="AS414" s="306">
        <f>SUMIF(Consumo!$C$3:$C$862,tabItens[[#This Row],[CÓDIGO]],Consumo!$N$3:$N$862) + SUMIF(Consumo!$C$3:$C$862,tabItens[[#This Row],[CÓDIGO]],Consumo!$O$3:$O$862) + SUMIF(Consumo!$C$3:$C$862,tabItens[[#This Row],[CÓDIGO]],Consumo!$P$3:$P$862) + SUMIF(Consumo!$C$3:$C$862,tabItens[[#This Row],[CÓDIGO]],Consumo!$Q$3:$Q$862)</f>
        <v>0</v>
      </c>
      <c r="AT414" s="306">
        <f>SUMIF(Consumo!$C$3:$C$862,tabItens[[#This Row],[CÓDIGO]],Consumo!$Z$3:$Z$862)</f>
        <v>25</v>
      </c>
      <c r="AU414" s="307">
        <f>SUMIF(Consumo!$C$3:$C$862,tabItens[[#This Row],[CÓDIGO]],Consumo!$AA$3:$AA$862)</f>
        <v>15</v>
      </c>
      <c r="AV414" s="308">
        <f>SUMIF(Consumo!$C$3:$C$862,tabItens[[#This Row],[CÓDIGO]],Consumo!$Y$3:$Y$862)</f>
        <v>1.6666666666666667</v>
      </c>
      <c r="AW414" s="281">
        <f>tabItens[[#This Row],[QTDE ATUAL]] + tabItens[[#This Row],[RC QTDE]] + tabItens[[#This Row],[AF SALDO]] + tabItens[[#This Row],[Recentes]]</f>
        <v>151</v>
      </c>
      <c r="AX414" s="309">
        <v>9</v>
      </c>
      <c r="AY414" s="309">
        <v>4</v>
      </c>
      <c r="AZ414" s="309">
        <f>IF(ISBLANK(tabItens[[#This Row],[CÓDIGO]]),"",tabItens[[#This Row],[PontoMês]] * (AZ$2+tabItens[[#This Row],[PontoQtM]]))</f>
        <v>36</v>
      </c>
      <c r="BA414" s="308">
        <f>tabItens[[#This Row],[PontoPed]] - tabItens[[#This Row],[Saldo]] + (1/10)</f>
        <v>-114.9</v>
      </c>
      <c r="BB414" s="308">
        <f xml:space="preserve"> tabItens[[#This Row],[PontoMês]] * BB$2 - tabItens[[#This Row],[QTDE ATUAL]] - (1/10)</f>
        <v>-142.1</v>
      </c>
      <c r="BC414" s="310">
        <f>IF( tabItens[[#This Row],[PontoPed]]&gt;0, IF(tabItens[[#This Row],[PontoPed]]&lt;1, 1, IF( tabItens[[#This Row],[Saldo]]&gt;tabItens[[#This Row],[PontoPed]], 0, (tabItens[[#This Row],[PontoPed]]-tabItens[[#This Row],[Saldo]])/tabItens[[#This Row],[PontoPed]] ) ), 0 )</f>
        <v>0</v>
      </c>
      <c r="BD414" s="311">
        <f>ROUNDDOWN(IF( OR( AND(tabItens[[#This Row],[PontoPed]]&lt;tabItens[[#This Row],[Saldo]],tabItens[[#This Row],[Saldo]]&gt;0), tabItens[[#This Row],[PontoPed]]=0), 99, IF(AND(tabItens[[#This Row],[Saldo]]=0,tabItens[[#This Row],[PontoPed]]&gt;0), 0, (1-tabItens[[#This Row],[PctAb]])*10 ) ),0)</f>
        <v>99</v>
      </c>
      <c r="BE414" s="312">
        <f>MAX(ROUNDDOWN( IF(tabItens[[#This Row],[Abaixo]] &gt; 0,   tabItens[[#This Row],[Abaixo]] + (tabItens[[#This Row],[PontoMês]] * IF( OR( ISBLANK(tabItens[[#This Row],[ATA Nº/ANO]]), tabItens[[#This Row],[ATA Nº/ANO]] = ""),BE$2,BE$1)),0),0),0)</f>
        <v>0</v>
      </c>
      <c r="BF4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4" s="313">
        <f>SUMIF(Consumo!$C$3:$C$862,tabItens[[#This Row],[CÓDIGO]],Consumo!$E$3:$E$862)</f>
        <v>5</v>
      </c>
      <c r="BH414" s="314">
        <f>IF(AND(tabItens[[#This Row],[Pend]] &gt; 0,tabItens[[#This Row],[Consumo]] &lt;&gt; 0), tabItens[[#This Row],[Pend]] / tabItens[[#This Row],[Consumo]], 0 )</f>
        <v>0.2</v>
      </c>
      <c r="BI414" s="313"/>
      <c r="BJ414" s="313"/>
      <c r="BK414" s="315" t="s">
        <v>907</v>
      </c>
    </row>
    <row r="415" spans="1:63" x14ac:dyDescent="0.3">
      <c r="A415" s="336">
        <v>60830</v>
      </c>
      <c r="B415" s="277" t="s">
        <v>1393</v>
      </c>
      <c r="C415" s="337" t="s">
        <v>264</v>
      </c>
      <c r="D415" s="338">
        <v>0.98</v>
      </c>
      <c r="E415" s="339"/>
      <c r="F415" s="339"/>
      <c r="G415" s="339" t="s">
        <v>892</v>
      </c>
      <c r="H415" s="281">
        <v>78</v>
      </c>
      <c r="I415" s="340">
        <v>103003</v>
      </c>
      <c r="J415" s="341">
        <v>0.98</v>
      </c>
      <c r="K415" s="342"/>
      <c r="L415" s="285">
        <f>IF(tabItens[[#This Row],[Média]] &gt; 0, tabItens[[#This Row],[QTDE ATUAL]] / tabItens[[#This Row],[Média]],999.9)</f>
        <v>999.9</v>
      </c>
      <c r="M415" s="286">
        <v>0</v>
      </c>
      <c r="N415" s="287">
        <f>tabItens[[#This Row],[VALOR UNIT.]] * tabItens[[#This Row],[LC]]</f>
        <v>0</v>
      </c>
      <c r="O415" s="344" t="s">
        <v>2130</v>
      </c>
      <c r="P415" s="289"/>
      <c r="Q415" s="345"/>
      <c r="R415" s="343"/>
      <c r="S415" s="346"/>
      <c r="T415" s="292">
        <f>ROUNDDOWN(IFERROR(tabItens[[#This Row],[ATA DT.VALID.]] - $D$1,0) / 30,0)</f>
        <v>-1507</v>
      </c>
      <c r="U415" s="277" t="s">
        <v>1008</v>
      </c>
      <c r="V415" s="293">
        <v>1</v>
      </c>
      <c r="W415" s="294" t="s">
        <v>2105</v>
      </c>
      <c r="X415" s="295">
        <v>61</v>
      </c>
      <c r="Y415" s="296">
        <v>8</v>
      </c>
      <c r="Z415" s="297"/>
      <c r="AA415" s="298"/>
      <c r="AB415" s="299"/>
      <c r="AC415" s="299"/>
      <c r="AD415" s="298"/>
      <c r="AE415" s="299"/>
      <c r="AF415" s="292"/>
      <c r="AG415" s="300" t="s">
        <v>904</v>
      </c>
      <c r="AH415" s="301"/>
      <c r="AI415" s="292">
        <v>0</v>
      </c>
      <c r="AJ415" s="301">
        <v>44078</v>
      </c>
      <c r="AK415" s="301" t="s">
        <v>892</v>
      </c>
      <c r="AL415" s="301">
        <v>44029</v>
      </c>
      <c r="AM415" s="346"/>
      <c r="AN415" s="339"/>
      <c r="AO415" s="302" t="str">
        <f>_xlfn.IFNA(IF(VLOOKUP(tabItens[[#This Row],[CÓDIGO]],tabExcluirDoEstoque[#Data],1,FALSE),"sim",""),"")</f>
        <v/>
      </c>
      <c r="AP415" s="303" t="str">
        <f ca="1">IF(OR(ISBLANK(tabItens[[#This Row],[ATA DT.VALID.]]),tabItens[[#This Row],[ATA DT.VALID.]]="",tabItens[[#This Row],[ATA DT.VALID.]]=" "),"",IF(TYPE(tabItens[[#This Row],[ATA DT.VALID.]])=1,ROUNDUP((tabItens[[#This Row],[ATA DT.VALID.]]-TODAY())/7,0),""))</f>
        <v/>
      </c>
      <c r="AQ415" s="304">
        <v>0</v>
      </c>
      <c r="AR415" s="305">
        <f>IF(ISBLANK(tabItens[[#This Row],[CÓDIGO]]),"",IFERROR(VLOOKUP(tabItens[[#This Row],[CÓDIGO]],Consumo!$C$3:$AC$862,26,FALSE),0))</f>
        <v>0</v>
      </c>
      <c r="AS415" s="306">
        <f>SUMIF(Consumo!$C$3:$C$862,tabItens[[#This Row],[CÓDIGO]],Consumo!$N$3:$N$862) + SUMIF(Consumo!$C$3:$C$862,tabItens[[#This Row],[CÓDIGO]],Consumo!$O$3:$O$862) + SUMIF(Consumo!$C$3:$C$862,tabItens[[#This Row],[CÓDIGO]],Consumo!$P$3:$P$862) + SUMIF(Consumo!$C$3:$C$862,tabItens[[#This Row],[CÓDIGO]],Consumo!$Q$3:$Q$862)</f>
        <v>0</v>
      </c>
      <c r="AT415" s="306">
        <f>SUMIF(Consumo!$C$3:$C$862,tabItens[[#This Row],[CÓDIGO]],Consumo!$Z$3:$Z$862)</f>
        <v>0</v>
      </c>
      <c r="AU415" s="307">
        <f>SUMIF(Consumo!$C$3:$C$862,tabItens[[#This Row],[CÓDIGO]],Consumo!$AA$3:$AA$862)</f>
        <v>0</v>
      </c>
      <c r="AV415" s="308">
        <f>SUMIF(Consumo!$C$3:$C$862,tabItens[[#This Row],[CÓDIGO]],Consumo!$Y$3:$Y$862)</f>
        <v>0</v>
      </c>
      <c r="AW415" s="281">
        <f>tabItens[[#This Row],[QTDE ATUAL]] + tabItens[[#This Row],[RC QTDE]] + tabItens[[#This Row],[AF SALDO]] + tabItens[[#This Row],[Recentes]]</f>
        <v>78</v>
      </c>
      <c r="AX415" s="309">
        <v>5</v>
      </c>
      <c r="AY415" s="309">
        <v>4</v>
      </c>
      <c r="AZ415" s="309">
        <f>IF(ISBLANK(tabItens[[#This Row],[CÓDIGO]]),"",tabItens[[#This Row],[PontoMês]] * (AZ$2+tabItens[[#This Row],[PontoQtM]]))</f>
        <v>20</v>
      </c>
      <c r="BA415" s="308">
        <f>tabItens[[#This Row],[PontoPed]] - tabItens[[#This Row],[Saldo]] + (1/10)</f>
        <v>-57.9</v>
      </c>
      <c r="BB415" s="308">
        <f xml:space="preserve"> tabItens[[#This Row],[PontoMês]] * BB$2 - tabItens[[#This Row],[QTDE ATUAL]] - (1/10)</f>
        <v>-73.099999999999994</v>
      </c>
      <c r="BC415" s="310">
        <f>IF( tabItens[[#This Row],[PontoPed]]&gt;0, IF(tabItens[[#This Row],[PontoPed]]&lt;1, 1, IF( tabItens[[#This Row],[Saldo]]&gt;tabItens[[#This Row],[PontoPed]], 0, (tabItens[[#This Row],[PontoPed]]-tabItens[[#This Row],[Saldo]])/tabItens[[#This Row],[PontoPed]] ) ), 0 )</f>
        <v>0</v>
      </c>
      <c r="BD415" s="311">
        <f>ROUNDDOWN(IF( OR( AND(tabItens[[#This Row],[PontoPed]]&lt;tabItens[[#This Row],[Saldo]],tabItens[[#This Row],[Saldo]]&gt;0), tabItens[[#This Row],[PontoPed]]=0), 99, IF(AND(tabItens[[#This Row],[Saldo]]=0,tabItens[[#This Row],[PontoPed]]&gt;0), 0, (1-tabItens[[#This Row],[PctAb]])*10 ) ),0)</f>
        <v>99</v>
      </c>
      <c r="BE415" s="312">
        <f>MAX(ROUNDDOWN( IF(tabItens[[#This Row],[Abaixo]] &gt; 0,   tabItens[[#This Row],[Abaixo]] + (tabItens[[#This Row],[PontoMês]] * IF( OR( ISBLANK(tabItens[[#This Row],[ATA Nº/ANO]]), tabItens[[#This Row],[ATA Nº/ANO]] = ""),BE$2,BE$1)),0),0),0)</f>
        <v>0</v>
      </c>
      <c r="BF4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5" s="313">
        <f>SUMIF(Consumo!$C$3:$C$862,tabItens[[#This Row],[CÓDIGO]],Consumo!$E$3:$E$862)</f>
        <v>0</v>
      </c>
      <c r="BH415" s="314">
        <f>IF(AND(tabItens[[#This Row],[Pend]] &gt; 0,tabItens[[#This Row],[Consumo]] &lt;&gt; 0), tabItens[[#This Row],[Pend]] / tabItens[[#This Row],[Consumo]], 0 )</f>
        <v>0</v>
      </c>
      <c r="BI415" s="313"/>
      <c r="BJ415" s="313"/>
      <c r="BK415" s="315" t="s">
        <v>907</v>
      </c>
    </row>
    <row r="416" spans="1:63" x14ac:dyDescent="0.3">
      <c r="A416" s="336">
        <v>61200</v>
      </c>
      <c r="B416" s="277" t="s">
        <v>1397</v>
      </c>
      <c r="C416" s="337" t="s">
        <v>264</v>
      </c>
      <c r="D416" s="338">
        <v>4.5</v>
      </c>
      <c r="E416" s="339"/>
      <c r="F416" s="339"/>
      <c r="G416" s="339" t="s">
        <v>892</v>
      </c>
      <c r="H416" s="281">
        <v>69</v>
      </c>
      <c r="I416" s="340">
        <v>103003</v>
      </c>
      <c r="J416" s="341">
        <v>4.5</v>
      </c>
      <c r="K416" s="342">
        <v>55</v>
      </c>
      <c r="L416" s="285">
        <f>IF(tabItens[[#This Row],[Média]] &gt; 0, tabItens[[#This Row],[QTDE ATUAL]] / tabItens[[#This Row],[Média]],999.9)</f>
        <v>16.559999999999999</v>
      </c>
      <c r="M416" s="286">
        <v>0</v>
      </c>
      <c r="N416" s="287">
        <f>tabItens[[#This Row],[VALOR UNIT.]] * tabItens[[#This Row],[LC]]</f>
        <v>0</v>
      </c>
      <c r="O416" s="344" t="s">
        <v>2130</v>
      </c>
      <c r="P416" s="289"/>
      <c r="Q416" s="345"/>
      <c r="R416" s="343"/>
      <c r="S416" s="346"/>
      <c r="T416" s="292">
        <f>ROUNDDOWN(IFERROR(tabItens[[#This Row],[ATA DT.VALID.]] - $D$1,0) / 30,0)</f>
        <v>-1507</v>
      </c>
      <c r="U416" s="277" t="s">
        <v>1008</v>
      </c>
      <c r="V416" s="293">
        <v>1</v>
      </c>
      <c r="W416" s="294" t="s">
        <v>2105</v>
      </c>
      <c r="X416" s="295">
        <v>61</v>
      </c>
      <c r="Y416" s="296">
        <v>8</v>
      </c>
      <c r="Z416" s="297"/>
      <c r="AA416" s="298"/>
      <c r="AB416" s="299"/>
      <c r="AC416" s="299"/>
      <c r="AD416" s="298"/>
      <c r="AE416" s="299"/>
      <c r="AF416" s="292"/>
      <c r="AG416" s="300" t="s">
        <v>904</v>
      </c>
      <c r="AH416" s="301"/>
      <c r="AI416" s="292">
        <v>16</v>
      </c>
      <c r="AJ416" s="301">
        <v>45160</v>
      </c>
      <c r="AK416" s="301" t="s">
        <v>892</v>
      </c>
      <c r="AL416" s="301">
        <v>45145</v>
      </c>
      <c r="AM416" s="346"/>
      <c r="AN416" s="339"/>
      <c r="AO416" s="302" t="str">
        <f>_xlfn.IFNA(IF(VLOOKUP(tabItens[[#This Row],[CÓDIGO]],tabExcluirDoEstoque[#Data],1,FALSE),"sim",""),"")</f>
        <v/>
      </c>
      <c r="AP416" s="303" t="str">
        <f ca="1">IF(OR(ISBLANK(tabItens[[#This Row],[ATA DT.VALID.]]),tabItens[[#This Row],[ATA DT.VALID.]]="",tabItens[[#This Row],[ATA DT.VALID.]]=" "),"",IF(TYPE(tabItens[[#This Row],[ATA DT.VALID.]])=1,ROUNDUP((tabItens[[#This Row],[ATA DT.VALID.]]-TODAY())/7,0),""))</f>
        <v/>
      </c>
      <c r="AQ416" s="304">
        <v>0</v>
      </c>
      <c r="AR416" s="305" t="str">
        <f>IF(ISBLANK(tabItens[[#This Row],[CÓDIGO]]),"",IFERROR(VLOOKUP(tabItens[[#This Row],[CÓDIGO]],Consumo!$C$3:$AC$862,26,FALSE),0))</f>
        <v>04.2023</v>
      </c>
      <c r="AS416" s="306">
        <f>SUMIF(Consumo!$C$3:$C$862,tabItens[[#This Row],[CÓDIGO]],Consumo!$N$3:$N$862) + SUMIF(Consumo!$C$3:$C$862,tabItens[[#This Row],[CÓDIGO]],Consumo!$O$3:$O$862) + SUMIF(Consumo!$C$3:$C$862,tabItens[[#This Row],[CÓDIGO]],Consumo!$P$3:$P$862) + SUMIF(Consumo!$C$3:$C$862,tabItens[[#This Row],[CÓDIGO]],Consumo!$Q$3:$Q$862)</f>
        <v>0</v>
      </c>
      <c r="AT416" s="306">
        <f>SUMIF(Consumo!$C$3:$C$862,tabItens[[#This Row],[CÓDIGO]],Consumo!$Z$3:$Z$862)</f>
        <v>50</v>
      </c>
      <c r="AU416" s="307">
        <f>SUMIF(Consumo!$C$3:$C$862,tabItens[[#This Row],[CÓDIGO]],Consumo!$AA$3:$AA$862)</f>
        <v>15</v>
      </c>
      <c r="AV416" s="308">
        <f>SUMIF(Consumo!$C$3:$C$862,tabItens[[#This Row],[CÓDIGO]],Consumo!$Y$3:$Y$862)</f>
        <v>4.166666666666667</v>
      </c>
      <c r="AW416" s="281">
        <f>tabItens[[#This Row],[QTDE ATUAL]] + tabItens[[#This Row],[RC QTDE]] + tabItens[[#This Row],[AF SALDO]] + tabItens[[#This Row],[Recentes]]</f>
        <v>69</v>
      </c>
      <c r="AX416" s="309">
        <v>6</v>
      </c>
      <c r="AY416" s="309">
        <v>4</v>
      </c>
      <c r="AZ416" s="309">
        <f>IF(ISBLANK(tabItens[[#This Row],[CÓDIGO]]),"",tabItens[[#This Row],[PontoMês]] * (AZ$2+tabItens[[#This Row],[PontoQtM]]))</f>
        <v>24</v>
      </c>
      <c r="BA416" s="308">
        <f>tabItens[[#This Row],[PontoPed]] - tabItens[[#This Row],[Saldo]] + (1/10)</f>
        <v>-44.9</v>
      </c>
      <c r="BB416" s="308">
        <f xml:space="preserve"> tabItens[[#This Row],[PontoMês]] * BB$2 - tabItens[[#This Row],[QTDE ATUAL]] - (1/10)</f>
        <v>-63.1</v>
      </c>
      <c r="BC416" s="310">
        <f>IF( tabItens[[#This Row],[PontoPed]]&gt;0, IF(tabItens[[#This Row],[PontoPed]]&lt;1, 1, IF( tabItens[[#This Row],[Saldo]]&gt;tabItens[[#This Row],[PontoPed]], 0, (tabItens[[#This Row],[PontoPed]]-tabItens[[#This Row],[Saldo]])/tabItens[[#This Row],[PontoPed]] ) ), 0 )</f>
        <v>0</v>
      </c>
      <c r="BD416" s="311">
        <f>ROUNDDOWN(IF( OR( AND(tabItens[[#This Row],[PontoPed]]&lt;tabItens[[#This Row],[Saldo]],tabItens[[#This Row],[Saldo]]&gt;0), tabItens[[#This Row],[PontoPed]]=0), 99, IF(AND(tabItens[[#This Row],[Saldo]]=0,tabItens[[#This Row],[PontoPed]]&gt;0), 0, (1-tabItens[[#This Row],[PctAb]])*10 ) ),0)</f>
        <v>99</v>
      </c>
      <c r="BE416" s="312">
        <f>MAX(ROUNDDOWN( IF(tabItens[[#This Row],[Abaixo]] &gt; 0,   tabItens[[#This Row],[Abaixo]] + (tabItens[[#This Row],[PontoMês]] * IF( OR( ISBLANK(tabItens[[#This Row],[ATA Nº/ANO]]), tabItens[[#This Row],[ATA Nº/ANO]] = ""),BE$2,BE$1)),0),0),0)</f>
        <v>0</v>
      </c>
      <c r="BF4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6" s="313">
        <f>SUMIF(Consumo!$C$3:$C$862,tabItens[[#This Row],[CÓDIGO]],Consumo!$E$3:$E$862)</f>
        <v>0</v>
      </c>
      <c r="BH416" s="314">
        <f>IF(AND(tabItens[[#This Row],[Pend]] &gt; 0,tabItens[[#This Row],[Consumo]] &lt;&gt; 0), tabItens[[#This Row],[Pend]] / tabItens[[#This Row],[Consumo]], 0 )</f>
        <v>0</v>
      </c>
      <c r="BI416" s="313"/>
      <c r="BJ416" s="313"/>
      <c r="BK416" s="315" t="s">
        <v>907</v>
      </c>
    </row>
    <row r="417" spans="1:63" x14ac:dyDescent="0.3">
      <c r="A417" s="336">
        <v>74976</v>
      </c>
      <c r="B417" s="277" t="s">
        <v>1455</v>
      </c>
      <c r="C417" s="337" t="s">
        <v>264</v>
      </c>
      <c r="D417" s="338">
        <v>11.14</v>
      </c>
      <c r="E417" s="339"/>
      <c r="F417" s="339"/>
      <c r="G417" s="339" t="s">
        <v>892</v>
      </c>
      <c r="H417" s="281">
        <v>426</v>
      </c>
      <c r="I417" s="340">
        <v>103003</v>
      </c>
      <c r="J417" s="341">
        <v>11.14</v>
      </c>
      <c r="K417" s="342">
        <v>66</v>
      </c>
      <c r="L417" s="285">
        <f>IF(tabItens[[#This Row],[Média]] &gt; 0, tabItens[[#This Row],[QTDE ATUAL]] / tabItens[[#This Row],[Média]],999.9)</f>
        <v>102.24</v>
      </c>
      <c r="M417" s="286">
        <v>0</v>
      </c>
      <c r="N417" s="287">
        <f>tabItens[[#This Row],[VALOR UNIT.]] * tabItens[[#This Row],[LC]]</f>
        <v>0</v>
      </c>
      <c r="O417" s="344" t="s">
        <v>2130</v>
      </c>
      <c r="P417" s="289"/>
      <c r="Q417" s="345"/>
      <c r="R417" s="343"/>
      <c r="S417" s="346"/>
      <c r="T417" s="292">
        <f>ROUNDDOWN(IFERROR(tabItens[[#This Row],[ATA DT.VALID.]] - $D$1,0) / 30,0)</f>
        <v>-1507</v>
      </c>
      <c r="U417" s="277" t="s">
        <v>1008</v>
      </c>
      <c r="V417" s="293">
        <v>1</v>
      </c>
      <c r="W417" s="294" t="s">
        <v>2105</v>
      </c>
      <c r="X417" s="295">
        <v>61</v>
      </c>
      <c r="Y417" s="296">
        <v>8</v>
      </c>
      <c r="Z417" s="297"/>
      <c r="AA417" s="298"/>
      <c r="AB417" s="299"/>
      <c r="AC417" s="299"/>
      <c r="AD417" s="298"/>
      <c r="AE417" s="299"/>
      <c r="AF417" s="292"/>
      <c r="AG417" s="300" t="s">
        <v>904</v>
      </c>
      <c r="AH417" s="301"/>
      <c r="AI417" s="292">
        <v>22</v>
      </c>
      <c r="AJ417" s="301">
        <v>44560</v>
      </c>
      <c r="AK417" s="301">
        <v>37847</v>
      </c>
      <c r="AL417" s="301">
        <v>45096</v>
      </c>
      <c r="AM417" s="346"/>
      <c r="AN417" s="339"/>
      <c r="AO417" s="302" t="str">
        <f>_xlfn.IFNA(IF(VLOOKUP(tabItens[[#This Row],[CÓDIGO]],tabExcluirDoEstoque[#Data],1,FALSE),"sim",""),"")</f>
        <v/>
      </c>
      <c r="AP417" s="303" t="str">
        <f ca="1">IF(OR(ISBLANK(tabItens[[#This Row],[ATA DT.VALID.]]),tabItens[[#This Row],[ATA DT.VALID.]]="",tabItens[[#This Row],[ATA DT.VALID.]]=" "),"",IF(TYPE(tabItens[[#This Row],[ATA DT.VALID.]])=1,ROUNDUP((tabItens[[#This Row],[ATA DT.VALID.]]-TODAY())/7,0),""))</f>
        <v/>
      </c>
      <c r="AQ417" s="304">
        <v>0</v>
      </c>
      <c r="AR417" s="305" t="str">
        <f>IF(ISBLANK(tabItens[[#This Row],[CÓDIGO]]),"",IFERROR(VLOOKUP(tabItens[[#This Row],[CÓDIGO]],Consumo!$C$3:$AC$862,26,FALSE),0))</f>
        <v>08.2023</v>
      </c>
      <c r="AS417" s="306">
        <f>SUMIF(Consumo!$C$3:$C$862,tabItens[[#This Row],[CÓDIGO]],Consumo!$N$3:$N$862) + SUMIF(Consumo!$C$3:$C$862,tabItens[[#This Row],[CÓDIGO]],Consumo!$O$3:$O$862) + SUMIF(Consumo!$C$3:$C$862,tabItens[[#This Row],[CÓDIGO]],Consumo!$P$3:$P$862) + SUMIF(Consumo!$C$3:$C$862,tabItens[[#This Row],[CÓDIGO]],Consumo!$Q$3:$Q$862)</f>
        <v>50</v>
      </c>
      <c r="AT417" s="306">
        <f>SUMIF(Consumo!$C$3:$C$862,tabItens[[#This Row],[CÓDIGO]],Consumo!$Z$3:$Z$862)</f>
        <v>66</v>
      </c>
      <c r="AU417" s="307">
        <f>SUMIF(Consumo!$C$3:$C$862,tabItens[[#This Row],[CÓDIGO]],Consumo!$AA$3:$AA$862)</f>
        <v>50</v>
      </c>
      <c r="AV417" s="308">
        <f>SUMIF(Consumo!$C$3:$C$862,tabItens[[#This Row],[CÓDIGO]],Consumo!$Y$3:$Y$862)</f>
        <v>4.166666666666667</v>
      </c>
      <c r="AW417" s="281">
        <f>tabItens[[#This Row],[QTDE ATUAL]] + tabItens[[#This Row],[RC QTDE]] + tabItens[[#This Row],[AF SALDO]] + tabItens[[#This Row],[Recentes]]</f>
        <v>426</v>
      </c>
      <c r="AX417" s="309">
        <v>17</v>
      </c>
      <c r="AY417" s="309">
        <v>4</v>
      </c>
      <c r="AZ417" s="309">
        <f>IF(ISBLANK(tabItens[[#This Row],[CÓDIGO]]),"",tabItens[[#This Row],[PontoMês]] * (AZ$2+tabItens[[#This Row],[PontoQtM]]))</f>
        <v>68</v>
      </c>
      <c r="BA417" s="308">
        <f>tabItens[[#This Row],[PontoPed]] - tabItens[[#This Row],[Saldo]] + (1/10)</f>
        <v>-357.9</v>
      </c>
      <c r="BB417" s="308">
        <f xml:space="preserve"> tabItens[[#This Row],[PontoMês]] * BB$2 - tabItens[[#This Row],[QTDE ATUAL]] - (1/10)</f>
        <v>-409.1</v>
      </c>
      <c r="BC417" s="310">
        <f>IF( tabItens[[#This Row],[PontoPed]]&gt;0, IF(tabItens[[#This Row],[PontoPed]]&lt;1, 1, IF( tabItens[[#This Row],[Saldo]]&gt;tabItens[[#This Row],[PontoPed]], 0, (tabItens[[#This Row],[PontoPed]]-tabItens[[#This Row],[Saldo]])/tabItens[[#This Row],[PontoPed]] ) ), 0 )</f>
        <v>0</v>
      </c>
      <c r="BD417" s="311">
        <f>ROUNDDOWN(IF( OR( AND(tabItens[[#This Row],[PontoPed]]&lt;tabItens[[#This Row],[Saldo]],tabItens[[#This Row],[Saldo]]&gt;0), tabItens[[#This Row],[PontoPed]]=0), 99, IF(AND(tabItens[[#This Row],[Saldo]]=0,tabItens[[#This Row],[PontoPed]]&gt;0), 0, (1-tabItens[[#This Row],[PctAb]])*10 ) ),0)</f>
        <v>99</v>
      </c>
      <c r="BE417" s="312">
        <f>MAX(ROUNDDOWN( IF(tabItens[[#This Row],[Abaixo]] &gt; 0,   tabItens[[#This Row],[Abaixo]] + (tabItens[[#This Row],[PontoMês]] * IF( OR( ISBLANK(tabItens[[#This Row],[ATA Nº/ANO]]), tabItens[[#This Row],[ATA Nº/ANO]] = ""),BE$2,BE$1)),0),0),0)</f>
        <v>0</v>
      </c>
      <c r="BF4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7" s="313">
        <f>SUMIF(Consumo!$C$3:$C$862,tabItens[[#This Row],[CÓDIGO]],Consumo!$E$3:$E$862)</f>
        <v>0</v>
      </c>
      <c r="BH417" s="314">
        <f>IF(AND(tabItens[[#This Row],[Pend]] &gt; 0,tabItens[[#This Row],[Consumo]] &lt;&gt; 0), tabItens[[#This Row],[Pend]] / tabItens[[#This Row],[Consumo]], 0 )</f>
        <v>0</v>
      </c>
      <c r="BI417" s="313"/>
      <c r="BJ417" s="313"/>
      <c r="BK417" s="315" t="s">
        <v>907</v>
      </c>
    </row>
    <row r="418" spans="1:63" x14ac:dyDescent="0.3">
      <c r="A418" s="336">
        <v>107401</v>
      </c>
      <c r="B418" s="277" t="s">
        <v>1691</v>
      </c>
      <c r="C418" s="337" t="s">
        <v>264</v>
      </c>
      <c r="D418" s="338">
        <v>6.9</v>
      </c>
      <c r="E418" s="339"/>
      <c r="F418" s="339"/>
      <c r="G418" s="339" t="s">
        <v>892</v>
      </c>
      <c r="H418" s="281">
        <v>201</v>
      </c>
      <c r="I418" s="340">
        <v>103003</v>
      </c>
      <c r="J418" s="341">
        <v>6.9</v>
      </c>
      <c r="K418" s="342">
        <v>55</v>
      </c>
      <c r="L418" s="285">
        <f>IF(tabItens[[#This Row],[Média]] &gt; 0, tabItens[[#This Row],[QTDE ATUAL]] / tabItens[[#This Row],[Média]],999.9)</f>
        <v>44.666666666666664</v>
      </c>
      <c r="M418" s="286">
        <v>0</v>
      </c>
      <c r="N418" s="287">
        <f>tabItens[[#This Row],[VALOR UNIT.]] * tabItens[[#This Row],[LC]]</f>
        <v>0</v>
      </c>
      <c r="O418" s="344" t="s">
        <v>2130</v>
      </c>
      <c r="P418" s="289"/>
      <c r="Q418" s="345"/>
      <c r="R418" s="343"/>
      <c r="S418" s="346"/>
      <c r="T418" s="292">
        <f>ROUNDDOWN(IFERROR(tabItens[[#This Row],[ATA DT.VALID.]] - $D$1,0) / 30,0)</f>
        <v>-1507</v>
      </c>
      <c r="U418" s="277" t="s">
        <v>1008</v>
      </c>
      <c r="V418" s="293">
        <v>1</v>
      </c>
      <c r="W418" s="294" t="s">
        <v>2105</v>
      </c>
      <c r="X418" s="295">
        <v>61</v>
      </c>
      <c r="Y418" s="296">
        <v>8</v>
      </c>
      <c r="Z418" s="297"/>
      <c r="AA418" s="298"/>
      <c r="AB418" s="299"/>
      <c r="AC418" s="299"/>
      <c r="AD418" s="298"/>
      <c r="AE418" s="299"/>
      <c r="AF418" s="292"/>
      <c r="AG418" s="300" t="s">
        <v>904</v>
      </c>
      <c r="AH418" s="301"/>
      <c r="AI418" s="292">
        <v>18</v>
      </c>
      <c r="AJ418" s="301">
        <v>44658</v>
      </c>
      <c r="AK418" s="301">
        <v>39671</v>
      </c>
      <c r="AL418" s="301">
        <v>44607</v>
      </c>
      <c r="AM418" s="346"/>
      <c r="AN418" s="339"/>
      <c r="AO418" s="302" t="str">
        <f>_xlfn.IFNA(IF(VLOOKUP(tabItens[[#This Row],[CÓDIGO]],tabExcluirDoEstoque[#Data],1,FALSE),"sim",""),"")</f>
        <v/>
      </c>
      <c r="AP418" s="303" t="str">
        <f ca="1">IF(OR(ISBLANK(tabItens[[#This Row],[ATA DT.VALID.]]),tabItens[[#This Row],[ATA DT.VALID.]]="",tabItens[[#This Row],[ATA DT.VALID.]]=" "),"",IF(TYPE(tabItens[[#This Row],[ATA DT.VALID.]])=1,ROUNDUP((tabItens[[#This Row],[ATA DT.VALID.]]-TODAY())/7,0),""))</f>
        <v/>
      </c>
      <c r="AQ418" s="304">
        <v>0</v>
      </c>
      <c r="AR418" s="305" t="str">
        <f>IF(ISBLANK(tabItens[[#This Row],[CÓDIGO]]),"",IFERROR(VLOOKUP(tabItens[[#This Row],[CÓDIGO]],Consumo!$C$3:$AC$862,26,FALSE),0))</f>
        <v>05.2023</v>
      </c>
      <c r="AS418" s="306">
        <f>SUMIF(Consumo!$C$3:$C$862,tabItens[[#This Row],[CÓDIGO]],Consumo!$N$3:$N$862) + SUMIF(Consumo!$C$3:$C$862,tabItens[[#This Row],[CÓDIGO]],Consumo!$O$3:$O$862) + SUMIF(Consumo!$C$3:$C$862,tabItens[[#This Row],[CÓDIGO]],Consumo!$P$3:$P$862) + SUMIF(Consumo!$C$3:$C$862,tabItens[[#This Row],[CÓDIGO]],Consumo!$Q$3:$Q$862)</f>
        <v>0</v>
      </c>
      <c r="AT418" s="306">
        <f>SUMIF(Consumo!$C$3:$C$862,tabItens[[#This Row],[CÓDIGO]],Consumo!$Z$3:$Z$862)</f>
        <v>56</v>
      </c>
      <c r="AU418" s="307">
        <f>SUMIF(Consumo!$C$3:$C$862,tabItens[[#This Row],[CÓDIGO]],Consumo!$AA$3:$AA$862)</f>
        <v>20</v>
      </c>
      <c r="AV418" s="308">
        <f>SUMIF(Consumo!$C$3:$C$862,tabItens[[#This Row],[CÓDIGO]],Consumo!$Y$3:$Y$862)</f>
        <v>4.5</v>
      </c>
      <c r="AW418" s="281">
        <f>tabItens[[#This Row],[QTDE ATUAL]] + tabItens[[#This Row],[RC QTDE]] + tabItens[[#This Row],[AF SALDO]] + tabItens[[#This Row],[Recentes]]</f>
        <v>201</v>
      </c>
      <c r="AX418" s="309">
        <v>7</v>
      </c>
      <c r="AY418" s="309">
        <v>4</v>
      </c>
      <c r="AZ418" s="309">
        <f>IF(ISBLANK(tabItens[[#This Row],[CÓDIGO]]),"",tabItens[[#This Row],[PontoMês]] * (AZ$2+tabItens[[#This Row],[PontoQtM]]))</f>
        <v>28</v>
      </c>
      <c r="BA418" s="308">
        <f>tabItens[[#This Row],[PontoPed]] - tabItens[[#This Row],[Saldo]] + (1/10)</f>
        <v>-172.9</v>
      </c>
      <c r="BB418" s="308">
        <f xml:space="preserve"> tabItens[[#This Row],[PontoMês]] * BB$2 - tabItens[[#This Row],[QTDE ATUAL]] - (1/10)</f>
        <v>-194.1</v>
      </c>
      <c r="BC418" s="310">
        <f>IF( tabItens[[#This Row],[PontoPed]]&gt;0, IF(tabItens[[#This Row],[PontoPed]]&lt;1, 1, IF( tabItens[[#This Row],[Saldo]]&gt;tabItens[[#This Row],[PontoPed]], 0, (tabItens[[#This Row],[PontoPed]]-tabItens[[#This Row],[Saldo]])/tabItens[[#This Row],[PontoPed]] ) ), 0 )</f>
        <v>0</v>
      </c>
      <c r="BD418" s="311">
        <f>ROUNDDOWN(IF( OR( AND(tabItens[[#This Row],[PontoPed]]&lt;tabItens[[#This Row],[Saldo]],tabItens[[#This Row],[Saldo]]&gt;0), tabItens[[#This Row],[PontoPed]]=0), 99, IF(AND(tabItens[[#This Row],[Saldo]]=0,tabItens[[#This Row],[PontoPed]]&gt;0), 0, (1-tabItens[[#This Row],[PctAb]])*10 ) ),0)</f>
        <v>99</v>
      </c>
      <c r="BE418" s="312">
        <f>MAX(ROUNDDOWN( IF(tabItens[[#This Row],[Abaixo]] &gt; 0,   tabItens[[#This Row],[Abaixo]] + (tabItens[[#This Row],[PontoMês]] * IF( OR( ISBLANK(tabItens[[#This Row],[ATA Nº/ANO]]), tabItens[[#This Row],[ATA Nº/ANO]] = ""),BE$2,BE$1)),0),0),0)</f>
        <v>0</v>
      </c>
      <c r="BF4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8" s="313">
        <f>SUMIF(Consumo!$C$3:$C$862,tabItens[[#This Row],[CÓDIGO]],Consumo!$E$3:$E$862)</f>
        <v>0</v>
      </c>
      <c r="BH418" s="314">
        <f>IF(AND(tabItens[[#This Row],[Pend]] &gt; 0,tabItens[[#This Row],[Consumo]] &lt;&gt; 0), tabItens[[#This Row],[Pend]] / tabItens[[#This Row],[Consumo]], 0 )</f>
        <v>0</v>
      </c>
      <c r="BI418" s="313"/>
      <c r="BJ418" s="313"/>
      <c r="BK418" s="315" t="s">
        <v>907</v>
      </c>
    </row>
    <row r="419" spans="1:63" x14ac:dyDescent="0.3">
      <c r="A419" s="336">
        <v>135299</v>
      </c>
      <c r="B419" s="277" t="s">
        <v>1943</v>
      </c>
      <c r="C419" s="337" t="s">
        <v>264</v>
      </c>
      <c r="D419" s="338">
        <v>2</v>
      </c>
      <c r="E419" s="339"/>
      <c r="F419" s="339"/>
      <c r="G419" s="339" t="s">
        <v>892</v>
      </c>
      <c r="H419" s="281">
        <v>45</v>
      </c>
      <c r="I419" s="340">
        <v>103003</v>
      </c>
      <c r="J419" s="341">
        <v>2</v>
      </c>
      <c r="K419" s="342">
        <v>47</v>
      </c>
      <c r="L419" s="285">
        <f>IF(tabItens[[#This Row],[Média]] &gt; 0, tabItens[[#This Row],[QTDE ATUAL]] / tabItens[[#This Row],[Média]],999.9)</f>
        <v>12.55813953488372</v>
      </c>
      <c r="M419" s="286">
        <v>0</v>
      </c>
      <c r="N419" s="287">
        <f>tabItens[[#This Row],[VALOR UNIT.]] * tabItens[[#This Row],[LC]]</f>
        <v>0</v>
      </c>
      <c r="O419" s="344" t="s">
        <v>2130</v>
      </c>
      <c r="P419" s="289"/>
      <c r="Q419" s="345"/>
      <c r="R419" s="343"/>
      <c r="S419" s="346"/>
      <c r="T419" s="292">
        <f>ROUNDDOWN(IFERROR(tabItens[[#This Row],[ATA DT.VALID.]] - $D$1,0) / 30,0)</f>
        <v>-1507</v>
      </c>
      <c r="U419" s="277" t="s">
        <v>1008</v>
      </c>
      <c r="V419" s="293">
        <v>1</v>
      </c>
      <c r="W419" s="294" t="s">
        <v>2105</v>
      </c>
      <c r="X419" s="295">
        <v>61</v>
      </c>
      <c r="Y419" s="296">
        <v>8</v>
      </c>
      <c r="Z419" s="297"/>
      <c r="AA419" s="298"/>
      <c r="AB419" s="299"/>
      <c r="AC419" s="299"/>
      <c r="AD419" s="298"/>
      <c r="AE419" s="299"/>
      <c r="AF419" s="292"/>
      <c r="AG419" s="300" t="s">
        <v>904</v>
      </c>
      <c r="AH419" s="301"/>
      <c r="AI419" s="292">
        <v>18</v>
      </c>
      <c r="AJ419" s="301">
        <v>45160</v>
      </c>
      <c r="AK419" s="301">
        <v>43277</v>
      </c>
      <c r="AL419" s="301">
        <v>45145</v>
      </c>
      <c r="AM419" s="346"/>
      <c r="AN419" s="339"/>
      <c r="AO419" s="302" t="str">
        <f>_xlfn.IFNA(IF(VLOOKUP(tabItens[[#This Row],[CÓDIGO]],tabExcluirDoEstoque[#Data],1,FALSE),"sim",""),"")</f>
        <v/>
      </c>
      <c r="AP419" s="303" t="str">
        <f ca="1">IF(OR(ISBLANK(tabItens[[#This Row],[ATA DT.VALID.]]),tabItens[[#This Row],[ATA DT.VALID.]]="",tabItens[[#This Row],[ATA DT.VALID.]]=" "),"",IF(TYPE(tabItens[[#This Row],[ATA DT.VALID.]])=1,ROUNDUP((tabItens[[#This Row],[ATA DT.VALID.]]-TODAY())/7,0),""))</f>
        <v/>
      </c>
      <c r="AQ419" s="304">
        <v>0</v>
      </c>
      <c r="AR419" s="305" t="str">
        <f>IF(ISBLANK(tabItens[[#This Row],[CÓDIGO]]),"",IFERROR(VLOOKUP(tabItens[[#This Row],[CÓDIGO]],Consumo!$C$3:$AC$862,26,FALSE),0))</f>
        <v>04.2023</v>
      </c>
      <c r="AS419" s="306">
        <f>SUMIF(Consumo!$C$3:$C$862,tabItens[[#This Row],[CÓDIGO]],Consumo!$N$3:$N$862) + SUMIF(Consumo!$C$3:$C$862,tabItens[[#This Row],[CÓDIGO]],Consumo!$O$3:$O$862) + SUMIF(Consumo!$C$3:$C$862,tabItens[[#This Row],[CÓDIGO]],Consumo!$P$3:$P$862) + SUMIF(Consumo!$C$3:$C$862,tabItens[[#This Row],[CÓDIGO]],Consumo!$Q$3:$Q$862)</f>
        <v>0</v>
      </c>
      <c r="AT419" s="306">
        <f>SUMIF(Consumo!$C$3:$C$862,tabItens[[#This Row],[CÓDIGO]],Consumo!$Z$3:$Z$862)</f>
        <v>47</v>
      </c>
      <c r="AU419" s="307">
        <f>SUMIF(Consumo!$C$3:$C$862,tabItens[[#This Row],[CÓDIGO]],Consumo!$AA$3:$AA$862)</f>
        <v>20</v>
      </c>
      <c r="AV419" s="308">
        <f>SUMIF(Consumo!$C$3:$C$862,tabItens[[#This Row],[CÓDIGO]],Consumo!$Y$3:$Y$862)</f>
        <v>3.5833333333333335</v>
      </c>
      <c r="AW419" s="281">
        <f>tabItens[[#This Row],[QTDE ATUAL]] + tabItens[[#This Row],[RC QTDE]] + tabItens[[#This Row],[AF SALDO]] + tabItens[[#This Row],[Recentes]]</f>
        <v>45</v>
      </c>
      <c r="AX419" s="309">
        <v>5</v>
      </c>
      <c r="AY419" s="309">
        <v>4</v>
      </c>
      <c r="AZ419" s="309">
        <f>IF(ISBLANK(tabItens[[#This Row],[CÓDIGO]]),"",tabItens[[#This Row],[PontoMês]] * (AZ$2+tabItens[[#This Row],[PontoQtM]]))</f>
        <v>20</v>
      </c>
      <c r="BA419" s="308">
        <f>tabItens[[#This Row],[PontoPed]] - tabItens[[#This Row],[Saldo]] + (1/10)</f>
        <v>-24.9</v>
      </c>
      <c r="BB419" s="308">
        <f xml:space="preserve"> tabItens[[#This Row],[PontoMês]] * BB$2 - tabItens[[#This Row],[QTDE ATUAL]] - (1/10)</f>
        <v>-40.1</v>
      </c>
      <c r="BC419" s="310">
        <f>IF( tabItens[[#This Row],[PontoPed]]&gt;0, IF(tabItens[[#This Row],[PontoPed]]&lt;1, 1, IF( tabItens[[#This Row],[Saldo]]&gt;tabItens[[#This Row],[PontoPed]], 0, (tabItens[[#This Row],[PontoPed]]-tabItens[[#This Row],[Saldo]])/tabItens[[#This Row],[PontoPed]] ) ), 0 )</f>
        <v>0</v>
      </c>
      <c r="BD419" s="311">
        <f>ROUNDDOWN(IF( OR( AND(tabItens[[#This Row],[PontoPed]]&lt;tabItens[[#This Row],[Saldo]],tabItens[[#This Row],[Saldo]]&gt;0), tabItens[[#This Row],[PontoPed]]=0), 99, IF(AND(tabItens[[#This Row],[Saldo]]=0,tabItens[[#This Row],[PontoPed]]&gt;0), 0, (1-tabItens[[#This Row],[PctAb]])*10 ) ),0)</f>
        <v>99</v>
      </c>
      <c r="BE419" s="312">
        <f>MAX(ROUNDDOWN( IF(tabItens[[#This Row],[Abaixo]] &gt; 0,   tabItens[[#This Row],[Abaixo]] + (tabItens[[#This Row],[PontoMês]] * IF( OR( ISBLANK(tabItens[[#This Row],[ATA Nº/ANO]]), tabItens[[#This Row],[ATA Nº/ANO]] = ""),BE$2,BE$1)),0),0),0)</f>
        <v>0</v>
      </c>
      <c r="BF4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19" s="313">
        <f>SUMIF(Consumo!$C$3:$C$862,tabItens[[#This Row],[CÓDIGO]],Consumo!$E$3:$E$862)</f>
        <v>0</v>
      </c>
      <c r="BH419" s="314">
        <f>IF(AND(tabItens[[#This Row],[Pend]] &gt; 0,tabItens[[#This Row],[Consumo]] &lt;&gt; 0), tabItens[[#This Row],[Pend]] / tabItens[[#This Row],[Consumo]], 0 )</f>
        <v>0</v>
      </c>
      <c r="BI419" s="313"/>
      <c r="BJ419" s="313"/>
      <c r="BK419" s="315" t="s">
        <v>907</v>
      </c>
    </row>
    <row r="420" spans="1:63" x14ac:dyDescent="0.3">
      <c r="A420" s="336">
        <v>135304</v>
      </c>
      <c r="B420" s="277" t="s">
        <v>1949</v>
      </c>
      <c r="C420" s="337" t="s">
        <v>264</v>
      </c>
      <c r="D420" s="338">
        <v>4.75</v>
      </c>
      <c r="E420" s="339"/>
      <c r="F420" s="339"/>
      <c r="G420" s="339" t="s">
        <v>892</v>
      </c>
      <c r="H420" s="281">
        <v>722</v>
      </c>
      <c r="I420" s="340">
        <v>103003</v>
      </c>
      <c r="J420" s="341">
        <v>4.75</v>
      </c>
      <c r="K420" s="342">
        <v>206</v>
      </c>
      <c r="L420" s="285">
        <f>IF(tabItens[[#This Row],[Média]] &gt; 0, tabItens[[#This Row],[QTDE ATUAL]] / tabItens[[#This Row],[Média]],999.9)</f>
        <v>38.506666666666668</v>
      </c>
      <c r="M420" s="286">
        <v>0</v>
      </c>
      <c r="N420" s="287">
        <f>tabItens[[#This Row],[VALOR UNIT.]] * tabItens[[#This Row],[LC]]</f>
        <v>0</v>
      </c>
      <c r="O420" s="344" t="s">
        <v>2130</v>
      </c>
      <c r="P420" s="289"/>
      <c r="Q420" s="345"/>
      <c r="R420" s="343"/>
      <c r="S420" s="346"/>
      <c r="T420" s="292">
        <f>ROUNDDOWN(IFERROR(tabItens[[#This Row],[ATA DT.VALID.]] - $D$1,0) / 30,0)</f>
        <v>-1507</v>
      </c>
      <c r="U420" s="277" t="s">
        <v>1008</v>
      </c>
      <c r="V420" s="293">
        <v>1</v>
      </c>
      <c r="W420" s="294" t="s">
        <v>2105</v>
      </c>
      <c r="X420" s="295">
        <v>61</v>
      </c>
      <c r="Y420" s="296">
        <v>8</v>
      </c>
      <c r="Z420" s="297"/>
      <c r="AA420" s="298"/>
      <c r="AB420" s="299"/>
      <c r="AC420" s="299"/>
      <c r="AD420" s="298"/>
      <c r="AE420" s="299"/>
      <c r="AF420" s="292"/>
      <c r="AG420" s="300" t="s">
        <v>904</v>
      </c>
      <c r="AH420" s="301"/>
      <c r="AI420" s="292">
        <v>76</v>
      </c>
      <c r="AJ420" s="301">
        <v>43796</v>
      </c>
      <c r="AK420" s="301">
        <v>43277</v>
      </c>
      <c r="AL420" s="301">
        <v>43788</v>
      </c>
      <c r="AM420" s="346"/>
      <c r="AN420" s="339"/>
      <c r="AO420" s="302" t="str">
        <f>_xlfn.IFNA(IF(VLOOKUP(tabItens[[#This Row],[CÓDIGO]],tabExcluirDoEstoque[#Data],1,FALSE),"sim",""),"")</f>
        <v/>
      </c>
      <c r="AP420" s="303" t="str">
        <f ca="1">IF(OR(ISBLANK(tabItens[[#This Row],[ATA DT.VALID.]]),tabItens[[#This Row],[ATA DT.VALID.]]="",tabItens[[#This Row],[ATA DT.VALID.]]=" "),"",IF(TYPE(tabItens[[#This Row],[ATA DT.VALID.]])=1,ROUNDUP((tabItens[[#This Row],[ATA DT.VALID.]]-TODAY())/7,0),""))</f>
        <v/>
      </c>
      <c r="AQ420" s="304">
        <v>0</v>
      </c>
      <c r="AR420" s="305" t="str">
        <f>IF(ISBLANK(tabItens[[#This Row],[CÓDIGO]]),"",IFERROR(VLOOKUP(tabItens[[#This Row],[CÓDIGO]],Consumo!$C$3:$AC$862,26,FALSE),0))</f>
        <v>08.2023</v>
      </c>
      <c r="AS420" s="306">
        <f>SUMIF(Consumo!$C$3:$C$862,tabItens[[#This Row],[CÓDIGO]],Consumo!$N$3:$N$862) + SUMIF(Consumo!$C$3:$C$862,tabItens[[#This Row],[CÓDIGO]],Consumo!$O$3:$O$862) + SUMIF(Consumo!$C$3:$C$862,tabItens[[#This Row],[CÓDIGO]],Consumo!$P$3:$P$862) + SUMIF(Consumo!$C$3:$C$862,tabItens[[#This Row],[CÓDIGO]],Consumo!$Q$3:$Q$862)</f>
        <v>50</v>
      </c>
      <c r="AT420" s="306">
        <f>SUMIF(Consumo!$C$3:$C$862,tabItens[[#This Row],[CÓDIGO]],Consumo!$Z$3:$Z$862)</f>
        <v>226</v>
      </c>
      <c r="AU420" s="307">
        <f>SUMIF(Consumo!$C$3:$C$862,tabItens[[#This Row],[CÓDIGO]],Consumo!$AA$3:$AA$862)</f>
        <v>61</v>
      </c>
      <c r="AV420" s="308">
        <f>SUMIF(Consumo!$C$3:$C$862,tabItens[[#This Row],[CÓDIGO]],Consumo!$Y$3:$Y$862)</f>
        <v>18.75</v>
      </c>
      <c r="AW420" s="281">
        <f>tabItens[[#This Row],[QTDE ATUAL]] + tabItens[[#This Row],[RC QTDE]] + tabItens[[#This Row],[AF SALDO]] + tabItens[[#This Row],[Recentes]]</f>
        <v>722</v>
      </c>
      <c r="AX420" s="309">
        <v>49</v>
      </c>
      <c r="AY420" s="309">
        <v>4</v>
      </c>
      <c r="AZ420" s="309">
        <f>IF(ISBLANK(tabItens[[#This Row],[CÓDIGO]]),"",tabItens[[#This Row],[PontoMês]] * (AZ$2+tabItens[[#This Row],[PontoQtM]]))</f>
        <v>196</v>
      </c>
      <c r="BA420" s="308">
        <f>tabItens[[#This Row],[PontoPed]] - tabItens[[#This Row],[Saldo]] + (1/10)</f>
        <v>-525.9</v>
      </c>
      <c r="BB420" s="308">
        <f xml:space="preserve"> tabItens[[#This Row],[PontoMês]] * BB$2 - tabItens[[#This Row],[QTDE ATUAL]] - (1/10)</f>
        <v>-673.1</v>
      </c>
      <c r="BC420" s="310">
        <f>IF( tabItens[[#This Row],[PontoPed]]&gt;0, IF(tabItens[[#This Row],[PontoPed]]&lt;1, 1, IF( tabItens[[#This Row],[Saldo]]&gt;tabItens[[#This Row],[PontoPed]], 0, (tabItens[[#This Row],[PontoPed]]-tabItens[[#This Row],[Saldo]])/tabItens[[#This Row],[PontoPed]] ) ), 0 )</f>
        <v>0</v>
      </c>
      <c r="BD420" s="311">
        <f>ROUNDDOWN(IF( OR( AND(tabItens[[#This Row],[PontoPed]]&lt;tabItens[[#This Row],[Saldo]],tabItens[[#This Row],[Saldo]]&gt;0), tabItens[[#This Row],[PontoPed]]=0), 99, IF(AND(tabItens[[#This Row],[Saldo]]=0,tabItens[[#This Row],[PontoPed]]&gt;0), 0, (1-tabItens[[#This Row],[PctAb]])*10 ) ),0)</f>
        <v>99</v>
      </c>
      <c r="BE420" s="312">
        <f>MAX(ROUNDDOWN( IF(tabItens[[#This Row],[Abaixo]] &gt; 0,   tabItens[[#This Row],[Abaixo]] + (tabItens[[#This Row],[PontoMês]] * IF( OR( ISBLANK(tabItens[[#This Row],[ATA Nº/ANO]]), tabItens[[#This Row],[ATA Nº/ANO]] = ""),BE$2,BE$1)),0),0),0)</f>
        <v>0</v>
      </c>
      <c r="BF4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0" s="313">
        <f>SUMIF(Consumo!$C$3:$C$862,tabItens[[#This Row],[CÓDIGO]],Consumo!$E$3:$E$862)</f>
        <v>0</v>
      </c>
      <c r="BH420" s="314">
        <f>IF(AND(tabItens[[#This Row],[Pend]] &gt; 0,tabItens[[#This Row],[Consumo]] &lt;&gt; 0), tabItens[[#This Row],[Pend]] / tabItens[[#This Row],[Consumo]], 0 )</f>
        <v>0</v>
      </c>
      <c r="BI420" s="313"/>
      <c r="BJ420" s="313"/>
      <c r="BK420" s="315" t="s">
        <v>907</v>
      </c>
    </row>
    <row r="421" spans="1:63" x14ac:dyDescent="0.3">
      <c r="A421" s="336">
        <v>17422</v>
      </c>
      <c r="B421" s="277" t="s">
        <v>1174</v>
      </c>
      <c r="C421" s="337" t="s">
        <v>264</v>
      </c>
      <c r="D421" s="338">
        <v>22.48</v>
      </c>
      <c r="E421" s="339"/>
      <c r="F421" s="339"/>
      <c r="G421" s="339" t="s">
        <v>892</v>
      </c>
      <c r="H421" s="281">
        <v>57</v>
      </c>
      <c r="I421" s="340">
        <v>103003</v>
      </c>
      <c r="J421" s="341">
        <v>22.48</v>
      </c>
      <c r="K421" s="342">
        <v>2</v>
      </c>
      <c r="L421" s="285">
        <f>IF(tabItens[[#This Row],[Média]] &gt; 0, tabItens[[#This Row],[QTDE ATUAL]] / tabItens[[#This Row],[Média]],999.9)</f>
        <v>684</v>
      </c>
      <c r="M421" s="286">
        <v>0</v>
      </c>
      <c r="N421" s="287">
        <f>tabItens[[#This Row],[VALOR UNIT.]] * tabItens[[#This Row],[LC]]</f>
        <v>0</v>
      </c>
      <c r="O421" s="344" t="s">
        <v>2130</v>
      </c>
      <c r="P421" s="289"/>
      <c r="Q421" s="345"/>
      <c r="R421" s="343"/>
      <c r="S421" s="346"/>
      <c r="T421" s="292">
        <f>ROUNDDOWN(IFERROR(tabItens[[#This Row],[ATA DT.VALID.]] - $D$1,0) / 30,0)</f>
        <v>-1507</v>
      </c>
      <c r="U421" s="277" t="s">
        <v>1045</v>
      </c>
      <c r="V421" s="293">
        <v>1</v>
      </c>
      <c r="W421" s="294" t="s">
        <v>2105</v>
      </c>
      <c r="X421" s="295">
        <v>61</v>
      </c>
      <c r="Y421" s="296">
        <v>11</v>
      </c>
      <c r="Z421" s="297"/>
      <c r="AA421" s="298"/>
      <c r="AB421" s="299"/>
      <c r="AC421" s="299"/>
      <c r="AD421" s="298"/>
      <c r="AE421" s="299"/>
      <c r="AF421" s="292"/>
      <c r="AG421" s="300" t="s">
        <v>904</v>
      </c>
      <c r="AH421" s="301"/>
      <c r="AI421" s="292">
        <v>0</v>
      </c>
      <c r="AJ421" s="301">
        <v>45181</v>
      </c>
      <c r="AK421" s="301" t="s">
        <v>892</v>
      </c>
      <c r="AL421" s="301">
        <v>45145</v>
      </c>
      <c r="AM421" s="346"/>
      <c r="AN421" s="339"/>
      <c r="AO421" s="302" t="str">
        <f>_xlfn.IFNA(IF(VLOOKUP(tabItens[[#This Row],[CÓDIGO]],tabExcluirDoEstoque[#Data],1,FALSE),"sim",""),"")</f>
        <v/>
      </c>
      <c r="AP421" s="303" t="str">
        <f ca="1">IF(OR(ISBLANK(tabItens[[#This Row],[ATA DT.VALID.]]),tabItens[[#This Row],[ATA DT.VALID.]]="",tabItens[[#This Row],[ATA DT.VALID.]]=" "),"",IF(TYPE(tabItens[[#This Row],[ATA DT.VALID.]])=1,ROUNDUP((tabItens[[#This Row],[ATA DT.VALID.]]-TODAY())/7,0),""))</f>
        <v/>
      </c>
      <c r="AQ421" s="304">
        <v>0</v>
      </c>
      <c r="AR421" s="305" t="str">
        <f>IF(ISBLANK(tabItens[[#This Row],[CÓDIGO]]),"",IFERROR(VLOOKUP(tabItens[[#This Row],[CÓDIGO]],Consumo!$C$3:$AC$862,26,FALSE),0))</f>
        <v>10.2022</v>
      </c>
      <c r="AS421" s="306">
        <f>SUMIF(Consumo!$C$3:$C$862,tabItens[[#This Row],[CÓDIGO]],Consumo!$N$3:$N$862) + SUMIF(Consumo!$C$3:$C$862,tabItens[[#This Row],[CÓDIGO]],Consumo!$O$3:$O$862) + SUMIF(Consumo!$C$3:$C$862,tabItens[[#This Row],[CÓDIGO]],Consumo!$P$3:$P$862) + SUMIF(Consumo!$C$3:$C$862,tabItens[[#This Row],[CÓDIGO]],Consumo!$Q$3:$Q$862)</f>
        <v>0</v>
      </c>
      <c r="AT421" s="306">
        <f>SUMIF(Consumo!$C$3:$C$862,tabItens[[#This Row],[CÓDIGO]],Consumo!$Z$3:$Z$862)</f>
        <v>2</v>
      </c>
      <c r="AU421" s="307">
        <f>SUMIF(Consumo!$C$3:$C$862,tabItens[[#This Row],[CÓDIGO]],Consumo!$AA$3:$AA$862)</f>
        <v>2</v>
      </c>
      <c r="AV421" s="308">
        <f>SUMIF(Consumo!$C$3:$C$862,tabItens[[#This Row],[CÓDIGO]],Consumo!$Y$3:$Y$862)</f>
        <v>8.3333333333333329E-2</v>
      </c>
      <c r="AW421" s="281">
        <f>tabItens[[#This Row],[QTDE ATUAL]] + tabItens[[#This Row],[RC QTDE]] + tabItens[[#This Row],[AF SALDO]] + tabItens[[#This Row],[Recentes]]</f>
        <v>57</v>
      </c>
      <c r="AX421" s="309">
        <v>4</v>
      </c>
      <c r="AY421" s="309">
        <v>4</v>
      </c>
      <c r="AZ421" s="309">
        <f>IF(ISBLANK(tabItens[[#This Row],[CÓDIGO]]),"",tabItens[[#This Row],[PontoMês]] * (AZ$2+tabItens[[#This Row],[PontoQtM]]))</f>
        <v>16</v>
      </c>
      <c r="BA421" s="308">
        <f>tabItens[[#This Row],[PontoPed]] - tabItens[[#This Row],[Saldo]] + (1/10)</f>
        <v>-40.9</v>
      </c>
      <c r="BB421" s="308">
        <f xml:space="preserve"> tabItens[[#This Row],[PontoMês]] * BB$2 - tabItens[[#This Row],[QTDE ATUAL]] - (1/10)</f>
        <v>-53.1</v>
      </c>
      <c r="BC421" s="310">
        <f>IF( tabItens[[#This Row],[PontoPed]]&gt;0, IF(tabItens[[#This Row],[PontoPed]]&lt;1, 1, IF( tabItens[[#This Row],[Saldo]]&gt;tabItens[[#This Row],[PontoPed]], 0, (tabItens[[#This Row],[PontoPed]]-tabItens[[#This Row],[Saldo]])/tabItens[[#This Row],[PontoPed]] ) ), 0 )</f>
        <v>0</v>
      </c>
      <c r="BD421" s="311">
        <f>ROUNDDOWN(IF( OR( AND(tabItens[[#This Row],[PontoPed]]&lt;tabItens[[#This Row],[Saldo]],tabItens[[#This Row],[Saldo]]&gt;0), tabItens[[#This Row],[PontoPed]]=0), 99, IF(AND(tabItens[[#This Row],[Saldo]]=0,tabItens[[#This Row],[PontoPed]]&gt;0), 0, (1-tabItens[[#This Row],[PctAb]])*10 ) ),0)</f>
        <v>99</v>
      </c>
      <c r="BE421" s="312">
        <f>MAX(ROUNDDOWN( IF(tabItens[[#This Row],[Abaixo]] &gt; 0,   tabItens[[#This Row],[Abaixo]] + (tabItens[[#This Row],[PontoMês]] * IF( OR( ISBLANK(tabItens[[#This Row],[ATA Nº/ANO]]), tabItens[[#This Row],[ATA Nº/ANO]] = ""),BE$2,BE$1)),0),0),0)</f>
        <v>0</v>
      </c>
      <c r="BF4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1" s="313">
        <f>SUMIF(Consumo!$C$3:$C$862,tabItens[[#This Row],[CÓDIGO]],Consumo!$E$3:$E$862)</f>
        <v>0</v>
      </c>
      <c r="BH421" s="314">
        <f>IF(AND(tabItens[[#This Row],[Pend]] &gt; 0,tabItens[[#This Row],[Consumo]] &lt;&gt; 0), tabItens[[#This Row],[Pend]] / tabItens[[#This Row],[Consumo]], 0 )</f>
        <v>0</v>
      </c>
      <c r="BI421" s="313"/>
      <c r="BJ421" s="313"/>
      <c r="BK421" s="315" t="s">
        <v>907</v>
      </c>
    </row>
    <row r="422" spans="1:63" x14ac:dyDescent="0.3">
      <c r="A422" s="336">
        <v>17426</v>
      </c>
      <c r="B422" s="277" t="s">
        <v>1175</v>
      </c>
      <c r="C422" s="337" t="s">
        <v>264</v>
      </c>
      <c r="D422" s="338">
        <v>64</v>
      </c>
      <c r="E422" s="339"/>
      <c r="F422" s="339"/>
      <c r="G422" s="339" t="s">
        <v>892</v>
      </c>
      <c r="H422" s="281">
        <v>18</v>
      </c>
      <c r="I422" s="340">
        <v>103003</v>
      </c>
      <c r="J422" s="341">
        <v>64</v>
      </c>
      <c r="K422" s="342">
        <v>20</v>
      </c>
      <c r="L422" s="285">
        <f>IF(tabItens[[#This Row],[Média]] &gt; 0, tabItens[[#This Row],[QTDE ATUAL]] / tabItens[[#This Row],[Média]],999.9)</f>
        <v>11.368421052631579</v>
      </c>
      <c r="M422" s="286">
        <v>0</v>
      </c>
      <c r="N422" s="287">
        <f>tabItens[[#This Row],[VALOR UNIT.]] * tabItens[[#This Row],[LC]]</f>
        <v>0</v>
      </c>
      <c r="O422" s="344" t="s">
        <v>2130</v>
      </c>
      <c r="P422" s="289"/>
      <c r="Q422" s="345"/>
      <c r="R422" s="343"/>
      <c r="S422" s="346"/>
      <c r="T422" s="292">
        <f>ROUNDDOWN(IFERROR(tabItens[[#This Row],[ATA DT.VALID.]] - $D$1,0) / 30,0)</f>
        <v>-1507</v>
      </c>
      <c r="U422" s="277" t="s">
        <v>1045</v>
      </c>
      <c r="V422" s="293">
        <v>1</v>
      </c>
      <c r="W422" s="294" t="s">
        <v>2105</v>
      </c>
      <c r="X422" s="295">
        <v>61</v>
      </c>
      <c r="Y422" s="296">
        <v>11</v>
      </c>
      <c r="Z422" s="297"/>
      <c r="AA422" s="298"/>
      <c r="AB422" s="299"/>
      <c r="AC422" s="299"/>
      <c r="AD422" s="298"/>
      <c r="AE422" s="299"/>
      <c r="AF422" s="292"/>
      <c r="AG422" s="300" t="s">
        <v>904</v>
      </c>
      <c r="AH422" s="301"/>
      <c r="AI422" s="292">
        <v>6</v>
      </c>
      <c r="AJ422" s="301">
        <v>45208</v>
      </c>
      <c r="AK422" s="301" t="s">
        <v>892</v>
      </c>
      <c r="AL422" s="301">
        <v>45145</v>
      </c>
      <c r="AM422" s="346"/>
      <c r="AN422" s="339"/>
      <c r="AO422" s="302" t="str">
        <f>_xlfn.IFNA(IF(VLOOKUP(tabItens[[#This Row],[CÓDIGO]],tabExcluirDoEstoque[#Data],1,FALSE),"sim",""),"")</f>
        <v/>
      </c>
      <c r="AP422" s="303" t="str">
        <f ca="1">IF(OR(ISBLANK(tabItens[[#This Row],[ATA DT.VALID.]]),tabItens[[#This Row],[ATA DT.VALID.]]="",tabItens[[#This Row],[ATA DT.VALID.]]=" "),"",IF(TYPE(tabItens[[#This Row],[ATA DT.VALID.]])=1,ROUNDUP((tabItens[[#This Row],[ATA DT.VALID.]]-TODAY())/7,0),""))</f>
        <v/>
      </c>
      <c r="AQ422" s="304">
        <v>0</v>
      </c>
      <c r="AR422" s="305" t="str">
        <f>IF(ISBLANK(tabItens[[#This Row],[CÓDIGO]]),"",IFERROR(VLOOKUP(tabItens[[#This Row],[CÓDIGO]],Consumo!$C$3:$AC$862,26,FALSE),0))</f>
        <v>07.2023</v>
      </c>
      <c r="AS422" s="306">
        <f>SUMIF(Consumo!$C$3:$C$862,tabItens[[#This Row],[CÓDIGO]],Consumo!$N$3:$N$862) + SUMIF(Consumo!$C$3:$C$862,tabItens[[#This Row],[CÓDIGO]],Consumo!$O$3:$O$862) + SUMIF(Consumo!$C$3:$C$862,tabItens[[#This Row],[CÓDIGO]],Consumo!$P$3:$P$862) + SUMIF(Consumo!$C$3:$C$862,tabItens[[#This Row],[CÓDIGO]],Consumo!$Q$3:$Q$862)</f>
        <v>4</v>
      </c>
      <c r="AT422" s="306">
        <f>SUMIF(Consumo!$C$3:$C$862,tabItens[[#This Row],[CÓDIGO]],Consumo!$Z$3:$Z$862)</f>
        <v>21</v>
      </c>
      <c r="AU422" s="307">
        <f>SUMIF(Consumo!$C$3:$C$862,tabItens[[#This Row],[CÓDIGO]],Consumo!$AA$3:$AA$862)</f>
        <v>8</v>
      </c>
      <c r="AV422" s="308">
        <f>SUMIF(Consumo!$C$3:$C$862,tabItens[[#This Row],[CÓDIGO]],Consumo!$Y$3:$Y$862)</f>
        <v>1.5833333333333333</v>
      </c>
      <c r="AW422" s="281">
        <f>tabItens[[#This Row],[QTDE ATUAL]] + tabItens[[#This Row],[RC QTDE]] + tabItens[[#This Row],[AF SALDO]] + tabItens[[#This Row],[Recentes]]</f>
        <v>18</v>
      </c>
      <c r="AX422" s="309">
        <v>3</v>
      </c>
      <c r="AY422" s="309">
        <v>4</v>
      </c>
      <c r="AZ422" s="309">
        <f>IF(ISBLANK(tabItens[[#This Row],[CÓDIGO]]),"",tabItens[[#This Row],[PontoMês]] * (AZ$2+tabItens[[#This Row],[PontoQtM]]))</f>
        <v>12</v>
      </c>
      <c r="BA422" s="308">
        <f>tabItens[[#This Row],[PontoPed]] - tabItens[[#This Row],[Saldo]] + (1/10)</f>
        <v>-5.9</v>
      </c>
      <c r="BB422" s="308">
        <f xml:space="preserve"> tabItens[[#This Row],[PontoMês]] * BB$2 - tabItens[[#This Row],[QTDE ATUAL]] - (1/10)</f>
        <v>-15.1</v>
      </c>
      <c r="BC422" s="310">
        <f>IF( tabItens[[#This Row],[PontoPed]]&gt;0, IF(tabItens[[#This Row],[PontoPed]]&lt;1, 1, IF( tabItens[[#This Row],[Saldo]]&gt;tabItens[[#This Row],[PontoPed]], 0, (tabItens[[#This Row],[PontoPed]]-tabItens[[#This Row],[Saldo]])/tabItens[[#This Row],[PontoPed]] ) ), 0 )</f>
        <v>0</v>
      </c>
      <c r="BD422" s="311">
        <f>ROUNDDOWN(IF( OR( AND(tabItens[[#This Row],[PontoPed]]&lt;tabItens[[#This Row],[Saldo]],tabItens[[#This Row],[Saldo]]&gt;0), tabItens[[#This Row],[PontoPed]]=0), 99, IF(AND(tabItens[[#This Row],[Saldo]]=0,tabItens[[#This Row],[PontoPed]]&gt;0), 0, (1-tabItens[[#This Row],[PctAb]])*10 ) ),0)</f>
        <v>99</v>
      </c>
      <c r="BE422" s="312">
        <f>MAX(ROUNDDOWN( IF(tabItens[[#This Row],[Abaixo]] &gt; 0,   tabItens[[#This Row],[Abaixo]] + (tabItens[[#This Row],[PontoMês]] * IF( OR( ISBLANK(tabItens[[#This Row],[ATA Nº/ANO]]), tabItens[[#This Row],[ATA Nº/ANO]] = ""),BE$2,BE$1)),0),0),0)</f>
        <v>0</v>
      </c>
      <c r="BF4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2" s="313">
        <f>SUMIF(Consumo!$C$3:$C$862,tabItens[[#This Row],[CÓDIGO]],Consumo!$E$3:$E$862)</f>
        <v>1</v>
      </c>
      <c r="BH422" s="314">
        <f>IF(AND(tabItens[[#This Row],[Pend]] &gt; 0,tabItens[[#This Row],[Consumo]] &lt;&gt; 0), tabItens[[#This Row],[Pend]] / tabItens[[#This Row],[Consumo]], 0 )</f>
        <v>4.7619047619047616E-2</v>
      </c>
      <c r="BI422" s="313"/>
      <c r="BJ422" s="313"/>
      <c r="BK422" s="315" t="s">
        <v>907</v>
      </c>
    </row>
    <row r="423" spans="1:63" x14ac:dyDescent="0.3">
      <c r="A423" s="336">
        <v>103142</v>
      </c>
      <c r="B423" s="277" t="s">
        <v>1641</v>
      </c>
      <c r="C423" s="337" t="s">
        <v>264</v>
      </c>
      <c r="D423" s="338">
        <v>414.81</v>
      </c>
      <c r="E423" s="339"/>
      <c r="F423" s="339"/>
      <c r="G423" s="339" t="s">
        <v>892</v>
      </c>
      <c r="H423" s="281">
        <v>5</v>
      </c>
      <c r="I423" s="340">
        <v>103003</v>
      </c>
      <c r="J423" s="341">
        <v>402.46832999999998</v>
      </c>
      <c r="K423" s="342">
        <v>7</v>
      </c>
      <c r="L423" s="285">
        <f>IF(tabItens[[#This Row],[Média]] &gt; 0, tabItens[[#This Row],[QTDE ATUAL]] / tabItens[[#This Row],[Média]],999.9)</f>
        <v>8.5714285714285712</v>
      </c>
      <c r="M423" s="286">
        <v>0</v>
      </c>
      <c r="N423" s="287">
        <f>tabItens[[#This Row],[VALOR UNIT.]] * tabItens[[#This Row],[LC]]</f>
        <v>0</v>
      </c>
      <c r="O423" s="344" t="s">
        <v>2130</v>
      </c>
      <c r="P423" s="289"/>
      <c r="Q423" s="345"/>
      <c r="R423" s="343"/>
      <c r="S423" s="346"/>
      <c r="T423" s="292">
        <f>ROUNDDOWN(IFERROR(tabItens[[#This Row],[ATA DT.VALID.]] - $D$1,0) / 30,0)</f>
        <v>-1507</v>
      </c>
      <c r="U423" s="277" t="s">
        <v>1642</v>
      </c>
      <c r="V423" s="293">
        <v>1</v>
      </c>
      <c r="W423" s="294" t="s">
        <v>2105</v>
      </c>
      <c r="X423" s="295">
        <v>61</v>
      </c>
      <c r="Y423" s="296">
        <v>13</v>
      </c>
      <c r="Z423" s="297"/>
      <c r="AA423" s="298"/>
      <c r="AB423" s="299"/>
      <c r="AC423" s="299"/>
      <c r="AD423" s="298"/>
      <c r="AE423" s="299"/>
      <c r="AF423" s="292"/>
      <c r="AG423" s="300" t="s">
        <v>904</v>
      </c>
      <c r="AH423" s="301"/>
      <c r="AI423" s="292">
        <v>2</v>
      </c>
      <c r="AJ423" s="301">
        <v>44950</v>
      </c>
      <c r="AK423" s="301">
        <v>39393</v>
      </c>
      <c r="AL423" s="301">
        <v>44939</v>
      </c>
      <c r="AM423" s="346"/>
      <c r="AN423" s="339"/>
      <c r="AO423" s="302" t="str">
        <f>_xlfn.IFNA(IF(VLOOKUP(tabItens[[#This Row],[CÓDIGO]],tabExcluirDoEstoque[#Data],1,FALSE),"sim",""),"")</f>
        <v/>
      </c>
      <c r="AP423" s="303" t="str">
        <f ca="1">IF(OR(ISBLANK(tabItens[[#This Row],[ATA DT.VALID.]]),tabItens[[#This Row],[ATA DT.VALID.]]="",tabItens[[#This Row],[ATA DT.VALID.]]=" "),"",IF(TYPE(tabItens[[#This Row],[ATA DT.VALID.]])=1,ROUNDUP((tabItens[[#This Row],[ATA DT.VALID.]]-TODAY())/7,0),""))</f>
        <v/>
      </c>
      <c r="AQ423" s="304">
        <v>0</v>
      </c>
      <c r="AR423" s="305" t="str">
        <f>IF(ISBLANK(tabItens[[#This Row],[CÓDIGO]]),"",IFERROR(VLOOKUP(tabItens[[#This Row],[CÓDIGO]],Consumo!$C$3:$AC$862,26,FALSE),0))</f>
        <v>08.2023</v>
      </c>
      <c r="AS423" s="306">
        <f>SUMIF(Consumo!$C$3:$C$862,tabItens[[#This Row],[CÓDIGO]],Consumo!$N$3:$N$862) + SUMIF(Consumo!$C$3:$C$862,tabItens[[#This Row],[CÓDIGO]],Consumo!$O$3:$O$862) + SUMIF(Consumo!$C$3:$C$862,tabItens[[#This Row],[CÓDIGO]],Consumo!$P$3:$P$862) + SUMIF(Consumo!$C$3:$C$862,tabItens[[#This Row],[CÓDIGO]],Consumo!$Q$3:$Q$862)</f>
        <v>3</v>
      </c>
      <c r="AT423" s="306">
        <f>SUMIF(Consumo!$C$3:$C$862,tabItens[[#This Row],[CÓDIGO]],Consumo!$Z$3:$Z$862)</f>
        <v>7</v>
      </c>
      <c r="AU423" s="307">
        <f>SUMIF(Consumo!$C$3:$C$862,tabItens[[#This Row],[CÓDIGO]],Consumo!$AA$3:$AA$862)</f>
        <v>2</v>
      </c>
      <c r="AV423" s="308">
        <f>SUMIF(Consumo!$C$3:$C$862,tabItens[[#This Row],[CÓDIGO]],Consumo!$Y$3:$Y$862)</f>
        <v>0.58333333333333337</v>
      </c>
      <c r="AW423" s="281">
        <f>tabItens[[#This Row],[QTDE ATUAL]] + tabItens[[#This Row],[RC QTDE]] + tabItens[[#This Row],[AF SALDO]] + tabItens[[#This Row],[Recentes]]</f>
        <v>5</v>
      </c>
      <c r="AX423" s="309">
        <v>1</v>
      </c>
      <c r="AY423" s="309">
        <v>4</v>
      </c>
      <c r="AZ423" s="309">
        <f>IF(ISBLANK(tabItens[[#This Row],[CÓDIGO]]),"",tabItens[[#This Row],[PontoMês]] * (AZ$2+tabItens[[#This Row],[PontoQtM]]))</f>
        <v>4</v>
      </c>
      <c r="BA423" s="308">
        <f>tabItens[[#This Row],[PontoPed]] - tabItens[[#This Row],[Saldo]] + (1/10)</f>
        <v>-0.9</v>
      </c>
      <c r="BB423" s="308">
        <f xml:space="preserve"> tabItens[[#This Row],[PontoMês]] * BB$2 - tabItens[[#This Row],[QTDE ATUAL]] - (1/10)</f>
        <v>-4.0999999999999996</v>
      </c>
      <c r="BC423" s="310">
        <f>IF( tabItens[[#This Row],[PontoPed]]&gt;0, IF(tabItens[[#This Row],[PontoPed]]&lt;1, 1, IF( tabItens[[#This Row],[Saldo]]&gt;tabItens[[#This Row],[PontoPed]], 0, (tabItens[[#This Row],[PontoPed]]-tabItens[[#This Row],[Saldo]])/tabItens[[#This Row],[PontoPed]] ) ), 0 )</f>
        <v>0</v>
      </c>
      <c r="BD423" s="311">
        <f>ROUNDDOWN(IF( OR( AND(tabItens[[#This Row],[PontoPed]]&lt;tabItens[[#This Row],[Saldo]],tabItens[[#This Row],[Saldo]]&gt;0), tabItens[[#This Row],[PontoPed]]=0), 99, IF(AND(tabItens[[#This Row],[Saldo]]=0,tabItens[[#This Row],[PontoPed]]&gt;0), 0, (1-tabItens[[#This Row],[PctAb]])*10 ) ),0)</f>
        <v>99</v>
      </c>
      <c r="BE423" s="312">
        <f>MAX(ROUNDDOWN( IF(tabItens[[#This Row],[Abaixo]] &gt; 0,   tabItens[[#This Row],[Abaixo]] + (tabItens[[#This Row],[PontoMês]] * IF( OR( ISBLANK(tabItens[[#This Row],[ATA Nº/ANO]]), tabItens[[#This Row],[ATA Nº/ANO]] = ""),BE$2,BE$1)),0),0),0)</f>
        <v>0</v>
      </c>
      <c r="BF4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3" s="313">
        <f>SUMIF(Consumo!$C$3:$C$862,tabItens[[#This Row],[CÓDIGO]],Consumo!$E$3:$E$862)</f>
        <v>0</v>
      </c>
      <c r="BH423" s="314">
        <f>IF(AND(tabItens[[#This Row],[Pend]] &gt; 0,tabItens[[#This Row],[Consumo]] &lt;&gt; 0), tabItens[[#This Row],[Pend]] / tabItens[[#This Row],[Consumo]], 0 )</f>
        <v>0</v>
      </c>
      <c r="BI423" s="313"/>
      <c r="BJ423" s="313"/>
      <c r="BK423" s="315" t="s">
        <v>907</v>
      </c>
    </row>
    <row r="424" spans="1:63" x14ac:dyDescent="0.3">
      <c r="A424" s="336">
        <v>134582</v>
      </c>
      <c r="B424" s="277" t="s">
        <v>1938</v>
      </c>
      <c r="C424" s="337" t="s">
        <v>264</v>
      </c>
      <c r="D424" s="338">
        <v>66.45</v>
      </c>
      <c r="E424" s="339"/>
      <c r="F424" s="339"/>
      <c r="G424" s="339" t="s">
        <v>892</v>
      </c>
      <c r="H424" s="281">
        <v>57</v>
      </c>
      <c r="I424" s="340">
        <v>103003</v>
      </c>
      <c r="J424" s="341">
        <v>66.45</v>
      </c>
      <c r="K424" s="342">
        <v>69</v>
      </c>
      <c r="L424" s="285">
        <f>IF(tabItens[[#This Row],[Média]] &gt; 0, tabItens[[#This Row],[QTDE ATUAL]] / tabItens[[#This Row],[Média]],999.9)</f>
        <v>7.354838709677419</v>
      </c>
      <c r="M424" s="286">
        <v>0</v>
      </c>
      <c r="N424" s="287">
        <f>tabItens[[#This Row],[VALOR UNIT.]] * tabItens[[#This Row],[LC]]</f>
        <v>0</v>
      </c>
      <c r="O424" s="344" t="s">
        <v>2130</v>
      </c>
      <c r="P424" s="289"/>
      <c r="Q424" s="345"/>
      <c r="R424" s="343"/>
      <c r="S424" s="346"/>
      <c r="T424" s="292">
        <f>ROUNDDOWN(IFERROR(tabItens[[#This Row],[ATA DT.VALID.]] - $D$1,0) / 30,0)</f>
        <v>-1507</v>
      </c>
      <c r="U424" s="277" t="s">
        <v>1057</v>
      </c>
      <c r="V424" s="293">
        <v>1</v>
      </c>
      <c r="W424" s="294" t="s">
        <v>2105</v>
      </c>
      <c r="X424" s="295">
        <v>61</v>
      </c>
      <c r="Y424" s="296">
        <v>14</v>
      </c>
      <c r="Z424" s="297"/>
      <c r="AA424" s="298"/>
      <c r="AB424" s="299"/>
      <c r="AC424" s="299"/>
      <c r="AD424" s="298"/>
      <c r="AE424" s="299"/>
      <c r="AF424" s="292"/>
      <c r="AG424" s="300" t="s">
        <v>904</v>
      </c>
      <c r="AH424" s="301"/>
      <c r="AI424" s="292">
        <v>32</v>
      </c>
      <c r="AJ424" s="301">
        <v>45189</v>
      </c>
      <c r="AK424" s="301">
        <v>43174</v>
      </c>
      <c r="AL424" s="301">
        <v>45145</v>
      </c>
      <c r="AM424" s="346"/>
      <c r="AN424" s="339"/>
      <c r="AO424" s="302" t="str">
        <f>_xlfn.IFNA(IF(VLOOKUP(tabItens[[#This Row],[CÓDIGO]],tabExcluirDoEstoque[#Data],1,FALSE),"sim",""),"")</f>
        <v/>
      </c>
      <c r="AP424" s="303" t="str">
        <f ca="1">IF(OR(ISBLANK(tabItens[[#This Row],[ATA DT.VALID.]]),tabItens[[#This Row],[ATA DT.VALID.]]="",tabItens[[#This Row],[ATA DT.VALID.]]=" "),"",IF(TYPE(tabItens[[#This Row],[ATA DT.VALID.]])=1,ROUNDUP((tabItens[[#This Row],[ATA DT.VALID.]]-TODAY())/7,0),""))</f>
        <v/>
      </c>
      <c r="AQ424" s="304">
        <v>0</v>
      </c>
      <c r="AR424" s="305" t="str">
        <f>IF(ISBLANK(tabItens[[#This Row],[CÓDIGO]]),"",IFERROR(VLOOKUP(tabItens[[#This Row],[CÓDIGO]],Consumo!$C$3:$AC$862,26,FALSE),0))</f>
        <v>09.2023</v>
      </c>
      <c r="AS424" s="306">
        <f>SUMIF(Consumo!$C$3:$C$862,tabItens[[#This Row],[CÓDIGO]],Consumo!$N$3:$N$862) + SUMIF(Consumo!$C$3:$C$862,tabItens[[#This Row],[CÓDIGO]],Consumo!$O$3:$O$862) + SUMIF(Consumo!$C$3:$C$862,tabItens[[#This Row],[CÓDIGO]],Consumo!$P$3:$P$862) + SUMIF(Consumo!$C$3:$C$862,tabItens[[#This Row],[CÓDIGO]],Consumo!$Q$3:$Q$862)</f>
        <v>36</v>
      </c>
      <c r="AT424" s="306">
        <f>SUMIF(Consumo!$C$3:$C$862,tabItens[[#This Row],[CÓDIGO]],Consumo!$Z$3:$Z$862)</f>
        <v>96</v>
      </c>
      <c r="AU424" s="307">
        <f>SUMIF(Consumo!$C$3:$C$862,tabItens[[#This Row],[CÓDIGO]],Consumo!$AA$3:$AA$862)</f>
        <v>21</v>
      </c>
      <c r="AV424" s="308">
        <f>SUMIF(Consumo!$C$3:$C$862,tabItens[[#This Row],[CÓDIGO]],Consumo!$Y$3:$Y$862)</f>
        <v>7.75</v>
      </c>
      <c r="AW424" s="281">
        <f>tabItens[[#This Row],[QTDE ATUAL]] + tabItens[[#This Row],[RC QTDE]] + tabItens[[#This Row],[AF SALDO]] + tabItens[[#This Row],[Recentes]]</f>
        <v>57</v>
      </c>
      <c r="AX424" s="309">
        <v>10</v>
      </c>
      <c r="AY424" s="309">
        <v>4</v>
      </c>
      <c r="AZ424" s="309">
        <f>IF(ISBLANK(tabItens[[#This Row],[CÓDIGO]]),"",tabItens[[#This Row],[PontoMês]] * (AZ$2+tabItens[[#This Row],[PontoQtM]]))</f>
        <v>40</v>
      </c>
      <c r="BA424" s="308">
        <f>tabItens[[#This Row],[PontoPed]] - tabItens[[#This Row],[Saldo]] + (1/10)</f>
        <v>-16.899999999999999</v>
      </c>
      <c r="BB424" s="308">
        <f xml:space="preserve"> tabItens[[#This Row],[PontoMês]] * BB$2 - tabItens[[#This Row],[QTDE ATUAL]] - (1/10)</f>
        <v>-47.1</v>
      </c>
      <c r="BC424" s="310">
        <f>IF( tabItens[[#This Row],[PontoPed]]&gt;0, IF(tabItens[[#This Row],[PontoPed]]&lt;1, 1, IF( tabItens[[#This Row],[Saldo]]&gt;tabItens[[#This Row],[PontoPed]], 0, (tabItens[[#This Row],[PontoPed]]-tabItens[[#This Row],[Saldo]])/tabItens[[#This Row],[PontoPed]] ) ), 0 )</f>
        <v>0</v>
      </c>
      <c r="BD424" s="311">
        <f>ROUNDDOWN(IF( OR( AND(tabItens[[#This Row],[PontoPed]]&lt;tabItens[[#This Row],[Saldo]],tabItens[[#This Row],[Saldo]]&gt;0), tabItens[[#This Row],[PontoPed]]=0), 99, IF(AND(tabItens[[#This Row],[Saldo]]=0,tabItens[[#This Row],[PontoPed]]&gt;0), 0, (1-tabItens[[#This Row],[PctAb]])*10 ) ),0)</f>
        <v>99</v>
      </c>
      <c r="BE424" s="312">
        <f>MAX(ROUNDDOWN( IF(tabItens[[#This Row],[Abaixo]] &gt; 0,   tabItens[[#This Row],[Abaixo]] + (tabItens[[#This Row],[PontoMês]] * IF( OR( ISBLANK(tabItens[[#This Row],[ATA Nº/ANO]]), tabItens[[#This Row],[ATA Nº/ANO]] = ""),BE$2,BE$1)),0),0),0)</f>
        <v>0</v>
      </c>
      <c r="BF4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4" s="313">
        <f>SUMIF(Consumo!$C$3:$C$862,tabItens[[#This Row],[CÓDIGO]],Consumo!$E$3:$E$862)</f>
        <v>0</v>
      </c>
      <c r="BH424" s="314">
        <f>IF(AND(tabItens[[#This Row],[Pend]] &gt; 0,tabItens[[#This Row],[Consumo]] &lt;&gt; 0), tabItens[[#This Row],[Pend]] / tabItens[[#This Row],[Consumo]], 0 )</f>
        <v>0</v>
      </c>
      <c r="BI424" s="313"/>
      <c r="BJ424" s="313"/>
      <c r="BK424" s="315" t="s">
        <v>907</v>
      </c>
    </row>
    <row r="425" spans="1:63" x14ac:dyDescent="0.3">
      <c r="A425" s="336">
        <v>25756</v>
      </c>
      <c r="B425" s="277" t="s">
        <v>1249</v>
      </c>
      <c r="C425" s="337" t="s">
        <v>264</v>
      </c>
      <c r="D425" s="338">
        <v>66.25</v>
      </c>
      <c r="E425" s="339"/>
      <c r="F425" s="339"/>
      <c r="G425" s="339" t="s">
        <v>892</v>
      </c>
      <c r="H425" s="281">
        <v>116</v>
      </c>
      <c r="I425" s="340">
        <v>103003</v>
      </c>
      <c r="J425" s="341">
        <v>66.25</v>
      </c>
      <c r="K425" s="342">
        <v>53</v>
      </c>
      <c r="L425" s="285">
        <f>IF(tabItens[[#This Row],[Média]] &gt; 0, tabItens[[#This Row],[QTDE ATUAL]] / tabItens[[#This Row],[Média]],999.9)</f>
        <v>28.408163265306126</v>
      </c>
      <c r="M425" s="286">
        <v>0</v>
      </c>
      <c r="N425" s="287">
        <f>tabItens[[#This Row],[VALOR UNIT.]] * tabItens[[#This Row],[LC]]</f>
        <v>0</v>
      </c>
      <c r="O425" s="344" t="s">
        <v>2130</v>
      </c>
      <c r="P425" s="289"/>
      <c r="Q425" s="345"/>
      <c r="R425" s="343"/>
      <c r="S425" s="346"/>
      <c r="T425" s="292">
        <f>ROUNDDOWN(IFERROR(tabItens[[#This Row],[ATA DT.VALID.]] - $D$1,0) / 30,0)</f>
        <v>-1507</v>
      </c>
      <c r="U425" s="277" t="s">
        <v>1053</v>
      </c>
      <c r="V425" s="293">
        <v>1</v>
      </c>
      <c r="W425" s="294" t="s">
        <v>2105</v>
      </c>
      <c r="X425" s="295">
        <v>61</v>
      </c>
      <c r="Y425" s="296">
        <v>15</v>
      </c>
      <c r="Z425" s="297"/>
      <c r="AA425" s="298"/>
      <c r="AB425" s="299"/>
      <c r="AC425" s="299"/>
      <c r="AD425" s="298"/>
      <c r="AE425" s="299"/>
      <c r="AF425" s="292"/>
      <c r="AG425" s="300" t="s">
        <v>904</v>
      </c>
      <c r="AH425" s="301"/>
      <c r="AI425" s="292">
        <v>18</v>
      </c>
      <c r="AJ425" s="301">
        <v>44610</v>
      </c>
      <c r="AK425" s="301" t="s">
        <v>892</v>
      </c>
      <c r="AL425" s="301">
        <v>44607</v>
      </c>
      <c r="AM425" s="346"/>
      <c r="AN425" s="339"/>
      <c r="AO425" s="302" t="str">
        <f>_xlfn.IFNA(IF(VLOOKUP(tabItens[[#This Row],[CÓDIGO]],tabExcluirDoEstoque[#Data],1,FALSE),"sim",""),"")</f>
        <v/>
      </c>
      <c r="AP425" s="303" t="str">
        <f ca="1">IF(OR(ISBLANK(tabItens[[#This Row],[ATA DT.VALID.]]),tabItens[[#This Row],[ATA DT.VALID.]]="",tabItens[[#This Row],[ATA DT.VALID.]]=" "),"",IF(TYPE(tabItens[[#This Row],[ATA DT.VALID.]])=1,ROUNDUP((tabItens[[#This Row],[ATA DT.VALID.]]-TODAY())/7,0),""))</f>
        <v/>
      </c>
      <c r="AQ425" s="304">
        <v>0</v>
      </c>
      <c r="AR425" s="305" t="str">
        <f>IF(ISBLANK(tabItens[[#This Row],[CÓDIGO]]),"",IFERROR(VLOOKUP(tabItens[[#This Row],[CÓDIGO]],Consumo!$C$3:$AC$862,26,FALSE),0))</f>
        <v>05.2023</v>
      </c>
      <c r="AS425" s="306">
        <f>SUMIF(Consumo!$C$3:$C$862,tabItens[[#This Row],[CÓDIGO]],Consumo!$N$3:$N$862) + SUMIF(Consumo!$C$3:$C$862,tabItens[[#This Row],[CÓDIGO]],Consumo!$O$3:$O$862) + SUMIF(Consumo!$C$3:$C$862,tabItens[[#This Row],[CÓDIGO]],Consumo!$P$3:$P$862) + SUMIF(Consumo!$C$3:$C$862,tabItens[[#This Row],[CÓDIGO]],Consumo!$Q$3:$Q$862)</f>
        <v>0</v>
      </c>
      <c r="AT425" s="306">
        <f>SUMIF(Consumo!$C$3:$C$862,tabItens[[#This Row],[CÓDIGO]],Consumo!$Z$3:$Z$862)</f>
        <v>55</v>
      </c>
      <c r="AU425" s="307">
        <f>SUMIF(Consumo!$C$3:$C$862,tabItens[[#This Row],[CÓDIGO]],Consumo!$AA$3:$AA$862)</f>
        <v>23</v>
      </c>
      <c r="AV425" s="308">
        <f>SUMIF(Consumo!$C$3:$C$862,tabItens[[#This Row],[CÓDIGO]],Consumo!$Y$3:$Y$862)</f>
        <v>4.083333333333333</v>
      </c>
      <c r="AW425" s="281">
        <f>tabItens[[#This Row],[QTDE ATUAL]] + tabItens[[#This Row],[RC QTDE]] + tabItens[[#This Row],[AF SALDO]] + tabItens[[#This Row],[Recentes]]</f>
        <v>116</v>
      </c>
      <c r="AX425" s="309">
        <v>6</v>
      </c>
      <c r="AY425" s="309">
        <v>4</v>
      </c>
      <c r="AZ425" s="309">
        <f>IF(ISBLANK(tabItens[[#This Row],[CÓDIGO]]),"",tabItens[[#This Row],[PontoMês]] * (AZ$2+tabItens[[#This Row],[PontoQtM]]))</f>
        <v>24</v>
      </c>
      <c r="BA425" s="308">
        <f>tabItens[[#This Row],[PontoPed]] - tabItens[[#This Row],[Saldo]] + (1/10)</f>
        <v>-91.9</v>
      </c>
      <c r="BB425" s="308">
        <f xml:space="preserve"> tabItens[[#This Row],[PontoMês]] * BB$2 - tabItens[[#This Row],[QTDE ATUAL]] - (1/10)</f>
        <v>-110.1</v>
      </c>
      <c r="BC425" s="310">
        <f>IF( tabItens[[#This Row],[PontoPed]]&gt;0, IF(tabItens[[#This Row],[PontoPed]]&lt;1, 1, IF( tabItens[[#This Row],[Saldo]]&gt;tabItens[[#This Row],[PontoPed]], 0, (tabItens[[#This Row],[PontoPed]]-tabItens[[#This Row],[Saldo]])/tabItens[[#This Row],[PontoPed]] ) ), 0 )</f>
        <v>0</v>
      </c>
      <c r="BD425" s="311">
        <f>ROUNDDOWN(IF( OR( AND(tabItens[[#This Row],[PontoPed]]&lt;tabItens[[#This Row],[Saldo]],tabItens[[#This Row],[Saldo]]&gt;0), tabItens[[#This Row],[PontoPed]]=0), 99, IF(AND(tabItens[[#This Row],[Saldo]]=0,tabItens[[#This Row],[PontoPed]]&gt;0), 0, (1-tabItens[[#This Row],[PctAb]])*10 ) ),0)</f>
        <v>99</v>
      </c>
      <c r="BE425" s="312">
        <f>MAX(ROUNDDOWN( IF(tabItens[[#This Row],[Abaixo]] &gt; 0,   tabItens[[#This Row],[Abaixo]] + (tabItens[[#This Row],[PontoMês]] * IF( OR( ISBLANK(tabItens[[#This Row],[ATA Nº/ANO]]), tabItens[[#This Row],[ATA Nº/ANO]] = ""),BE$2,BE$1)),0),0),0)</f>
        <v>0</v>
      </c>
      <c r="BF4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5" s="313">
        <f>SUMIF(Consumo!$C$3:$C$862,tabItens[[#This Row],[CÓDIGO]],Consumo!$E$3:$E$862)</f>
        <v>0</v>
      </c>
      <c r="BH425" s="314">
        <f>IF(AND(tabItens[[#This Row],[Pend]] &gt; 0,tabItens[[#This Row],[Consumo]] &lt;&gt; 0), tabItens[[#This Row],[Pend]] / tabItens[[#This Row],[Consumo]], 0 )</f>
        <v>0</v>
      </c>
      <c r="BI425" s="313"/>
      <c r="BJ425" s="313"/>
      <c r="BK425" s="315" t="s">
        <v>907</v>
      </c>
    </row>
    <row r="426" spans="1:63" x14ac:dyDescent="0.3">
      <c r="A426" s="336">
        <v>53849</v>
      </c>
      <c r="B426" s="277" t="s">
        <v>1352</v>
      </c>
      <c r="C426" s="337" t="s">
        <v>264</v>
      </c>
      <c r="D426" s="338">
        <v>36.42</v>
      </c>
      <c r="E426" s="339"/>
      <c r="F426" s="339"/>
      <c r="G426" s="339" t="s">
        <v>892</v>
      </c>
      <c r="H426" s="281">
        <v>20</v>
      </c>
      <c r="I426" s="340">
        <v>103003</v>
      </c>
      <c r="J426" s="341">
        <v>36.42</v>
      </c>
      <c r="K426" s="342">
        <v>77</v>
      </c>
      <c r="L426" s="285">
        <f>IF(tabItens[[#This Row],[Média]] &gt; 0, tabItens[[#This Row],[QTDE ATUAL]] / tabItens[[#This Row],[Média]],999.9)</f>
        <v>2.8235294117647061</v>
      </c>
      <c r="M426" s="286">
        <v>0</v>
      </c>
      <c r="N426" s="287">
        <f>tabItens[[#This Row],[VALOR UNIT.]] * tabItens[[#This Row],[LC]]</f>
        <v>0</v>
      </c>
      <c r="O426" s="344" t="s">
        <v>2130</v>
      </c>
      <c r="P426" s="289"/>
      <c r="Q426" s="345"/>
      <c r="R426" s="343"/>
      <c r="S426" s="346"/>
      <c r="T426" s="292">
        <f>ROUNDDOWN(IFERROR(tabItens[[#This Row],[ATA DT.VALID.]] - $D$1,0) / 30,0)</f>
        <v>-1507</v>
      </c>
      <c r="U426" s="277" t="s">
        <v>1053</v>
      </c>
      <c r="V426" s="293">
        <v>1</v>
      </c>
      <c r="W426" s="294" t="s">
        <v>2105</v>
      </c>
      <c r="X426" s="295">
        <v>61</v>
      </c>
      <c r="Y426" s="296">
        <v>15</v>
      </c>
      <c r="Z426" s="297"/>
      <c r="AA426" s="298"/>
      <c r="AB426" s="299"/>
      <c r="AC426" s="299"/>
      <c r="AD426" s="298"/>
      <c r="AE426" s="299"/>
      <c r="AF426" s="292"/>
      <c r="AG426" s="300" t="s">
        <v>904</v>
      </c>
      <c r="AH426" s="301"/>
      <c r="AI426" s="292">
        <v>32</v>
      </c>
      <c r="AJ426" s="301">
        <v>45184</v>
      </c>
      <c r="AK426" s="301" t="s">
        <v>892</v>
      </c>
      <c r="AL426" s="301">
        <v>45145</v>
      </c>
      <c r="AM426" s="346"/>
      <c r="AN426" s="339"/>
      <c r="AO426" s="302" t="str">
        <f>_xlfn.IFNA(IF(VLOOKUP(tabItens[[#This Row],[CÓDIGO]],tabExcluirDoEstoque[#Data],1,FALSE),"sim",""),"")</f>
        <v/>
      </c>
      <c r="AP426" s="303" t="str">
        <f ca="1">IF(OR(ISBLANK(tabItens[[#This Row],[ATA DT.VALID.]]),tabItens[[#This Row],[ATA DT.VALID.]]="",tabItens[[#This Row],[ATA DT.VALID.]]=" "),"",IF(TYPE(tabItens[[#This Row],[ATA DT.VALID.]])=1,ROUNDUP((tabItens[[#This Row],[ATA DT.VALID.]]-TODAY())/7,0),""))</f>
        <v/>
      </c>
      <c r="AQ426" s="304">
        <v>0</v>
      </c>
      <c r="AR426" s="305" t="str">
        <f>IF(ISBLANK(tabItens[[#This Row],[CÓDIGO]]),"",IFERROR(VLOOKUP(tabItens[[#This Row],[CÓDIGO]],Consumo!$C$3:$AC$862,26,FALSE),0))</f>
        <v>08.2023</v>
      </c>
      <c r="AS426" s="306">
        <f>SUMIF(Consumo!$C$3:$C$862,tabItens[[#This Row],[CÓDIGO]],Consumo!$N$3:$N$862) + SUMIF(Consumo!$C$3:$C$862,tabItens[[#This Row],[CÓDIGO]],Consumo!$O$3:$O$862) + SUMIF(Consumo!$C$3:$C$862,tabItens[[#This Row],[CÓDIGO]],Consumo!$P$3:$P$862) + SUMIF(Consumo!$C$3:$C$862,tabItens[[#This Row],[CÓDIGO]],Consumo!$Q$3:$Q$862)</f>
        <v>35</v>
      </c>
      <c r="AT426" s="306">
        <f>SUMIF(Consumo!$C$3:$C$862,tabItens[[#This Row],[CÓDIGO]],Consumo!$Z$3:$Z$862)</f>
        <v>92</v>
      </c>
      <c r="AU426" s="307">
        <f>SUMIF(Consumo!$C$3:$C$862,tabItens[[#This Row],[CÓDIGO]],Consumo!$AA$3:$AA$862)</f>
        <v>35</v>
      </c>
      <c r="AV426" s="308">
        <f>SUMIF(Consumo!$C$3:$C$862,tabItens[[#This Row],[CÓDIGO]],Consumo!$Y$3:$Y$862)</f>
        <v>7.083333333333333</v>
      </c>
      <c r="AW426" s="281">
        <f>tabItens[[#This Row],[QTDE ATUAL]] + tabItens[[#This Row],[RC QTDE]] + tabItens[[#This Row],[AF SALDO]] + tabItens[[#This Row],[Recentes]]</f>
        <v>20</v>
      </c>
      <c r="AX426" s="309">
        <v>3</v>
      </c>
      <c r="AY426" s="309">
        <v>4</v>
      </c>
      <c r="AZ426" s="309">
        <f>IF(ISBLANK(tabItens[[#This Row],[CÓDIGO]]),"",tabItens[[#This Row],[PontoMês]] * (AZ$2+tabItens[[#This Row],[PontoQtM]]))</f>
        <v>12</v>
      </c>
      <c r="BA426" s="308">
        <f>tabItens[[#This Row],[PontoPed]] - tabItens[[#This Row],[Saldo]] + (1/10)</f>
        <v>-7.9</v>
      </c>
      <c r="BB426" s="308">
        <f xml:space="preserve"> tabItens[[#This Row],[PontoMês]] * BB$2 - tabItens[[#This Row],[QTDE ATUAL]] - (1/10)</f>
        <v>-17.100000000000001</v>
      </c>
      <c r="BC426" s="310">
        <f>IF( tabItens[[#This Row],[PontoPed]]&gt;0, IF(tabItens[[#This Row],[PontoPed]]&lt;1, 1, IF( tabItens[[#This Row],[Saldo]]&gt;tabItens[[#This Row],[PontoPed]], 0, (tabItens[[#This Row],[PontoPed]]-tabItens[[#This Row],[Saldo]])/tabItens[[#This Row],[PontoPed]] ) ), 0 )</f>
        <v>0</v>
      </c>
      <c r="BD426" s="311">
        <f>ROUNDDOWN(IF( OR( AND(tabItens[[#This Row],[PontoPed]]&lt;tabItens[[#This Row],[Saldo]],tabItens[[#This Row],[Saldo]]&gt;0), tabItens[[#This Row],[PontoPed]]=0), 99, IF(AND(tabItens[[#This Row],[Saldo]]=0,tabItens[[#This Row],[PontoPed]]&gt;0), 0, (1-tabItens[[#This Row],[PctAb]])*10 ) ),0)</f>
        <v>99</v>
      </c>
      <c r="BE426" s="312">
        <f>MAX(ROUNDDOWN( IF(tabItens[[#This Row],[Abaixo]] &gt; 0,   tabItens[[#This Row],[Abaixo]] + (tabItens[[#This Row],[PontoMês]] * IF( OR( ISBLANK(tabItens[[#This Row],[ATA Nº/ANO]]), tabItens[[#This Row],[ATA Nº/ANO]] = ""),BE$2,BE$1)),0),0),0)</f>
        <v>0</v>
      </c>
      <c r="BF4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6" s="313">
        <f>SUMIF(Consumo!$C$3:$C$862,tabItens[[#This Row],[CÓDIGO]],Consumo!$E$3:$E$862)</f>
        <v>15</v>
      </c>
      <c r="BH426" s="314">
        <f>IF(AND(tabItens[[#This Row],[Pend]] &gt; 0,tabItens[[#This Row],[Consumo]] &lt;&gt; 0), tabItens[[#This Row],[Pend]] / tabItens[[#This Row],[Consumo]], 0 )</f>
        <v>0.16304347826086957</v>
      </c>
      <c r="BI426" s="313"/>
      <c r="BJ426" s="313"/>
      <c r="BK426" s="315" t="s">
        <v>907</v>
      </c>
    </row>
    <row r="427" spans="1:63" x14ac:dyDescent="0.3">
      <c r="A427" s="336">
        <v>113581</v>
      </c>
      <c r="B427" s="277" t="s">
        <v>1738</v>
      </c>
      <c r="C427" s="337" t="s">
        <v>264</v>
      </c>
      <c r="D427" s="338">
        <v>4.9800000000000004</v>
      </c>
      <c r="E427" s="339"/>
      <c r="F427" s="339"/>
      <c r="G427" s="339" t="s">
        <v>892</v>
      </c>
      <c r="H427" s="281">
        <v>729</v>
      </c>
      <c r="I427" s="340">
        <v>103003</v>
      </c>
      <c r="J427" s="341">
        <v>4.9800000000000004</v>
      </c>
      <c r="K427" s="342">
        <v>316</v>
      </c>
      <c r="L427" s="285">
        <f>IF(tabItens[[#This Row],[Média]] &gt; 0, tabItens[[#This Row],[QTDE ATUAL]] / tabItens[[#This Row],[Média]],999.9)</f>
        <v>22.035264483627202</v>
      </c>
      <c r="M427" s="286">
        <v>0</v>
      </c>
      <c r="N427" s="287">
        <f>tabItens[[#This Row],[VALOR UNIT.]] * tabItens[[#This Row],[LC]]</f>
        <v>0</v>
      </c>
      <c r="O427" s="344" t="s">
        <v>2130</v>
      </c>
      <c r="P427" s="289"/>
      <c r="Q427" s="345"/>
      <c r="R427" s="343"/>
      <c r="S427" s="346"/>
      <c r="T427" s="292">
        <f>ROUNDDOWN(IFERROR(tabItens[[#This Row],[ATA DT.VALID.]] - $D$1,0) / 30,0)</f>
        <v>-1507</v>
      </c>
      <c r="U427" s="277" t="s">
        <v>1053</v>
      </c>
      <c r="V427" s="293">
        <v>1</v>
      </c>
      <c r="W427" s="294" t="s">
        <v>2105</v>
      </c>
      <c r="X427" s="295">
        <v>61</v>
      </c>
      <c r="Y427" s="296">
        <v>15</v>
      </c>
      <c r="Z427" s="297"/>
      <c r="AA427" s="298"/>
      <c r="AB427" s="299"/>
      <c r="AC427" s="299"/>
      <c r="AD427" s="298"/>
      <c r="AE427" s="299"/>
      <c r="AF427" s="292"/>
      <c r="AG427" s="300" t="s">
        <v>904</v>
      </c>
      <c r="AH427" s="301"/>
      <c r="AI427" s="292">
        <v>134</v>
      </c>
      <c r="AJ427" s="301">
        <v>45184</v>
      </c>
      <c r="AK427" s="301">
        <v>40143</v>
      </c>
      <c r="AL427" s="301">
        <v>45145</v>
      </c>
      <c r="AM427" s="346"/>
      <c r="AN427" s="339"/>
      <c r="AO427" s="302" t="str">
        <f>_xlfn.IFNA(IF(VLOOKUP(tabItens[[#This Row],[CÓDIGO]],tabExcluirDoEstoque[#Data],1,FALSE),"sim",""),"")</f>
        <v/>
      </c>
      <c r="AP427" s="303" t="str">
        <f ca="1">IF(OR(ISBLANK(tabItens[[#This Row],[ATA DT.VALID.]]),tabItens[[#This Row],[ATA DT.VALID.]]="",tabItens[[#This Row],[ATA DT.VALID.]]=" "),"",IF(TYPE(tabItens[[#This Row],[ATA DT.VALID.]])=1,ROUNDUP((tabItens[[#This Row],[ATA DT.VALID.]]-TODAY())/7,0),""))</f>
        <v/>
      </c>
      <c r="AQ427" s="304">
        <v>0</v>
      </c>
      <c r="AR427" s="305" t="str">
        <f>IF(ISBLANK(tabItens[[#This Row],[CÓDIGO]]),"",IFERROR(VLOOKUP(tabItens[[#This Row],[CÓDIGO]],Consumo!$C$3:$AC$862,26,FALSE),0))</f>
        <v>08.2023</v>
      </c>
      <c r="AS427" s="306">
        <f>SUMIF(Consumo!$C$3:$C$862,tabItens[[#This Row],[CÓDIGO]],Consumo!$N$3:$N$862) + SUMIF(Consumo!$C$3:$C$862,tabItens[[#This Row],[CÓDIGO]],Consumo!$O$3:$O$862) + SUMIF(Consumo!$C$3:$C$862,tabItens[[#This Row],[CÓDIGO]],Consumo!$P$3:$P$862) + SUMIF(Consumo!$C$3:$C$862,tabItens[[#This Row],[CÓDIGO]],Consumo!$Q$3:$Q$862)</f>
        <v>130</v>
      </c>
      <c r="AT427" s="306">
        <f>SUMIF(Consumo!$C$3:$C$862,tabItens[[#This Row],[CÓDIGO]],Consumo!$Z$3:$Z$862)</f>
        <v>401</v>
      </c>
      <c r="AU427" s="307">
        <f>SUMIF(Consumo!$C$3:$C$862,tabItens[[#This Row],[CÓDIGO]],Consumo!$AA$3:$AA$862)</f>
        <v>90</v>
      </c>
      <c r="AV427" s="308">
        <f>SUMIF(Consumo!$C$3:$C$862,tabItens[[#This Row],[CÓDIGO]],Consumo!$Y$3:$Y$862)</f>
        <v>33.083333333333336</v>
      </c>
      <c r="AW427" s="281">
        <f>tabItens[[#This Row],[QTDE ATUAL]] + tabItens[[#This Row],[RC QTDE]] + tabItens[[#This Row],[AF SALDO]] + tabItens[[#This Row],[Recentes]]</f>
        <v>729</v>
      </c>
      <c r="AX427" s="309">
        <v>71</v>
      </c>
      <c r="AY427" s="309">
        <v>4</v>
      </c>
      <c r="AZ427" s="309">
        <f>IF(ISBLANK(tabItens[[#This Row],[CÓDIGO]]),"",tabItens[[#This Row],[PontoMês]] * (AZ$2+tabItens[[#This Row],[PontoQtM]]))</f>
        <v>284</v>
      </c>
      <c r="BA427" s="308">
        <f>tabItens[[#This Row],[PontoPed]] - tabItens[[#This Row],[Saldo]] + (1/10)</f>
        <v>-444.9</v>
      </c>
      <c r="BB427" s="308">
        <f xml:space="preserve"> tabItens[[#This Row],[PontoMês]] * BB$2 - tabItens[[#This Row],[QTDE ATUAL]] - (1/10)</f>
        <v>-658.1</v>
      </c>
      <c r="BC427" s="310">
        <f>IF( tabItens[[#This Row],[PontoPed]]&gt;0, IF(tabItens[[#This Row],[PontoPed]]&lt;1, 1, IF( tabItens[[#This Row],[Saldo]]&gt;tabItens[[#This Row],[PontoPed]], 0, (tabItens[[#This Row],[PontoPed]]-tabItens[[#This Row],[Saldo]])/tabItens[[#This Row],[PontoPed]] ) ), 0 )</f>
        <v>0</v>
      </c>
      <c r="BD427" s="311">
        <f>ROUNDDOWN(IF( OR( AND(tabItens[[#This Row],[PontoPed]]&lt;tabItens[[#This Row],[Saldo]],tabItens[[#This Row],[Saldo]]&gt;0), tabItens[[#This Row],[PontoPed]]=0), 99, IF(AND(tabItens[[#This Row],[Saldo]]=0,tabItens[[#This Row],[PontoPed]]&gt;0), 0, (1-tabItens[[#This Row],[PctAb]])*10 ) ),0)</f>
        <v>99</v>
      </c>
      <c r="BE427" s="312">
        <f>MAX(ROUNDDOWN( IF(tabItens[[#This Row],[Abaixo]] &gt; 0,   tabItens[[#This Row],[Abaixo]] + (tabItens[[#This Row],[PontoMês]] * IF( OR( ISBLANK(tabItens[[#This Row],[ATA Nº/ANO]]), tabItens[[#This Row],[ATA Nº/ANO]] = ""),BE$2,BE$1)),0),0),0)</f>
        <v>0</v>
      </c>
      <c r="BF4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7" s="313">
        <f>SUMIF(Consumo!$C$3:$C$862,tabItens[[#This Row],[CÓDIGO]],Consumo!$E$3:$E$862)</f>
        <v>0</v>
      </c>
      <c r="BH427" s="314">
        <f>IF(AND(tabItens[[#This Row],[Pend]] &gt; 0,tabItens[[#This Row],[Consumo]] &lt;&gt; 0), tabItens[[#This Row],[Pend]] / tabItens[[#This Row],[Consumo]], 0 )</f>
        <v>0</v>
      </c>
      <c r="BI427" s="313"/>
      <c r="BJ427" s="313"/>
      <c r="BK427" s="315" t="s">
        <v>907</v>
      </c>
    </row>
    <row r="428" spans="1:63" x14ac:dyDescent="0.3">
      <c r="A428" s="336">
        <v>28307</v>
      </c>
      <c r="B428" s="277" t="s">
        <v>1275</v>
      </c>
      <c r="C428" s="337" t="s">
        <v>264</v>
      </c>
      <c r="D428" s="338">
        <v>7.6</v>
      </c>
      <c r="E428" s="339"/>
      <c r="F428" s="339"/>
      <c r="G428" s="339" t="s">
        <v>892</v>
      </c>
      <c r="H428" s="281">
        <v>22</v>
      </c>
      <c r="I428" s="340">
        <v>103003</v>
      </c>
      <c r="J428" s="341">
        <v>7.6</v>
      </c>
      <c r="K428" s="342">
        <v>8</v>
      </c>
      <c r="L428" s="285">
        <f>IF(tabItens[[#This Row],[Média]] &gt; 0, tabItens[[#This Row],[QTDE ATUAL]] / tabItens[[#This Row],[Média]],999.9)</f>
        <v>52.8</v>
      </c>
      <c r="M428" s="286">
        <v>0</v>
      </c>
      <c r="N428" s="287">
        <f>tabItens[[#This Row],[VALOR UNIT.]] * tabItens[[#This Row],[LC]]</f>
        <v>0</v>
      </c>
      <c r="O428" s="344" t="s">
        <v>2135</v>
      </c>
      <c r="P428" s="289"/>
      <c r="Q428" s="345"/>
      <c r="R428" s="343"/>
      <c r="S428" s="346"/>
      <c r="T428" s="292">
        <f>ROUNDDOWN(IFERROR(tabItens[[#This Row],[ATA DT.VALID.]] - $D$1,0) / 30,0)</f>
        <v>-1507</v>
      </c>
      <c r="U428" s="277" t="s">
        <v>1008</v>
      </c>
      <c r="V428" s="293">
        <v>1</v>
      </c>
      <c r="W428" s="294" t="s">
        <v>2105</v>
      </c>
      <c r="X428" s="295">
        <v>61</v>
      </c>
      <c r="Y428" s="296">
        <v>8</v>
      </c>
      <c r="Z428" s="297"/>
      <c r="AA428" s="298"/>
      <c r="AB428" s="299"/>
      <c r="AC428" s="299"/>
      <c r="AD428" s="298"/>
      <c r="AE428" s="299"/>
      <c r="AF428" s="292"/>
      <c r="AG428" s="300" t="s">
        <v>904</v>
      </c>
      <c r="AH428" s="301"/>
      <c r="AI428" s="292">
        <v>4</v>
      </c>
      <c r="AJ428" s="301">
        <v>42559</v>
      </c>
      <c r="AK428" s="301" t="s">
        <v>892</v>
      </c>
      <c r="AL428" s="301">
        <v>42551</v>
      </c>
      <c r="AM428" s="346"/>
      <c r="AN428" s="339"/>
      <c r="AO428" s="302" t="str">
        <f>_xlfn.IFNA(IF(VLOOKUP(tabItens[[#This Row],[CÓDIGO]],tabExcluirDoEstoque[#Data],1,FALSE),"sim",""),"")</f>
        <v/>
      </c>
      <c r="AP428" s="303" t="str">
        <f ca="1">IF(OR(ISBLANK(tabItens[[#This Row],[ATA DT.VALID.]]),tabItens[[#This Row],[ATA DT.VALID.]]="",tabItens[[#This Row],[ATA DT.VALID.]]=" "),"",IF(TYPE(tabItens[[#This Row],[ATA DT.VALID.]])=1,ROUNDUP((tabItens[[#This Row],[ATA DT.VALID.]]-TODAY())/7,0),""))</f>
        <v/>
      </c>
      <c r="AQ428" s="304">
        <v>0</v>
      </c>
      <c r="AR428" s="305" t="str">
        <f>IF(ISBLANK(tabItens[[#This Row],[CÓDIGO]]),"",IFERROR(VLOOKUP(tabItens[[#This Row],[CÓDIGO]],Consumo!$C$3:$AC$862,26,FALSE),0))</f>
        <v>04.2023</v>
      </c>
      <c r="AS428" s="306">
        <f>SUMIF(Consumo!$C$3:$C$862,tabItens[[#This Row],[CÓDIGO]],Consumo!$N$3:$N$862) + SUMIF(Consumo!$C$3:$C$862,tabItens[[#This Row],[CÓDIGO]],Consumo!$O$3:$O$862) + SUMIF(Consumo!$C$3:$C$862,tabItens[[#This Row],[CÓDIGO]],Consumo!$P$3:$P$862) + SUMIF(Consumo!$C$3:$C$862,tabItens[[#This Row],[CÓDIGO]],Consumo!$Q$3:$Q$862)</f>
        <v>0</v>
      </c>
      <c r="AT428" s="306">
        <f>SUMIF(Consumo!$C$3:$C$862,tabItens[[#This Row],[CÓDIGO]],Consumo!$Z$3:$Z$862)</f>
        <v>8</v>
      </c>
      <c r="AU428" s="307">
        <f>SUMIF(Consumo!$C$3:$C$862,tabItens[[#This Row],[CÓDIGO]],Consumo!$AA$3:$AA$862)</f>
        <v>8</v>
      </c>
      <c r="AV428" s="308">
        <f>SUMIF(Consumo!$C$3:$C$862,tabItens[[#This Row],[CÓDIGO]],Consumo!$Y$3:$Y$862)</f>
        <v>0.41666666666666669</v>
      </c>
      <c r="AW428" s="281">
        <f>tabItens[[#This Row],[QTDE ATUAL]] + tabItens[[#This Row],[RC QTDE]] + tabItens[[#This Row],[AF SALDO]] + tabItens[[#This Row],[Recentes]]</f>
        <v>22</v>
      </c>
      <c r="AX428" s="309">
        <v>5</v>
      </c>
      <c r="AY428" s="309">
        <v>4</v>
      </c>
      <c r="AZ428" s="309">
        <f>IF(ISBLANK(tabItens[[#This Row],[CÓDIGO]]),"",tabItens[[#This Row],[PontoMês]] * (AZ$2+tabItens[[#This Row],[PontoQtM]]))</f>
        <v>20</v>
      </c>
      <c r="BA428" s="308">
        <f>tabItens[[#This Row],[PontoPed]] - tabItens[[#This Row],[Saldo]] + (1/10)</f>
        <v>-1.9</v>
      </c>
      <c r="BB428" s="308">
        <f xml:space="preserve"> tabItens[[#This Row],[PontoMês]] * BB$2 - tabItens[[#This Row],[QTDE ATUAL]] - (1/10)</f>
        <v>-17.100000000000001</v>
      </c>
      <c r="BC428" s="310">
        <f>IF( tabItens[[#This Row],[PontoPed]]&gt;0, IF(tabItens[[#This Row],[PontoPed]]&lt;1, 1, IF( tabItens[[#This Row],[Saldo]]&gt;tabItens[[#This Row],[PontoPed]], 0, (tabItens[[#This Row],[PontoPed]]-tabItens[[#This Row],[Saldo]])/tabItens[[#This Row],[PontoPed]] ) ), 0 )</f>
        <v>0</v>
      </c>
      <c r="BD428" s="311">
        <f>ROUNDDOWN(IF( OR( AND(tabItens[[#This Row],[PontoPed]]&lt;tabItens[[#This Row],[Saldo]],tabItens[[#This Row],[Saldo]]&gt;0), tabItens[[#This Row],[PontoPed]]=0), 99, IF(AND(tabItens[[#This Row],[Saldo]]=0,tabItens[[#This Row],[PontoPed]]&gt;0), 0, (1-tabItens[[#This Row],[PctAb]])*10 ) ),0)</f>
        <v>99</v>
      </c>
      <c r="BE428" s="312">
        <f>MAX(ROUNDDOWN( IF(tabItens[[#This Row],[Abaixo]] &gt; 0,   tabItens[[#This Row],[Abaixo]] + (tabItens[[#This Row],[PontoMês]] * IF( OR( ISBLANK(tabItens[[#This Row],[ATA Nº/ANO]]), tabItens[[#This Row],[ATA Nº/ANO]] = ""),BE$2,BE$1)),0),0),0)</f>
        <v>0</v>
      </c>
      <c r="BF42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8" s="313">
        <f>SUMIF(Consumo!$C$3:$C$862,tabItens[[#This Row],[CÓDIGO]],Consumo!$E$3:$E$862)</f>
        <v>0</v>
      </c>
      <c r="BH428" s="314">
        <f>IF(AND(tabItens[[#This Row],[Pend]] &gt; 0,tabItens[[#This Row],[Consumo]] &lt;&gt; 0), tabItens[[#This Row],[Pend]] / tabItens[[#This Row],[Consumo]], 0 )</f>
        <v>0</v>
      </c>
      <c r="BI428" s="313"/>
      <c r="BJ428" s="313"/>
      <c r="BK428" s="315" t="s">
        <v>907</v>
      </c>
    </row>
    <row r="429" spans="1:63" x14ac:dyDescent="0.3">
      <c r="A429" s="336">
        <v>13116</v>
      </c>
      <c r="B429" s="277" t="s">
        <v>1052</v>
      </c>
      <c r="C429" s="337" t="s">
        <v>264</v>
      </c>
      <c r="D429" s="338">
        <v>59.9</v>
      </c>
      <c r="E429" s="339"/>
      <c r="F429" s="339"/>
      <c r="G429" s="339" t="s">
        <v>892</v>
      </c>
      <c r="H429" s="281">
        <v>40</v>
      </c>
      <c r="I429" s="340">
        <v>103003</v>
      </c>
      <c r="J429" s="341">
        <v>59.9</v>
      </c>
      <c r="K429" s="342">
        <v>28</v>
      </c>
      <c r="L429" s="285">
        <f>IF(tabItens[[#This Row],[Média]] &gt; 0, tabItens[[#This Row],[QTDE ATUAL]] / tabItens[[#This Row],[Média]],999.9)</f>
        <v>22.857142857142858</v>
      </c>
      <c r="M429" s="286">
        <v>0</v>
      </c>
      <c r="N429" s="287">
        <f>tabItens[[#This Row],[VALOR UNIT.]] * tabItens[[#This Row],[LC]]</f>
        <v>0</v>
      </c>
      <c r="O429" s="344" t="s">
        <v>2135</v>
      </c>
      <c r="P429" s="289"/>
      <c r="Q429" s="345"/>
      <c r="R429" s="343"/>
      <c r="S429" s="346"/>
      <c r="T429" s="292">
        <f>ROUNDDOWN(IFERROR(tabItens[[#This Row],[ATA DT.VALID.]] - $D$1,0) / 30,0)</f>
        <v>-1507</v>
      </c>
      <c r="U429" s="277" t="s">
        <v>1053</v>
      </c>
      <c r="V429" s="293">
        <v>1</v>
      </c>
      <c r="W429" s="294" t="s">
        <v>2105</v>
      </c>
      <c r="X429" s="295">
        <v>61</v>
      </c>
      <c r="Y429" s="296">
        <v>15</v>
      </c>
      <c r="Z429" s="297"/>
      <c r="AA429" s="298"/>
      <c r="AB429" s="299"/>
      <c r="AC429" s="299"/>
      <c r="AD429" s="298"/>
      <c r="AE429" s="299"/>
      <c r="AF429" s="292"/>
      <c r="AG429" s="300" t="s">
        <v>904</v>
      </c>
      <c r="AH429" s="301"/>
      <c r="AI429" s="292">
        <v>10</v>
      </c>
      <c r="AJ429" s="301">
        <v>43416</v>
      </c>
      <c r="AK429" s="301" t="s">
        <v>892</v>
      </c>
      <c r="AL429" s="301">
        <v>44985</v>
      </c>
      <c r="AM429" s="346"/>
      <c r="AN429" s="339"/>
      <c r="AO429" s="302" t="str">
        <f>_xlfn.IFNA(IF(VLOOKUP(tabItens[[#This Row],[CÓDIGO]],tabExcluirDoEstoque[#Data],1,FALSE),"sim",""),"")</f>
        <v/>
      </c>
      <c r="AP429" s="303" t="str">
        <f ca="1">IF(OR(ISBLANK(tabItens[[#This Row],[ATA DT.VALID.]]),tabItens[[#This Row],[ATA DT.VALID.]]="",tabItens[[#This Row],[ATA DT.VALID.]]=" "),"",IF(TYPE(tabItens[[#This Row],[ATA DT.VALID.]])=1,ROUNDUP((tabItens[[#This Row],[ATA DT.VALID.]]-TODAY())/7,0),""))</f>
        <v/>
      </c>
      <c r="AQ429" s="304">
        <v>0</v>
      </c>
      <c r="AR429" s="305" t="str">
        <f>IF(ISBLANK(tabItens[[#This Row],[CÓDIGO]]),"",IFERROR(VLOOKUP(tabItens[[#This Row],[CÓDIGO]],Consumo!$C$3:$AC$862,26,FALSE),0))</f>
        <v>06.2023</v>
      </c>
      <c r="AS429" s="306">
        <f>SUMIF(Consumo!$C$3:$C$862,tabItens[[#This Row],[CÓDIGO]],Consumo!$N$3:$N$862) + SUMIF(Consumo!$C$3:$C$862,tabItens[[#This Row],[CÓDIGO]],Consumo!$O$3:$O$862) + SUMIF(Consumo!$C$3:$C$862,tabItens[[#This Row],[CÓDIGO]],Consumo!$P$3:$P$862) + SUMIF(Consumo!$C$3:$C$862,tabItens[[#This Row],[CÓDIGO]],Consumo!$Q$3:$Q$862)</f>
        <v>20</v>
      </c>
      <c r="AT429" s="306">
        <f>SUMIF(Consumo!$C$3:$C$862,tabItens[[#This Row],[CÓDIGO]],Consumo!$Z$3:$Z$862)</f>
        <v>28</v>
      </c>
      <c r="AU429" s="307">
        <f>SUMIF(Consumo!$C$3:$C$862,tabItens[[#This Row],[CÓDIGO]],Consumo!$AA$3:$AA$862)</f>
        <v>20</v>
      </c>
      <c r="AV429" s="308">
        <f>SUMIF(Consumo!$C$3:$C$862,tabItens[[#This Row],[CÓDIGO]],Consumo!$Y$3:$Y$862)</f>
        <v>1.75</v>
      </c>
      <c r="AW429" s="281">
        <f>tabItens[[#This Row],[QTDE ATUAL]] + tabItens[[#This Row],[RC QTDE]] + tabItens[[#This Row],[AF SALDO]] + tabItens[[#This Row],[Recentes]]</f>
        <v>40</v>
      </c>
      <c r="AX429" s="309">
        <v>5</v>
      </c>
      <c r="AY429" s="309">
        <v>4</v>
      </c>
      <c r="AZ429" s="309">
        <f>IF(ISBLANK(tabItens[[#This Row],[CÓDIGO]]),"",tabItens[[#This Row],[PontoMês]] * (AZ$2+tabItens[[#This Row],[PontoQtM]]))</f>
        <v>20</v>
      </c>
      <c r="BA429" s="308">
        <f>tabItens[[#This Row],[PontoPed]] - tabItens[[#This Row],[Saldo]] + (1/10)</f>
        <v>-19.899999999999999</v>
      </c>
      <c r="BB429" s="308">
        <f xml:space="preserve"> tabItens[[#This Row],[PontoMês]] * BB$2 - tabItens[[#This Row],[QTDE ATUAL]] - (1/10)</f>
        <v>-35.1</v>
      </c>
      <c r="BC429" s="310">
        <f>IF( tabItens[[#This Row],[PontoPed]]&gt;0, IF(tabItens[[#This Row],[PontoPed]]&lt;1, 1, IF( tabItens[[#This Row],[Saldo]]&gt;tabItens[[#This Row],[PontoPed]], 0, (tabItens[[#This Row],[PontoPed]]-tabItens[[#This Row],[Saldo]])/tabItens[[#This Row],[PontoPed]] ) ), 0 )</f>
        <v>0</v>
      </c>
      <c r="BD429" s="311">
        <f>ROUNDDOWN(IF( OR( AND(tabItens[[#This Row],[PontoPed]]&lt;tabItens[[#This Row],[Saldo]],tabItens[[#This Row],[Saldo]]&gt;0), tabItens[[#This Row],[PontoPed]]=0), 99, IF(AND(tabItens[[#This Row],[Saldo]]=0,tabItens[[#This Row],[PontoPed]]&gt;0), 0, (1-tabItens[[#This Row],[PctAb]])*10 ) ),0)</f>
        <v>99</v>
      </c>
      <c r="BE429" s="312">
        <f>MAX(ROUNDDOWN( IF(tabItens[[#This Row],[Abaixo]] &gt; 0,   tabItens[[#This Row],[Abaixo]] + (tabItens[[#This Row],[PontoMês]] * IF( OR( ISBLANK(tabItens[[#This Row],[ATA Nº/ANO]]), tabItens[[#This Row],[ATA Nº/ANO]] = ""),BE$2,BE$1)),0),0),0)</f>
        <v>0</v>
      </c>
      <c r="BF42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29" s="313">
        <f>SUMIF(Consumo!$C$3:$C$862,tabItens[[#This Row],[CÓDIGO]],Consumo!$E$3:$E$862)</f>
        <v>0</v>
      </c>
      <c r="BH429" s="314">
        <f>IF(AND(tabItens[[#This Row],[Pend]] &gt; 0,tabItens[[#This Row],[Consumo]] &lt;&gt; 0), tabItens[[#This Row],[Pend]] / tabItens[[#This Row],[Consumo]], 0 )</f>
        <v>0</v>
      </c>
      <c r="BI429" s="313"/>
      <c r="BJ429" s="313"/>
      <c r="BK429" s="315" t="s">
        <v>907</v>
      </c>
    </row>
    <row r="430" spans="1:63" x14ac:dyDescent="0.3">
      <c r="A430" s="336">
        <v>13563</v>
      </c>
      <c r="B430" s="277" t="s">
        <v>1088</v>
      </c>
      <c r="C430" s="337" t="s">
        <v>264</v>
      </c>
      <c r="D430" s="338">
        <v>0.37</v>
      </c>
      <c r="E430" s="339"/>
      <c r="F430" s="339"/>
      <c r="G430" s="339" t="s">
        <v>892</v>
      </c>
      <c r="H430" s="281">
        <v>289</v>
      </c>
      <c r="I430" s="340">
        <v>103003</v>
      </c>
      <c r="J430" s="341">
        <v>0.37</v>
      </c>
      <c r="K430" s="342">
        <v>240</v>
      </c>
      <c r="L430" s="285">
        <f>IF(tabItens[[#This Row],[Média]] &gt; 0, tabItens[[#This Row],[QTDE ATUAL]] / tabItens[[#This Row],[Média]],999.9)</f>
        <v>15.413333333333334</v>
      </c>
      <c r="M430" s="286">
        <v>0</v>
      </c>
      <c r="N430" s="287">
        <f>tabItens[[#This Row],[VALOR UNIT.]] * tabItens[[#This Row],[LC]]</f>
        <v>0</v>
      </c>
      <c r="O430" s="344" t="s">
        <v>2135</v>
      </c>
      <c r="P430" s="289"/>
      <c r="Q430" s="345"/>
      <c r="R430" s="343"/>
      <c r="S430" s="346"/>
      <c r="T430" s="292">
        <f>ROUNDDOWN(IFERROR(tabItens[[#This Row],[ATA DT.VALID.]] - $D$1,0) / 30,0)</f>
        <v>-1507</v>
      </c>
      <c r="U430" s="277" t="s">
        <v>1053</v>
      </c>
      <c r="V430" s="293">
        <v>1</v>
      </c>
      <c r="W430" s="294" t="s">
        <v>2105</v>
      </c>
      <c r="X430" s="295">
        <v>61</v>
      </c>
      <c r="Y430" s="296">
        <v>15</v>
      </c>
      <c r="Z430" s="297"/>
      <c r="AA430" s="298"/>
      <c r="AB430" s="299"/>
      <c r="AC430" s="299"/>
      <c r="AD430" s="298"/>
      <c r="AE430" s="299"/>
      <c r="AF430" s="292"/>
      <c r="AG430" s="300" t="s">
        <v>904</v>
      </c>
      <c r="AH430" s="301"/>
      <c r="AI430" s="292">
        <v>160</v>
      </c>
      <c r="AJ430" s="301">
        <v>45169</v>
      </c>
      <c r="AK430" s="301" t="s">
        <v>892</v>
      </c>
      <c r="AL430" s="301">
        <v>45145</v>
      </c>
      <c r="AM430" s="346"/>
      <c r="AN430" s="339"/>
      <c r="AO430" s="302" t="str">
        <f>_xlfn.IFNA(IF(VLOOKUP(tabItens[[#This Row],[CÓDIGO]],tabExcluirDoEstoque[#Data],1,FALSE),"sim",""),"")</f>
        <v/>
      </c>
      <c r="AP430" s="303" t="str">
        <f ca="1">IF(OR(ISBLANK(tabItens[[#This Row],[ATA DT.VALID.]]),tabItens[[#This Row],[ATA DT.VALID.]]="",tabItens[[#This Row],[ATA DT.VALID.]]=" "),"",IF(TYPE(tabItens[[#This Row],[ATA DT.VALID.]])=1,ROUNDUP((tabItens[[#This Row],[ATA DT.VALID.]]-TODAY())/7,0),""))</f>
        <v/>
      </c>
      <c r="AQ430" s="304">
        <v>0</v>
      </c>
      <c r="AR430" s="305" t="str">
        <f>IF(ISBLANK(tabItens[[#This Row],[CÓDIGO]]),"",IFERROR(VLOOKUP(tabItens[[#This Row],[CÓDIGO]],Consumo!$C$3:$AC$862,26,FALSE),0))</f>
        <v>07.2023</v>
      </c>
      <c r="AS430" s="306">
        <f>SUMIF(Consumo!$C$3:$C$862,tabItens[[#This Row],[CÓDIGO]],Consumo!$N$3:$N$862) + SUMIF(Consumo!$C$3:$C$862,tabItens[[#This Row],[CÓDIGO]],Consumo!$O$3:$O$862) + SUMIF(Consumo!$C$3:$C$862,tabItens[[#This Row],[CÓDIGO]],Consumo!$P$3:$P$862) + SUMIF(Consumo!$C$3:$C$862,tabItens[[#This Row],[CÓDIGO]],Consumo!$Q$3:$Q$862)</f>
        <v>81</v>
      </c>
      <c r="AT430" s="306">
        <f>SUMIF(Consumo!$C$3:$C$862,tabItens[[#This Row],[CÓDIGO]],Consumo!$Z$3:$Z$862)</f>
        <v>231</v>
      </c>
      <c r="AU430" s="307">
        <f>SUMIF(Consumo!$C$3:$C$862,tabItens[[#This Row],[CÓDIGO]],Consumo!$AA$3:$AA$862)</f>
        <v>80</v>
      </c>
      <c r="AV430" s="308">
        <f>SUMIF(Consumo!$C$3:$C$862,tabItens[[#This Row],[CÓDIGO]],Consumo!$Y$3:$Y$862)</f>
        <v>18.75</v>
      </c>
      <c r="AW430" s="281">
        <f>tabItens[[#This Row],[QTDE ATUAL]] + tabItens[[#This Row],[RC QTDE]] + tabItens[[#This Row],[AF SALDO]] + tabItens[[#This Row],[Recentes]]</f>
        <v>289</v>
      </c>
      <c r="AX430" s="309">
        <v>40</v>
      </c>
      <c r="AY430" s="309">
        <v>4</v>
      </c>
      <c r="AZ430" s="309">
        <f>IF(ISBLANK(tabItens[[#This Row],[CÓDIGO]]),"",tabItens[[#This Row],[PontoMês]] * (AZ$2+tabItens[[#This Row],[PontoQtM]]))</f>
        <v>160</v>
      </c>
      <c r="BA430" s="308">
        <f>tabItens[[#This Row],[PontoPed]] - tabItens[[#This Row],[Saldo]] + (1/10)</f>
        <v>-128.9</v>
      </c>
      <c r="BB430" s="308">
        <f xml:space="preserve"> tabItens[[#This Row],[PontoMês]] * BB$2 - tabItens[[#This Row],[QTDE ATUAL]] - (1/10)</f>
        <v>-249.1</v>
      </c>
      <c r="BC430" s="310">
        <f>IF( tabItens[[#This Row],[PontoPed]]&gt;0, IF(tabItens[[#This Row],[PontoPed]]&lt;1, 1, IF( tabItens[[#This Row],[Saldo]]&gt;tabItens[[#This Row],[PontoPed]], 0, (tabItens[[#This Row],[PontoPed]]-tabItens[[#This Row],[Saldo]])/tabItens[[#This Row],[PontoPed]] ) ), 0 )</f>
        <v>0</v>
      </c>
      <c r="BD430" s="311">
        <f>ROUNDDOWN(IF( OR( AND(tabItens[[#This Row],[PontoPed]]&lt;tabItens[[#This Row],[Saldo]],tabItens[[#This Row],[Saldo]]&gt;0), tabItens[[#This Row],[PontoPed]]=0), 99, IF(AND(tabItens[[#This Row],[Saldo]]=0,tabItens[[#This Row],[PontoPed]]&gt;0), 0, (1-tabItens[[#This Row],[PctAb]])*10 ) ),0)</f>
        <v>99</v>
      </c>
      <c r="BE430" s="312">
        <f>MAX(ROUNDDOWN( IF(tabItens[[#This Row],[Abaixo]] &gt; 0,   tabItens[[#This Row],[Abaixo]] + (tabItens[[#This Row],[PontoMês]] * IF( OR( ISBLANK(tabItens[[#This Row],[ATA Nº/ANO]]), tabItens[[#This Row],[ATA Nº/ANO]] = ""),BE$2,BE$1)),0),0),0)</f>
        <v>0</v>
      </c>
      <c r="BF43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0" s="313">
        <f>SUMIF(Consumo!$C$3:$C$862,tabItens[[#This Row],[CÓDIGO]],Consumo!$E$3:$E$862)</f>
        <v>0</v>
      </c>
      <c r="BH430" s="314">
        <f>IF(AND(tabItens[[#This Row],[Pend]] &gt; 0,tabItens[[#This Row],[Consumo]] &lt;&gt; 0), tabItens[[#This Row],[Pend]] / tabItens[[#This Row],[Consumo]], 0 )</f>
        <v>0</v>
      </c>
      <c r="BI430" s="313"/>
      <c r="BJ430" s="313"/>
      <c r="BK430" s="315" t="s">
        <v>907</v>
      </c>
    </row>
    <row r="431" spans="1:63" x14ac:dyDescent="0.3">
      <c r="A431" s="336">
        <v>104667</v>
      </c>
      <c r="B431" s="277" t="s">
        <v>1648</v>
      </c>
      <c r="C431" s="337" t="s">
        <v>264</v>
      </c>
      <c r="D431" s="338">
        <v>184</v>
      </c>
      <c r="E431" s="339"/>
      <c r="F431" s="339"/>
      <c r="G431" s="339" t="s">
        <v>892</v>
      </c>
      <c r="H431" s="281">
        <v>96</v>
      </c>
      <c r="I431" s="340">
        <v>103003</v>
      </c>
      <c r="J431" s="341">
        <v>184</v>
      </c>
      <c r="K431" s="342">
        <v>75</v>
      </c>
      <c r="L431" s="285">
        <f>IF(tabItens[[#This Row],[Média]] &gt; 0, tabItens[[#This Row],[QTDE ATUAL]] / tabItens[[#This Row],[Média]],999.9)</f>
        <v>13.714285714285714</v>
      </c>
      <c r="M431" s="286">
        <v>0</v>
      </c>
      <c r="N431" s="287">
        <f>tabItens[[#This Row],[VALOR UNIT.]] * tabItens[[#This Row],[LC]]</f>
        <v>0</v>
      </c>
      <c r="O431" s="344" t="s">
        <v>2135</v>
      </c>
      <c r="P431" s="289"/>
      <c r="Q431" s="345"/>
      <c r="R431" s="343"/>
      <c r="S431" s="346"/>
      <c r="T431" s="292">
        <f>ROUNDDOWN(IFERROR(tabItens[[#This Row],[ATA DT.VALID.]] - $D$1,0) / 30,0)</f>
        <v>-1507</v>
      </c>
      <c r="U431" s="277" t="s">
        <v>1053</v>
      </c>
      <c r="V431" s="293">
        <v>1</v>
      </c>
      <c r="W431" s="294" t="s">
        <v>2105</v>
      </c>
      <c r="X431" s="295">
        <v>61</v>
      </c>
      <c r="Y431" s="296">
        <v>15</v>
      </c>
      <c r="Z431" s="297"/>
      <c r="AA431" s="298"/>
      <c r="AB431" s="299"/>
      <c r="AC431" s="299">
        <v>9756</v>
      </c>
      <c r="AD431" s="298">
        <v>2023</v>
      </c>
      <c r="AE431" s="299">
        <v>0</v>
      </c>
      <c r="AF431" s="292">
        <v>50</v>
      </c>
      <c r="AG431" s="300" t="s">
        <v>2093</v>
      </c>
      <c r="AH431" s="301">
        <v>45162</v>
      </c>
      <c r="AI431" s="292">
        <v>30</v>
      </c>
      <c r="AJ431" s="301">
        <v>44615</v>
      </c>
      <c r="AK431" s="301">
        <v>39472</v>
      </c>
      <c r="AL431" s="301">
        <v>45146</v>
      </c>
      <c r="AM431" s="346"/>
      <c r="AN431" s="339"/>
      <c r="AO431" s="302" t="str">
        <f>_xlfn.IFNA(IF(VLOOKUP(tabItens[[#This Row],[CÓDIGO]],tabExcluirDoEstoque[#Data],1,FALSE),"sim",""),"")</f>
        <v/>
      </c>
      <c r="AP431" s="303" t="str">
        <f ca="1">IF(OR(ISBLANK(tabItens[[#This Row],[ATA DT.VALID.]]),tabItens[[#This Row],[ATA DT.VALID.]]="",tabItens[[#This Row],[ATA DT.VALID.]]=" "),"",IF(TYPE(tabItens[[#This Row],[ATA DT.VALID.]])=1,ROUNDUP((tabItens[[#This Row],[ATA DT.VALID.]]-TODAY())/7,0),""))</f>
        <v/>
      </c>
      <c r="AQ431" s="304">
        <v>0</v>
      </c>
      <c r="AR431" s="305" t="str">
        <f>IF(ISBLANK(tabItens[[#This Row],[CÓDIGO]]),"",IFERROR(VLOOKUP(tabItens[[#This Row],[CÓDIGO]],Consumo!$C$3:$AC$862,26,FALSE),0))</f>
        <v>09.2023</v>
      </c>
      <c r="AS431" s="306">
        <f>SUMIF(Consumo!$C$3:$C$862,tabItens[[#This Row],[CÓDIGO]],Consumo!$N$3:$N$862) + SUMIF(Consumo!$C$3:$C$862,tabItens[[#This Row],[CÓDIGO]],Consumo!$O$3:$O$862) + SUMIF(Consumo!$C$3:$C$862,tabItens[[#This Row],[CÓDIGO]],Consumo!$P$3:$P$862) + SUMIF(Consumo!$C$3:$C$862,tabItens[[#This Row],[CÓDIGO]],Consumo!$Q$3:$Q$862)</f>
        <v>39</v>
      </c>
      <c r="AT431" s="306">
        <f>SUMIF(Consumo!$C$3:$C$862,tabItens[[#This Row],[CÓDIGO]],Consumo!$Z$3:$Z$862)</f>
        <v>88</v>
      </c>
      <c r="AU431" s="307">
        <f>SUMIF(Consumo!$C$3:$C$862,tabItens[[#This Row],[CÓDIGO]],Consumo!$AA$3:$AA$862)</f>
        <v>25</v>
      </c>
      <c r="AV431" s="308">
        <f>SUMIF(Consumo!$C$3:$C$862,tabItens[[#This Row],[CÓDIGO]],Consumo!$Y$3:$Y$862)</f>
        <v>7</v>
      </c>
      <c r="AW431" s="281">
        <f>tabItens[[#This Row],[QTDE ATUAL]] + tabItens[[#This Row],[RC QTDE]] + tabItens[[#This Row],[AF SALDO]] + tabItens[[#This Row],[Recentes]]</f>
        <v>96</v>
      </c>
      <c r="AX431" s="309">
        <v>17</v>
      </c>
      <c r="AY431" s="309">
        <v>4</v>
      </c>
      <c r="AZ431" s="309">
        <f>IF(ISBLANK(tabItens[[#This Row],[CÓDIGO]]),"",tabItens[[#This Row],[PontoMês]] * (AZ$2+tabItens[[#This Row],[PontoQtM]]))</f>
        <v>68</v>
      </c>
      <c r="BA431" s="308">
        <f>tabItens[[#This Row],[PontoPed]] - tabItens[[#This Row],[Saldo]] + (1/10)</f>
        <v>-27.9</v>
      </c>
      <c r="BB431" s="308">
        <f xml:space="preserve"> tabItens[[#This Row],[PontoMês]] * BB$2 - tabItens[[#This Row],[QTDE ATUAL]] - (1/10)</f>
        <v>-79.099999999999994</v>
      </c>
      <c r="BC431" s="310">
        <f>IF( tabItens[[#This Row],[PontoPed]]&gt;0, IF(tabItens[[#This Row],[PontoPed]]&lt;1, 1, IF( tabItens[[#This Row],[Saldo]]&gt;tabItens[[#This Row],[PontoPed]], 0, (tabItens[[#This Row],[PontoPed]]-tabItens[[#This Row],[Saldo]])/tabItens[[#This Row],[PontoPed]] ) ), 0 )</f>
        <v>0</v>
      </c>
      <c r="BD431" s="311">
        <f>ROUNDDOWN(IF( OR( AND(tabItens[[#This Row],[PontoPed]]&lt;tabItens[[#This Row],[Saldo]],tabItens[[#This Row],[Saldo]]&gt;0), tabItens[[#This Row],[PontoPed]]=0), 99, IF(AND(tabItens[[#This Row],[Saldo]]=0,tabItens[[#This Row],[PontoPed]]&gt;0), 0, (1-tabItens[[#This Row],[PctAb]])*10 ) ),0)</f>
        <v>99</v>
      </c>
      <c r="BE431" s="312">
        <f>MAX(ROUNDDOWN( IF(tabItens[[#This Row],[Abaixo]] &gt; 0,   tabItens[[#This Row],[Abaixo]] + (tabItens[[#This Row],[PontoMês]] * IF( OR( ISBLANK(tabItens[[#This Row],[ATA Nº/ANO]]), tabItens[[#This Row],[ATA Nº/ANO]] = ""),BE$2,BE$1)),0),0),0)</f>
        <v>0</v>
      </c>
      <c r="BF43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1" s="313">
        <f>SUMIF(Consumo!$C$3:$C$862,tabItens[[#This Row],[CÓDIGO]],Consumo!$E$3:$E$862)</f>
        <v>0</v>
      </c>
      <c r="BH431" s="314">
        <f>IF(AND(tabItens[[#This Row],[Pend]] &gt; 0,tabItens[[#This Row],[Consumo]] &lt;&gt; 0), tabItens[[#This Row],[Pend]] / tabItens[[#This Row],[Consumo]], 0 )</f>
        <v>0</v>
      </c>
      <c r="BI431" s="313"/>
      <c r="BJ431" s="313"/>
      <c r="BK431" s="315" t="s">
        <v>907</v>
      </c>
    </row>
    <row r="432" spans="1:63" x14ac:dyDescent="0.3">
      <c r="A432" s="336">
        <v>40086</v>
      </c>
      <c r="B432" s="277" t="s">
        <v>1314</v>
      </c>
      <c r="C432" s="337" t="s">
        <v>264</v>
      </c>
      <c r="D432" s="338">
        <v>1.84</v>
      </c>
      <c r="E432" s="339"/>
      <c r="F432" s="339"/>
      <c r="G432" s="339" t="s">
        <v>892</v>
      </c>
      <c r="H432" s="281">
        <v>927</v>
      </c>
      <c r="I432" s="340">
        <v>103003</v>
      </c>
      <c r="J432" s="341">
        <v>1.84</v>
      </c>
      <c r="K432" s="342">
        <v>24</v>
      </c>
      <c r="L432" s="285">
        <f>IF(tabItens[[#This Row],[Média]] &gt; 0, tabItens[[#This Row],[QTDE ATUAL]] / tabItens[[#This Row],[Média]],999.9)</f>
        <v>741.6</v>
      </c>
      <c r="M432" s="286">
        <v>0</v>
      </c>
      <c r="N432" s="287">
        <f>tabItens[[#This Row],[VALOR UNIT.]] * tabItens[[#This Row],[LC]]</f>
        <v>0</v>
      </c>
      <c r="O432" s="344" t="s">
        <v>2168</v>
      </c>
      <c r="P432" s="289"/>
      <c r="Q432" s="345"/>
      <c r="R432" s="343"/>
      <c r="S432" s="346"/>
      <c r="T432" s="292">
        <f>ROUNDDOWN(IFERROR(tabItens[[#This Row],[ATA DT.VALID.]] - $D$1,0) / 30,0)</f>
        <v>-1507</v>
      </c>
      <c r="U432" s="277" t="s">
        <v>1315</v>
      </c>
      <c r="V432" s="293">
        <v>1</v>
      </c>
      <c r="W432" s="294" t="s">
        <v>906</v>
      </c>
      <c r="X432" s="295">
        <v>51</v>
      </c>
      <c r="Y432" s="296">
        <v>17</v>
      </c>
      <c r="Z432" s="297"/>
      <c r="AA432" s="298"/>
      <c r="AB432" s="299"/>
      <c r="AC432" s="299"/>
      <c r="AD432" s="298"/>
      <c r="AE432" s="299"/>
      <c r="AF432" s="292"/>
      <c r="AG432" s="300" t="s">
        <v>904</v>
      </c>
      <c r="AH432" s="301"/>
      <c r="AI432" s="292">
        <v>8</v>
      </c>
      <c r="AJ432" s="301">
        <v>39646</v>
      </c>
      <c r="AK432" s="301" t="s">
        <v>892</v>
      </c>
      <c r="AL432" s="301">
        <v>44945</v>
      </c>
      <c r="AM432" s="346"/>
      <c r="AN432" s="339"/>
      <c r="AO432" s="302" t="str">
        <f>_xlfn.IFNA(IF(VLOOKUP(tabItens[[#This Row],[CÓDIGO]],tabExcluirDoEstoque[#Data],1,FALSE),"sim",""),"")</f>
        <v/>
      </c>
      <c r="AP432" s="303" t="str">
        <f ca="1">IF(OR(ISBLANK(tabItens[[#This Row],[ATA DT.VALID.]]),tabItens[[#This Row],[ATA DT.VALID.]]="",tabItens[[#This Row],[ATA DT.VALID.]]=" "),"",IF(TYPE(tabItens[[#This Row],[ATA DT.VALID.]])=1,ROUNDUP((tabItens[[#This Row],[ATA DT.VALID.]]-TODAY())/7,0),""))</f>
        <v/>
      </c>
      <c r="AQ432" s="304">
        <v>0</v>
      </c>
      <c r="AR432" s="305" t="str">
        <f>IF(ISBLANK(tabItens[[#This Row],[CÓDIGO]]),"",IFERROR(VLOOKUP(tabItens[[#This Row],[CÓDIGO]],Consumo!$C$3:$AC$862,26,FALSE),0))</f>
        <v>12.2022</v>
      </c>
      <c r="AS432" s="306">
        <f>SUMIF(Consumo!$C$3:$C$862,tabItens[[#This Row],[CÓDIGO]],Consumo!$N$3:$N$862) + SUMIF(Consumo!$C$3:$C$862,tabItens[[#This Row],[CÓDIGO]],Consumo!$O$3:$O$862) + SUMIF(Consumo!$C$3:$C$862,tabItens[[#This Row],[CÓDIGO]],Consumo!$P$3:$P$862) + SUMIF(Consumo!$C$3:$C$862,tabItens[[#This Row],[CÓDIGO]],Consumo!$Q$3:$Q$862)</f>
        <v>0</v>
      </c>
      <c r="AT432" s="306">
        <f>SUMIF(Consumo!$C$3:$C$862,tabItens[[#This Row],[CÓDIGO]],Consumo!$Z$3:$Z$862)</f>
        <v>24</v>
      </c>
      <c r="AU432" s="307">
        <f>SUMIF(Consumo!$C$3:$C$862,tabItens[[#This Row],[CÓDIGO]],Consumo!$AA$3:$AA$862)</f>
        <v>24</v>
      </c>
      <c r="AV432" s="308">
        <f>SUMIF(Consumo!$C$3:$C$862,tabItens[[#This Row],[CÓDIGO]],Consumo!$Y$3:$Y$862)</f>
        <v>1.25</v>
      </c>
      <c r="AW432" s="281">
        <f>tabItens[[#This Row],[QTDE ATUAL]] + tabItens[[#This Row],[RC QTDE]] + tabItens[[#This Row],[AF SALDO]] + tabItens[[#This Row],[Recentes]]</f>
        <v>927</v>
      </c>
      <c r="AX432" s="309">
        <v>21</v>
      </c>
      <c r="AY432" s="309">
        <v>4</v>
      </c>
      <c r="AZ432" s="309">
        <f>IF(ISBLANK(tabItens[[#This Row],[CÓDIGO]]),"",tabItens[[#This Row],[PontoMês]] * (AZ$2+tabItens[[#This Row],[PontoQtM]]))</f>
        <v>84</v>
      </c>
      <c r="BA432" s="308">
        <f>tabItens[[#This Row],[PontoPed]] - tabItens[[#This Row],[Saldo]] + (1/10)</f>
        <v>-842.9</v>
      </c>
      <c r="BB432" s="308">
        <f xml:space="preserve"> tabItens[[#This Row],[PontoMês]] * BB$2 - tabItens[[#This Row],[QTDE ATUAL]] - (1/10)</f>
        <v>-906.1</v>
      </c>
      <c r="BC432" s="310">
        <f>IF( tabItens[[#This Row],[PontoPed]]&gt;0, IF(tabItens[[#This Row],[PontoPed]]&lt;1, 1, IF( tabItens[[#This Row],[Saldo]]&gt;tabItens[[#This Row],[PontoPed]], 0, (tabItens[[#This Row],[PontoPed]]-tabItens[[#This Row],[Saldo]])/tabItens[[#This Row],[PontoPed]] ) ), 0 )</f>
        <v>0</v>
      </c>
      <c r="BD432" s="311">
        <f>ROUNDDOWN(IF( OR( AND(tabItens[[#This Row],[PontoPed]]&lt;tabItens[[#This Row],[Saldo]],tabItens[[#This Row],[Saldo]]&gt;0), tabItens[[#This Row],[PontoPed]]=0), 99, IF(AND(tabItens[[#This Row],[Saldo]]=0,tabItens[[#This Row],[PontoPed]]&gt;0), 0, (1-tabItens[[#This Row],[PctAb]])*10 ) ),0)</f>
        <v>99</v>
      </c>
      <c r="BE432" s="312">
        <f>MAX(ROUNDDOWN( IF(tabItens[[#This Row],[Abaixo]] &gt; 0,   tabItens[[#This Row],[Abaixo]] + (tabItens[[#This Row],[PontoMês]] * IF( OR( ISBLANK(tabItens[[#This Row],[ATA Nº/ANO]]), tabItens[[#This Row],[ATA Nº/ANO]] = ""),BE$2,BE$1)),0),0),0)</f>
        <v>0</v>
      </c>
      <c r="BF43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2" s="313">
        <f>SUMIF(Consumo!$C$3:$C$862,tabItens[[#This Row],[CÓDIGO]],Consumo!$E$3:$E$862)</f>
        <v>0</v>
      </c>
      <c r="BH432" s="314">
        <f>IF(AND(tabItens[[#This Row],[Pend]] &gt; 0,tabItens[[#This Row],[Consumo]] &lt;&gt; 0), tabItens[[#This Row],[Pend]] / tabItens[[#This Row],[Consumo]], 0 )</f>
        <v>0</v>
      </c>
      <c r="BI432" s="313"/>
      <c r="BJ432" s="313"/>
      <c r="BK432" s="315" t="s">
        <v>907</v>
      </c>
    </row>
    <row r="433" spans="1:63" x14ac:dyDescent="0.3">
      <c r="A433" s="336">
        <v>77557</v>
      </c>
      <c r="B433" s="277" t="s">
        <v>1471</v>
      </c>
      <c r="C433" s="337" t="s">
        <v>264</v>
      </c>
      <c r="D433" s="338">
        <v>128.13999999999999</v>
      </c>
      <c r="E433" s="339"/>
      <c r="F433" s="339"/>
      <c r="G433" s="339" t="s">
        <v>892</v>
      </c>
      <c r="H433" s="281">
        <v>186</v>
      </c>
      <c r="I433" s="340">
        <v>103003</v>
      </c>
      <c r="J433" s="341">
        <v>128.13999999999999</v>
      </c>
      <c r="K433" s="342">
        <v>43</v>
      </c>
      <c r="L433" s="285">
        <f>IF(tabItens[[#This Row],[Média]] &gt; 0, tabItens[[#This Row],[QTDE ATUAL]] / tabItens[[#This Row],[Média]],999.9)</f>
        <v>69.75</v>
      </c>
      <c r="M433" s="286">
        <v>0</v>
      </c>
      <c r="N433" s="287">
        <f>tabItens[[#This Row],[VALOR UNIT.]] * tabItens[[#This Row],[LC]]</f>
        <v>0</v>
      </c>
      <c r="O433" s="344" t="s">
        <v>2153</v>
      </c>
      <c r="P433" s="289"/>
      <c r="Q433" s="345"/>
      <c r="R433" s="343"/>
      <c r="S433" s="346"/>
      <c r="T433" s="292">
        <f>ROUNDDOWN(IFERROR(tabItens[[#This Row],[ATA DT.VALID.]] - $D$1,0) / 30,0)</f>
        <v>-1507</v>
      </c>
      <c r="U433" s="277" t="s">
        <v>1380</v>
      </c>
      <c r="V433" s="293">
        <v>1</v>
      </c>
      <c r="W433" s="294" t="s">
        <v>906</v>
      </c>
      <c r="X433" s="295">
        <v>74</v>
      </c>
      <c r="Y433" s="296">
        <v>3</v>
      </c>
      <c r="Z433" s="297"/>
      <c r="AA433" s="298"/>
      <c r="AB433" s="299"/>
      <c r="AC433" s="299"/>
      <c r="AD433" s="298"/>
      <c r="AE433" s="299"/>
      <c r="AF433" s="292"/>
      <c r="AG433" s="300" t="s">
        <v>904</v>
      </c>
      <c r="AH433" s="301"/>
      <c r="AI433" s="292">
        <v>14</v>
      </c>
      <c r="AJ433" s="301">
        <v>43745</v>
      </c>
      <c r="AK433" s="301">
        <v>38056</v>
      </c>
      <c r="AL433" s="301">
        <v>44238</v>
      </c>
      <c r="AM433" s="346"/>
      <c r="AN433" s="339"/>
      <c r="AO433" s="302" t="str">
        <f>_xlfn.IFNA(IF(VLOOKUP(tabItens[[#This Row],[CÓDIGO]],tabExcluirDoEstoque[#Data],1,FALSE),"sim",""),"")</f>
        <v/>
      </c>
      <c r="AP433" s="303" t="str">
        <f ca="1">IF(OR(ISBLANK(tabItens[[#This Row],[ATA DT.VALID.]]),tabItens[[#This Row],[ATA DT.VALID.]]="",tabItens[[#This Row],[ATA DT.VALID.]]=" "),"",IF(TYPE(tabItens[[#This Row],[ATA DT.VALID.]])=1,ROUNDUP((tabItens[[#This Row],[ATA DT.VALID.]]-TODAY())/7,0),""))</f>
        <v/>
      </c>
      <c r="AQ433" s="304">
        <v>0</v>
      </c>
      <c r="AR433" s="305" t="str">
        <f>IF(ISBLANK(tabItens[[#This Row],[CÓDIGO]]),"",IFERROR(VLOOKUP(tabItens[[#This Row],[CÓDIGO]],Consumo!$C$3:$AC$862,26,FALSE),0))</f>
        <v>06.2023</v>
      </c>
      <c r="AS433" s="306">
        <f>SUMIF(Consumo!$C$3:$C$862,tabItens[[#This Row],[CÓDIGO]],Consumo!$N$3:$N$862) + SUMIF(Consumo!$C$3:$C$862,tabItens[[#This Row],[CÓDIGO]],Consumo!$O$3:$O$862) + SUMIF(Consumo!$C$3:$C$862,tabItens[[#This Row],[CÓDIGO]],Consumo!$P$3:$P$862) + SUMIF(Consumo!$C$3:$C$862,tabItens[[#This Row],[CÓDIGO]],Consumo!$Q$3:$Q$862)</f>
        <v>34</v>
      </c>
      <c r="AT433" s="306">
        <f>SUMIF(Consumo!$C$3:$C$862,tabItens[[#This Row],[CÓDIGO]],Consumo!$Z$3:$Z$862)</f>
        <v>43</v>
      </c>
      <c r="AU433" s="307">
        <f>SUMIF(Consumo!$C$3:$C$862,tabItens[[#This Row],[CÓDIGO]],Consumo!$AA$3:$AA$862)</f>
        <v>34</v>
      </c>
      <c r="AV433" s="308">
        <f>SUMIF(Consumo!$C$3:$C$862,tabItens[[#This Row],[CÓDIGO]],Consumo!$Y$3:$Y$862)</f>
        <v>2.6666666666666665</v>
      </c>
      <c r="AW433" s="281">
        <f>tabItens[[#This Row],[QTDE ATUAL]] + tabItens[[#This Row],[RC QTDE]] + tabItens[[#This Row],[AF SALDO]] + tabItens[[#This Row],[Recentes]]</f>
        <v>186</v>
      </c>
      <c r="AX433" s="309">
        <v>5</v>
      </c>
      <c r="AY433" s="309">
        <v>4</v>
      </c>
      <c r="AZ433" s="309">
        <f>IF(ISBLANK(tabItens[[#This Row],[CÓDIGO]]),"",tabItens[[#This Row],[PontoMês]] * (AZ$2+tabItens[[#This Row],[PontoQtM]]))</f>
        <v>20</v>
      </c>
      <c r="BA433" s="308">
        <f>tabItens[[#This Row],[PontoPed]] - tabItens[[#This Row],[Saldo]] + (1/10)</f>
        <v>-165.9</v>
      </c>
      <c r="BB433" s="308">
        <f xml:space="preserve"> tabItens[[#This Row],[PontoMês]] * BB$2 - tabItens[[#This Row],[QTDE ATUAL]] - (1/10)</f>
        <v>-181.1</v>
      </c>
      <c r="BC433" s="310">
        <f>IF( tabItens[[#This Row],[PontoPed]]&gt;0, IF(tabItens[[#This Row],[PontoPed]]&lt;1, 1, IF( tabItens[[#This Row],[Saldo]]&gt;tabItens[[#This Row],[PontoPed]], 0, (tabItens[[#This Row],[PontoPed]]-tabItens[[#This Row],[Saldo]])/tabItens[[#This Row],[PontoPed]] ) ), 0 )</f>
        <v>0</v>
      </c>
      <c r="BD433" s="311">
        <f>ROUNDDOWN(IF( OR( AND(tabItens[[#This Row],[PontoPed]]&lt;tabItens[[#This Row],[Saldo]],tabItens[[#This Row],[Saldo]]&gt;0), tabItens[[#This Row],[PontoPed]]=0), 99, IF(AND(tabItens[[#This Row],[Saldo]]=0,tabItens[[#This Row],[PontoPed]]&gt;0), 0, (1-tabItens[[#This Row],[PctAb]])*10 ) ),0)</f>
        <v>99</v>
      </c>
      <c r="BE433" s="312">
        <f>MAX(ROUNDDOWN( IF(tabItens[[#This Row],[Abaixo]] &gt; 0,   tabItens[[#This Row],[Abaixo]] + (tabItens[[#This Row],[PontoMês]] * IF( OR( ISBLANK(tabItens[[#This Row],[ATA Nº/ANO]]), tabItens[[#This Row],[ATA Nº/ANO]] = ""),BE$2,BE$1)),0),0),0)</f>
        <v>0</v>
      </c>
      <c r="BF43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3" s="313">
        <f>SUMIF(Consumo!$C$3:$C$862,tabItens[[#This Row],[CÓDIGO]],Consumo!$E$3:$E$862)</f>
        <v>0</v>
      </c>
      <c r="BH433" s="314">
        <f>IF(AND(tabItens[[#This Row],[Pend]] &gt; 0,tabItens[[#This Row],[Consumo]] &lt;&gt; 0), tabItens[[#This Row],[Pend]] / tabItens[[#This Row],[Consumo]], 0 )</f>
        <v>0</v>
      </c>
      <c r="BI433" s="313"/>
      <c r="BJ433" s="313"/>
      <c r="BK433" s="315" t="s">
        <v>907</v>
      </c>
    </row>
    <row r="434" spans="1:63" x14ac:dyDescent="0.3">
      <c r="A434" s="336">
        <v>82185</v>
      </c>
      <c r="B434" s="277" t="s">
        <v>1527</v>
      </c>
      <c r="C434" s="337" t="s">
        <v>264</v>
      </c>
      <c r="D434" s="338">
        <v>88</v>
      </c>
      <c r="E434" s="339"/>
      <c r="F434" s="339"/>
      <c r="G434" s="339" t="s">
        <v>892</v>
      </c>
      <c r="H434" s="281">
        <v>159</v>
      </c>
      <c r="I434" s="340">
        <v>103003</v>
      </c>
      <c r="J434" s="341">
        <v>96.650639999999996</v>
      </c>
      <c r="K434" s="342">
        <v>74</v>
      </c>
      <c r="L434" s="285">
        <f>IF(tabItens[[#This Row],[Média]] &gt; 0, tabItens[[#This Row],[QTDE ATUAL]] / tabItens[[#This Row],[Média]],999.9)</f>
        <v>28.058823529411764</v>
      </c>
      <c r="M434" s="286">
        <v>0</v>
      </c>
      <c r="N434" s="287">
        <f>tabItens[[#This Row],[VALOR UNIT.]] * tabItens[[#This Row],[LC]]</f>
        <v>0</v>
      </c>
      <c r="O434" s="344" t="s">
        <v>2153</v>
      </c>
      <c r="P434" s="289"/>
      <c r="Q434" s="345"/>
      <c r="R434" s="343"/>
      <c r="S434" s="346"/>
      <c r="T434" s="292">
        <f>ROUNDDOWN(IFERROR(tabItens[[#This Row],[ATA DT.VALID.]] - $D$1,0) / 30,0)</f>
        <v>-1507</v>
      </c>
      <c r="U434" s="277" t="s">
        <v>1380</v>
      </c>
      <c r="V434" s="293">
        <v>1</v>
      </c>
      <c r="W434" s="294" t="s">
        <v>906</v>
      </c>
      <c r="X434" s="295">
        <v>74</v>
      </c>
      <c r="Y434" s="296">
        <v>3</v>
      </c>
      <c r="Z434" s="297"/>
      <c r="AA434" s="298"/>
      <c r="AB434" s="299"/>
      <c r="AC434" s="299"/>
      <c r="AD434" s="298"/>
      <c r="AE434" s="299"/>
      <c r="AF434" s="292"/>
      <c r="AG434" s="300" t="s">
        <v>904</v>
      </c>
      <c r="AH434" s="301"/>
      <c r="AI434" s="292">
        <v>24</v>
      </c>
      <c r="AJ434" s="301">
        <v>44160</v>
      </c>
      <c r="AK434" s="301">
        <v>38273</v>
      </c>
      <c r="AL434" s="301">
        <v>44151</v>
      </c>
      <c r="AM434" s="346"/>
      <c r="AN434" s="339"/>
      <c r="AO434" s="302" t="str">
        <f>_xlfn.IFNA(IF(VLOOKUP(tabItens[[#This Row],[CÓDIGO]],tabExcluirDoEstoque[#Data],1,FALSE),"sim",""),"")</f>
        <v/>
      </c>
      <c r="AP434" s="303" t="str">
        <f ca="1">IF(OR(ISBLANK(tabItens[[#This Row],[ATA DT.VALID.]]),tabItens[[#This Row],[ATA DT.VALID.]]="",tabItens[[#This Row],[ATA DT.VALID.]]=" "),"",IF(TYPE(tabItens[[#This Row],[ATA DT.VALID.]])=1,ROUNDUP((tabItens[[#This Row],[ATA DT.VALID.]]-TODAY())/7,0),""))</f>
        <v/>
      </c>
      <c r="AQ434" s="304">
        <v>0</v>
      </c>
      <c r="AR434" s="305" t="str">
        <f>IF(ISBLANK(tabItens[[#This Row],[CÓDIGO]]),"",IFERROR(VLOOKUP(tabItens[[#This Row],[CÓDIGO]],Consumo!$C$3:$AC$862,26,FALSE),0))</f>
        <v>07.2023</v>
      </c>
      <c r="AS434" s="306">
        <f>SUMIF(Consumo!$C$3:$C$862,tabItens[[#This Row],[CÓDIGO]],Consumo!$N$3:$N$862) + SUMIF(Consumo!$C$3:$C$862,tabItens[[#This Row],[CÓDIGO]],Consumo!$O$3:$O$862) + SUMIF(Consumo!$C$3:$C$862,tabItens[[#This Row],[CÓDIGO]],Consumo!$P$3:$P$862) + SUMIF(Consumo!$C$3:$C$862,tabItens[[#This Row],[CÓDIGO]],Consumo!$Q$3:$Q$862)</f>
        <v>32</v>
      </c>
      <c r="AT434" s="306">
        <f>SUMIF(Consumo!$C$3:$C$862,tabItens[[#This Row],[CÓDIGO]],Consumo!$Z$3:$Z$862)</f>
        <v>74</v>
      </c>
      <c r="AU434" s="307">
        <f>SUMIF(Consumo!$C$3:$C$862,tabItens[[#This Row],[CÓDIGO]],Consumo!$AA$3:$AA$862)</f>
        <v>32</v>
      </c>
      <c r="AV434" s="308">
        <f>SUMIF(Consumo!$C$3:$C$862,tabItens[[#This Row],[CÓDIGO]],Consumo!$Y$3:$Y$862)</f>
        <v>5.666666666666667</v>
      </c>
      <c r="AW434" s="281">
        <f>tabItens[[#This Row],[QTDE ATUAL]] + tabItens[[#This Row],[RC QTDE]] + tabItens[[#This Row],[AF SALDO]] + tabItens[[#This Row],[Recentes]]</f>
        <v>159</v>
      </c>
      <c r="AX434" s="309">
        <v>15</v>
      </c>
      <c r="AY434" s="309">
        <v>4</v>
      </c>
      <c r="AZ434" s="309">
        <f>IF(ISBLANK(tabItens[[#This Row],[CÓDIGO]]),"",tabItens[[#This Row],[PontoMês]] * (AZ$2+tabItens[[#This Row],[PontoQtM]]))</f>
        <v>60</v>
      </c>
      <c r="BA434" s="308">
        <f>tabItens[[#This Row],[PontoPed]] - tabItens[[#This Row],[Saldo]] + (1/10)</f>
        <v>-98.9</v>
      </c>
      <c r="BB434" s="308">
        <f xml:space="preserve"> tabItens[[#This Row],[PontoMês]] * BB$2 - tabItens[[#This Row],[QTDE ATUAL]] - (1/10)</f>
        <v>-144.1</v>
      </c>
      <c r="BC434" s="310">
        <f>IF( tabItens[[#This Row],[PontoPed]]&gt;0, IF(tabItens[[#This Row],[PontoPed]]&lt;1, 1, IF( tabItens[[#This Row],[Saldo]]&gt;tabItens[[#This Row],[PontoPed]], 0, (tabItens[[#This Row],[PontoPed]]-tabItens[[#This Row],[Saldo]])/tabItens[[#This Row],[PontoPed]] ) ), 0 )</f>
        <v>0</v>
      </c>
      <c r="BD434" s="311">
        <f>ROUNDDOWN(IF( OR( AND(tabItens[[#This Row],[PontoPed]]&lt;tabItens[[#This Row],[Saldo]],tabItens[[#This Row],[Saldo]]&gt;0), tabItens[[#This Row],[PontoPed]]=0), 99, IF(AND(tabItens[[#This Row],[Saldo]]=0,tabItens[[#This Row],[PontoPed]]&gt;0), 0, (1-tabItens[[#This Row],[PctAb]])*10 ) ),0)</f>
        <v>99</v>
      </c>
      <c r="BE434" s="312">
        <f>MAX(ROUNDDOWN( IF(tabItens[[#This Row],[Abaixo]] &gt; 0,   tabItens[[#This Row],[Abaixo]] + (tabItens[[#This Row],[PontoMês]] * IF( OR( ISBLANK(tabItens[[#This Row],[ATA Nº/ANO]]), tabItens[[#This Row],[ATA Nº/ANO]] = ""),BE$2,BE$1)),0),0),0)</f>
        <v>0</v>
      </c>
      <c r="BF43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4" s="313">
        <f>SUMIF(Consumo!$C$3:$C$862,tabItens[[#This Row],[CÓDIGO]],Consumo!$E$3:$E$862)</f>
        <v>0</v>
      </c>
      <c r="BH434" s="314">
        <f>IF(AND(tabItens[[#This Row],[Pend]] &gt; 0,tabItens[[#This Row],[Consumo]] &lt;&gt; 0), tabItens[[#This Row],[Pend]] / tabItens[[#This Row],[Consumo]], 0 )</f>
        <v>0</v>
      </c>
      <c r="BI434" s="313"/>
      <c r="BJ434" s="313"/>
      <c r="BK434" s="315" t="s">
        <v>907</v>
      </c>
    </row>
    <row r="435" spans="1:63" x14ac:dyDescent="0.3">
      <c r="A435" s="336">
        <v>114852</v>
      </c>
      <c r="B435" s="277" t="s">
        <v>1749</v>
      </c>
      <c r="C435" s="337" t="s">
        <v>264</v>
      </c>
      <c r="D435" s="338">
        <v>160</v>
      </c>
      <c r="E435" s="339"/>
      <c r="F435" s="339"/>
      <c r="G435" s="339" t="s">
        <v>892</v>
      </c>
      <c r="H435" s="281">
        <v>133</v>
      </c>
      <c r="I435" s="340">
        <v>103003</v>
      </c>
      <c r="J435" s="341">
        <v>160</v>
      </c>
      <c r="K435" s="342">
        <v>69</v>
      </c>
      <c r="L435" s="285">
        <f>IF(tabItens[[#This Row],[Média]] &gt; 0, tabItens[[#This Row],[QTDE ATUAL]] / tabItens[[#This Row],[Média]],999.9)</f>
        <v>24.181818181818183</v>
      </c>
      <c r="M435" s="286">
        <v>0</v>
      </c>
      <c r="N435" s="287">
        <f>tabItens[[#This Row],[VALOR UNIT.]] * tabItens[[#This Row],[LC]]</f>
        <v>0</v>
      </c>
      <c r="O435" s="344" t="s">
        <v>2153</v>
      </c>
      <c r="P435" s="289"/>
      <c r="Q435" s="345"/>
      <c r="R435" s="343"/>
      <c r="S435" s="346"/>
      <c r="T435" s="292">
        <f>ROUNDDOWN(IFERROR(tabItens[[#This Row],[ATA DT.VALID.]] - $D$1,0) / 30,0)</f>
        <v>-1507</v>
      </c>
      <c r="U435" s="277" t="s">
        <v>1380</v>
      </c>
      <c r="V435" s="293">
        <v>1</v>
      </c>
      <c r="W435" s="294" t="s">
        <v>906</v>
      </c>
      <c r="X435" s="295">
        <v>74</v>
      </c>
      <c r="Y435" s="296">
        <v>3</v>
      </c>
      <c r="Z435" s="297"/>
      <c r="AA435" s="298"/>
      <c r="AB435" s="299"/>
      <c r="AC435" s="299"/>
      <c r="AD435" s="298"/>
      <c r="AE435" s="299"/>
      <c r="AF435" s="292"/>
      <c r="AG435" s="300" t="s">
        <v>904</v>
      </c>
      <c r="AH435" s="301"/>
      <c r="AI435" s="292">
        <v>54</v>
      </c>
      <c r="AJ435" s="301">
        <v>44195</v>
      </c>
      <c r="AK435" s="301">
        <v>40280</v>
      </c>
      <c r="AL435" s="301">
        <v>44372</v>
      </c>
      <c r="AM435" s="346"/>
      <c r="AN435" s="339"/>
      <c r="AO435" s="302" t="str">
        <f>_xlfn.IFNA(IF(VLOOKUP(tabItens[[#This Row],[CÓDIGO]],tabExcluirDoEstoque[#Data],1,FALSE),"sim",""),"")</f>
        <v/>
      </c>
      <c r="AP435" s="303" t="str">
        <f ca="1">IF(OR(ISBLANK(tabItens[[#This Row],[ATA DT.VALID.]]),tabItens[[#This Row],[ATA DT.VALID.]]="",tabItens[[#This Row],[ATA DT.VALID.]]=" "),"",IF(TYPE(tabItens[[#This Row],[ATA DT.VALID.]])=1,ROUNDUP((tabItens[[#This Row],[ATA DT.VALID.]]-TODAY())/7,0),""))</f>
        <v/>
      </c>
      <c r="AQ435" s="304">
        <v>0</v>
      </c>
      <c r="AR435" s="305" t="str">
        <f>IF(ISBLANK(tabItens[[#This Row],[CÓDIGO]]),"",IFERROR(VLOOKUP(tabItens[[#This Row],[CÓDIGO]],Consumo!$C$3:$AC$862,26,FALSE),0))</f>
        <v>06.2023</v>
      </c>
      <c r="AS435" s="306">
        <f>SUMIF(Consumo!$C$3:$C$862,tabItens[[#This Row],[CÓDIGO]],Consumo!$N$3:$N$862) + SUMIF(Consumo!$C$3:$C$862,tabItens[[#This Row],[CÓDIGO]],Consumo!$O$3:$O$862) + SUMIF(Consumo!$C$3:$C$862,tabItens[[#This Row],[CÓDIGO]],Consumo!$P$3:$P$862) + SUMIF(Consumo!$C$3:$C$862,tabItens[[#This Row],[CÓDIGO]],Consumo!$Q$3:$Q$862)</f>
        <v>14</v>
      </c>
      <c r="AT435" s="306">
        <f>SUMIF(Consumo!$C$3:$C$862,tabItens[[#This Row],[CÓDIGO]],Consumo!$Z$3:$Z$862)</f>
        <v>69</v>
      </c>
      <c r="AU435" s="307">
        <f>SUMIF(Consumo!$C$3:$C$862,tabItens[[#This Row],[CÓDIGO]],Consumo!$AA$3:$AA$862)</f>
        <v>30</v>
      </c>
      <c r="AV435" s="308">
        <f>SUMIF(Consumo!$C$3:$C$862,tabItens[[#This Row],[CÓDIGO]],Consumo!$Y$3:$Y$862)</f>
        <v>5.5</v>
      </c>
      <c r="AW435" s="281">
        <f>tabItens[[#This Row],[QTDE ATUAL]] + tabItens[[#This Row],[RC QTDE]] + tabItens[[#This Row],[AF SALDO]] + tabItens[[#This Row],[Recentes]]</f>
        <v>133</v>
      </c>
      <c r="AX435" s="309">
        <v>13</v>
      </c>
      <c r="AY435" s="309">
        <v>4</v>
      </c>
      <c r="AZ435" s="309">
        <f>IF(ISBLANK(tabItens[[#This Row],[CÓDIGO]]),"",tabItens[[#This Row],[PontoMês]] * (AZ$2+tabItens[[#This Row],[PontoQtM]]))</f>
        <v>52</v>
      </c>
      <c r="BA435" s="308">
        <f>tabItens[[#This Row],[PontoPed]] - tabItens[[#This Row],[Saldo]] + (1/10)</f>
        <v>-80.900000000000006</v>
      </c>
      <c r="BB435" s="308">
        <f xml:space="preserve"> tabItens[[#This Row],[PontoMês]] * BB$2 - tabItens[[#This Row],[QTDE ATUAL]] - (1/10)</f>
        <v>-120.1</v>
      </c>
      <c r="BC435" s="310">
        <f>IF( tabItens[[#This Row],[PontoPed]]&gt;0, IF(tabItens[[#This Row],[PontoPed]]&lt;1, 1, IF( tabItens[[#This Row],[Saldo]]&gt;tabItens[[#This Row],[PontoPed]], 0, (tabItens[[#This Row],[PontoPed]]-tabItens[[#This Row],[Saldo]])/tabItens[[#This Row],[PontoPed]] ) ), 0 )</f>
        <v>0</v>
      </c>
      <c r="BD435" s="311">
        <f>ROUNDDOWN(IF( OR( AND(tabItens[[#This Row],[PontoPed]]&lt;tabItens[[#This Row],[Saldo]],tabItens[[#This Row],[Saldo]]&gt;0), tabItens[[#This Row],[PontoPed]]=0), 99, IF(AND(tabItens[[#This Row],[Saldo]]=0,tabItens[[#This Row],[PontoPed]]&gt;0), 0, (1-tabItens[[#This Row],[PctAb]])*10 ) ),0)</f>
        <v>99</v>
      </c>
      <c r="BE435" s="312">
        <f>MAX(ROUNDDOWN( IF(tabItens[[#This Row],[Abaixo]] &gt; 0,   tabItens[[#This Row],[Abaixo]] + (tabItens[[#This Row],[PontoMês]] * IF( OR( ISBLANK(tabItens[[#This Row],[ATA Nº/ANO]]), tabItens[[#This Row],[ATA Nº/ANO]] = ""),BE$2,BE$1)),0),0),0)</f>
        <v>0</v>
      </c>
      <c r="BF4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5" s="313">
        <f>SUMIF(Consumo!$C$3:$C$862,tabItens[[#This Row],[CÓDIGO]],Consumo!$E$3:$E$862)</f>
        <v>0</v>
      </c>
      <c r="BH435" s="314">
        <f>IF(AND(tabItens[[#This Row],[Pend]] &gt; 0,tabItens[[#This Row],[Consumo]] &lt;&gt; 0), tabItens[[#This Row],[Pend]] / tabItens[[#This Row],[Consumo]], 0 )</f>
        <v>0</v>
      </c>
      <c r="BI435" s="313"/>
      <c r="BJ435" s="313"/>
      <c r="BK435" s="315" t="s">
        <v>907</v>
      </c>
    </row>
    <row r="436" spans="1:63" x14ac:dyDescent="0.3">
      <c r="A436" s="336">
        <v>114853</v>
      </c>
      <c r="B436" s="277" t="s">
        <v>1750</v>
      </c>
      <c r="C436" s="337" t="s">
        <v>264</v>
      </c>
      <c r="D436" s="338">
        <v>168.35</v>
      </c>
      <c r="E436" s="339"/>
      <c r="F436" s="339"/>
      <c r="G436" s="339" t="s">
        <v>892</v>
      </c>
      <c r="H436" s="281">
        <v>161</v>
      </c>
      <c r="I436" s="340">
        <v>103003</v>
      </c>
      <c r="J436" s="341">
        <v>168.35</v>
      </c>
      <c r="K436" s="342">
        <v>47</v>
      </c>
      <c r="L436" s="285">
        <f>IF(tabItens[[#This Row],[Média]] &gt; 0, tabItens[[#This Row],[QTDE ATUAL]] / tabItens[[#This Row],[Média]],999.9)</f>
        <v>42</v>
      </c>
      <c r="M436" s="286">
        <v>0</v>
      </c>
      <c r="N436" s="287">
        <f>tabItens[[#This Row],[VALOR UNIT.]] * tabItens[[#This Row],[LC]]</f>
        <v>0</v>
      </c>
      <c r="O436" s="344" t="s">
        <v>2153</v>
      </c>
      <c r="P436" s="289"/>
      <c r="Q436" s="345"/>
      <c r="R436" s="343"/>
      <c r="S436" s="346"/>
      <c r="T436" s="292">
        <f>ROUNDDOWN(IFERROR(tabItens[[#This Row],[ATA DT.VALID.]] - $D$1,0) / 30,0)</f>
        <v>-1507</v>
      </c>
      <c r="U436" s="277" t="s">
        <v>1380</v>
      </c>
      <c r="V436" s="293">
        <v>1</v>
      </c>
      <c r="W436" s="294" t="s">
        <v>906</v>
      </c>
      <c r="X436" s="295">
        <v>74</v>
      </c>
      <c r="Y436" s="296">
        <v>3</v>
      </c>
      <c r="Z436" s="297"/>
      <c r="AA436" s="298"/>
      <c r="AB436" s="299"/>
      <c r="AC436" s="299"/>
      <c r="AD436" s="298"/>
      <c r="AE436" s="299"/>
      <c r="AF436" s="292"/>
      <c r="AG436" s="300" t="s">
        <v>904</v>
      </c>
      <c r="AH436" s="301"/>
      <c r="AI436" s="292">
        <v>16</v>
      </c>
      <c r="AJ436" s="301">
        <v>44165</v>
      </c>
      <c r="AK436" s="301">
        <v>40280</v>
      </c>
      <c r="AL436" s="301">
        <v>44133</v>
      </c>
      <c r="AM436" s="346"/>
      <c r="AN436" s="339"/>
      <c r="AO436" s="302" t="str">
        <f>_xlfn.IFNA(IF(VLOOKUP(tabItens[[#This Row],[CÓDIGO]],tabExcluirDoEstoque[#Data],1,FALSE),"sim",""),"")</f>
        <v/>
      </c>
      <c r="AP436" s="303" t="str">
        <f ca="1">IF(OR(ISBLANK(tabItens[[#This Row],[ATA DT.VALID.]]),tabItens[[#This Row],[ATA DT.VALID.]]="",tabItens[[#This Row],[ATA DT.VALID.]]=" "),"",IF(TYPE(tabItens[[#This Row],[ATA DT.VALID.]])=1,ROUNDUP((tabItens[[#This Row],[ATA DT.VALID.]]-TODAY())/7,0),""))</f>
        <v/>
      </c>
      <c r="AQ436" s="304">
        <v>0</v>
      </c>
      <c r="AR436" s="305" t="str">
        <f>IF(ISBLANK(tabItens[[#This Row],[CÓDIGO]]),"",IFERROR(VLOOKUP(tabItens[[#This Row],[CÓDIGO]],Consumo!$C$3:$AC$862,26,FALSE),0))</f>
        <v>07.2023</v>
      </c>
      <c r="AS436" s="306">
        <f>SUMIF(Consumo!$C$3:$C$862,tabItens[[#This Row],[CÓDIGO]],Consumo!$N$3:$N$862) + SUMIF(Consumo!$C$3:$C$862,tabItens[[#This Row],[CÓDIGO]],Consumo!$O$3:$O$862) + SUMIF(Consumo!$C$3:$C$862,tabItens[[#This Row],[CÓDIGO]],Consumo!$P$3:$P$862) + SUMIF(Consumo!$C$3:$C$862,tabItens[[#This Row],[CÓDIGO]],Consumo!$Q$3:$Q$862)</f>
        <v>17</v>
      </c>
      <c r="AT436" s="306">
        <f>SUMIF(Consumo!$C$3:$C$862,tabItens[[#This Row],[CÓDIGO]],Consumo!$Z$3:$Z$862)</f>
        <v>47</v>
      </c>
      <c r="AU436" s="307">
        <f>SUMIF(Consumo!$C$3:$C$862,tabItens[[#This Row],[CÓDIGO]],Consumo!$AA$3:$AA$862)</f>
        <v>16</v>
      </c>
      <c r="AV436" s="308">
        <f>SUMIF(Consumo!$C$3:$C$862,tabItens[[#This Row],[CÓDIGO]],Consumo!$Y$3:$Y$862)</f>
        <v>3.8333333333333335</v>
      </c>
      <c r="AW436" s="281">
        <f>tabItens[[#This Row],[QTDE ATUAL]] + tabItens[[#This Row],[RC QTDE]] + tabItens[[#This Row],[AF SALDO]] + tabItens[[#This Row],[Recentes]]</f>
        <v>161</v>
      </c>
      <c r="AX436" s="309">
        <v>13</v>
      </c>
      <c r="AY436" s="309">
        <v>4</v>
      </c>
      <c r="AZ436" s="309">
        <f>IF(ISBLANK(tabItens[[#This Row],[CÓDIGO]]),"",tabItens[[#This Row],[PontoMês]] * (AZ$2+tabItens[[#This Row],[PontoQtM]]))</f>
        <v>52</v>
      </c>
      <c r="BA436" s="308">
        <f>tabItens[[#This Row],[PontoPed]] - tabItens[[#This Row],[Saldo]] + (1/10)</f>
        <v>-108.9</v>
      </c>
      <c r="BB436" s="308">
        <f xml:space="preserve"> tabItens[[#This Row],[PontoMês]] * BB$2 - tabItens[[#This Row],[QTDE ATUAL]] - (1/10)</f>
        <v>-148.1</v>
      </c>
      <c r="BC436" s="310">
        <f>IF( tabItens[[#This Row],[PontoPed]]&gt;0, IF(tabItens[[#This Row],[PontoPed]]&lt;1, 1, IF( tabItens[[#This Row],[Saldo]]&gt;tabItens[[#This Row],[PontoPed]], 0, (tabItens[[#This Row],[PontoPed]]-tabItens[[#This Row],[Saldo]])/tabItens[[#This Row],[PontoPed]] ) ), 0 )</f>
        <v>0</v>
      </c>
      <c r="BD436" s="311">
        <f>ROUNDDOWN(IF( OR( AND(tabItens[[#This Row],[PontoPed]]&lt;tabItens[[#This Row],[Saldo]],tabItens[[#This Row],[Saldo]]&gt;0), tabItens[[#This Row],[PontoPed]]=0), 99, IF(AND(tabItens[[#This Row],[Saldo]]=0,tabItens[[#This Row],[PontoPed]]&gt;0), 0, (1-tabItens[[#This Row],[PctAb]])*10 ) ),0)</f>
        <v>99</v>
      </c>
      <c r="BE436" s="312">
        <f>MAX(ROUNDDOWN( IF(tabItens[[#This Row],[Abaixo]] &gt; 0,   tabItens[[#This Row],[Abaixo]] + (tabItens[[#This Row],[PontoMês]] * IF( OR( ISBLANK(tabItens[[#This Row],[ATA Nº/ANO]]), tabItens[[#This Row],[ATA Nº/ANO]] = ""),BE$2,BE$1)),0),0),0)</f>
        <v>0</v>
      </c>
      <c r="BF4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6" s="313">
        <f>SUMIF(Consumo!$C$3:$C$862,tabItens[[#This Row],[CÓDIGO]],Consumo!$E$3:$E$862)</f>
        <v>0</v>
      </c>
      <c r="BH436" s="314">
        <f>IF(AND(tabItens[[#This Row],[Pend]] &gt; 0,tabItens[[#This Row],[Consumo]] &lt;&gt; 0), tabItens[[#This Row],[Pend]] / tabItens[[#This Row],[Consumo]], 0 )</f>
        <v>0</v>
      </c>
      <c r="BI436" s="313"/>
      <c r="BJ436" s="313"/>
      <c r="BK436" s="315" t="s">
        <v>907</v>
      </c>
    </row>
    <row r="437" spans="1:63" x14ac:dyDescent="0.3">
      <c r="A437" s="336">
        <v>16365</v>
      </c>
      <c r="B437" s="277" t="s">
        <v>1157</v>
      </c>
      <c r="C437" s="337" t="s">
        <v>264</v>
      </c>
      <c r="D437" s="338">
        <v>183.5</v>
      </c>
      <c r="E437" s="339"/>
      <c r="F437" s="339"/>
      <c r="G437" s="339" t="s">
        <v>892</v>
      </c>
      <c r="H437" s="281">
        <v>509</v>
      </c>
      <c r="I437" s="340">
        <v>103003</v>
      </c>
      <c r="J437" s="341">
        <v>183.5</v>
      </c>
      <c r="K437" s="342">
        <v>91</v>
      </c>
      <c r="L437" s="285">
        <f>IF(tabItens[[#This Row],[Média]] &gt; 0, tabItens[[#This Row],[QTDE ATUAL]] / tabItens[[#This Row],[Média]],999.9)</f>
        <v>68.62921348314606</v>
      </c>
      <c r="M437" s="286">
        <v>0</v>
      </c>
      <c r="N437" s="287">
        <f>tabItens[[#This Row],[VALOR UNIT.]] * tabItens[[#This Row],[LC]]</f>
        <v>0</v>
      </c>
      <c r="O437" s="344" t="s">
        <v>2153</v>
      </c>
      <c r="P437" s="289"/>
      <c r="Q437" s="345"/>
      <c r="R437" s="343"/>
      <c r="S437" s="346"/>
      <c r="T437" s="292">
        <f>ROUNDDOWN(IFERROR(tabItens[[#This Row],[ATA DT.VALID.]] - $D$1,0) / 30,0)</f>
        <v>-1507</v>
      </c>
      <c r="U437" s="277" t="s">
        <v>1156</v>
      </c>
      <c r="V437" s="293">
        <v>1</v>
      </c>
      <c r="W437" s="294" t="s">
        <v>2107</v>
      </c>
      <c r="X437" s="295">
        <v>74</v>
      </c>
      <c r="Y437" s="296">
        <v>8</v>
      </c>
      <c r="Z437" s="297"/>
      <c r="AA437" s="298"/>
      <c r="AB437" s="299"/>
      <c r="AC437" s="299"/>
      <c r="AD437" s="298"/>
      <c r="AE437" s="299"/>
      <c r="AF437" s="292"/>
      <c r="AG437" s="300" t="s">
        <v>904</v>
      </c>
      <c r="AH437" s="301"/>
      <c r="AI437" s="292">
        <v>30</v>
      </c>
      <c r="AJ437" s="301">
        <v>44544</v>
      </c>
      <c r="AK437" s="301" t="s">
        <v>892</v>
      </c>
      <c r="AL437" s="301">
        <v>44539</v>
      </c>
      <c r="AM437" s="346"/>
      <c r="AN437" s="339"/>
      <c r="AO437" s="302" t="str">
        <f>_xlfn.IFNA(IF(VLOOKUP(tabItens[[#This Row],[CÓDIGO]],tabExcluirDoEstoque[#Data],1,FALSE),"sim",""),"")</f>
        <v/>
      </c>
      <c r="AP437" s="303" t="str">
        <f ca="1">IF(OR(ISBLANK(tabItens[[#This Row],[ATA DT.VALID.]]),tabItens[[#This Row],[ATA DT.VALID.]]="",tabItens[[#This Row],[ATA DT.VALID.]]=" "),"",IF(TYPE(tabItens[[#This Row],[ATA DT.VALID.]])=1,ROUNDUP((tabItens[[#This Row],[ATA DT.VALID.]]-TODAY())/7,0),""))</f>
        <v/>
      </c>
      <c r="AQ437" s="304">
        <v>0</v>
      </c>
      <c r="AR437" s="305" t="str">
        <f>IF(ISBLANK(tabItens[[#This Row],[CÓDIGO]]),"",IFERROR(VLOOKUP(tabItens[[#This Row],[CÓDIGO]],Consumo!$C$3:$AC$862,26,FALSE),0))</f>
        <v>03.2023</v>
      </c>
      <c r="AS437" s="306">
        <f>SUMIF(Consumo!$C$3:$C$862,tabItens[[#This Row],[CÓDIGO]],Consumo!$N$3:$N$862) + SUMIF(Consumo!$C$3:$C$862,tabItens[[#This Row],[CÓDIGO]],Consumo!$O$3:$O$862) + SUMIF(Consumo!$C$3:$C$862,tabItens[[#This Row],[CÓDIGO]],Consumo!$P$3:$P$862) + SUMIF(Consumo!$C$3:$C$862,tabItens[[#This Row],[CÓDIGO]],Consumo!$Q$3:$Q$862)</f>
        <v>0</v>
      </c>
      <c r="AT437" s="306">
        <f>SUMIF(Consumo!$C$3:$C$862,tabItens[[#This Row],[CÓDIGO]],Consumo!$Z$3:$Z$862)</f>
        <v>91</v>
      </c>
      <c r="AU437" s="307">
        <f>SUMIF(Consumo!$C$3:$C$862,tabItens[[#This Row],[CÓDIGO]],Consumo!$AA$3:$AA$862)</f>
        <v>30</v>
      </c>
      <c r="AV437" s="308">
        <f>SUMIF(Consumo!$C$3:$C$862,tabItens[[#This Row],[CÓDIGO]],Consumo!$Y$3:$Y$862)</f>
        <v>7.416666666666667</v>
      </c>
      <c r="AW437" s="281">
        <f>tabItens[[#This Row],[QTDE ATUAL]] + tabItens[[#This Row],[RC QTDE]] + tabItens[[#This Row],[AF SALDO]] + tabItens[[#This Row],[Recentes]]</f>
        <v>509</v>
      </c>
      <c r="AX437" s="309">
        <v>29</v>
      </c>
      <c r="AY437" s="309">
        <v>4</v>
      </c>
      <c r="AZ437" s="309">
        <f>IF(ISBLANK(tabItens[[#This Row],[CÓDIGO]]),"",tabItens[[#This Row],[PontoMês]] * (AZ$2+tabItens[[#This Row],[PontoQtM]]))</f>
        <v>116</v>
      </c>
      <c r="BA437" s="308">
        <f>tabItens[[#This Row],[PontoPed]] - tabItens[[#This Row],[Saldo]] + (1/10)</f>
        <v>-392.9</v>
      </c>
      <c r="BB437" s="308">
        <f xml:space="preserve"> tabItens[[#This Row],[PontoMês]] * BB$2 - tabItens[[#This Row],[QTDE ATUAL]] - (1/10)</f>
        <v>-480.1</v>
      </c>
      <c r="BC437" s="310">
        <f>IF( tabItens[[#This Row],[PontoPed]]&gt;0, IF(tabItens[[#This Row],[PontoPed]]&lt;1, 1, IF( tabItens[[#This Row],[Saldo]]&gt;tabItens[[#This Row],[PontoPed]], 0, (tabItens[[#This Row],[PontoPed]]-tabItens[[#This Row],[Saldo]])/tabItens[[#This Row],[PontoPed]] ) ), 0 )</f>
        <v>0</v>
      </c>
      <c r="BD437" s="311">
        <f>ROUNDDOWN(IF( OR( AND(tabItens[[#This Row],[PontoPed]]&lt;tabItens[[#This Row],[Saldo]],tabItens[[#This Row],[Saldo]]&gt;0), tabItens[[#This Row],[PontoPed]]=0), 99, IF(AND(tabItens[[#This Row],[Saldo]]=0,tabItens[[#This Row],[PontoPed]]&gt;0), 0, (1-tabItens[[#This Row],[PctAb]])*10 ) ),0)</f>
        <v>99</v>
      </c>
      <c r="BE437" s="312">
        <f>MAX(ROUNDDOWN( IF(tabItens[[#This Row],[Abaixo]] &gt; 0,   tabItens[[#This Row],[Abaixo]] + (tabItens[[#This Row],[PontoMês]] * IF( OR( ISBLANK(tabItens[[#This Row],[ATA Nº/ANO]]), tabItens[[#This Row],[ATA Nº/ANO]] = ""),BE$2,BE$1)),0),0),0)</f>
        <v>0</v>
      </c>
      <c r="BF4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7" s="313">
        <f>SUMIF(Consumo!$C$3:$C$862,tabItens[[#This Row],[CÓDIGO]],Consumo!$E$3:$E$862)</f>
        <v>0</v>
      </c>
      <c r="BH437" s="314">
        <f>IF(AND(tabItens[[#This Row],[Pend]] &gt; 0,tabItens[[#This Row],[Consumo]] &lt;&gt; 0), tabItens[[#This Row],[Pend]] / tabItens[[#This Row],[Consumo]], 0 )</f>
        <v>0</v>
      </c>
      <c r="BI437" s="313"/>
      <c r="BJ437" s="313"/>
      <c r="BK437" s="315" t="s">
        <v>907</v>
      </c>
    </row>
    <row r="438" spans="1:63" x14ac:dyDescent="0.3">
      <c r="A438" s="336">
        <v>80300</v>
      </c>
      <c r="B438" s="277" t="s">
        <v>1504</v>
      </c>
      <c r="C438" s="337" t="s">
        <v>264</v>
      </c>
      <c r="D438" s="338">
        <v>174.66</v>
      </c>
      <c r="E438" s="339"/>
      <c r="F438" s="339"/>
      <c r="G438" s="339" t="s">
        <v>892</v>
      </c>
      <c r="H438" s="281">
        <v>54</v>
      </c>
      <c r="I438" s="340">
        <v>103003</v>
      </c>
      <c r="J438" s="341">
        <v>174.66</v>
      </c>
      <c r="K438" s="342">
        <v>48</v>
      </c>
      <c r="L438" s="285">
        <f>IF(tabItens[[#This Row],[Média]] &gt; 0, tabItens[[#This Row],[QTDE ATUAL]] / tabItens[[#This Row],[Média]],999.9)</f>
        <v>11.781818181818183</v>
      </c>
      <c r="M438" s="286">
        <v>0</v>
      </c>
      <c r="N438" s="287">
        <f>tabItens[[#This Row],[VALOR UNIT.]] * tabItens[[#This Row],[LC]]</f>
        <v>0</v>
      </c>
      <c r="O438" s="344" t="s">
        <v>2153</v>
      </c>
      <c r="P438" s="289"/>
      <c r="Q438" s="345"/>
      <c r="R438" s="343"/>
      <c r="S438" s="346"/>
      <c r="T438" s="292">
        <f>ROUNDDOWN(IFERROR(tabItens[[#This Row],[ATA DT.VALID.]] - $D$1,0) / 30,0)</f>
        <v>-1507</v>
      </c>
      <c r="U438" s="277" t="s">
        <v>1505</v>
      </c>
      <c r="V438" s="293">
        <v>1</v>
      </c>
      <c r="W438" s="294" t="s">
        <v>906</v>
      </c>
      <c r="X438" s="295">
        <v>74</v>
      </c>
      <c r="Y438" s="296">
        <v>10</v>
      </c>
      <c r="Z438" s="297"/>
      <c r="AA438" s="298"/>
      <c r="AB438" s="299"/>
      <c r="AC438" s="299"/>
      <c r="AD438" s="298"/>
      <c r="AE438" s="299"/>
      <c r="AF438" s="292"/>
      <c r="AG438" s="300" t="s">
        <v>904</v>
      </c>
      <c r="AH438" s="301"/>
      <c r="AI438" s="292">
        <v>16</v>
      </c>
      <c r="AJ438" s="301">
        <v>44182</v>
      </c>
      <c r="AK438" s="301">
        <v>38166</v>
      </c>
      <c r="AL438" s="301">
        <v>45210</v>
      </c>
      <c r="AM438" s="346"/>
      <c r="AN438" s="339"/>
      <c r="AO438" s="302" t="str">
        <f>_xlfn.IFNA(IF(VLOOKUP(tabItens[[#This Row],[CÓDIGO]],tabExcluirDoEstoque[#Data],1,FALSE),"sim",""),"")</f>
        <v/>
      </c>
      <c r="AP438" s="303" t="str">
        <f ca="1">IF(OR(ISBLANK(tabItens[[#This Row],[ATA DT.VALID.]]),tabItens[[#This Row],[ATA DT.VALID.]]="",tabItens[[#This Row],[ATA DT.VALID.]]=" "),"",IF(TYPE(tabItens[[#This Row],[ATA DT.VALID.]])=1,ROUNDUP((tabItens[[#This Row],[ATA DT.VALID.]]-TODAY())/7,0),""))</f>
        <v/>
      </c>
      <c r="AQ438" s="304">
        <v>0</v>
      </c>
      <c r="AR438" s="305" t="str">
        <f>IF(ISBLANK(tabItens[[#This Row],[CÓDIGO]]),"",IFERROR(VLOOKUP(tabItens[[#This Row],[CÓDIGO]],Consumo!$C$3:$AC$862,26,FALSE),0))</f>
        <v>06.2023</v>
      </c>
      <c r="AS438" s="306">
        <f>SUMIF(Consumo!$C$3:$C$862,tabItens[[#This Row],[CÓDIGO]],Consumo!$N$3:$N$862) + SUMIF(Consumo!$C$3:$C$862,tabItens[[#This Row],[CÓDIGO]],Consumo!$O$3:$O$862) + SUMIF(Consumo!$C$3:$C$862,tabItens[[#This Row],[CÓDIGO]],Consumo!$P$3:$P$862) + SUMIF(Consumo!$C$3:$C$862,tabItens[[#This Row],[CÓDIGO]],Consumo!$Q$3:$Q$862)</f>
        <v>4</v>
      </c>
      <c r="AT438" s="306">
        <f>SUMIF(Consumo!$C$3:$C$862,tabItens[[#This Row],[CÓDIGO]],Consumo!$Z$3:$Z$862)</f>
        <v>55</v>
      </c>
      <c r="AU438" s="307">
        <f>SUMIF(Consumo!$C$3:$C$862,tabItens[[#This Row],[CÓDIGO]],Consumo!$AA$3:$AA$862)</f>
        <v>14</v>
      </c>
      <c r="AV438" s="308">
        <f>SUMIF(Consumo!$C$3:$C$862,tabItens[[#This Row],[CÓDIGO]],Consumo!$Y$3:$Y$862)</f>
        <v>4.583333333333333</v>
      </c>
      <c r="AW438" s="281">
        <f>tabItens[[#This Row],[QTDE ATUAL]] + tabItens[[#This Row],[RC QTDE]] + tabItens[[#This Row],[AF SALDO]] + tabItens[[#This Row],[Recentes]]</f>
        <v>54</v>
      </c>
      <c r="AX438" s="309">
        <v>13</v>
      </c>
      <c r="AY438" s="309">
        <v>4</v>
      </c>
      <c r="AZ438" s="309">
        <f>IF(ISBLANK(tabItens[[#This Row],[CÓDIGO]]),"",tabItens[[#This Row],[PontoMês]] * (AZ$2+tabItens[[#This Row],[PontoQtM]]))</f>
        <v>52</v>
      </c>
      <c r="BA438" s="308">
        <f>tabItens[[#This Row],[PontoPed]] - tabItens[[#This Row],[Saldo]] + (1/10)</f>
        <v>-1.9</v>
      </c>
      <c r="BB438" s="308">
        <f xml:space="preserve"> tabItens[[#This Row],[PontoMês]] * BB$2 - tabItens[[#This Row],[QTDE ATUAL]] - (1/10)</f>
        <v>-41.1</v>
      </c>
      <c r="BC438" s="310">
        <f>IF( tabItens[[#This Row],[PontoPed]]&gt;0, IF(tabItens[[#This Row],[PontoPed]]&lt;1, 1, IF( tabItens[[#This Row],[Saldo]]&gt;tabItens[[#This Row],[PontoPed]], 0, (tabItens[[#This Row],[PontoPed]]-tabItens[[#This Row],[Saldo]])/tabItens[[#This Row],[PontoPed]] ) ), 0 )</f>
        <v>0</v>
      </c>
      <c r="BD438" s="311">
        <f>ROUNDDOWN(IF( OR( AND(tabItens[[#This Row],[PontoPed]]&lt;tabItens[[#This Row],[Saldo]],tabItens[[#This Row],[Saldo]]&gt;0), tabItens[[#This Row],[PontoPed]]=0), 99, IF(AND(tabItens[[#This Row],[Saldo]]=0,tabItens[[#This Row],[PontoPed]]&gt;0), 0, (1-tabItens[[#This Row],[PctAb]])*10 ) ),0)</f>
        <v>99</v>
      </c>
      <c r="BE438" s="312">
        <f>MAX(ROUNDDOWN( IF(tabItens[[#This Row],[Abaixo]] &gt; 0,   tabItens[[#This Row],[Abaixo]] + (tabItens[[#This Row],[PontoMês]] * IF( OR( ISBLANK(tabItens[[#This Row],[ATA Nº/ANO]]), tabItens[[#This Row],[ATA Nº/ANO]] = ""),BE$2,BE$1)),0),0),0)</f>
        <v>0</v>
      </c>
      <c r="BF4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8" s="313">
        <f>SUMIF(Consumo!$C$3:$C$862,tabItens[[#This Row],[CÓDIGO]],Consumo!$E$3:$E$862)</f>
        <v>5</v>
      </c>
      <c r="BH438" s="314">
        <f>IF(AND(tabItens[[#This Row],[Pend]] &gt; 0,tabItens[[#This Row],[Consumo]] &lt;&gt; 0), tabItens[[#This Row],[Pend]] / tabItens[[#This Row],[Consumo]], 0 )</f>
        <v>9.0909090909090912E-2</v>
      </c>
      <c r="BI438" s="313"/>
      <c r="BJ438" s="313"/>
      <c r="BK438" s="315" t="s">
        <v>907</v>
      </c>
    </row>
    <row r="439" spans="1:63" x14ac:dyDescent="0.3">
      <c r="A439" s="336">
        <v>27287</v>
      </c>
      <c r="B439" s="277" t="s">
        <v>1265</v>
      </c>
      <c r="C439" s="337" t="s">
        <v>346</v>
      </c>
      <c r="D439" s="338">
        <v>40</v>
      </c>
      <c r="E439" s="339"/>
      <c r="F439" s="339"/>
      <c r="G439" s="339" t="s">
        <v>892</v>
      </c>
      <c r="H439" s="281">
        <v>1114</v>
      </c>
      <c r="I439" s="340">
        <v>103003</v>
      </c>
      <c r="J439" s="341">
        <v>40</v>
      </c>
      <c r="K439" s="342">
        <v>85</v>
      </c>
      <c r="L439" s="285">
        <f>IF(tabItens[[#This Row],[Média]] &gt; 0, tabItens[[#This Row],[QTDE ATUAL]] / tabItens[[#This Row],[Média]],999.9)</f>
        <v>175.89473684210526</v>
      </c>
      <c r="M439" s="286">
        <v>0</v>
      </c>
      <c r="N439" s="287">
        <f>tabItens[[#This Row],[VALOR UNIT.]] * tabItens[[#This Row],[LC]]</f>
        <v>0</v>
      </c>
      <c r="O439" s="344" t="s">
        <v>2164</v>
      </c>
      <c r="P439" s="289"/>
      <c r="Q439" s="345"/>
      <c r="R439" s="343"/>
      <c r="S439" s="346"/>
      <c r="T439" s="292">
        <f>ROUNDDOWN(IFERROR(tabItens[[#This Row],[ATA DT.VALID.]] - $D$1,0) / 30,0)</f>
        <v>-1507</v>
      </c>
      <c r="U439" s="277" t="s">
        <v>1266</v>
      </c>
      <c r="V439" s="293">
        <v>1</v>
      </c>
      <c r="W439" s="294" t="s">
        <v>906</v>
      </c>
      <c r="X439" s="295">
        <v>51</v>
      </c>
      <c r="Y439" s="296">
        <v>13</v>
      </c>
      <c r="Z439" s="297"/>
      <c r="AA439" s="298"/>
      <c r="AB439" s="299"/>
      <c r="AC439" s="299"/>
      <c r="AD439" s="298"/>
      <c r="AE439" s="299"/>
      <c r="AF439" s="292"/>
      <c r="AG439" s="300" t="s">
        <v>904</v>
      </c>
      <c r="AH439" s="301"/>
      <c r="AI439" s="292">
        <v>28</v>
      </c>
      <c r="AJ439" s="301">
        <v>44495</v>
      </c>
      <c r="AK439" s="301" t="s">
        <v>892</v>
      </c>
      <c r="AL439" s="301">
        <v>44483</v>
      </c>
      <c r="AM439" s="346"/>
      <c r="AN439" s="339"/>
      <c r="AO439" s="302" t="str">
        <f>_xlfn.IFNA(IF(VLOOKUP(tabItens[[#This Row],[CÓDIGO]],tabExcluirDoEstoque[#Data],1,FALSE),"sim",""),"")</f>
        <v/>
      </c>
      <c r="AP439" s="303" t="str">
        <f ca="1">IF(OR(ISBLANK(tabItens[[#This Row],[ATA DT.VALID.]]),tabItens[[#This Row],[ATA DT.VALID.]]="",tabItens[[#This Row],[ATA DT.VALID.]]=" "),"",IF(TYPE(tabItens[[#This Row],[ATA DT.VALID.]])=1,ROUNDUP((tabItens[[#This Row],[ATA DT.VALID.]]-TODAY())/7,0),""))</f>
        <v/>
      </c>
      <c r="AQ439" s="304">
        <v>0</v>
      </c>
      <c r="AR439" s="305" t="str">
        <f>IF(ISBLANK(tabItens[[#This Row],[CÓDIGO]]),"",IFERROR(VLOOKUP(tabItens[[#This Row],[CÓDIGO]],Consumo!$C$3:$AC$862,26,FALSE),0))</f>
        <v>05.2023</v>
      </c>
      <c r="AS439" s="306">
        <f>SUMIF(Consumo!$C$3:$C$862,tabItens[[#This Row],[CÓDIGO]],Consumo!$N$3:$N$862) + SUMIF(Consumo!$C$3:$C$862,tabItens[[#This Row],[CÓDIGO]],Consumo!$O$3:$O$862) + SUMIF(Consumo!$C$3:$C$862,tabItens[[#This Row],[CÓDIGO]],Consumo!$P$3:$P$862) + SUMIF(Consumo!$C$3:$C$862,tabItens[[#This Row],[CÓDIGO]],Consumo!$Q$3:$Q$862)</f>
        <v>0</v>
      </c>
      <c r="AT439" s="306">
        <f>SUMIF(Consumo!$C$3:$C$862,tabItens[[#This Row],[CÓDIGO]],Consumo!$Z$3:$Z$862)</f>
        <v>85</v>
      </c>
      <c r="AU439" s="307">
        <f>SUMIF(Consumo!$C$3:$C$862,tabItens[[#This Row],[CÓDIGO]],Consumo!$AA$3:$AA$862)</f>
        <v>40</v>
      </c>
      <c r="AV439" s="308">
        <f>SUMIF(Consumo!$C$3:$C$862,tabItens[[#This Row],[CÓDIGO]],Consumo!$Y$3:$Y$862)</f>
        <v>6.333333333333333</v>
      </c>
      <c r="AW439" s="281">
        <f>tabItens[[#This Row],[QTDE ATUAL]] + tabItens[[#This Row],[RC QTDE]] + tabItens[[#This Row],[AF SALDO]] + tabItens[[#This Row],[Recentes]]</f>
        <v>1114</v>
      </c>
      <c r="AX439" s="309">
        <v>50</v>
      </c>
      <c r="AY439" s="309">
        <v>4</v>
      </c>
      <c r="AZ439" s="309">
        <f>IF(ISBLANK(tabItens[[#This Row],[CÓDIGO]]),"",tabItens[[#This Row],[PontoMês]] * (AZ$2+tabItens[[#This Row],[PontoQtM]]))</f>
        <v>200</v>
      </c>
      <c r="BA439" s="308">
        <f>tabItens[[#This Row],[PontoPed]] - tabItens[[#This Row],[Saldo]] + (1/10)</f>
        <v>-913.9</v>
      </c>
      <c r="BB439" s="308">
        <f xml:space="preserve"> tabItens[[#This Row],[PontoMês]] * BB$2 - tabItens[[#This Row],[QTDE ATUAL]] - (1/10)</f>
        <v>-1064.0999999999999</v>
      </c>
      <c r="BC439" s="310">
        <f>IF( tabItens[[#This Row],[PontoPed]]&gt;0, IF(tabItens[[#This Row],[PontoPed]]&lt;1, 1, IF( tabItens[[#This Row],[Saldo]]&gt;tabItens[[#This Row],[PontoPed]], 0, (tabItens[[#This Row],[PontoPed]]-tabItens[[#This Row],[Saldo]])/tabItens[[#This Row],[PontoPed]] ) ), 0 )</f>
        <v>0</v>
      </c>
      <c r="BD439" s="311">
        <f>ROUNDDOWN(IF( OR( AND(tabItens[[#This Row],[PontoPed]]&lt;tabItens[[#This Row],[Saldo]],tabItens[[#This Row],[Saldo]]&gt;0), tabItens[[#This Row],[PontoPed]]=0), 99, IF(AND(tabItens[[#This Row],[Saldo]]=0,tabItens[[#This Row],[PontoPed]]&gt;0), 0, (1-tabItens[[#This Row],[PctAb]])*10 ) ),0)</f>
        <v>99</v>
      </c>
      <c r="BE439" s="312">
        <f>MAX(ROUNDDOWN( IF(tabItens[[#This Row],[Abaixo]] &gt; 0,   tabItens[[#This Row],[Abaixo]] + (tabItens[[#This Row],[PontoMês]] * IF( OR( ISBLANK(tabItens[[#This Row],[ATA Nº/ANO]]), tabItens[[#This Row],[ATA Nº/ANO]] = ""),BE$2,BE$1)),0),0),0)</f>
        <v>0</v>
      </c>
      <c r="BF4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39" s="313">
        <f>SUMIF(Consumo!$C$3:$C$862,tabItens[[#This Row],[CÓDIGO]],Consumo!$E$3:$E$862)</f>
        <v>0</v>
      </c>
      <c r="BH439" s="314">
        <f>IF(AND(tabItens[[#This Row],[Pend]] &gt; 0,tabItens[[#This Row],[Consumo]] &lt;&gt; 0), tabItens[[#This Row],[Pend]] / tabItens[[#This Row],[Consumo]], 0 )</f>
        <v>0</v>
      </c>
      <c r="BI439" s="313"/>
      <c r="BJ439" s="313"/>
      <c r="BK439" s="315" t="s">
        <v>907</v>
      </c>
    </row>
    <row r="440" spans="1:63" x14ac:dyDescent="0.3">
      <c r="A440" s="336">
        <v>132232</v>
      </c>
      <c r="B440" s="277" t="s">
        <v>1863</v>
      </c>
      <c r="C440" s="337" t="s">
        <v>346</v>
      </c>
      <c r="D440" s="338">
        <v>255</v>
      </c>
      <c r="E440" s="339"/>
      <c r="F440" s="339"/>
      <c r="G440" s="339" t="s">
        <v>892</v>
      </c>
      <c r="H440" s="281">
        <v>64</v>
      </c>
      <c r="I440" s="340">
        <v>103003</v>
      </c>
      <c r="J440" s="341">
        <v>255</v>
      </c>
      <c r="K440" s="342">
        <v>30</v>
      </c>
      <c r="L440" s="285">
        <f>IF(tabItens[[#This Row],[Média]] &gt; 0, tabItens[[#This Row],[QTDE ATUAL]] / tabItens[[#This Row],[Média]],999.9)</f>
        <v>28.444444444444443</v>
      </c>
      <c r="M440" s="286">
        <v>0</v>
      </c>
      <c r="N440" s="287">
        <f>tabItens[[#This Row],[VALOR UNIT.]] * tabItens[[#This Row],[LC]]</f>
        <v>0</v>
      </c>
      <c r="O440" s="344" t="s">
        <v>2164</v>
      </c>
      <c r="P440" s="289"/>
      <c r="Q440" s="345"/>
      <c r="R440" s="343"/>
      <c r="S440" s="346"/>
      <c r="T440" s="292">
        <f>ROUNDDOWN(IFERROR(tabItens[[#This Row],[ATA DT.VALID.]] - $D$1,0) / 30,0)</f>
        <v>-1507</v>
      </c>
      <c r="U440" s="277" t="s">
        <v>1266</v>
      </c>
      <c r="V440" s="293">
        <v>1</v>
      </c>
      <c r="W440" s="294" t="s">
        <v>906</v>
      </c>
      <c r="X440" s="295">
        <v>51</v>
      </c>
      <c r="Y440" s="296">
        <v>13</v>
      </c>
      <c r="Z440" s="297"/>
      <c r="AA440" s="298"/>
      <c r="AB440" s="299"/>
      <c r="AC440" s="299"/>
      <c r="AD440" s="298"/>
      <c r="AE440" s="299"/>
      <c r="AF440" s="292"/>
      <c r="AG440" s="300" t="s">
        <v>904</v>
      </c>
      <c r="AH440" s="301"/>
      <c r="AI440" s="292">
        <v>10</v>
      </c>
      <c r="AJ440" s="301">
        <v>45181</v>
      </c>
      <c r="AK440" s="301">
        <v>42656</v>
      </c>
      <c r="AL440" s="301">
        <v>45156</v>
      </c>
      <c r="AM440" s="346"/>
      <c r="AN440" s="339"/>
      <c r="AO440" s="302" t="str">
        <f>_xlfn.IFNA(IF(VLOOKUP(tabItens[[#This Row],[CÓDIGO]],tabExcluirDoEstoque[#Data],1,FALSE),"sim",""),"")</f>
        <v/>
      </c>
      <c r="AP440" s="303" t="str">
        <f ca="1">IF(OR(ISBLANK(tabItens[[#This Row],[ATA DT.VALID.]]),tabItens[[#This Row],[ATA DT.VALID.]]="",tabItens[[#This Row],[ATA DT.VALID.]]=" "),"",IF(TYPE(tabItens[[#This Row],[ATA DT.VALID.]])=1,ROUNDUP((tabItens[[#This Row],[ATA DT.VALID.]]-TODAY())/7,0),""))</f>
        <v/>
      </c>
      <c r="AQ440" s="304">
        <v>0</v>
      </c>
      <c r="AR440" s="305" t="str">
        <f>IF(ISBLANK(tabItens[[#This Row],[CÓDIGO]]),"",IFERROR(VLOOKUP(tabItens[[#This Row],[CÓDIGO]],Consumo!$C$3:$AC$862,26,FALSE),0))</f>
        <v>07.2023</v>
      </c>
      <c r="AS440" s="306">
        <f>SUMIF(Consumo!$C$3:$C$862,tabItens[[#This Row],[CÓDIGO]],Consumo!$N$3:$N$862) + SUMIF(Consumo!$C$3:$C$862,tabItens[[#This Row],[CÓDIGO]],Consumo!$O$3:$O$862) + SUMIF(Consumo!$C$3:$C$862,tabItens[[#This Row],[CÓDIGO]],Consumo!$P$3:$P$862) + SUMIF(Consumo!$C$3:$C$862,tabItens[[#This Row],[CÓDIGO]],Consumo!$Q$3:$Q$862)</f>
        <v>15</v>
      </c>
      <c r="AT440" s="306">
        <f>SUMIF(Consumo!$C$3:$C$862,tabItens[[#This Row],[CÓDIGO]],Consumo!$Z$3:$Z$862)</f>
        <v>30</v>
      </c>
      <c r="AU440" s="307">
        <f>SUMIF(Consumo!$C$3:$C$862,tabItens[[#This Row],[CÓDIGO]],Consumo!$AA$3:$AA$862)</f>
        <v>15</v>
      </c>
      <c r="AV440" s="308">
        <f>SUMIF(Consumo!$C$3:$C$862,tabItens[[#This Row],[CÓDIGO]],Consumo!$Y$3:$Y$862)</f>
        <v>2.25</v>
      </c>
      <c r="AW440" s="281">
        <f>tabItens[[#This Row],[QTDE ATUAL]] + tabItens[[#This Row],[RC QTDE]] + tabItens[[#This Row],[AF SALDO]] + tabItens[[#This Row],[Recentes]]</f>
        <v>64</v>
      </c>
      <c r="AX440" s="309">
        <v>5</v>
      </c>
      <c r="AY440" s="309">
        <v>4</v>
      </c>
      <c r="AZ440" s="309">
        <f>IF(ISBLANK(tabItens[[#This Row],[CÓDIGO]]),"",tabItens[[#This Row],[PontoMês]] * (AZ$2+tabItens[[#This Row],[PontoQtM]]))</f>
        <v>20</v>
      </c>
      <c r="BA440" s="308">
        <f>tabItens[[#This Row],[PontoPed]] - tabItens[[#This Row],[Saldo]] + (1/10)</f>
        <v>-43.9</v>
      </c>
      <c r="BB440" s="308">
        <f xml:space="preserve"> tabItens[[#This Row],[PontoMês]] * BB$2 - tabItens[[#This Row],[QTDE ATUAL]] - (1/10)</f>
        <v>-59.1</v>
      </c>
      <c r="BC440" s="310">
        <f>IF( tabItens[[#This Row],[PontoPed]]&gt;0, IF(tabItens[[#This Row],[PontoPed]]&lt;1, 1, IF( tabItens[[#This Row],[Saldo]]&gt;tabItens[[#This Row],[PontoPed]], 0, (tabItens[[#This Row],[PontoPed]]-tabItens[[#This Row],[Saldo]])/tabItens[[#This Row],[PontoPed]] ) ), 0 )</f>
        <v>0</v>
      </c>
      <c r="BD440" s="311">
        <f>ROUNDDOWN(IF( OR( AND(tabItens[[#This Row],[PontoPed]]&lt;tabItens[[#This Row],[Saldo]],tabItens[[#This Row],[Saldo]]&gt;0), tabItens[[#This Row],[PontoPed]]=0), 99, IF(AND(tabItens[[#This Row],[Saldo]]=0,tabItens[[#This Row],[PontoPed]]&gt;0), 0, (1-tabItens[[#This Row],[PctAb]])*10 ) ),0)</f>
        <v>99</v>
      </c>
      <c r="BE440" s="312">
        <f>MAX(ROUNDDOWN( IF(tabItens[[#This Row],[Abaixo]] &gt; 0,   tabItens[[#This Row],[Abaixo]] + (tabItens[[#This Row],[PontoMês]] * IF( OR( ISBLANK(tabItens[[#This Row],[ATA Nº/ANO]]), tabItens[[#This Row],[ATA Nº/ANO]] = ""),BE$2,BE$1)),0),0),0)</f>
        <v>0</v>
      </c>
      <c r="BF4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0" s="313">
        <f>SUMIF(Consumo!$C$3:$C$862,tabItens[[#This Row],[CÓDIGO]],Consumo!$E$3:$E$862)</f>
        <v>0</v>
      </c>
      <c r="BH440" s="314">
        <f>IF(AND(tabItens[[#This Row],[Pend]] &gt; 0,tabItens[[#This Row],[Consumo]] &lt;&gt; 0), tabItens[[#This Row],[Pend]] / tabItens[[#This Row],[Consumo]], 0 )</f>
        <v>0</v>
      </c>
      <c r="BI440" s="313"/>
      <c r="BJ440" s="313"/>
      <c r="BK440" s="315" t="s">
        <v>907</v>
      </c>
    </row>
    <row r="441" spans="1:63" x14ac:dyDescent="0.3">
      <c r="A441" s="336">
        <v>115060</v>
      </c>
      <c r="B441" s="277" t="s">
        <v>1753</v>
      </c>
      <c r="C441" s="337" t="s">
        <v>31</v>
      </c>
      <c r="D441" s="338">
        <v>572.15</v>
      </c>
      <c r="E441" s="339"/>
      <c r="F441" s="339"/>
      <c r="G441" s="339" t="s">
        <v>892</v>
      </c>
      <c r="H441" s="281">
        <v>37</v>
      </c>
      <c r="I441" s="340">
        <v>103003</v>
      </c>
      <c r="J441" s="341">
        <v>572.15</v>
      </c>
      <c r="K441" s="342"/>
      <c r="L441" s="285">
        <f>IF(tabItens[[#This Row],[Média]] &gt; 0, tabItens[[#This Row],[QTDE ATUAL]] / tabItens[[#This Row],[Média]],999.9)</f>
        <v>999.9</v>
      </c>
      <c r="M441" s="286">
        <v>0</v>
      </c>
      <c r="N441" s="287">
        <f>tabItens[[#This Row],[VALOR UNIT.]] * tabItens[[#This Row],[LC]]</f>
        <v>0</v>
      </c>
      <c r="O441" s="344" t="s">
        <v>2164</v>
      </c>
      <c r="P441" s="289"/>
      <c r="Q441" s="345"/>
      <c r="R441" s="343"/>
      <c r="S441" s="346"/>
      <c r="T441" s="292">
        <f>ROUNDDOWN(IFERROR(tabItens[[#This Row],[ATA DT.VALID.]] - $D$1,0) / 30,0)</f>
        <v>-1507</v>
      </c>
      <c r="U441" s="277" t="s">
        <v>1754</v>
      </c>
      <c r="V441" s="293">
        <v>1</v>
      </c>
      <c r="W441" s="294" t="s">
        <v>906</v>
      </c>
      <c r="X441" s="295">
        <v>69</v>
      </c>
      <c r="Y441" s="296">
        <v>11</v>
      </c>
      <c r="Z441" s="297"/>
      <c r="AA441" s="298"/>
      <c r="AB441" s="299"/>
      <c r="AC441" s="299"/>
      <c r="AD441" s="298"/>
      <c r="AE441" s="299"/>
      <c r="AF441" s="292"/>
      <c r="AG441" s="300" t="s">
        <v>904</v>
      </c>
      <c r="AH441" s="301"/>
      <c r="AI441" s="292">
        <v>0</v>
      </c>
      <c r="AJ441" s="301">
        <v>43749</v>
      </c>
      <c r="AK441" s="301">
        <v>40295</v>
      </c>
      <c r="AL441" s="301">
        <v>43997</v>
      </c>
      <c r="AM441" s="346"/>
      <c r="AN441" s="339"/>
      <c r="AO441" s="302" t="str">
        <f>_xlfn.IFNA(IF(VLOOKUP(tabItens[[#This Row],[CÓDIGO]],tabExcluirDoEstoque[#Data],1,FALSE),"sim",""),"")</f>
        <v/>
      </c>
      <c r="AP441" s="303" t="str">
        <f ca="1">IF(OR(ISBLANK(tabItens[[#This Row],[ATA DT.VALID.]]),tabItens[[#This Row],[ATA DT.VALID.]]="",tabItens[[#This Row],[ATA DT.VALID.]]=" "),"",IF(TYPE(tabItens[[#This Row],[ATA DT.VALID.]])=1,ROUNDUP((tabItens[[#This Row],[ATA DT.VALID.]]-TODAY())/7,0),""))</f>
        <v/>
      </c>
      <c r="AQ441" s="304">
        <v>0</v>
      </c>
      <c r="AR441" s="305">
        <f>IF(ISBLANK(tabItens[[#This Row],[CÓDIGO]]),"",IFERROR(VLOOKUP(tabItens[[#This Row],[CÓDIGO]],Consumo!$C$3:$AC$862,26,FALSE),0))</f>
        <v>0</v>
      </c>
      <c r="AS441" s="306">
        <f>SUMIF(Consumo!$C$3:$C$862,tabItens[[#This Row],[CÓDIGO]],Consumo!$N$3:$N$862) + SUMIF(Consumo!$C$3:$C$862,tabItens[[#This Row],[CÓDIGO]],Consumo!$O$3:$O$862) + SUMIF(Consumo!$C$3:$C$862,tabItens[[#This Row],[CÓDIGO]],Consumo!$P$3:$P$862) + SUMIF(Consumo!$C$3:$C$862,tabItens[[#This Row],[CÓDIGO]],Consumo!$Q$3:$Q$862)</f>
        <v>0</v>
      </c>
      <c r="AT441" s="306">
        <f>SUMIF(Consumo!$C$3:$C$862,tabItens[[#This Row],[CÓDIGO]],Consumo!$Z$3:$Z$862)</f>
        <v>0</v>
      </c>
      <c r="AU441" s="307">
        <f>SUMIF(Consumo!$C$3:$C$862,tabItens[[#This Row],[CÓDIGO]],Consumo!$AA$3:$AA$862)</f>
        <v>0</v>
      </c>
      <c r="AV441" s="308">
        <f>SUMIF(Consumo!$C$3:$C$862,tabItens[[#This Row],[CÓDIGO]],Consumo!$Y$3:$Y$862)</f>
        <v>0</v>
      </c>
      <c r="AW441" s="281">
        <f>tabItens[[#This Row],[QTDE ATUAL]] + tabItens[[#This Row],[RC QTDE]] + tabItens[[#This Row],[AF SALDO]] + tabItens[[#This Row],[Recentes]]</f>
        <v>37</v>
      </c>
      <c r="AX441" s="309">
        <v>5</v>
      </c>
      <c r="AY441" s="309">
        <v>4</v>
      </c>
      <c r="AZ441" s="309">
        <f>IF(ISBLANK(tabItens[[#This Row],[CÓDIGO]]),"",tabItens[[#This Row],[PontoMês]] * (AZ$2+tabItens[[#This Row],[PontoQtM]]))</f>
        <v>20</v>
      </c>
      <c r="BA441" s="308">
        <f>tabItens[[#This Row],[PontoPed]] - tabItens[[#This Row],[Saldo]] + (1/10)</f>
        <v>-16.899999999999999</v>
      </c>
      <c r="BB441" s="308">
        <f xml:space="preserve"> tabItens[[#This Row],[PontoMês]] * BB$2 - tabItens[[#This Row],[QTDE ATUAL]] - (1/10)</f>
        <v>-32.1</v>
      </c>
      <c r="BC441" s="310">
        <f>IF( tabItens[[#This Row],[PontoPed]]&gt;0, IF(tabItens[[#This Row],[PontoPed]]&lt;1, 1, IF( tabItens[[#This Row],[Saldo]]&gt;tabItens[[#This Row],[PontoPed]], 0, (tabItens[[#This Row],[PontoPed]]-tabItens[[#This Row],[Saldo]])/tabItens[[#This Row],[PontoPed]] ) ), 0 )</f>
        <v>0</v>
      </c>
      <c r="BD441" s="311">
        <f>ROUNDDOWN(IF( OR( AND(tabItens[[#This Row],[PontoPed]]&lt;tabItens[[#This Row],[Saldo]],tabItens[[#This Row],[Saldo]]&gt;0), tabItens[[#This Row],[PontoPed]]=0), 99, IF(AND(tabItens[[#This Row],[Saldo]]=0,tabItens[[#This Row],[PontoPed]]&gt;0), 0, (1-tabItens[[#This Row],[PctAb]])*10 ) ),0)</f>
        <v>99</v>
      </c>
      <c r="BE441" s="312">
        <f>MAX(ROUNDDOWN( IF(tabItens[[#This Row],[Abaixo]] &gt; 0,   tabItens[[#This Row],[Abaixo]] + (tabItens[[#This Row],[PontoMês]] * IF( OR( ISBLANK(tabItens[[#This Row],[ATA Nº/ANO]]), tabItens[[#This Row],[ATA Nº/ANO]] = ""),BE$2,BE$1)),0),0),0)</f>
        <v>0</v>
      </c>
      <c r="BF4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1" s="313">
        <f>SUMIF(Consumo!$C$3:$C$862,tabItens[[#This Row],[CÓDIGO]],Consumo!$E$3:$E$862)</f>
        <v>0</v>
      </c>
      <c r="BH441" s="314">
        <f>IF(AND(tabItens[[#This Row],[Pend]] &gt; 0,tabItens[[#This Row],[Consumo]] &lt;&gt; 0), tabItens[[#This Row],[Pend]] / tabItens[[#This Row],[Consumo]], 0 )</f>
        <v>0</v>
      </c>
      <c r="BI441" s="313"/>
      <c r="BJ441" s="313"/>
      <c r="BK441" s="315" t="s">
        <v>907</v>
      </c>
    </row>
    <row r="442" spans="1:63" x14ac:dyDescent="0.3">
      <c r="A442" s="336">
        <v>111336</v>
      </c>
      <c r="B442" s="277" t="s">
        <v>1721</v>
      </c>
      <c r="C442" s="337" t="s">
        <v>346</v>
      </c>
      <c r="D442" s="338">
        <v>270</v>
      </c>
      <c r="E442" s="339"/>
      <c r="F442" s="339"/>
      <c r="G442" s="339" t="s">
        <v>892</v>
      </c>
      <c r="H442" s="281">
        <v>622</v>
      </c>
      <c r="I442" s="340">
        <v>103003</v>
      </c>
      <c r="J442" s="341">
        <v>270</v>
      </c>
      <c r="K442" s="342">
        <v>446</v>
      </c>
      <c r="L442" s="285">
        <f>IF(tabItens[[#This Row],[Média]] &gt; 0, tabItens[[#This Row],[QTDE ATUAL]] / tabItens[[#This Row],[Média]],999.9)</f>
        <v>15.982869379014991</v>
      </c>
      <c r="M442" s="286">
        <v>0</v>
      </c>
      <c r="N442" s="287">
        <f>tabItens[[#This Row],[VALOR UNIT.]] * tabItens[[#This Row],[LC]]</f>
        <v>0</v>
      </c>
      <c r="O442" s="344" t="s">
        <v>2164</v>
      </c>
      <c r="P442" s="289"/>
      <c r="Q442" s="345"/>
      <c r="R442" s="343"/>
      <c r="S442" s="346"/>
      <c r="T442" s="292">
        <f>ROUNDDOWN(IFERROR(tabItens[[#This Row],[ATA DT.VALID.]] - $D$1,0) / 30,0)</f>
        <v>-1507</v>
      </c>
      <c r="U442" s="277" t="s">
        <v>1412</v>
      </c>
      <c r="V442" s="293">
        <v>1</v>
      </c>
      <c r="W442" s="294" t="s">
        <v>2106</v>
      </c>
      <c r="X442" s="295">
        <v>69</v>
      </c>
      <c r="Y442" s="296">
        <v>17</v>
      </c>
      <c r="Z442" s="297"/>
      <c r="AA442" s="298"/>
      <c r="AB442" s="299"/>
      <c r="AC442" s="299"/>
      <c r="AD442" s="298"/>
      <c r="AE442" s="299"/>
      <c r="AF442" s="292"/>
      <c r="AG442" s="300" t="s">
        <v>904</v>
      </c>
      <c r="AH442" s="301"/>
      <c r="AI442" s="292">
        <v>156</v>
      </c>
      <c r="AJ442" s="301">
        <v>45163</v>
      </c>
      <c r="AK442" s="301">
        <v>39981</v>
      </c>
      <c r="AL442" s="301">
        <v>45156</v>
      </c>
      <c r="AM442" s="346"/>
      <c r="AN442" s="339"/>
      <c r="AO442" s="302" t="str">
        <f>_xlfn.IFNA(IF(VLOOKUP(tabItens[[#This Row],[CÓDIGO]],tabExcluirDoEstoque[#Data],1,FALSE),"sim",""),"")</f>
        <v/>
      </c>
      <c r="AP442" s="303" t="str">
        <f ca="1">IF(OR(ISBLANK(tabItens[[#This Row],[ATA DT.VALID.]]),tabItens[[#This Row],[ATA DT.VALID.]]="",tabItens[[#This Row],[ATA DT.VALID.]]=" "),"",IF(TYPE(tabItens[[#This Row],[ATA DT.VALID.]])=1,ROUNDUP((tabItens[[#This Row],[ATA DT.VALID.]]-TODAY())/7,0),""))</f>
        <v/>
      </c>
      <c r="AQ442" s="304">
        <v>0</v>
      </c>
      <c r="AR442" s="305" t="str">
        <f>IF(ISBLANK(tabItens[[#This Row],[CÓDIGO]]),"",IFERROR(VLOOKUP(tabItens[[#This Row],[CÓDIGO]],Consumo!$C$3:$AC$862,26,FALSE),0))</f>
        <v>06.2023</v>
      </c>
      <c r="AS442" s="306">
        <f>SUMIF(Consumo!$C$3:$C$862,tabItens[[#This Row],[CÓDIGO]],Consumo!$N$3:$N$862) + SUMIF(Consumo!$C$3:$C$862,tabItens[[#This Row],[CÓDIGO]],Consumo!$O$3:$O$862) + SUMIF(Consumo!$C$3:$C$862,tabItens[[#This Row],[CÓDIGO]],Consumo!$P$3:$P$862) + SUMIF(Consumo!$C$3:$C$862,tabItens[[#This Row],[CÓDIGO]],Consumo!$Q$3:$Q$862)</f>
        <v>91</v>
      </c>
      <c r="AT442" s="306">
        <f>SUMIF(Consumo!$C$3:$C$862,tabItens[[#This Row],[CÓDIGO]],Consumo!$Z$3:$Z$862)</f>
        <v>467</v>
      </c>
      <c r="AU442" s="307">
        <f>SUMIF(Consumo!$C$3:$C$862,tabItens[[#This Row],[CÓDIGO]],Consumo!$AA$3:$AA$862)</f>
        <v>120</v>
      </c>
      <c r="AV442" s="308">
        <f>SUMIF(Consumo!$C$3:$C$862,tabItens[[#This Row],[CÓDIGO]],Consumo!$Y$3:$Y$862)</f>
        <v>38.916666666666664</v>
      </c>
      <c r="AW442" s="281">
        <f>tabItens[[#This Row],[QTDE ATUAL]] + tabItens[[#This Row],[RC QTDE]] + tabItens[[#This Row],[AF SALDO]] + tabItens[[#This Row],[Recentes]]</f>
        <v>622</v>
      </c>
      <c r="AX442" s="309">
        <v>30</v>
      </c>
      <c r="AY442" s="309">
        <v>4</v>
      </c>
      <c r="AZ442" s="309">
        <f>IF(ISBLANK(tabItens[[#This Row],[CÓDIGO]]),"",tabItens[[#This Row],[PontoMês]] * (AZ$2+tabItens[[#This Row],[PontoQtM]]))</f>
        <v>120</v>
      </c>
      <c r="BA442" s="308">
        <f>tabItens[[#This Row],[PontoPed]] - tabItens[[#This Row],[Saldo]] + (1/10)</f>
        <v>-501.9</v>
      </c>
      <c r="BB442" s="308">
        <f xml:space="preserve"> tabItens[[#This Row],[PontoMês]] * BB$2 - tabItens[[#This Row],[QTDE ATUAL]] - (1/10)</f>
        <v>-592.1</v>
      </c>
      <c r="BC442" s="310">
        <f>IF( tabItens[[#This Row],[PontoPed]]&gt;0, IF(tabItens[[#This Row],[PontoPed]]&lt;1, 1, IF( tabItens[[#This Row],[Saldo]]&gt;tabItens[[#This Row],[PontoPed]], 0, (tabItens[[#This Row],[PontoPed]]-tabItens[[#This Row],[Saldo]])/tabItens[[#This Row],[PontoPed]] ) ), 0 )</f>
        <v>0</v>
      </c>
      <c r="BD442" s="311">
        <f>ROUNDDOWN(IF( OR( AND(tabItens[[#This Row],[PontoPed]]&lt;tabItens[[#This Row],[Saldo]],tabItens[[#This Row],[Saldo]]&gt;0), tabItens[[#This Row],[PontoPed]]=0), 99, IF(AND(tabItens[[#This Row],[Saldo]]=0,tabItens[[#This Row],[PontoPed]]&gt;0), 0, (1-tabItens[[#This Row],[PctAb]])*10 ) ),0)</f>
        <v>99</v>
      </c>
      <c r="BE442" s="312">
        <f>MAX(ROUNDDOWN( IF(tabItens[[#This Row],[Abaixo]] &gt; 0,   tabItens[[#This Row],[Abaixo]] + (tabItens[[#This Row],[PontoMês]] * IF( OR( ISBLANK(tabItens[[#This Row],[ATA Nº/ANO]]), tabItens[[#This Row],[ATA Nº/ANO]] = ""),BE$2,BE$1)),0),0),0)</f>
        <v>0</v>
      </c>
      <c r="BF4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2" s="313">
        <f>SUMIF(Consumo!$C$3:$C$862,tabItens[[#This Row],[CÓDIGO]],Consumo!$E$3:$E$862)</f>
        <v>0</v>
      </c>
      <c r="BH442" s="314">
        <f>IF(AND(tabItens[[#This Row],[Pend]] &gt; 0,tabItens[[#This Row],[Consumo]] &lt;&gt; 0), tabItens[[#This Row],[Pend]] / tabItens[[#This Row],[Consumo]], 0 )</f>
        <v>0</v>
      </c>
      <c r="BI442" s="313"/>
      <c r="BJ442" s="313"/>
      <c r="BK442" s="315" t="s">
        <v>907</v>
      </c>
    </row>
    <row r="443" spans="1:63" x14ac:dyDescent="0.3">
      <c r="A443" s="336">
        <v>118515</v>
      </c>
      <c r="B443" s="277" t="s">
        <v>1773</v>
      </c>
      <c r="C443" s="337" t="s">
        <v>561</v>
      </c>
      <c r="D443" s="338">
        <v>69.97</v>
      </c>
      <c r="E443" s="339"/>
      <c r="F443" s="339"/>
      <c r="G443" s="339" t="s">
        <v>892</v>
      </c>
      <c r="H443" s="281">
        <v>0</v>
      </c>
      <c r="I443" s="340">
        <v>103003</v>
      </c>
      <c r="J443" s="341">
        <v>69.97</v>
      </c>
      <c r="K443" s="342">
        <v>314</v>
      </c>
      <c r="L443" s="285">
        <f>IF(tabItens[[#This Row],[Média]] &gt; 0, tabItens[[#This Row],[QTDE ATUAL]] / tabItens[[#This Row],[Média]],999.9)</f>
        <v>0</v>
      </c>
      <c r="M443" s="286">
        <v>0</v>
      </c>
      <c r="N443" s="287">
        <f>tabItens[[#This Row],[VALOR UNIT.]] * tabItens[[#This Row],[LC]]</f>
        <v>0</v>
      </c>
      <c r="O443" s="344" t="s">
        <v>2213</v>
      </c>
      <c r="P443" s="289"/>
      <c r="Q443" s="345"/>
      <c r="R443" s="343"/>
      <c r="S443" s="346"/>
      <c r="T443" s="292">
        <f>ROUNDDOWN(IFERROR(tabItens[[#This Row],[ATA DT.VALID.]] - $D$1,0) / 30,0)</f>
        <v>-1507</v>
      </c>
      <c r="U443" s="277" t="s">
        <v>1774</v>
      </c>
      <c r="V443" s="293">
        <v>1</v>
      </c>
      <c r="W443" s="294" t="s">
        <v>906</v>
      </c>
      <c r="X443" s="295">
        <v>51</v>
      </c>
      <c r="Y443" s="296">
        <v>21</v>
      </c>
      <c r="Z443" s="297">
        <v>7340</v>
      </c>
      <c r="AA443" s="298">
        <v>2023</v>
      </c>
      <c r="AB443" s="299">
        <v>135.9</v>
      </c>
      <c r="AC443" s="299"/>
      <c r="AD443" s="298"/>
      <c r="AE443" s="299"/>
      <c r="AF443" s="292"/>
      <c r="AG443" s="300" t="s">
        <v>904</v>
      </c>
      <c r="AH443" s="301"/>
      <c r="AI443" s="292">
        <v>104</v>
      </c>
      <c r="AJ443" s="301">
        <v>44417</v>
      </c>
      <c r="AK443" s="301">
        <v>40498</v>
      </c>
      <c r="AL443" s="301">
        <v>44405</v>
      </c>
      <c r="AM443" s="346"/>
      <c r="AN443" s="339"/>
      <c r="AO443" s="302" t="str">
        <f>_xlfn.IFNA(IF(VLOOKUP(tabItens[[#This Row],[CÓDIGO]],tabExcluirDoEstoque[#Data],1,FALSE),"sim",""),"")</f>
        <v/>
      </c>
      <c r="AP443" s="303" t="str">
        <f ca="1">IF(OR(ISBLANK(tabItens[[#This Row],[ATA DT.VALID.]]),tabItens[[#This Row],[ATA DT.VALID.]]="",tabItens[[#This Row],[ATA DT.VALID.]]=" "),"",IF(TYPE(tabItens[[#This Row],[ATA DT.VALID.]])=1,ROUNDUP((tabItens[[#This Row],[ATA DT.VALID.]]-TODAY())/7,0),""))</f>
        <v/>
      </c>
      <c r="AQ443" s="304">
        <v>0</v>
      </c>
      <c r="AR443" s="305" t="str">
        <f>IF(ISBLANK(tabItens[[#This Row],[CÓDIGO]]),"",IFERROR(VLOOKUP(tabItens[[#This Row],[CÓDIGO]],Consumo!$C$3:$AC$862,26,FALSE),0))</f>
        <v>05.2023</v>
      </c>
      <c r="AS443" s="306">
        <f>SUMIF(Consumo!$C$3:$C$862,tabItens[[#This Row],[CÓDIGO]],Consumo!$N$3:$N$862) + SUMIF(Consumo!$C$3:$C$862,tabItens[[#This Row],[CÓDIGO]],Consumo!$O$3:$O$862) + SUMIF(Consumo!$C$3:$C$862,tabItens[[#This Row],[CÓDIGO]],Consumo!$P$3:$P$862) + SUMIF(Consumo!$C$3:$C$862,tabItens[[#This Row],[CÓDIGO]],Consumo!$Q$3:$Q$862)</f>
        <v>0</v>
      </c>
      <c r="AT443" s="306">
        <f>SUMIF(Consumo!$C$3:$C$862,tabItens[[#This Row],[CÓDIGO]],Consumo!$Z$3:$Z$862)</f>
        <v>314</v>
      </c>
      <c r="AU443" s="307">
        <f>SUMIF(Consumo!$C$3:$C$862,tabItens[[#This Row],[CÓDIGO]],Consumo!$AA$3:$AA$862)</f>
        <v>284</v>
      </c>
      <c r="AV443" s="308">
        <f>SUMIF(Consumo!$C$3:$C$862,tabItens[[#This Row],[CÓDIGO]],Consumo!$Y$3:$Y$862)</f>
        <v>18.166666666666668</v>
      </c>
      <c r="AW443" s="281">
        <f>tabItens[[#This Row],[QTDE ATUAL]] + tabItens[[#This Row],[RC QTDE]] + tabItens[[#This Row],[AF SALDO]] + tabItens[[#This Row],[Recentes]]</f>
        <v>135.9</v>
      </c>
      <c r="AX443" s="309">
        <v>17</v>
      </c>
      <c r="AY443" s="309">
        <v>4</v>
      </c>
      <c r="AZ443" s="309">
        <f>IF(ISBLANK(tabItens[[#This Row],[CÓDIGO]]),"",tabItens[[#This Row],[PontoMês]] * (AZ$2+tabItens[[#This Row],[PontoQtM]]))</f>
        <v>68</v>
      </c>
      <c r="BA443" s="308">
        <f>tabItens[[#This Row],[PontoPed]] - tabItens[[#This Row],[Saldo]] + (1/10)</f>
        <v>-67.800000000000011</v>
      </c>
      <c r="BB443" s="308">
        <f xml:space="preserve"> tabItens[[#This Row],[PontoMês]] * BB$2 - tabItens[[#This Row],[QTDE ATUAL]] - (1/10)</f>
        <v>16.899999999999999</v>
      </c>
      <c r="BC443" s="310">
        <f>IF( tabItens[[#This Row],[PontoPed]]&gt;0, IF(tabItens[[#This Row],[PontoPed]]&lt;1, 1, IF( tabItens[[#This Row],[Saldo]]&gt;tabItens[[#This Row],[PontoPed]], 0, (tabItens[[#This Row],[PontoPed]]-tabItens[[#This Row],[Saldo]])/tabItens[[#This Row],[PontoPed]] ) ), 0 )</f>
        <v>0</v>
      </c>
      <c r="BD443" s="311">
        <f>ROUNDDOWN(IF( OR( AND(tabItens[[#This Row],[PontoPed]]&lt;tabItens[[#This Row],[Saldo]],tabItens[[#This Row],[Saldo]]&gt;0), tabItens[[#This Row],[PontoPed]]=0), 99, IF(AND(tabItens[[#This Row],[Saldo]]=0,tabItens[[#This Row],[PontoPed]]&gt;0), 0, (1-tabItens[[#This Row],[PctAb]])*10 ) ),0)</f>
        <v>99</v>
      </c>
      <c r="BE443" s="312">
        <f>MAX(ROUNDDOWN( IF(tabItens[[#This Row],[Abaixo]] &gt; 0,   tabItens[[#This Row],[Abaixo]] + (tabItens[[#This Row],[PontoMês]] * IF( OR( ISBLANK(tabItens[[#This Row],[ATA Nº/ANO]]), tabItens[[#This Row],[ATA Nº/ANO]] = ""),BE$2,BE$1)),0),0),0)</f>
        <v>0</v>
      </c>
      <c r="BF4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3" s="313">
        <f>SUMIF(Consumo!$C$3:$C$862,tabItens[[#This Row],[CÓDIGO]],Consumo!$E$3:$E$862)</f>
        <v>0</v>
      </c>
      <c r="BH443" s="314">
        <f>IF(AND(tabItens[[#This Row],[Pend]] &gt; 0,tabItens[[#This Row],[Consumo]] &lt;&gt; 0), tabItens[[#This Row],[Pend]] / tabItens[[#This Row],[Consumo]], 0 )</f>
        <v>0</v>
      </c>
      <c r="BI443" s="313"/>
      <c r="BJ443" s="313"/>
      <c r="BK443" s="315" t="s">
        <v>907</v>
      </c>
    </row>
    <row r="444" spans="1:63" x14ac:dyDescent="0.3">
      <c r="A444" s="336">
        <v>118577</v>
      </c>
      <c r="B444" s="277" t="s">
        <v>1775</v>
      </c>
      <c r="C444" s="337" t="s">
        <v>561</v>
      </c>
      <c r="D444" s="338">
        <v>81.25</v>
      </c>
      <c r="E444" s="339"/>
      <c r="F444" s="339"/>
      <c r="G444" s="339" t="s">
        <v>892</v>
      </c>
      <c r="H444" s="281">
        <v>0</v>
      </c>
      <c r="I444" s="340">
        <v>103003</v>
      </c>
      <c r="J444" s="341">
        <v>81.25</v>
      </c>
      <c r="K444" s="342">
        <v>726.5</v>
      </c>
      <c r="L444" s="285">
        <f>IF(tabItens[[#This Row],[Média]] &gt; 0, tabItens[[#This Row],[QTDE ATUAL]] / tabItens[[#This Row],[Média]],999.9)</f>
        <v>0</v>
      </c>
      <c r="M444" s="286">
        <v>0</v>
      </c>
      <c r="N444" s="287">
        <f>tabItens[[#This Row],[VALOR UNIT.]] * tabItens[[#This Row],[LC]]</f>
        <v>0</v>
      </c>
      <c r="O444" s="344" t="s">
        <v>2213</v>
      </c>
      <c r="P444" s="289"/>
      <c r="Q444" s="345"/>
      <c r="R444" s="343"/>
      <c r="S444" s="346"/>
      <c r="T444" s="292">
        <f>ROUNDDOWN(IFERROR(tabItens[[#This Row],[ATA DT.VALID.]] - $D$1,0) / 30,0)</f>
        <v>-1507</v>
      </c>
      <c r="U444" s="277" t="s">
        <v>1774</v>
      </c>
      <c r="V444" s="293">
        <v>1</v>
      </c>
      <c r="W444" s="294" t="s">
        <v>906</v>
      </c>
      <c r="X444" s="295">
        <v>51</v>
      </c>
      <c r="Y444" s="296">
        <v>21</v>
      </c>
      <c r="Z444" s="297">
        <v>2231</v>
      </c>
      <c r="AA444" s="298">
        <v>2023</v>
      </c>
      <c r="AB444" s="299">
        <v>2000</v>
      </c>
      <c r="AC444" s="299"/>
      <c r="AD444" s="298"/>
      <c r="AE444" s="299"/>
      <c r="AF444" s="292"/>
      <c r="AG444" s="300" t="s">
        <v>904</v>
      </c>
      <c r="AH444" s="301"/>
      <c r="AI444" s="292">
        <v>242</v>
      </c>
      <c r="AJ444" s="301">
        <v>44551</v>
      </c>
      <c r="AK444" s="301">
        <v>40501</v>
      </c>
      <c r="AL444" s="301">
        <v>44544</v>
      </c>
      <c r="AM444" s="346"/>
      <c r="AN444" s="339"/>
      <c r="AO444" s="302" t="str">
        <f>_xlfn.IFNA(IF(VLOOKUP(tabItens[[#This Row],[CÓDIGO]],tabExcluirDoEstoque[#Data],1,FALSE),"sim",""),"")</f>
        <v/>
      </c>
      <c r="AP444" s="303" t="str">
        <f ca="1">IF(OR(ISBLANK(tabItens[[#This Row],[ATA DT.VALID.]]),tabItens[[#This Row],[ATA DT.VALID.]]="",tabItens[[#This Row],[ATA DT.VALID.]]=" "),"",IF(TYPE(tabItens[[#This Row],[ATA DT.VALID.]])=1,ROUNDUP((tabItens[[#This Row],[ATA DT.VALID.]]-TODAY())/7,0),""))</f>
        <v/>
      </c>
      <c r="AQ444" s="304">
        <v>0</v>
      </c>
      <c r="AR444" s="305" t="str">
        <f>IF(ISBLANK(tabItens[[#This Row],[CÓDIGO]]),"",IFERROR(VLOOKUP(tabItens[[#This Row],[CÓDIGO]],Consumo!$C$3:$AC$862,26,FALSE),0))</f>
        <v>01.2023</v>
      </c>
      <c r="AS444" s="306">
        <f>SUMIF(Consumo!$C$3:$C$862,tabItens[[#This Row],[CÓDIGO]],Consumo!$N$3:$N$862) + SUMIF(Consumo!$C$3:$C$862,tabItens[[#This Row],[CÓDIGO]],Consumo!$O$3:$O$862) + SUMIF(Consumo!$C$3:$C$862,tabItens[[#This Row],[CÓDIGO]],Consumo!$P$3:$P$862) + SUMIF(Consumo!$C$3:$C$862,tabItens[[#This Row],[CÓDIGO]],Consumo!$Q$3:$Q$862)</f>
        <v>0</v>
      </c>
      <c r="AT444" s="306">
        <f>SUMIF(Consumo!$C$3:$C$862,tabItens[[#This Row],[CÓDIGO]],Consumo!$Z$3:$Z$862)</f>
        <v>795</v>
      </c>
      <c r="AU444" s="307">
        <f>SUMIF(Consumo!$C$3:$C$862,tabItens[[#This Row],[CÓDIGO]],Consumo!$AA$3:$AA$862)</f>
        <v>272</v>
      </c>
      <c r="AV444" s="308">
        <f>SUMIF(Consumo!$C$3:$C$862,tabItens[[#This Row],[CÓDIGO]],Consumo!$Y$3:$Y$862)</f>
        <v>65.083333333333329</v>
      </c>
      <c r="AW444" s="281">
        <f>tabItens[[#This Row],[QTDE ATUAL]] + tabItens[[#This Row],[RC QTDE]] + tabItens[[#This Row],[AF SALDO]] + tabItens[[#This Row],[Recentes]]</f>
        <v>2000</v>
      </c>
      <c r="AX444" s="309">
        <v>47</v>
      </c>
      <c r="AY444" s="309">
        <v>4</v>
      </c>
      <c r="AZ444" s="309">
        <f>IF(ISBLANK(tabItens[[#This Row],[CÓDIGO]]),"",tabItens[[#This Row],[PontoMês]] * (AZ$2+tabItens[[#This Row],[PontoQtM]]))</f>
        <v>188</v>
      </c>
      <c r="BA444" s="308">
        <f>tabItens[[#This Row],[PontoPed]] - tabItens[[#This Row],[Saldo]] + (1/10)</f>
        <v>-1811.9</v>
      </c>
      <c r="BB444" s="308">
        <f xml:space="preserve"> tabItens[[#This Row],[PontoMês]] * BB$2 - tabItens[[#This Row],[QTDE ATUAL]] - (1/10)</f>
        <v>46.9</v>
      </c>
      <c r="BC444" s="310">
        <f>IF( tabItens[[#This Row],[PontoPed]]&gt;0, IF(tabItens[[#This Row],[PontoPed]]&lt;1, 1, IF( tabItens[[#This Row],[Saldo]]&gt;tabItens[[#This Row],[PontoPed]], 0, (tabItens[[#This Row],[PontoPed]]-tabItens[[#This Row],[Saldo]])/tabItens[[#This Row],[PontoPed]] ) ), 0 )</f>
        <v>0</v>
      </c>
      <c r="BD444" s="311">
        <f>ROUNDDOWN(IF( OR( AND(tabItens[[#This Row],[PontoPed]]&lt;tabItens[[#This Row],[Saldo]],tabItens[[#This Row],[Saldo]]&gt;0), tabItens[[#This Row],[PontoPed]]=0), 99, IF(AND(tabItens[[#This Row],[Saldo]]=0,tabItens[[#This Row],[PontoPed]]&gt;0), 0, (1-tabItens[[#This Row],[PctAb]])*10 ) ),0)</f>
        <v>99</v>
      </c>
      <c r="BE444" s="312">
        <f>MAX(ROUNDDOWN( IF(tabItens[[#This Row],[Abaixo]] &gt; 0,   tabItens[[#This Row],[Abaixo]] + (tabItens[[#This Row],[PontoMês]] * IF( OR( ISBLANK(tabItens[[#This Row],[ATA Nº/ANO]]), tabItens[[#This Row],[ATA Nº/ANO]] = ""),BE$2,BE$1)),0),0),0)</f>
        <v>0</v>
      </c>
      <c r="BF4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4" s="313">
        <f>SUMIF(Consumo!$C$3:$C$862,tabItens[[#This Row],[CÓDIGO]],Consumo!$E$3:$E$862)</f>
        <v>68.5</v>
      </c>
      <c r="BH444" s="314">
        <f>IF(AND(tabItens[[#This Row],[Pend]] &gt; 0,tabItens[[#This Row],[Consumo]] &lt;&gt; 0), tabItens[[#This Row],[Pend]] / tabItens[[#This Row],[Consumo]], 0 )</f>
        <v>8.6163522012578611E-2</v>
      </c>
      <c r="BI444" s="313"/>
      <c r="BJ444" s="313"/>
      <c r="BK444" s="315" t="s">
        <v>907</v>
      </c>
    </row>
    <row r="445" spans="1:63" x14ac:dyDescent="0.3">
      <c r="A445" s="336">
        <v>114772</v>
      </c>
      <c r="B445" s="277" t="s">
        <v>1746</v>
      </c>
      <c r="C445" s="337" t="s">
        <v>264</v>
      </c>
      <c r="D445" s="338">
        <v>51.4</v>
      </c>
      <c r="E445" s="339"/>
      <c r="F445" s="339"/>
      <c r="G445" s="339" t="s">
        <v>892</v>
      </c>
      <c r="H445" s="281">
        <v>35</v>
      </c>
      <c r="I445" s="340">
        <v>103003</v>
      </c>
      <c r="J445" s="341">
        <v>51.4</v>
      </c>
      <c r="K445" s="342"/>
      <c r="L445" s="285">
        <f>IF(tabItens[[#This Row],[Média]] &gt; 0, tabItens[[#This Row],[QTDE ATUAL]] / tabItens[[#This Row],[Média]],999.9)</f>
        <v>999.9</v>
      </c>
      <c r="M445" s="286">
        <v>0</v>
      </c>
      <c r="N445" s="287">
        <f>tabItens[[#This Row],[VALOR UNIT.]] * tabItens[[#This Row],[LC]]</f>
        <v>0</v>
      </c>
      <c r="O445" s="344" t="s">
        <v>2206</v>
      </c>
      <c r="P445" s="289"/>
      <c r="Q445" s="345"/>
      <c r="R445" s="343"/>
      <c r="S445" s="346"/>
      <c r="T445" s="292">
        <f>ROUNDDOWN(IFERROR(tabItens[[#This Row],[ATA DT.VALID.]] - $D$1,0) / 30,0)</f>
        <v>-1507</v>
      </c>
      <c r="U445" s="277" t="s">
        <v>1027</v>
      </c>
      <c r="V445" s="293">
        <v>1</v>
      </c>
      <c r="W445" s="294" t="s">
        <v>903</v>
      </c>
      <c r="X445" s="295">
        <v>55</v>
      </c>
      <c r="Y445" s="296">
        <v>31</v>
      </c>
      <c r="Z445" s="297"/>
      <c r="AA445" s="298"/>
      <c r="AB445" s="299"/>
      <c r="AC445" s="299"/>
      <c r="AD445" s="298"/>
      <c r="AE445" s="299"/>
      <c r="AF445" s="292"/>
      <c r="AG445" s="300" t="s">
        <v>904</v>
      </c>
      <c r="AH445" s="301"/>
      <c r="AI445" s="292">
        <v>0</v>
      </c>
      <c r="AJ445" s="301">
        <v>40403</v>
      </c>
      <c r="AK445" s="301">
        <v>40275</v>
      </c>
      <c r="AL445" s="301">
        <v>40337</v>
      </c>
      <c r="AM445" s="346"/>
      <c r="AN445" s="339"/>
      <c r="AO445" s="302" t="str">
        <f>_xlfn.IFNA(IF(VLOOKUP(tabItens[[#This Row],[CÓDIGO]],tabExcluirDoEstoque[#Data],1,FALSE),"sim",""),"")</f>
        <v/>
      </c>
      <c r="AP445" s="303" t="str">
        <f ca="1">IF(OR(ISBLANK(tabItens[[#This Row],[ATA DT.VALID.]]),tabItens[[#This Row],[ATA DT.VALID.]]="",tabItens[[#This Row],[ATA DT.VALID.]]=" "),"",IF(TYPE(tabItens[[#This Row],[ATA DT.VALID.]])=1,ROUNDUP((tabItens[[#This Row],[ATA DT.VALID.]]-TODAY())/7,0),""))</f>
        <v/>
      </c>
      <c r="AQ445" s="304">
        <v>0</v>
      </c>
      <c r="AR445" s="305">
        <f>IF(ISBLANK(tabItens[[#This Row],[CÓDIGO]]),"",IFERROR(VLOOKUP(tabItens[[#This Row],[CÓDIGO]],Consumo!$C$3:$AC$862,26,FALSE),0))</f>
        <v>0</v>
      </c>
      <c r="AS445" s="306">
        <f>SUMIF(Consumo!$C$3:$C$862,tabItens[[#This Row],[CÓDIGO]],Consumo!$N$3:$N$862) + SUMIF(Consumo!$C$3:$C$862,tabItens[[#This Row],[CÓDIGO]],Consumo!$O$3:$O$862) + SUMIF(Consumo!$C$3:$C$862,tabItens[[#This Row],[CÓDIGO]],Consumo!$P$3:$P$862) + SUMIF(Consumo!$C$3:$C$862,tabItens[[#This Row],[CÓDIGO]],Consumo!$Q$3:$Q$862)</f>
        <v>0</v>
      </c>
      <c r="AT445" s="306">
        <f>SUMIF(Consumo!$C$3:$C$862,tabItens[[#This Row],[CÓDIGO]],Consumo!$Z$3:$Z$862)</f>
        <v>0</v>
      </c>
      <c r="AU445" s="307">
        <f>SUMIF(Consumo!$C$3:$C$862,tabItens[[#This Row],[CÓDIGO]],Consumo!$AA$3:$AA$862)</f>
        <v>0</v>
      </c>
      <c r="AV445" s="308">
        <f>SUMIF(Consumo!$C$3:$C$862,tabItens[[#This Row],[CÓDIGO]],Consumo!$Y$3:$Y$862)</f>
        <v>0</v>
      </c>
      <c r="AW445" s="281">
        <f>tabItens[[#This Row],[QTDE ATUAL]] + tabItens[[#This Row],[RC QTDE]] + tabItens[[#This Row],[AF SALDO]] + tabItens[[#This Row],[Recentes]]</f>
        <v>35</v>
      </c>
      <c r="AX445" s="309">
        <v>1</v>
      </c>
      <c r="AY445" s="309">
        <v>4</v>
      </c>
      <c r="AZ445" s="309">
        <f>IF(ISBLANK(tabItens[[#This Row],[CÓDIGO]]),"",tabItens[[#This Row],[PontoMês]] * (AZ$2+tabItens[[#This Row],[PontoQtM]]))</f>
        <v>4</v>
      </c>
      <c r="BA445" s="308">
        <f>tabItens[[#This Row],[PontoPed]] - tabItens[[#This Row],[Saldo]] + (1/10)</f>
        <v>-30.9</v>
      </c>
      <c r="BB445" s="308">
        <f xml:space="preserve"> tabItens[[#This Row],[PontoMês]] * BB$2 - tabItens[[#This Row],[QTDE ATUAL]] - (1/10)</f>
        <v>-34.1</v>
      </c>
      <c r="BC445" s="310">
        <f>IF( tabItens[[#This Row],[PontoPed]]&gt;0, IF(tabItens[[#This Row],[PontoPed]]&lt;1, 1, IF( tabItens[[#This Row],[Saldo]]&gt;tabItens[[#This Row],[PontoPed]], 0, (tabItens[[#This Row],[PontoPed]]-tabItens[[#This Row],[Saldo]])/tabItens[[#This Row],[PontoPed]] ) ), 0 )</f>
        <v>0</v>
      </c>
      <c r="BD445" s="311">
        <f>ROUNDDOWN(IF( OR( AND(tabItens[[#This Row],[PontoPed]]&lt;tabItens[[#This Row],[Saldo]],tabItens[[#This Row],[Saldo]]&gt;0), tabItens[[#This Row],[PontoPed]]=0), 99, IF(AND(tabItens[[#This Row],[Saldo]]=0,tabItens[[#This Row],[PontoPed]]&gt;0), 0, (1-tabItens[[#This Row],[PctAb]])*10 ) ),0)</f>
        <v>99</v>
      </c>
      <c r="BE445" s="312">
        <f>MAX(ROUNDDOWN( IF(tabItens[[#This Row],[Abaixo]] &gt; 0,   tabItens[[#This Row],[Abaixo]] + (tabItens[[#This Row],[PontoMês]] * IF( OR( ISBLANK(tabItens[[#This Row],[ATA Nº/ANO]]), tabItens[[#This Row],[ATA Nº/ANO]] = ""),BE$2,BE$1)),0),0),0)</f>
        <v>0</v>
      </c>
      <c r="BF4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5" s="313">
        <f>SUMIF(Consumo!$C$3:$C$862,tabItens[[#This Row],[CÓDIGO]],Consumo!$E$3:$E$862)</f>
        <v>0</v>
      </c>
      <c r="BH445" s="314">
        <f>IF(AND(tabItens[[#This Row],[Pend]] &gt; 0,tabItens[[#This Row],[Consumo]] &lt;&gt; 0), tabItens[[#This Row],[Pend]] / tabItens[[#This Row],[Consumo]], 0 )</f>
        <v>0</v>
      </c>
      <c r="BI445" s="313"/>
      <c r="BJ445" s="313"/>
      <c r="BK445" s="315" t="s">
        <v>907</v>
      </c>
    </row>
    <row r="446" spans="1:63" x14ac:dyDescent="0.3">
      <c r="A446" s="336">
        <v>112109</v>
      </c>
      <c r="B446" s="277" t="s">
        <v>1725</v>
      </c>
      <c r="C446" s="337" t="s">
        <v>336</v>
      </c>
      <c r="D446" s="338">
        <v>5.5</v>
      </c>
      <c r="E446" s="339"/>
      <c r="F446" s="339"/>
      <c r="G446" s="339" t="s">
        <v>892</v>
      </c>
      <c r="H446" s="281">
        <v>12614</v>
      </c>
      <c r="I446" s="340">
        <v>103003</v>
      </c>
      <c r="J446" s="341">
        <v>5.5</v>
      </c>
      <c r="K446" s="342">
        <v>13138</v>
      </c>
      <c r="L446" s="285">
        <f>IF(tabItens[[#This Row],[Média]] &gt; 0, tabItens[[#This Row],[QTDE ATUAL]] / tabItens[[#This Row],[Média]],999.9)</f>
        <v>10.35986585449319</v>
      </c>
      <c r="M446" s="286">
        <v>0</v>
      </c>
      <c r="N446" s="287">
        <f>tabItens[[#This Row],[VALOR UNIT.]] * tabItens[[#This Row],[LC]]</f>
        <v>0</v>
      </c>
      <c r="O446" s="344" t="s">
        <v>2204</v>
      </c>
      <c r="P446" s="289"/>
      <c r="Q446" s="345"/>
      <c r="R446" s="343"/>
      <c r="S446" s="346"/>
      <c r="T446" s="292">
        <f>ROUNDDOWN(IFERROR(tabItens[[#This Row],[ATA DT.VALID.]] - $D$1,0) / 30,0)</f>
        <v>-1507</v>
      </c>
      <c r="U446" s="277" t="s">
        <v>1485</v>
      </c>
      <c r="V446" s="293">
        <v>1</v>
      </c>
      <c r="W446" s="294" t="s">
        <v>2103</v>
      </c>
      <c r="X446" s="295">
        <v>72</v>
      </c>
      <c r="Y446" s="296">
        <v>8</v>
      </c>
      <c r="Z446" s="297"/>
      <c r="AA446" s="298"/>
      <c r="AB446" s="299"/>
      <c r="AC446" s="299"/>
      <c r="AD446" s="298"/>
      <c r="AE446" s="299"/>
      <c r="AF446" s="292"/>
      <c r="AG446" s="300" t="s">
        <v>904</v>
      </c>
      <c r="AH446" s="301"/>
      <c r="AI446" s="292">
        <v>7634</v>
      </c>
      <c r="AJ446" s="301">
        <v>44886</v>
      </c>
      <c r="AK446" s="301">
        <v>40043</v>
      </c>
      <c r="AL446" s="301">
        <v>44854</v>
      </c>
      <c r="AM446" s="346"/>
      <c r="AN446" s="339"/>
      <c r="AO446" s="302" t="str">
        <f>_xlfn.IFNA(IF(VLOOKUP(tabItens[[#This Row],[CÓDIGO]],tabExcluirDoEstoque[#Data],1,FALSE),"sim",""),"")</f>
        <v/>
      </c>
      <c r="AP446" s="303" t="str">
        <f ca="1">IF(OR(ISBLANK(tabItens[[#This Row],[ATA DT.VALID.]]),tabItens[[#This Row],[ATA DT.VALID.]]="",tabItens[[#This Row],[ATA DT.VALID.]]=" "),"",IF(TYPE(tabItens[[#This Row],[ATA DT.VALID.]])=1,ROUNDUP((tabItens[[#This Row],[ATA DT.VALID.]]-TODAY())/7,0),""))</f>
        <v/>
      </c>
      <c r="AQ446" s="304">
        <v>0</v>
      </c>
      <c r="AR446" s="305" t="str">
        <f>IF(ISBLANK(tabItens[[#This Row],[CÓDIGO]]),"",IFERROR(VLOOKUP(tabItens[[#This Row],[CÓDIGO]],Consumo!$C$3:$AC$862,26,FALSE),0))</f>
        <v>09.2023</v>
      </c>
      <c r="AS446" s="306">
        <f>SUMIF(Consumo!$C$3:$C$862,tabItens[[#This Row],[CÓDIGO]],Consumo!$N$3:$N$862) + SUMIF(Consumo!$C$3:$C$862,tabItens[[#This Row],[CÓDIGO]],Consumo!$O$3:$O$862) + SUMIF(Consumo!$C$3:$C$862,tabItens[[#This Row],[CÓDIGO]],Consumo!$P$3:$P$862) + SUMIF(Consumo!$C$3:$C$862,tabItens[[#This Row],[CÓDIGO]],Consumo!$Q$3:$Q$862)</f>
        <v>3425</v>
      </c>
      <c r="AT446" s="306">
        <f>SUMIF(Consumo!$C$3:$C$862,tabItens[[#This Row],[CÓDIGO]],Consumo!$Z$3:$Z$862)</f>
        <v>17041</v>
      </c>
      <c r="AU446" s="307">
        <f>SUMIF(Consumo!$C$3:$C$862,tabItens[[#This Row],[CÓDIGO]],Consumo!$AA$3:$AA$862)</f>
        <v>7812</v>
      </c>
      <c r="AV446" s="308">
        <f>SUMIF(Consumo!$C$3:$C$862,tabItens[[#This Row],[CÓDIGO]],Consumo!$Y$3:$Y$862)</f>
        <v>1217.5833333333333</v>
      </c>
      <c r="AW446" s="281">
        <f>tabItens[[#This Row],[QTDE ATUAL]] + tabItens[[#This Row],[RC QTDE]] + tabItens[[#This Row],[AF SALDO]] + tabItens[[#This Row],[Recentes]]</f>
        <v>12614</v>
      </c>
      <c r="AX446" s="309">
        <v>1500</v>
      </c>
      <c r="AY446" s="309">
        <v>3</v>
      </c>
      <c r="AZ446" s="309">
        <f>IF(ISBLANK(tabItens[[#This Row],[CÓDIGO]]),"",tabItens[[#This Row],[PontoMês]] * (AZ$2+tabItens[[#This Row],[PontoQtM]]))</f>
        <v>4500</v>
      </c>
      <c r="BA446" s="308">
        <f>tabItens[[#This Row],[PontoPed]] - tabItens[[#This Row],[Saldo]] + (1/10)</f>
        <v>-8113.9</v>
      </c>
      <c r="BB446" s="308">
        <f xml:space="preserve"> tabItens[[#This Row],[PontoMês]] * BB$2 - tabItens[[#This Row],[QTDE ATUAL]] - (1/10)</f>
        <v>-11114.1</v>
      </c>
      <c r="BC446" s="310">
        <f>IF( tabItens[[#This Row],[PontoPed]]&gt;0, IF(tabItens[[#This Row],[PontoPed]]&lt;1, 1, IF( tabItens[[#This Row],[Saldo]]&gt;tabItens[[#This Row],[PontoPed]], 0, (tabItens[[#This Row],[PontoPed]]-tabItens[[#This Row],[Saldo]])/tabItens[[#This Row],[PontoPed]] ) ), 0 )</f>
        <v>0</v>
      </c>
      <c r="BD446" s="311">
        <f>ROUNDDOWN(IF( OR( AND(tabItens[[#This Row],[PontoPed]]&lt;tabItens[[#This Row],[Saldo]],tabItens[[#This Row],[Saldo]]&gt;0), tabItens[[#This Row],[PontoPed]]=0), 99, IF(AND(tabItens[[#This Row],[Saldo]]=0,tabItens[[#This Row],[PontoPed]]&gt;0), 0, (1-tabItens[[#This Row],[PctAb]])*10 ) ),0)</f>
        <v>99</v>
      </c>
      <c r="BE446" s="312">
        <f>MAX(ROUNDDOWN( IF(tabItens[[#This Row],[Abaixo]] &gt; 0,   tabItens[[#This Row],[Abaixo]] + (tabItens[[#This Row],[PontoMês]] * IF( OR( ISBLANK(tabItens[[#This Row],[ATA Nº/ANO]]), tabItens[[#This Row],[ATA Nº/ANO]] = ""),BE$2,BE$1)),0),0),0)</f>
        <v>0</v>
      </c>
      <c r="BF4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6" s="313">
        <f>SUMIF(Consumo!$C$3:$C$862,tabItens[[#This Row],[CÓDIGO]],Consumo!$E$3:$E$862)</f>
        <v>20</v>
      </c>
      <c r="BH446" s="314">
        <f>IF(AND(tabItens[[#This Row],[Pend]] &gt; 0,tabItens[[#This Row],[Consumo]] &lt;&gt; 0), tabItens[[#This Row],[Pend]] / tabItens[[#This Row],[Consumo]], 0 )</f>
        <v>1.1736400445983217E-3</v>
      </c>
      <c r="BI446" s="313"/>
      <c r="BJ446" s="313"/>
      <c r="BK446" s="315" t="s">
        <v>907</v>
      </c>
    </row>
    <row r="447" spans="1:63" x14ac:dyDescent="0.3">
      <c r="A447" s="336">
        <v>59400</v>
      </c>
      <c r="B447" s="277" t="s">
        <v>1386</v>
      </c>
      <c r="C447" s="337" t="s">
        <v>264</v>
      </c>
      <c r="D447" s="338">
        <v>1.7</v>
      </c>
      <c r="E447" s="339"/>
      <c r="F447" s="339"/>
      <c r="G447" s="339" t="s">
        <v>892</v>
      </c>
      <c r="H447" s="281">
        <v>138</v>
      </c>
      <c r="I447" s="340">
        <v>103003</v>
      </c>
      <c r="J447" s="341">
        <v>1.7</v>
      </c>
      <c r="K447" s="342">
        <v>60</v>
      </c>
      <c r="L447" s="285">
        <f>IF(tabItens[[#This Row],[Média]] &gt; 0, tabItens[[#This Row],[QTDE ATUAL]] / tabItens[[#This Row],[Média]],999.9)</f>
        <v>27.6</v>
      </c>
      <c r="M447" s="286">
        <v>0</v>
      </c>
      <c r="N447" s="287">
        <f>tabItens[[#This Row],[VALOR UNIT.]] * tabItens[[#This Row],[LC]]</f>
        <v>0</v>
      </c>
      <c r="O447" s="344" t="s">
        <v>2177</v>
      </c>
      <c r="P447" s="289"/>
      <c r="Q447" s="345"/>
      <c r="R447" s="343"/>
      <c r="S447" s="346"/>
      <c r="T447" s="292">
        <f>ROUNDDOWN(IFERROR(tabItens[[#This Row],[ATA DT.VALID.]] - $D$1,0) / 30,0)</f>
        <v>-1507</v>
      </c>
      <c r="U447" s="277" t="s">
        <v>1008</v>
      </c>
      <c r="V447" s="293">
        <v>1</v>
      </c>
      <c r="W447" s="294" t="s">
        <v>2105</v>
      </c>
      <c r="X447" s="295">
        <v>61</v>
      </c>
      <c r="Y447" s="296">
        <v>8</v>
      </c>
      <c r="Z447" s="297"/>
      <c r="AA447" s="298"/>
      <c r="AB447" s="299"/>
      <c r="AC447" s="299"/>
      <c r="AD447" s="298"/>
      <c r="AE447" s="299"/>
      <c r="AF447" s="292"/>
      <c r="AG447" s="300" t="s">
        <v>904</v>
      </c>
      <c r="AH447" s="301"/>
      <c r="AI447" s="292">
        <v>20</v>
      </c>
      <c r="AJ447" s="301">
        <v>44833</v>
      </c>
      <c r="AK447" s="301" t="s">
        <v>892</v>
      </c>
      <c r="AL447" s="301">
        <v>44813</v>
      </c>
      <c r="AM447" s="346"/>
      <c r="AN447" s="339"/>
      <c r="AO447" s="302" t="str">
        <f>_xlfn.IFNA(IF(VLOOKUP(tabItens[[#This Row],[CÓDIGO]],tabExcluirDoEstoque[#Data],1,FALSE),"sim",""),"")</f>
        <v/>
      </c>
      <c r="AP447" s="303" t="str">
        <f ca="1">IF(OR(ISBLANK(tabItens[[#This Row],[ATA DT.VALID.]]),tabItens[[#This Row],[ATA DT.VALID.]]="",tabItens[[#This Row],[ATA DT.VALID.]]=" "),"",IF(TYPE(tabItens[[#This Row],[ATA DT.VALID.]])=1,ROUNDUP((tabItens[[#This Row],[ATA DT.VALID.]]-TODAY())/7,0),""))</f>
        <v/>
      </c>
      <c r="AQ447" s="304">
        <v>0</v>
      </c>
      <c r="AR447" s="305" t="str">
        <f>IF(ISBLANK(tabItens[[#This Row],[CÓDIGO]]),"",IFERROR(VLOOKUP(tabItens[[#This Row],[CÓDIGO]],Consumo!$C$3:$AC$862,26,FALSE),0))</f>
        <v>04.2023</v>
      </c>
      <c r="AS447" s="306">
        <f>SUMIF(Consumo!$C$3:$C$862,tabItens[[#This Row],[CÓDIGO]],Consumo!$N$3:$N$862) + SUMIF(Consumo!$C$3:$C$862,tabItens[[#This Row],[CÓDIGO]],Consumo!$O$3:$O$862) + SUMIF(Consumo!$C$3:$C$862,tabItens[[#This Row],[CÓDIGO]],Consumo!$P$3:$P$862) + SUMIF(Consumo!$C$3:$C$862,tabItens[[#This Row],[CÓDIGO]],Consumo!$Q$3:$Q$862)</f>
        <v>0</v>
      </c>
      <c r="AT447" s="306">
        <f>SUMIF(Consumo!$C$3:$C$862,tabItens[[#This Row],[CÓDIGO]],Consumo!$Z$3:$Z$862)</f>
        <v>60</v>
      </c>
      <c r="AU447" s="307">
        <f>SUMIF(Consumo!$C$3:$C$862,tabItens[[#This Row],[CÓDIGO]],Consumo!$AA$3:$AA$862)</f>
        <v>16</v>
      </c>
      <c r="AV447" s="308">
        <f>SUMIF(Consumo!$C$3:$C$862,tabItens[[#This Row],[CÓDIGO]],Consumo!$Y$3:$Y$862)</f>
        <v>5</v>
      </c>
      <c r="AW447" s="281">
        <f>tabItens[[#This Row],[QTDE ATUAL]] + tabItens[[#This Row],[RC QTDE]] + tabItens[[#This Row],[AF SALDO]] + tabItens[[#This Row],[Recentes]]</f>
        <v>138</v>
      </c>
      <c r="AX447" s="309">
        <v>0</v>
      </c>
      <c r="AY447" s="309">
        <v>0</v>
      </c>
      <c r="AZ447" s="309">
        <f>IF(ISBLANK(tabItens[[#This Row],[CÓDIGO]]),"",tabItens[[#This Row],[PontoMês]] * (AZ$2+tabItens[[#This Row],[PontoQtM]]))</f>
        <v>0</v>
      </c>
      <c r="BA447" s="308">
        <f>tabItens[[#This Row],[PontoPed]] - tabItens[[#This Row],[Saldo]] + (1/10)</f>
        <v>-137.9</v>
      </c>
      <c r="BB447" s="308">
        <f xml:space="preserve"> tabItens[[#This Row],[PontoMês]] * BB$2 - tabItens[[#This Row],[QTDE ATUAL]] - (1/10)</f>
        <v>-138.1</v>
      </c>
      <c r="BC447" s="310">
        <f>IF( tabItens[[#This Row],[PontoPed]]&gt;0, IF(tabItens[[#This Row],[PontoPed]]&lt;1, 1, IF( tabItens[[#This Row],[Saldo]]&gt;tabItens[[#This Row],[PontoPed]], 0, (tabItens[[#This Row],[PontoPed]]-tabItens[[#This Row],[Saldo]])/tabItens[[#This Row],[PontoPed]] ) ), 0 )</f>
        <v>0</v>
      </c>
      <c r="BD447" s="311">
        <f>ROUNDDOWN(IF( OR( AND(tabItens[[#This Row],[PontoPed]]&lt;tabItens[[#This Row],[Saldo]],tabItens[[#This Row],[Saldo]]&gt;0), tabItens[[#This Row],[PontoPed]]=0), 99, IF(AND(tabItens[[#This Row],[Saldo]]=0,tabItens[[#This Row],[PontoPed]]&gt;0), 0, (1-tabItens[[#This Row],[PctAb]])*10 ) ),0)</f>
        <v>99</v>
      </c>
      <c r="BE447" s="312">
        <f>MAX(ROUNDDOWN( IF(tabItens[[#This Row],[Abaixo]] &gt; 0,   tabItens[[#This Row],[Abaixo]] + (tabItens[[#This Row],[PontoMês]] * IF( OR( ISBLANK(tabItens[[#This Row],[ATA Nº/ANO]]), tabItens[[#This Row],[ATA Nº/ANO]] = ""),BE$2,BE$1)),0),0),0)</f>
        <v>0</v>
      </c>
      <c r="BF4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7" s="313">
        <f>SUMIF(Consumo!$C$3:$C$862,tabItens[[#This Row],[CÓDIGO]],Consumo!$E$3:$E$862)</f>
        <v>0</v>
      </c>
      <c r="BH447" s="314">
        <f>IF(AND(tabItens[[#This Row],[Pend]] &gt; 0,tabItens[[#This Row],[Consumo]] &lt;&gt; 0), tabItens[[#This Row],[Pend]] / tabItens[[#This Row],[Consumo]], 0 )</f>
        <v>0</v>
      </c>
      <c r="BI447" s="313"/>
      <c r="BJ447" s="313"/>
      <c r="BK447" s="315" t="s">
        <v>907</v>
      </c>
    </row>
    <row r="448" spans="1:63" x14ac:dyDescent="0.3">
      <c r="A448" s="336">
        <v>63277</v>
      </c>
      <c r="B448" s="277" t="s">
        <v>1402</v>
      </c>
      <c r="C448" s="337" t="s">
        <v>264</v>
      </c>
      <c r="D448" s="338">
        <v>2.38</v>
      </c>
      <c r="E448" s="339"/>
      <c r="F448" s="339"/>
      <c r="G448" s="339" t="s">
        <v>892</v>
      </c>
      <c r="H448" s="281">
        <v>308</v>
      </c>
      <c r="I448" s="340">
        <v>103003</v>
      </c>
      <c r="J448" s="341">
        <v>2.38</v>
      </c>
      <c r="K448" s="342">
        <v>94</v>
      </c>
      <c r="L448" s="285">
        <f>IF(tabItens[[#This Row],[Média]] &gt; 0, tabItens[[#This Row],[QTDE ATUAL]] / tabItens[[#This Row],[Média]],999.9)</f>
        <v>38.5</v>
      </c>
      <c r="M448" s="286">
        <v>0</v>
      </c>
      <c r="N448" s="287">
        <f>tabItens[[#This Row],[VALOR UNIT.]] * tabItens[[#This Row],[LC]]</f>
        <v>0</v>
      </c>
      <c r="O448" s="344" t="s">
        <v>2177</v>
      </c>
      <c r="P448" s="289"/>
      <c r="Q448" s="345"/>
      <c r="R448" s="343"/>
      <c r="S448" s="346"/>
      <c r="T448" s="292">
        <f>ROUNDDOWN(IFERROR(tabItens[[#This Row],[ATA DT.VALID.]] - $D$1,0) / 30,0)</f>
        <v>-1507</v>
      </c>
      <c r="U448" s="277" t="s">
        <v>1008</v>
      </c>
      <c r="V448" s="293">
        <v>1</v>
      </c>
      <c r="W448" s="294" t="s">
        <v>2105</v>
      </c>
      <c r="X448" s="295">
        <v>61</v>
      </c>
      <c r="Y448" s="296">
        <v>8</v>
      </c>
      <c r="Z448" s="297"/>
      <c r="AA448" s="298"/>
      <c r="AB448" s="299"/>
      <c r="AC448" s="299"/>
      <c r="AD448" s="298"/>
      <c r="AE448" s="299"/>
      <c r="AF448" s="292"/>
      <c r="AG448" s="300" t="s">
        <v>904</v>
      </c>
      <c r="AH448" s="301"/>
      <c r="AI448" s="292">
        <v>32</v>
      </c>
      <c r="AJ448" s="301">
        <v>45180</v>
      </c>
      <c r="AK448" s="301" t="s">
        <v>892</v>
      </c>
      <c r="AL448" s="301">
        <v>45145</v>
      </c>
      <c r="AM448" s="346"/>
      <c r="AN448" s="339"/>
      <c r="AO448" s="302" t="str">
        <f>_xlfn.IFNA(IF(VLOOKUP(tabItens[[#This Row],[CÓDIGO]],tabExcluirDoEstoque[#Data],1,FALSE),"sim",""),"")</f>
        <v/>
      </c>
      <c r="AP448" s="303" t="str">
        <f ca="1">IF(OR(ISBLANK(tabItens[[#This Row],[ATA DT.VALID.]]),tabItens[[#This Row],[ATA DT.VALID.]]="",tabItens[[#This Row],[ATA DT.VALID.]]=" "),"",IF(TYPE(tabItens[[#This Row],[ATA DT.VALID.]])=1,ROUNDUP((tabItens[[#This Row],[ATA DT.VALID.]]-TODAY())/7,0),""))</f>
        <v/>
      </c>
      <c r="AQ448" s="304">
        <v>0</v>
      </c>
      <c r="AR448" s="305" t="str">
        <f>IF(ISBLANK(tabItens[[#This Row],[CÓDIGO]]),"",IFERROR(VLOOKUP(tabItens[[#This Row],[CÓDIGO]],Consumo!$C$3:$AC$862,26,FALSE),0))</f>
        <v>07.2023</v>
      </c>
      <c r="AS448" s="306">
        <f>SUMIF(Consumo!$C$3:$C$862,tabItens[[#This Row],[CÓDIGO]],Consumo!$N$3:$N$862) + SUMIF(Consumo!$C$3:$C$862,tabItens[[#This Row],[CÓDIGO]],Consumo!$O$3:$O$862) + SUMIF(Consumo!$C$3:$C$862,tabItens[[#This Row],[CÓDIGO]],Consumo!$P$3:$P$862) + SUMIF(Consumo!$C$3:$C$862,tabItens[[#This Row],[CÓDIGO]],Consumo!$Q$3:$Q$862)</f>
        <v>20</v>
      </c>
      <c r="AT448" s="306">
        <f>SUMIF(Consumo!$C$3:$C$862,tabItens[[#This Row],[CÓDIGO]],Consumo!$Z$3:$Z$862)</f>
        <v>96</v>
      </c>
      <c r="AU448" s="307">
        <f>SUMIF(Consumo!$C$3:$C$862,tabItens[[#This Row],[CÓDIGO]],Consumo!$AA$3:$AA$862)</f>
        <v>21</v>
      </c>
      <c r="AV448" s="308">
        <f>SUMIF(Consumo!$C$3:$C$862,tabItens[[#This Row],[CÓDIGO]],Consumo!$Y$3:$Y$862)</f>
        <v>8</v>
      </c>
      <c r="AW448" s="281">
        <f>tabItens[[#This Row],[QTDE ATUAL]] + tabItens[[#This Row],[RC QTDE]] + tabItens[[#This Row],[AF SALDO]] + tabItens[[#This Row],[Recentes]]</f>
        <v>308</v>
      </c>
      <c r="AX448" s="309">
        <v>0</v>
      </c>
      <c r="AY448" s="309">
        <v>0</v>
      </c>
      <c r="AZ448" s="309">
        <f>IF(ISBLANK(tabItens[[#This Row],[CÓDIGO]]),"",tabItens[[#This Row],[PontoMês]] * (AZ$2+tabItens[[#This Row],[PontoQtM]]))</f>
        <v>0</v>
      </c>
      <c r="BA448" s="308">
        <f>tabItens[[#This Row],[PontoPed]] - tabItens[[#This Row],[Saldo]] + (1/10)</f>
        <v>-307.89999999999998</v>
      </c>
      <c r="BB448" s="308">
        <f xml:space="preserve"> tabItens[[#This Row],[PontoMês]] * BB$2 - tabItens[[#This Row],[QTDE ATUAL]] - (1/10)</f>
        <v>-308.10000000000002</v>
      </c>
      <c r="BC448" s="310">
        <f>IF( tabItens[[#This Row],[PontoPed]]&gt;0, IF(tabItens[[#This Row],[PontoPed]]&lt;1, 1, IF( tabItens[[#This Row],[Saldo]]&gt;tabItens[[#This Row],[PontoPed]], 0, (tabItens[[#This Row],[PontoPed]]-tabItens[[#This Row],[Saldo]])/tabItens[[#This Row],[PontoPed]] ) ), 0 )</f>
        <v>0</v>
      </c>
      <c r="BD448" s="311">
        <f>ROUNDDOWN(IF( OR( AND(tabItens[[#This Row],[PontoPed]]&lt;tabItens[[#This Row],[Saldo]],tabItens[[#This Row],[Saldo]]&gt;0), tabItens[[#This Row],[PontoPed]]=0), 99, IF(AND(tabItens[[#This Row],[Saldo]]=0,tabItens[[#This Row],[PontoPed]]&gt;0), 0, (1-tabItens[[#This Row],[PctAb]])*10 ) ),0)</f>
        <v>99</v>
      </c>
      <c r="BE448" s="312">
        <f>MAX(ROUNDDOWN( IF(tabItens[[#This Row],[Abaixo]] &gt; 0,   tabItens[[#This Row],[Abaixo]] + (tabItens[[#This Row],[PontoMês]] * IF( OR( ISBLANK(tabItens[[#This Row],[ATA Nº/ANO]]), tabItens[[#This Row],[ATA Nº/ANO]] = ""),BE$2,BE$1)),0),0),0)</f>
        <v>0</v>
      </c>
      <c r="BF4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8" s="313">
        <f>SUMIF(Consumo!$C$3:$C$862,tabItens[[#This Row],[CÓDIGO]],Consumo!$E$3:$E$862)</f>
        <v>0</v>
      </c>
      <c r="BH448" s="314">
        <f>IF(AND(tabItens[[#This Row],[Pend]] &gt; 0,tabItens[[#This Row],[Consumo]] &lt;&gt; 0), tabItens[[#This Row],[Pend]] / tabItens[[#This Row],[Consumo]], 0 )</f>
        <v>0</v>
      </c>
      <c r="BI448" s="313"/>
      <c r="BJ448" s="313"/>
      <c r="BK448" s="315" t="s">
        <v>907</v>
      </c>
    </row>
    <row r="449" spans="1:63" x14ac:dyDescent="0.3">
      <c r="A449" s="336">
        <v>115805</v>
      </c>
      <c r="B449" s="277" t="s">
        <v>1759</v>
      </c>
      <c r="C449" s="337" t="s">
        <v>264</v>
      </c>
      <c r="D449" s="338">
        <v>37.799999999999997</v>
      </c>
      <c r="E449" s="339"/>
      <c r="F449" s="339"/>
      <c r="G449" s="339" t="s">
        <v>892</v>
      </c>
      <c r="H449" s="281">
        <v>155</v>
      </c>
      <c r="I449" s="340">
        <v>103003</v>
      </c>
      <c r="J449" s="341">
        <v>37.799999999999997</v>
      </c>
      <c r="K449" s="342">
        <v>219</v>
      </c>
      <c r="L449" s="285">
        <f>IF(tabItens[[#This Row],[Média]] &gt; 0, tabItens[[#This Row],[QTDE ATUAL]] / tabItens[[#This Row],[Média]],999.9)</f>
        <v>7.265625</v>
      </c>
      <c r="M449" s="286">
        <v>0</v>
      </c>
      <c r="N449" s="287">
        <f>tabItens[[#This Row],[VALOR UNIT.]] * tabItens[[#This Row],[LC]]</f>
        <v>0</v>
      </c>
      <c r="O449" s="344" t="s">
        <v>2177</v>
      </c>
      <c r="P449" s="289"/>
      <c r="Q449" s="345"/>
      <c r="R449" s="343"/>
      <c r="S449" s="346"/>
      <c r="T449" s="292">
        <f>ROUNDDOWN(IFERROR(tabItens[[#This Row],[ATA DT.VALID.]] - $D$1,0) / 30,0)</f>
        <v>-1507</v>
      </c>
      <c r="U449" s="277" t="s">
        <v>1053</v>
      </c>
      <c r="V449" s="293">
        <v>1</v>
      </c>
      <c r="W449" s="294" t="s">
        <v>2105</v>
      </c>
      <c r="X449" s="295">
        <v>61</v>
      </c>
      <c r="Y449" s="296">
        <v>15</v>
      </c>
      <c r="Z449" s="297"/>
      <c r="AA449" s="298"/>
      <c r="AB449" s="299"/>
      <c r="AC449" s="299"/>
      <c r="AD449" s="298"/>
      <c r="AE449" s="299"/>
      <c r="AF449" s="292"/>
      <c r="AG449" s="300" t="s">
        <v>904</v>
      </c>
      <c r="AH449" s="301"/>
      <c r="AI449" s="292">
        <v>86</v>
      </c>
      <c r="AJ449" s="301">
        <v>45156</v>
      </c>
      <c r="AK449" s="301">
        <v>40352</v>
      </c>
      <c r="AL449" s="301">
        <v>45145</v>
      </c>
      <c r="AM449" s="346"/>
      <c r="AN449" s="339"/>
      <c r="AO449" s="302" t="str">
        <f>_xlfn.IFNA(IF(VLOOKUP(tabItens[[#This Row],[CÓDIGO]],tabExcluirDoEstoque[#Data],1,FALSE),"sim",""),"")</f>
        <v/>
      </c>
      <c r="AP449" s="303" t="str">
        <f ca="1">IF(OR(ISBLANK(tabItens[[#This Row],[ATA DT.VALID.]]),tabItens[[#This Row],[ATA DT.VALID.]]="",tabItens[[#This Row],[ATA DT.VALID.]]=" "),"",IF(TYPE(tabItens[[#This Row],[ATA DT.VALID.]])=1,ROUNDUP((tabItens[[#This Row],[ATA DT.VALID.]]-TODAY())/7,0),""))</f>
        <v/>
      </c>
      <c r="AQ449" s="304">
        <v>0</v>
      </c>
      <c r="AR449" s="305" t="str">
        <f>IF(ISBLANK(tabItens[[#This Row],[CÓDIGO]]),"",IFERROR(VLOOKUP(tabItens[[#This Row],[CÓDIGO]],Consumo!$C$3:$AC$862,26,FALSE),0))</f>
        <v>09.2023</v>
      </c>
      <c r="AS449" s="306">
        <f>SUMIF(Consumo!$C$3:$C$862,tabItens[[#This Row],[CÓDIGO]],Consumo!$N$3:$N$862) + SUMIF(Consumo!$C$3:$C$862,tabItens[[#This Row],[CÓDIGO]],Consumo!$O$3:$O$862) + SUMIF(Consumo!$C$3:$C$862,tabItens[[#This Row],[CÓDIGO]],Consumo!$P$3:$P$862) + SUMIF(Consumo!$C$3:$C$862,tabItens[[#This Row],[CÓDIGO]],Consumo!$Q$3:$Q$862)</f>
        <v>86</v>
      </c>
      <c r="AT449" s="306">
        <f>SUMIF(Consumo!$C$3:$C$862,tabItens[[#This Row],[CÓDIGO]],Consumo!$Z$3:$Z$862)</f>
        <v>256</v>
      </c>
      <c r="AU449" s="307">
        <f>SUMIF(Consumo!$C$3:$C$862,tabItens[[#This Row],[CÓDIGO]],Consumo!$AA$3:$AA$862)</f>
        <v>60</v>
      </c>
      <c r="AV449" s="308">
        <f>SUMIF(Consumo!$C$3:$C$862,tabItens[[#This Row],[CÓDIGO]],Consumo!$Y$3:$Y$862)</f>
        <v>21.333333333333332</v>
      </c>
      <c r="AW449" s="281">
        <f>tabItens[[#This Row],[QTDE ATUAL]] + tabItens[[#This Row],[RC QTDE]] + tabItens[[#This Row],[AF SALDO]] + tabItens[[#This Row],[Recentes]]</f>
        <v>155</v>
      </c>
      <c r="AX449" s="309">
        <v>0</v>
      </c>
      <c r="AY449" s="309">
        <v>0</v>
      </c>
      <c r="AZ449" s="309">
        <f>IF(ISBLANK(tabItens[[#This Row],[CÓDIGO]]),"",tabItens[[#This Row],[PontoMês]] * (AZ$2+tabItens[[#This Row],[PontoQtM]]))</f>
        <v>0</v>
      </c>
      <c r="BA449" s="308">
        <f>tabItens[[#This Row],[PontoPed]] - tabItens[[#This Row],[Saldo]] + (1/10)</f>
        <v>-154.9</v>
      </c>
      <c r="BB449" s="308">
        <f xml:space="preserve"> tabItens[[#This Row],[PontoMês]] * BB$2 - tabItens[[#This Row],[QTDE ATUAL]] - (1/10)</f>
        <v>-155.1</v>
      </c>
      <c r="BC449" s="310">
        <f>IF( tabItens[[#This Row],[PontoPed]]&gt;0, IF(tabItens[[#This Row],[PontoPed]]&lt;1, 1, IF( tabItens[[#This Row],[Saldo]]&gt;tabItens[[#This Row],[PontoPed]], 0, (tabItens[[#This Row],[PontoPed]]-tabItens[[#This Row],[Saldo]])/tabItens[[#This Row],[PontoPed]] ) ), 0 )</f>
        <v>0</v>
      </c>
      <c r="BD449" s="311">
        <f>ROUNDDOWN(IF( OR( AND(tabItens[[#This Row],[PontoPed]]&lt;tabItens[[#This Row],[Saldo]],tabItens[[#This Row],[Saldo]]&gt;0), tabItens[[#This Row],[PontoPed]]=0), 99, IF(AND(tabItens[[#This Row],[Saldo]]=0,tabItens[[#This Row],[PontoPed]]&gt;0), 0, (1-tabItens[[#This Row],[PctAb]])*10 ) ),0)</f>
        <v>99</v>
      </c>
      <c r="BE449" s="312">
        <f>MAX(ROUNDDOWN( IF(tabItens[[#This Row],[Abaixo]] &gt; 0,   tabItens[[#This Row],[Abaixo]] + (tabItens[[#This Row],[PontoMês]] * IF( OR( ISBLANK(tabItens[[#This Row],[ATA Nº/ANO]]), tabItens[[#This Row],[ATA Nº/ANO]] = ""),BE$2,BE$1)),0),0),0)</f>
        <v>0</v>
      </c>
      <c r="BF4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49" s="313">
        <f>SUMIF(Consumo!$C$3:$C$862,tabItens[[#This Row],[CÓDIGO]],Consumo!$E$3:$E$862)</f>
        <v>0</v>
      </c>
      <c r="BH449" s="314">
        <f>IF(AND(tabItens[[#This Row],[Pend]] &gt; 0,tabItens[[#This Row],[Consumo]] &lt;&gt; 0), tabItens[[#This Row],[Pend]] / tabItens[[#This Row],[Consumo]], 0 )</f>
        <v>0</v>
      </c>
      <c r="BI449" s="313"/>
      <c r="BJ449" s="313"/>
      <c r="BK449" s="315" t="s">
        <v>907</v>
      </c>
    </row>
    <row r="450" spans="1:63" x14ac:dyDescent="0.3">
      <c r="A450" s="336">
        <v>13561</v>
      </c>
      <c r="B450" s="277" t="s">
        <v>1086</v>
      </c>
      <c r="C450" s="337" t="s">
        <v>346</v>
      </c>
      <c r="D450" s="338">
        <v>52.8</v>
      </c>
      <c r="E450" s="339"/>
      <c r="F450" s="339"/>
      <c r="G450" s="339" t="s">
        <v>892</v>
      </c>
      <c r="H450" s="281">
        <v>54</v>
      </c>
      <c r="I450" s="340">
        <v>103003</v>
      </c>
      <c r="J450" s="341">
        <v>52.8</v>
      </c>
      <c r="K450" s="342">
        <v>83</v>
      </c>
      <c r="L450" s="285">
        <f>IF(tabItens[[#This Row],[Média]] &gt; 0, tabItens[[#This Row],[QTDE ATUAL]] / tabItens[[#This Row],[Média]],999.9)</f>
        <v>6.4158415841584162</v>
      </c>
      <c r="M450" s="286">
        <v>0</v>
      </c>
      <c r="N450" s="287">
        <f>tabItens[[#This Row],[VALOR UNIT.]] * tabItens[[#This Row],[LC]]</f>
        <v>0</v>
      </c>
      <c r="O450" s="344" t="s">
        <v>2140</v>
      </c>
      <c r="P450" s="289"/>
      <c r="Q450" s="345"/>
      <c r="R450" s="343"/>
      <c r="S450" s="346"/>
      <c r="T450" s="292">
        <f>ROUNDDOWN(IFERROR(tabItens[[#This Row],[ATA DT.VALID.]] - $D$1,0) / 30,0)</f>
        <v>-1507</v>
      </c>
      <c r="U450" s="277" t="s">
        <v>1083</v>
      </c>
      <c r="V450" s="293">
        <v>1</v>
      </c>
      <c r="W450" s="294" t="s">
        <v>2105</v>
      </c>
      <c r="X450" s="295">
        <v>61</v>
      </c>
      <c r="Y450" s="296">
        <v>2</v>
      </c>
      <c r="Z450" s="297"/>
      <c r="AA450" s="298"/>
      <c r="AB450" s="299"/>
      <c r="AC450" s="299">
        <v>9648</v>
      </c>
      <c r="AD450" s="298">
        <v>2023</v>
      </c>
      <c r="AE450" s="299">
        <v>0</v>
      </c>
      <c r="AF450" s="292">
        <v>250</v>
      </c>
      <c r="AG450" s="300" t="s">
        <v>2087</v>
      </c>
      <c r="AH450" s="301">
        <v>45162</v>
      </c>
      <c r="AI450" s="292">
        <v>46</v>
      </c>
      <c r="AJ450" s="301">
        <v>44915</v>
      </c>
      <c r="AK450" s="301" t="s">
        <v>892</v>
      </c>
      <c r="AL450" s="301">
        <v>45145</v>
      </c>
      <c r="AM450" s="346"/>
      <c r="AN450" s="339"/>
      <c r="AO450" s="302" t="str">
        <f>_xlfn.IFNA(IF(VLOOKUP(tabItens[[#This Row],[CÓDIGO]],tabExcluirDoEstoque[#Data],1,FALSE),"sim",""),"")</f>
        <v/>
      </c>
      <c r="AP450" s="303" t="str">
        <f ca="1">IF(OR(ISBLANK(tabItens[[#This Row],[ATA DT.VALID.]]),tabItens[[#This Row],[ATA DT.VALID.]]="",tabItens[[#This Row],[ATA DT.VALID.]]=" "),"",IF(TYPE(tabItens[[#This Row],[ATA DT.VALID.]])=1,ROUNDUP((tabItens[[#This Row],[ATA DT.VALID.]]-TODAY())/7,0),""))</f>
        <v/>
      </c>
      <c r="AQ450" s="304">
        <v>0</v>
      </c>
      <c r="AR450" s="305" t="str">
        <f>IF(ISBLANK(tabItens[[#This Row],[CÓDIGO]]),"",IFERROR(VLOOKUP(tabItens[[#This Row],[CÓDIGO]],Consumo!$C$3:$AC$862,26,FALSE),0))</f>
        <v>09.2023</v>
      </c>
      <c r="AS450" s="306">
        <f>SUMIF(Consumo!$C$3:$C$862,tabItens[[#This Row],[CÓDIGO]],Consumo!$N$3:$N$862) + SUMIF(Consumo!$C$3:$C$862,tabItens[[#This Row],[CÓDIGO]],Consumo!$O$3:$O$862) + SUMIF(Consumo!$C$3:$C$862,tabItens[[#This Row],[CÓDIGO]],Consumo!$P$3:$P$862) + SUMIF(Consumo!$C$3:$C$862,tabItens[[#This Row],[CÓDIGO]],Consumo!$Q$3:$Q$862)</f>
        <v>14</v>
      </c>
      <c r="AT450" s="306">
        <f>SUMIF(Consumo!$C$3:$C$862,tabItens[[#This Row],[CÓDIGO]],Consumo!$Z$3:$Z$862)</f>
        <v>101</v>
      </c>
      <c r="AU450" s="307">
        <f>SUMIF(Consumo!$C$3:$C$862,tabItens[[#This Row],[CÓDIGO]],Consumo!$AA$3:$AA$862)</f>
        <v>17</v>
      </c>
      <c r="AV450" s="308">
        <f>SUMIF(Consumo!$C$3:$C$862,tabItens[[#This Row],[CÓDIGO]],Consumo!$Y$3:$Y$862)</f>
        <v>8.4166666666666661</v>
      </c>
      <c r="AW450" s="281">
        <f>tabItens[[#This Row],[QTDE ATUAL]] + tabItens[[#This Row],[RC QTDE]] + tabItens[[#This Row],[AF SALDO]] + tabItens[[#This Row],[Recentes]]</f>
        <v>54</v>
      </c>
      <c r="AX450" s="309">
        <v>9</v>
      </c>
      <c r="AY450" s="309">
        <v>4</v>
      </c>
      <c r="AZ450" s="309">
        <f>IF(ISBLANK(tabItens[[#This Row],[CÓDIGO]]),"",tabItens[[#This Row],[PontoMês]] * (AZ$2+tabItens[[#This Row],[PontoQtM]]))</f>
        <v>36</v>
      </c>
      <c r="BA450" s="308">
        <f>tabItens[[#This Row],[PontoPed]] - tabItens[[#This Row],[Saldo]] + (1/10)</f>
        <v>-17.899999999999999</v>
      </c>
      <c r="BB450" s="308">
        <f xml:space="preserve"> tabItens[[#This Row],[PontoMês]] * BB$2 - tabItens[[#This Row],[QTDE ATUAL]] - (1/10)</f>
        <v>-45.1</v>
      </c>
      <c r="BC450" s="310">
        <f>IF( tabItens[[#This Row],[PontoPed]]&gt;0, IF(tabItens[[#This Row],[PontoPed]]&lt;1, 1, IF( tabItens[[#This Row],[Saldo]]&gt;tabItens[[#This Row],[PontoPed]], 0, (tabItens[[#This Row],[PontoPed]]-tabItens[[#This Row],[Saldo]])/tabItens[[#This Row],[PontoPed]] ) ), 0 )</f>
        <v>0</v>
      </c>
      <c r="BD450" s="311">
        <f>ROUNDDOWN(IF( OR( AND(tabItens[[#This Row],[PontoPed]]&lt;tabItens[[#This Row],[Saldo]],tabItens[[#This Row],[Saldo]]&gt;0), tabItens[[#This Row],[PontoPed]]=0), 99, IF(AND(tabItens[[#This Row],[Saldo]]=0,tabItens[[#This Row],[PontoPed]]&gt;0), 0, (1-tabItens[[#This Row],[PctAb]])*10 ) ),0)</f>
        <v>99</v>
      </c>
      <c r="BE450" s="312">
        <f>MAX(ROUNDDOWN( IF(tabItens[[#This Row],[Abaixo]] &gt; 0,   tabItens[[#This Row],[Abaixo]] + (tabItens[[#This Row],[PontoMês]] * IF( OR( ISBLANK(tabItens[[#This Row],[ATA Nº/ANO]]), tabItens[[#This Row],[ATA Nº/ANO]] = ""),BE$2,BE$1)),0),0),0)</f>
        <v>0</v>
      </c>
      <c r="BF4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0" s="313">
        <f>SUMIF(Consumo!$C$3:$C$862,tabItens[[#This Row],[CÓDIGO]],Consumo!$E$3:$E$862)</f>
        <v>4</v>
      </c>
      <c r="BH450" s="314">
        <f>IF(AND(tabItens[[#This Row],[Pend]] &gt; 0,tabItens[[#This Row],[Consumo]] &lt;&gt; 0), tabItens[[#This Row],[Pend]] / tabItens[[#This Row],[Consumo]], 0 )</f>
        <v>3.9603960396039604E-2</v>
      </c>
      <c r="BI450" s="313"/>
      <c r="BJ450" s="313"/>
      <c r="BK450" s="315" t="s">
        <v>907</v>
      </c>
    </row>
    <row r="451" spans="1:63" x14ac:dyDescent="0.3">
      <c r="A451" s="336">
        <v>82995</v>
      </c>
      <c r="B451" s="277" t="s">
        <v>1529</v>
      </c>
      <c r="C451" s="337" t="s">
        <v>264</v>
      </c>
      <c r="D451" s="338">
        <v>8.14</v>
      </c>
      <c r="E451" s="339"/>
      <c r="F451" s="339"/>
      <c r="G451" s="339" t="s">
        <v>892</v>
      </c>
      <c r="H451" s="281">
        <v>300</v>
      </c>
      <c r="I451" s="340">
        <v>103003</v>
      </c>
      <c r="J451" s="341">
        <v>8.14</v>
      </c>
      <c r="K451" s="342">
        <v>670</v>
      </c>
      <c r="L451" s="285">
        <f>IF(tabItens[[#This Row],[Média]] &gt; 0, tabItens[[#This Row],[QTDE ATUAL]] / tabItens[[#This Row],[Média]],999.9)</f>
        <v>4.0449438202247192</v>
      </c>
      <c r="M451" s="286">
        <v>0</v>
      </c>
      <c r="N451" s="287">
        <f>tabItens[[#This Row],[VALOR UNIT.]] * tabItens[[#This Row],[LC]]</f>
        <v>0</v>
      </c>
      <c r="O451" s="344" t="s">
        <v>2165</v>
      </c>
      <c r="P451" s="289"/>
      <c r="Q451" s="345"/>
      <c r="R451" s="343"/>
      <c r="S451" s="346"/>
      <c r="T451" s="292">
        <f>ROUNDDOWN(IFERROR(tabItens[[#This Row],[ATA DT.VALID.]] - $D$1,0) / 30,0)</f>
        <v>-1507</v>
      </c>
      <c r="U451" s="277" t="s">
        <v>1070</v>
      </c>
      <c r="V451" s="293">
        <v>1</v>
      </c>
      <c r="W451" s="294" t="s">
        <v>906</v>
      </c>
      <c r="X451" s="295">
        <v>51</v>
      </c>
      <c r="Y451" s="296">
        <v>8</v>
      </c>
      <c r="Z451" s="297"/>
      <c r="AA451" s="298"/>
      <c r="AB451" s="299"/>
      <c r="AC451" s="299"/>
      <c r="AD451" s="298"/>
      <c r="AE451" s="299"/>
      <c r="AF451" s="292"/>
      <c r="AG451" s="300" t="s">
        <v>904</v>
      </c>
      <c r="AH451" s="301"/>
      <c r="AI451" s="292">
        <v>224</v>
      </c>
      <c r="AJ451" s="301">
        <v>45181</v>
      </c>
      <c r="AK451" s="301">
        <v>38317</v>
      </c>
      <c r="AL451" s="301">
        <v>45160</v>
      </c>
      <c r="AM451" s="346"/>
      <c r="AN451" s="339"/>
      <c r="AO451" s="302" t="str">
        <f>_xlfn.IFNA(IF(VLOOKUP(tabItens[[#This Row],[CÓDIGO]],tabExcluirDoEstoque[#Data],1,FALSE),"sim",""),"")</f>
        <v/>
      </c>
      <c r="AP451" s="303" t="str">
        <f ca="1">IF(OR(ISBLANK(tabItens[[#This Row],[ATA DT.VALID.]]),tabItens[[#This Row],[ATA DT.VALID.]]="",tabItens[[#This Row],[ATA DT.VALID.]]=" "),"",IF(TYPE(tabItens[[#This Row],[ATA DT.VALID.]])=1,ROUNDUP((tabItens[[#This Row],[ATA DT.VALID.]]-TODAY())/7,0),""))</f>
        <v/>
      </c>
      <c r="AQ451" s="304">
        <v>0</v>
      </c>
      <c r="AR451" s="305" t="str">
        <f>IF(ISBLANK(tabItens[[#This Row],[CÓDIGO]]),"",IFERROR(VLOOKUP(tabItens[[#This Row],[CÓDIGO]],Consumo!$C$3:$AC$862,26,FALSE),0))</f>
        <v>06.2023</v>
      </c>
      <c r="AS451" s="306">
        <f>SUMIF(Consumo!$C$3:$C$862,tabItens[[#This Row],[CÓDIGO]],Consumo!$N$3:$N$862) + SUMIF(Consumo!$C$3:$C$862,tabItens[[#This Row],[CÓDIGO]],Consumo!$O$3:$O$862) + SUMIF(Consumo!$C$3:$C$862,tabItens[[#This Row],[CÓDIGO]],Consumo!$P$3:$P$862) + SUMIF(Consumo!$C$3:$C$862,tabItens[[#This Row],[CÓDIGO]],Consumo!$Q$3:$Q$862)</f>
        <v>340</v>
      </c>
      <c r="AT451" s="306">
        <f>SUMIF(Consumo!$C$3:$C$862,tabItens[[#This Row],[CÓDIGO]],Consumo!$Z$3:$Z$862)</f>
        <v>930</v>
      </c>
      <c r="AU451" s="307">
        <f>SUMIF(Consumo!$C$3:$C$862,tabItens[[#This Row],[CÓDIGO]],Consumo!$AA$3:$AA$862)</f>
        <v>340</v>
      </c>
      <c r="AV451" s="308">
        <f>SUMIF(Consumo!$C$3:$C$862,tabItens[[#This Row],[CÓDIGO]],Consumo!$Y$3:$Y$862)</f>
        <v>74.166666666666671</v>
      </c>
      <c r="AW451" s="281">
        <f>tabItens[[#This Row],[QTDE ATUAL]] + tabItens[[#This Row],[RC QTDE]] + tabItens[[#This Row],[AF SALDO]] + tabItens[[#This Row],[Recentes]]</f>
        <v>300</v>
      </c>
      <c r="AX451" s="309">
        <v>59</v>
      </c>
      <c r="AY451" s="309">
        <v>4</v>
      </c>
      <c r="AZ451" s="309">
        <f>IF(ISBLANK(tabItens[[#This Row],[CÓDIGO]]),"",tabItens[[#This Row],[PontoMês]] * (AZ$2+tabItens[[#This Row],[PontoQtM]]))</f>
        <v>236</v>
      </c>
      <c r="BA451" s="308">
        <f>tabItens[[#This Row],[PontoPed]] - tabItens[[#This Row],[Saldo]] + (1/10)</f>
        <v>-63.9</v>
      </c>
      <c r="BB451" s="308">
        <f xml:space="preserve"> tabItens[[#This Row],[PontoMês]] * BB$2 - tabItens[[#This Row],[QTDE ATUAL]] - (1/10)</f>
        <v>-241.1</v>
      </c>
      <c r="BC451" s="310">
        <f>IF( tabItens[[#This Row],[PontoPed]]&gt;0, IF(tabItens[[#This Row],[PontoPed]]&lt;1, 1, IF( tabItens[[#This Row],[Saldo]]&gt;tabItens[[#This Row],[PontoPed]], 0, (tabItens[[#This Row],[PontoPed]]-tabItens[[#This Row],[Saldo]])/tabItens[[#This Row],[PontoPed]] ) ), 0 )</f>
        <v>0</v>
      </c>
      <c r="BD451" s="311">
        <f>ROUNDDOWN(IF( OR( AND(tabItens[[#This Row],[PontoPed]]&lt;tabItens[[#This Row],[Saldo]],tabItens[[#This Row],[Saldo]]&gt;0), tabItens[[#This Row],[PontoPed]]=0), 99, IF(AND(tabItens[[#This Row],[Saldo]]=0,tabItens[[#This Row],[PontoPed]]&gt;0), 0, (1-tabItens[[#This Row],[PctAb]])*10 ) ),0)</f>
        <v>99</v>
      </c>
      <c r="BE451" s="312">
        <f>MAX(ROUNDDOWN( IF(tabItens[[#This Row],[Abaixo]] &gt; 0,   tabItens[[#This Row],[Abaixo]] + (tabItens[[#This Row],[PontoMês]] * IF( OR( ISBLANK(tabItens[[#This Row],[ATA Nº/ANO]]), tabItens[[#This Row],[ATA Nº/ANO]] = ""),BE$2,BE$1)),0),0),0)</f>
        <v>0</v>
      </c>
      <c r="BF45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1" s="313">
        <f>SUMIF(Consumo!$C$3:$C$862,tabItens[[#This Row],[CÓDIGO]],Consumo!$E$3:$E$862)</f>
        <v>260</v>
      </c>
      <c r="BH451" s="314">
        <f>IF(AND(tabItens[[#This Row],[Pend]] &gt; 0,tabItens[[#This Row],[Consumo]] &lt;&gt; 0), tabItens[[#This Row],[Pend]] / tabItens[[#This Row],[Consumo]], 0 )</f>
        <v>0.27956989247311825</v>
      </c>
      <c r="BI451" s="313"/>
      <c r="BJ451" s="313"/>
      <c r="BK451" s="315" t="s">
        <v>907</v>
      </c>
    </row>
    <row r="452" spans="1:63" x14ac:dyDescent="0.3">
      <c r="A452" s="336">
        <v>136554</v>
      </c>
      <c r="B452" s="277" t="s">
        <v>1960</v>
      </c>
      <c r="C452" s="337" t="s">
        <v>264</v>
      </c>
      <c r="D452" s="338">
        <v>5.5</v>
      </c>
      <c r="E452" s="339"/>
      <c r="F452" s="339"/>
      <c r="G452" s="339" t="s">
        <v>892</v>
      </c>
      <c r="H452" s="281">
        <v>2000</v>
      </c>
      <c r="I452" s="340">
        <v>103003</v>
      </c>
      <c r="J452" s="341">
        <v>5.5</v>
      </c>
      <c r="K452" s="342">
        <v>496</v>
      </c>
      <c r="L452" s="285">
        <f>IF(tabItens[[#This Row],[Média]] &gt; 0, tabItens[[#This Row],[QTDE ATUAL]] / tabItens[[#This Row],[Média]],999.9)</f>
        <v>33.802816901408455</v>
      </c>
      <c r="M452" s="286">
        <v>0</v>
      </c>
      <c r="N452" s="287">
        <f>tabItens[[#This Row],[VALOR UNIT.]] * tabItens[[#This Row],[LC]]</f>
        <v>0</v>
      </c>
      <c r="O452" s="344" t="s">
        <v>2165</v>
      </c>
      <c r="P452" s="289"/>
      <c r="Q452" s="345"/>
      <c r="R452" s="343"/>
      <c r="S452" s="346"/>
      <c r="T452" s="292">
        <f>ROUNDDOWN(IFERROR(tabItens[[#This Row],[ATA DT.VALID.]] - $D$1,0) / 30,0)</f>
        <v>-1507</v>
      </c>
      <c r="U452" s="277" t="s">
        <v>1134</v>
      </c>
      <c r="V452" s="293">
        <v>1</v>
      </c>
      <c r="W452" s="294" t="s">
        <v>906</v>
      </c>
      <c r="X452" s="295">
        <v>51</v>
      </c>
      <c r="Y452" s="296">
        <v>9</v>
      </c>
      <c r="Z452" s="297"/>
      <c r="AA452" s="298"/>
      <c r="AB452" s="299"/>
      <c r="AC452" s="299"/>
      <c r="AD452" s="298"/>
      <c r="AE452" s="299"/>
      <c r="AF452" s="292"/>
      <c r="AG452" s="300" t="s">
        <v>904</v>
      </c>
      <c r="AH452" s="301"/>
      <c r="AI452" s="292">
        <v>166</v>
      </c>
      <c r="AJ452" s="301">
        <v>45201</v>
      </c>
      <c r="AK452" s="301">
        <v>43518</v>
      </c>
      <c r="AL452" s="301">
        <v>45189</v>
      </c>
      <c r="AM452" s="346"/>
      <c r="AN452" s="339"/>
      <c r="AO452" s="302" t="str">
        <f>_xlfn.IFNA(IF(VLOOKUP(tabItens[[#This Row],[CÓDIGO]],tabExcluirDoEstoque[#Data],1,FALSE),"sim",""),"")</f>
        <v/>
      </c>
      <c r="AP452" s="303" t="str">
        <f ca="1">IF(OR(ISBLANK(tabItens[[#This Row],[ATA DT.VALID.]]),tabItens[[#This Row],[ATA DT.VALID.]]="",tabItens[[#This Row],[ATA DT.VALID.]]=" "),"",IF(TYPE(tabItens[[#This Row],[ATA DT.VALID.]])=1,ROUNDUP((tabItens[[#This Row],[ATA DT.VALID.]]-TODAY())/7,0),""))</f>
        <v/>
      </c>
      <c r="AQ452" s="304">
        <v>0</v>
      </c>
      <c r="AR452" s="305" t="str">
        <f>IF(ISBLANK(tabItens[[#This Row],[CÓDIGO]]),"",IFERROR(VLOOKUP(tabItens[[#This Row],[CÓDIGO]],Consumo!$C$3:$AC$862,26,FALSE),0))</f>
        <v>03.2023</v>
      </c>
      <c r="AS452" s="306">
        <f>SUMIF(Consumo!$C$3:$C$862,tabItens[[#This Row],[CÓDIGO]],Consumo!$N$3:$N$862) + SUMIF(Consumo!$C$3:$C$862,tabItens[[#This Row],[CÓDIGO]],Consumo!$O$3:$O$862) + SUMIF(Consumo!$C$3:$C$862,tabItens[[#This Row],[CÓDIGO]],Consumo!$P$3:$P$862) + SUMIF(Consumo!$C$3:$C$862,tabItens[[#This Row],[CÓDIGO]],Consumo!$Q$3:$Q$862)</f>
        <v>0</v>
      </c>
      <c r="AT452" s="306">
        <f>SUMIF(Consumo!$C$3:$C$862,tabItens[[#This Row],[CÓDIGO]],Consumo!$Z$3:$Z$862)</f>
        <v>710</v>
      </c>
      <c r="AU452" s="307">
        <f>SUMIF(Consumo!$C$3:$C$862,tabItens[[#This Row],[CÓDIGO]],Consumo!$AA$3:$AA$862)</f>
        <v>180</v>
      </c>
      <c r="AV452" s="308">
        <f>SUMIF(Consumo!$C$3:$C$862,tabItens[[#This Row],[CÓDIGO]],Consumo!$Y$3:$Y$862)</f>
        <v>59.166666666666664</v>
      </c>
      <c r="AW452" s="281">
        <f>tabItens[[#This Row],[QTDE ATUAL]] + tabItens[[#This Row],[RC QTDE]] + tabItens[[#This Row],[AF SALDO]] + tabItens[[#This Row],[Recentes]]</f>
        <v>2000</v>
      </c>
      <c r="AX452" s="309">
        <v>87</v>
      </c>
      <c r="AY452" s="309">
        <v>4</v>
      </c>
      <c r="AZ452" s="309">
        <f>IF(ISBLANK(tabItens[[#This Row],[CÓDIGO]]),"",tabItens[[#This Row],[PontoMês]] * (AZ$2+tabItens[[#This Row],[PontoQtM]]))</f>
        <v>348</v>
      </c>
      <c r="BA452" s="308">
        <f>tabItens[[#This Row],[PontoPed]] - tabItens[[#This Row],[Saldo]] + (1/10)</f>
        <v>-1651.9</v>
      </c>
      <c r="BB452" s="308">
        <f xml:space="preserve"> tabItens[[#This Row],[PontoMês]] * BB$2 - tabItens[[#This Row],[QTDE ATUAL]] - (1/10)</f>
        <v>-1913.1</v>
      </c>
      <c r="BC452" s="310">
        <f>IF( tabItens[[#This Row],[PontoPed]]&gt;0, IF(tabItens[[#This Row],[PontoPed]]&lt;1, 1, IF( tabItens[[#This Row],[Saldo]]&gt;tabItens[[#This Row],[PontoPed]], 0, (tabItens[[#This Row],[PontoPed]]-tabItens[[#This Row],[Saldo]])/tabItens[[#This Row],[PontoPed]] ) ), 0 )</f>
        <v>0</v>
      </c>
      <c r="BD452" s="311">
        <f>ROUNDDOWN(IF( OR( AND(tabItens[[#This Row],[PontoPed]]&lt;tabItens[[#This Row],[Saldo]],tabItens[[#This Row],[Saldo]]&gt;0), tabItens[[#This Row],[PontoPed]]=0), 99, IF(AND(tabItens[[#This Row],[Saldo]]=0,tabItens[[#This Row],[PontoPed]]&gt;0), 0, (1-tabItens[[#This Row],[PctAb]])*10 ) ),0)</f>
        <v>99</v>
      </c>
      <c r="BE452" s="312">
        <f>MAX(ROUNDDOWN( IF(tabItens[[#This Row],[Abaixo]] &gt; 0,   tabItens[[#This Row],[Abaixo]] + (tabItens[[#This Row],[PontoMês]] * IF( OR( ISBLANK(tabItens[[#This Row],[ATA Nº/ANO]]), tabItens[[#This Row],[ATA Nº/ANO]] = ""),BE$2,BE$1)),0),0),0)</f>
        <v>0</v>
      </c>
      <c r="BF4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2" s="313">
        <f>SUMIF(Consumo!$C$3:$C$862,tabItens[[#This Row],[CÓDIGO]],Consumo!$E$3:$E$862)</f>
        <v>214</v>
      </c>
      <c r="BH452" s="314">
        <f>IF(AND(tabItens[[#This Row],[Pend]] &gt; 0,tabItens[[#This Row],[Consumo]] &lt;&gt; 0), tabItens[[#This Row],[Pend]] / tabItens[[#This Row],[Consumo]], 0 )</f>
        <v>0.30140845070422534</v>
      </c>
      <c r="BI452" s="313"/>
      <c r="BJ452" s="313"/>
      <c r="BK452" s="315" t="s">
        <v>907</v>
      </c>
    </row>
    <row r="453" spans="1:63" x14ac:dyDescent="0.3">
      <c r="A453" s="336">
        <v>136555</v>
      </c>
      <c r="B453" s="277" t="s">
        <v>1961</v>
      </c>
      <c r="C453" s="337" t="s">
        <v>264</v>
      </c>
      <c r="D453" s="338">
        <v>7.49</v>
      </c>
      <c r="E453" s="339"/>
      <c r="F453" s="339"/>
      <c r="G453" s="339" t="s">
        <v>892</v>
      </c>
      <c r="H453" s="281">
        <v>750</v>
      </c>
      <c r="I453" s="340">
        <v>103003</v>
      </c>
      <c r="J453" s="341">
        <v>7.74</v>
      </c>
      <c r="K453" s="342">
        <v>1044</v>
      </c>
      <c r="L453" s="285">
        <f>IF(tabItens[[#This Row],[Média]] &gt; 0, tabItens[[#This Row],[QTDE ATUAL]] / tabItens[[#This Row],[Média]],999.9)</f>
        <v>7.389162561576355</v>
      </c>
      <c r="M453" s="286">
        <v>0</v>
      </c>
      <c r="N453" s="287">
        <f>tabItens[[#This Row],[VALOR UNIT.]] * tabItens[[#This Row],[LC]]</f>
        <v>0</v>
      </c>
      <c r="O453" s="344" t="s">
        <v>2165</v>
      </c>
      <c r="P453" s="289"/>
      <c r="Q453" s="345"/>
      <c r="R453" s="343"/>
      <c r="S453" s="346"/>
      <c r="T453" s="292">
        <f>ROUNDDOWN(IFERROR(tabItens[[#This Row],[ATA DT.VALID.]] - $D$1,0) / 30,0)</f>
        <v>-1507</v>
      </c>
      <c r="U453" s="277" t="s">
        <v>1134</v>
      </c>
      <c r="V453" s="293">
        <v>1</v>
      </c>
      <c r="W453" s="294" t="s">
        <v>906</v>
      </c>
      <c r="X453" s="295">
        <v>51</v>
      </c>
      <c r="Y453" s="296">
        <v>9</v>
      </c>
      <c r="Z453" s="297"/>
      <c r="AA453" s="298"/>
      <c r="AB453" s="299"/>
      <c r="AC453" s="299"/>
      <c r="AD453" s="298"/>
      <c r="AE453" s="299"/>
      <c r="AF453" s="292"/>
      <c r="AG453" s="300" t="s">
        <v>904</v>
      </c>
      <c r="AH453" s="301"/>
      <c r="AI453" s="292">
        <v>682</v>
      </c>
      <c r="AJ453" s="301">
        <v>45180</v>
      </c>
      <c r="AK453" s="301">
        <v>43518</v>
      </c>
      <c r="AL453" s="301">
        <v>45152</v>
      </c>
      <c r="AM453" s="346"/>
      <c r="AN453" s="339"/>
      <c r="AO453" s="302" t="str">
        <f>_xlfn.IFNA(IF(VLOOKUP(tabItens[[#This Row],[CÓDIGO]],tabExcluirDoEstoque[#Data],1,FALSE),"sim",""),"")</f>
        <v/>
      </c>
      <c r="AP453" s="303" t="str">
        <f ca="1">IF(OR(ISBLANK(tabItens[[#This Row],[ATA DT.VALID.]]),tabItens[[#This Row],[ATA DT.VALID.]]="",tabItens[[#This Row],[ATA DT.VALID.]]=" "),"",IF(TYPE(tabItens[[#This Row],[ATA DT.VALID.]])=1,ROUNDUP((tabItens[[#This Row],[ATA DT.VALID.]]-TODAY())/7,0),""))</f>
        <v/>
      </c>
      <c r="AQ453" s="304">
        <v>0</v>
      </c>
      <c r="AR453" s="305" t="str">
        <f>IF(ISBLANK(tabItens[[#This Row],[CÓDIGO]]),"",IFERROR(VLOOKUP(tabItens[[#This Row],[CÓDIGO]],Consumo!$C$3:$AC$862,26,FALSE),0))</f>
        <v>06.2023</v>
      </c>
      <c r="AS453" s="306">
        <f>SUMIF(Consumo!$C$3:$C$862,tabItens[[#This Row],[CÓDIGO]],Consumo!$N$3:$N$862) + SUMIF(Consumo!$C$3:$C$862,tabItens[[#This Row],[CÓDIGO]],Consumo!$O$3:$O$862) + SUMIF(Consumo!$C$3:$C$862,tabItens[[#This Row],[CÓDIGO]],Consumo!$P$3:$P$862) + SUMIF(Consumo!$C$3:$C$862,tabItens[[#This Row],[CÓDIGO]],Consumo!$Q$3:$Q$862)</f>
        <v>500</v>
      </c>
      <c r="AT453" s="306">
        <f>SUMIF(Consumo!$C$3:$C$862,tabItens[[#This Row],[CÓDIGO]],Consumo!$Z$3:$Z$862)</f>
        <v>1296</v>
      </c>
      <c r="AU453" s="307">
        <f>SUMIF(Consumo!$C$3:$C$862,tabItens[[#This Row],[CÓDIGO]],Consumo!$AA$3:$AA$862)</f>
        <v>500</v>
      </c>
      <c r="AV453" s="308">
        <f>SUMIF(Consumo!$C$3:$C$862,tabItens[[#This Row],[CÓDIGO]],Consumo!$Y$3:$Y$862)</f>
        <v>101.5</v>
      </c>
      <c r="AW453" s="281">
        <f>tabItens[[#This Row],[QTDE ATUAL]] + tabItens[[#This Row],[RC QTDE]] + tabItens[[#This Row],[AF SALDO]] + tabItens[[#This Row],[Recentes]]</f>
        <v>750</v>
      </c>
      <c r="AX453" s="309">
        <v>108</v>
      </c>
      <c r="AY453" s="309">
        <v>4</v>
      </c>
      <c r="AZ453" s="309">
        <f>IF(ISBLANK(tabItens[[#This Row],[CÓDIGO]]),"",tabItens[[#This Row],[PontoMês]] * (AZ$2+tabItens[[#This Row],[PontoQtM]]))</f>
        <v>432</v>
      </c>
      <c r="BA453" s="308">
        <f>tabItens[[#This Row],[PontoPed]] - tabItens[[#This Row],[Saldo]] + (1/10)</f>
        <v>-317.89999999999998</v>
      </c>
      <c r="BB453" s="308">
        <f xml:space="preserve"> tabItens[[#This Row],[PontoMês]] * BB$2 - tabItens[[#This Row],[QTDE ATUAL]] - (1/10)</f>
        <v>-642.1</v>
      </c>
      <c r="BC453" s="310">
        <f>IF( tabItens[[#This Row],[PontoPed]]&gt;0, IF(tabItens[[#This Row],[PontoPed]]&lt;1, 1, IF( tabItens[[#This Row],[Saldo]]&gt;tabItens[[#This Row],[PontoPed]], 0, (tabItens[[#This Row],[PontoPed]]-tabItens[[#This Row],[Saldo]])/tabItens[[#This Row],[PontoPed]] ) ), 0 )</f>
        <v>0</v>
      </c>
      <c r="BD453" s="311">
        <f>ROUNDDOWN(IF( OR( AND(tabItens[[#This Row],[PontoPed]]&lt;tabItens[[#This Row],[Saldo]],tabItens[[#This Row],[Saldo]]&gt;0), tabItens[[#This Row],[PontoPed]]=0), 99, IF(AND(tabItens[[#This Row],[Saldo]]=0,tabItens[[#This Row],[PontoPed]]&gt;0), 0, (1-tabItens[[#This Row],[PctAb]])*10 ) ),0)</f>
        <v>99</v>
      </c>
      <c r="BE453" s="312">
        <f>MAX(ROUNDDOWN( IF(tabItens[[#This Row],[Abaixo]] &gt; 0,   tabItens[[#This Row],[Abaixo]] + (tabItens[[#This Row],[PontoMês]] * IF( OR( ISBLANK(tabItens[[#This Row],[ATA Nº/ANO]]), tabItens[[#This Row],[ATA Nº/ANO]] = ""),BE$2,BE$1)),0),0),0)</f>
        <v>0</v>
      </c>
      <c r="BF4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3" s="313">
        <f>SUMIF(Consumo!$C$3:$C$862,tabItens[[#This Row],[CÓDIGO]],Consumo!$E$3:$E$862)</f>
        <v>252</v>
      </c>
      <c r="BH453" s="314">
        <f>IF(AND(tabItens[[#This Row],[Pend]] &gt; 0,tabItens[[#This Row],[Consumo]] &lt;&gt; 0), tabItens[[#This Row],[Pend]] / tabItens[[#This Row],[Consumo]], 0 )</f>
        <v>0.19444444444444445</v>
      </c>
      <c r="BI453" s="313"/>
      <c r="BJ453" s="313"/>
      <c r="BK453" s="315" t="s">
        <v>907</v>
      </c>
    </row>
    <row r="454" spans="1:63" x14ac:dyDescent="0.3">
      <c r="A454" s="336">
        <v>28093</v>
      </c>
      <c r="B454" s="277" t="s">
        <v>1271</v>
      </c>
      <c r="C454" s="337" t="s">
        <v>264</v>
      </c>
      <c r="D454" s="338">
        <v>44.99</v>
      </c>
      <c r="E454" s="339"/>
      <c r="F454" s="339"/>
      <c r="G454" s="339" t="s">
        <v>892</v>
      </c>
      <c r="H454" s="281">
        <v>178</v>
      </c>
      <c r="I454" s="340">
        <v>103003</v>
      </c>
      <c r="J454" s="341">
        <v>44.99</v>
      </c>
      <c r="K454" s="342">
        <v>3</v>
      </c>
      <c r="L454" s="285">
        <f>IF(tabItens[[#This Row],[Média]] &gt; 0, tabItens[[#This Row],[QTDE ATUAL]] / tabItens[[#This Row],[Média]],999.9)</f>
        <v>2136</v>
      </c>
      <c r="M454" s="286">
        <v>0</v>
      </c>
      <c r="N454" s="287">
        <f>tabItens[[#This Row],[VALOR UNIT.]] * tabItens[[#This Row],[LC]]</f>
        <v>0</v>
      </c>
      <c r="O454" s="344" t="s">
        <v>2165</v>
      </c>
      <c r="P454" s="289"/>
      <c r="Q454" s="345"/>
      <c r="R454" s="343"/>
      <c r="S454" s="346"/>
      <c r="T454" s="292">
        <f>ROUNDDOWN(IFERROR(tabItens[[#This Row],[ATA DT.VALID.]] - $D$1,0) / 30,0)</f>
        <v>-1507</v>
      </c>
      <c r="U454" s="277" t="s">
        <v>1047</v>
      </c>
      <c r="V454" s="293">
        <v>1</v>
      </c>
      <c r="W454" s="294" t="s">
        <v>2107</v>
      </c>
      <c r="X454" s="295">
        <v>51</v>
      </c>
      <c r="Y454" s="296">
        <v>11</v>
      </c>
      <c r="Z454" s="297"/>
      <c r="AA454" s="298"/>
      <c r="AB454" s="299"/>
      <c r="AC454" s="299"/>
      <c r="AD454" s="298"/>
      <c r="AE454" s="299"/>
      <c r="AF454" s="292"/>
      <c r="AG454" s="300" t="s">
        <v>904</v>
      </c>
      <c r="AH454" s="301"/>
      <c r="AI454" s="292">
        <v>2</v>
      </c>
      <c r="AJ454" s="301">
        <v>44553</v>
      </c>
      <c r="AK454" s="301" t="s">
        <v>892</v>
      </c>
      <c r="AL454" s="301">
        <v>44547</v>
      </c>
      <c r="AM454" s="346"/>
      <c r="AN454" s="339"/>
      <c r="AO454" s="302" t="str">
        <f>_xlfn.IFNA(IF(VLOOKUP(tabItens[[#This Row],[CÓDIGO]],tabExcluirDoEstoque[#Data],1,FALSE),"sim",""),"")</f>
        <v/>
      </c>
      <c r="AP454" s="303" t="str">
        <f ca="1">IF(OR(ISBLANK(tabItens[[#This Row],[ATA DT.VALID.]]),tabItens[[#This Row],[ATA DT.VALID.]]="",tabItens[[#This Row],[ATA DT.VALID.]]=" "),"",IF(TYPE(tabItens[[#This Row],[ATA DT.VALID.]])=1,ROUNDUP((tabItens[[#This Row],[ATA DT.VALID.]]-TODAY())/7,0),""))</f>
        <v/>
      </c>
      <c r="AQ454" s="304">
        <v>0</v>
      </c>
      <c r="AR454" s="305" t="str">
        <f>IF(ISBLANK(tabItens[[#This Row],[CÓDIGO]]),"",IFERROR(VLOOKUP(tabItens[[#This Row],[CÓDIGO]],Consumo!$C$3:$AC$862,26,FALSE),0))</f>
        <v>10.2022</v>
      </c>
      <c r="AS454" s="306">
        <f>SUMIF(Consumo!$C$3:$C$862,tabItens[[#This Row],[CÓDIGO]],Consumo!$N$3:$N$862) + SUMIF(Consumo!$C$3:$C$862,tabItens[[#This Row],[CÓDIGO]],Consumo!$O$3:$O$862) + SUMIF(Consumo!$C$3:$C$862,tabItens[[#This Row],[CÓDIGO]],Consumo!$P$3:$P$862) + SUMIF(Consumo!$C$3:$C$862,tabItens[[#This Row],[CÓDIGO]],Consumo!$Q$3:$Q$862)</f>
        <v>0</v>
      </c>
      <c r="AT454" s="306">
        <f>SUMIF(Consumo!$C$3:$C$862,tabItens[[#This Row],[CÓDIGO]],Consumo!$Z$3:$Z$862)</f>
        <v>3</v>
      </c>
      <c r="AU454" s="307">
        <f>SUMIF(Consumo!$C$3:$C$862,tabItens[[#This Row],[CÓDIGO]],Consumo!$AA$3:$AA$862)</f>
        <v>3</v>
      </c>
      <c r="AV454" s="308">
        <f>SUMIF(Consumo!$C$3:$C$862,tabItens[[#This Row],[CÓDIGO]],Consumo!$Y$3:$Y$862)</f>
        <v>8.3333333333333329E-2</v>
      </c>
      <c r="AW454" s="281">
        <f>tabItens[[#This Row],[QTDE ATUAL]] + tabItens[[#This Row],[RC QTDE]] + tabItens[[#This Row],[AF SALDO]] + tabItens[[#This Row],[Recentes]]</f>
        <v>178</v>
      </c>
      <c r="AX454" s="309">
        <v>8</v>
      </c>
      <c r="AY454" s="309">
        <v>4</v>
      </c>
      <c r="AZ454" s="309">
        <f>IF(ISBLANK(tabItens[[#This Row],[CÓDIGO]]),"",tabItens[[#This Row],[PontoMês]] * (AZ$2+tabItens[[#This Row],[PontoQtM]]))</f>
        <v>32</v>
      </c>
      <c r="BA454" s="308">
        <f>tabItens[[#This Row],[PontoPed]] - tabItens[[#This Row],[Saldo]] + (1/10)</f>
        <v>-145.9</v>
      </c>
      <c r="BB454" s="308">
        <f xml:space="preserve"> tabItens[[#This Row],[PontoMês]] * BB$2 - tabItens[[#This Row],[QTDE ATUAL]] - (1/10)</f>
        <v>-170.1</v>
      </c>
      <c r="BC454" s="310">
        <f>IF( tabItens[[#This Row],[PontoPed]]&gt;0, IF(tabItens[[#This Row],[PontoPed]]&lt;1, 1, IF( tabItens[[#This Row],[Saldo]]&gt;tabItens[[#This Row],[PontoPed]], 0, (tabItens[[#This Row],[PontoPed]]-tabItens[[#This Row],[Saldo]])/tabItens[[#This Row],[PontoPed]] ) ), 0 )</f>
        <v>0</v>
      </c>
      <c r="BD454" s="311">
        <f>ROUNDDOWN(IF( OR( AND(tabItens[[#This Row],[PontoPed]]&lt;tabItens[[#This Row],[Saldo]],tabItens[[#This Row],[Saldo]]&gt;0), tabItens[[#This Row],[PontoPed]]=0), 99, IF(AND(tabItens[[#This Row],[Saldo]]=0,tabItens[[#This Row],[PontoPed]]&gt;0), 0, (1-tabItens[[#This Row],[PctAb]])*10 ) ),0)</f>
        <v>99</v>
      </c>
      <c r="BE454" s="312">
        <f>MAX(ROUNDDOWN( IF(tabItens[[#This Row],[Abaixo]] &gt; 0,   tabItens[[#This Row],[Abaixo]] + (tabItens[[#This Row],[PontoMês]] * IF( OR( ISBLANK(tabItens[[#This Row],[ATA Nº/ANO]]), tabItens[[#This Row],[ATA Nº/ANO]] = ""),BE$2,BE$1)),0),0),0)</f>
        <v>0</v>
      </c>
      <c r="BF4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4" s="313">
        <f>SUMIF(Consumo!$C$3:$C$862,tabItens[[#This Row],[CÓDIGO]],Consumo!$E$3:$E$862)</f>
        <v>0</v>
      </c>
      <c r="BH454" s="314">
        <f>IF(AND(tabItens[[#This Row],[Pend]] &gt; 0,tabItens[[#This Row],[Consumo]] &lt;&gt; 0), tabItens[[#This Row],[Pend]] / tabItens[[#This Row],[Consumo]], 0 )</f>
        <v>0</v>
      </c>
      <c r="BI454" s="313"/>
      <c r="BJ454" s="313"/>
      <c r="BK454" s="315" t="s">
        <v>907</v>
      </c>
    </row>
    <row r="455" spans="1:63" x14ac:dyDescent="0.3">
      <c r="A455" s="336">
        <v>105293</v>
      </c>
      <c r="B455" s="277" t="s">
        <v>1664</v>
      </c>
      <c r="C455" s="337" t="s">
        <v>264</v>
      </c>
      <c r="D455" s="338">
        <v>9.85</v>
      </c>
      <c r="E455" s="339"/>
      <c r="F455" s="339"/>
      <c r="G455" s="339" t="s">
        <v>892</v>
      </c>
      <c r="H455" s="281">
        <v>700</v>
      </c>
      <c r="I455" s="340">
        <v>103003</v>
      </c>
      <c r="J455" s="341">
        <v>9.85</v>
      </c>
      <c r="K455" s="342">
        <v>717</v>
      </c>
      <c r="L455" s="285">
        <f>IF(tabItens[[#This Row],[Média]] &gt; 0, tabItens[[#This Row],[QTDE ATUAL]] / tabItens[[#This Row],[Média]],999.9)</f>
        <v>8.9456869009584672</v>
      </c>
      <c r="M455" s="286">
        <v>0</v>
      </c>
      <c r="N455" s="287">
        <f>tabItens[[#This Row],[VALOR UNIT.]] * tabItens[[#This Row],[LC]]</f>
        <v>0</v>
      </c>
      <c r="O455" s="344" t="s">
        <v>2165</v>
      </c>
      <c r="P455" s="289"/>
      <c r="Q455" s="345"/>
      <c r="R455" s="343"/>
      <c r="S455" s="346"/>
      <c r="T455" s="292">
        <f>ROUNDDOWN(IFERROR(tabItens[[#This Row],[ATA DT.VALID.]] - $D$1,0) / 30,0)</f>
        <v>-1507</v>
      </c>
      <c r="U455" s="277" t="s">
        <v>1047</v>
      </c>
      <c r="V455" s="293">
        <v>1</v>
      </c>
      <c r="W455" s="294" t="s">
        <v>2107</v>
      </c>
      <c r="X455" s="295">
        <v>51</v>
      </c>
      <c r="Y455" s="296">
        <v>11</v>
      </c>
      <c r="Z455" s="297"/>
      <c r="AA455" s="298"/>
      <c r="AB455" s="299"/>
      <c r="AC455" s="299"/>
      <c r="AD455" s="298"/>
      <c r="AE455" s="299"/>
      <c r="AF455" s="292"/>
      <c r="AG455" s="300" t="s">
        <v>904</v>
      </c>
      <c r="AH455" s="301"/>
      <c r="AI455" s="292">
        <v>380</v>
      </c>
      <c r="AJ455" s="301">
        <v>45209</v>
      </c>
      <c r="AK455" s="301">
        <v>39506</v>
      </c>
      <c r="AL455" s="301">
        <v>45189</v>
      </c>
      <c r="AM455" s="346"/>
      <c r="AN455" s="339"/>
      <c r="AO455" s="302" t="str">
        <f>_xlfn.IFNA(IF(VLOOKUP(tabItens[[#This Row],[CÓDIGO]],tabExcluirDoEstoque[#Data],1,FALSE),"sim",""),"")</f>
        <v/>
      </c>
      <c r="AP455" s="303" t="str">
        <f ca="1">IF(OR(ISBLANK(tabItens[[#This Row],[ATA DT.VALID.]]),tabItens[[#This Row],[ATA DT.VALID.]]="",tabItens[[#This Row],[ATA DT.VALID.]]=" "),"",IF(TYPE(tabItens[[#This Row],[ATA DT.VALID.]])=1,ROUNDUP((tabItens[[#This Row],[ATA DT.VALID.]]-TODAY())/7,0),""))</f>
        <v/>
      </c>
      <c r="AQ455" s="304">
        <v>0</v>
      </c>
      <c r="AR455" s="305" t="str">
        <f>IF(ISBLANK(tabItens[[#This Row],[CÓDIGO]]),"",IFERROR(VLOOKUP(tabItens[[#This Row],[CÓDIGO]],Consumo!$C$3:$AC$862,26,FALSE),0))</f>
        <v>07.2023</v>
      </c>
      <c r="AS455" s="306">
        <f>SUMIF(Consumo!$C$3:$C$862,tabItens[[#This Row],[CÓDIGO]],Consumo!$N$3:$N$862) + SUMIF(Consumo!$C$3:$C$862,tabItens[[#This Row],[CÓDIGO]],Consumo!$O$3:$O$862) + SUMIF(Consumo!$C$3:$C$862,tabItens[[#This Row],[CÓDIGO]],Consumo!$P$3:$P$862) + SUMIF(Consumo!$C$3:$C$862,tabItens[[#This Row],[CÓDIGO]],Consumo!$Q$3:$Q$862)</f>
        <v>2</v>
      </c>
      <c r="AT455" s="306">
        <f>SUMIF(Consumo!$C$3:$C$862,tabItens[[#This Row],[CÓDIGO]],Consumo!$Z$3:$Z$862)</f>
        <v>939</v>
      </c>
      <c r="AU455" s="307">
        <f>SUMIF(Consumo!$C$3:$C$862,tabItens[[#This Row],[CÓDIGO]],Consumo!$AA$3:$AA$862)</f>
        <v>230</v>
      </c>
      <c r="AV455" s="308">
        <f>SUMIF(Consumo!$C$3:$C$862,tabItens[[#This Row],[CÓDIGO]],Consumo!$Y$3:$Y$862)</f>
        <v>78.25</v>
      </c>
      <c r="AW455" s="281">
        <f>tabItens[[#This Row],[QTDE ATUAL]] + tabItens[[#This Row],[RC QTDE]] + tabItens[[#This Row],[AF SALDO]] + tabItens[[#This Row],[Recentes]]</f>
        <v>700</v>
      </c>
      <c r="AX455" s="309">
        <v>163</v>
      </c>
      <c r="AY455" s="309">
        <v>4</v>
      </c>
      <c r="AZ455" s="309">
        <f>IF(ISBLANK(tabItens[[#This Row],[CÓDIGO]]),"",tabItens[[#This Row],[PontoMês]] * (AZ$2+tabItens[[#This Row],[PontoQtM]]))</f>
        <v>652</v>
      </c>
      <c r="BA455" s="308">
        <f>tabItens[[#This Row],[PontoPed]] - tabItens[[#This Row],[Saldo]] + (1/10)</f>
        <v>-47.9</v>
      </c>
      <c r="BB455" s="308">
        <f xml:space="preserve"> tabItens[[#This Row],[PontoMês]] * BB$2 - tabItens[[#This Row],[QTDE ATUAL]] - (1/10)</f>
        <v>-537.1</v>
      </c>
      <c r="BC455" s="310">
        <f>IF( tabItens[[#This Row],[PontoPed]]&gt;0, IF(tabItens[[#This Row],[PontoPed]]&lt;1, 1, IF( tabItens[[#This Row],[Saldo]]&gt;tabItens[[#This Row],[PontoPed]], 0, (tabItens[[#This Row],[PontoPed]]-tabItens[[#This Row],[Saldo]])/tabItens[[#This Row],[PontoPed]] ) ), 0 )</f>
        <v>0</v>
      </c>
      <c r="BD455" s="311">
        <f>ROUNDDOWN(IF( OR( AND(tabItens[[#This Row],[PontoPed]]&lt;tabItens[[#This Row],[Saldo]],tabItens[[#This Row],[Saldo]]&gt;0), tabItens[[#This Row],[PontoPed]]=0), 99, IF(AND(tabItens[[#This Row],[Saldo]]=0,tabItens[[#This Row],[PontoPed]]&gt;0), 0, (1-tabItens[[#This Row],[PctAb]])*10 ) ),0)</f>
        <v>99</v>
      </c>
      <c r="BE455" s="312">
        <f>MAX(ROUNDDOWN( IF(tabItens[[#This Row],[Abaixo]] &gt; 0,   tabItens[[#This Row],[Abaixo]] + (tabItens[[#This Row],[PontoMês]] * IF( OR( ISBLANK(tabItens[[#This Row],[ATA Nº/ANO]]), tabItens[[#This Row],[ATA Nº/ANO]] = ""),BE$2,BE$1)),0),0),0)</f>
        <v>0</v>
      </c>
      <c r="BF4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5" s="313">
        <f>SUMIF(Consumo!$C$3:$C$862,tabItens[[#This Row],[CÓDIGO]],Consumo!$E$3:$E$862)</f>
        <v>200</v>
      </c>
      <c r="BH455" s="314">
        <f>IF(AND(tabItens[[#This Row],[Pend]] &gt; 0,tabItens[[#This Row],[Consumo]] &lt;&gt; 0), tabItens[[#This Row],[Pend]] / tabItens[[#This Row],[Consumo]], 0 )</f>
        <v>0.21299254526091588</v>
      </c>
      <c r="BI455" s="313"/>
      <c r="BJ455" s="313"/>
      <c r="BK455" s="315" t="s">
        <v>907</v>
      </c>
    </row>
    <row r="456" spans="1:63" x14ac:dyDescent="0.3">
      <c r="A456" s="336">
        <v>136273</v>
      </c>
      <c r="B456" s="277" t="s">
        <v>1956</v>
      </c>
      <c r="C456" s="337" t="s">
        <v>31</v>
      </c>
      <c r="D456" s="338">
        <v>1.46</v>
      </c>
      <c r="E456" s="339"/>
      <c r="F456" s="339"/>
      <c r="G456" s="339" t="s">
        <v>892</v>
      </c>
      <c r="H456" s="281">
        <v>1588</v>
      </c>
      <c r="I456" s="340">
        <v>103003</v>
      </c>
      <c r="J456" s="341">
        <v>1.46</v>
      </c>
      <c r="K456" s="342">
        <v>960</v>
      </c>
      <c r="L456" s="285">
        <f>IF(tabItens[[#This Row],[Média]] &gt; 0, tabItens[[#This Row],[QTDE ATUAL]] / tabItens[[#This Row],[Média]],999.9)</f>
        <v>19.444897959183674</v>
      </c>
      <c r="M456" s="286">
        <v>0</v>
      </c>
      <c r="N456" s="287">
        <f>tabItens[[#This Row],[VALOR UNIT.]] * tabItens[[#This Row],[LC]]</f>
        <v>0</v>
      </c>
      <c r="O456" s="344" t="s">
        <v>2165</v>
      </c>
      <c r="P456" s="289"/>
      <c r="Q456" s="345"/>
      <c r="R456" s="343"/>
      <c r="S456" s="346"/>
      <c r="T456" s="292">
        <f>ROUNDDOWN(IFERROR(tabItens[[#This Row],[ATA DT.VALID.]] - $D$1,0) / 30,0)</f>
        <v>-1507</v>
      </c>
      <c r="U456" s="277" t="s">
        <v>1047</v>
      </c>
      <c r="V456" s="293">
        <v>1</v>
      </c>
      <c r="W456" s="294" t="s">
        <v>2107</v>
      </c>
      <c r="X456" s="295">
        <v>51</v>
      </c>
      <c r="Y456" s="296">
        <v>11</v>
      </c>
      <c r="Z456" s="297"/>
      <c r="AA456" s="298"/>
      <c r="AB456" s="299"/>
      <c r="AC456" s="299"/>
      <c r="AD456" s="298"/>
      <c r="AE456" s="299"/>
      <c r="AF456" s="292"/>
      <c r="AG456" s="300" t="s">
        <v>904</v>
      </c>
      <c r="AH456" s="301"/>
      <c r="AI456" s="292">
        <v>328</v>
      </c>
      <c r="AJ456" s="301">
        <v>45181</v>
      </c>
      <c r="AK456" s="301">
        <v>43483</v>
      </c>
      <c r="AL456" s="301">
        <v>45160</v>
      </c>
      <c r="AM456" s="346"/>
      <c r="AN456" s="339"/>
      <c r="AO456" s="302" t="str">
        <f>_xlfn.IFNA(IF(VLOOKUP(tabItens[[#This Row],[CÓDIGO]],tabExcluirDoEstoque[#Data],1,FALSE),"sim",""),"")</f>
        <v/>
      </c>
      <c r="AP456" s="303" t="str">
        <f ca="1">IF(OR(ISBLANK(tabItens[[#This Row],[ATA DT.VALID.]]),tabItens[[#This Row],[ATA DT.VALID.]]="",tabItens[[#This Row],[ATA DT.VALID.]]=" "),"",IF(TYPE(tabItens[[#This Row],[ATA DT.VALID.]])=1,ROUNDUP((tabItens[[#This Row],[ATA DT.VALID.]]-TODAY())/7,0),""))</f>
        <v/>
      </c>
      <c r="AQ456" s="304">
        <v>0</v>
      </c>
      <c r="AR456" s="305" t="str">
        <f>IF(ISBLANK(tabItens[[#This Row],[CÓDIGO]]),"",IFERROR(VLOOKUP(tabItens[[#This Row],[CÓDIGO]],Consumo!$C$3:$AC$862,26,FALSE),0))</f>
        <v>09.2023</v>
      </c>
      <c r="AS456" s="306">
        <f>SUMIF(Consumo!$C$3:$C$862,tabItens[[#This Row],[CÓDIGO]],Consumo!$N$3:$N$862) + SUMIF(Consumo!$C$3:$C$862,tabItens[[#This Row],[CÓDIGO]],Consumo!$O$3:$O$862) + SUMIF(Consumo!$C$3:$C$862,tabItens[[#This Row],[CÓDIGO]],Consumo!$P$3:$P$862) + SUMIF(Consumo!$C$3:$C$862,tabItens[[#This Row],[CÓDIGO]],Consumo!$Q$3:$Q$862)</f>
        <v>350</v>
      </c>
      <c r="AT456" s="306">
        <f>SUMIF(Consumo!$C$3:$C$862,tabItens[[#This Row],[CÓDIGO]],Consumo!$Z$3:$Z$862)</f>
        <v>980</v>
      </c>
      <c r="AU456" s="307">
        <f>SUMIF(Consumo!$C$3:$C$862,tabItens[[#This Row],[CÓDIGO]],Consumo!$AA$3:$AA$862)</f>
        <v>300</v>
      </c>
      <c r="AV456" s="308">
        <f>SUMIF(Consumo!$C$3:$C$862,tabItens[[#This Row],[CÓDIGO]],Consumo!$Y$3:$Y$862)</f>
        <v>81.666666666666671</v>
      </c>
      <c r="AW456" s="281">
        <f>tabItens[[#This Row],[QTDE ATUAL]] + tabItens[[#This Row],[RC QTDE]] + tabItens[[#This Row],[AF SALDO]] + tabItens[[#This Row],[Recentes]]</f>
        <v>1588</v>
      </c>
      <c r="AX456" s="309">
        <v>155</v>
      </c>
      <c r="AY456" s="309">
        <v>4</v>
      </c>
      <c r="AZ456" s="309">
        <f>IF(ISBLANK(tabItens[[#This Row],[CÓDIGO]]),"",tabItens[[#This Row],[PontoMês]] * (AZ$2+tabItens[[#This Row],[PontoQtM]]))</f>
        <v>620</v>
      </c>
      <c r="BA456" s="308">
        <f>tabItens[[#This Row],[PontoPed]] - tabItens[[#This Row],[Saldo]] + (1/10)</f>
        <v>-967.9</v>
      </c>
      <c r="BB456" s="308">
        <f xml:space="preserve"> tabItens[[#This Row],[PontoMês]] * BB$2 - tabItens[[#This Row],[QTDE ATUAL]] - (1/10)</f>
        <v>-1433.1</v>
      </c>
      <c r="BC456" s="310">
        <f>IF( tabItens[[#This Row],[PontoPed]]&gt;0, IF(tabItens[[#This Row],[PontoPed]]&lt;1, 1, IF( tabItens[[#This Row],[Saldo]]&gt;tabItens[[#This Row],[PontoPed]], 0, (tabItens[[#This Row],[PontoPed]]-tabItens[[#This Row],[Saldo]])/tabItens[[#This Row],[PontoPed]] ) ), 0 )</f>
        <v>0</v>
      </c>
      <c r="BD456" s="311">
        <f>ROUNDDOWN(IF( OR( AND(tabItens[[#This Row],[PontoPed]]&lt;tabItens[[#This Row],[Saldo]],tabItens[[#This Row],[Saldo]]&gt;0), tabItens[[#This Row],[PontoPed]]=0), 99, IF(AND(tabItens[[#This Row],[Saldo]]=0,tabItens[[#This Row],[PontoPed]]&gt;0), 0, (1-tabItens[[#This Row],[PctAb]])*10 ) ),0)</f>
        <v>99</v>
      </c>
      <c r="BE456" s="312">
        <f>MAX(ROUNDDOWN( IF(tabItens[[#This Row],[Abaixo]] &gt; 0,   tabItens[[#This Row],[Abaixo]] + (tabItens[[#This Row],[PontoMês]] * IF( OR( ISBLANK(tabItens[[#This Row],[ATA Nº/ANO]]), tabItens[[#This Row],[ATA Nº/ANO]] = ""),BE$2,BE$1)),0),0),0)</f>
        <v>0</v>
      </c>
      <c r="BF4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6" s="313">
        <f>SUMIF(Consumo!$C$3:$C$862,tabItens[[#This Row],[CÓDIGO]],Consumo!$E$3:$E$862)</f>
        <v>0</v>
      </c>
      <c r="BH456" s="314">
        <f>IF(AND(tabItens[[#This Row],[Pend]] &gt; 0,tabItens[[#This Row],[Consumo]] &lt;&gt; 0), tabItens[[#This Row],[Pend]] / tabItens[[#This Row],[Consumo]], 0 )</f>
        <v>0</v>
      </c>
      <c r="BI456" s="313"/>
      <c r="BJ456" s="313"/>
      <c r="BK456" s="315" t="s">
        <v>907</v>
      </c>
    </row>
    <row r="457" spans="1:63" x14ac:dyDescent="0.3">
      <c r="A457" s="336">
        <v>48901</v>
      </c>
      <c r="B457" s="277" t="s">
        <v>1333</v>
      </c>
      <c r="C457" s="337" t="s">
        <v>264</v>
      </c>
      <c r="D457" s="338">
        <v>2.4</v>
      </c>
      <c r="E457" s="339"/>
      <c r="F457" s="339"/>
      <c r="G457" s="339" t="s">
        <v>892</v>
      </c>
      <c r="H457" s="281">
        <v>289</v>
      </c>
      <c r="I457" s="340">
        <v>103003</v>
      </c>
      <c r="J457" s="341">
        <v>2.4</v>
      </c>
      <c r="K457" s="342">
        <v>48</v>
      </c>
      <c r="L457" s="285">
        <f>IF(tabItens[[#This Row],[Média]] &gt; 0, tabItens[[#This Row],[QTDE ATUAL]] / tabItens[[#This Row],[Média]],999.9)</f>
        <v>60.842105263157897</v>
      </c>
      <c r="M457" s="286">
        <v>0</v>
      </c>
      <c r="N457" s="287">
        <f>tabItens[[#This Row],[VALOR UNIT.]] * tabItens[[#This Row],[LC]]</f>
        <v>0</v>
      </c>
      <c r="O457" s="344" t="s">
        <v>2116</v>
      </c>
      <c r="P457" s="289"/>
      <c r="Q457" s="345"/>
      <c r="R457" s="343"/>
      <c r="S457" s="346"/>
      <c r="T457" s="292">
        <f>ROUNDDOWN(IFERROR(tabItens[[#This Row],[ATA DT.VALID.]] - $D$1,0) / 30,0)</f>
        <v>-1507</v>
      </c>
      <c r="U457" s="277" t="s">
        <v>895</v>
      </c>
      <c r="V457" s="293">
        <v>1</v>
      </c>
      <c r="W457" s="294" t="s">
        <v>905</v>
      </c>
      <c r="X457" s="295">
        <v>45</v>
      </c>
      <c r="Y457" s="296">
        <v>9</v>
      </c>
      <c r="Z457" s="297"/>
      <c r="AA457" s="298"/>
      <c r="AB457" s="299"/>
      <c r="AC457" s="299"/>
      <c r="AD457" s="298"/>
      <c r="AE457" s="299"/>
      <c r="AF457" s="292"/>
      <c r="AG457" s="300" t="s">
        <v>904</v>
      </c>
      <c r="AH457" s="301"/>
      <c r="AI457" s="292">
        <v>20</v>
      </c>
      <c r="AJ457" s="301">
        <v>43616</v>
      </c>
      <c r="AK457" s="301" t="s">
        <v>892</v>
      </c>
      <c r="AL457" s="301">
        <v>45196</v>
      </c>
      <c r="AM457" s="346"/>
      <c r="AN457" s="339"/>
      <c r="AO457" s="302" t="str">
        <f>_xlfn.IFNA(IF(VLOOKUP(tabItens[[#This Row],[CÓDIGO]],tabExcluirDoEstoque[#Data],1,FALSE),"sim",""),"")</f>
        <v/>
      </c>
      <c r="AP457" s="303" t="str">
        <f ca="1">IF(OR(ISBLANK(tabItens[[#This Row],[ATA DT.VALID.]]),tabItens[[#This Row],[ATA DT.VALID.]]="",tabItens[[#This Row],[ATA DT.VALID.]]=" "),"",IF(TYPE(tabItens[[#This Row],[ATA DT.VALID.]])=1,ROUNDUP((tabItens[[#This Row],[ATA DT.VALID.]]-TODAY())/7,0),""))</f>
        <v/>
      </c>
      <c r="AQ457" s="304">
        <v>0</v>
      </c>
      <c r="AR457" s="305" t="str">
        <f>IF(ISBLANK(tabItens[[#This Row],[CÓDIGO]]),"",IFERROR(VLOOKUP(tabItens[[#This Row],[CÓDIGO]],Consumo!$C$3:$AC$862,26,FALSE),0))</f>
        <v>09.2023</v>
      </c>
      <c r="AS457" s="306">
        <f>SUMIF(Consumo!$C$3:$C$862,tabItens[[#This Row],[CÓDIGO]],Consumo!$N$3:$N$862) + SUMIF(Consumo!$C$3:$C$862,tabItens[[#This Row],[CÓDIGO]],Consumo!$O$3:$O$862) + SUMIF(Consumo!$C$3:$C$862,tabItens[[#This Row],[CÓDIGO]],Consumo!$P$3:$P$862) + SUMIF(Consumo!$C$3:$C$862,tabItens[[#This Row],[CÓDIGO]],Consumo!$Q$3:$Q$862)</f>
        <v>24</v>
      </c>
      <c r="AT457" s="306">
        <f>SUMIF(Consumo!$C$3:$C$862,tabItens[[#This Row],[CÓDIGO]],Consumo!$Z$3:$Z$862)</f>
        <v>59</v>
      </c>
      <c r="AU457" s="307">
        <f>SUMIF(Consumo!$C$3:$C$862,tabItens[[#This Row],[CÓDIGO]],Consumo!$AA$3:$AA$862)</f>
        <v>16</v>
      </c>
      <c r="AV457" s="308">
        <f>SUMIF(Consumo!$C$3:$C$862,tabItens[[#This Row],[CÓDIGO]],Consumo!$Y$3:$Y$862)</f>
        <v>4.75</v>
      </c>
      <c r="AW457" s="281">
        <f>tabItens[[#This Row],[QTDE ATUAL]] + tabItens[[#This Row],[RC QTDE]] + tabItens[[#This Row],[AF SALDO]] + tabItens[[#This Row],[Recentes]]</f>
        <v>289</v>
      </c>
      <c r="AX457" s="309">
        <v>6</v>
      </c>
      <c r="AY457" s="309">
        <v>4</v>
      </c>
      <c r="AZ457" s="309">
        <f>IF(ISBLANK(tabItens[[#This Row],[CÓDIGO]]),"",tabItens[[#This Row],[PontoMês]] * (AZ$2+tabItens[[#This Row],[PontoQtM]]))</f>
        <v>24</v>
      </c>
      <c r="BA457" s="308">
        <f>tabItens[[#This Row],[PontoPed]] - tabItens[[#This Row],[Saldo]] + (1/10)</f>
        <v>-264.89999999999998</v>
      </c>
      <c r="BB457" s="308">
        <f xml:space="preserve"> tabItens[[#This Row],[PontoMês]] * BB$2 - tabItens[[#This Row],[QTDE ATUAL]] - (1/10)</f>
        <v>-283.10000000000002</v>
      </c>
      <c r="BC457" s="310">
        <f>IF( tabItens[[#This Row],[PontoPed]]&gt;0, IF(tabItens[[#This Row],[PontoPed]]&lt;1, 1, IF( tabItens[[#This Row],[Saldo]]&gt;tabItens[[#This Row],[PontoPed]], 0, (tabItens[[#This Row],[PontoPed]]-tabItens[[#This Row],[Saldo]])/tabItens[[#This Row],[PontoPed]] ) ), 0 )</f>
        <v>0</v>
      </c>
      <c r="BD457" s="311">
        <f>ROUNDDOWN(IF( OR( AND(tabItens[[#This Row],[PontoPed]]&lt;tabItens[[#This Row],[Saldo]],tabItens[[#This Row],[Saldo]]&gt;0), tabItens[[#This Row],[PontoPed]]=0), 99, IF(AND(tabItens[[#This Row],[Saldo]]=0,tabItens[[#This Row],[PontoPed]]&gt;0), 0, (1-tabItens[[#This Row],[PctAb]])*10 ) ),0)</f>
        <v>99</v>
      </c>
      <c r="BE457" s="312">
        <f>MAX(ROUNDDOWN( IF(tabItens[[#This Row],[Abaixo]] &gt; 0,   tabItens[[#This Row],[Abaixo]] + (tabItens[[#This Row],[PontoMês]] * IF( OR( ISBLANK(tabItens[[#This Row],[ATA Nº/ANO]]), tabItens[[#This Row],[ATA Nº/ANO]] = ""),BE$2,BE$1)),0),0),0)</f>
        <v>0</v>
      </c>
      <c r="BF4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7" s="313">
        <f>SUMIF(Consumo!$C$3:$C$862,tabItens[[#This Row],[CÓDIGO]],Consumo!$E$3:$E$862)</f>
        <v>2</v>
      </c>
      <c r="BH457" s="314">
        <f>IF(AND(tabItens[[#This Row],[Pend]] &gt; 0,tabItens[[#This Row],[Consumo]] &lt;&gt; 0), tabItens[[#This Row],[Pend]] / tabItens[[#This Row],[Consumo]], 0 )</f>
        <v>3.3898305084745763E-2</v>
      </c>
      <c r="BI457" s="313"/>
      <c r="BJ457" s="313"/>
      <c r="BK457" s="315" t="s">
        <v>907</v>
      </c>
    </row>
    <row r="458" spans="1:63" x14ac:dyDescent="0.3">
      <c r="A458" s="336">
        <v>135703</v>
      </c>
      <c r="B458" s="277" t="s">
        <v>1953</v>
      </c>
      <c r="C458" s="337" t="s">
        <v>31</v>
      </c>
      <c r="D458" s="338">
        <v>1.49</v>
      </c>
      <c r="E458" s="339"/>
      <c r="F458" s="339"/>
      <c r="G458" s="339" t="s">
        <v>892</v>
      </c>
      <c r="H458" s="281">
        <v>6143</v>
      </c>
      <c r="I458" s="340">
        <v>103003</v>
      </c>
      <c r="J458" s="341">
        <v>1.49</v>
      </c>
      <c r="K458" s="342">
        <v>7515</v>
      </c>
      <c r="L458" s="285">
        <f>IF(tabItens[[#This Row],[Média]] &gt; 0, tabItens[[#This Row],[QTDE ATUAL]] / tabItens[[#This Row],[Média]],999.9)</f>
        <v>8.4701826956221993</v>
      </c>
      <c r="M458" s="286">
        <v>0</v>
      </c>
      <c r="N458" s="287">
        <f>tabItens[[#This Row],[VALOR UNIT.]] * tabItens[[#This Row],[LC]]</f>
        <v>0</v>
      </c>
      <c r="O458" s="344" t="s">
        <v>2116</v>
      </c>
      <c r="P458" s="289"/>
      <c r="Q458" s="345"/>
      <c r="R458" s="343"/>
      <c r="S458" s="346"/>
      <c r="T458" s="292">
        <f>ROUNDDOWN(IFERROR(tabItens[[#This Row],[ATA DT.VALID.]] - $D$1,0) / 30,0)</f>
        <v>-1507</v>
      </c>
      <c r="U458" s="277" t="s">
        <v>895</v>
      </c>
      <c r="V458" s="293">
        <v>1</v>
      </c>
      <c r="W458" s="294" t="s">
        <v>905</v>
      </c>
      <c r="X458" s="295">
        <v>45</v>
      </c>
      <c r="Y458" s="296">
        <v>9</v>
      </c>
      <c r="Z458" s="297"/>
      <c r="AA458" s="298"/>
      <c r="AB458" s="299"/>
      <c r="AC458" s="299"/>
      <c r="AD458" s="298"/>
      <c r="AE458" s="299"/>
      <c r="AF458" s="292"/>
      <c r="AG458" s="300" t="s">
        <v>904</v>
      </c>
      <c r="AH458" s="301"/>
      <c r="AI458" s="292">
        <v>7746</v>
      </c>
      <c r="AJ458" s="301">
        <v>44151</v>
      </c>
      <c r="AK458" s="301">
        <v>43333</v>
      </c>
      <c r="AL458" s="301">
        <v>44999</v>
      </c>
      <c r="AM458" s="346"/>
      <c r="AN458" s="339"/>
      <c r="AO458" s="302" t="str">
        <f>_xlfn.IFNA(IF(VLOOKUP(tabItens[[#This Row],[CÓDIGO]],tabExcluirDoEstoque[#Data],1,FALSE),"sim",""),"")</f>
        <v/>
      </c>
      <c r="AP458" s="303" t="str">
        <f ca="1">IF(OR(ISBLANK(tabItens[[#This Row],[ATA DT.VALID.]]),tabItens[[#This Row],[ATA DT.VALID.]]="",tabItens[[#This Row],[ATA DT.VALID.]]=" "),"",IF(TYPE(tabItens[[#This Row],[ATA DT.VALID.]])=1,ROUNDUP((tabItens[[#This Row],[ATA DT.VALID.]]-TODAY())/7,0),""))</f>
        <v/>
      </c>
      <c r="AQ458" s="304">
        <v>0</v>
      </c>
      <c r="AR458" s="305" t="str">
        <f>IF(ISBLANK(tabItens[[#This Row],[CÓDIGO]]),"",IFERROR(VLOOKUP(tabItens[[#This Row],[CÓDIGO]],Consumo!$C$3:$AC$862,26,FALSE),0))</f>
        <v>09.2023</v>
      </c>
      <c r="AS458" s="306">
        <f>SUMIF(Consumo!$C$3:$C$862,tabItens[[#This Row],[CÓDIGO]],Consumo!$N$3:$N$862) + SUMIF(Consumo!$C$3:$C$862,tabItens[[#This Row],[CÓDIGO]],Consumo!$O$3:$O$862) + SUMIF(Consumo!$C$3:$C$862,tabItens[[#This Row],[CÓDIGO]],Consumo!$P$3:$P$862) + SUMIF(Consumo!$C$3:$C$862,tabItens[[#This Row],[CÓDIGO]],Consumo!$Q$3:$Q$862)</f>
        <v>1919</v>
      </c>
      <c r="AT458" s="306">
        <f>SUMIF(Consumo!$C$3:$C$862,tabItens[[#This Row],[CÓDIGO]],Consumo!$Z$3:$Z$862)</f>
        <v>10132</v>
      </c>
      <c r="AU458" s="307">
        <f>SUMIF(Consumo!$C$3:$C$862,tabItens[[#This Row],[CÓDIGO]],Consumo!$AA$3:$AA$862)</f>
        <v>4720</v>
      </c>
      <c r="AV458" s="308">
        <f>SUMIF(Consumo!$C$3:$C$862,tabItens[[#This Row],[CÓDIGO]],Consumo!$Y$3:$Y$862)</f>
        <v>725.25</v>
      </c>
      <c r="AW458" s="281">
        <f>tabItens[[#This Row],[QTDE ATUAL]] + tabItens[[#This Row],[RC QTDE]] + tabItens[[#This Row],[AF SALDO]] + tabItens[[#This Row],[Recentes]]</f>
        <v>6143</v>
      </c>
      <c r="AX458" s="309">
        <v>695</v>
      </c>
      <c r="AY458" s="309">
        <v>4</v>
      </c>
      <c r="AZ458" s="309">
        <f>IF(ISBLANK(tabItens[[#This Row],[CÓDIGO]]),"",tabItens[[#This Row],[PontoMês]] * (AZ$2+tabItens[[#This Row],[PontoQtM]]))</f>
        <v>2780</v>
      </c>
      <c r="BA458" s="308">
        <f>tabItens[[#This Row],[PontoPed]] - tabItens[[#This Row],[Saldo]] + (1/10)</f>
        <v>-3362.9</v>
      </c>
      <c r="BB458" s="308">
        <f xml:space="preserve"> tabItens[[#This Row],[PontoMês]] * BB$2 - tabItens[[#This Row],[QTDE ATUAL]] - (1/10)</f>
        <v>-5448.1</v>
      </c>
      <c r="BC458" s="310">
        <f>IF( tabItens[[#This Row],[PontoPed]]&gt;0, IF(tabItens[[#This Row],[PontoPed]]&lt;1, 1, IF( tabItens[[#This Row],[Saldo]]&gt;tabItens[[#This Row],[PontoPed]], 0, (tabItens[[#This Row],[PontoPed]]-tabItens[[#This Row],[Saldo]])/tabItens[[#This Row],[PontoPed]] ) ), 0 )</f>
        <v>0</v>
      </c>
      <c r="BD458" s="311">
        <f>ROUNDDOWN(IF( OR( AND(tabItens[[#This Row],[PontoPed]]&lt;tabItens[[#This Row],[Saldo]],tabItens[[#This Row],[Saldo]]&gt;0), tabItens[[#This Row],[PontoPed]]=0), 99, IF(AND(tabItens[[#This Row],[Saldo]]=0,tabItens[[#This Row],[PontoPed]]&gt;0), 0, (1-tabItens[[#This Row],[PctAb]])*10 ) ),0)</f>
        <v>99</v>
      </c>
      <c r="BE458" s="312">
        <f>MAX(ROUNDDOWN( IF(tabItens[[#This Row],[Abaixo]] &gt; 0,   tabItens[[#This Row],[Abaixo]] + (tabItens[[#This Row],[PontoMês]] * IF( OR( ISBLANK(tabItens[[#This Row],[ATA Nº/ANO]]), tabItens[[#This Row],[ATA Nº/ANO]] = ""),BE$2,BE$1)),0),0),0)</f>
        <v>0</v>
      </c>
      <c r="BF4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8" s="313">
        <f>SUMIF(Consumo!$C$3:$C$862,tabItens[[#This Row],[CÓDIGO]],Consumo!$E$3:$E$862)</f>
        <v>0</v>
      </c>
      <c r="BH458" s="314">
        <f>IF(AND(tabItens[[#This Row],[Pend]] &gt; 0,tabItens[[#This Row],[Consumo]] &lt;&gt; 0), tabItens[[#This Row],[Pend]] / tabItens[[#This Row],[Consumo]], 0 )</f>
        <v>0</v>
      </c>
      <c r="BI458" s="313"/>
      <c r="BJ458" s="313"/>
      <c r="BK458" s="315" t="s">
        <v>907</v>
      </c>
    </row>
    <row r="459" spans="1:63" x14ac:dyDescent="0.3">
      <c r="A459" s="336">
        <v>138465</v>
      </c>
      <c r="B459" s="277" t="s">
        <v>2009</v>
      </c>
      <c r="C459" s="337" t="s">
        <v>31</v>
      </c>
      <c r="D459" s="338">
        <v>2.94</v>
      </c>
      <c r="E459" s="339"/>
      <c r="F459" s="339"/>
      <c r="G459" s="339" t="s">
        <v>892</v>
      </c>
      <c r="H459" s="281">
        <v>4384</v>
      </c>
      <c r="I459" s="340">
        <v>103003</v>
      </c>
      <c r="J459" s="341">
        <v>2.94</v>
      </c>
      <c r="K459" s="342">
        <v>2936</v>
      </c>
      <c r="L459" s="285">
        <f>IF(tabItens[[#This Row],[Média]] &gt; 0, tabItens[[#This Row],[QTDE ATUAL]] / tabItens[[#This Row],[Média]],999.9)</f>
        <v>12.363807285546416</v>
      </c>
      <c r="M459" s="286">
        <v>0</v>
      </c>
      <c r="N459" s="287">
        <f>tabItens[[#This Row],[VALOR UNIT.]] * tabItens[[#This Row],[LC]]</f>
        <v>0</v>
      </c>
      <c r="O459" s="344" t="s">
        <v>2116</v>
      </c>
      <c r="P459" s="289"/>
      <c r="Q459" s="345"/>
      <c r="R459" s="343"/>
      <c r="S459" s="346"/>
      <c r="T459" s="292">
        <f>ROUNDDOWN(IFERROR(tabItens[[#This Row],[ATA DT.VALID.]] - $D$1,0) / 30,0)</f>
        <v>-1507</v>
      </c>
      <c r="U459" s="277" t="s">
        <v>895</v>
      </c>
      <c r="V459" s="293">
        <v>1</v>
      </c>
      <c r="W459" s="294" t="s">
        <v>905</v>
      </c>
      <c r="X459" s="295">
        <v>45</v>
      </c>
      <c r="Y459" s="296">
        <v>9</v>
      </c>
      <c r="Z459" s="297"/>
      <c r="AA459" s="298"/>
      <c r="AB459" s="299"/>
      <c r="AC459" s="299"/>
      <c r="AD459" s="298"/>
      <c r="AE459" s="299"/>
      <c r="AF459" s="292"/>
      <c r="AG459" s="300" t="s">
        <v>904</v>
      </c>
      <c r="AH459" s="301"/>
      <c r="AI459" s="292">
        <v>10078</v>
      </c>
      <c r="AJ459" s="301" t="s">
        <v>892</v>
      </c>
      <c r="AK459" s="301">
        <v>43720</v>
      </c>
      <c r="AL459" s="301">
        <v>45125</v>
      </c>
      <c r="AM459" s="346"/>
      <c r="AN459" s="339"/>
      <c r="AO459" s="302" t="str">
        <f>_xlfn.IFNA(IF(VLOOKUP(tabItens[[#This Row],[CÓDIGO]],tabExcluirDoEstoque[#Data],1,FALSE),"sim",""),"")</f>
        <v/>
      </c>
      <c r="AP459" s="303" t="str">
        <f ca="1">IF(OR(ISBLANK(tabItens[[#This Row],[ATA DT.VALID.]]),tabItens[[#This Row],[ATA DT.VALID.]]="",tabItens[[#This Row],[ATA DT.VALID.]]=" "),"",IF(TYPE(tabItens[[#This Row],[ATA DT.VALID.]])=1,ROUNDUP((tabItens[[#This Row],[ATA DT.VALID.]]-TODAY())/7,0),""))</f>
        <v/>
      </c>
      <c r="AQ459" s="304">
        <v>0</v>
      </c>
      <c r="AR459" s="305" t="str">
        <f>IF(ISBLANK(tabItens[[#This Row],[CÓDIGO]]),"",IFERROR(VLOOKUP(tabItens[[#This Row],[CÓDIGO]],Consumo!$C$3:$AC$862,26,FALSE),0))</f>
        <v>09.2023</v>
      </c>
      <c r="AS459" s="306">
        <f>SUMIF(Consumo!$C$3:$C$862,tabItens[[#This Row],[CÓDIGO]],Consumo!$N$3:$N$862) + SUMIF(Consumo!$C$3:$C$862,tabItens[[#This Row],[CÓDIGO]],Consumo!$O$3:$O$862) + SUMIF(Consumo!$C$3:$C$862,tabItens[[#This Row],[CÓDIGO]],Consumo!$P$3:$P$862) + SUMIF(Consumo!$C$3:$C$862,tabItens[[#This Row],[CÓDIGO]],Consumo!$Q$3:$Q$862)</f>
        <v>1127</v>
      </c>
      <c r="AT459" s="306">
        <f>SUMIF(Consumo!$C$3:$C$862,tabItens[[#This Row],[CÓDIGO]],Consumo!$Z$3:$Z$862)</f>
        <v>4255</v>
      </c>
      <c r="AU459" s="307">
        <f>SUMIF(Consumo!$C$3:$C$862,tabItens[[#This Row],[CÓDIGO]],Consumo!$AA$3:$AA$862)</f>
        <v>657</v>
      </c>
      <c r="AV459" s="308">
        <f>SUMIF(Consumo!$C$3:$C$862,tabItens[[#This Row],[CÓDIGO]],Consumo!$Y$3:$Y$862)</f>
        <v>354.58333333333331</v>
      </c>
      <c r="AW459" s="281">
        <f>tabItens[[#This Row],[QTDE ATUAL]] + tabItens[[#This Row],[RC QTDE]] + tabItens[[#This Row],[AF SALDO]] + tabItens[[#This Row],[Recentes]]</f>
        <v>4384</v>
      </c>
      <c r="AX459" s="309">
        <v>1011</v>
      </c>
      <c r="AY459" s="309">
        <v>4</v>
      </c>
      <c r="AZ459" s="309">
        <f>IF(ISBLANK(tabItens[[#This Row],[CÓDIGO]]),"",tabItens[[#This Row],[PontoMês]] * (AZ$2+tabItens[[#This Row],[PontoQtM]]))</f>
        <v>4044</v>
      </c>
      <c r="BA459" s="308">
        <f>tabItens[[#This Row],[PontoPed]] - tabItens[[#This Row],[Saldo]] + (1/10)</f>
        <v>-339.9</v>
      </c>
      <c r="BB459" s="308">
        <f xml:space="preserve"> tabItens[[#This Row],[PontoMês]] * BB$2 - tabItens[[#This Row],[QTDE ATUAL]] - (1/10)</f>
        <v>-3373.1</v>
      </c>
      <c r="BC459" s="310">
        <f>IF( tabItens[[#This Row],[PontoPed]]&gt;0, IF(tabItens[[#This Row],[PontoPed]]&lt;1, 1, IF( tabItens[[#This Row],[Saldo]]&gt;tabItens[[#This Row],[PontoPed]], 0, (tabItens[[#This Row],[PontoPed]]-tabItens[[#This Row],[Saldo]])/tabItens[[#This Row],[PontoPed]] ) ), 0 )</f>
        <v>0</v>
      </c>
      <c r="BD459" s="311">
        <f>ROUNDDOWN(IF( OR( AND(tabItens[[#This Row],[PontoPed]]&lt;tabItens[[#This Row],[Saldo]],tabItens[[#This Row],[Saldo]]&gt;0), tabItens[[#This Row],[PontoPed]]=0), 99, IF(AND(tabItens[[#This Row],[Saldo]]=0,tabItens[[#This Row],[PontoPed]]&gt;0), 0, (1-tabItens[[#This Row],[PctAb]])*10 ) ),0)</f>
        <v>99</v>
      </c>
      <c r="BE459" s="312">
        <f>MAX(ROUNDDOWN( IF(tabItens[[#This Row],[Abaixo]] &gt; 0,   tabItens[[#This Row],[Abaixo]] + (tabItens[[#This Row],[PontoMês]] * IF( OR( ISBLANK(tabItens[[#This Row],[ATA Nº/ANO]]), tabItens[[#This Row],[ATA Nº/ANO]] = ""),BE$2,BE$1)),0),0),0)</f>
        <v>0</v>
      </c>
      <c r="BF4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59" s="313">
        <f>SUMIF(Consumo!$C$3:$C$862,tabItens[[#This Row],[CÓDIGO]],Consumo!$E$3:$E$862)</f>
        <v>253</v>
      </c>
      <c r="BH459" s="314">
        <f>IF(AND(tabItens[[#This Row],[Pend]] &gt; 0,tabItens[[#This Row],[Consumo]] &lt;&gt; 0), tabItens[[#This Row],[Pend]] / tabItens[[#This Row],[Consumo]], 0 )</f>
        <v>5.9459459459459463E-2</v>
      </c>
      <c r="BI459" s="313"/>
      <c r="BJ459" s="313"/>
      <c r="BK459" s="315" t="s">
        <v>907</v>
      </c>
    </row>
    <row r="460" spans="1:63" x14ac:dyDescent="0.3">
      <c r="A460" s="336">
        <v>10392</v>
      </c>
      <c r="B460" s="277" t="s">
        <v>951</v>
      </c>
      <c r="C460" s="337" t="s">
        <v>264</v>
      </c>
      <c r="D460" s="338">
        <v>0.9</v>
      </c>
      <c r="E460" s="339"/>
      <c r="F460" s="339"/>
      <c r="G460" s="339" t="s">
        <v>892</v>
      </c>
      <c r="H460" s="281">
        <v>0</v>
      </c>
      <c r="I460" s="340">
        <v>103003</v>
      </c>
      <c r="J460" s="341">
        <v>0.9</v>
      </c>
      <c r="K460" s="342">
        <v>6338</v>
      </c>
      <c r="L460" s="285">
        <f>IF(tabItens[[#This Row],[Média]] &gt; 0, tabItens[[#This Row],[QTDE ATUAL]] / tabItens[[#This Row],[Média]],999.9)</f>
        <v>0</v>
      </c>
      <c r="M460" s="286">
        <v>0</v>
      </c>
      <c r="N460" s="287">
        <f>tabItens[[#This Row],[VALOR UNIT.]] * tabItens[[#This Row],[LC]]</f>
        <v>0</v>
      </c>
      <c r="O460" s="344" t="s">
        <v>2116</v>
      </c>
      <c r="P460" s="289"/>
      <c r="Q460" s="345"/>
      <c r="R460" s="343"/>
      <c r="S460" s="346"/>
      <c r="T460" s="292">
        <f>ROUNDDOWN(IFERROR(tabItens[[#This Row],[ATA DT.VALID.]] - $D$1,0) / 30,0)</f>
        <v>-1507</v>
      </c>
      <c r="U460" s="277" t="s">
        <v>952</v>
      </c>
      <c r="V460" s="293">
        <v>1</v>
      </c>
      <c r="W460" s="294" t="s">
        <v>905</v>
      </c>
      <c r="X460" s="295">
        <v>45</v>
      </c>
      <c r="Y460" s="296">
        <v>10</v>
      </c>
      <c r="Z460" s="297">
        <v>6982</v>
      </c>
      <c r="AA460" s="298">
        <v>2023</v>
      </c>
      <c r="AB460" s="299">
        <v>4300</v>
      </c>
      <c r="AC460" s="299"/>
      <c r="AD460" s="298"/>
      <c r="AE460" s="299"/>
      <c r="AF460" s="292"/>
      <c r="AG460" s="300" t="s">
        <v>904</v>
      </c>
      <c r="AH460" s="301"/>
      <c r="AI460" s="292">
        <v>2130</v>
      </c>
      <c r="AJ460" s="301">
        <v>44936</v>
      </c>
      <c r="AK460" s="301" t="s">
        <v>892</v>
      </c>
      <c r="AL460" s="301">
        <v>45107</v>
      </c>
      <c r="AM460" s="346"/>
      <c r="AN460" s="339"/>
      <c r="AO460" s="302" t="str">
        <f>_xlfn.IFNA(IF(VLOOKUP(tabItens[[#This Row],[CÓDIGO]],tabExcluirDoEstoque[#Data],1,FALSE),"sim",""),"")</f>
        <v/>
      </c>
      <c r="AP460" s="303" t="str">
        <f ca="1">IF(OR(ISBLANK(tabItens[[#This Row],[ATA DT.VALID.]]),tabItens[[#This Row],[ATA DT.VALID.]]="",tabItens[[#This Row],[ATA DT.VALID.]]=" "),"",IF(TYPE(tabItens[[#This Row],[ATA DT.VALID.]])=1,ROUNDUP((tabItens[[#This Row],[ATA DT.VALID.]]-TODAY())/7,0),""))</f>
        <v/>
      </c>
      <c r="AQ460" s="304">
        <v>0</v>
      </c>
      <c r="AR460" s="305" t="str">
        <f>IF(ISBLANK(tabItens[[#This Row],[CÓDIGO]]),"",IFERROR(VLOOKUP(tabItens[[#This Row],[CÓDIGO]],Consumo!$C$3:$AC$862,26,FALSE),0))</f>
        <v>06.2023</v>
      </c>
      <c r="AS460" s="306">
        <f>SUMIF(Consumo!$C$3:$C$862,tabItens[[#This Row],[CÓDIGO]],Consumo!$N$3:$N$862) + SUMIF(Consumo!$C$3:$C$862,tabItens[[#This Row],[CÓDIGO]],Consumo!$O$3:$O$862) + SUMIF(Consumo!$C$3:$C$862,tabItens[[#This Row],[CÓDIGO]],Consumo!$P$3:$P$862) + SUMIF(Consumo!$C$3:$C$862,tabItens[[#This Row],[CÓDIGO]],Consumo!$Q$3:$Q$862)</f>
        <v>15</v>
      </c>
      <c r="AT460" s="306">
        <f>SUMIF(Consumo!$C$3:$C$862,tabItens[[#This Row],[CÓDIGO]],Consumo!$Z$3:$Z$862)</f>
        <v>7769</v>
      </c>
      <c r="AU460" s="307">
        <f>SUMIF(Consumo!$C$3:$C$862,tabItens[[#This Row],[CÓDIGO]],Consumo!$AA$3:$AA$862)</f>
        <v>4461</v>
      </c>
      <c r="AV460" s="308">
        <f>SUMIF(Consumo!$C$3:$C$862,tabItens[[#This Row],[CÓDIGO]],Consumo!$Y$3:$Y$862)</f>
        <v>533.91666666666663</v>
      </c>
      <c r="AW460" s="281">
        <f>tabItens[[#This Row],[QTDE ATUAL]] + tabItens[[#This Row],[RC QTDE]] + tabItens[[#This Row],[AF SALDO]] + tabItens[[#This Row],[Recentes]]</f>
        <v>4300</v>
      </c>
      <c r="AX460" s="309">
        <v>565</v>
      </c>
      <c r="AY460" s="309">
        <v>4</v>
      </c>
      <c r="AZ460" s="309">
        <f>IF(ISBLANK(tabItens[[#This Row],[CÓDIGO]]),"",tabItens[[#This Row],[PontoMês]] * (AZ$2+tabItens[[#This Row],[PontoQtM]]))</f>
        <v>2260</v>
      </c>
      <c r="BA460" s="308">
        <f>tabItens[[#This Row],[PontoPed]] - tabItens[[#This Row],[Saldo]] + (1/10)</f>
        <v>-2039.9</v>
      </c>
      <c r="BB460" s="308">
        <f xml:space="preserve"> tabItens[[#This Row],[PontoMês]] * BB$2 - tabItens[[#This Row],[QTDE ATUAL]] - (1/10)</f>
        <v>564.9</v>
      </c>
      <c r="BC460" s="310">
        <f>IF( tabItens[[#This Row],[PontoPed]]&gt;0, IF(tabItens[[#This Row],[PontoPed]]&lt;1, 1, IF( tabItens[[#This Row],[Saldo]]&gt;tabItens[[#This Row],[PontoPed]], 0, (tabItens[[#This Row],[PontoPed]]-tabItens[[#This Row],[Saldo]])/tabItens[[#This Row],[PontoPed]] ) ), 0 )</f>
        <v>0</v>
      </c>
      <c r="BD460" s="311">
        <f>ROUNDDOWN(IF( OR( AND(tabItens[[#This Row],[PontoPed]]&lt;tabItens[[#This Row],[Saldo]],tabItens[[#This Row],[Saldo]]&gt;0), tabItens[[#This Row],[PontoPed]]=0), 99, IF(AND(tabItens[[#This Row],[Saldo]]=0,tabItens[[#This Row],[PontoPed]]&gt;0), 0, (1-tabItens[[#This Row],[PctAb]])*10 ) ),0)</f>
        <v>99</v>
      </c>
      <c r="BE460" s="312">
        <f>MAX(ROUNDDOWN( IF(tabItens[[#This Row],[Abaixo]] &gt; 0,   tabItens[[#This Row],[Abaixo]] + (tabItens[[#This Row],[PontoMês]] * IF( OR( ISBLANK(tabItens[[#This Row],[ATA Nº/ANO]]), tabItens[[#This Row],[ATA Nº/ANO]] = ""),BE$2,BE$1)),0),0),0)</f>
        <v>0</v>
      </c>
      <c r="BF4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0" s="313">
        <f>SUMIF(Consumo!$C$3:$C$862,tabItens[[#This Row],[CÓDIGO]],Consumo!$E$3:$E$862)</f>
        <v>1379</v>
      </c>
      <c r="BH460" s="314">
        <f>IF(AND(tabItens[[#This Row],[Pend]] &gt; 0,tabItens[[#This Row],[Consumo]] &lt;&gt; 0), tabItens[[#This Row],[Pend]] / tabItens[[#This Row],[Consumo]], 0 )</f>
        <v>0.17750032179173639</v>
      </c>
      <c r="BI460" s="313"/>
      <c r="BJ460" s="313"/>
      <c r="BK460" s="315" t="s">
        <v>907</v>
      </c>
    </row>
    <row r="461" spans="1:63" x14ac:dyDescent="0.3">
      <c r="A461" s="336">
        <v>11590</v>
      </c>
      <c r="B461" s="277" t="s">
        <v>981</v>
      </c>
      <c r="C461" s="337" t="s">
        <v>264</v>
      </c>
      <c r="D461" s="338">
        <v>1.1000000000000001</v>
      </c>
      <c r="E461" s="339"/>
      <c r="F461" s="339"/>
      <c r="G461" s="339" t="s">
        <v>892</v>
      </c>
      <c r="H461" s="281">
        <v>0</v>
      </c>
      <c r="I461" s="340">
        <v>103003</v>
      </c>
      <c r="J461" s="341">
        <v>1.1000000000000001</v>
      </c>
      <c r="K461" s="342">
        <v>3910</v>
      </c>
      <c r="L461" s="285">
        <f>IF(tabItens[[#This Row],[Média]] &gt; 0, tabItens[[#This Row],[QTDE ATUAL]] / tabItens[[#This Row],[Média]],999.9)</f>
        <v>0</v>
      </c>
      <c r="M461" s="286">
        <v>0</v>
      </c>
      <c r="N461" s="287">
        <f>tabItens[[#This Row],[VALOR UNIT.]] * tabItens[[#This Row],[LC]]</f>
        <v>0</v>
      </c>
      <c r="O461" s="344" t="s">
        <v>2116</v>
      </c>
      <c r="P461" s="289"/>
      <c r="Q461" s="345"/>
      <c r="R461" s="343"/>
      <c r="S461" s="346"/>
      <c r="T461" s="292">
        <f>ROUNDDOWN(IFERROR(tabItens[[#This Row],[ATA DT.VALID.]] - $D$1,0) / 30,0)</f>
        <v>-1507</v>
      </c>
      <c r="U461" s="277" t="s">
        <v>952</v>
      </c>
      <c r="V461" s="293">
        <v>1</v>
      </c>
      <c r="W461" s="294" t="s">
        <v>905</v>
      </c>
      <c r="X461" s="295">
        <v>45</v>
      </c>
      <c r="Y461" s="296">
        <v>10</v>
      </c>
      <c r="Z461" s="297">
        <v>6982</v>
      </c>
      <c r="AA461" s="298">
        <v>2023</v>
      </c>
      <c r="AB461" s="299">
        <v>2200</v>
      </c>
      <c r="AC461" s="299"/>
      <c r="AD461" s="298"/>
      <c r="AE461" s="299"/>
      <c r="AF461" s="292"/>
      <c r="AG461" s="300" t="s">
        <v>904</v>
      </c>
      <c r="AH461" s="301"/>
      <c r="AI461" s="292">
        <v>1406</v>
      </c>
      <c r="AJ461" s="301">
        <v>44923</v>
      </c>
      <c r="AK461" s="301" t="s">
        <v>892</v>
      </c>
      <c r="AL461" s="301">
        <v>45107</v>
      </c>
      <c r="AM461" s="346"/>
      <c r="AN461" s="339"/>
      <c r="AO461" s="302" t="str">
        <f>_xlfn.IFNA(IF(VLOOKUP(tabItens[[#This Row],[CÓDIGO]],tabExcluirDoEstoque[#Data],1,FALSE),"sim",""),"")</f>
        <v/>
      </c>
      <c r="AP461" s="303" t="str">
        <f ca="1">IF(OR(ISBLANK(tabItens[[#This Row],[ATA DT.VALID.]]),tabItens[[#This Row],[ATA DT.VALID.]]="",tabItens[[#This Row],[ATA DT.VALID.]]=" "),"",IF(TYPE(tabItens[[#This Row],[ATA DT.VALID.]])=1,ROUNDUP((tabItens[[#This Row],[ATA DT.VALID.]]-TODAY())/7,0),""))</f>
        <v/>
      </c>
      <c r="AQ461" s="304">
        <v>0</v>
      </c>
      <c r="AR461" s="305" t="str">
        <f>IF(ISBLANK(tabItens[[#This Row],[CÓDIGO]]),"",IFERROR(VLOOKUP(tabItens[[#This Row],[CÓDIGO]],Consumo!$C$3:$AC$862,26,FALSE),0))</f>
        <v>06.2023</v>
      </c>
      <c r="AS461" s="306">
        <f>SUMIF(Consumo!$C$3:$C$862,tabItens[[#This Row],[CÓDIGO]],Consumo!$N$3:$N$862) + SUMIF(Consumo!$C$3:$C$862,tabItens[[#This Row],[CÓDIGO]],Consumo!$O$3:$O$862) + SUMIF(Consumo!$C$3:$C$862,tabItens[[#This Row],[CÓDIGO]],Consumo!$P$3:$P$862) + SUMIF(Consumo!$C$3:$C$862,tabItens[[#This Row],[CÓDIGO]],Consumo!$Q$3:$Q$862)</f>
        <v>51</v>
      </c>
      <c r="AT461" s="306">
        <f>SUMIF(Consumo!$C$3:$C$862,tabItens[[#This Row],[CÓDIGO]],Consumo!$Z$3:$Z$862)</f>
        <v>4267</v>
      </c>
      <c r="AU461" s="307">
        <f>SUMIF(Consumo!$C$3:$C$862,tabItens[[#This Row],[CÓDIGO]],Consumo!$AA$3:$AA$862)</f>
        <v>2991</v>
      </c>
      <c r="AV461" s="308">
        <f>SUMIF(Consumo!$C$3:$C$862,tabItens[[#This Row],[CÓDIGO]],Consumo!$Y$3:$Y$862)</f>
        <v>270.16666666666669</v>
      </c>
      <c r="AW461" s="281">
        <f>tabItens[[#This Row],[QTDE ATUAL]] + tabItens[[#This Row],[RC QTDE]] + tabItens[[#This Row],[AF SALDO]] + tabItens[[#This Row],[Recentes]]</f>
        <v>2200</v>
      </c>
      <c r="AX461" s="309">
        <v>456</v>
      </c>
      <c r="AY461" s="309">
        <v>4</v>
      </c>
      <c r="AZ461" s="309">
        <f>IF(ISBLANK(tabItens[[#This Row],[CÓDIGO]]),"",tabItens[[#This Row],[PontoMês]] * (AZ$2+tabItens[[#This Row],[PontoQtM]]))</f>
        <v>1824</v>
      </c>
      <c r="BA461" s="308">
        <f>tabItens[[#This Row],[PontoPed]] - tabItens[[#This Row],[Saldo]] + (1/10)</f>
        <v>-375.9</v>
      </c>
      <c r="BB461" s="308">
        <f xml:space="preserve"> tabItens[[#This Row],[PontoMês]] * BB$2 - tabItens[[#This Row],[QTDE ATUAL]] - (1/10)</f>
        <v>455.9</v>
      </c>
      <c r="BC461" s="310">
        <f>IF( tabItens[[#This Row],[PontoPed]]&gt;0, IF(tabItens[[#This Row],[PontoPed]]&lt;1, 1, IF( tabItens[[#This Row],[Saldo]]&gt;tabItens[[#This Row],[PontoPed]], 0, (tabItens[[#This Row],[PontoPed]]-tabItens[[#This Row],[Saldo]])/tabItens[[#This Row],[PontoPed]] ) ), 0 )</f>
        <v>0</v>
      </c>
      <c r="BD461" s="311">
        <f>ROUNDDOWN(IF( OR( AND(tabItens[[#This Row],[PontoPed]]&lt;tabItens[[#This Row],[Saldo]],tabItens[[#This Row],[Saldo]]&gt;0), tabItens[[#This Row],[PontoPed]]=0), 99, IF(AND(tabItens[[#This Row],[Saldo]]=0,tabItens[[#This Row],[PontoPed]]&gt;0), 0, (1-tabItens[[#This Row],[PctAb]])*10 ) ),0)</f>
        <v>99</v>
      </c>
      <c r="BE461" s="312">
        <f>MAX(ROUNDDOWN( IF(tabItens[[#This Row],[Abaixo]] &gt; 0,   tabItens[[#This Row],[Abaixo]] + (tabItens[[#This Row],[PontoMês]] * IF( OR( ISBLANK(tabItens[[#This Row],[ATA Nº/ANO]]), tabItens[[#This Row],[ATA Nº/ANO]] = ""),BE$2,BE$1)),0),0),0)</f>
        <v>0</v>
      </c>
      <c r="BF4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1" s="313">
        <f>SUMIF(Consumo!$C$3:$C$862,tabItens[[#This Row],[CÓDIGO]],Consumo!$E$3:$E$862)</f>
        <v>250</v>
      </c>
      <c r="BH461" s="314">
        <f>IF(AND(tabItens[[#This Row],[Pend]] &gt; 0,tabItens[[#This Row],[Consumo]] &lt;&gt; 0), tabItens[[#This Row],[Pend]] / tabItens[[#This Row],[Consumo]], 0 )</f>
        <v>5.8589172720881183E-2</v>
      </c>
      <c r="BI461" s="313"/>
      <c r="BJ461" s="313"/>
      <c r="BK461" s="315" t="s">
        <v>907</v>
      </c>
    </row>
    <row r="462" spans="1:63" x14ac:dyDescent="0.3">
      <c r="A462" s="336">
        <v>77755</v>
      </c>
      <c r="B462" s="277" t="s">
        <v>1474</v>
      </c>
      <c r="C462" s="337" t="s">
        <v>264</v>
      </c>
      <c r="D462" s="338">
        <v>1.19</v>
      </c>
      <c r="E462" s="339"/>
      <c r="F462" s="339"/>
      <c r="G462" s="339" t="s">
        <v>892</v>
      </c>
      <c r="H462" s="281">
        <v>0</v>
      </c>
      <c r="I462" s="340">
        <v>103003</v>
      </c>
      <c r="J462" s="341">
        <v>1.19</v>
      </c>
      <c r="K462" s="342">
        <v>5066</v>
      </c>
      <c r="L462" s="285">
        <f>IF(tabItens[[#This Row],[Média]] &gt; 0, tabItens[[#This Row],[QTDE ATUAL]] / tabItens[[#This Row],[Média]],999.9)</f>
        <v>0</v>
      </c>
      <c r="M462" s="286">
        <v>0</v>
      </c>
      <c r="N462" s="287">
        <f>tabItens[[#This Row],[VALOR UNIT.]] * tabItens[[#This Row],[LC]]</f>
        <v>0</v>
      </c>
      <c r="O462" s="344" t="s">
        <v>2116</v>
      </c>
      <c r="P462" s="289"/>
      <c r="Q462" s="345"/>
      <c r="R462" s="343"/>
      <c r="S462" s="346"/>
      <c r="T462" s="292">
        <f>ROUNDDOWN(IFERROR(tabItens[[#This Row],[ATA DT.VALID.]] - $D$1,0) / 30,0)</f>
        <v>-1507</v>
      </c>
      <c r="U462" s="277" t="s">
        <v>952</v>
      </c>
      <c r="V462" s="293">
        <v>1</v>
      </c>
      <c r="W462" s="294" t="s">
        <v>905</v>
      </c>
      <c r="X462" s="295">
        <v>45</v>
      </c>
      <c r="Y462" s="296">
        <v>10</v>
      </c>
      <c r="Z462" s="297">
        <v>6211</v>
      </c>
      <c r="AA462" s="298">
        <v>2023</v>
      </c>
      <c r="AB462" s="299">
        <v>2500</v>
      </c>
      <c r="AC462" s="299"/>
      <c r="AD462" s="298"/>
      <c r="AE462" s="299"/>
      <c r="AF462" s="292"/>
      <c r="AG462" s="300" t="s">
        <v>904</v>
      </c>
      <c r="AH462" s="301"/>
      <c r="AI462" s="292">
        <v>2042</v>
      </c>
      <c r="AJ462" s="301">
        <v>44966</v>
      </c>
      <c r="AK462" s="301">
        <v>38063</v>
      </c>
      <c r="AL462" s="301">
        <v>44959</v>
      </c>
      <c r="AM462" s="346"/>
      <c r="AN462" s="339"/>
      <c r="AO462" s="302" t="str">
        <f>_xlfn.IFNA(IF(VLOOKUP(tabItens[[#This Row],[CÓDIGO]],tabExcluirDoEstoque[#Data],1,FALSE),"sim",""),"")</f>
        <v/>
      </c>
      <c r="AP462" s="303" t="str">
        <f ca="1">IF(OR(ISBLANK(tabItens[[#This Row],[ATA DT.VALID.]]),tabItens[[#This Row],[ATA DT.VALID.]]="",tabItens[[#This Row],[ATA DT.VALID.]]=" "),"",IF(TYPE(tabItens[[#This Row],[ATA DT.VALID.]])=1,ROUNDUP((tabItens[[#This Row],[ATA DT.VALID.]]-TODAY())/7,0),""))</f>
        <v/>
      </c>
      <c r="AQ462" s="304">
        <v>0</v>
      </c>
      <c r="AR462" s="305" t="str">
        <f>IF(ISBLANK(tabItens[[#This Row],[CÓDIGO]]),"",IFERROR(VLOOKUP(tabItens[[#This Row],[CÓDIGO]],Consumo!$C$3:$AC$862,26,FALSE),0))</f>
        <v>09.2023</v>
      </c>
      <c r="AS462" s="306">
        <f>SUMIF(Consumo!$C$3:$C$862,tabItens[[#This Row],[CÓDIGO]],Consumo!$N$3:$N$862) + SUMIF(Consumo!$C$3:$C$862,tabItens[[#This Row],[CÓDIGO]],Consumo!$O$3:$O$862) + SUMIF(Consumo!$C$3:$C$862,tabItens[[#This Row],[CÓDIGO]],Consumo!$P$3:$P$862) + SUMIF(Consumo!$C$3:$C$862,tabItens[[#This Row],[CÓDIGO]],Consumo!$Q$3:$Q$862)</f>
        <v>836</v>
      </c>
      <c r="AT462" s="306">
        <f>SUMIF(Consumo!$C$3:$C$862,tabItens[[#This Row],[CÓDIGO]],Consumo!$Z$3:$Z$862)</f>
        <v>6186</v>
      </c>
      <c r="AU462" s="307">
        <f>SUMIF(Consumo!$C$3:$C$862,tabItens[[#This Row],[CÓDIGO]],Consumo!$AA$3:$AA$862)</f>
        <v>3685</v>
      </c>
      <c r="AV462" s="308">
        <f>SUMIF(Consumo!$C$3:$C$862,tabItens[[#This Row],[CÓDIGO]],Consumo!$Y$3:$Y$862)</f>
        <v>412.58333333333331</v>
      </c>
      <c r="AW462" s="281">
        <f>tabItens[[#This Row],[QTDE ATUAL]] + tabItens[[#This Row],[RC QTDE]] + tabItens[[#This Row],[AF SALDO]] + tabItens[[#This Row],[Recentes]]</f>
        <v>2500</v>
      </c>
      <c r="AX462" s="309">
        <v>469</v>
      </c>
      <c r="AY462" s="309">
        <v>4</v>
      </c>
      <c r="AZ462" s="309">
        <f>IF(ISBLANK(tabItens[[#This Row],[CÓDIGO]]),"",tabItens[[#This Row],[PontoMês]] * (AZ$2+tabItens[[#This Row],[PontoQtM]]))</f>
        <v>1876</v>
      </c>
      <c r="BA462" s="308">
        <f>tabItens[[#This Row],[PontoPed]] - tabItens[[#This Row],[Saldo]] + (1/10)</f>
        <v>-623.9</v>
      </c>
      <c r="BB462" s="308">
        <f xml:space="preserve"> tabItens[[#This Row],[PontoMês]] * BB$2 - tabItens[[#This Row],[QTDE ATUAL]] - (1/10)</f>
        <v>468.9</v>
      </c>
      <c r="BC462" s="310">
        <f>IF( tabItens[[#This Row],[PontoPed]]&gt;0, IF(tabItens[[#This Row],[PontoPed]]&lt;1, 1, IF( tabItens[[#This Row],[Saldo]]&gt;tabItens[[#This Row],[PontoPed]], 0, (tabItens[[#This Row],[PontoPed]]-tabItens[[#This Row],[Saldo]])/tabItens[[#This Row],[PontoPed]] ) ), 0 )</f>
        <v>0</v>
      </c>
      <c r="BD462" s="311">
        <f>ROUNDDOWN(IF( OR( AND(tabItens[[#This Row],[PontoPed]]&lt;tabItens[[#This Row],[Saldo]],tabItens[[#This Row],[Saldo]]&gt;0), tabItens[[#This Row],[PontoPed]]=0), 99, IF(AND(tabItens[[#This Row],[Saldo]]=0,tabItens[[#This Row],[PontoPed]]&gt;0), 0, (1-tabItens[[#This Row],[PctAb]])*10 ) ),0)</f>
        <v>99</v>
      </c>
      <c r="BE462" s="312">
        <f>MAX(ROUNDDOWN( IF(tabItens[[#This Row],[Abaixo]] &gt; 0,   tabItens[[#This Row],[Abaixo]] + (tabItens[[#This Row],[PontoMês]] * IF( OR( ISBLANK(tabItens[[#This Row],[ATA Nº/ANO]]), tabItens[[#This Row],[ATA Nº/ANO]] = ""),BE$2,BE$1)),0),0),0)</f>
        <v>0</v>
      </c>
      <c r="BF4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2" s="313">
        <f>SUMIF(Consumo!$C$3:$C$862,tabItens[[#This Row],[CÓDIGO]],Consumo!$E$3:$E$862)</f>
        <v>63</v>
      </c>
      <c r="BH462" s="314">
        <f>IF(AND(tabItens[[#This Row],[Pend]] &gt; 0,tabItens[[#This Row],[Consumo]] &lt;&gt; 0), tabItens[[#This Row],[Pend]] / tabItens[[#This Row],[Consumo]], 0 )</f>
        <v>1.0184287099903006E-2</v>
      </c>
      <c r="BI462" s="313"/>
      <c r="BJ462" s="313"/>
      <c r="BK462" s="315" t="s">
        <v>907</v>
      </c>
    </row>
    <row r="463" spans="1:63" x14ac:dyDescent="0.3">
      <c r="A463" s="336">
        <v>138459</v>
      </c>
      <c r="B463" s="277" t="s">
        <v>2002</v>
      </c>
      <c r="C463" s="337" t="s">
        <v>31</v>
      </c>
      <c r="D463" s="338">
        <v>0.51</v>
      </c>
      <c r="E463" s="339"/>
      <c r="F463" s="339"/>
      <c r="G463" s="339" t="s">
        <v>892</v>
      </c>
      <c r="H463" s="281">
        <v>36881</v>
      </c>
      <c r="I463" s="340">
        <v>103003</v>
      </c>
      <c r="J463" s="341">
        <v>0.51</v>
      </c>
      <c r="K463" s="342">
        <v>23513</v>
      </c>
      <c r="L463" s="285">
        <f>IF(tabItens[[#This Row],[Média]] &gt; 0, tabItens[[#This Row],[QTDE ATUAL]] / tabItens[[#This Row],[Média]],999.9)</f>
        <v>15.637481450074199</v>
      </c>
      <c r="M463" s="286">
        <v>0</v>
      </c>
      <c r="N463" s="287">
        <f>tabItens[[#This Row],[VALOR UNIT.]] * tabItens[[#This Row],[LC]]</f>
        <v>0</v>
      </c>
      <c r="O463" s="344" t="s">
        <v>2116</v>
      </c>
      <c r="P463" s="289"/>
      <c r="Q463" s="345"/>
      <c r="R463" s="343"/>
      <c r="S463" s="346"/>
      <c r="T463" s="292">
        <f>ROUNDDOWN(IFERROR(tabItens[[#This Row],[ATA DT.VALID.]] - $D$1,0) / 30,0)</f>
        <v>-1507</v>
      </c>
      <c r="U463" s="277" t="s">
        <v>952</v>
      </c>
      <c r="V463" s="293">
        <v>1</v>
      </c>
      <c r="W463" s="294" t="s">
        <v>905</v>
      </c>
      <c r="X463" s="295">
        <v>45</v>
      </c>
      <c r="Y463" s="296">
        <v>10</v>
      </c>
      <c r="Z463" s="297"/>
      <c r="AA463" s="298"/>
      <c r="AB463" s="299"/>
      <c r="AC463" s="299"/>
      <c r="AD463" s="298"/>
      <c r="AE463" s="299"/>
      <c r="AF463" s="292"/>
      <c r="AG463" s="300" t="s">
        <v>904</v>
      </c>
      <c r="AH463" s="301"/>
      <c r="AI463" s="292">
        <v>11096</v>
      </c>
      <c r="AJ463" s="301">
        <v>45009</v>
      </c>
      <c r="AK463" s="301">
        <v>43720</v>
      </c>
      <c r="AL463" s="301">
        <v>45107</v>
      </c>
      <c r="AM463" s="346"/>
      <c r="AN463" s="339"/>
      <c r="AO463" s="302" t="str">
        <f>_xlfn.IFNA(IF(VLOOKUP(tabItens[[#This Row],[CÓDIGO]],tabExcluirDoEstoque[#Data],1,FALSE),"sim",""),"")</f>
        <v/>
      </c>
      <c r="AP463" s="303" t="str">
        <f ca="1">IF(OR(ISBLANK(tabItens[[#This Row],[ATA DT.VALID.]]),tabItens[[#This Row],[ATA DT.VALID.]]="",tabItens[[#This Row],[ATA DT.VALID.]]=" "),"",IF(TYPE(tabItens[[#This Row],[ATA DT.VALID.]])=1,ROUNDUP((tabItens[[#This Row],[ATA DT.VALID.]]-TODAY())/7,0),""))</f>
        <v/>
      </c>
      <c r="AQ463" s="304">
        <v>0</v>
      </c>
      <c r="AR463" s="305" t="str">
        <f>IF(ISBLANK(tabItens[[#This Row],[CÓDIGO]]),"",IFERROR(VLOOKUP(tabItens[[#This Row],[CÓDIGO]],Consumo!$C$3:$AC$862,26,FALSE),0))</f>
        <v>09.2023</v>
      </c>
      <c r="AS463" s="306">
        <f>SUMIF(Consumo!$C$3:$C$862,tabItens[[#This Row],[CÓDIGO]],Consumo!$N$3:$N$862) + SUMIF(Consumo!$C$3:$C$862,tabItens[[#This Row],[CÓDIGO]],Consumo!$O$3:$O$862) + SUMIF(Consumo!$C$3:$C$862,tabItens[[#This Row],[CÓDIGO]],Consumo!$P$3:$P$862) + SUMIF(Consumo!$C$3:$C$862,tabItens[[#This Row],[CÓDIGO]],Consumo!$Q$3:$Q$862)</f>
        <v>9761</v>
      </c>
      <c r="AT463" s="306">
        <f>SUMIF(Consumo!$C$3:$C$862,tabItens[[#This Row],[CÓDIGO]],Consumo!$Z$3:$Z$862)</f>
        <v>31272</v>
      </c>
      <c r="AU463" s="307">
        <f>SUMIF(Consumo!$C$3:$C$862,tabItens[[#This Row],[CÓDIGO]],Consumo!$AA$3:$AA$862)</f>
        <v>11167</v>
      </c>
      <c r="AV463" s="308">
        <f>SUMIF(Consumo!$C$3:$C$862,tabItens[[#This Row],[CÓDIGO]],Consumo!$Y$3:$Y$862)</f>
        <v>2358.5</v>
      </c>
      <c r="AW463" s="281">
        <f>tabItens[[#This Row],[QTDE ATUAL]] + tabItens[[#This Row],[RC QTDE]] + tabItens[[#This Row],[AF SALDO]] + tabItens[[#This Row],[Recentes]]</f>
        <v>36881</v>
      </c>
      <c r="AX463" s="309">
        <v>5679</v>
      </c>
      <c r="AY463" s="309">
        <v>4</v>
      </c>
      <c r="AZ463" s="309">
        <f>IF(ISBLANK(tabItens[[#This Row],[CÓDIGO]]),"",tabItens[[#This Row],[PontoMês]] * (AZ$2+tabItens[[#This Row],[PontoQtM]]))</f>
        <v>22716</v>
      </c>
      <c r="BA463" s="308">
        <f>tabItens[[#This Row],[PontoPed]] - tabItens[[#This Row],[Saldo]] + (1/10)</f>
        <v>-14164.9</v>
      </c>
      <c r="BB463" s="308">
        <f xml:space="preserve"> tabItens[[#This Row],[PontoMês]] * BB$2 - tabItens[[#This Row],[QTDE ATUAL]] - (1/10)</f>
        <v>-31202.1</v>
      </c>
      <c r="BC463" s="310">
        <f>IF( tabItens[[#This Row],[PontoPed]]&gt;0, IF(tabItens[[#This Row],[PontoPed]]&lt;1, 1, IF( tabItens[[#This Row],[Saldo]]&gt;tabItens[[#This Row],[PontoPed]], 0, (tabItens[[#This Row],[PontoPed]]-tabItens[[#This Row],[Saldo]])/tabItens[[#This Row],[PontoPed]] ) ), 0 )</f>
        <v>0</v>
      </c>
      <c r="BD463" s="311">
        <f>ROUNDDOWN(IF( OR( AND(tabItens[[#This Row],[PontoPed]]&lt;tabItens[[#This Row],[Saldo]],tabItens[[#This Row],[Saldo]]&gt;0), tabItens[[#This Row],[PontoPed]]=0), 99, IF(AND(tabItens[[#This Row],[Saldo]]=0,tabItens[[#This Row],[PontoPed]]&gt;0), 0, (1-tabItens[[#This Row],[PctAb]])*10 ) ),0)</f>
        <v>99</v>
      </c>
      <c r="BE463" s="312">
        <f>MAX(ROUNDDOWN( IF(tabItens[[#This Row],[Abaixo]] &gt; 0,   tabItens[[#This Row],[Abaixo]] + (tabItens[[#This Row],[PontoMês]] * IF( OR( ISBLANK(tabItens[[#This Row],[ATA Nº/ANO]]), tabItens[[#This Row],[ATA Nº/ANO]] = ""),BE$2,BE$1)),0),0),0)</f>
        <v>0</v>
      </c>
      <c r="BF4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3" s="313">
        <f>SUMIF(Consumo!$C$3:$C$862,tabItens[[#This Row],[CÓDIGO]],Consumo!$E$3:$E$862)</f>
        <v>1147</v>
      </c>
      <c r="BH463" s="314">
        <f>IF(AND(tabItens[[#This Row],[Pend]] &gt; 0,tabItens[[#This Row],[Consumo]] &lt;&gt; 0), tabItens[[#This Row],[Pend]] / tabItens[[#This Row],[Consumo]], 0 )</f>
        <v>3.6678178562292149E-2</v>
      </c>
      <c r="BI463" s="313"/>
      <c r="BJ463" s="313"/>
      <c r="BK463" s="315" t="s">
        <v>907</v>
      </c>
    </row>
    <row r="464" spans="1:63" x14ac:dyDescent="0.3">
      <c r="A464" s="336">
        <v>11857</v>
      </c>
      <c r="B464" s="277" t="s">
        <v>982</v>
      </c>
      <c r="C464" s="337" t="s">
        <v>31</v>
      </c>
      <c r="D464" s="338">
        <v>0.15</v>
      </c>
      <c r="E464" s="339"/>
      <c r="F464" s="339"/>
      <c r="G464" s="339" t="s">
        <v>892</v>
      </c>
      <c r="H464" s="281">
        <v>20140</v>
      </c>
      <c r="I464" s="340">
        <v>103003</v>
      </c>
      <c r="J464" s="341">
        <v>0.15</v>
      </c>
      <c r="K464" s="342">
        <v>12263</v>
      </c>
      <c r="L464" s="285">
        <f>IF(tabItens[[#This Row],[Média]] &gt; 0, tabItens[[#This Row],[QTDE ATUAL]] / tabItens[[#This Row],[Média]],999.9)</f>
        <v>12.58225739275302</v>
      </c>
      <c r="M464" s="286">
        <v>0</v>
      </c>
      <c r="N464" s="287">
        <f>tabItens[[#This Row],[VALOR UNIT.]] * tabItens[[#This Row],[LC]]</f>
        <v>0</v>
      </c>
      <c r="O464" s="344" t="s">
        <v>2116</v>
      </c>
      <c r="P464" s="289"/>
      <c r="Q464" s="345"/>
      <c r="R464" s="343"/>
      <c r="S464" s="346"/>
      <c r="T464" s="292">
        <f>ROUNDDOWN(IFERROR(tabItens[[#This Row],[ATA DT.VALID.]] - $D$1,0) / 30,0)</f>
        <v>-1507</v>
      </c>
      <c r="U464" s="277" t="s">
        <v>983</v>
      </c>
      <c r="V464" s="293">
        <v>1</v>
      </c>
      <c r="W464" s="294" t="s">
        <v>905</v>
      </c>
      <c r="X464" s="295">
        <v>45</v>
      </c>
      <c r="Y464" s="296">
        <v>11</v>
      </c>
      <c r="Z464" s="297"/>
      <c r="AA464" s="298"/>
      <c r="AB464" s="299"/>
      <c r="AC464" s="299"/>
      <c r="AD464" s="298"/>
      <c r="AE464" s="299"/>
      <c r="AF464" s="292"/>
      <c r="AG464" s="300" t="s">
        <v>904</v>
      </c>
      <c r="AH464" s="301"/>
      <c r="AI464" s="292">
        <v>6510</v>
      </c>
      <c r="AJ464" s="301">
        <v>43635</v>
      </c>
      <c r="AK464" s="301" t="s">
        <v>892</v>
      </c>
      <c r="AL464" s="301">
        <v>45107</v>
      </c>
      <c r="AM464" s="346"/>
      <c r="AN464" s="339"/>
      <c r="AO464" s="302" t="str">
        <f>_xlfn.IFNA(IF(VLOOKUP(tabItens[[#This Row],[CÓDIGO]],tabExcluirDoEstoque[#Data],1,FALSE),"sim",""),"")</f>
        <v/>
      </c>
      <c r="AP464" s="303" t="str">
        <f ca="1">IF(OR(ISBLANK(tabItens[[#This Row],[ATA DT.VALID.]]),tabItens[[#This Row],[ATA DT.VALID.]]="",tabItens[[#This Row],[ATA DT.VALID.]]=" "),"",IF(TYPE(tabItens[[#This Row],[ATA DT.VALID.]])=1,ROUNDUP((tabItens[[#This Row],[ATA DT.VALID.]]-TODAY())/7,0),""))</f>
        <v/>
      </c>
      <c r="AQ464" s="304">
        <v>0</v>
      </c>
      <c r="AR464" s="305" t="str">
        <f>IF(ISBLANK(tabItens[[#This Row],[CÓDIGO]]),"",IFERROR(VLOOKUP(tabItens[[#This Row],[CÓDIGO]],Consumo!$C$3:$AC$862,26,FALSE),0))</f>
        <v>09.2023</v>
      </c>
      <c r="AS464" s="306">
        <f>SUMIF(Consumo!$C$3:$C$862,tabItens[[#This Row],[CÓDIGO]],Consumo!$N$3:$N$862) + SUMIF(Consumo!$C$3:$C$862,tabItens[[#This Row],[CÓDIGO]],Consumo!$O$3:$O$862) + SUMIF(Consumo!$C$3:$C$862,tabItens[[#This Row],[CÓDIGO]],Consumo!$P$3:$P$862) + SUMIF(Consumo!$C$3:$C$862,tabItens[[#This Row],[CÓDIGO]],Consumo!$Q$3:$Q$862)</f>
        <v>6361</v>
      </c>
      <c r="AT464" s="306">
        <f>SUMIF(Consumo!$C$3:$C$862,tabItens[[#This Row],[CÓDIGO]],Consumo!$Z$3:$Z$862)</f>
        <v>19528</v>
      </c>
      <c r="AU464" s="307">
        <f>SUMIF(Consumo!$C$3:$C$862,tabItens[[#This Row],[CÓDIGO]],Consumo!$AA$3:$AA$862)</f>
        <v>3197</v>
      </c>
      <c r="AV464" s="308">
        <f>SUMIF(Consumo!$C$3:$C$862,tabItens[[#This Row],[CÓDIGO]],Consumo!$Y$3:$Y$862)</f>
        <v>1600.6666666666667</v>
      </c>
      <c r="AW464" s="281">
        <f>tabItens[[#This Row],[QTDE ATUAL]] + tabItens[[#This Row],[RC QTDE]] + tabItens[[#This Row],[AF SALDO]] + tabItens[[#This Row],[Recentes]]</f>
        <v>20140</v>
      </c>
      <c r="AX464" s="309">
        <v>1362</v>
      </c>
      <c r="AY464" s="309">
        <v>4</v>
      </c>
      <c r="AZ464" s="309">
        <f>IF(ISBLANK(tabItens[[#This Row],[CÓDIGO]]),"",tabItens[[#This Row],[PontoMês]] * (AZ$2+tabItens[[#This Row],[PontoQtM]]))</f>
        <v>5448</v>
      </c>
      <c r="BA464" s="308">
        <f>tabItens[[#This Row],[PontoPed]] - tabItens[[#This Row],[Saldo]] + (1/10)</f>
        <v>-14691.9</v>
      </c>
      <c r="BB464" s="308">
        <f xml:space="preserve"> tabItens[[#This Row],[PontoMês]] * BB$2 - tabItens[[#This Row],[QTDE ATUAL]] - (1/10)</f>
        <v>-18778.099999999999</v>
      </c>
      <c r="BC464" s="310">
        <f>IF( tabItens[[#This Row],[PontoPed]]&gt;0, IF(tabItens[[#This Row],[PontoPed]]&lt;1, 1, IF( tabItens[[#This Row],[Saldo]]&gt;tabItens[[#This Row],[PontoPed]], 0, (tabItens[[#This Row],[PontoPed]]-tabItens[[#This Row],[Saldo]])/tabItens[[#This Row],[PontoPed]] ) ), 0 )</f>
        <v>0</v>
      </c>
      <c r="BD464" s="311">
        <f>ROUNDDOWN(IF( OR( AND(tabItens[[#This Row],[PontoPed]]&lt;tabItens[[#This Row],[Saldo]],tabItens[[#This Row],[Saldo]]&gt;0), tabItens[[#This Row],[PontoPed]]=0), 99, IF(AND(tabItens[[#This Row],[Saldo]]=0,tabItens[[#This Row],[PontoPed]]&gt;0), 0, (1-tabItens[[#This Row],[PctAb]])*10 ) ),0)</f>
        <v>99</v>
      </c>
      <c r="BE464" s="312">
        <f>MAX(ROUNDDOWN( IF(tabItens[[#This Row],[Abaixo]] &gt; 0,   tabItens[[#This Row],[Abaixo]] + (tabItens[[#This Row],[PontoMês]] * IF( OR( ISBLANK(tabItens[[#This Row],[ATA Nº/ANO]]), tabItens[[#This Row],[ATA Nº/ANO]] = ""),BE$2,BE$1)),0),0),0)</f>
        <v>0</v>
      </c>
      <c r="BF46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4" s="313">
        <f>SUMIF(Consumo!$C$3:$C$862,tabItens[[#This Row],[CÓDIGO]],Consumo!$E$3:$E$862)</f>
        <v>0</v>
      </c>
      <c r="BH464" s="314">
        <f>IF(AND(tabItens[[#This Row],[Pend]] &gt; 0,tabItens[[#This Row],[Consumo]] &lt;&gt; 0), tabItens[[#This Row],[Pend]] / tabItens[[#This Row],[Consumo]], 0 )</f>
        <v>0</v>
      </c>
      <c r="BI464" s="313"/>
      <c r="BJ464" s="313"/>
      <c r="BK464" s="315" t="s">
        <v>907</v>
      </c>
    </row>
    <row r="465" spans="1:63" x14ac:dyDescent="0.3">
      <c r="A465" s="336">
        <v>12018</v>
      </c>
      <c r="B465" s="277" t="s">
        <v>984</v>
      </c>
      <c r="C465" s="337" t="s">
        <v>31</v>
      </c>
      <c r="D465" s="338">
        <v>10.16</v>
      </c>
      <c r="E465" s="339"/>
      <c r="F465" s="339"/>
      <c r="G465" s="339" t="s">
        <v>892</v>
      </c>
      <c r="H465" s="281">
        <v>2857</v>
      </c>
      <c r="I465" s="340">
        <v>103003</v>
      </c>
      <c r="J465" s="341">
        <v>10.16</v>
      </c>
      <c r="K465" s="342">
        <v>119</v>
      </c>
      <c r="L465" s="285">
        <f>IF(tabItens[[#This Row],[Média]] &gt; 0, tabItens[[#This Row],[QTDE ATUAL]] / tabItens[[#This Row],[Média]],999.9)</f>
        <v>185.31891891891894</v>
      </c>
      <c r="M465" s="286">
        <v>0</v>
      </c>
      <c r="N465" s="287">
        <f>tabItens[[#This Row],[VALOR UNIT.]] * tabItens[[#This Row],[LC]]</f>
        <v>0</v>
      </c>
      <c r="O465" s="344" t="s">
        <v>2116</v>
      </c>
      <c r="P465" s="289"/>
      <c r="Q465" s="345"/>
      <c r="R465" s="343"/>
      <c r="S465" s="346"/>
      <c r="T465" s="292">
        <f>ROUNDDOWN(IFERROR(tabItens[[#This Row],[ATA DT.VALID.]] - $D$1,0) / 30,0)</f>
        <v>-1507</v>
      </c>
      <c r="U465" s="277" t="s">
        <v>983</v>
      </c>
      <c r="V465" s="293">
        <v>1</v>
      </c>
      <c r="W465" s="294" t="s">
        <v>905</v>
      </c>
      <c r="X465" s="295">
        <v>45</v>
      </c>
      <c r="Y465" s="296">
        <v>11</v>
      </c>
      <c r="Z465" s="297"/>
      <c r="AA465" s="298"/>
      <c r="AB465" s="299"/>
      <c r="AC465" s="299"/>
      <c r="AD465" s="298"/>
      <c r="AE465" s="299"/>
      <c r="AF465" s="292"/>
      <c r="AG465" s="300" t="s">
        <v>904</v>
      </c>
      <c r="AH465" s="301"/>
      <c r="AI465" s="292">
        <v>62</v>
      </c>
      <c r="AJ465" s="301">
        <v>43620</v>
      </c>
      <c r="AK465" s="301" t="s">
        <v>892</v>
      </c>
      <c r="AL465" s="301">
        <v>45107</v>
      </c>
      <c r="AM465" s="346"/>
      <c r="AN465" s="339"/>
      <c r="AO465" s="302" t="str">
        <f>_xlfn.IFNA(IF(VLOOKUP(tabItens[[#This Row],[CÓDIGO]],tabExcluirDoEstoque[#Data],1,FALSE),"sim",""),"")</f>
        <v/>
      </c>
      <c r="AP465" s="303" t="str">
        <f ca="1">IF(OR(ISBLANK(tabItens[[#This Row],[ATA DT.VALID.]]),tabItens[[#This Row],[ATA DT.VALID.]]="",tabItens[[#This Row],[ATA DT.VALID.]]=" "),"",IF(TYPE(tabItens[[#This Row],[ATA DT.VALID.]])=1,ROUNDUP((tabItens[[#This Row],[ATA DT.VALID.]]-TODAY())/7,0),""))</f>
        <v/>
      </c>
      <c r="AQ465" s="304">
        <v>0</v>
      </c>
      <c r="AR465" s="305" t="str">
        <f>IF(ISBLANK(tabItens[[#This Row],[CÓDIGO]]),"",IFERROR(VLOOKUP(tabItens[[#This Row],[CÓDIGO]],Consumo!$C$3:$AC$862,26,FALSE),0))</f>
        <v>09.2023</v>
      </c>
      <c r="AS465" s="306">
        <f>SUMIF(Consumo!$C$3:$C$862,tabItens[[#This Row],[CÓDIGO]],Consumo!$N$3:$N$862) + SUMIF(Consumo!$C$3:$C$862,tabItens[[#This Row],[CÓDIGO]],Consumo!$O$3:$O$862) + SUMIF(Consumo!$C$3:$C$862,tabItens[[#This Row],[CÓDIGO]],Consumo!$P$3:$P$862) + SUMIF(Consumo!$C$3:$C$862,tabItens[[#This Row],[CÓDIGO]],Consumo!$Q$3:$Q$862)</f>
        <v>66</v>
      </c>
      <c r="AT465" s="306">
        <f>SUMIF(Consumo!$C$3:$C$862,tabItens[[#This Row],[CÓDIGO]],Consumo!$Z$3:$Z$862)</f>
        <v>185</v>
      </c>
      <c r="AU465" s="307">
        <f>SUMIF(Consumo!$C$3:$C$862,tabItens[[#This Row],[CÓDIGO]],Consumo!$AA$3:$AA$862)</f>
        <v>27</v>
      </c>
      <c r="AV465" s="308">
        <f>SUMIF(Consumo!$C$3:$C$862,tabItens[[#This Row],[CÓDIGO]],Consumo!$Y$3:$Y$862)</f>
        <v>15.416666666666666</v>
      </c>
      <c r="AW465" s="281">
        <f>tabItens[[#This Row],[QTDE ATUAL]] + tabItens[[#This Row],[RC QTDE]] + tabItens[[#This Row],[AF SALDO]] + tabItens[[#This Row],[Recentes]]</f>
        <v>2857</v>
      </c>
      <c r="AX465" s="309">
        <v>33</v>
      </c>
      <c r="AY465" s="309">
        <v>4</v>
      </c>
      <c r="AZ465" s="309">
        <f>IF(ISBLANK(tabItens[[#This Row],[CÓDIGO]]),"",tabItens[[#This Row],[PontoMês]] * (AZ$2+tabItens[[#This Row],[PontoQtM]]))</f>
        <v>132</v>
      </c>
      <c r="BA465" s="308">
        <f>tabItens[[#This Row],[PontoPed]] - tabItens[[#This Row],[Saldo]] + (1/10)</f>
        <v>-2724.9</v>
      </c>
      <c r="BB465" s="308">
        <f xml:space="preserve"> tabItens[[#This Row],[PontoMês]] * BB$2 - tabItens[[#This Row],[QTDE ATUAL]] - (1/10)</f>
        <v>-2824.1</v>
      </c>
      <c r="BC465" s="310">
        <f>IF( tabItens[[#This Row],[PontoPed]]&gt;0, IF(tabItens[[#This Row],[PontoPed]]&lt;1, 1, IF( tabItens[[#This Row],[Saldo]]&gt;tabItens[[#This Row],[PontoPed]], 0, (tabItens[[#This Row],[PontoPed]]-tabItens[[#This Row],[Saldo]])/tabItens[[#This Row],[PontoPed]] ) ), 0 )</f>
        <v>0</v>
      </c>
      <c r="BD465" s="311">
        <f>ROUNDDOWN(IF( OR( AND(tabItens[[#This Row],[PontoPed]]&lt;tabItens[[#This Row],[Saldo]],tabItens[[#This Row],[Saldo]]&gt;0), tabItens[[#This Row],[PontoPed]]=0), 99, IF(AND(tabItens[[#This Row],[Saldo]]=0,tabItens[[#This Row],[PontoPed]]&gt;0), 0, (1-tabItens[[#This Row],[PctAb]])*10 ) ),0)</f>
        <v>99</v>
      </c>
      <c r="BE465" s="312">
        <f>MAX(ROUNDDOWN( IF(tabItens[[#This Row],[Abaixo]] &gt; 0,   tabItens[[#This Row],[Abaixo]] + (tabItens[[#This Row],[PontoMês]] * IF( OR( ISBLANK(tabItens[[#This Row],[ATA Nº/ANO]]), tabItens[[#This Row],[ATA Nº/ANO]] = ""),BE$2,BE$1)),0),0),0)</f>
        <v>0</v>
      </c>
      <c r="BF46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5" s="313">
        <f>SUMIF(Consumo!$C$3:$C$862,tabItens[[#This Row],[CÓDIGO]],Consumo!$E$3:$E$862)</f>
        <v>0</v>
      </c>
      <c r="BH465" s="314">
        <f>IF(AND(tabItens[[#This Row],[Pend]] &gt; 0,tabItens[[#This Row],[Consumo]] &lt;&gt; 0), tabItens[[#This Row],[Pend]] / tabItens[[#This Row],[Consumo]], 0 )</f>
        <v>0</v>
      </c>
      <c r="BI465" s="313"/>
      <c r="BJ465" s="313"/>
      <c r="BK465" s="315" t="s">
        <v>907</v>
      </c>
    </row>
    <row r="466" spans="1:63" x14ac:dyDescent="0.3">
      <c r="A466" s="336">
        <v>12613</v>
      </c>
      <c r="B466" s="277" t="s">
        <v>985</v>
      </c>
      <c r="C466" s="337" t="s">
        <v>31</v>
      </c>
      <c r="D466" s="338">
        <v>0.28000000000000003</v>
      </c>
      <c r="E466" s="339"/>
      <c r="F466" s="339"/>
      <c r="G466" s="339" t="s">
        <v>892</v>
      </c>
      <c r="H466" s="281">
        <v>93967</v>
      </c>
      <c r="I466" s="340">
        <v>103003</v>
      </c>
      <c r="J466" s="341">
        <v>0.28000000000000003</v>
      </c>
      <c r="K466" s="342">
        <v>38672</v>
      </c>
      <c r="L466" s="285">
        <f>IF(tabItens[[#This Row],[Média]] &gt; 0, tabItens[[#This Row],[QTDE ATUAL]] / tabItens[[#This Row],[Média]],999.9)</f>
        <v>20.986487995533221</v>
      </c>
      <c r="M466" s="286">
        <v>0</v>
      </c>
      <c r="N466" s="287">
        <f>tabItens[[#This Row],[VALOR UNIT.]] * tabItens[[#This Row],[LC]]</f>
        <v>0</v>
      </c>
      <c r="O466" s="344" t="s">
        <v>2116</v>
      </c>
      <c r="P466" s="289"/>
      <c r="Q466" s="345"/>
      <c r="R466" s="343"/>
      <c r="S466" s="346"/>
      <c r="T466" s="292">
        <f>ROUNDDOWN(IFERROR(tabItens[[#This Row],[ATA DT.VALID.]] - $D$1,0) / 30,0)</f>
        <v>-1507</v>
      </c>
      <c r="U466" s="277" t="s">
        <v>983</v>
      </c>
      <c r="V466" s="293">
        <v>1</v>
      </c>
      <c r="W466" s="294" t="s">
        <v>905</v>
      </c>
      <c r="X466" s="295">
        <v>45</v>
      </c>
      <c r="Y466" s="296">
        <v>11</v>
      </c>
      <c r="Z466" s="297">
        <v>6211</v>
      </c>
      <c r="AA466" s="298">
        <v>2023</v>
      </c>
      <c r="AB466" s="299">
        <v>10000</v>
      </c>
      <c r="AC466" s="299"/>
      <c r="AD466" s="298"/>
      <c r="AE466" s="299"/>
      <c r="AF466" s="292"/>
      <c r="AG466" s="300" t="s">
        <v>904</v>
      </c>
      <c r="AH466" s="301"/>
      <c r="AI466" s="292">
        <v>54702</v>
      </c>
      <c r="AJ466" s="301">
        <v>44950</v>
      </c>
      <c r="AK466" s="301" t="s">
        <v>892</v>
      </c>
      <c r="AL466" s="301">
        <v>45107</v>
      </c>
      <c r="AM466" s="346"/>
      <c r="AN466" s="339"/>
      <c r="AO466" s="302" t="str">
        <f>_xlfn.IFNA(IF(VLOOKUP(tabItens[[#This Row],[CÓDIGO]],tabExcluirDoEstoque[#Data],1,FALSE),"sim",""),"")</f>
        <v/>
      </c>
      <c r="AP466" s="303" t="str">
        <f ca="1">IF(OR(ISBLANK(tabItens[[#This Row],[ATA DT.VALID.]]),tabItens[[#This Row],[ATA DT.VALID.]]="",tabItens[[#This Row],[ATA DT.VALID.]]=" "),"",IF(TYPE(tabItens[[#This Row],[ATA DT.VALID.]])=1,ROUNDUP((tabItens[[#This Row],[ATA DT.VALID.]]-TODAY())/7,0),""))</f>
        <v/>
      </c>
      <c r="AQ466" s="304">
        <v>0</v>
      </c>
      <c r="AR466" s="305" t="str">
        <f>IF(ISBLANK(tabItens[[#This Row],[CÓDIGO]]),"",IFERROR(VLOOKUP(tabItens[[#This Row],[CÓDIGO]],Consumo!$C$3:$AC$862,26,FALSE),0))</f>
        <v>09.2023</v>
      </c>
      <c r="AS466" s="306">
        <f>SUMIF(Consumo!$C$3:$C$862,tabItens[[#This Row],[CÓDIGO]],Consumo!$N$3:$N$862) + SUMIF(Consumo!$C$3:$C$862,tabItens[[#This Row],[CÓDIGO]],Consumo!$O$3:$O$862) + SUMIF(Consumo!$C$3:$C$862,tabItens[[#This Row],[CÓDIGO]],Consumo!$P$3:$P$862) + SUMIF(Consumo!$C$3:$C$862,tabItens[[#This Row],[CÓDIGO]],Consumo!$Q$3:$Q$862)</f>
        <v>22566</v>
      </c>
      <c r="AT466" s="306">
        <f>SUMIF(Consumo!$C$3:$C$862,tabItens[[#This Row],[CÓDIGO]],Consumo!$Z$3:$Z$862)</f>
        <v>53730</v>
      </c>
      <c r="AU466" s="307">
        <f>SUMIF(Consumo!$C$3:$C$862,tabItens[[#This Row],[CÓDIGO]],Consumo!$AA$3:$AA$862)</f>
        <v>8747</v>
      </c>
      <c r="AV466" s="308">
        <f>SUMIF(Consumo!$C$3:$C$862,tabItens[[#This Row],[CÓDIGO]],Consumo!$Y$3:$Y$862)</f>
        <v>4477.5</v>
      </c>
      <c r="AW466" s="281">
        <f>tabItens[[#This Row],[QTDE ATUAL]] + tabItens[[#This Row],[RC QTDE]] + tabItens[[#This Row],[AF SALDO]] + tabItens[[#This Row],[Recentes]]</f>
        <v>103967</v>
      </c>
      <c r="AX466" s="309">
        <v>4367</v>
      </c>
      <c r="AY466" s="309">
        <v>4</v>
      </c>
      <c r="AZ466" s="309">
        <f>IF(ISBLANK(tabItens[[#This Row],[CÓDIGO]]),"",tabItens[[#This Row],[PontoMês]] * (AZ$2+tabItens[[#This Row],[PontoQtM]]))</f>
        <v>17468</v>
      </c>
      <c r="BA466" s="308">
        <f>tabItens[[#This Row],[PontoPed]] - tabItens[[#This Row],[Saldo]] + (1/10)</f>
        <v>-86498.9</v>
      </c>
      <c r="BB466" s="308">
        <f xml:space="preserve"> tabItens[[#This Row],[PontoMês]] * BB$2 - tabItens[[#This Row],[QTDE ATUAL]] - (1/10)</f>
        <v>-89600.1</v>
      </c>
      <c r="BC466" s="310">
        <f>IF( tabItens[[#This Row],[PontoPed]]&gt;0, IF(tabItens[[#This Row],[PontoPed]]&lt;1, 1, IF( tabItens[[#This Row],[Saldo]]&gt;tabItens[[#This Row],[PontoPed]], 0, (tabItens[[#This Row],[PontoPed]]-tabItens[[#This Row],[Saldo]])/tabItens[[#This Row],[PontoPed]] ) ), 0 )</f>
        <v>0</v>
      </c>
      <c r="BD466" s="311">
        <f>ROUNDDOWN(IF( OR( AND(tabItens[[#This Row],[PontoPed]]&lt;tabItens[[#This Row],[Saldo]],tabItens[[#This Row],[Saldo]]&gt;0), tabItens[[#This Row],[PontoPed]]=0), 99, IF(AND(tabItens[[#This Row],[Saldo]]=0,tabItens[[#This Row],[PontoPed]]&gt;0), 0, (1-tabItens[[#This Row],[PctAb]])*10 ) ),0)</f>
        <v>99</v>
      </c>
      <c r="BE466" s="312">
        <f>MAX(ROUNDDOWN( IF(tabItens[[#This Row],[Abaixo]] &gt; 0,   tabItens[[#This Row],[Abaixo]] + (tabItens[[#This Row],[PontoMês]] * IF( OR( ISBLANK(tabItens[[#This Row],[ATA Nº/ANO]]), tabItens[[#This Row],[ATA Nº/ANO]] = ""),BE$2,BE$1)),0),0),0)</f>
        <v>0</v>
      </c>
      <c r="BF46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6" s="313">
        <f>SUMIF(Consumo!$C$3:$C$862,tabItens[[#This Row],[CÓDIGO]],Consumo!$E$3:$E$862)</f>
        <v>2125</v>
      </c>
      <c r="BH466" s="314">
        <f>IF(AND(tabItens[[#This Row],[Pend]] &gt; 0,tabItens[[#This Row],[Consumo]] &lt;&gt; 0), tabItens[[#This Row],[Pend]] / tabItens[[#This Row],[Consumo]], 0 )</f>
        <v>3.9549599851107391E-2</v>
      </c>
      <c r="BI466" s="313"/>
      <c r="BJ466" s="313"/>
      <c r="BK466" s="315" t="s">
        <v>907</v>
      </c>
    </row>
    <row r="467" spans="1:63" x14ac:dyDescent="0.3">
      <c r="A467" s="336">
        <v>133451</v>
      </c>
      <c r="B467" s="277" t="s">
        <v>1897</v>
      </c>
      <c r="C467" s="337" t="s">
        <v>31</v>
      </c>
      <c r="D467" s="338">
        <v>6.5</v>
      </c>
      <c r="E467" s="339"/>
      <c r="F467" s="339"/>
      <c r="G467" s="339" t="s">
        <v>892</v>
      </c>
      <c r="H467" s="281">
        <v>2195</v>
      </c>
      <c r="I467" s="340">
        <v>103003</v>
      </c>
      <c r="J467" s="341">
        <v>6.5</v>
      </c>
      <c r="K467" s="342">
        <v>825</v>
      </c>
      <c r="L467" s="285">
        <f>IF(tabItens[[#This Row],[Média]] &gt; 0, tabItens[[#This Row],[QTDE ATUAL]] / tabItens[[#This Row],[Média]],999.9)</f>
        <v>24.990512333965846</v>
      </c>
      <c r="M467" s="286">
        <v>0</v>
      </c>
      <c r="N467" s="287">
        <f>tabItens[[#This Row],[VALOR UNIT.]] * tabItens[[#This Row],[LC]]</f>
        <v>0</v>
      </c>
      <c r="O467" s="344" t="s">
        <v>2116</v>
      </c>
      <c r="P467" s="289"/>
      <c r="Q467" s="345"/>
      <c r="R467" s="343"/>
      <c r="S467" s="346"/>
      <c r="T467" s="292">
        <f>ROUNDDOWN(IFERROR(tabItens[[#This Row],[ATA DT.VALID.]] - $D$1,0) / 30,0)</f>
        <v>-1507</v>
      </c>
      <c r="U467" s="277" t="s">
        <v>983</v>
      </c>
      <c r="V467" s="293">
        <v>1</v>
      </c>
      <c r="W467" s="294" t="s">
        <v>905</v>
      </c>
      <c r="X467" s="295">
        <v>45</v>
      </c>
      <c r="Y467" s="296">
        <v>11</v>
      </c>
      <c r="Z467" s="297"/>
      <c r="AA467" s="298"/>
      <c r="AB467" s="299"/>
      <c r="AC467" s="299"/>
      <c r="AD467" s="298"/>
      <c r="AE467" s="299"/>
      <c r="AF467" s="292"/>
      <c r="AG467" s="300" t="s">
        <v>904</v>
      </c>
      <c r="AH467" s="301"/>
      <c r="AI467" s="292">
        <v>380</v>
      </c>
      <c r="AJ467" s="301">
        <v>43622</v>
      </c>
      <c r="AK467" s="301">
        <v>42998</v>
      </c>
      <c r="AL467" s="301">
        <v>43607</v>
      </c>
      <c r="AM467" s="346"/>
      <c r="AN467" s="339"/>
      <c r="AO467" s="302" t="str">
        <f>_xlfn.IFNA(IF(VLOOKUP(tabItens[[#This Row],[CÓDIGO]],tabExcluirDoEstoque[#Data],1,FALSE),"sim",""),"")</f>
        <v/>
      </c>
      <c r="AP467" s="303" t="str">
        <f ca="1">IF(OR(ISBLANK(tabItens[[#This Row],[ATA DT.VALID.]]),tabItens[[#This Row],[ATA DT.VALID.]]="",tabItens[[#This Row],[ATA DT.VALID.]]=" "),"",IF(TYPE(tabItens[[#This Row],[ATA DT.VALID.]])=1,ROUNDUP((tabItens[[#This Row],[ATA DT.VALID.]]-TODAY())/7,0),""))</f>
        <v/>
      </c>
      <c r="AQ467" s="304">
        <v>0</v>
      </c>
      <c r="AR467" s="305" t="str">
        <f>IF(ISBLANK(tabItens[[#This Row],[CÓDIGO]]),"",IFERROR(VLOOKUP(tabItens[[#This Row],[CÓDIGO]],Consumo!$C$3:$AC$862,26,FALSE),0))</f>
        <v>09.2023</v>
      </c>
      <c r="AS467" s="306">
        <f>SUMIF(Consumo!$C$3:$C$862,tabItens[[#This Row],[CÓDIGO]],Consumo!$N$3:$N$862) + SUMIF(Consumo!$C$3:$C$862,tabItens[[#This Row],[CÓDIGO]],Consumo!$O$3:$O$862) + SUMIF(Consumo!$C$3:$C$862,tabItens[[#This Row],[CÓDIGO]],Consumo!$P$3:$P$862) + SUMIF(Consumo!$C$3:$C$862,tabItens[[#This Row],[CÓDIGO]],Consumo!$Q$3:$Q$862)</f>
        <v>212</v>
      </c>
      <c r="AT467" s="306">
        <f>SUMIF(Consumo!$C$3:$C$862,tabItens[[#This Row],[CÓDIGO]],Consumo!$Z$3:$Z$862)</f>
        <v>1138</v>
      </c>
      <c r="AU467" s="307">
        <f>SUMIF(Consumo!$C$3:$C$862,tabItens[[#This Row],[CÓDIGO]],Consumo!$AA$3:$AA$862)</f>
        <v>347</v>
      </c>
      <c r="AV467" s="308">
        <f>SUMIF(Consumo!$C$3:$C$862,tabItens[[#This Row],[CÓDIGO]],Consumo!$Y$3:$Y$862)</f>
        <v>87.833333333333329</v>
      </c>
      <c r="AW467" s="281">
        <f>tabItens[[#This Row],[QTDE ATUAL]] + tabItens[[#This Row],[RC QTDE]] + tabItens[[#This Row],[AF SALDO]] + tabItens[[#This Row],[Recentes]]</f>
        <v>2195</v>
      </c>
      <c r="AX467" s="309">
        <v>79</v>
      </c>
      <c r="AY467" s="309">
        <v>4</v>
      </c>
      <c r="AZ467" s="309">
        <f>IF(ISBLANK(tabItens[[#This Row],[CÓDIGO]]),"",tabItens[[#This Row],[PontoMês]] * (AZ$2+tabItens[[#This Row],[PontoQtM]]))</f>
        <v>316</v>
      </c>
      <c r="BA467" s="308">
        <f>tabItens[[#This Row],[PontoPed]] - tabItens[[#This Row],[Saldo]] + (1/10)</f>
        <v>-1878.9</v>
      </c>
      <c r="BB467" s="308">
        <f xml:space="preserve"> tabItens[[#This Row],[PontoMês]] * BB$2 - tabItens[[#This Row],[QTDE ATUAL]] - (1/10)</f>
        <v>-2116.1</v>
      </c>
      <c r="BC467" s="310">
        <f>IF( tabItens[[#This Row],[PontoPed]]&gt;0, IF(tabItens[[#This Row],[PontoPed]]&lt;1, 1, IF( tabItens[[#This Row],[Saldo]]&gt;tabItens[[#This Row],[PontoPed]], 0, (tabItens[[#This Row],[PontoPed]]-tabItens[[#This Row],[Saldo]])/tabItens[[#This Row],[PontoPed]] ) ), 0 )</f>
        <v>0</v>
      </c>
      <c r="BD467" s="311">
        <f>ROUNDDOWN(IF( OR( AND(tabItens[[#This Row],[PontoPed]]&lt;tabItens[[#This Row],[Saldo]],tabItens[[#This Row],[Saldo]]&gt;0), tabItens[[#This Row],[PontoPed]]=0), 99, IF(AND(tabItens[[#This Row],[Saldo]]=0,tabItens[[#This Row],[PontoPed]]&gt;0), 0, (1-tabItens[[#This Row],[PctAb]])*10 ) ),0)</f>
        <v>99</v>
      </c>
      <c r="BE467" s="312">
        <f>MAX(ROUNDDOWN( IF(tabItens[[#This Row],[Abaixo]] &gt; 0,   tabItens[[#This Row],[Abaixo]] + (tabItens[[#This Row],[PontoMês]] * IF( OR( ISBLANK(tabItens[[#This Row],[ATA Nº/ANO]]), tabItens[[#This Row],[ATA Nº/ANO]] = ""),BE$2,BE$1)),0),0),0)</f>
        <v>0</v>
      </c>
      <c r="BF46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7" s="313">
        <f>SUMIF(Consumo!$C$3:$C$862,tabItens[[#This Row],[CÓDIGO]],Consumo!$E$3:$E$862)</f>
        <v>0</v>
      </c>
      <c r="BH467" s="314">
        <f>IF(AND(tabItens[[#This Row],[Pend]] &gt; 0,tabItens[[#This Row],[Consumo]] &lt;&gt; 0), tabItens[[#This Row],[Pend]] / tabItens[[#This Row],[Consumo]], 0 )</f>
        <v>0</v>
      </c>
      <c r="BI467" s="313"/>
      <c r="BJ467" s="313"/>
      <c r="BK467" s="315" t="s">
        <v>907</v>
      </c>
    </row>
    <row r="468" spans="1:63" x14ac:dyDescent="0.3">
      <c r="A468" s="336">
        <v>139767</v>
      </c>
      <c r="B468" s="277" t="s">
        <v>2023</v>
      </c>
      <c r="C468" s="337" t="s">
        <v>31</v>
      </c>
      <c r="D468" s="338">
        <v>0</v>
      </c>
      <c r="E468" s="339"/>
      <c r="F468" s="339"/>
      <c r="G468" s="339" t="s">
        <v>892</v>
      </c>
      <c r="H468" s="281">
        <v>1813</v>
      </c>
      <c r="I468" s="340">
        <v>103003</v>
      </c>
      <c r="J468" s="341">
        <v>0</v>
      </c>
      <c r="K468" s="342">
        <v>1369</v>
      </c>
      <c r="L468" s="285">
        <f>IF(tabItens[[#This Row],[Média]] &gt; 0, tabItens[[#This Row],[QTDE ATUAL]] / tabItens[[#This Row],[Média]],999.9)</f>
        <v>9.3856773080241584</v>
      </c>
      <c r="M468" s="286">
        <v>0</v>
      </c>
      <c r="N468" s="287">
        <f>tabItens[[#This Row],[VALOR UNIT.]] * tabItens[[#This Row],[LC]]</f>
        <v>0</v>
      </c>
      <c r="O468" s="344" t="s">
        <v>2116</v>
      </c>
      <c r="P468" s="289"/>
      <c r="Q468" s="345"/>
      <c r="R468" s="343"/>
      <c r="S468" s="346"/>
      <c r="T468" s="292">
        <f>ROUNDDOWN(IFERROR(tabItens[[#This Row],[ATA DT.VALID.]] - $D$1,0) / 30,0)</f>
        <v>-1507</v>
      </c>
      <c r="U468" s="277" t="s">
        <v>983</v>
      </c>
      <c r="V468" s="293">
        <v>1</v>
      </c>
      <c r="W468" s="294" t="s">
        <v>905</v>
      </c>
      <c r="X468" s="295">
        <v>45</v>
      </c>
      <c r="Y468" s="296">
        <v>11</v>
      </c>
      <c r="Z468" s="297"/>
      <c r="AA468" s="298"/>
      <c r="AB468" s="299"/>
      <c r="AC468" s="299"/>
      <c r="AD468" s="298"/>
      <c r="AE468" s="299"/>
      <c r="AF468" s="292"/>
      <c r="AG468" s="300" t="s">
        <v>904</v>
      </c>
      <c r="AH468" s="301"/>
      <c r="AI468" s="292">
        <v>788</v>
      </c>
      <c r="AJ468" s="301" t="s">
        <v>892</v>
      </c>
      <c r="AK468" s="301">
        <v>44020</v>
      </c>
      <c r="AL468" s="301" t="s">
        <v>892</v>
      </c>
      <c r="AM468" s="346"/>
      <c r="AN468" s="339"/>
      <c r="AO468" s="302" t="str">
        <f>_xlfn.IFNA(IF(VLOOKUP(tabItens[[#This Row],[CÓDIGO]],tabExcluirDoEstoque[#Data],1,FALSE),"sim",""),"")</f>
        <v/>
      </c>
      <c r="AP468" s="303" t="str">
        <f ca="1">IF(OR(ISBLANK(tabItens[[#This Row],[ATA DT.VALID.]]),tabItens[[#This Row],[ATA DT.VALID.]]="",tabItens[[#This Row],[ATA DT.VALID.]]=" "),"",IF(TYPE(tabItens[[#This Row],[ATA DT.VALID.]])=1,ROUNDUP((tabItens[[#This Row],[ATA DT.VALID.]]-TODAY())/7,0),""))</f>
        <v/>
      </c>
      <c r="AQ468" s="304">
        <v>0</v>
      </c>
      <c r="AR468" s="305" t="str">
        <f>IF(ISBLANK(tabItens[[#This Row],[CÓDIGO]]),"",IFERROR(VLOOKUP(tabItens[[#This Row],[CÓDIGO]],Consumo!$C$3:$AC$862,26,FALSE),0))</f>
        <v>09.2023</v>
      </c>
      <c r="AS468" s="306">
        <f>SUMIF(Consumo!$C$3:$C$862,tabItens[[#This Row],[CÓDIGO]],Consumo!$N$3:$N$862) + SUMIF(Consumo!$C$3:$C$862,tabItens[[#This Row],[CÓDIGO]],Consumo!$O$3:$O$862) + SUMIF(Consumo!$C$3:$C$862,tabItens[[#This Row],[CÓDIGO]],Consumo!$P$3:$P$862) + SUMIF(Consumo!$C$3:$C$862,tabItens[[#This Row],[CÓDIGO]],Consumo!$Q$3:$Q$862)</f>
        <v>681</v>
      </c>
      <c r="AT468" s="306">
        <f>SUMIF(Consumo!$C$3:$C$862,tabItens[[#This Row],[CÓDIGO]],Consumo!$Z$3:$Z$862)</f>
        <v>2318</v>
      </c>
      <c r="AU468" s="307">
        <f>SUMIF(Consumo!$C$3:$C$862,tabItens[[#This Row],[CÓDIGO]],Consumo!$AA$3:$AA$862)</f>
        <v>295</v>
      </c>
      <c r="AV468" s="308">
        <f>SUMIF(Consumo!$C$3:$C$862,tabItens[[#This Row],[CÓDIGO]],Consumo!$Y$3:$Y$862)</f>
        <v>193.16666666666666</v>
      </c>
      <c r="AW468" s="281">
        <f>tabItens[[#This Row],[QTDE ATUAL]] + tabItens[[#This Row],[RC QTDE]] + tabItens[[#This Row],[AF SALDO]] + tabItens[[#This Row],[Recentes]]</f>
        <v>1813</v>
      </c>
      <c r="AX468" s="309">
        <v>135</v>
      </c>
      <c r="AY468" s="309">
        <v>4</v>
      </c>
      <c r="AZ468" s="309">
        <f>IF(ISBLANK(tabItens[[#This Row],[CÓDIGO]]),"",tabItens[[#This Row],[PontoMês]] * (AZ$2+tabItens[[#This Row],[PontoQtM]]))</f>
        <v>540</v>
      </c>
      <c r="BA468" s="308">
        <f>tabItens[[#This Row],[PontoPed]] - tabItens[[#This Row],[Saldo]] + (1/10)</f>
        <v>-1272.9000000000001</v>
      </c>
      <c r="BB468" s="308">
        <f xml:space="preserve"> tabItens[[#This Row],[PontoMês]] * BB$2 - tabItens[[#This Row],[QTDE ATUAL]] - (1/10)</f>
        <v>-1678.1</v>
      </c>
      <c r="BC468" s="310">
        <f>IF( tabItens[[#This Row],[PontoPed]]&gt;0, IF(tabItens[[#This Row],[PontoPed]]&lt;1, 1, IF( tabItens[[#This Row],[Saldo]]&gt;tabItens[[#This Row],[PontoPed]], 0, (tabItens[[#This Row],[PontoPed]]-tabItens[[#This Row],[Saldo]])/tabItens[[#This Row],[PontoPed]] ) ), 0 )</f>
        <v>0</v>
      </c>
      <c r="BD468" s="311">
        <f>ROUNDDOWN(IF( OR( AND(tabItens[[#This Row],[PontoPed]]&lt;tabItens[[#This Row],[Saldo]],tabItens[[#This Row],[Saldo]]&gt;0), tabItens[[#This Row],[PontoPed]]=0), 99, IF(AND(tabItens[[#This Row],[Saldo]]=0,tabItens[[#This Row],[PontoPed]]&gt;0), 0, (1-tabItens[[#This Row],[PctAb]])*10 ) ),0)</f>
        <v>99</v>
      </c>
      <c r="BE468" s="312">
        <f>MAX(ROUNDDOWN( IF(tabItens[[#This Row],[Abaixo]] &gt; 0,   tabItens[[#This Row],[Abaixo]] + (tabItens[[#This Row],[PontoMês]] * IF( OR( ISBLANK(tabItens[[#This Row],[ATA Nº/ANO]]), tabItens[[#This Row],[ATA Nº/ANO]] = ""),BE$2,BE$1)),0),0),0)</f>
        <v>0</v>
      </c>
      <c r="BF46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8" s="313">
        <f>SUMIF(Consumo!$C$3:$C$862,tabItens[[#This Row],[CÓDIGO]],Consumo!$E$3:$E$862)</f>
        <v>8</v>
      </c>
      <c r="BH468" s="314">
        <f>IF(AND(tabItens[[#This Row],[Pend]] &gt; 0,tabItens[[#This Row],[Consumo]] &lt;&gt; 0), tabItens[[#This Row],[Pend]] / tabItens[[#This Row],[Consumo]], 0 )</f>
        <v>3.4512510785159622E-3</v>
      </c>
      <c r="BI468" s="313"/>
      <c r="BJ468" s="313"/>
      <c r="BK468" s="315" t="s">
        <v>907</v>
      </c>
    </row>
    <row r="469" spans="1:63" x14ac:dyDescent="0.3">
      <c r="A469" s="336">
        <v>11072</v>
      </c>
      <c r="B469" s="277" t="s">
        <v>973</v>
      </c>
      <c r="C469" s="337" t="s">
        <v>264</v>
      </c>
      <c r="D469" s="338">
        <v>1.59</v>
      </c>
      <c r="E469" s="339"/>
      <c r="F469" s="339"/>
      <c r="G469" s="339" t="s">
        <v>892</v>
      </c>
      <c r="H469" s="281">
        <v>314</v>
      </c>
      <c r="I469" s="340">
        <v>103003</v>
      </c>
      <c r="J469" s="341">
        <v>1.59</v>
      </c>
      <c r="K469" s="342">
        <v>369</v>
      </c>
      <c r="L469" s="285">
        <f>IF(tabItens[[#This Row],[Média]] &gt; 0, tabItens[[#This Row],[QTDE ATUAL]] / tabItens[[#This Row],[Média]],999.9)</f>
        <v>6.1871921182266014</v>
      </c>
      <c r="M469" s="286">
        <v>0</v>
      </c>
      <c r="N469" s="287">
        <f>tabItens[[#This Row],[VALOR UNIT.]] * tabItens[[#This Row],[LC]]</f>
        <v>0</v>
      </c>
      <c r="O469" s="344" t="s">
        <v>2116</v>
      </c>
      <c r="P469" s="289"/>
      <c r="Q469" s="345"/>
      <c r="R469" s="343"/>
      <c r="S469" s="346"/>
      <c r="T469" s="292">
        <f>ROUNDDOWN(IFERROR(tabItens[[#This Row],[ATA DT.VALID.]] - $D$1,0) / 30,0)</f>
        <v>-1507</v>
      </c>
      <c r="U469" s="277" t="s">
        <v>974</v>
      </c>
      <c r="V469" s="293">
        <v>1</v>
      </c>
      <c r="W469" s="294" t="s">
        <v>2103</v>
      </c>
      <c r="X469" s="295">
        <v>45</v>
      </c>
      <c r="Y469" s="296">
        <v>12</v>
      </c>
      <c r="Z469" s="297"/>
      <c r="AA469" s="298"/>
      <c r="AB469" s="299"/>
      <c r="AC469" s="299"/>
      <c r="AD469" s="298"/>
      <c r="AE469" s="299"/>
      <c r="AF469" s="292"/>
      <c r="AG469" s="300" t="s">
        <v>904</v>
      </c>
      <c r="AH469" s="301"/>
      <c r="AI469" s="292">
        <v>204</v>
      </c>
      <c r="AJ469" s="301">
        <v>43616</v>
      </c>
      <c r="AK469" s="301" t="s">
        <v>892</v>
      </c>
      <c r="AL469" s="301">
        <v>44998</v>
      </c>
      <c r="AM469" s="346"/>
      <c r="AN469" s="339"/>
      <c r="AO469" s="302" t="str">
        <f>_xlfn.IFNA(IF(VLOOKUP(tabItens[[#This Row],[CÓDIGO]],tabExcluirDoEstoque[#Data],1,FALSE),"sim",""),"")</f>
        <v/>
      </c>
      <c r="AP469" s="303" t="str">
        <f ca="1">IF(OR(ISBLANK(tabItens[[#This Row],[ATA DT.VALID.]]),tabItens[[#This Row],[ATA DT.VALID.]]="",tabItens[[#This Row],[ATA DT.VALID.]]=" "),"",IF(TYPE(tabItens[[#This Row],[ATA DT.VALID.]])=1,ROUNDUP((tabItens[[#This Row],[ATA DT.VALID.]]-TODAY())/7,0),""))</f>
        <v/>
      </c>
      <c r="AQ469" s="304">
        <v>0</v>
      </c>
      <c r="AR469" s="305" t="str">
        <f>IF(ISBLANK(tabItens[[#This Row],[CÓDIGO]]),"",IFERROR(VLOOKUP(tabItens[[#This Row],[CÓDIGO]],Consumo!$C$3:$AC$862,26,FALSE),0))</f>
        <v>09.2023</v>
      </c>
      <c r="AS469" s="306">
        <f>SUMIF(Consumo!$C$3:$C$862,tabItens[[#This Row],[CÓDIGO]],Consumo!$N$3:$N$862) + SUMIF(Consumo!$C$3:$C$862,tabItens[[#This Row],[CÓDIGO]],Consumo!$O$3:$O$862) + SUMIF(Consumo!$C$3:$C$862,tabItens[[#This Row],[CÓDIGO]],Consumo!$P$3:$P$862) + SUMIF(Consumo!$C$3:$C$862,tabItens[[#This Row],[CÓDIGO]],Consumo!$Q$3:$Q$862)</f>
        <v>211</v>
      </c>
      <c r="AT469" s="306">
        <f>SUMIF(Consumo!$C$3:$C$862,tabItens[[#This Row],[CÓDIGO]],Consumo!$Z$3:$Z$862)</f>
        <v>609</v>
      </c>
      <c r="AU469" s="307">
        <f>SUMIF(Consumo!$C$3:$C$862,tabItens[[#This Row],[CÓDIGO]],Consumo!$AA$3:$AA$862)</f>
        <v>73</v>
      </c>
      <c r="AV469" s="308">
        <f>SUMIF(Consumo!$C$3:$C$862,tabItens[[#This Row],[CÓDIGO]],Consumo!$Y$3:$Y$862)</f>
        <v>50.75</v>
      </c>
      <c r="AW469" s="281">
        <f>tabItens[[#This Row],[QTDE ATUAL]] + tabItens[[#This Row],[RC QTDE]] + tabItens[[#This Row],[AF SALDO]] + tabItens[[#This Row],[Recentes]]</f>
        <v>314</v>
      </c>
      <c r="AX469" s="309">
        <v>51</v>
      </c>
      <c r="AY469" s="309">
        <v>4</v>
      </c>
      <c r="AZ469" s="309">
        <f>IF(ISBLANK(tabItens[[#This Row],[CÓDIGO]]),"",tabItens[[#This Row],[PontoMês]] * (AZ$2+tabItens[[#This Row],[PontoQtM]]))</f>
        <v>204</v>
      </c>
      <c r="BA469" s="308">
        <f>tabItens[[#This Row],[PontoPed]] - tabItens[[#This Row],[Saldo]] + (1/10)</f>
        <v>-109.9</v>
      </c>
      <c r="BB469" s="308">
        <f xml:space="preserve"> tabItens[[#This Row],[PontoMês]] * BB$2 - tabItens[[#This Row],[QTDE ATUAL]] - (1/10)</f>
        <v>-263.10000000000002</v>
      </c>
      <c r="BC469" s="310">
        <f>IF( tabItens[[#This Row],[PontoPed]]&gt;0, IF(tabItens[[#This Row],[PontoPed]]&lt;1, 1, IF( tabItens[[#This Row],[Saldo]]&gt;tabItens[[#This Row],[PontoPed]], 0, (tabItens[[#This Row],[PontoPed]]-tabItens[[#This Row],[Saldo]])/tabItens[[#This Row],[PontoPed]] ) ), 0 )</f>
        <v>0</v>
      </c>
      <c r="BD469" s="311">
        <f>ROUNDDOWN(IF( OR( AND(tabItens[[#This Row],[PontoPed]]&lt;tabItens[[#This Row],[Saldo]],tabItens[[#This Row],[Saldo]]&gt;0), tabItens[[#This Row],[PontoPed]]=0), 99, IF(AND(tabItens[[#This Row],[Saldo]]=0,tabItens[[#This Row],[PontoPed]]&gt;0), 0, (1-tabItens[[#This Row],[PctAb]])*10 ) ),0)</f>
        <v>99</v>
      </c>
      <c r="BE469" s="312">
        <f>MAX(ROUNDDOWN( IF(tabItens[[#This Row],[Abaixo]] &gt; 0,   tabItens[[#This Row],[Abaixo]] + (tabItens[[#This Row],[PontoMês]] * IF( OR( ISBLANK(tabItens[[#This Row],[ATA Nº/ANO]]), tabItens[[#This Row],[ATA Nº/ANO]] = ""),BE$2,BE$1)),0),0),0)</f>
        <v>0</v>
      </c>
      <c r="BF4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69" s="313">
        <f>SUMIF(Consumo!$C$3:$C$862,tabItens[[#This Row],[CÓDIGO]],Consumo!$E$3:$E$862)</f>
        <v>0</v>
      </c>
      <c r="BH469" s="314">
        <f>IF(AND(tabItens[[#This Row],[Pend]] &gt; 0,tabItens[[#This Row],[Consumo]] &lt;&gt; 0), tabItens[[#This Row],[Pend]] / tabItens[[#This Row],[Consumo]], 0 )</f>
        <v>0</v>
      </c>
      <c r="BI469" s="313"/>
      <c r="BJ469" s="313"/>
      <c r="BK469" s="315" t="s">
        <v>907</v>
      </c>
    </row>
    <row r="470" spans="1:63" x14ac:dyDescent="0.3">
      <c r="A470" s="336">
        <v>10547</v>
      </c>
      <c r="B470" s="277" t="s">
        <v>959</v>
      </c>
      <c r="C470" s="337" t="s">
        <v>261</v>
      </c>
      <c r="D470" s="338">
        <v>2.68</v>
      </c>
      <c r="E470" s="339"/>
      <c r="F470" s="339"/>
      <c r="G470" s="339" t="s">
        <v>892</v>
      </c>
      <c r="H470" s="281">
        <v>0</v>
      </c>
      <c r="I470" s="340">
        <v>103003</v>
      </c>
      <c r="J470" s="341">
        <v>2.68</v>
      </c>
      <c r="K470" s="342">
        <v>15113</v>
      </c>
      <c r="L470" s="285">
        <f>IF(tabItens[[#This Row],[Média]] &gt; 0, tabItens[[#This Row],[QTDE ATUAL]] / tabItens[[#This Row],[Média]],999.9)</f>
        <v>0</v>
      </c>
      <c r="M470" s="286">
        <v>0</v>
      </c>
      <c r="N470" s="287">
        <f>tabItens[[#This Row],[VALOR UNIT.]] * tabItens[[#This Row],[LC]]</f>
        <v>0</v>
      </c>
      <c r="O470" s="344" t="s">
        <v>2116</v>
      </c>
      <c r="P470" s="289"/>
      <c r="Q470" s="345"/>
      <c r="R470" s="343"/>
      <c r="S470" s="346"/>
      <c r="T470" s="292">
        <f>ROUNDDOWN(IFERROR(tabItens[[#This Row],[ATA DT.VALID.]] - $D$1,0) / 30,0)</f>
        <v>-1507</v>
      </c>
      <c r="U470" s="277" t="s">
        <v>960</v>
      </c>
      <c r="V470" s="293">
        <v>1</v>
      </c>
      <c r="W470" s="294" t="s">
        <v>905</v>
      </c>
      <c r="X470" s="295">
        <v>45</v>
      </c>
      <c r="Y470" s="296">
        <v>14</v>
      </c>
      <c r="Z470" s="297">
        <v>6982</v>
      </c>
      <c r="AA470" s="298">
        <v>2023</v>
      </c>
      <c r="AB470" s="299">
        <v>7900</v>
      </c>
      <c r="AC470" s="299"/>
      <c r="AD470" s="298"/>
      <c r="AE470" s="299"/>
      <c r="AF470" s="292"/>
      <c r="AG470" s="300" t="s">
        <v>904</v>
      </c>
      <c r="AH470" s="301"/>
      <c r="AI470" s="292">
        <v>15038</v>
      </c>
      <c r="AJ470" s="301">
        <v>44924</v>
      </c>
      <c r="AK470" s="301" t="s">
        <v>892</v>
      </c>
      <c r="AL470" s="301">
        <v>45107</v>
      </c>
      <c r="AM470" s="346"/>
      <c r="AN470" s="339"/>
      <c r="AO470" s="302" t="str">
        <f>_xlfn.IFNA(IF(VLOOKUP(tabItens[[#This Row],[CÓDIGO]],tabExcluirDoEstoque[#Data],1,FALSE),"sim",""),"")</f>
        <v/>
      </c>
      <c r="AP470" s="303" t="str">
        <f ca="1">IF(OR(ISBLANK(tabItens[[#This Row],[ATA DT.VALID.]]),tabItens[[#This Row],[ATA DT.VALID.]]="",tabItens[[#This Row],[ATA DT.VALID.]]=" "),"",IF(TYPE(tabItens[[#This Row],[ATA DT.VALID.]])=1,ROUNDUP((tabItens[[#This Row],[ATA DT.VALID.]]-TODAY())/7,0),""))</f>
        <v/>
      </c>
      <c r="AQ470" s="304">
        <v>0</v>
      </c>
      <c r="AR470" s="305" t="str">
        <f>IF(ISBLANK(tabItens[[#This Row],[CÓDIGO]]),"",IFERROR(VLOOKUP(tabItens[[#This Row],[CÓDIGO]],Consumo!$C$3:$AC$862,26,FALSE),0))</f>
        <v>05.2023</v>
      </c>
      <c r="AS470" s="306">
        <f>SUMIF(Consumo!$C$3:$C$862,tabItens[[#This Row],[CÓDIGO]],Consumo!$N$3:$N$862) + SUMIF(Consumo!$C$3:$C$862,tabItens[[#This Row],[CÓDIGO]],Consumo!$O$3:$O$862) + SUMIF(Consumo!$C$3:$C$862,tabItens[[#This Row],[CÓDIGO]],Consumo!$P$3:$P$862) + SUMIF(Consumo!$C$3:$C$862,tabItens[[#This Row],[CÓDIGO]],Consumo!$Q$3:$Q$862)</f>
        <v>0</v>
      </c>
      <c r="AT470" s="306">
        <f>SUMIF(Consumo!$C$3:$C$862,tabItens[[#This Row],[CÓDIGO]],Consumo!$Z$3:$Z$862)</f>
        <v>16639</v>
      </c>
      <c r="AU470" s="307">
        <f>SUMIF(Consumo!$C$3:$C$862,tabItens[[#This Row],[CÓDIGO]],Consumo!$AA$3:$AA$862)</f>
        <v>11820</v>
      </c>
      <c r="AV470" s="308">
        <f>SUMIF(Consumo!$C$3:$C$862,tabItens[[#This Row],[CÓDIGO]],Consumo!$Y$3:$Y$862)</f>
        <v>1053.6666666666667</v>
      </c>
      <c r="AW470" s="281">
        <f>tabItens[[#This Row],[QTDE ATUAL]] + tabItens[[#This Row],[RC QTDE]] + tabItens[[#This Row],[AF SALDO]] + tabItens[[#This Row],[Recentes]]</f>
        <v>7900</v>
      </c>
      <c r="AX470" s="309">
        <v>1355</v>
      </c>
      <c r="AY470" s="309">
        <v>4</v>
      </c>
      <c r="AZ470" s="309">
        <f>IF(ISBLANK(tabItens[[#This Row],[CÓDIGO]]),"",tabItens[[#This Row],[PontoMês]] * (AZ$2+tabItens[[#This Row],[PontoQtM]]))</f>
        <v>5420</v>
      </c>
      <c r="BA470" s="308">
        <f>tabItens[[#This Row],[PontoPed]] - tabItens[[#This Row],[Saldo]] + (1/10)</f>
        <v>-2479.9</v>
      </c>
      <c r="BB470" s="308">
        <f xml:space="preserve"> tabItens[[#This Row],[PontoMês]] * BB$2 - tabItens[[#This Row],[QTDE ATUAL]] - (1/10)</f>
        <v>1354.9</v>
      </c>
      <c r="BC470" s="310">
        <f>IF( tabItens[[#This Row],[PontoPed]]&gt;0, IF(tabItens[[#This Row],[PontoPed]]&lt;1, 1, IF( tabItens[[#This Row],[Saldo]]&gt;tabItens[[#This Row],[PontoPed]], 0, (tabItens[[#This Row],[PontoPed]]-tabItens[[#This Row],[Saldo]])/tabItens[[#This Row],[PontoPed]] ) ), 0 )</f>
        <v>0</v>
      </c>
      <c r="BD470" s="311">
        <f>ROUNDDOWN(IF( OR( AND(tabItens[[#This Row],[PontoPed]]&lt;tabItens[[#This Row],[Saldo]],tabItens[[#This Row],[Saldo]]&gt;0), tabItens[[#This Row],[PontoPed]]=0), 99, IF(AND(tabItens[[#This Row],[Saldo]]=0,tabItens[[#This Row],[PontoPed]]&gt;0), 0, (1-tabItens[[#This Row],[PctAb]])*10 ) ),0)</f>
        <v>99</v>
      </c>
      <c r="BE470" s="312">
        <f>MAX(ROUNDDOWN( IF(tabItens[[#This Row],[Abaixo]] &gt; 0,   tabItens[[#This Row],[Abaixo]] + (tabItens[[#This Row],[PontoMês]] * IF( OR( ISBLANK(tabItens[[#This Row],[ATA Nº/ANO]]), tabItens[[#This Row],[ATA Nº/ANO]] = ""),BE$2,BE$1)),0),0),0)</f>
        <v>0</v>
      </c>
      <c r="BF4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0" s="313">
        <f>SUMIF(Consumo!$C$3:$C$862,tabItens[[#This Row],[CÓDIGO]],Consumo!$E$3:$E$862)</f>
        <v>1526</v>
      </c>
      <c r="BH470" s="314">
        <f>IF(AND(tabItens[[#This Row],[Pend]] &gt; 0,tabItens[[#This Row],[Consumo]] &lt;&gt; 0), tabItens[[#This Row],[Pend]] / tabItens[[#This Row],[Consumo]], 0 )</f>
        <v>9.1712242322254944E-2</v>
      </c>
      <c r="BI470" s="313"/>
      <c r="BJ470" s="313"/>
      <c r="BK470" s="315" t="s">
        <v>907</v>
      </c>
    </row>
    <row r="471" spans="1:63" x14ac:dyDescent="0.3">
      <c r="A471" s="336">
        <v>13091</v>
      </c>
      <c r="B471" s="277" t="s">
        <v>1043</v>
      </c>
      <c r="C471" s="337" t="s">
        <v>381</v>
      </c>
      <c r="D471" s="338">
        <v>0.95</v>
      </c>
      <c r="E471" s="339"/>
      <c r="F471" s="339"/>
      <c r="G471" s="339" t="s">
        <v>892</v>
      </c>
      <c r="H471" s="281">
        <v>0</v>
      </c>
      <c r="I471" s="340">
        <v>103003</v>
      </c>
      <c r="J471" s="341">
        <v>0.95</v>
      </c>
      <c r="K471" s="342">
        <v>2048</v>
      </c>
      <c r="L471" s="285">
        <f>IF(tabItens[[#This Row],[Média]] &gt; 0, tabItens[[#This Row],[QTDE ATUAL]] / tabItens[[#This Row],[Média]],999.9)</f>
        <v>0</v>
      </c>
      <c r="M471" s="286">
        <v>0</v>
      </c>
      <c r="N471" s="287">
        <f>tabItens[[#This Row],[VALOR UNIT.]] * tabItens[[#This Row],[LC]]</f>
        <v>0</v>
      </c>
      <c r="O471" s="344" t="s">
        <v>2116</v>
      </c>
      <c r="P471" s="289"/>
      <c r="Q471" s="345"/>
      <c r="R471" s="343"/>
      <c r="S471" s="346"/>
      <c r="T471" s="292">
        <f>ROUNDDOWN(IFERROR(tabItens[[#This Row],[ATA DT.VALID.]] - $D$1,0) / 30,0)</f>
        <v>-1507</v>
      </c>
      <c r="U471" s="277" t="s">
        <v>960</v>
      </c>
      <c r="V471" s="293">
        <v>1</v>
      </c>
      <c r="W471" s="294" t="s">
        <v>905</v>
      </c>
      <c r="X471" s="295">
        <v>45</v>
      </c>
      <c r="Y471" s="296">
        <v>14</v>
      </c>
      <c r="Z471" s="297">
        <v>7338</v>
      </c>
      <c r="AA471" s="298">
        <v>2023</v>
      </c>
      <c r="AB471" s="299">
        <v>2000</v>
      </c>
      <c r="AC471" s="299"/>
      <c r="AD471" s="298"/>
      <c r="AE471" s="299"/>
      <c r="AF471" s="292"/>
      <c r="AG471" s="300" t="s">
        <v>904</v>
      </c>
      <c r="AH471" s="301"/>
      <c r="AI471" s="292">
        <v>682</v>
      </c>
      <c r="AJ471" s="301">
        <v>44952</v>
      </c>
      <c r="AK471" s="301" t="s">
        <v>892</v>
      </c>
      <c r="AL471" s="301">
        <v>44999</v>
      </c>
      <c r="AM471" s="346"/>
      <c r="AN471" s="339"/>
      <c r="AO471" s="302" t="str">
        <f>_xlfn.IFNA(IF(VLOOKUP(tabItens[[#This Row],[CÓDIGO]],tabExcluirDoEstoque[#Data],1,FALSE),"sim",""),"")</f>
        <v/>
      </c>
      <c r="AP471" s="303" t="str">
        <f ca="1">IF(OR(ISBLANK(tabItens[[#This Row],[ATA DT.VALID.]]),tabItens[[#This Row],[ATA DT.VALID.]]="",tabItens[[#This Row],[ATA DT.VALID.]]=" "),"",IF(TYPE(tabItens[[#This Row],[ATA DT.VALID.]])=1,ROUNDUP((tabItens[[#This Row],[ATA DT.VALID.]]-TODAY())/7,0),""))</f>
        <v/>
      </c>
      <c r="AQ471" s="304">
        <v>0</v>
      </c>
      <c r="AR471" s="305" t="str">
        <f>IF(ISBLANK(tabItens[[#This Row],[CÓDIGO]]),"",IFERROR(VLOOKUP(tabItens[[#This Row],[CÓDIGO]],Consumo!$C$3:$AC$862,26,FALSE),0))</f>
        <v>04.2023</v>
      </c>
      <c r="AS471" s="306">
        <f>SUMIF(Consumo!$C$3:$C$862,tabItens[[#This Row],[CÓDIGO]],Consumo!$N$3:$N$862) + SUMIF(Consumo!$C$3:$C$862,tabItens[[#This Row],[CÓDIGO]],Consumo!$O$3:$O$862) + SUMIF(Consumo!$C$3:$C$862,tabItens[[#This Row],[CÓDIGO]],Consumo!$P$3:$P$862) + SUMIF(Consumo!$C$3:$C$862,tabItens[[#This Row],[CÓDIGO]],Consumo!$Q$3:$Q$862)</f>
        <v>0</v>
      </c>
      <c r="AT471" s="306">
        <f>SUMIF(Consumo!$C$3:$C$862,tabItens[[#This Row],[CÓDIGO]],Consumo!$Z$3:$Z$862)</f>
        <v>2856</v>
      </c>
      <c r="AU471" s="307">
        <f>SUMIF(Consumo!$C$3:$C$862,tabItens[[#This Row],[CÓDIGO]],Consumo!$AA$3:$AA$862)</f>
        <v>915</v>
      </c>
      <c r="AV471" s="308">
        <f>SUMIF(Consumo!$C$3:$C$862,tabItens[[#This Row],[CÓDIGO]],Consumo!$Y$3:$Y$862)</f>
        <v>238</v>
      </c>
      <c r="AW471" s="281">
        <f>tabItens[[#This Row],[QTDE ATUAL]] + tabItens[[#This Row],[RC QTDE]] + tabItens[[#This Row],[AF SALDO]] + tabItens[[#This Row],[Recentes]]</f>
        <v>2000</v>
      </c>
      <c r="AX471" s="309">
        <v>306</v>
      </c>
      <c r="AY471" s="309">
        <v>4</v>
      </c>
      <c r="AZ471" s="309">
        <f>IF(ISBLANK(tabItens[[#This Row],[CÓDIGO]]),"",tabItens[[#This Row],[PontoMês]] * (AZ$2+tabItens[[#This Row],[PontoQtM]]))</f>
        <v>1224</v>
      </c>
      <c r="BA471" s="308">
        <f>tabItens[[#This Row],[PontoPed]] - tabItens[[#This Row],[Saldo]] + (1/10)</f>
        <v>-775.9</v>
      </c>
      <c r="BB471" s="308">
        <f xml:space="preserve"> tabItens[[#This Row],[PontoMês]] * BB$2 - tabItens[[#This Row],[QTDE ATUAL]] - (1/10)</f>
        <v>305.89999999999998</v>
      </c>
      <c r="BC471" s="310">
        <f>IF( tabItens[[#This Row],[PontoPed]]&gt;0, IF(tabItens[[#This Row],[PontoPed]]&lt;1, 1, IF( tabItens[[#This Row],[Saldo]]&gt;tabItens[[#This Row],[PontoPed]], 0, (tabItens[[#This Row],[PontoPed]]-tabItens[[#This Row],[Saldo]])/tabItens[[#This Row],[PontoPed]] ) ), 0 )</f>
        <v>0</v>
      </c>
      <c r="BD471" s="311">
        <f>ROUNDDOWN(IF( OR( AND(tabItens[[#This Row],[PontoPed]]&lt;tabItens[[#This Row],[Saldo]],tabItens[[#This Row],[Saldo]]&gt;0), tabItens[[#This Row],[PontoPed]]=0), 99, IF(AND(tabItens[[#This Row],[Saldo]]=0,tabItens[[#This Row],[PontoPed]]&gt;0), 0, (1-tabItens[[#This Row],[PctAb]])*10 ) ),0)</f>
        <v>99</v>
      </c>
      <c r="BE471" s="312">
        <f>MAX(ROUNDDOWN( IF(tabItens[[#This Row],[Abaixo]] &gt; 0,   tabItens[[#This Row],[Abaixo]] + (tabItens[[#This Row],[PontoMês]] * IF( OR( ISBLANK(tabItens[[#This Row],[ATA Nº/ANO]]), tabItens[[#This Row],[ATA Nº/ANO]] = ""),BE$2,BE$1)),0),0),0)</f>
        <v>0</v>
      </c>
      <c r="BF4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1" s="313">
        <f>SUMIF(Consumo!$C$3:$C$862,tabItens[[#This Row],[CÓDIGO]],Consumo!$E$3:$E$862)</f>
        <v>808</v>
      </c>
      <c r="BH471" s="314">
        <f>IF(AND(tabItens[[#This Row],[Pend]] &gt; 0,tabItens[[#This Row],[Consumo]] &lt;&gt; 0), tabItens[[#This Row],[Pend]] / tabItens[[#This Row],[Consumo]], 0 )</f>
        <v>0.28291316526610644</v>
      </c>
      <c r="BI471" s="313"/>
      <c r="BJ471" s="313"/>
      <c r="BK471" s="315" t="s">
        <v>907</v>
      </c>
    </row>
    <row r="472" spans="1:63" x14ac:dyDescent="0.3">
      <c r="A472" s="336">
        <v>115765</v>
      </c>
      <c r="B472" s="277" t="s">
        <v>1757</v>
      </c>
      <c r="C472" s="337" t="s">
        <v>270</v>
      </c>
      <c r="D472" s="338">
        <v>145</v>
      </c>
      <c r="E472" s="339"/>
      <c r="F472" s="339"/>
      <c r="G472" s="339" t="s">
        <v>892</v>
      </c>
      <c r="H472" s="281">
        <v>766</v>
      </c>
      <c r="I472" s="340">
        <v>103003</v>
      </c>
      <c r="J472" s="341">
        <v>145</v>
      </c>
      <c r="K472" s="342">
        <v>1030</v>
      </c>
      <c r="L472" s="285">
        <f>IF(tabItens[[#This Row],[Média]] &gt; 0, tabItens[[#This Row],[QTDE ATUAL]] / tabItens[[#This Row],[Média]],999.9)</f>
        <v>8.1852181656277825</v>
      </c>
      <c r="M472" s="286">
        <v>0</v>
      </c>
      <c r="N472" s="287">
        <f>tabItens[[#This Row],[VALOR UNIT.]] * tabItens[[#This Row],[LC]]</f>
        <v>0</v>
      </c>
      <c r="O472" s="344" t="s">
        <v>2116</v>
      </c>
      <c r="P472" s="289"/>
      <c r="Q472" s="345"/>
      <c r="R472" s="343"/>
      <c r="S472" s="346"/>
      <c r="T472" s="292">
        <f>ROUNDDOWN(IFERROR(tabItens[[#This Row],[ATA DT.VALID.]] - $D$1,0) / 30,0)</f>
        <v>-1507</v>
      </c>
      <c r="U472" s="277" t="s">
        <v>1758</v>
      </c>
      <c r="V472" s="293">
        <v>1</v>
      </c>
      <c r="W472" s="294" t="s">
        <v>905</v>
      </c>
      <c r="X472" s="295">
        <v>45</v>
      </c>
      <c r="Y472" s="296">
        <v>20</v>
      </c>
      <c r="Z472" s="297"/>
      <c r="AA472" s="298"/>
      <c r="AB472" s="299"/>
      <c r="AC472" s="299"/>
      <c r="AD472" s="298"/>
      <c r="AE472" s="299"/>
      <c r="AF472" s="292"/>
      <c r="AG472" s="300" t="s">
        <v>904</v>
      </c>
      <c r="AH472" s="301"/>
      <c r="AI472" s="292">
        <v>448</v>
      </c>
      <c r="AJ472" s="301">
        <v>44970</v>
      </c>
      <c r="AK472" s="301">
        <v>40347</v>
      </c>
      <c r="AL472" s="301">
        <v>44959</v>
      </c>
      <c r="AM472" s="346"/>
      <c r="AN472" s="339"/>
      <c r="AO472" s="302" t="str">
        <f>_xlfn.IFNA(IF(VLOOKUP(tabItens[[#This Row],[CÓDIGO]],tabExcluirDoEstoque[#Data],1,FALSE),"sim",""),"")</f>
        <v/>
      </c>
      <c r="AP472" s="303" t="str">
        <f ca="1">IF(OR(ISBLANK(tabItens[[#This Row],[ATA DT.VALID.]]),tabItens[[#This Row],[ATA DT.VALID.]]="",tabItens[[#This Row],[ATA DT.VALID.]]=" "),"",IF(TYPE(tabItens[[#This Row],[ATA DT.VALID.]])=1,ROUNDUP((tabItens[[#This Row],[ATA DT.VALID.]]-TODAY())/7,0),""))</f>
        <v/>
      </c>
      <c r="AQ472" s="304">
        <v>0</v>
      </c>
      <c r="AR472" s="305" t="str">
        <f>IF(ISBLANK(tabItens[[#This Row],[CÓDIGO]]),"",IFERROR(VLOOKUP(tabItens[[#This Row],[CÓDIGO]],Consumo!$C$3:$AC$862,26,FALSE),0))</f>
        <v>09.2023</v>
      </c>
      <c r="AS472" s="306">
        <f>SUMIF(Consumo!$C$3:$C$862,tabItens[[#This Row],[CÓDIGO]],Consumo!$N$3:$N$862) + SUMIF(Consumo!$C$3:$C$862,tabItens[[#This Row],[CÓDIGO]],Consumo!$O$3:$O$862) + SUMIF(Consumo!$C$3:$C$862,tabItens[[#This Row],[CÓDIGO]],Consumo!$P$3:$P$862) + SUMIF(Consumo!$C$3:$C$862,tabItens[[#This Row],[CÓDIGO]],Consumo!$Q$3:$Q$862)</f>
        <v>290</v>
      </c>
      <c r="AT472" s="306">
        <f>SUMIF(Consumo!$C$3:$C$862,tabItens[[#This Row],[CÓDIGO]],Consumo!$Z$3:$Z$862)</f>
        <v>1328</v>
      </c>
      <c r="AU472" s="307">
        <f>SUMIF(Consumo!$C$3:$C$862,tabItens[[#This Row],[CÓDIGO]],Consumo!$AA$3:$AA$862)</f>
        <v>643</v>
      </c>
      <c r="AV472" s="308">
        <f>SUMIF(Consumo!$C$3:$C$862,tabItens[[#This Row],[CÓDIGO]],Consumo!$Y$3:$Y$862)</f>
        <v>93.583333333333329</v>
      </c>
      <c r="AW472" s="281">
        <f>tabItens[[#This Row],[QTDE ATUAL]] + tabItens[[#This Row],[RC QTDE]] + tabItens[[#This Row],[AF SALDO]] + tabItens[[#This Row],[Recentes]]</f>
        <v>766</v>
      </c>
      <c r="AX472" s="309">
        <v>69</v>
      </c>
      <c r="AY472" s="309">
        <v>4</v>
      </c>
      <c r="AZ472" s="309">
        <f>IF(ISBLANK(tabItens[[#This Row],[CÓDIGO]]),"",tabItens[[#This Row],[PontoMês]] * (AZ$2+tabItens[[#This Row],[PontoQtM]]))</f>
        <v>276</v>
      </c>
      <c r="BA472" s="308">
        <f>tabItens[[#This Row],[PontoPed]] - tabItens[[#This Row],[Saldo]] + (1/10)</f>
        <v>-489.9</v>
      </c>
      <c r="BB472" s="308">
        <f xml:space="preserve"> tabItens[[#This Row],[PontoMês]] * BB$2 - tabItens[[#This Row],[QTDE ATUAL]] - (1/10)</f>
        <v>-697.1</v>
      </c>
      <c r="BC472" s="310">
        <f>IF( tabItens[[#This Row],[PontoPed]]&gt;0, IF(tabItens[[#This Row],[PontoPed]]&lt;1, 1, IF( tabItens[[#This Row],[Saldo]]&gt;tabItens[[#This Row],[PontoPed]], 0, (tabItens[[#This Row],[PontoPed]]-tabItens[[#This Row],[Saldo]])/tabItens[[#This Row],[PontoPed]] ) ), 0 )</f>
        <v>0</v>
      </c>
      <c r="BD472" s="311">
        <f>ROUNDDOWN(IF( OR( AND(tabItens[[#This Row],[PontoPed]]&lt;tabItens[[#This Row],[Saldo]],tabItens[[#This Row],[Saldo]]&gt;0), tabItens[[#This Row],[PontoPed]]=0), 99, IF(AND(tabItens[[#This Row],[Saldo]]=0,tabItens[[#This Row],[PontoPed]]&gt;0), 0, (1-tabItens[[#This Row],[PctAb]])*10 ) ),0)</f>
        <v>99</v>
      </c>
      <c r="BE472" s="312">
        <f>MAX(ROUNDDOWN( IF(tabItens[[#This Row],[Abaixo]] &gt; 0,   tabItens[[#This Row],[Abaixo]] + (tabItens[[#This Row],[PontoMês]] * IF( OR( ISBLANK(tabItens[[#This Row],[ATA Nº/ANO]]), tabItens[[#This Row],[ATA Nº/ANO]] = ""),BE$2,BE$1)),0),0),0)</f>
        <v>0</v>
      </c>
      <c r="BF4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2" s="313">
        <f>SUMIF(Consumo!$C$3:$C$862,tabItens[[#This Row],[CÓDIGO]],Consumo!$E$3:$E$862)</f>
        <v>11</v>
      </c>
      <c r="BH472" s="314">
        <f>IF(AND(tabItens[[#This Row],[Pend]] &gt; 0,tabItens[[#This Row],[Consumo]] &lt;&gt; 0), tabItens[[#This Row],[Pend]] / tabItens[[#This Row],[Consumo]], 0 )</f>
        <v>8.2831325301204826E-3</v>
      </c>
      <c r="BI472" s="313"/>
      <c r="BJ472" s="313"/>
      <c r="BK472" s="315" t="s">
        <v>907</v>
      </c>
    </row>
    <row r="473" spans="1:63" x14ac:dyDescent="0.3">
      <c r="A473" s="336">
        <v>119595</v>
      </c>
      <c r="B473" s="277" t="s">
        <v>1781</v>
      </c>
      <c r="C473" s="337" t="s">
        <v>261</v>
      </c>
      <c r="D473" s="338">
        <v>4.33</v>
      </c>
      <c r="E473" s="339"/>
      <c r="F473" s="339"/>
      <c r="G473" s="339" t="s">
        <v>892</v>
      </c>
      <c r="H473" s="281">
        <v>311</v>
      </c>
      <c r="I473" s="340">
        <v>103003</v>
      </c>
      <c r="J473" s="341">
        <v>4.33</v>
      </c>
      <c r="K473" s="342">
        <v>33</v>
      </c>
      <c r="L473" s="285">
        <f>IF(tabItens[[#This Row],[Média]] &gt; 0, tabItens[[#This Row],[QTDE ATUAL]] / tabItens[[#This Row],[Média]],999.9)</f>
        <v>109.76470588235294</v>
      </c>
      <c r="M473" s="286">
        <v>0</v>
      </c>
      <c r="N473" s="287">
        <f>tabItens[[#This Row],[VALOR UNIT.]] * tabItens[[#This Row],[LC]]</f>
        <v>0</v>
      </c>
      <c r="O473" s="344" t="s">
        <v>2215</v>
      </c>
      <c r="P473" s="289"/>
      <c r="Q473" s="345"/>
      <c r="R473" s="343"/>
      <c r="S473" s="346"/>
      <c r="T473" s="292">
        <f>ROUNDDOWN(IFERROR(tabItens[[#This Row],[ATA DT.VALID.]] - $D$1,0) / 30,0)</f>
        <v>-1507</v>
      </c>
      <c r="U473" s="277" t="s">
        <v>1782</v>
      </c>
      <c r="V473" s="293">
        <v>1</v>
      </c>
      <c r="W473" s="294" t="s">
        <v>2103</v>
      </c>
      <c r="X473" s="295">
        <v>62</v>
      </c>
      <c r="Y473" s="296">
        <v>26</v>
      </c>
      <c r="Z473" s="297"/>
      <c r="AA473" s="298"/>
      <c r="AB473" s="299"/>
      <c r="AC473" s="299"/>
      <c r="AD473" s="298"/>
      <c r="AE473" s="299"/>
      <c r="AF473" s="292"/>
      <c r="AG473" s="300" t="s">
        <v>904</v>
      </c>
      <c r="AH473" s="301"/>
      <c r="AI473" s="292">
        <v>12</v>
      </c>
      <c r="AJ473" s="301">
        <v>44145</v>
      </c>
      <c r="AK473" s="301">
        <v>40638</v>
      </c>
      <c r="AL473" s="301">
        <v>45148</v>
      </c>
      <c r="AM473" s="346"/>
      <c r="AN473" s="339"/>
      <c r="AO473" s="302" t="str">
        <f>_xlfn.IFNA(IF(VLOOKUP(tabItens[[#This Row],[CÓDIGO]],tabExcluirDoEstoque[#Data],1,FALSE),"sim",""),"")</f>
        <v/>
      </c>
      <c r="AP473" s="303" t="str">
        <f ca="1">IF(OR(ISBLANK(tabItens[[#This Row],[ATA DT.VALID.]]),tabItens[[#This Row],[ATA DT.VALID.]]="",tabItens[[#This Row],[ATA DT.VALID.]]=" "),"",IF(TYPE(tabItens[[#This Row],[ATA DT.VALID.]])=1,ROUNDUP((tabItens[[#This Row],[ATA DT.VALID.]]-TODAY())/7,0),""))</f>
        <v/>
      </c>
      <c r="AQ473" s="304">
        <v>0</v>
      </c>
      <c r="AR473" s="305" t="str">
        <f>IF(ISBLANK(tabItens[[#This Row],[CÓDIGO]]),"",IFERROR(VLOOKUP(tabItens[[#This Row],[CÓDIGO]],Consumo!$C$3:$AC$862,26,FALSE),0))</f>
        <v>09.2023</v>
      </c>
      <c r="AS473" s="306">
        <f>SUMIF(Consumo!$C$3:$C$862,tabItens[[#This Row],[CÓDIGO]],Consumo!$N$3:$N$862) + SUMIF(Consumo!$C$3:$C$862,tabItens[[#This Row],[CÓDIGO]],Consumo!$O$3:$O$862) + SUMIF(Consumo!$C$3:$C$862,tabItens[[#This Row],[CÓDIGO]],Consumo!$P$3:$P$862) + SUMIF(Consumo!$C$3:$C$862,tabItens[[#This Row],[CÓDIGO]],Consumo!$Q$3:$Q$862)</f>
        <v>8</v>
      </c>
      <c r="AT473" s="306">
        <f>SUMIF(Consumo!$C$3:$C$862,tabItens[[#This Row],[CÓDIGO]],Consumo!$Z$3:$Z$862)</f>
        <v>36</v>
      </c>
      <c r="AU473" s="307">
        <f>SUMIF(Consumo!$C$3:$C$862,tabItens[[#This Row],[CÓDIGO]],Consumo!$AA$3:$AA$862)</f>
        <v>12</v>
      </c>
      <c r="AV473" s="308">
        <f>SUMIF(Consumo!$C$3:$C$862,tabItens[[#This Row],[CÓDIGO]],Consumo!$Y$3:$Y$862)</f>
        <v>2.8333333333333335</v>
      </c>
      <c r="AW473" s="281">
        <f>tabItens[[#This Row],[QTDE ATUAL]] + tabItens[[#This Row],[RC QTDE]] + tabItens[[#This Row],[AF SALDO]] + tabItens[[#This Row],[Recentes]]</f>
        <v>311</v>
      </c>
      <c r="AX473" s="309">
        <v>50</v>
      </c>
      <c r="AY473" s="309">
        <v>4</v>
      </c>
      <c r="AZ473" s="309">
        <f>IF(ISBLANK(tabItens[[#This Row],[CÓDIGO]]),"",tabItens[[#This Row],[PontoMês]] * (AZ$2+tabItens[[#This Row],[PontoQtM]]))</f>
        <v>200</v>
      </c>
      <c r="BA473" s="308">
        <f>tabItens[[#This Row],[PontoPed]] - tabItens[[#This Row],[Saldo]] + (1/10)</f>
        <v>-110.9</v>
      </c>
      <c r="BB473" s="308">
        <f xml:space="preserve"> tabItens[[#This Row],[PontoMês]] * BB$2 - tabItens[[#This Row],[QTDE ATUAL]] - (1/10)</f>
        <v>-261.10000000000002</v>
      </c>
      <c r="BC473" s="310">
        <f>IF( tabItens[[#This Row],[PontoPed]]&gt;0, IF(tabItens[[#This Row],[PontoPed]]&lt;1, 1, IF( tabItens[[#This Row],[Saldo]]&gt;tabItens[[#This Row],[PontoPed]], 0, (tabItens[[#This Row],[PontoPed]]-tabItens[[#This Row],[Saldo]])/tabItens[[#This Row],[PontoPed]] ) ), 0 )</f>
        <v>0</v>
      </c>
      <c r="BD473" s="311">
        <f>ROUNDDOWN(IF( OR( AND(tabItens[[#This Row],[PontoPed]]&lt;tabItens[[#This Row],[Saldo]],tabItens[[#This Row],[Saldo]]&gt;0), tabItens[[#This Row],[PontoPed]]=0), 99, IF(AND(tabItens[[#This Row],[Saldo]]=0,tabItens[[#This Row],[PontoPed]]&gt;0), 0, (1-tabItens[[#This Row],[PctAb]])*10 ) ),0)</f>
        <v>99</v>
      </c>
      <c r="BE473" s="312">
        <f>MAX(ROUNDDOWN( IF(tabItens[[#This Row],[Abaixo]] &gt; 0,   tabItens[[#This Row],[Abaixo]] + (tabItens[[#This Row],[PontoMês]] * IF( OR( ISBLANK(tabItens[[#This Row],[ATA Nº/ANO]]), tabItens[[#This Row],[ATA Nº/ANO]] = ""),BE$2,BE$1)),0),0),0)</f>
        <v>0</v>
      </c>
      <c r="BF4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3" s="313">
        <f>SUMIF(Consumo!$C$3:$C$862,tabItens[[#This Row],[CÓDIGO]],Consumo!$E$3:$E$862)</f>
        <v>0</v>
      </c>
      <c r="BH473" s="314">
        <f>IF(AND(tabItens[[#This Row],[Pend]] &gt; 0,tabItens[[#This Row],[Consumo]] &lt;&gt; 0), tabItens[[#This Row],[Pend]] / tabItens[[#This Row],[Consumo]], 0 )</f>
        <v>0</v>
      </c>
      <c r="BI473" s="313"/>
      <c r="BJ473" s="313"/>
      <c r="BK473" s="315" t="s">
        <v>907</v>
      </c>
    </row>
    <row r="474" spans="1:63" x14ac:dyDescent="0.3">
      <c r="A474" s="336">
        <v>54550</v>
      </c>
      <c r="B474" s="277" t="s">
        <v>1361</v>
      </c>
      <c r="C474" s="337" t="s">
        <v>346</v>
      </c>
      <c r="D474" s="338">
        <v>140</v>
      </c>
      <c r="E474" s="339"/>
      <c r="F474" s="339"/>
      <c r="G474" s="339" t="s">
        <v>892</v>
      </c>
      <c r="H474" s="281">
        <v>655</v>
      </c>
      <c r="I474" s="340">
        <v>103003</v>
      </c>
      <c r="J474" s="341">
        <v>140</v>
      </c>
      <c r="K474" s="342">
        <v>442</v>
      </c>
      <c r="L474" s="285">
        <f>IF(tabItens[[#This Row],[Média]] &gt; 0, tabItens[[#This Row],[QTDE ATUAL]] / tabItens[[#This Row],[Média]],999.9)</f>
        <v>17.124183006535947</v>
      </c>
      <c r="M474" s="286">
        <v>0</v>
      </c>
      <c r="N474" s="287">
        <f>tabItens[[#This Row],[VALOR UNIT.]] * tabItens[[#This Row],[LC]]</f>
        <v>0</v>
      </c>
      <c r="O474" s="344" t="s">
        <v>2172</v>
      </c>
      <c r="P474" s="289"/>
      <c r="Q474" s="345"/>
      <c r="R474" s="343"/>
      <c r="S474" s="346"/>
      <c r="T474" s="292">
        <f>ROUNDDOWN(IFERROR(tabItens[[#This Row],[ATA DT.VALID.]] - $D$1,0) / 30,0)</f>
        <v>-1507</v>
      </c>
      <c r="U474" s="277" t="s">
        <v>1081</v>
      </c>
      <c r="V474" s="293">
        <v>1</v>
      </c>
      <c r="W474" s="294" t="s">
        <v>2106</v>
      </c>
      <c r="X474" s="295">
        <v>69</v>
      </c>
      <c r="Y474" s="296">
        <v>10</v>
      </c>
      <c r="Z474" s="297"/>
      <c r="AA474" s="298"/>
      <c r="AB474" s="299"/>
      <c r="AC474" s="299"/>
      <c r="AD474" s="298"/>
      <c r="AE474" s="299"/>
      <c r="AF474" s="292"/>
      <c r="AG474" s="300" t="s">
        <v>904</v>
      </c>
      <c r="AH474" s="301"/>
      <c r="AI474" s="292">
        <v>156</v>
      </c>
      <c r="AJ474" s="301">
        <v>44519</v>
      </c>
      <c r="AK474" s="301" t="s">
        <v>892</v>
      </c>
      <c r="AL474" s="301">
        <v>44883</v>
      </c>
      <c r="AM474" s="346"/>
      <c r="AN474" s="339"/>
      <c r="AO474" s="302" t="str">
        <f>_xlfn.IFNA(IF(VLOOKUP(tabItens[[#This Row],[CÓDIGO]],tabExcluirDoEstoque[#Data],1,FALSE),"sim",""),"")</f>
        <v/>
      </c>
      <c r="AP474" s="303" t="str">
        <f ca="1">IF(OR(ISBLANK(tabItens[[#This Row],[ATA DT.VALID.]]),tabItens[[#This Row],[ATA DT.VALID.]]="",tabItens[[#This Row],[ATA DT.VALID.]]=" "),"",IF(TYPE(tabItens[[#This Row],[ATA DT.VALID.]])=1,ROUNDUP((tabItens[[#This Row],[ATA DT.VALID.]]-TODAY())/7,0),""))</f>
        <v/>
      </c>
      <c r="AQ474" s="304">
        <v>0</v>
      </c>
      <c r="AR474" s="305" t="str">
        <f>IF(ISBLANK(tabItens[[#This Row],[CÓDIGO]]),"",IFERROR(VLOOKUP(tabItens[[#This Row],[CÓDIGO]],Consumo!$C$3:$AC$862,26,FALSE),0))</f>
        <v>08.2023</v>
      </c>
      <c r="AS474" s="306">
        <f>SUMIF(Consumo!$C$3:$C$862,tabItens[[#This Row],[CÓDIGO]],Consumo!$N$3:$N$862) + SUMIF(Consumo!$C$3:$C$862,tabItens[[#This Row],[CÓDIGO]],Consumo!$O$3:$O$862) + SUMIF(Consumo!$C$3:$C$862,tabItens[[#This Row],[CÓDIGO]],Consumo!$P$3:$P$862) + SUMIF(Consumo!$C$3:$C$862,tabItens[[#This Row],[CÓDIGO]],Consumo!$Q$3:$Q$862)</f>
        <v>160</v>
      </c>
      <c r="AT474" s="306">
        <f>SUMIF(Consumo!$C$3:$C$862,tabItens[[#This Row],[CÓDIGO]],Consumo!$Z$3:$Z$862)</f>
        <v>459</v>
      </c>
      <c r="AU474" s="307">
        <f>SUMIF(Consumo!$C$3:$C$862,tabItens[[#This Row],[CÓDIGO]],Consumo!$AA$3:$AA$862)</f>
        <v>112</v>
      </c>
      <c r="AV474" s="308">
        <f>SUMIF(Consumo!$C$3:$C$862,tabItens[[#This Row],[CÓDIGO]],Consumo!$Y$3:$Y$862)</f>
        <v>38.25</v>
      </c>
      <c r="AW474" s="281">
        <f>tabItens[[#This Row],[QTDE ATUAL]] + tabItens[[#This Row],[RC QTDE]] + tabItens[[#This Row],[AF SALDO]] + tabItens[[#This Row],[Recentes]]</f>
        <v>655</v>
      </c>
      <c r="AX474" s="309">
        <v>42</v>
      </c>
      <c r="AY474" s="309">
        <v>4</v>
      </c>
      <c r="AZ474" s="309">
        <f>IF(ISBLANK(tabItens[[#This Row],[CÓDIGO]]),"",tabItens[[#This Row],[PontoMês]] * (AZ$2+tabItens[[#This Row],[PontoQtM]]))</f>
        <v>168</v>
      </c>
      <c r="BA474" s="308">
        <f>tabItens[[#This Row],[PontoPed]] - tabItens[[#This Row],[Saldo]] + (1/10)</f>
        <v>-486.9</v>
      </c>
      <c r="BB474" s="308">
        <f xml:space="preserve"> tabItens[[#This Row],[PontoMês]] * BB$2 - tabItens[[#This Row],[QTDE ATUAL]] - (1/10)</f>
        <v>-613.1</v>
      </c>
      <c r="BC474" s="310">
        <f>IF( tabItens[[#This Row],[PontoPed]]&gt;0, IF(tabItens[[#This Row],[PontoPed]]&lt;1, 1, IF( tabItens[[#This Row],[Saldo]]&gt;tabItens[[#This Row],[PontoPed]], 0, (tabItens[[#This Row],[PontoPed]]-tabItens[[#This Row],[Saldo]])/tabItens[[#This Row],[PontoPed]] ) ), 0 )</f>
        <v>0</v>
      </c>
      <c r="BD474" s="311">
        <f>ROUNDDOWN(IF( OR( AND(tabItens[[#This Row],[PontoPed]]&lt;tabItens[[#This Row],[Saldo]],tabItens[[#This Row],[Saldo]]&gt;0), tabItens[[#This Row],[PontoPed]]=0), 99, IF(AND(tabItens[[#This Row],[Saldo]]=0,tabItens[[#This Row],[PontoPed]]&gt;0), 0, (1-tabItens[[#This Row],[PctAb]])*10 ) ),0)</f>
        <v>99</v>
      </c>
      <c r="BE474" s="312">
        <f>MAX(ROUNDDOWN( IF(tabItens[[#This Row],[Abaixo]] &gt; 0,   tabItens[[#This Row],[Abaixo]] + (tabItens[[#This Row],[PontoMês]] * IF( OR( ISBLANK(tabItens[[#This Row],[ATA Nº/ANO]]), tabItens[[#This Row],[ATA Nº/ANO]] = ""),BE$2,BE$1)),0),0),0)</f>
        <v>0</v>
      </c>
      <c r="BF4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4" s="313">
        <f>SUMIF(Consumo!$C$3:$C$862,tabItens[[#This Row],[CÓDIGO]],Consumo!$E$3:$E$862)</f>
        <v>0</v>
      </c>
      <c r="BH474" s="314">
        <f>IF(AND(tabItens[[#This Row],[Pend]] &gt; 0,tabItens[[#This Row],[Consumo]] &lt;&gt; 0), tabItens[[#This Row],[Pend]] / tabItens[[#This Row],[Consumo]], 0 )</f>
        <v>0</v>
      </c>
      <c r="BI474" s="313"/>
      <c r="BJ474" s="313"/>
      <c r="BK474" s="315" t="s">
        <v>907</v>
      </c>
    </row>
    <row r="475" spans="1:63" x14ac:dyDescent="0.3">
      <c r="A475" s="336">
        <v>131482</v>
      </c>
      <c r="B475" s="277" t="s">
        <v>1856</v>
      </c>
      <c r="C475" s="337" t="s">
        <v>31</v>
      </c>
      <c r="D475" s="338">
        <v>4.5</v>
      </c>
      <c r="E475" s="339"/>
      <c r="F475" s="339"/>
      <c r="G475" s="339" t="s">
        <v>892</v>
      </c>
      <c r="H475" s="281">
        <v>94</v>
      </c>
      <c r="I475" s="340">
        <v>103003</v>
      </c>
      <c r="J475" s="341">
        <v>4.5</v>
      </c>
      <c r="K475" s="342">
        <v>45</v>
      </c>
      <c r="L475" s="285">
        <f>IF(tabItens[[#This Row],[Média]] &gt; 0, tabItens[[#This Row],[QTDE ATUAL]] / tabItens[[#This Row],[Média]],999.9)</f>
        <v>26.857142857142858</v>
      </c>
      <c r="M475" s="286">
        <v>0</v>
      </c>
      <c r="N475" s="287">
        <f>tabItens[[#This Row],[VALOR UNIT.]] * tabItens[[#This Row],[LC]]</f>
        <v>0</v>
      </c>
      <c r="O475" s="344" t="s">
        <v>2142</v>
      </c>
      <c r="P475" s="289"/>
      <c r="Q475" s="345"/>
      <c r="R475" s="343"/>
      <c r="S475" s="346"/>
      <c r="T475" s="292">
        <f>ROUNDDOWN(IFERROR(tabItens[[#This Row],[ATA DT.VALID.]] - $D$1,0) / 30,0)</f>
        <v>-1507</v>
      </c>
      <c r="U475" s="277" t="s">
        <v>1481</v>
      </c>
      <c r="V475" s="293">
        <v>1</v>
      </c>
      <c r="W475" s="294" t="s">
        <v>2103</v>
      </c>
      <c r="X475" s="295">
        <v>72</v>
      </c>
      <c r="Y475" s="296">
        <v>5</v>
      </c>
      <c r="Z475" s="297"/>
      <c r="AA475" s="298"/>
      <c r="AB475" s="299"/>
      <c r="AC475" s="299"/>
      <c r="AD475" s="298"/>
      <c r="AE475" s="299"/>
      <c r="AF475" s="292"/>
      <c r="AG475" s="300" t="s">
        <v>904</v>
      </c>
      <c r="AH475" s="301"/>
      <c r="AI475" s="292">
        <v>16</v>
      </c>
      <c r="AJ475" s="301">
        <v>42559</v>
      </c>
      <c r="AK475" s="301">
        <v>42464</v>
      </c>
      <c r="AL475" s="301">
        <v>44582</v>
      </c>
      <c r="AM475" s="346"/>
      <c r="AN475" s="339"/>
      <c r="AO475" s="302" t="str">
        <f>_xlfn.IFNA(IF(VLOOKUP(tabItens[[#This Row],[CÓDIGO]],tabExcluirDoEstoque[#Data],1,FALSE),"sim",""),"")</f>
        <v/>
      </c>
      <c r="AP475" s="303" t="str">
        <f ca="1">IF(OR(ISBLANK(tabItens[[#This Row],[ATA DT.VALID.]]),tabItens[[#This Row],[ATA DT.VALID.]]="",tabItens[[#This Row],[ATA DT.VALID.]]=" "),"",IF(TYPE(tabItens[[#This Row],[ATA DT.VALID.]])=1,ROUNDUP((tabItens[[#This Row],[ATA DT.VALID.]]-TODAY())/7,0),""))</f>
        <v/>
      </c>
      <c r="AQ475" s="304">
        <v>0</v>
      </c>
      <c r="AR475" s="305" t="str">
        <f>IF(ISBLANK(tabItens[[#This Row],[CÓDIGO]]),"",IFERROR(VLOOKUP(tabItens[[#This Row],[CÓDIGO]],Consumo!$C$3:$AC$862,26,FALSE),0))</f>
        <v>08.2023</v>
      </c>
      <c r="AS475" s="306">
        <f>SUMIF(Consumo!$C$3:$C$862,tabItens[[#This Row],[CÓDIGO]],Consumo!$N$3:$N$862) + SUMIF(Consumo!$C$3:$C$862,tabItens[[#This Row],[CÓDIGO]],Consumo!$O$3:$O$862) + SUMIF(Consumo!$C$3:$C$862,tabItens[[#This Row],[CÓDIGO]],Consumo!$P$3:$P$862) + SUMIF(Consumo!$C$3:$C$862,tabItens[[#This Row],[CÓDIGO]],Consumo!$Q$3:$Q$862)</f>
        <v>22</v>
      </c>
      <c r="AT475" s="306">
        <f>SUMIF(Consumo!$C$3:$C$862,tabItens[[#This Row],[CÓDIGO]],Consumo!$Z$3:$Z$862)</f>
        <v>45</v>
      </c>
      <c r="AU475" s="307">
        <f>SUMIF(Consumo!$C$3:$C$862,tabItens[[#This Row],[CÓDIGO]],Consumo!$AA$3:$AA$862)</f>
        <v>22</v>
      </c>
      <c r="AV475" s="308">
        <f>SUMIF(Consumo!$C$3:$C$862,tabItens[[#This Row],[CÓDIGO]],Consumo!$Y$3:$Y$862)</f>
        <v>3.5</v>
      </c>
      <c r="AW475" s="281">
        <f>tabItens[[#This Row],[QTDE ATUAL]] + tabItens[[#This Row],[RC QTDE]] + tabItens[[#This Row],[AF SALDO]] + tabItens[[#This Row],[Recentes]]</f>
        <v>94</v>
      </c>
      <c r="AX475" s="309">
        <v>5</v>
      </c>
      <c r="AY475" s="309">
        <v>4</v>
      </c>
      <c r="AZ475" s="309">
        <f>IF(ISBLANK(tabItens[[#This Row],[CÓDIGO]]),"",tabItens[[#This Row],[PontoMês]] * (AZ$2+tabItens[[#This Row],[PontoQtM]]))</f>
        <v>20</v>
      </c>
      <c r="BA475" s="308">
        <f>tabItens[[#This Row],[PontoPed]] - tabItens[[#This Row],[Saldo]] + (1/10)</f>
        <v>-73.900000000000006</v>
      </c>
      <c r="BB475" s="308">
        <f xml:space="preserve"> tabItens[[#This Row],[PontoMês]] * BB$2 - tabItens[[#This Row],[QTDE ATUAL]] - (1/10)</f>
        <v>-89.1</v>
      </c>
      <c r="BC475" s="310">
        <f>IF( tabItens[[#This Row],[PontoPed]]&gt;0, IF(tabItens[[#This Row],[PontoPed]]&lt;1, 1, IF( tabItens[[#This Row],[Saldo]]&gt;tabItens[[#This Row],[PontoPed]], 0, (tabItens[[#This Row],[PontoPed]]-tabItens[[#This Row],[Saldo]])/tabItens[[#This Row],[PontoPed]] ) ), 0 )</f>
        <v>0</v>
      </c>
      <c r="BD475" s="311">
        <f>ROUNDDOWN(IF( OR( AND(tabItens[[#This Row],[PontoPed]]&lt;tabItens[[#This Row],[Saldo]],tabItens[[#This Row],[Saldo]]&gt;0), tabItens[[#This Row],[PontoPed]]=0), 99, IF(AND(tabItens[[#This Row],[Saldo]]=0,tabItens[[#This Row],[PontoPed]]&gt;0), 0, (1-tabItens[[#This Row],[PctAb]])*10 ) ),0)</f>
        <v>99</v>
      </c>
      <c r="BE475" s="312">
        <f>MAX(ROUNDDOWN( IF(tabItens[[#This Row],[Abaixo]] &gt; 0,   tabItens[[#This Row],[Abaixo]] + (tabItens[[#This Row],[PontoMês]] * IF( OR( ISBLANK(tabItens[[#This Row],[ATA Nº/ANO]]), tabItens[[#This Row],[ATA Nº/ANO]] = ""),BE$2,BE$1)),0),0),0)</f>
        <v>0</v>
      </c>
      <c r="BF4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5" s="313">
        <f>SUMIF(Consumo!$C$3:$C$862,tabItens[[#This Row],[CÓDIGO]],Consumo!$E$3:$E$862)</f>
        <v>0</v>
      </c>
      <c r="BH475" s="314">
        <f>IF(AND(tabItens[[#This Row],[Pend]] &gt; 0,tabItens[[#This Row],[Consumo]] &lt;&gt; 0), tabItens[[#This Row],[Pend]] / tabItens[[#This Row],[Consumo]], 0 )</f>
        <v>0</v>
      </c>
      <c r="BI475" s="313"/>
      <c r="BJ475" s="313"/>
      <c r="BK475" s="315" t="s">
        <v>907</v>
      </c>
    </row>
    <row r="476" spans="1:63" x14ac:dyDescent="0.3">
      <c r="A476" s="336">
        <v>13991</v>
      </c>
      <c r="B476" s="277" t="s">
        <v>1091</v>
      </c>
      <c r="C476" s="337" t="s">
        <v>264</v>
      </c>
      <c r="D476" s="338">
        <v>22.32</v>
      </c>
      <c r="E476" s="339"/>
      <c r="F476" s="339"/>
      <c r="G476" s="339" t="s">
        <v>892</v>
      </c>
      <c r="H476" s="281">
        <v>0</v>
      </c>
      <c r="I476" s="340">
        <v>103003</v>
      </c>
      <c r="J476" s="341">
        <v>22.32</v>
      </c>
      <c r="K476" s="342">
        <v>248</v>
      </c>
      <c r="L476" s="285">
        <f>IF(tabItens[[#This Row],[Média]] &gt; 0, tabItens[[#This Row],[QTDE ATUAL]] / tabItens[[#This Row],[Média]],999.9)</f>
        <v>0</v>
      </c>
      <c r="M476" s="286">
        <v>0</v>
      </c>
      <c r="N476" s="287">
        <f>tabItens[[#This Row],[VALOR UNIT.]] * tabItens[[#This Row],[LC]]</f>
        <v>0</v>
      </c>
      <c r="O476" s="344" t="s">
        <v>2142</v>
      </c>
      <c r="P476" s="289"/>
      <c r="Q476" s="345"/>
      <c r="R476" s="343"/>
      <c r="S476" s="346"/>
      <c r="T476" s="292">
        <f>ROUNDDOWN(IFERROR(tabItens[[#This Row],[ATA DT.VALID.]] - $D$1,0) / 30,0)</f>
        <v>-1507</v>
      </c>
      <c r="U476" s="277" t="s">
        <v>941</v>
      </c>
      <c r="V476" s="293">
        <v>1</v>
      </c>
      <c r="W476" s="294" t="s">
        <v>2103</v>
      </c>
      <c r="X476" s="295">
        <v>72</v>
      </c>
      <c r="Y476" s="296">
        <v>6</v>
      </c>
      <c r="Z476" s="297">
        <v>5540</v>
      </c>
      <c r="AA476" s="298">
        <v>2023</v>
      </c>
      <c r="AB476" s="299">
        <v>400</v>
      </c>
      <c r="AC476" s="299"/>
      <c r="AD476" s="298"/>
      <c r="AE476" s="299"/>
      <c r="AF476" s="292"/>
      <c r="AG476" s="300" t="s">
        <v>904</v>
      </c>
      <c r="AH476" s="301"/>
      <c r="AI476" s="292">
        <v>82</v>
      </c>
      <c r="AJ476" s="301">
        <v>44937</v>
      </c>
      <c r="AK476" s="301" t="s">
        <v>892</v>
      </c>
      <c r="AL476" s="301">
        <v>44854</v>
      </c>
      <c r="AM476" s="346"/>
      <c r="AN476" s="339"/>
      <c r="AO476" s="302" t="str">
        <f>_xlfn.IFNA(IF(VLOOKUP(tabItens[[#This Row],[CÓDIGO]],tabExcluirDoEstoque[#Data],1,FALSE),"sim",""),"")</f>
        <v/>
      </c>
      <c r="AP476" s="303" t="str">
        <f ca="1">IF(OR(ISBLANK(tabItens[[#This Row],[ATA DT.VALID.]]),tabItens[[#This Row],[ATA DT.VALID.]]="",tabItens[[#This Row],[ATA DT.VALID.]]=" "),"",IF(TYPE(tabItens[[#This Row],[ATA DT.VALID.]])=1,ROUNDUP((tabItens[[#This Row],[ATA DT.VALID.]]-TODAY())/7,0),""))</f>
        <v/>
      </c>
      <c r="AQ476" s="304">
        <v>0</v>
      </c>
      <c r="AR476" s="305" t="str">
        <f>IF(ISBLANK(tabItens[[#This Row],[CÓDIGO]]),"",IFERROR(VLOOKUP(tabItens[[#This Row],[CÓDIGO]],Consumo!$C$3:$AC$862,26,FALSE),0))</f>
        <v>03.2023</v>
      </c>
      <c r="AS476" s="306">
        <f>SUMIF(Consumo!$C$3:$C$862,tabItens[[#This Row],[CÓDIGO]],Consumo!$N$3:$N$862) + SUMIF(Consumo!$C$3:$C$862,tabItens[[#This Row],[CÓDIGO]],Consumo!$O$3:$O$862) + SUMIF(Consumo!$C$3:$C$862,tabItens[[#This Row],[CÓDIGO]],Consumo!$P$3:$P$862) + SUMIF(Consumo!$C$3:$C$862,tabItens[[#This Row],[CÓDIGO]],Consumo!$Q$3:$Q$862)</f>
        <v>0</v>
      </c>
      <c r="AT476" s="306">
        <f>SUMIF(Consumo!$C$3:$C$862,tabItens[[#This Row],[CÓDIGO]],Consumo!$Z$3:$Z$862)</f>
        <v>298</v>
      </c>
      <c r="AU476" s="307">
        <f>SUMIF(Consumo!$C$3:$C$862,tabItens[[#This Row],[CÓDIGO]],Consumo!$AA$3:$AA$862)</f>
        <v>69</v>
      </c>
      <c r="AV476" s="308">
        <f>SUMIF(Consumo!$C$3:$C$862,tabItens[[#This Row],[CÓDIGO]],Consumo!$Y$3:$Y$862)</f>
        <v>24.833333333333332</v>
      </c>
      <c r="AW476" s="281">
        <f>tabItens[[#This Row],[QTDE ATUAL]] + tabItens[[#This Row],[RC QTDE]] + tabItens[[#This Row],[AF SALDO]] + tabItens[[#This Row],[Recentes]]</f>
        <v>400</v>
      </c>
      <c r="AX476" s="309">
        <v>46</v>
      </c>
      <c r="AY476" s="309">
        <v>4</v>
      </c>
      <c r="AZ476" s="309">
        <f>IF(ISBLANK(tabItens[[#This Row],[CÓDIGO]]),"",tabItens[[#This Row],[PontoMês]] * (AZ$2+tabItens[[#This Row],[PontoQtM]]))</f>
        <v>184</v>
      </c>
      <c r="BA476" s="308">
        <f>tabItens[[#This Row],[PontoPed]] - tabItens[[#This Row],[Saldo]] + (1/10)</f>
        <v>-215.9</v>
      </c>
      <c r="BB476" s="308">
        <f xml:space="preserve"> tabItens[[#This Row],[PontoMês]] * BB$2 - tabItens[[#This Row],[QTDE ATUAL]] - (1/10)</f>
        <v>45.9</v>
      </c>
      <c r="BC476" s="310">
        <f>IF( tabItens[[#This Row],[PontoPed]]&gt;0, IF(tabItens[[#This Row],[PontoPed]]&lt;1, 1, IF( tabItens[[#This Row],[Saldo]]&gt;tabItens[[#This Row],[PontoPed]], 0, (tabItens[[#This Row],[PontoPed]]-tabItens[[#This Row],[Saldo]])/tabItens[[#This Row],[PontoPed]] ) ), 0 )</f>
        <v>0</v>
      </c>
      <c r="BD476" s="311">
        <f>ROUNDDOWN(IF( OR( AND(tabItens[[#This Row],[PontoPed]]&lt;tabItens[[#This Row],[Saldo]],tabItens[[#This Row],[Saldo]]&gt;0), tabItens[[#This Row],[PontoPed]]=0), 99, IF(AND(tabItens[[#This Row],[Saldo]]=0,tabItens[[#This Row],[PontoPed]]&gt;0), 0, (1-tabItens[[#This Row],[PctAb]])*10 ) ),0)</f>
        <v>99</v>
      </c>
      <c r="BE476" s="312">
        <f>MAX(ROUNDDOWN( IF(tabItens[[#This Row],[Abaixo]] &gt; 0,   tabItens[[#This Row],[Abaixo]] + (tabItens[[#This Row],[PontoMês]] * IF( OR( ISBLANK(tabItens[[#This Row],[ATA Nº/ANO]]), tabItens[[#This Row],[ATA Nº/ANO]] = ""),BE$2,BE$1)),0),0),0)</f>
        <v>0</v>
      </c>
      <c r="BF4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6" s="313">
        <f>SUMIF(Consumo!$C$3:$C$862,tabItens[[#This Row],[CÓDIGO]],Consumo!$E$3:$E$862)</f>
        <v>52</v>
      </c>
      <c r="BH476" s="314">
        <f>IF(AND(tabItens[[#This Row],[Pend]] &gt; 0,tabItens[[#This Row],[Consumo]] &lt;&gt; 0), tabItens[[#This Row],[Pend]] / tabItens[[#This Row],[Consumo]], 0 )</f>
        <v>0.17449664429530201</v>
      </c>
      <c r="BI476" s="313"/>
      <c r="BJ476" s="313"/>
      <c r="BK476" s="315" t="s">
        <v>907</v>
      </c>
    </row>
    <row r="477" spans="1:63" x14ac:dyDescent="0.3">
      <c r="A477" s="336">
        <v>29296</v>
      </c>
      <c r="B477" s="277" t="s">
        <v>1279</v>
      </c>
      <c r="C477" s="337" t="s">
        <v>268</v>
      </c>
      <c r="D477" s="338">
        <v>7.09</v>
      </c>
      <c r="E477" s="339"/>
      <c r="F477" s="339"/>
      <c r="G477" s="339" t="s">
        <v>892</v>
      </c>
      <c r="H477" s="281">
        <v>288</v>
      </c>
      <c r="I477" s="340">
        <v>103003</v>
      </c>
      <c r="J477" s="341">
        <v>7.09</v>
      </c>
      <c r="K477" s="342">
        <v>165</v>
      </c>
      <c r="L477" s="285">
        <f>IF(tabItens[[#This Row],[Média]] &gt; 0, tabItens[[#This Row],[QTDE ATUAL]] / tabItens[[#This Row],[Média]],999.9)</f>
        <v>15.428571428571427</v>
      </c>
      <c r="M477" s="286">
        <v>0</v>
      </c>
      <c r="N477" s="287">
        <f>tabItens[[#This Row],[VALOR UNIT.]] * tabItens[[#This Row],[LC]]</f>
        <v>0</v>
      </c>
      <c r="O477" s="344" t="s">
        <v>2142</v>
      </c>
      <c r="P477" s="289"/>
      <c r="Q477" s="345"/>
      <c r="R477" s="343"/>
      <c r="S477" s="346"/>
      <c r="T477" s="292">
        <f>ROUNDDOWN(IFERROR(tabItens[[#This Row],[ATA DT.VALID.]] - $D$1,0) / 30,0)</f>
        <v>-1507</v>
      </c>
      <c r="U477" s="277" t="s">
        <v>998</v>
      </c>
      <c r="V477" s="293">
        <v>1</v>
      </c>
      <c r="W477" s="294" t="s">
        <v>2103</v>
      </c>
      <c r="X477" s="295">
        <v>72</v>
      </c>
      <c r="Y477" s="296">
        <v>7</v>
      </c>
      <c r="Z477" s="297"/>
      <c r="AA477" s="298"/>
      <c r="AB477" s="299"/>
      <c r="AC477" s="299"/>
      <c r="AD477" s="298"/>
      <c r="AE477" s="299"/>
      <c r="AF477" s="292"/>
      <c r="AG477" s="300" t="s">
        <v>904</v>
      </c>
      <c r="AH477" s="301"/>
      <c r="AI477" s="292">
        <v>74</v>
      </c>
      <c r="AJ477" s="301">
        <v>44358</v>
      </c>
      <c r="AK477" s="301" t="s">
        <v>892</v>
      </c>
      <c r="AL477" s="301">
        <v>44333</v>
      </c>
      <c r="AM477" s="346"/>
      <c r="AN477" s="339"/>
      <c r="AO477" s="302" t="str">
        <f>_xlfn.IFNA(IF(VLOOKUP(tabItens[[#This Row],[CÓDIGO]],tabExcluirDoEstoque[#Data],1,FALSE),"sim",""),"")</f>
        <v/>
      </c>
      <c r="AP477" s="303" t="str">
        <f ca="1">IF(OR(ISBLANK(tabItens[[#This Row],[ATA DT.VALID.]]),tabItens[[#This Row],[ATA DT.VALID.]]="",tabItens[[#This Row],[ATA DT.VALID.]]=" "),"",IF(TYPE(tabItens[[#This Row],[ATA DT.VALID.]])=1,ROUNDUP((tabItens[[#This Row],[ATA DT.VALID.]]-TODAY())/7,0),""))</f>
        <v/>
      </c>
      <c r="AQ477" s="304">
        <v>0</v>
      </c>
      <c r="AR477" s="305" t="str">
        <f>IF(ISBLANK(tabItens[[#This Row],[CÓDIGO]]),"",IFERROR(VLOOKUP(tabItens[[#This Row],[CÓDIGO]],Consumo!$C$3:$AC$862,26,FALSE),0))</f>
        <v>09.2023</v>
      </c>
      <c r="AS477" s="306">
        <f>SUMIF(Consumo!$C$3:$C$862,tabItens[[#This Row],[CÓDIGO]],Consumo!$N$3:$N$862) + SUMIF(Consumo!$C$3:$C$862,tabItens[[#This Row],[CÓDIGO]],Consumo!$O$3:$O$862) + SUMIF(Consumo!$C$3:$C$862,tabItens[[#This Row],[CÓDIGO]],Consumo!$P$3:$P$862) + SUMIF(Consumo!$C$3:$C$862,tabItens[[#This Row],[CÓDIGO]],Consumo!$Q$3:$Q$862)</f>
        <v>50</v>
      </c>
      <c r="AT477" s="306">
        <f>SUMIF(Consumo!$C$3:$C$862,tabItens[[#This Row],[CÓDIGO]],Consumo!$Z$3:$Z$862)</f>
        <v>224</v>
      </c>
      <c r="AU477" s="307">
        <f>SUMIF(Consumo!$C$3:$C$862,tabItens[[#This Row],[CÓDIGO]],Consumo!$AA$3:$AA$862)</f>
        <v>41</v>
      </c>
      <c r="AV477" s="308">
        <f>SUMIF(Consumo!$C$3:$C$862,tabItens[[#This Row],[CÓDIGO]],Consumo!$Y$3:$Y$862)</f>
        <v>18.666666666666668</v>
      </c>
      <c r="AW477" s="281">
        <f>tabItens[[#This Row],[QTDE ATUAL]] + tabItens[[#This Row],[RC QTDE]] + tabItens[[#This Row],[AF SALDO]] + tabItens[[#This Row],[Recentes]]</f>
        <v>288</v>
      </c>
      <c r="AX477" s="309">
        <v>16</v>
      </c>
      <c r="AY477" s="309">
        <v>4</v>
      </c>
      <c r="AZ477" s="309">
        <f>IF(ISBLANK(tabItens[[#This Row],[CÓDIGO]]),"",tabItens[[#This Row],[PontoMês]] * (AZ$2+tabItens[[#This Row],[PontoQtM]]))</f>
        <v>64</v>
      </c>
      <c r="BA477" s="308">
        <f>tabItens[[#This Row],[PontoPed]] - tabItens[[#This Row],[Saldo]] + (1/10)</f>
        <v>-223.9</v>
      </c>
      <c r="BB477" s="308">
        <f xml:space="preserve"> tabItens[[#This Row],[PontoMês]] * BB$2 - tabItens[[#This Row],[QTDE ATUAL]] - (1/10)</f>
        <v>-272.10000000000002</v>
      </c>
      <c r="BC477" s="310">
        <f>IF( tabItens[[#This Row],[PontoPed]]&gt;0, IF(tabItens[[#This Row],[PontoPed]]&lt;1, 1, IF( tabItens[[#This Row],[Saldo]]&gt;tabItens[[#This Row],[PontoPed]], 0, (tabItens[[#This Row],[PontoPed]]-tabItens[[#This Row],[Saldo]])/tabItens[[#This Row],[PontoPed]] ) ), 0 )</f>
        <v>0</v>
      </c>
      <c r="BD477" s="311">
        <f>ROUNDDOWN(IF( OR( AND(tabItens[[#This Row],[PontoPed]]&lt;tabItens[[#This Row],[Saldo]],tabItens[[#This Row],[Saldo]]&gt;0), tabItens[[#This Row],[PontoPed]]=0), 99, IF(AND(tabItens[[#This Row],[Saldo]]=0,tabItens[[#This Row],[PontoPed]]&gt;0), 0, (1-tabItens[[#This Row],[PctAb]])*10 ) ),0)</f>
        <v>99</v>
      </c>
      <c r="BE477" s="312">
        <f>MAX(ROUNDDOWN( IF(tabItens[[#This Row],[Abaixo]] &gt; 0,   tabItens[[#This Row],[Abaixo]] + (tabItens[[#This Row],[PontoMês]] * IF( OR( ISBLANK(tabItens[[#This Row],[ATA Nº/ANO]]), tabItens[[#This Row],[ATA Nº/ANO]] = ""),BE$2,BE$1)),0),0),0)</f>
        <v>0</v>
      </c>
      <c r="BF4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7" s="313">
        <f>SUMIF(Consumo!$C$3:$C$862,tabItens[[#This Row],[CÓDIGO]],Consumo!$E$3:$E$862)</f>
        <v>0</v>
      </c>
      <c r="BH477" s="314">
        <f>IF(AND(tabItens[[#This Row],[Pend]] &gt; 0,tabItens[[#This Row],[Consumo]] &lt;&gt; 0), tabItens[[#This Row],[Pend]] / tabItens[[#This Row],[Consumo]], 0 )</f>
        <v>0</v>
      </c>
      <c r="BI477" s="313"/>
      <c r="BJ477" s="313"/>
      <c r="BK477" s="315" t="s">
        <v>907</v>
      </c>
    </row>
    <row r="478" spans="1:63" x14ac:dyDescent="0.3">
      <c r="A478" s="336">
        <v>107483</v>
      </c>
      <c r="B478" s="277" t="s">
        <v>1692</v>
      </c>
      <c r="C478" s="337" t="s">
        <v>31</v>
      </c>
      <c r="D478" s="338">
        <v>15.3</v>
      </c>
      <c r="E478" s="339"/>
      <c r="F478" s="339"/>
      <c r="G478" s="339" t="s">
        <v>892</v>
      </c>
      <c r="H478" s="281">
        <v>51</v>
      </c>
      <c r="I478" s="340">
        <v>103003</v>
      </c>
      <c r="J478" s="341">
        <v>15.3</v>
      </c>
      <c r="K478" s="342">
        <v>227</v>
      </c>
      <c r="L478" s="285">
        <f>IF(tabItens[[#This Row],[Média]] &gt; 0, tabItens[[#This Row],[QTDE ATUAL]] / tabItens[[#This Row],[Média]],999.9)</f>
        <v>2.448</v>
      </c>
      <c r="M478" s="286">
        <v>0</v>
      </c>
      <c r="N478" s="287">
        <f>tabItens[[#This Row],[VALOR UNIT.]] * tabItens[[#This Row],[LC]]</f>
        <v>0</v>
      </c>
      <c r="O478" s="344" t="s">
        <v>2146</v>
      </c>
      <c r="P478" s="289"/>
      <c r="Q478" s="345"/>
      <c r="R478" s="343"/>
      <c r="S478" s="346"/>
      <c r="T478" s="292">
        <f>ROUNDDOWN(IFERROR(tabItens[[#This Row],[ATA DT.VALID.]] - $D$1,0) / 30,0)</f>
        <v>-1507</v>
      </c>
      <c r="U478" s="277" t="s">
        <v>1693</v>
      </c>
      <c r="V478" s="293">
        <v>1</v>
      </c>
      <c r="W478" s="294" t="s">
        <v>903</v>
      </c>
      <c r="X478" s="295">
        <v>55</v>
      </c>
      <c r="Y478" s="296">
        <v>4</v>
      </c>
      <c r="Z478" s="297">
        <v>10090</v>
      </c>
      <c r="AA478" s="298">
        <v>2023</v>
      </c>
      <c r="AB478" s="299">
        <v>200</v>
      </c>
      <c r="AC478" s="299"/>
      <c r="AD478" s="298"/>
      <c r="AE478" s="299"/>
      <c r="AF478" s="292"/>
      <c r="AG478" s="300" t="s">
        <v>904</v>
      </c>
      <c r="AH478" s="301"/>
      <c r="AI478" s="292">
        <v>90</v>
      </c>
      <c r="AJ478" s="301">
        <v>44874</v>
      </c>
      <c r="AK478" s="301">
        <v>39679</v>
      </c>
      <c r="AL478" s="301">
        <v>44845</v>
      </c>
      <c r="AM478" s="346"/>
      <c r="AN478" s="339"/>
      <c r="AO478" s="302" t="str">
        <f>_xlfn.IFNA(IF(VLOOKUP(tabItens[[#This Row],[CÓDIGO]],tabExcluirDoEstoque[#Data],1,FALSE),"sim",""),"")</f>
        <v/>
      </c>
      <c r="AP478" s="303" t="str">
        <f ca="1">IF(OR(ISBLANK(tabItens[[#This Row],[ATA DT.VALID.]]),tabItens[[#This Row],[ATA DT.VALID.]]="",tabItens[[#This Row],[ATA DT.VALID.]]=" "),"",IF(TYPE(tabItens[[#This Row],[ATA DT.VALID.]])=1,ROUNDUP((tabItens[[#This Row],[ATA DT.VALID.]]-TODAY())/7,0),""))</f>
        <v/>
      </c>
      <c r="AQ478" s="304">
        <v>0</v>
      </c>
      <c r="AR478" s="305" t="str">
        <f>IF(ISBLANK(tabItens[[#This Row],[CÓDIGO]]),"",IFERROR(VLOOKUP(tabItens[[#This Row],[CÓDIGO]],Consumo!$C$3:$AC$862,26,FALSE),0))</f>
        <v>08.2023</v>
      </c>
      <c r="AS478" s="306">
        <f>SUMIF(Consumo!$C$3:$C$862,tabItens[[#This Row],[CÓDIGO]],Consumo!$N$3:$N$862) + SUMIF(Consumo!$C$3:$C$862,tabItens[[#This Row],[CÓDIGO]],Consumo!$O$3:$O$862) + SUMIF(Consumo!$C$3:$C$862,tabItens[[#This Row],[CÓDIGO]],Consumo!$P$3:$P$862) + SUMIF(Consumo!$C$3:$C$862,tabItens[[#This Row],[CÓDIGO]],Consumo!$Q$3:$Q$862)</f>
        <v>152</v>
      </c>
      <c r="AT478" s="306">
        <f>SUMIF(Consumo!$C$3:$C$862,tabItens[[#This Row],[CÓDIGO]],Consumo!$Z$3:$Z$862)</f>
        <v>268</v>
      </c>
      <c r="AU478" s="307">
        <f>SUMIF(Consumo!$C$3:$C$862,tabItens[[#This Row],[CÓDIGO]],Consumo!$AA$3:$AA$862)</f>
        <v>92</v>
      </c>
      <c r="AV478" s="308">
        <f>SUMIF(Consumo!$C$3:$C$862,tabItens[[#This Row],[CÓDIGO]],Consumo!$Y$3:$Y$862)</f>
        <v>20.833333333333332</v>
      </c>
      <c r="AW478" s="281">
        <f>tabItens[[#This Row],[QTDE ATUAL]] + tabItens[[#This Row],[RC QTDE]] + tabItens[[#This Row],[AF SALDO]] + tabItens[[#This Row],[Recentes]]</f>
        <v>251</v>
      </c>
      <c r="AX478" s="309">
        <v>19</v>
      </c>
      <c r="AY478" s="309">
        <v>4</v>
      </c>
      <c r="AZ478" s="309">
        <f>IF(ISBLANK(tabItens[[#This Row],[CÓDIGO]]),"",tabItens[[#This Row],[PontoMês]] * (AZ$2+tabItens[[#This Row],[PontoQtM]]))</f>
        <v>76</v>
      </c>
      <c r="BA478" s="308">
        <f>tabItens[[#This Row],[PontoPed]] - tabItens[[#This Row],[Saldo]] + (1/10)</f>
        <v>-174.9</v>
      </c>
      <c r="BB478" s="308">
        <f xml:space="preserve"> tabItens[[#This Row],[PontoMês]] * BB$2 - tabItens[[#This Row],[QTDE ATUAL]] - (1/10)</f>
        <v>-32.1</v>
      </c>
      <c r="BC478" s="310">
        <f>IF( tabItens[[#This Row],[PontoPed]]&gt;0, IF(tabItens[[#This Row],[PontoPed]]&lt;1, 1, IF( tabItens[[#This Row],[Saldo]]&gt;tabItens[[#This Row],[PontoPed]], 0, (tabItens[[#This Row],[PontoPed]]-tabItens[[#This Row],[Saldo]])/tabItens[[#This Row],[PontoPed]] ) ), 0 )</f>
        <v>0</v>
      </c>
      <c r="BD478" s="311">
        <f>ROUNDDOWN(IF( OR( AND(tabItens[[#This Row],[PontoPed]]&lt;tabItens[[#This Row],[Saldo]],tabItens[[#This Row],[Saldo]]&gt;0), tabItens[[#This Row],[PontoPed]]=0), 99, IF(AND(tabItens[[#This Row],[Saldo]]=0,tabItens[[#This Row],[PontoPed]]&gt;0), 0, (1-tabItens[[#This Row],[PctAb]])*10 ) ),0)</f>
        <v>99</v>
      </c>
      <c r="BE478" s="312">
        <f>MAX(ROUNDDOWN( IF(tabItens[[#This Row],[Abaixo]] &gt; 0,   tabItens[[#This Row],[Abaixo]] + (tabItens[[#This Row],[PontoMês]] * IF( OR( ISBLANK(tabItens[[#This Row],[ATA Nº/ANO]]), tabItens[[#This Row],[ATA Nº/ANO]] = ""),BE$2,BE$1)),0),0),0)</f>
        <v>0</v>
      </c>
      <c r="BF47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8" s="313">
        <f>SUMIF(Consumo!$C$3:$C$862,tabItens[[#This Row],[CÓDIGO]],Consumo!$E$3:$E$862)</f>
        <v>0</v>
      </c>
      <c r="BH478" s="314">
        <f>IF(AND(tabItens[[#This Row],[Pend]] &gt; 0,tabItens[[#This Row],[Consumo]] &lt;&gt; 0), tabItens[[#This Row],[Pend]] / tabItens[[#This Row],[Consumo]], 0 )</f>
        <v>0</v>
      </c>
      <c r="BI478" s="313"/>
      <c r="BJ478" s="313"/>
      <c r="BK478" s="315" t="s">
        <v>907</v>
      </c>
    </row>
    <row r="479" spans="1:63" x14ac:dyDescent="0.3">
      <c r="A479" s="336">
        <v>14831</v>
      </c>
      <c r="B479" s="277" t="s">
        <v>1116</v>
      </c>
      <c r="C479" s="337" t="s">
        <v>264</v>
      </c>
      <c r="D479" s="338">
        <v>1.69</v>
      </c>
      <c r="E479" s="339"/>
      <c r="F479" s="339"/>
      <c r="G479" s="339" t="s">
        <v>892</v>
      </c>
      <c r="H479" s="281">
        <v>380</v>
      </c>
      <c r="I479" s="340">
        <v>103003</v>
      </c>
      <c r="J479" s="341">
        <v>1.69</v>
      </c>
      <c r="K479" s="342">
        <v>266</v>
      </c>
      <c r="L479" s="285">
        <f>IF(tabItens[[#This Row],[Média]] &gt; 0, tabItens[[#This Row],[QTDE ATUAL]] / tabItens[[#This Row],[Média]],999.9)</f>
        <v>17.272727272727273</v>
      </c>
      <c r="M479" s="286">
        <v>0</v>
      </c>
      <c r="N479" s="287">
        <f>tabItens[[#This Row],[VALOR UNIT.]] * tabItens[[#This Row],[LC]]</f>
        <v>0</v>
      </c>
      <c r="O479" s="344" t="s">
        <v>2146</v>
      </c>
      <c r="P479" s="289"/>
      <c r="Q479" s="345"/>
      <c r="R479" s="343"/>
      <c r="S479" s="346"/>
      <c r="T479" s="292">
        <f>ROUNDDOWN(IFERROR(tabItens[[#This Row],[ATA DT.VALID.]] - $D$1,0) / 30,0)</f>
        <v>-1507</v>
      </c>
      <c r="U479" s="277" t="s">
        <v>1117</v>
      </c>
      <c r="V479" s="293">
        <v>1</v>
      </c>
      <c r="W479" s="294" t="s">
        <v>903</v>
      </c>
      <c r="X479" s="295">
        <v>55</v>
      </c>
      <c r="Y479" s="296">
        <v>27</v>
      </c>
      <c r="Z479" s="297"/>
      <c r="AA479" s="298"/>
      <c r="AB479" s="299"/>
      <c r="AC479" s="299"/>
      <c r="AD479" s="298"/>
      <c r="AE479" s="299"/>
      <c r="AF479" s="292"/>
      <c r="AG479" s="300" t="s">
        <v>904</v>
      </c>
      <c r="AH479" s="301"/>
      <c r="AI479" s="292">
        <v>96</v>
      </c>
      <c r="AJ479" s="301">
        <v>44544</v>
      </c>
      <c r="AK479" s="301" t="s">
        <v>892</v>
      </c>
      <c r="AL479" s="301">
        <v>44470</v>
      </c>
      <c r="AM479" s="346"/>
      <c r="AN479" s="339"/>
      <c r="AO479" s="302" t="str">
        <f>_xlfn.IFNA(IF(VLOOKUP(tabItens[[#This Row],[CÓDIGO]],tabExcluirDoEstoque[#Data],1,FALSE),"sim",""),"")</f>
        <v/>
      </c>
      <c r="AP479" s="303" t="str">
        <f ca="1">IF(OR(ISBLANK(tabItens[[#This Row],[ATA DT.VALID.]]),tabItens[[#This Row],[ATA DT.VALID.]]="",tabItens[[#This Row],[ATA DT.VALID.]]=" "),"",IF(TYPE(tabItens[[#This Row],[ATA DT.VALID.]])=1,ROUNDUP((tabItens[[#This Row],[ATA DT.VALID.]]-TODAY())/7,0),""))</f>
        <v/>
      </c>
      <c r="AQ479" s="304">
        <v>0</v>
      </c>
      <c r="AR479" s="305" t="str">
        <f>IF(ISBLANK(tabItens[[#This Row],[CÓDIGO]]),"",IFERROR(VLOOKUP(tabItens[[#This Row],[CÓDIGO]],Consumo!$C$3:$AC$862,26,FALSE),0))</f>
        <v>09.2023</v>
      </c>
      <c r="AS479" s="306">
        <f>SUMIF(Consumo!$C$3:$C$862,tabItens[[#This Row],[CÓDIGO]],Consumo!$N$3:$N$862) + SUMIF(Consumo!$C$3:$C$862,tabItens[[#This Row],[CÓDIGO]],Consumo!$O$3:$O$862) + SUMIF(Consumo!$C$3:$C$862,tabItens[[#This Row],[CÓDIGO]],Consumo!$P$3:$P$862) + SUMIF(Consumo!$C$3:$C$862,tabItens[[#This Row],[CÓDIGO]],Consumo!$Q$3:$Q$862)</f>
        <v>65</v>
      </c>
      <c r="AT479" s="306">
        <f>SUMIF(Consumo!$C$3:$C$862,tabItens[[#This Row],[CÓDIGO]],Consumo!$Z$3:$Z$862)</f>
        <v>286</v>
      </c>
      <c r="AU479" s="307">
        <f>SUMIF(Consumo!$C$3:$C$862,tabItens[[#This Row],[CÓDIGO]],Consumo!$AA$3:$AA$862)</f>
        <v>109</v>
      </c>
      <c r="AV479" s="308">
        <f>SUMIF(Consumo!$C$3:$C$862,tabItens[[#This Row],[CÓDIGO]],Consumo!$Y$3:$Y$862)</f>
        <v>22</v>
      </c>
      <c r="AW479" s="281">
        <f>tabItens[[#This Row],[QTDE ATUAL]] + tabItens[[#This Row],[RC QTDE]] + tabItens[[#This Row],[AF SALDO]] + tabItens[[#This Row],[Recentes]]</f>
        <v>380</v>
      </c>
      <c r="AX479" s="309">
        <v>50</v>
      </c>
      <c r="AY479" s="309">
        <v>4</v>
      </c>
      <c r="AZ479" s="309">
        <f>IF(ISBLANK(tabItens[[#This Row],[CÓDIGO]]),"",tabItens[[#This Row],[PontoMês]] * (AZ$2+tabItens[[#This Row],[PontoQtM]]))</f>
        <v>200</v>
      </c>
      <c r="BA479" s="308">
        <f>tabItens[[#This Row],[PontoPed]] - tabItens[[#This Row],[Saldo]] + (1/10)</f>
        <v>-179.9</v>
      </c>
      <c r="BB479" s="308">
        <f xml:space="preserve"> tabItens[[#This Row],[PontoMês]] * BB$2 - tabItens[[#This Row],[QTDE ATUAL]] - (1/10)</f>
        <v>-330.1</v>
      </c>
      <c r="BC479" s="310">
        <f>IF( tabItens[[#This Row],[PontoPed]]&gt;0, IF(tabItens[[#This Row],[PontoPed]]&lt;1, 1, IF( tabItens[[#This Row],[Saldo]]&gt;tabItens[[#This Row],[PontoPed]], 0, (tabItens[[#This Row],[PontoPed]]-tabItens[[#This Row],[Saldo]])/tabItens[[#This Row],[PontoPed]] ) ), 0 )</f>
        <v>0</v>
      </c>
      <c r="BD479" s="311">
        <f>ROUNDDOWN(IF( OR( AND(tabItens[[#This Row],[PontoPed]]&lt;tabItens[[#This Row],[Saldo]],tabItens[[#This Row],[Saldo]]&gt;0), tabItens[[#This Row],[PontoPed]]=0), 99, IF(AND(tabItens[[#This Row],[Saldo]]=0,tabItens[[#This Row],[PontoPed]]&gt;0), 0, (1-tabItens[[#This Row],[PctAb]])*10 ) ),0)</f>
        <v>99</v>
      </c>
      <c r="BE479" s="312">
        <f>MAX(ROUNDDOWN( IF(tabItens[[#This Row],[Abaixo]] &gt; 0,   tabItens[[#This Row],[Abaixo]] + (tabItens[[#This Row],[PontoMês]] * IF( OR( ISBLANK(tabItens[[#This Row],[ATA Nº/ANO]]), tabItens[[#This Row],[ATA Nº/ANO]] = ""),BE$2,BE$1)),0),0),0)</f>
        <v>0</v>
      </c>
      <c r="BF47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79" s="313">
        <f>SUMIF(Consumo!$C$3:$C$862,tabItens[[#This Row],[CÓDIGO]],Consumo!$E$3:$E$862)</f>
        <v>0</v>
      </c>
      <c r="BH479" s="314">
        <f>IF(AND(tabItens[[#This Row],[Pend]] &gt; 0,tabItens[[#This Row],[Consumo]] &lt;&gt; 0), tabItens[[#This Row],[Pend]] / tabItens[[#This Row],[Consumo]], 0 )</f>
        <v>0</v>
      </c>
      <c r="BI479" s="313"/>
      <c r="BJ479" s="313"/>
      <c r="BK479" s="315" t="s">
        <v>907</v>
      </c>
    </row>
    <row r="480" spans="1:63" x14ac:dyDescent="0.3">
      <c r="A480" s="336">
        <v>112154</v>
      </c>
      <c r="B480" s="277" t="s">
        <v>1726</v>
      </c>
      <c r="C480" s="337" t="s">
        <v>31</v>
      </c>
      <c r="D480" s="338">
        <v>6.05</v>
      </c>
      <c r="E480" s="339"/>
      <c r="F480" s="339"/>
      <c r="G480" s="339" t="s">
        <v>892</v>
      </c>
      <c r="H480" s="281">
        <v>0</v>
      </c>
      <c r="I480" s="340">
        <v>103003</v>
      </c>
      <c r="J480" s="341">
        <v>6.05</v>
      </c>
      <c r="K480" s="342">
        <v>359</v>
      </c>
      <c r="L480" s="285">
        <f>IF(tabItens[[#This Row],[Média]] &gt; 0, tabItens[[#This Row],[QTDE ATUAL]] / tabItens[[#This Row],[Média]],999.9)</f>
        <v>0</v>
      </c>
      <c r="M480" s="286">
        <v>0</v>
      </c>
      <c r="N480" s="287">
        <f>tabItens[[#This Row],[VALOR UNIT.]] * tabItens[[#This Row],[LC]]</f>
        <v>0</v>
      </c>
      <c r="O480" s="344" t="s">
        <v>2146</v>
      </c>
      <c r="P480" s="289"/>
      <c r="Q480" s="345"/>
      <c r="R480" s="343"/>
      <c r="S480" s="346"/>
      <c r="T480" s="292">
        <f>ROUNDDOWN(IFERROR(tabItens[[#This Row],[ATA DT.VALID.]] - $D$1,0) / 30,0)</f>
        <v>-1507</v>
      </c>
      <c r="U480" s="277" t="s">
        <v>1727</v>
      </c>
      <c r="V480" s="293">
        <v>1</v>
      </c>
      <c r="W480" s="294" t="s">
        <v>903</v>
      </c>
      <c r="X480" s="295">
        <v>55</v>
      </c>
      <c r="Y480" s="296">
        <v>37</v>
      </c>
      <c r="Z480" s="297">
        <v>10083</v>
      </c>
      <c r="AA480" s="298">
        <v>2023</v>
      </c>
      <c r="AB480" s="299">
        <v>600</v>
      </c>
      <c r="AC480" s="299"/>
      <c r="AD480" s="298"/>
      <c r="AE480" s="299"/>
      <c r="AF480" s="292"/>
      <c r="AG480" s="300" t="s">
        <v>904</v>
      </c>
      <c r="AH480" s="301"/>
      <c r="AI480" s="292">
        <v>140</v>
      </c>
      <c r="AJ480" s="301">
        <v>44544</v>
      </c>
      <c r="AK480" s="301">
        <v>40045</v>
      </c>
      <c r="AL480" s="301">
        <v>45195</v>
      </c>
      <c r="AM480" s="346"/>
      <c r="AN480" s="339"/>
      <c r="AO480" s="302" t="str">
        <f>_xlfn.IFNA(IF(VLOOKUP(tabItens[[#This Row],[CÓDIGO]],tabExcluirDoEstoque[#Data],1,FALSE),"sim",""),"")</f>
        <v/>
      </c>
      <c r="AP480" s="303" t="str">
        <f ca="1">IF(OR(ISBLANK(tabItens[[#This Row],[ATA DT.VALID.]]),tabItens[[#This Row],[ATA DT.VALID.]]="",tabItens[[#This Row],[ATA DT.VALID.]]=" "),"",IF(TYPE(tabItens[[#This Row],[ATA DT.VALID.]])=1,ROUNDUP((tabItens[[#This Row],[ATA DT.VALID.]]-TODAY())/7,0),""))</f>
        <v/>
      </c>
      <c r="AQ480" s="304">
        <v>0</v>
      </c>
      <c r="AR480" s="305" t="str">
        <f>IF(ISBLANK(tabItens[[#This Row],[CÓDIGO]]),"",IFERROR(VLOOKUP(tabItens[[#This Row],[CÓDIGO]],Consumo!$C$3:$AC$862,26,FALSE),0))</f>
        <v>09.2023</v>
      </c>
      <c r="AS480" s="306">
        <f>SUMIF(Consumo!$C$3:$C$862,tabItens[[#This Row],[CÓDIGO]],Consumo!$N$3:$N$862) + SUMIF(Consumo!$C$3:$C$862,tabItens[[#This Row],[CÓDIGO]],Consumo!$O$3:$O$862) + SUMIF(Consumo!$C$3:$C$862,tabItens[[#This Row],[CÓDIGO]],Consumo!$P$3:$P$862) + SUMIF(Consumo!$C$3:$C$862,tabItens[[#This Row],[CÓDIGO]],Consumo!$Q$3:$Q$862)</f>
        <v>68</v>
      </c>
      <c r="AT480" s="306">
        <f>SUMIF(Consumo!$C$3:$C$862,tabItens[[#This Row],[CÓDIGO]],Consumo!$Z$3:$Z$862)</f>
        <v>444</v>
      </c>
      <c r="AU480" s="307">
        <f>SUMIF(Consumo!$C$3:$C$862,tabItens[[#This Row],[CÓDIGO]],Consumo!$AA$3:$AA$862)</f>
        <v>114</v>
      </c>
      <c r="AV480" s="308">
        <f>SUMIF(Consumo!$C$3:$C$862,tabItens[[#This Row],[CÓDIGO]],Consumo!$Y$3:$Y$862)</f>
        <v>36.166666666666664</v>
      </c>
      <c r="AW480" s="281">
        <f>tabItens[[#This Row],[QTDE ATUAL]] + tabItens[[#This Row],[RC QTDE]] + tabItens[[#This Row],[AF SALDO]] + tabItens[[#This Row],[Recentes]]</f>
        <v>600</v>
      </c>
      <c r="AX480" s="309">
        <v>35</v>
      </c>
      <c r="AY480" s="309">
        <v>4</v>
      </c>
      <c r="AZ480" s="309">
        <f>IF(ISBLANK(tabItens[[#This Row],[CÓDIGO]]),"",tabItens[[#This Row],[PontoMês]] * (AZ$2+tabItens[[#This Row],[PontoQtM]]))</f>
        <v>140</v>
      </c>
      <c r="BA480" s="308">
        <f>tabItens[[#This Row],[PontoPed]] - tabItens[[#This Row],[Saldo]] + (1/10)</f>
        <v>-459.9</v>
      </c>
      <c r="BB480" s="308">
        <f xml:space="preserve"> tabItens[[#This Row],[PontoMês]] * BB$2 - tabItens[[#This Row],[QTDE ATUAL]] - (1/10)</f>
        <v>34.9</v>
      </c>
      <c r="BC480" s="310">
        <f>IF( tabItens[[#This Row],[PontoPed]]&gt;0, IF(tabItens[[#This Row],[PontoPed]]&lt;1, 1, IF( tabItens[[#This Row],[Saldo]]&gt;tabItens[[#This Row],[PontoPed]], 0, (tabItens[[#This Row],[PontoPed]]-tabItens[[#This Row],[Saldo]])/tabItens[[#This Row],[PontoPed]] ) ), 0 )</f>
        <v>0</v>
      </c>
      <c r="BD480" s="311">
        <f>ROUNDDOWN(IF( OR( AND(tabItens[[#This Row],[PontoPed]]&lt;tabItens[[#This Row],[Saldo]],tabItens[[#This Row],[Saldo]]&gt;0), tabItens[[#This Row],[PontoPed]]=0), 99, IF(AND(tabItens[[#This Row],[Saldo]]=0,tabItens[[#This Row],[PontoPed]]&gt;0), 0, (1-tabItens[[#This Row],[PctAb]])*10 ) ),0)</f>
        <v>99</v>
      </c>
      <c r="BE480" s="312">
        <f>MAX(ROUNDDOWN( IF(tabItens[[#This Row],[Abaixo]] &gt; 0,   tabItens[[#This Row],[Abaixo]] + (tabItens[[#This Row],[PontoMês]] * IF( OR( ISBLANK(tabItens[[#This Row],[ATA Nº/ANO]]), tabItens[[#This Row],[ATA Nº/ANO]] = ""),BE$2,BE$1)),0),0),0)</f>
        <v>0</v>
      </c>
      <c r="BF48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0" s="313">
        <f>SUMIF(Consumo!$C$3:$C$862,tabItens[[#This Row],[CÓDIGO]],Consumo!$E$3:$E$862)</f>
        <v>27</v>
      </c>
      <c r="BH480" s="314">
        <f>IF(AND(tabItens[[#This Row],[Pend]] &gt; 0,tabItens[[#This Row],[Consumo]] &lt;&gt; 0), tabItens[[#This Row],[Pend]] / tabItens[[#This Row],[Consumo]], 0 )</f>
        <v>6.0810810810810814E-2</v>
      </c>
      <c r="BI480" s="313"/>
      <c r="BJ480" s="313"/>
      <c r="BK480" s="315" t="s">
        <v>907</v>
      </c>
    </row>
    <row r="481" spans="1:63" x14ac:dyDescent="0.3">
      <c r="A481" s="336">
        <v>112155</v>
      </c>
      <c r="B481" s="277" t="s">
        <v>1728</v>
      </c>
      <c r="C481" s="337" t="s">
        <v>31</v>
      </c>
      <c r="D481" s="338">
        <v>6.09</v>
      </c>
      <c r="E481" s="339"/>
      <c r="F481" s="339"/>
      <c r="G481" s="339" t="s">
        <v>892</v>
      </c>
      <c r="H481" s="281">
        <v>0</v>
      </c>
      <c r="I481" s="340">
        <v>103003</v>
      </c>
      <c r="J481" s="341">
        <v>6.09</v>
      </c>
      <c r="K481" s="342">
        <v>252</v>
      </c>
      <c r="L481" s="285">
        <f>IF(tabItens[[#This Row],[Média]] &gt; 0, tabItens[[#This Row],[QTDE ATUAL]] / tabItens[[#This Row],[Média]],999.9)</f>
        <v>0</v>
      </c>
      <c r="M481" s="286">
        <v>0</v>
      </c>
      <c r="N481" s="287">
        <f>tabItens[[#This Row],[VALOR UNIT.]] * tabItens[[#This Row],[LC]]</f>
        <v>0</v>
      </c>
      <c r="O481" s="344" t="s">
        <v>2146</v>
      </c>
      <c r="P481" s="289"/>
      <c r="Q481" s="345"/>
      <c r="R481" s="343"/>
      <c r="S481" s="346"/>
      <c r="T481" s="292">
        <f>ROUNDDOWN(IFERROR(tabItens[[#This Row],[ATA DT.VALID.]] - $D$1,0) / 30,0)</f>
        <v>-1507</v>
      </c>
      <c r="U481" s="277" t="s">
        <v>1727</v>
      </c>
      <c r="V481" s="293">
        <v>1</v>
      </c>
      <c r="W481" s="294" t="s">
        <v>903</v>
      </c>
      <c r="X481" s="295">
        <v>55</v>
      </c>
      <c r="Y481" s="296">
        <v>37</v>
      </c>
      <c r="Z481" s="297">
        <v>9003</v>
      </c>
      <c r="AA481" s="298">
        <v>2023</v>
      </c>
      <c r="AB481" s="299">
        <v>100</v>
      </c>
      <c r="AC481" s="299"/>
      <c r="AD481" s="298"/>
      <c r="AE481" s="299"/>
      <c r="AF481" s="292"/>
      <c r="AG481" s="300" t="s">
        <v>904</v>
      </c>
      <c r="AH481" s="301"/>
      <c r="AI481" s="292">
        <v>88</v>
      </c>
      <c r="AJ481" s="301">
        <v>44951</v>
      </c>
      <c r="AK481" s="301">
        <v>40045</v>
      </c>
      <c r="AL481" s="301">
        <v>45195</v>
      </c>
      <c r="AM481" s="346"/>
      <c r="AN481" s="339"/>
      <c r="AO481" s="302" t="str">
        <f>_xlfn.IFNA(IF(VLOOKUP(tabItens[[#This Row],[CÓDIGO]],tabExcluirDoEstoque[#Data],1,FALSE),"sim",""),"")</f>
        <v/>
      </c>
      <c r="AP481" s="303" t="str">
        <f ca="1">IF(OR(ISBLANK(tabItens[[#This Row],[ATA DT.VALID.]]),tabItens[[#This Row],[ATA DT.VALID.]]="",tabItens[[#This Row],[ATA DT.VALID.]]=" "),"",IF(TYPE(tabItens[[#This Row],[ATA DT.VALID.]])=1,ROUNDUP((tabItens[[#This Row],[ATA DT.VALID.]]-TODAY())/7,0),""))</f>
        <v/>
      </c>
      <c r="AQ481" s="304">
        <v>0</v>
      </c>
      <c r="AR481" s="305" t="str">
        <f>IF(ISBLANK(tabItens[[#This Row],[CÓDIGO]]),"",IFERROR(VLOOKUP(tabItens[[#This Row],[CÓDIGO]],Consumo!$C$3:$AC$862,26,FALSE),0))</f>
        <v>08.2023</v>
      </c>
      <c r="AS481" s="306">
        <f>SUMIF(Consumo!$C$3:$C$862,tabItens[[#This Row],[CÓDIGO]],Consumo!$N$3:$N$862) + SUMIF(Consumo!$C$3:$C$862,tabItens[[#This Row],[CÓDIGO]],Consumo!$O$3:$O$862) + SUMIF(Consumo!$C$3:$C$862,tabItens[[#This Row],[CÓDIGO]],Consumo!$P$3:$P$862) + SUMIF(Consumo!$C$3:$C$862,tabItens[[#This Row],[CÓDIGO]],Consumo!$Q$3:$Q$862)</f>
        <v>122</v>
      </c>
      <c r="AT481" s="306">
        <f>SUMIF(Consumo!$C$3:$C$862,tabItens[[#This Row],[CÓDIGO]],Consumo!$Z$3:$Z$862)</f>
        <v>260</v>
      </c>
      <c r="AU481" s="307">
        <f>SUMIF(Consumo!$C$3:$C$862,tabItens[[#This Row],[CÓDIGO]],Consumo!$AA$3:$AA$862)</f>
        <v>100</v>
      </c>
      <c r="AV481" s="308">
        <f>SUMIF(Consumo!$C$3:$C$862,tabItens[[#This Row],[CÓDIGO]],Consumo!$Y$3:$Y$862)</f>
        <v>20.083333333333332</v>
      </c>
      <c r="AW481" s="281">
        <f>tabItens[[#This Row],[QTDE ATUAL]] + tabItens[[#This Row],[RC QTDE]] + tabItens[[#This Row],[AF SALDO]] + tabItens[[#This Row],[Recentes]]</f>
        <v>100</v>
      </c>
      <c r="AX481" s="309">
        <v>17</v>
      </c>
      <c r="AY481" s="309">
        <v>4</v>
      </c>
      <c r="AZ481" s="309">
        <f>IF(ISBLANK(tabItens[[#This Row],[CÓDIGO]]),"",tabItens[[#This Row],[PontoMês]] * (AZ$2+tabItens[[#This Row],[PontoQtM]]))</f>
        <v>68</v>
      </c>
      <c r="BA481" s="308">
        <f>tabItens[[#This Row],[PontoPed]] - tabItens[[#This Row],[Saldo]] + (1/10)</f>
        <v>-31.9</v>
      </c>
      <c r="BB481" s="308">
        <f xml:space="preserve"> tabItens[[#This Row],[PontoMês]] * BB$2 - tabItens[[#This Row],[QTDE ATUAL]] - (1/10)</f>
        <v>16.899999999999999</v>
      </c>
      <c r="BC481" s="310">
        <f>IF( tabItens[[#This Row],[PontoPed]]&gt;0, IF(tabItens[[#This Row],[PontoPed]]&lt;1, 1, IF( tabItens[[#This Row],[Saldo]]&gt;tabItens[[#This Row],[PontoPed]], 0, (tabItens[[#This Row],[PontoPed]]-tabItens[[#This Row],[Saldo]])/tabItens[[#This Row],[PontoPed]] ) ), 0 )</f>
        <v>0</v>
      </c>
      <c r="BD481" s="311">
        <f>ROUNDDOWN(IF( OR( AND(tabItens[[#This Row],[PontoPed]]&lt;tabItens[[#This Row],[Saldo]],tabItens[[#This Row],[Saldo]]&gt;0), tabItens[[#This Row],[PontoPed]]=0), 99, IF(AND(tabItens[[#This Row],[Saldo]]=0,tabItens[[#This Row],[PontoPed]]&gt;0), 0, (1-tabItens[[#This Row],[PctAb]])*10 ) ),0)</f>
        <v>99</v>
      </c>
      <c r="BE481" s="312">
        <f>MAX(ROUNDDOWN( IF(tabItens[[#This Row],[Abaixo]] &gt; 0,   tabItens[[#This Row],[Abaixo]] + (tabItens[[#This Row],[PontoMês]] * IF( OR( ISBLANK(tabItens[[#This Row],[ATA Nº/ANO]]), tabItens[[#This Row],[ATA Nº/ANO]] = ""),BE$2,BE$1)),0),0),0)</f>
        <v>0</v>
      </c>
      <c r="BF48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1" s="313">
        <f>SUMIF(Consumo!$C$3:$C$862,tabItens[[#This Row],[CÓDIGO]],Consumo!$E$3:$E$862)</f>
        <v>8</v>
      </c>
      <c r="BH481" s="314">
        <f>IF(AND(tabItens[[#This Row],[Pend]] &gt; 0,tabItens[[#This Row],[Consumo]] &lt;&gt; 0), tabItens[[#This Row],[Pend]] / tabItens[[#This Row],[Consumo]], 0 )</f>
        <v>3.0769230769230771E-2</v>
      </c>
      <c r="BI481" s="313"/>
      <c r="BJ481" s="313"/>
      <c r="BK481" s="315" t="s">
        <v>907</v>
      </c>
    </row>
    <row r="482" spans="1:63" x14ac:dyDescent="0.3">
      <c r="A482" s="336">
        <v>112156</v>
      </c>
      <c r="B482" s="277" t="s">
        <v>1729</v>
      </c>
      <c r="C482" s="337" t="s">
        <v>31</v>
      </c>
      <c r="D482" s="338">
        <v>3.8</v>
      </c>
      <c r="E482" s="339"/>
      <c r="F482" s="339"/>
      <c r="G482" s="339" t="s">
        <v>892</v>
      </c>
      <c r="H482" s="281">
        <v>112</v>
      </c>
      <c r="I482" s="340">
        <v>103003</v>
      </c>
      <c r="J482" s="341">
        <v>3.8</v>
      </c>
      <c r="K482" s="342">
        <v>440</v>
      </c>
      <c r="L482" s="285">
        <f>IF(tabItens[[#This Row],[Média]] &gt; 0, tabItens[[#This Row],[QTDE ATUAL]] / tabItens[[#This Row],[Média]],999.9)</f>
        <v>3.1549295774647885</v>
      </c>
      <c r="M482" s="286">
        <v>0</v>
      </c>
      <c r="N482" s="287">
        <f>tabItens[[#This Row],[VALOR UNIT.]] * tabItens[[#This Row],[LC]]</f>
        <v>0</v>
      </c>
      <c r="O482" s="344" t="s">
        <v>2146</v>
      </c>
      <c r="P482" s="289"/>
      <c r="Q482" s="345"/>
      <c r="R482" s="343"/>
      <c r="S482" s="346"/>
      <c r="T482" s="292">
        <f>ROUNDDOWN(IFERROR(tabItens[[#This Row],[ATA DT.VALID.]] - $D$1,0) / 30,0)</f>
        <v>-1507</v>
      </c>
      <c r="U482" s="277" t="s">
        <v>1727</v>
      </c>
      <c r="V482" s="293">
        <v>1</v>
      </c>
      <c r="W482" s="294" t="s">
        <v>903</v>
      </c>
      <c r="X482" s="295">
        <v>55</v>
      </c>
      <c r="Y482" s="296">
        <v>37</v>
      </c>
      <c r="Z482" s="297">
        <v>2649</v>
      </c>
      <c r="AA482" s="298">
        <v>2023</v>
      </c>
      <c r="AB482" s="299">
        <v>200</v>
      </c>
      <c r="AC482" s="299"/>
      <c r="AD482" s="298"/>
      <c r="AE482" s="299"/>
      <c r="AF482" s="292"/>
      <c r="AG482" s="300" t="s">
        <v>904</v>
      </c>
      <c r="AH482" s="301"/>
      <c r="AI482" s="292">
        <v>172</v>
      </c>
      <c r="AJ482" s="301">
        <v>44855</v>
      </c>
      <c r="AK482" s="301">
        <v>40045</v>
      </c>
      <c r="AL482" s="301">
        <v>44845</v>
      </c>
      <c r="AM482" s="346"/>
      <c r="AN482" s="339"/>
      <c r="AO482" s="302" t="str">
        <f>_xlfn.IFNA(IF(VLOOKUP(tabItens[[#This Row],[CÓDIGO]],tabExcluirDoEstoque[#Data],1,FALSE),"sim",""),"")</f>
        <v/>
      </c>
      <c r="AP482" s="303" t="str">
        <f ca="1">IF(OR(ISBLANK(tabItens[[#This Row],[ATA DT.VALID.]]),tabItens[[#This Row],[ATA DT.VALID.]]="",tabItens[[#This Row],[ATA DT.VALID.]]=" "),"",IF(TYPE(tabItens[[#This Row],[ATA DT.VALID.]])=1,ROUNDUP((tabItens[[#This Row],[ATA DT.VALID.]]-TODAY())/7,0),""))</f>
        <v/>
      </c>
      <c r="AQ482" s="304">
        <v>0</v>
      </c>
      <c r="AR482" s="305" t="str">
        <f>IF(ISBLANK(tabItens[[#This Row],[CÓDIGO]]),"",IFERROR(VLOOKUP(tabItens[[#This Row],[CÓDIGO]],Consumo!$C$3:$AC$862,26,FALSE),0))</f>
        <v>09.2023</v>
      </c>
      <c r="AS482" s="306">
        <f>SUMIF(Consumo!$C$3:$C$862,tabItens[[#This Row],[CÓDIGO]],Consumo!$N$3:$N$862) + SUMIF(Consumo!$C$3:$C$862,tabItens[[#This Row],[CÓDIGO]],Consumo!$O$3:$O$862) + SUMIF(Consumo!$C$3:$C$862,tabItens[[#This Row],[CÓDIGO]],Consumo!$P$3:$P$862) + SUMIF(Consumo!$C$3:$C$862,tabItens[[#This Row],[CÓDIGO]],Consumo!$Q$3:$Q$862)</f>
        <v>83</v>
      </c>
      <c r="AT482" s="306">
        <f>SUMIF(Consumo!$C$3:$C$862,tabItens[[#This Row],[CÓDIGO]],Consumo!$Z$3:$Z$862)</f>
        <v>498</v>
      </c>
      <c r="AU482" s="307">
        <f>SUMIF(Consumo!$C$3:$C$862,tabItens[[#This Row],[CÓDIGO]],Consumo!$AA$3:$AA$862)</f>
        <v>245</v>
      </c>
      <c r="AV482" s="308">
        <f>SUMIF(Consumo!$C$3:$C$862,tabItens[[#This Row],[CÓDIGO]],Consumo!$Y$3:$Y$862)</f>
        <v>35.5</v>
      </c>
      <c r="AW482" s="281">
        <f>tabItens[[#This Row],[QTDE ATUAL]] + tabItens[[#This Row],[RC QTDE]] + tabItens[[#This Row],[AF SALDO]] + tabItens[[#This Row],[Recentes]]</f>
        <v>312</v>
      </c>
      <c r="AX482" s="309">
        <v>50</v>
      </c>
      <c r="AY482" s="309">
        <v>4</v>
      </c>
      <c r="AZ482" s="309">
        <f>IF(ISBLANK(tabItens[[#This Row],[CÓDIGO]]),"",tabItens[[#This Row],[PontoMês]] * (AZ$2+tabItens[[#This Row],[PontoQtM]]))</f>
        <v>200</v>
      </c>
      <c r="BA482" s="308">
        <f>tabItens[[#This Row],[PontoPed]] - tabItens[[#This Row],[Saldo]] + (1/10)</f>
        <v>-111.9</v>
      </c>
      <c r="BB482" s="308">
        <f xml:space="preserve"> tabItens[[#This Row],[PontoMês]] * BB$2 - tabItens[[#This Row],[QTDE ATUAL]] - (1/10)</f>
        <v>-62.1</v>
      </c>
      <c r="BC482" s="310">
        <f>IF( tabItens[[#This Row],[PontoPed]]&gt;0, IF(tabItens[[#This Row],[PontoPed]]&lt;1, 1, IF( tabItens[[#This Row],[Saldo]]&gt;tabItens[[#This Row],[PontoPed]], 0, (tabItens[[#This Row],[PontoPed]]-tabItens[[#This Row],[Saldo]])/tabItens[[#This Row],[PontoPed]] ) ), 0 )</f>
        <v>0</v>
      </c>
      <c r="BD482" s="311">
        <f>ROUNDDOWN(IF( OR( AND(tabItens[[#This Row],[PontoPed]]&lt;tabItens[[#This Row],[Saldo]],tabItens[[#This Row],[Saldo]]&gt;0), tabItens[[#This Row],[PontoPed]]=0), 99, IF(AND(tabItens[[#This Row],[Saldo]]=0,tabItens[[#This Row],[PontoPed]]&gt;0), 0, (1-tabItens[[#This Row],[PctAb]])*10 ) ),0)</f>
        <v>99</v>
      </c>
      <c r="BE482" s="312">
        <f>MAX(ROUNDDOWN( IF(tabItens[[#This Row],[Abaixo]] &gt; 0,   tabItens[[#This Row],[Abaixo]] + (tabItens[[#This Row],[PontoMês]] * IF( OR( ISBLANK(tabItens[[#This Row],[ATA Nº/ANO]]), tabItens[[#This Row],[ATA Nº/ANO]] = ""),BE$2,BE$1)),0),0),0)</f>
        <v>0</v>
      </c>
      <c r="BF48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2" s="313">
        <f>SUMIF(Consumo!$C$3:$C$862,tabItens[[#This Row],[CÓDIGO]],Consumo!$E$3:$E$862)</f>
        <v>0</v>
      </c>
      <c r="BH482" s="314">
        <f>IF(AND(tabItens[[#This Row],[Pend]] &gt; 0,tabItens[[#This Row],[Consumo]] &lt;&gt; 0), tabItens[[#This Row],[Pend]] / tabItens[[#This Row],[Consumo]], 0 )</f>
        <v>0</v>
      </c>
      <c r="BI482" s="313"/>
      <c r="BJ482" s="313"/>
      <c r="BK482" s="315" t="s">
        <v>907</v>
      </c>
    </row>
    <row r="483" spans="1:63" x14ac:dyDescent="0.3">
      <c r="A483" s="336">
        <v>112157</v>
      </c>
      <c r="B483" s="277" t="s">
        <v>1730</v>
      </c>
      <c r="C483" s="337" t="s">
        <v>31</v>
      </c>
      <c r="D483" s="338">
        <v>5.69</v>
      </c>
      <c r="E483" s="339"/>
      <c r="F483" s="339"/>
      <c r="G483" s="339" t="s">
        <v>892</v>
      </c>
      <c r="H483" s="281">
        <v>53</v>
      </c>
      <c r="I483" s="340">
        <v>103003</v>
      </c>
      <c r="J483" s="341">
        <v>5.69</v>
      </c>
      <c r="K483" s="342">
        <v>64</v>
      </c>
      <c r="L483" s="285">
        <f>IF(tabItens[[#This Row],[Média]] &gt; 0, tabItens[[#This Row],[QTDE ATUAL]] / tabItens[[#This Row],[Média]],999.9)</f>
        <v>12</v>
      </c>
      <c r="M483" s="286">
        <v>0</v>
      </c>
      <c r="N483" s="287">
        <f>tabItens[[#This Row],[VALOR UNIT.]] * tabItens[[#This Row],[LC]]</f>
        <v>0</v>
      </c>
      <c r="O483" s="344" t="s">
        <v>2146</v>
      </c>
      <c r="P483" s="289"/>
      <c r="Q483" s="345"/>
      <c r="R483" s="343"/>
      <c r="S483" s="346"/>
      <c r="T483" s="292">
        <f>ROUNDDOWN(IFERROR(tabItens[[#This Row],[ATA DT.VALID.]] - $D$1,0) / 30,0)</f>
        <v>-1507</v>
      </c>
      <c r="U483" s="277" t="s">
        <v>1727</v>
      </c>
      <c r="V483" s="293">
        <v>1</v>
      </c>
      <c r="W483" s="294" t="s">
        <v>903</v>
      </c>
      <c r="X483" s="295">
        <v>55</v>
      </c>
      <c r="Y483" s="296">
        <v>37</v>
      </c>
      <c r="Z483" s="297"/>
      <c r="AA483" s="298"/>
      <c r="AB483" s="299"/>
      <c r="AC483" s="299"/>
      <c r="AD483" s="298"/>
      <c r="AE483" s="299"/>
      <c r="AF483" s="292"/>
      <c r="AG483" s="300" t="s">
        <v>904</v>
      </c>
      <c r="AH483" s="301"/>
      <c r="AI483" s="292">
        <v>22</v>
      </c>
      <c r="AJ483" s="301">
        <v>44224</v>
      </c>
      <c r="AK483" s="301">
        <v>40045</v>
      </c>
      <c r="AL483" s="301">
        <v>44725</v>
      </c>
      <c r="AM483" s="346"/>
      <c r="AN483" s="339"/>
      <c r="AO483" s="302" t="str">
        <f>_xlfn.IFNA(IF(VLOOKUP(tabItens[[#This Row],[CÓDIGO]],tabExcluirDoEstoque[#Data],1,FALSE),"sim",""),"")</f>
        <v/>
      </c>
      <c r="AP483" s="303" t="str">
        <f ca="1">IF(OR(ISBLANK(tabItens[[#This Row],[ATA DT.VALID.]]),tabItens[[#This Row],[ATA DT.VALID.]]="",tabItens[[#This Row],[ATA DT.VALID.]]=" "),"",IF(TYPE(tabItens[[#This Row],[ATA DT.VALID.]])=1,ROUNDUP((tabItens[[#This Row],[ATA DT.VALID.]]-TODAY())/7,0),""))</f>
        <v/>
      </c>
      <c r="AQ483" s="304">
        <v>0</v>
      </c>
      <c r="AR483" s="305" t="str">
        <f>IF(ISBLANK(tabItens[[#This Row],[CÓDIGO]]),"",IFERROR(VLOOKUP(tabItens[[#This Row],[CÓDIGO]],Consumo!$C$3:$AC$862,26,FALSE),0))</f>
        <v>08.2023</v>
      </c>
      <c r="AS483" s="306">
        <f>SUMIF(Consumo!$C$3:$C$862,tabItens[[#This Row],[CÓDIGO]],Consumo!$N$3:$N$862) + SUMIF(Consumo!$C$3:$C$862,tabItens[[#This Row],[CÓDIGO]],Consumo!$O$3:$O$862) + SUMIF(Consumo!$C$3:$C$862,tabItens[[#This Row],[CÓDIGO]],Consumo!$P$3:$P$862) + SUMIF(Consumo!$C$3:$C$862,tabItens[[#This Row],[CÓDIGO]],Consumo!$Q$3:$Q$862)</f>
        <v>60</v>
      </c>
      <c r="AT483" s="306">
        <f>SUMIF(Consumo!$C$3:$C$862,tabItens[[#This Row],[CÓDIGO]],Consumo!$Z$3:$Z$862)</f>
        <v>64</v>
      </c>
      <c r="AU483" s="307">
        <f>SUMIF(Consumo!$C$3:$C$862,tabItens[[#This Row],[CÓDIGO]],Consumo!$AA$3:$AA$862)</f>
        <v>40</v>
      </c>
      <c r="AV483" s="308">
        <f>SUMIF(Consumo!$C$3:$C$862,tabItens[[#This Row],[CÓDIGO]],Consumo!$Y$3:$Y$862)</f>
        <v>4.416666666666667</v>
      </c>
      <c r="AW483" s="281">
        <f>tabItens[[#This Row],[QTDE ATUAL]] + tabItens[[#This Row],[RC QTDE]] + tabItens[[#This Row],[AF SALDO]] + tabItens[[#This Row],[Recentes]]</f>
        <v>53</v>
      </c>
      <c r="AX483" s="309">
        <v>12</v>
      </c>
      <c r="AY483" s="309">
        <v>4</v>
      </c>
      <c r="AZ483" s="309">
        <f>IF(ISBLANK(tabItens[[#This Row],[CÓDIGO]]),"",tabItens[[#This Row],[PontoMês]] * (AZ$2+tabItens[[#This Row],[PontoQtM]]))</f>
        <v>48</v>
      </c>
      <c r="BA483" s="308">
        <f>tabItens[[#This Row],[PontoPed]] - tabItens[[#This Row],[Saldo]] + (1/10)</f>
        <v>-4.9000000000000004</v>
      </c>
      <c r="BB483" s="308">
        <f xml:space="preserve"> tabItens[[#This Row],[PontoMês]] * BB$2 - tabItens[[#This Row],[QTDE ATUAL]] - (1/10)</f>
        <v>-41.1</v>
      </c>
      <c r="BC483" s="310">
        <f>IF( tabItens[[#This Row],[PontoPed]]&gt;0, IF(tabItens[[#This Row],[PontoPed]]&lt;1, 1, IF( tabItens[[#This Row],[Saldo]]&gt;tabItens[[#This Row],[PontoPed]], 0, (tabItens[[#This Row],[PontoPed]]-tabItens[[#This Row],[Saldo]])/tabItens[[#This Row],[PontoPed]] ) ), 0 )</f>
        <v>0</v>
      </c>
      <c r="BD483" s="311">
        <f>ROUNDDOWN(IF( OR( AND(tabItens[[#This Row],[PontoPed]]&lt;tabItens[[#This Row],[Saldo]],tabItens[[#This Row],[Saldo]]&gt;0), tabItens[[#This Row],[PontoPed]]=0), 99, IF(AND(tabItens[[#This Row],[Saldo]]=0,tabItens[[#This Row],[PontoPed]]&gt;0), 0, (1-tabItens[[#This Row],[PctAb]])*10 ) ),0)</f>
        <v>99</v>
      </c>
      <c r="BE483" s="312">
        <f>MAX(ROUNDDOWN( IF(tabItens[[#This Row],[Abaixo]] &gt; 0,   tabItens[[#This Row],[Abaixo]] + (tabItens[[#This Row],[PontoMês]] * IF( OR( ISBLANK(tabItens[[#This Row],[ATA Nº/ANO]]), tabItens[[#This Row],[ATA Nº/ANO]] = ""),BE$2,BE$1)),0),0),0)</f>
        <v>0</v>
      </c>
      <c r="BF48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3" s="313">
        <f>SUMIF(Consumo!$C$3:$C$862,tabItens[[#This Row],[CÓDIGO]],Consumo!$E$3:$E$862)</f>
        <v>0</v>
      </c>
      <c r="BH483" s="314">
        <f>IF(AND(tabItens[[#This Row],[Pend]] &gt; 0,tabItens[[#This Row],[Consumo]] &lt;&gt; 0), tabItens[[#This Row],[Pend]] / tabItens[[#This Row],[Consumo]], 0 )</f>
        <v>0</v>
      </c>
      <c r="BI483" s="313"/>
      <c r="BJ483" s="313"/>
      <c r="BK483" s="315" t="s">
        <v>907</v>
      </c>
    </row>
    <row r="484" spans="1:63" x14ac:dyDescent="0.3">
      <c r="A484" s="336">
        <v>116874</v>
      </c>
      <c r="B484" s="277" t="s">
        <v>1766</v>
      </c>
      <c r="C484" s="337" t="s">
        <v>31</v>
      </c>
      <c r="D484" s="338">
        <v>5.08</v>
      </c>
      <c r="E484" s="339"/>
      <c r="F484" s="339"/>
      <c r="G484" s="339" t="s">
        <v>892</v>
      </c>
      <c r="H484" s="281">
        <v>203</v>
      </c>
      <c r="I484" s="340">
        <v>103003</v>
      </c>
      <c r="J484" s="341">
        <v>5.08</v>
      </c>
      <c r="K484" s="342">
        <v>1211</v>
      </c>
      <c r="L484" s="285">
        <f>IF(tabItens[[#This Row],[Média]] &gt; 0, tabItens[[#This Row],[QTDE ATUAL]] / tabItens[[#This Row],[Média]],999.9)</f>
        <v>1.4228971962616823</v>
      </c>
      <c r="M484" s="286">
        <v>0</v>
      </c>
      <c r="N484" s="287">
        <f>tabItens[[#This Row],[VALOR UNIT.]] * tabItens[[#This Row],[LC]]</f>
        <v>0</v>
      </c>
      <c r="O484" s="344" t="s">
        <v>2146</v>
      </c>
      <c r="P484" s="289"/>
      <c r="Q484" s="345"/>
      <c r="R484" s="343"/>
      <c r="S484" s="346"/>
      <c r="T484" s="292">
        <f>ROUNDDOWN(IFERROR(tabItens[[#This Row],[ATA DT.VALID.]] - $D$1,0) / 30,0)</f>
        <v>-1507</v>
      </c>
      <c r="U484" s="277" t="s">
        <v>1727</v>
      </c>
      <c r="V484" s="293">
        <v>1</v>
      </c>
      <c r="W484" s="294" t="s">
        <v>903</v>
      </c>
      <c r="X484" s="295">
        <v>55</v>
      </c>
      <c r="Y484" s="296">
        <v>37</v>
      </c>
      <c r="Z484" s="297">
        <v>10083</v>
      </c>
      <c r="AA484" s="298">
        <v>2023</v>
      </c>
      <c r="AB484" s="299">
        <v>500</v>
      </c>
      <c r="AC484" s="299"/>
      <c r="AD484" s="298"/>
      <c r="AE484" s="299"/>
      <c r="AF484" s="292"/>
      <c r="AG484" s="300" t="s">
        <v>904</v>
      </c>
      <c r="AH484" s="301"/>
      <c r="AI484" s="292">
        <v>612</v>
      </c>
      <c r="AJ484" s="301">
        <v>44638</v>
      </c>
      <c r="AK484" s="301">
        <v>40406</v>
      </c>
      <c r="AL484" s="301">
        <v>45195</v>
      </c>
      <c r="AM484" s="346"/>
      <c r="AN484" s="339"/>
      <c r="AO484" s="302" t="str">
        <f>_xlfn.IFNA(IF(VLOOKUP(tabItens[[#This Row],[CÓDIGO]],tabExcluirDoEstoque[#Data],1,FALSE),"sim",""),"")</f>
        <v/>
      </c>
      <c r="AP484" s="303" t="str">
        <f ca="1">IF(OR(ISBLANK(tabItens[[#This Row],[ATA DT.VALID.]]),tabItens[[#This Row],[ATA DT.VALID.]]="",tabItens[[#This Row],[ATA DT.VALID.]]=" "),"",IF(TYPE(tabItens[[#This Row],[ATA DT.VALID.]])=1,ROUNDUP((tabItens[[#This Row],[ATA DT.VALID.]]-TODAY())/7,0),""))</f>
        <v/>
      </c>
      <c r="AQ484" s="304">
        <v>0</v>
      </c>
      <c r="AR484" s="305" t="str">
        <f>IF(ISBLANK(tabItens[[#This Row],[CÓDIGO]]),"",IFERROR(VLOOKUP(tabItens[[#This Row],[CÓDIGO]],Consumo!$C$3:$AC$862,26,FALSE),0))</f>
        <v>09.2023</v>
      </c>
      <c r="AS484" s="306">
        <f>SUMIF(Consumo!$C$3:$C$862,tabItens[[#This Row],[CÓDIGO]],Consumo!$N$3:$N$862) + SUMIF(Consumo!$C$3:$C$862,tabItens[[#This Row],[CÓDIGO]],Consumo!$O$3:$O$862) + SUMIF(Consumo!$C$3:$C$862,tabItens[[#This Row],[CÓDIGO]],Consumo!$P$3:$P$862) + SUMIF(Consumo!$C$3:$C$862,tabItens[[#This Row],[CÓDIGO]],Consumo!$Q$3:$Q$862)</f>
        <v>650</v>
      </c>
      <c r="AT484" s="306">
        <f>SUMIF(Consumo!$C$3:$C$862,tabItens[[#This Row],[CÓDIGO]],Consumo!$Z$3:$Z$862)</f>
        <v>1751</v>
      </c>
      <c r="AU484" s="307">
        <f>SUMIF(Consumo!$C$3:$C$862,tabItens[[#This Row],[CÓDIGO]],Consumo!$AA$3:$AA$862)</f>
        <v>373</v>
      </c>
      <c r="AV484" s="308">
        <f>SUMIF(Consumo!$C$3:$C$862,tabItens[[#This Row],[CÓDIGO]],Consumo!$Y$3:$Y$862)</f>
        <v>142.66666666666666</v>
      </c>
      <c r="AW484" s="281">
        <f>tabItens[[#This Row],[QTDE ATUAL]] + tabItens[[#This Row],[RC QTDE]] + tabItens[[#This Row],[AF SALDO]] + tabItens[[#This Row],[Recentes]]</f>
        <v>703</v>
      </c>
      <c r="AX484" s="309">
        <v>109</v>
      </c>
      <c r="AY484" s="309">
        <v>4</v>
      </c>
      <c r="AZ484" s="309">
        <f>IF(ISBLANK(tabItens[[#This Row],[CÓDIGO]]),"",tabItens[[#This Row],[PontoMês]] * (AZ$2+tabItens[[#This Row],[PontoQtM]]))</f>
        <v>436</v>
      </c>
      <c r="BA484" s="308">
        <f>tabItens[[#This Row],[PontoPed]] - tabItens[[#This Row],[Saldo]] + (1/10)</f>
        <v>-266.89999999999998</v>
      </c>
      <c r="BB484" s="308">
        <f xml:space="preserve"> tabItens[[#This Row],[PontoMês]] * BB$2 - tabItens[[#This Row],[QTDE ATUAL]] - (1/10)</f>
        <v>-94.1</v>
      </c>
      <c r="BC484" s="310">
        <f>IF( tabItens[[#This Row],[PontoPed]]&gt;0, IF(tabItens[[#This Row],[PontoPed]]&lt;1, 1, IF( tabItens[[#This Row],[Saldo]]&gt;tabItens[[#This Row],[PontoPed]], 0, (tabItens[[#This Row],[PontoPed]]-tabItens[[#This Row],[Saldo]])/tabItens[[#This Row],[PontoPed]] ) ), 0 )</f>
        <v>0</v>
      </c>
      <c r="BD484" s="311">
        <f>ROUNDDOWN(IF( OR( AND(tabItens[[#This Row],[PontoPed]]&lt;tabItens[[#This Row],[Saldo]],tabItens[[#This Row],[Saldo]]&gt;0), tabItens[[#This Row],[PontoPed]]=0), 99, IF(AND(tabItens[[#This Row],[Saldo]]=0,tabItens[[#This Row],[PontoPed]]&gt;0), 0, (1-tabItens[[#This Row],[PctAb]])*10 ) ),0)</f>
        <v>99</v>
      </c>
      <c r="BE484" s="312">
        <f>MAX(ROUNDDOWN( IF(tabItens[[#This Row],[Abaixo]] &gt; 0,   tabItens[[#This Row],[Abaixo]] + (tabItens[[#This Row],[PontoMês]] * IF( OR( ISBLANK(tabItens[[#This Row],[ATA Nº/ANO]]), tabItens[[#This Row],[ATA Nº/ANO]] = ""),BE$2,BE$1)),0),0),0)</f>
        <v>0</v>
      </c>
      <c r="BF48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4" s="313">
        <f>SUMIF(Consumo!$C$3:$C$862,tabItens[[#This Row],[CÓDIGO]],Consumo!$E$3:$E$862)</f>
        <v>0</v>
      </c>
      <c r="BH484" s="314">
        <f>IF(AND(tabItens[[#This Row],[Pend]] &gt; 0,tabItens[[#This Row],[Consumo]] &lt;&gt; 0), tabItens[[#This Row],[Pend]] / tabItens[[#This Row],[Consumo]], 0 )</f>
        <v>0</v>
      </c>
      <c r="BI484" s="313"/>
      <c r="BJ484" s="313"/>
      <c r="BK484" s="315" t="s">
        <v>907</v>
      </c>
    </row>
    <row r="485" spans="1:63" x14ac:dyDescent="0.3">
      <c r="A485" s="336">
        <v>119181</v>
      </c>
      <c r="B485" s="277" t="s">
        <v>1777</v>
      </c>
      <c r="C485" s="337" t="s">
        <v>31</v>
      </c>
      <c r="D485" s="338">
        <v>2.68</v>
      </c>
      <c r="E485" s="339"/>
      <c r="F485" s="339"/>
      <c r="G485" s="339" t="s">
        <v>892</v>
      </c>
      <c r="H485" s="281">
        <v>610</v>
      </c>
      <c r="I485" s="340">
        <v>103003</v>
      </c>
      <c r="J485" s="341">
        <v>2.68</v>
      </c>
      <c r="K485" s="342">
        <v>385</v>
      </c>
      <c r="L485" s="285">
        <f>IF(tabItens[[#This Row],[Média]] &gt; 0, tabItens[[#This Row],[QTDE ATUAL]] / tabItens[[#This Row],[Média]],999.9)</f>
        <v>15.708154506437767</v>
      </c>
      <c r="M485" s="286">
        <v>0</v>
      </c>
      <c r="N485" s="287">
        <f>tabItens[[#This Row],[VALOR UNIT.]] * tabItens[[#This Row],[LC]]</f>
        <v>0</v>
      </c>
      <c r="O485" s="344" t="s">
        <v>2146</v>
      </c>
      <c r="P485" s="289"/>
      <c r="Q485" s="345"/>
      <c r="R485" s="343"/>
      <c r="S485" s="346"/>
      <c r="T485" s="292">
        <f>ROUNDDOWN(IFERROR(tabItens[[#This Row],[ATA DT.VALID.]] - $D$1,0) / 30,0)</f>
        <v>-1507</v>
      </c>
      <c r="U485" s="277" t="s">
        <v>1727</v>
      </c>
      <c r="V485" s="293">
        <v>1</v>
      </c>
      <c r="W485" s="294" t="s">
        <v>903</v>
      </c>
      <c r="X485" s="295">
        <v>55</v>
      </c>
      <c r="Y485" s="296">
        <v>37</v>
      </c>
      <c r="Z485" s="297"/>
      <c r="AA485" s="298"/>
      <c r="AB485" s="299"/>
      <c r="AC485" s="299"/>
      <c r="AD485" s="298"/>
      <c r="AE485" s="299"/>
      <c r="AF485" s="292"/>
      <c r="AG485" s="300" t="s">
        <v>904</v>
      </c>
      <c r="AH485" s="301"/>
      <c r="AI485" s="292">
        <v>170</v>
      </c>
      <c r="AJ485" s="301">
        <v>44544</v>
      </c>
      <c r="AK485" s="301">
        <v>40581</v>
      </c>
      <c r="AL485" s="301">
        <v>44470</v>
      </c>
      <c r="AM485" s="346"/>
      <c r="AN485" s="339"/>
      <c r="AO485" s="302" t="str">
        <f>_xlfn.IFNA(IF(VLOOKUP(tabItens[[#This Row],[CÓDIGO]],tabExcluirDoEstoque[#Data],1,FALSE),"sim",""),"")</f>
        <v/>
      </c>
      <c r="AP485" s="303" t="str">
        <f ca="1">IF(OR(ISBLANK(tabItens[[#This Row],[ATA DT.VALID.]]),tabItens[[#This Row],[ATA DT.VALID.]]="",tabItens[[#This Row],[ATA DT.VALID.]]=" "),"",IF(TYPE(tabItens[[#This Row],[ATA DT.VALID.]])=1,ROUNDUP((tabItens[[#This Row],[ATA DT.VALID.]]-TODAY())/7,0),""))</f>
        <v/>
      </c>
      <c r="AQ485" s="304">
        <v>0</v>
      </c>
      <c r="AR485" s="305" t="str">
        <f>IF(ISBLANK(tabItens[[#This Row],[CÓDIGO]]),"",IFERROR(VLOOKUP(tabItens[[#This Row],[CÓDIGO]],Consumo!$C$3:$AC$862,26,FALSE),0))</f>
        <v>09.2023</v>
      </c>
      <c r="AS485" s="306">
        <f>SUMIF(Consumo!$C$3:$C$862,tabItens[[#This Row],[CÓDIGO]],Consumo!$N$3:$N$862) + SUMIF(Consumo!$C$3:$C$862,tabItens[[#This Row],[CÓDIGO]],Consumo!$O$3:$O$862) + SUMIF(Consumo!$C$3:$C$862,tabItens[[#This Row],[CÓDIGO]],Consumo!$P$3:$P$862) + SUMIF(Consumo!$C$3:$C$862,tabItens[[#This Row],[CÓDIGO]],Consumo!$Q$3:$Q$862)</f>
        <v>120</v>
      </c>
      <c r="AT485" s="306">
        <f>SUMIF(Consumo!$C$3:$C$862,tabItens[[#This Row],[CÓDIGO]],Consumo!$Z$3:$Z$862)</f>
        <v>507</v>
      </c>
      <c r="AU485" s="307">
        <f>SUMIF(Consumo!$C$3:$C$862,tabItens[[#This Row],[CÓDIGO]],Consumo!$AA$3:$AA$862)</f>
        <v>166</v>
      </c>
      <c r="AV485" s="308">
        <f>SUMIF(Consumo!$C$3:$C$862,tabItens[[#This Row],[CÓDIGO]],Consumo!$Y$3:$Y$862)</f>
        <v>38.833333333333336</v>
      </c>
      <c r="AW485" s="281">
        <f>tabItens[[#This Row],[QTDE ATUAL]] + tabItens[[#This Row],[RC QTDE]] + tabItens[[#This Row],[AF SALDO]] + tabItens[[#This Row],[Recentes]]</f>
        <v>610</v>
      </c>
      <c r="AX485" s="309">
        <v>58</v>
      </c>
      <c r="AY485" s="309">
        <v>4</v>
      </c>
      <c r="AZ485" s="309">
        <f>IF(ISBLANK(tabItens[[#This Row],[CÓDIGO]]),"",tabItens[[#This Row],[PontoMês]] * (AZ$2+tabItens[[#This Row],[PontoQtM]]))</f>
        <v>232</v>
      </c>
      <c r="BA485" s="308">
        <f>tabItens[[#This Row],[PontoPed]] - tabItens[[#This Row],[Saldo]] + (1/10)</f>
        <v>-377.9</v>
      </c>
      <c r="BB485" s="308">
        <f xml:space="preserve"> tabItens[[#This Row],[PontoMês]] * BB$2 - tabItens[[#This Row],[QTDE ATUAL]] - (1/10)</f>
        <v>-552.1</v>
      </c>
      <c r="BC485" s="310">
        <f>IF( tabItens[[#This Row],[PontoPed]]&gt;0, IF(tabItens[[#This Row],[PontoPed]]&lt;1, 1, IF( tabItens[[#This Row],[Saldo]]&gt;tabItens[[#This Row],[PontoPed]], 0, (tabItens[[#This Row],[PontoPed]]-tabItens[[#This Row],[Saldo]])/tabItens[[#This Row],[PontoPed]] ) ), 0 )</f>
        <v>0</v>
      </c>
      <c r="BD485" s="311">
        <f>ROUNDDOWN(IF( OR( AND(tabItens[[#This Row],[PontoPed]]&lt;tabItens[[#This Row],[Saldo]],tabItens[[#This Row],[Saldo]]&gt;0), tabItens[[#This Row],[PontoPed]]=0), 99, IF(AND(tabItens[[#This Row],[Saldo]]=0,tabItens[[#This Row],[PontoPed]]&gt;0), 0, (1-tabItens[[#This Row],[PctAb]])*10 ) ),0)</f>
        <v>99</v>
      </c>
      <c r="BE485" s="312">
        <f>MAX(ROUNDDOWN( IF(tabItens[[#This Row],[Abaixo]] &gt; 0,   tabItens[[#This Row],[Abaixo]] + (tabItens[[#This Row],[PontoMês]] * IF( OR( ISBLANK(tabItens[[#This Row],[ATA Nº/ANO]]), tabItens[[#This Row],[ATA Nº/ANO]] = ""),BE$2,BE$1)),0),0),0)</f>
        <v>0</v>
      </c>
      <c r="BF48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5" s="313">
        <f>SUMIF(Consumo!$C$3:$C$862,tabItens[[#This Row],[CÓDIGO]],Consumo!$E$3:$E$862)</f>
        <v>0</v>
      </c>
      <c r="BH485" s="314">
        <f>IF(AND(tabItens[[#This Row],[Pend]] &gt; 0,tabItens[[#This Row],[Consumo]] &lt;&gt; 0), tabItens[[#This Row],[Pend]] / tabItens[[#This Row],[Consumo]], 0 )</f>
        <v>0</v>
      </c>
      <c r="BI485" s="313"/>
      <c r="BJ485" s="313"/>
      <c r="BK485" s="315" t="s">
        <v>907</v>
      </c>
    </row>
    <row r="486" spans="1:63" x14ac:dyDescent="0.3">
      <c r="A486" s="336">
        <v>136082</v>
      </c>
      <c r="B486" s="277" t="s">
        <v>1954</v>
      </c>
      <c r="C486" s="337" t="s">
        <v>31</v>
      </c>
      <c r="D486" s="338">
        <v>9.1999999999999993</v>
      </c>
      <c r="E486" s="339"/>
      <c r="F486" s="339"/>
      <c r="G486" s="339" t="s">
        <v>892</v>
      </c>
      <c r="H486" s="281">
        <v>0</v>
      </c>
      <c r="I486" s="340">
        <v>103003</v>
      </c>
      <c r="J486" s="341">
        <v>9.1999999999999993</v>
      </c>
      <c r="K486" s="342">
        <v>281</v>
      </c>
      <c r="L486" s="285">
        <f>IF(tabItens[[#This Row],[Média]] &gt; 0, tabItens[[#This Row],[QTDE ATUAL]] / tabItens[[#This Row],[Média]],999.9)</f>
        <v>0</v>
      </c>
      <c r="M486" s="286">
        <v>0</v>
      </c>
      <c r="N486" s="287">
        <f>tabItens[[#This Row],[VALOR UNIT.]] * tabItens[[#This Row],[LC]]</f>
        <v>0</v>
      </c>
      <c r="O486" s="344" t="s">
        <v>2146</v>
      </c>
      <c r="P486" s="289"/>
      <c r="Q486" s="345"/>
      <c r="R486" s="343"/>
      <c r="S486" s="346"/>
      <c r="T486" s="292">
        <f>ROUNDDOWN(IFERROR(tabItens[[#This Row],[ATA DT.VALID.]] - $D$1,0) / 30,0)</f>
        <v>-1507</v>
      </c>
      <c r="U486" s="277" t="s">
        <v>1727</v>
      </c>
      <c r="V486" s="293">
        <v>1</v>
      </c>
      <c r="W486" s="294" t="s">
        <v>903</v>
      </c>
      <c r="X486" s="295">
        <v>55</v>
      </c>
      <c r="Y486" s="296">
        <v>37</v>
      </c>
      <c r="Z486" s="297">
        <v>10090</v>
      </c>
      <c r="AA486" s="298">
        <v>2023</v>
      </c>
      <c r="AB486" s="299">
        <v>700</v>
      </c>
      <c r="AC486" s="299"/>
      <c r="AD486" s="298"/>
      <c r="AE486" s="299"/>
      <c r="AF486" s="292"/>
      <c r="AG486" s="300" t="s">
        <v>904</v>
      </c>
      <c r="AH486" s="301"/>
      <c r="AI486" s="292">
        <v>94</v>
      </c>
      <c r="AJ486" s="301">
        <v>44568</v>
      </c>
      <c r="AK486" s="301">
        <v>43446</v>
      </c>
      <c r="AL486" s="301">
        <v>45195</v>
      </c>
      <c r="AM486" s="346"/>
      <c r="AN486" s="339"/>
      <c r="AO486" s="302" t="str">
        <f>_xlfn.IFNA(IF(VLOOKUP(tabItens[[#This Row],[CÓDIGO]],tabExcluirDoEstoque[#Data],1,FALSE),"sim",""),"")</f>
        <v/>
      </c>
      <c r="AP486" s="303" t="str">
        <f ca="1">IF(OR(ISBLANK(tabItens[[#This Row],[ATA DT.VALID.]]),tabItens[[#This Row],[ATA DT.VALID.]]="",tabItens[[#This Row],[ATA DT.VALID.]]=" "),"",IF(TYPE(tabItens[[#This Row],[ATA DT.VALID.]])=1,ROUNDUP((tabItens[[#This Row],[ATA DT.VALID.]]-TODAY())/7,0),""))</f>
        <v/>
      </c>
      <c r="AQ486" s="304">
        <v>0</v>
      </c>
      <c r="AR486" s="305" t="str">
        <f>IF(ISBLANK(tabItens[[#This Row],[CÓDIGO]]),"",IFERROR(VLOOKUP(tabItens[[#This Row],[CÓDIGO]],Consumo!$C$3:$AC$862,26,FALSE),0))</f>
        <v>06.2023</v>
      </c>
      <c r="AS486" s="306">
        <f>SUMIF(Consumo!$C$3:$C$862,tabItens[[#This Row],[CÓDIGO]],Consumo!$N$3:$N$862) + SUMIF(Consumo!$C$3:$C$862,tabItens[[#This Row],[CÓDIGO]],Consumo!$O$3:$O$862) + SUMIF(Consumo!$C$3:$C$862,tabItens[[#This Row],[CÓDIGO]],Consumo!$P$3:$P$862) + SUMIF(Consumo!$C$3:$C$862,tabItens[[#This Row],[CÓDIGO]],Consumo!$Q$3:$Q$862)</f>
        <v>12</v>
      </c>
      <c r="AT486" s="306">
        <f>SUMIF(Consumo!$C$3:$C$862,tabItens[[#This Row],[CÓDIGO]],Consumo!$Z$3:$Z$862)</f>
        <v>571</v>
      </c>
      <c r="AU486" s="307">
        <f>SUMIF(Consumo!$C$3:$C$862,tabItens[[#This Row],[CÓDIGO]],Consumo!$AA$3:$AA$862)</f>
        <v>100</v>
      </c>
      <c r="AV486" s="308">
        <f>SUMIF(Consumo!$C$3:$C$862,tabItens[[#This Row],[CÓDIGO]],Consumo!$Y$3:$Y$862)</f>
        <v>47.583333333333336</v>
      </c>
      <c r="AW486" s="281">
        <f>tabItens[[#This Row],[QTDE ATUAL]] + tabItens[[#This Row],[RC QTDE]] + tabItens[[#This Row],[AF SALDO]] + tabItens[[#This Row],[Recentes]]</f>
        <v>700</v>
      </c>
      <c r="AX486" s="309">
        <v>17</v>
      </c>
      <c r="AY486" s="309">
        <v>4</v>
      </c>
      <c r="AZ486" s="309">
        <f>IF(ISBLANK(tabItens[[#This Row],[CÓDIGO]]),"",tabItens[[#This Row],[PontoMês]] * (AZ$2+tabItens[[#This Row],[PontoQtM]]))</f>
        <v>68</v>
      </c>
      <c r="BA486" s="308">
        <f>tabItens[[#This Row],[PontoPed]] - tabItens[[#This Row],[Saldo]] + (1/10)</f>
        <v>-631.9</v>
      </c>
      <c r="BB486" s="308">
        <f xml:space="preserve"> tabItens[[#This Row],[PontoMês]] * BB$2 - tabItens[[#This Row],[QTDE ATUAL]] - (1/10)</f>
        <v>16.899999999999999</v>
      </c>
      <c r="BC486" s="310">
        <f>IF( tabItens[[#This Row],[PontoPed]]&gt;0, IF(tabItens[[#This Row],[PontoPed]]&lt;1, 1, IF( tabItens[[#This Row],[Saldo]]&gt;tabItens[[#This Row],[PontoPed]], 0, (tabItens[[#This Row],[PontoPed]]-tabItens[[#This Row],[Saldo]])/tabItens[[#This Row],[PontoPed]] ) ), 0 )</f>
        <v>0</v>
      </c>
      <c r="BD486" s="311">
        <f>ROUNDDOWN(IF( OR( AND(tabItens[[#This Row],[PontoPed]]&lt;tabItens[[#This Row],[Saldo]],tabItens[[#This Row],[Saldo]]&gt;0), tabItens[[#This Row],[PontoPed]]=0), 99, IF(AND(tabItens[[#This Row],[Saldo]]=0,tabItens[[#This Row],[PontoPed]]&gt;0), 0, (1-tabItens[[#This Row],[PctAb]])*10 ) ),0)</f>
        <v>99</v>
      </c>
      <c r="BE486" s="312">
        <f>MAX(ROUNDDOWN( IF(tabItens[[#This Row],[Abaixo]] &gt; 0,   tabItens[[#This Row],[Abaixo]] + (tabItens[[#This Row],[PontoMês]] * IF( OR( ISBLANK(tabItens[[#This Row],[ATA Nº/ANO]]), tabItens[[#This Row],[ATA Nº/ANO]] = ""),BE$2,BE$1)),0),0),0)</f>
        <v>0</v>
      </c>
      <c r="BF48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6" s="313">
        <f>SUMIF(Consumo!$C$3:$C$862,tabItens[[#This Row],[CÓDIGO]],Consumo!$E$3:$E$862)</f>
        <v>290</v>
      </c>
      <c r="BH486" s="314">
        <f>IF(AND(tabItens[[#This Row],[Pend]] &gt; 0,tabItens[[#This Row],[Consumo]] &lt;&gt; 0), tabItens[[#This Row],[Pend]] / tabItens[[#This Row],[Consumo]], 0 )</f>
        <v>0.50788091068301222</v>
      </c>
      <c r="BI486" s="313"/>
      <c r="BJ486" s="313"/>
      <c r="BK486" s="315" t="s">
        <v>907</v>
      </c>
    </row>
    <row r="487" spans="1:63" x14ac:dyDescent="0.3">
      <c r="A487" s="336">
        <v>136083</v>
      </c>
      <c r="B487" s="277" t="s">
        <v>1955</v>
      </c>
      <c r="C487" s="337" t="s">
        <v>31</v>
      </c>
      <c r="D487" s="338">
        <v>5.83</v>
      </c>
      <c r="E487" s="339"/>
      <c r="F487" s="339"/>
      <c r="G487" s="339" t="s">
        <v>892</v>
      </c>
      <c r="H487" s="281">
        <v>436</v>
      </c>
      <c r="I487" s="340">
        <v>103003</v>
      </c>
      <c r="J487" s="341">
        <v>5.83</v>
      </c>
      <c r="K487" s="342">
        <v>110</v>
      </c>
      <c r="L487" s="285">
        <f>IF(tabItens[[#This Row],[Média]] &gt; 0, tabItens[[#This Row],[QTDE ATUAL]] / tabItens[[#This Row],[Média]],999.9)</f>
        <v>56.258064516129032</v>
      </c>
      <c r="M487" s="286">
        <v>0</v>
      </c>
      <c r="N487" s="287">
        <f>tabItens[[#This Row],[VALOR UNIT.]] * tabItens[[#This Row],[LC]]</f>
        <v>0</v>
      </c>
      <c r="O487" s="344" t="s">
        <v>2146</v>
      </c>
      <c r="P487" s="289"/>
      <c r="Q487" s="345"/>
      <c r="R487" s="343"/>
      <c r="S487" s="346"/>
      <c r="T487" s="292">
        <f>ROUNDDOWN(IFERROR(tabItens[[#This Row],[ATA DT.VALID.]] - $D$1,0) / 30,0)</f>
        <v>-1507</v>
      </c>
      <c r="U487" s="277" t="s">
        <v>1727</v>
      </c>
      <c r="V487" s="293">
        <v>1</v>
      </c>
      <c r="W487" s="294" t="s">
        <v>903</v>
      </c>
      <c r="X487" s="295">
        <v>55</v>
      </c>
      <c r="Y487" s="296">
        <v>37</v>
      </c>
      <c r="Z487" s="297"/>
      <c r="AA487" s="298"/>
      <c r="AB487" s="299"/>
      <c r="AC487" s="299"/>
      <c r="AD487" s="298"/>
      <c r="AE487" s="299"/>
      <c r="AF487" s="292"/>
      <c r="AG487" s="300" t="s">
        <v>904</v>
      </c>
      <c r="AH487" s="301"/>
      <c r="AI487" s="292">
        <v>36</v>
      </c>
      <c r="AJ487" s="301">
        <v>44448</v>
      </c>
      <c r="AK487" s="301">
        <v>43446</v>
      </c>
      <c r="AL487" s="301">
        <v>44725</v>
      </c>
      <c r="AM487" s="346"/>
      <c r="AN487" s="339"/>
      <c r="AO487" s="302" t="str">
        <f>_xlfn.IFNA(IF(VLOOKUP(tabItens[[#This Row],[CÓDIGO]],tabExcluirDoEstoque[#Data],1,FALSE),"sim",""),"")</f>
        <v/>
      </c>
      <c r="AP487" s="303" t="str">
        <f ca="1">IF(OR(ISBLANK(tabItens[[#This Row],[ATA DT.VALID.]]),tabItens[[#This Row],[ATA DT.VALID.]]="",tabItens[[#This Row],[ATA DT.VALID.]]=" "),"",IF(TYPE(tabItens[[#This Row],[ATA DT.VALID.]])=1,ROUNDUP((tabItens[[#This Row],[ATA DT.VALID.]]-TODAY())/7,0),""))</f>
        <v/>
      </c>
      <c r="AQ487" s="304">
        <v>0</v>
      </c>
      <c r="AR487" s="305" t="str">
        <f>IF(ISBLANK(tabItens[[#This Row],[CÓDIGO]]),"",IFERROR(VLOOKUP(tabItens[[#This Row],[CÓDIGO]],Consumo!$C$3:$AC$862,26,FALSE),0))</f>
        <v>06.2023</v>
      </c>
      <c r="AS487" s="306">
        <f>SUMIF(Consumo!$C$3:$C$862,tabItens[[#This Row],[CÓDIGO]],Consumo!$N$3:$N$862) + SUMIF(Consumo!$C$3:$C$862,tabItens[[#This Row],[CÓDIGO]],Consumo!$O$3:$O$862) + SUMIF(Consumo!$C$3:$C$862,tabItens[[#This Row],[CÓDIGO]],Consumo!$P$3:$P$862) + SUMIF(Consumo!$C$3:$C$862,tabItens[[#This Row],[CÓDIGO]],Consumo!$Q$3:$Q$862)</f>
        <v>62</v>
      </c>
      <c r="AT487" s="306">
        <f>SUMIF(Consumo!$C$3:$C$862,tabItens[[#This Row],[CÓDIGO]],Consumo!$Z$3:$Z$862)</f>
        <v>110</v>
      </c>
      <c r="AU487" s="307">
        <f>SUMIF(Consumo!$C$3:$C$862,tabItens[[#This Row],[CÓDIGO]],Consumo!$AA$3:$AA$862)</f>
        <v>62</v>
      </c>
      <c r="AV487" s="308">
        <f>SUMIF(Consumo!$C$3:$C$862,tabItens[[#This Row],[CÓDIGO]],Consumo!$Y$3:$Y$862)</f>
        <v>7.75</v>
      </c>
      <c r="AW487" s="281">
        <f>tabItens[[#This Row],[QTDE ATUAL]] + tabItens[[#This Row],[RC QTDE]] + tabItens[[#This Row],[AF SALDO]] + tabItens[[#This Row],[Recentes]]</f>
        <v>436</v>
      </c>
      <c r="AX487" s="309">
        <v>25</v>
      </c>
      <c r="AY487" s="309">
        <v>4</v>
      </c>
      <c r="AZ487" s="309">
        <f>IF(ISBLANK(tabItens[[#This Row],[CÓDIGO]]),"",tabItens[[#This Row],[PontoMês]] * (AZ$2+tabItens[[#This Row],[PontoQtM]]))</f>
        <v>100</v>
      </c>
      <c r="BA487" s="308">
        <f>tabItens[[#This Row],[PontoPed]] - tabItens[[#This Row],[Saldo]] + (1/10)</f>
        <v>-335.9</v>
      </c>
      <c r="BB487" s="308">
        <f xml:space="preserve"> tabItens[[#This Row],[PontoMês]] * BB$2 - tabItens[[#This Row],[QTDE ATUAL]] - (1/10)</f>
        <v>-411.1</v>
      </c>
      <c r="BC487" s="310">
        <f>IF( tabItens[[#This Row],[PontoPed]]&gt;0, IF(tabItens[[#This Row],[PontoPed]]&lt;1, 1, IF( tabItens[[#This Row],[Saldo]]&gt;tabItens[[#This Row],[PontoPed]], 0, (tabItens[[#This Row],[PontoPed]]-tabItens[[#This Row],[Saldo]])/tabItens[[#This Row],[PontoPed]] ) ), 0 )</f>
        <v>0</v>
      </c>
      <c r="BD487" s="311">
        <f>ROUNDDOWN(IF( OR( AND(tabItens[[#This Row],[PontoPed]]&lt;tabItens[[#This Row],[Saldo]],tabItens[[#This Row],[Saldo]]&gt;0), tabItens[[#This Row],[PontoPed]]=0), 99, IF(AND(tabItens[[#This Row],[Saldo]]=0,tabItens[[#This Row],[PontoPed]]&gt;0), 0, (1-tabItens[[#This Row],[PctAb]])*10 ) ),0)</f>
        <v>99</v>
      </c>
      <c r="BE487" s="312">
        <f>MAX(ROUNDDOWN( IF(tabItens[[#This Row],[Abaixo]] &gt; 0,   tabItens[[#This Row],[Abaixo]] + (tabItens[[#This Row],[PontoMês]] * IF( OR( ISBLANK(tabItens[[#This Row],[ATA Nº/ANO]]), tabItens[[#This Row],[ATA Nº/ANO]] = ""),BE$2,BE$1)),0),0),0)</f>
        <v>0</v>
      </c>
      <c r="BF48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7" s="313">
        <f>SUMIF(Consumo!$C$3:$C$862,tabItens[[#This Row],[CÓDIGO]],Consumo!$E$3:$E$862)</f>
        <v>0</v>
      </c>
      <c r="BH487" s="314">
        <f>IF(AND(tabItens[[#This Row],[Pend]] &gt; 0,tabItens[[#This Row],[Consumo]] &lt;&gt; 0), tabItens[[#This Row],[Pend]] / tabItens[[#This Row],[Consumo]], 0 )</f>
        <v>0</v>
      </c>
      <c r="BI487" s="313"/>
      <c r="BJ487" s="313"/>
      <c r="BK487" s="315" t="s">
        <v>907</v>
      </c>
    </row>
    <row r="488" spans="1:63" x14ac:dyDescent="0.3">
      <c r="A488" s="336">
        <v>50797</v>
      </c>
      <c r="B488" s="277" t="s">
        <v>1340</v>
      </c>
      <c r="C488" s="337" t="s">
        <v>264</v>
      </c>
      <c r="D488" s="338">
        <v>38.17</v>
      </c>
      <c r="E488" s="339"/>
      <c r="F488" s="339"/>
      <c r="G488" s="339" t="s">
        <v>892</v>
      </c>
      <c r="H488" s="281">
        <v>108</v>
      </c>
      <c r="I488" s="340">
        <v>103003</v>
      </c>
      <c r="J488" s="341">
        <v>38.17</v>
      </c>
      <c r="K488" s="342">
        <v>190</v>
      </c>
      <c r="L488" s="285">
        <f>IF(tabItens[[#This Row],[Média]] &gt; 0, tabItens[[#This Row],[QTDE ATUAL]] / tabItens[[#This Row],[Média]],999.9)</f>
        <v>6.3219512195121954</v>
      </c>
      <c r="M488" s="286">
        <v>0</v>
      </c>
      <c r="N488" s="287">
        <f>tabItens[[#This Row],[VALOR UNIT.]] * tabItens[[#This Row],[LC]]</f>
        <v>0</v>
      </c>
      <c r="O488" s="344" t="s">
        <v>2146</v>
      </c>
      <c r="P488" s="289"/>
      <c r="Q488" s="345"/>
      <c r="R488" s="343"/>
      <c r="S488" s="346"/>
      <c r="T488" s="292">
        <f>ROUNDDOWN(IFERROR(tabItens[[#This Row],[ATA DT.VALID.]] - $D$1,0) / 30,0)</f>
        <v>-1507</v>
      </c>
      <c r="U488" s="277" t="s">
        <v>1341</v>
      </c>
      <c r="V488" s="293">
        <v>1</v>
      </c>
      <c r="W488" s="294" t="s">
        <v>2105</v>
      </c>
      <c r="X488" s="295">
        <v>61</v>
      </c>
      <c r="Y488" s="296">
        <v>16</v>
      </c>
      <c r="Z488" s="297"/>
      <c r="AA488" s="298"/>
      <c r="AB488" s="299"/>
      <c r="AC488" s="299"/>
      <c r="AD488" s="298"/>
      <c r="AE488" s="299"/>
      <c r="AF488" s="292"/>
      <c r="AG488" s="300" t="s">
        <v>904</v>
      </c>
      <c r="AH488" s="301"/>
      <c r="AI488" s="292">
        <v>70</v>
      </c>
      <c r="AJ488" s="301">
        <v>45189</v>
      </c>
      <c r="AK488" s="301" t="s">
        <v>892</v>
      </c>
      <c r="AL488" s="301">
        <v>45145</v>
      </c>
      <c r="AM488" s="346"/>
      <c r="AN488" s="339"/>
      <c r="AO488" s="302" t="str">
        <f>_xlfn.IFNA(IF(VLOOKUP(tabItens[[#This Row],[CÓDIGO]],tabExcluirDoEstoque[#Data],1,FALSE),"sim",""),"")</f>
        <v/>
      </c>
      <c r="AP488" s="303" t="str">
        <f ca="1">IF(OR(ISBLANK(tabItens[[#This Row],[ATA DT.VALID.]]),tabItens[[#This Row],[ATA DT.VALID.]]="",tabItens[[#This Row],[ATA DT.VALID.]]=" "),"",IF(TYPE(tabItens[[#This Row],[ATA DT.VALID.]])=1,ROUNDUP((tabItens[[#This Row],[ATA DT.VALID.]]-TODAY())/7,0),""))</f>
        <v/>
      </c>
      <c r="AQ488" s="304">
        <v>0</v>
      </c>
      <c r="AR488" s="305" t="str">
        <f>IF(ISBLANK(tabItens[[#This Row],[CÓDIGO]]),"",IFERROR(VLOOKUP(tabItens[[#This Row],[CÓDIGO]],Consumo!$C$3:$AC$862,26,FALSE),0))</f>
        <v>08.2023</v>
      </c>
      <c r="AS488" s="306">
        <f>SUMIF(Consumo!$C$3:$C$862,tabItens[[#This Row],[CÓDIGO]],Consumo!$N$3:$N$862) + SUMIF(Consumo!$C$3:$C$862,tabItens[[#This Row],[CÓDIGO]],Consumo!$O$3:$O$862) + SUMIF(Consumo!$C$3:$C$862,tabItens[[#This Row],[CÓDIGO]],Consumo!$P$3:$P$862) + SUMIF(Consumo!$C$3:$C$862,tabItens[[#This Row],[CÓDIGO]],Consumo!$Q$3:$Q$862)</f>
        <v>63</v>
      </c>
      <c r="AT488" s="306">
        <f>SUMIF(Consumo!$C$3:$C$862,tabItens[[#This Row],[CÓDIGO]],Consumo!$Z$3:$Z$862)</f>
        <v>210</v>
      </c>
      <c r="AU488" s="307">
        <f>SUMIF(Consumo!$C$3:$C$862,tabItens[[#This Row],[CÓDIGO]],Consumo!$AA$3:$AA$862)</f>
        <v>61</v>
      </c>
      <c r="AV488" s="308">
        <f>SUMIF(Consumo!$C$3:$C$862,tabItens[[#This Row],[CÓDIGO]],Consumo!$Y$3:$Y$862)</f>
        <v>17.083333333333332</v>
      </c>
      <c r="AW488" s="281">
        <f>tabItens[[#This Row],[QTDE ATUAL]] + tabItens[[#This Row],[RC QTDE]] + tabItens[[#This Row],[AF SALDO]] + tabItens[[#This Row],[Recentes]]</f>
        <v>108</v>
      </c>
      <c r="AX488" s="309">
        <v>15</v>
      </c>
      <c r="AY488" s="309">
        <v>4</v>
      </c>
      <c r="AZ488" s="309">
        <f>IF(ISBLANK(tabItens[[#This Row],[CÓDIGO]]),"",tabItens[[#This Row],[PontoMês]] * (AZ$2+tabItens[[#This Row],[PontoQtM]]))</f>
        <v>60</v>
      </c>
      <c r="BA488" s="308">
        <f>tabItens[[#This Row],[PontoPed]] - tabItens[[#This Row],[Saldo]] + (1/10)</f>
        <v>-47.9</v>
      </c>
      <c r="BB488" s="308">
        <f xml:space="preserve"> tabItens[[#This Row],[PontoMês]] * BB$2 - tabItens[[#This Row],[QTDE ATUAL]] - (1/10)</f>
        <v>-93.1</v>
      </c>
      <c r="BC488" s="310">
        <f>IF( tabItens[[#This Row],[PontoPed]]&gt;0, IF(tabItens[[#This Row],[PontoPed]]&lt;1, 1, IF( tabItens[[#This Row],[Saldo]]&gt;tabItens[[#This Row],[PontoPed]], 0, (tabItens[[#This Row],[PontoPed]]-tabItens[[#This Row],[Saldo]])/tabItens[[#This Row],[PontoPed]] ) ), 0 )</f>
        <v>0</v>
      </c>
      <c r="BD488" s="311">
        <f>ROUNDDOWN(IF( OR( AND(tabItens[[#This Row],[PontoPed]]&lt;tabItens[[#This Row],[Saldo]],tabItens[[#This Row],[Saldo]]&gt;0), tabItens[[#This Row],[PontoPed]]=0), 99, IF(AND(tabItens[[#This Row],[Saldo]]=0,tabItens[[#This Row],[PontoPed]]&gt;0), 0, (1-tabItens[[#This Row],[PctAb]])*10 ) ),0)</f>
        <v>99</v>
      </c>
      <c r="BE488" s="312">
        <f>MAX(ROUNDDOWN( IF(tabItens[[#This Row],[Abaixo]] &gt; 0,   tabItens[[#This Row],[Abaixo]] + (tabItens[[#This Row],[PontoMês]] * IF( OR( ISBLANK(tabItens[[#This Row],[ATA Nº/ANO]]), tabItens[[#This Row],[ATA Nº/ANO]] = ""),BE$2,BE$1)),0),0),0)</f>
        <v>0</v>
      </c>
      <c r="BF48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8" s="313">
        <f>SUMIF(Consumo!$C$3:$C$862,tabItens[[#This Row],[CÓDIGO]],Consumo!$E$3:$E$862)</f>
        <v>0</v>
      </c>
      <c r="BH488" s="314">
        <f>IF(AND(tabItens[[#This Row],[Pend]] &gt; 0,tabItens[[#This Row],[Consumo]] &lt;&gt; 0), tabItens[[#This Row],[Pend]] / tabItens[[#This Row],[Consumo]], 0 )</f>
        <v>0</v>
      </c>
      <c r="BI488" s="313"/>
      <c r="BJ488" s="313"/>
      <c r="BK488" s="315" t="s">
        <v>907</v>
      </c>
    </row>
    <row r="489" spans="1:63" x14ac:dyDescent="0.3">
      <c r="A489" s="336">
        <v>59882</v>
      </c>
      <c r="B489" s="277" t="s">
        <v>1387</v>
      </c>
      <c r="C489" s="337" t="s">
        <v>346</v>
      </c>
      <c r="D489" s="338">
        <v>47</v>
      </c>
      <c r="E489" s="339"/>
      <c r="F489" s="339"/>
      <c r="G489" s="339" t="s">
        <v>892</v>
      </c>
      <c r="H489" s="281">
        <v>1986</v>
      </c>
      <c r="I489" s="340">
        <v>103003</v>
      </c>
      <c r="J489" s="341">
        <v>46.943440000000002</v>
      </c>
      <c r="K489" s="342">
        <v>669</v>
      </c>
      <c r="L489" s="285">
        <f>IF(tabItens[[#This Row],[Média]] &gt; 0, tabItens[[#This Row],[QTDE ATUAL]] / tabItens[[#This Row],[Média]],999.9)</f>
        <v>32.512960436562075</v>
      </c>
      <c r="M489" s="286">
        <v>0</v>
      </c>
      <c r="N489" s="287">
        <f>tabItens[[#This Row],[VALOR UNIT.]] * tabItens[[#This Row],[LC]]</f>
        <v>0</v>
      </c>
      <c r="O489" s="344" t="s">
        <v>2178</v>
      </c>
      <c r="P489" s="289"/>
      <c r="Q489" s="345"/>
      <c r="R489" s="343"/>
      <c r="S489" s="346"/>
      <c r="T489" s="292">
        <f>ROUNDDOWN(IFERROR(tabItens[[#This Row],[ATA DT.VALID.]] - $D$1,0) / 30,0)</f>
        <v>-1507</v>
      </c>
      <c r="U489" s="277" t="s">
        <v>1388</v>
      </c>
      <c r="V489" s="293">
        <v>1</v>
      </c>
      <c r="W489" s="294" t="s">
        <v>906</v>
      </c>
      <c r="X489" s="295">
        <v>69</v>
      </c>
      <c r="Y489" s="296">
        <v>8</v>
      </c>
      <c r="Z489" s="297"/>
      <c r="AA489" s="298"/>
      <c r="AB489" s="299"/>
      <c r="AC489" s="299"/>
      <c r="AD489" s="298"/>
      <c r="AE489" s="299"/>
      <c r="AF489" s="292"/>
      <c r="AG489" s="300" t="s">
        <v>904</v>
      </c>
      <c r="AH489" s="301"/>
      <c r="AI489" s="292">
        <v>270</v>
      </c>
      <c r="AJ489" s="301">
        <v>45181</v>
      </c>
      <c r="AK489" s="301" t="s">
        <v>892</v>
      </c>
      <c r="AL489" s="301">
        <v>45141</v>
      </c>
      <c r="AM489" s="346"/>
      <c r="AN489" s="339"/>
      <c r="AO489" s="302" t="str">
        <f>_xlfn.IFNA(IF(VLOOKUP(tabItens[[#This Row],[CÓDIGO]],tabExcluirDoEstoque[#Data],1,FALSE),"sim",""),"")</f>
        <v/>
      </c>
      <c r="AP489" s="303" t="str">
        <f ca="1">IF(OR(ISBLANK(tabItens[[#This Row],[ATA DT.VALID.]]),tabItens[[#This Row],[ATA DT.VALID.]]="",tabItens[[#This Row],[ATA DT.VALID.]]=" "),"",IF(TYPE(tabItens[[#This Row],[ATA DT.VALID.]])=1,ROUNDUP((tabItens[[#This Row],[ATA DT.VALID.]]-TODAY())/7,0),""))</f>
        <v/>
      </c>
      <c r="AQ489" s="304">
        <v>0</v>
      </c>
      <c r="AR489" s="305" t="str">
        <f>IF(ISBLANK(tabItens[[#This Row],[CÓDIGO]]),"",IFERROR(VLOOKUP(tabItens[[#This Row],[CÓDIGO]],Consumo!$C$3:$AC$862,26,FALSE),0))</f>
        <v>08.2023</v>
      </c>
      <c r="AS489" s="306">
        <f>SUMIF(Consumo!$C$3:$C$862,tabItens[[#This Row],[CÓDIGO]],Consumo!$N$3:$N$862) + SUMIF(Consumo!$C$3:$C$862,tabItens[[#This Row],[CÓDIGO]],Consumo!$O$3:$O$862) + SUMIF(Consumo!$C$3:$C$862,tabItens[[#This Row],[CÓDIGO]],Consumo!$P$3:$P$862) + SUMIF(Consumo!$C$3:$C$862,tabItens[[#This Row],[CÓDIGO]],Consumo!$Q$3:$Q$862)</f>
        <v>103</v>
      </c>
      <c r="AT489" s="306">
        <f>SUMIF(Consumo!$C$3:$C$862,tabItens[[#This Row],[CÓDIGO]],Consumo!$Z$3:$Z$862)</f>
        <v>770</v>
      </c>
      <c r="AU489" s="307">
        <f>SUMIF(Consumo!$C$3:$C$862,tabItens[[#This Row],[CÓDIGO]],Consumo!$AA$3:$AA$862)</f>
        <v>240</v>
      </c>
      <c r="AV489" s="308">
        <f>SUMIF(Consumo!$C$3:$C$862,tabItens[[#This Row],[CÓDIGO]],Consumo!$Y$3:$Y$862)</f>
        <v>61.083333333333336</v>
      </c>
      <c r="AW489" s="281">
        <f>tabItens[[#This Row],[QTDE ATUAL]] + tabItens[[#This Row],[RC QTDE]] + tabItens[[#This Row],[AF SALDO]] + tabItens[[#This Row],[Recentes]]</f>
        <v>1986</v>
      </c>
      <c r="AX489" s="309">
        <v>97</v>
      </c>
      <c r="AY489" s="309">
        <v>4</v>
      </c>
      <c r="AZ489" s="309">
        <f>IF(ISBLANK(tabItens[[#This Row],[CÓDIGO]]),"",tabItens[[#This Row],[PontoMês]] * (AZ$2+tabItens[[#This Row],[PontoQtM]]))</f>
        <v>388</v>
      </c>
      <c r="BA489" s="308">
        <f>tabItens[[#This Row],[PontoPed]] - tabItens[[#This Row],[Saldo]] + (1/10)</f>
        <v>-1597.9</v>
      </c>
      <c r="BB489" s="308">
        <f xml:space="preserve"> tabItens[[#This Row],[PontoMês]] * BB$2 - tabItens[[#This Row],[QTDE ATUAL]] - (1/10)</f>
        <v>-1889.1</v>
      </c>
      <c r="BC489" s="310">
        <f>IF( tabItens[[#This Row],[PontoPed]]&gt;0, IF(tabItens[[#This Row],[PontoPed]]&lt;1, 1, IF( tabItens[[#This Row],[Saldo]]&gt;tabItens[[#This Row],[PontoPed]], 0, (tabItens[[#This Row],[PontoPed]]-tabItens[[#This Row],[Saldo]])/tabItens[[#This Row],[PontoPed]] ) ), 0 )</f>
        <v>0</v>
      </c>
      <c r="BD489" s="311">
        <f>ROUNDDOWN(IF( OR( AND(tabItens[[#This Row],[PontoPed]]&lt;tabItens[[#This Row],[Saldo]],tabItens[[#This Row],[Saldo]]&gt;0), tabItens[[#This Row],[PontoPed]]=0), 99, IF(AND(tabItens[[#This Row],[Saldo]]=0,tabItens[[#This Row],[PontoPed]]&gt;0), 0, (1-tabItens[[#This Row],[PctAb]])*10 ) ),0)</f>
        <v>99</v>
      </c>
      <c r="BE489" s="312">
        <f>MAX(ROUNDDOWN( IF(tabItens[[#This Row],[Abaixo]] &gt; 0,   tabItens[[#This Row],[Abaixo]] + (tabItens[[#This Row],[PontoMês]] * IF( OR( ISBLANK(tabItens[[#This Row],[ATA Nº/ANO]]), tabItens[[#This Row],[ATA Nº/ANO]] = ""),BE$2,BE$1)),0),0),0)</f>
        <v>0</v>
      </c>
      <c r="BF48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89" s="313">
        <f>SUMIF(Consumo!$C$3:$C$862,tabItens[[#This Row],[CÓDIGO]],Consumo!$E$3:$E$862)</f>
        <v>0</v>
      </c>
      <c r="BH489" s="314">
        <f>IF(AND(tabItens[[#This Row],[Pend]] &gt; 0,tabItens[[#This Row],[Consumo]] &lt;&gt; 0), tabItens[[#This Row],[Pend]] / tabItens[[#This Row],[Consumo]], 0 )</f>
        <v>0</v>
      </c>
      <c r="BI489" s="313"/>
      <c r="BJ489" s="313"/>
      <c r="BK489" s="315" t="s">
        <v>907</v>
      </c>
    </row>
    <row r="490" spans="1:63" x14ac:dyDescent="0.3">
      <c r="A490" s="336">
        <v>59942</v>
      </c>
      <c r="B490" s="277" t="s">
        <v>1389</v>
      </c>
      <c r="C490" s="337" t="s">
        <v>346</v>
      </c>
      <c r="D490" s="338">
        <v>31.4</v>
      </c>
      <c r="E490" s="339"/>
      <c r="F490" s="339"/>
      <c r="G490" s="339" t="s">
        <v>892</v>
      </c>
      <c r="H490" s="281">
        <v>508</v>
      </c>
      <c r="I490" s="340">
        <v>103003</v>
      </c>
      <c r="J490" s="341">
        <v>31.4</v>
      </c>
      <c r="K490" s="342">
        <v>116</v>
      </c>
      <c r="L490" s="285">
        <f>IF(tabItens[[#This Row],[Média]] &gt; 0, tabItens[[#This Row],[QTDE ATUAL]] / tabItens[[#This Row],[Média]],999.9)</f>
        <v>50.380165289256198</v>
      </c>
      <c r="M490" s="286">
        <v>0</v>
      </c>
      <c r="N490" s="287">
        <f>tabItens[[#This Row],[VALOR UNIT.]] * tabItens[[#This Row],[LC]]</f>
        <v>0</v>
      </c>
      <c r="O490" s="344" t="s">
        <v>2178</v>
      </c>
      <c r="P490" s="289"/>
      <c r="Q490" s="345"/>
      <c r="R490" s="343"/>
      <c r="S490" s="346"/>
      <c r="T490" s="292">
        <f>ROUNDDOWN(IFERROR(tabItens[[#This Row],[ATA DT.VALID.]] - $D$1,0) / 30,0)</f>
        <v>-1507</v>
      </c>
      <c r="U490" s="277" t="s">
        <v>1388</v>
      </c>
      <c r="V490" s="293">
        <v>1</v>
      </c>
      <c r="W490" s="294" t="s">
        <v>906</v>
      </c>
      <c r="X490" s="295">
        <v>69</v>
      </c>
      <c r="Y490" s="296">
        <v>8</v>
      </c>
      <c r="Z490" s="297"/>
      <c r="AA490" s="298"/>
      <c r="AB490" s="299"/>
      <c r="AC490" s="299"/>
      <c r="AD490" s="298"/>
      <c r="AE490" s="299"/>
      <c r="AF490" s="292"/>
      <c r="AG490" s="300" t="s">
        <v>904</v>
      </c>
      <c r="AH490" s="301"/>
      <c r="AI490" s="292">
        <v>42</v>
      </c>
      <c r="AJ490" s="301">
        <v>44551</v>
      </c>
      <c r="AK490" s="301" t="s">
        <v>892</v>
      </c>
      <c r="AL490" s="301">
        <v>45141</v>
      </c>
      <c r="AM490" s="346"/>
      <c r="AN490" s="339"/>
      <c r="AO490" s="302" t="str">
        <f>_xlfn.IFNA(IF(VLOOKUP(tabItens[[#This Row],[CÓDIGO]],tabExcluirDoEstoque[#Data],1,FALSE),"sim",""),"")</f>
        <v/>
      </c>
      <c r="AP490" s="303" t="str">
        <f ca="1">IF(OR(ISBLANK(tabItens[[#This Row],[ATA DT.VALID.]]),tabItens[[#This Row],[ATA DT.VALID.]]="",tabItens[[#This Row],[ATA DT.VALID.]]=" "),"",IF(TYPE(tabItens[[#This Row],[ATA DT.VALID.]])=1,ROUNDUP((tabItens[[#This Row],[ATA DT.VALID.]]-TODAY())/7,0),""))</f>
        <v/>
      </c>
      <c r="AQ490" s="304">
        <v>0</v>
      </c>
      <c r="AR490" s="305" t="str">
        <f>IF(ISBLANK(tabItens[[#This Row],[CÓDIGO]]),"",IFERROR(VLOOKUP(tabItens[[#This Row],[CÓDIGO]],Consumo!$C$3:$AC$862,26,FALSE),0))</f>
        <v>08.2023</v>
      </c>
      <c r="AS490" s="306">
        <f>SUMIF(Consumo!$C$3:$C$862,tabItens[[#This Row],[CÓDIGO]],Consumo!$N$3:$N$862) + SUMIF(Consumo!$C$3:$C$862,tabItens[[#This Row],[CÓDIGO]],Consumo!$O$3:$O$862) + SUMIF(Consumo!$C$3:$C$862,tabItens[[#This Row],[CÓDIGO]],Consumo!$P$3:$P$862) + SUMIF(Consumo!$C$3:$C$862,tabItens[[#This Row],[CÓDIGO]],Consumo!$Q$3:$Q$862)</f>
        <v>51</v>
      </c>
      <c r="AT490" s="306">
        <f>SUMIF(Consumo!$C$3:$C$862,tabItens[[#This Row],[CÓDIGO]],Consumo!$Z$3:$Z$862)</f>
        <v>125</v>
      </c>
      <c r="AU490" s="307">
        <f>SUMIF(Consumo!$C$3:$C$862,tabItens[[#This Row],[CÓDIGO]],Consumo!$AA$3:$AA$862)</f>
        <v>39</v>
      </c>
      <c r="AV490" s="308">
        <f>SUMIF(Consumo!$C$3:$C$862,tabItens[[#This Row],[CÓDIGO]],Consumo!$Y$3:$Y$862)</f>
        <v>10.083333333333334</v>
      </c>
      <c r="AW490" s="281">
        <f>tabItens[[#This Row],[QTDE ATUAL]] + tabItens[[#This Row],[RC QTDE]] + tabItens[[#This Row],[AF SALDO]] + tabItens[[#This Row],[Recentes]]</f>
        <v>508</v>
      </c>
      <c r="AX490" s="309">
        <v>44</v>
      </c>
      <c r="AY490" s="309">
        <v>4</v>
      </c>
      <c r="AZ490" s="309">
        <f>IF(ISBLANK(tabItens[[#This Row],[CÓDIGO]]),"",tabItens[[#This Row],[PontoMês]] * (AZ$2+tabItens[[#This Row],[PontoQtM]]))</f>
        <v>176</v>
      </c>
      <c r="BA490" s="308">
        <f>tabItens[[#This Row],[PontoPed]] - tabItens[[#This Row],[Saldo]] + (1/10)</f>
        <v>-331.9</v>
      </c>
      <c r="BB490" s="308">
        <f xml:space="preserve"> tabItens[[#This Row],[PontoMês]] * BB$2 - tabItens[[#This Row],[QTDE ATUAL]] - (1/10)</f>
        <v>-464.1</v>
      </c>
      <c r="BC490" s="310">
        <f>IF( tabItens[[#This Row],[PontoPed]]&gt;0, IF(tabItens[[#This Row],[PontoPed]]&lt;1, 1, IF( tabItens[[#This Row],[Saldo]]&gt;tabItens[[#This Row],[PontoPed]], 0, (tabItens[[#This Row],[PontoPed]]-tabItens[[#This Row],[Saldo]])/tabItens[[#This Row],[PontoPed]] ) ), 0 )</f>
        <v>0</v>
      </c>
      <c r="BD490" s="311">
        <f>ROUNDDOWN(IF( OR( AND(tabItens[[#This Row],[PontoPed]]&lt;tabItens[[#This Row],[Saldo]],tabItens[[#This Row],[Saldo]]&gt;0), tabItens[[#This Row],[PontoPed]]=0), 99, IF(AND(tabItens[[#This Row],[Saldo]]=0,tabItens[[#This Row],[PontoPed]]&gt;0), 0, (1-tabItens[[#This Row],[PctAb]])*10 ) ),0)</f>
        <v>99</v>
      </c>
      <c r="BE490" s="312">
        <f>MAX(ROUNDDOWN( IF(tabItens[[#This Row],[Abaixo]] &gt; 0,   tabItens[[#This Row],[Abaixo]] + (tabItens[[#This Row],[PontoMês]] * IF( OR( ISBLANK(tabItens[[#This Row],[ATA Nº/ANO]]), tabItens[[#This Row],[ATA Nº/ANO]] = ""),BE$2,BE$1)),0),0),0)</f>
        <v>0</v>
      </c>
      <c r="BF49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0" s="313">
        <f>SUMIF(Consumo!$C$3:$C$862,tabItens[[#This Row],[CÓDIGO]],Consumo!$E$3:$E$862)</f>
        <v>0</v>
      </c>
      <c r="BH490" s="314">
        <f>IF(AND(tabItens[[#This Row],[Pend]] &gt; 0,tabItens[[#This Row],[Consumo]] &lt;&gt; 0), tabItens[[#This Row],[Pend]] / tabItens[[#This Row],[Consumo]], 0 )</f>
        <v>0</v>
      </c>
      <c r="BI490" s="313"/>
      <c r="BJ490" s="313"/>
      <c r="BK490" s="315" t="s">
        <v>907</v>
      </c>
    </row>
    <row r="491" spans="1:63" x14ac:dyDescent="0.3">
      <c r="A491" s="336">
        <v>64604</v>
      </c>
      <c r="B491" s="277" t="s">
        <v>1416</v>
      </c>
      <c r="C491" s="337" t="s">
        <v>346</v>
      </c>
      <c r="D491" s="338">
        <v>19.579999999999998</v>
      </c>
      <c r="E491" s="339"/>
      <c r="F491" s="339"/>
      <c r="G491" s="339" t="s">
        <v>892</v>
      </c>
      <c r="H491" s="281">
        <v>1361</v>
      </c>
      <c r="I491" s="340">
        <v>103003</v>
      </c>
      <c r="J491" s="341">
        <v>19.579999999999998</v>
      </c>
      <c r="K491" s="342">
        <v>48</v>
      </c>
      <c r="L491" s="285">
        <f>IF(tabItens[[#This Row],[Média]] &gt; 0, tabItens[[#This Row],[QTDE ATUAL]] / tabItens[[#This Row],[Média]],999.9)</f>
        <v>418.76923076923077</v>
      </c>
      <c r="M491" s="286">
        <v>0</v>
      </c>
      <c r="N491" s="287">
        <f>tabItens[[#This Row],[VALOR UNIT.]] * tabItens[[#This Row],[LC]]</f>
        <v>0</v>
      </c>
      <c r="O491" s="344" t="s">
        <v>2178</v>
      </c>
      <c r="P491" s="289"/>
      <c r="Q491" s="345"/>
      <c r="R491" s="343"/>
      <c r="S491" s="346"/>
      <c r="T491" s="292">
        <f>ROUNDDOWN(IFERROR(tabItens[[#This Row],[ATA DT.VALID.]] - $D$1,0) / 30,0)</f>
        <v>-1507</v>
      </c>
      <c r="U491" s="277" t="s">
        <v>1388</v>
      </c>
      <c r="V491" s="293">
        <v>1</v>
      </c>
      <c r="W491" s="294" t="s">
        <v>906</v>
      </c>
      <c r="X491" s="295">
        <v>69</v>
      </c>
      <c r="Y491" s="296">
        <v>8</v>
      </c>
      <c r="Z491" s="297"/>
      <c r="AA491" s="298"/>
      <c r="AB491" s="299"/>
      <c r="AC491" s="299"/>
      <c r="AD491" s="298"/>
      <c r="AE491" s="299"/>
      <c r="AF491" s="292"/>
      <c r="AG491" s="300" t="s">
        <v>904</v>
      </c>
      <c r="AH491" s="301"/>
      <c r="AI491" s="292">
        <v>32</v>
      </c>
      <c r="AJ491" s="301">
        <v>44551</v>
      </c>
      <c r="AK491" s="301" t="s">
        <v>892</v>
      </c>
      <c r="AL491" s="301">
        <v>45141</v>
      </c>
      <c r="AM491" s="346"/>
      <c r="AN491" s="339"/>
      <c r="AO491" s="302" t="str">
        <f>_xlfn.IFNA(IF(VLOOKUP(tabItens[[#This Row],[CÓDIGO]],tabExcluirDoEstoque[#Data],1,FALSE),"sim",""),"")</f>
        <v/>
      </c>
      <c r="AP491" s="303" t="str">
        <f ca="1">IF(OR(ISBLANK(tabItens[[#This Row],[ATA DT.VALID.]]),tabItens[[#This Row],[ATA DT.VALID.]]="",tabItens[[#This Row],[ATA DT.VALID.]]=" "),"",IF(TYPE(tabItens[[#This Row],[ATA DT.VALID.]])=1,ROUNDUP((tabItens[[#This Row],[ATA DT.VALID.]]-TODAY())/7,0),""))</f>
        <v/>
      </c>
      <c r="AQ491" s="304">
        <v>0</v>
      </c>
      <c r="AR491" s="305" t="str">
        <f>IF(ISBLANK(tabItens[[#This Row],[CÓDIGO]]),"",IFERROR(VLOOKUP(tabItens[[#This Row],[CÓDIGO]],Consumo!$C$3:$AC$862,26,FALSE),0))</f>
        <v>08.2023</v>
      </c>
      <c r="AS491" s="306">
        <f>SUMIF(Consumo!$C$3:$C$862,tabItens[[#This Row],[CÓDIGO]],Consumo!$N$3:$N$862) + SUMIF(Consumo!$C$3:$C$862,tabItens[[#This Row],[CÓDIGO]],Consumo!$O$3:$O$862) + SUMIF(Consumo!$C$3:$C$862,tabItens[[#This Row],[CÓDIGO]],Consumo!$P$3:$P$862) + SUMIF(Consumo!$C$3:$C$862,tabItens[[#This Row],[CÓDIGO]],Consumo!$Q$3:$Q$862)</f>
        <v>15</v>
      </c>
      <c r="AT491" s="306">
        <f>SUMIF(Consumo!$C$3:$C$862,tabItens[[#This Row],[CÓDIGO]],Consumo!$Z$3:$Z$862)</f>
        <v>48</v>
      </c>
      <c r="AU491" s="307">
        <f>SUMIF(Consumo!$C$3:$C$862,tabItens[[#This Row],[CÓDIGO]],Consumo!$AA$3:$AA$862)</f>
        <v>30</v>
      </c>
      <c r="AV491" s="308">
        <f>SUMIF(Consumo!$C$3:$C$862,tabItens[[#This Row],[CÓDIGO]],Consumo!$Y$3:$Y$862)</f>
        <v>3.25</v>
      </c>
      <c r="AW491" s="281">
        <f>tabItens[[#This Row],[QTDE ATUAL]] + tabItens[[#This Row],[RC QTDE]] + tabItens[[#This Row],[AF SALDO]] + tabItens[[#This Row],[Recentes]]</f>
        <v>1361</v>
      </c>
      <c r="AX491" s="309">
        <v>25</v>
      </c>
      <c r="AY491" s="309">
        <v>4</v>
      </c>
      <c r="AZ491" s="309">
        <f>IF(ISBLANK(tabItens[[#This Row],[CÓDIGO]]),"",tabItens[[#This Row],[PontoMês]] * (AZ$2+tabItens[[#This Row],[PontoQtM]]))</f>
        <v>100</v>
      </c>
      <c r="BA491" s="308">
        <f>tabItens[[#This Row],[PontoPed]] - tabItens[[#This Row],[Saldo]] + (1/10)</f>
        <v>-1260.9000000000001</v>
      </c>
      <c r="BB491" s="308">
        <f xml:space="preserve"> tabItens[[#This Row],[PontoMês]] * BB$2 - tabItens[[#This Row],[QTDE ATUAL]] - (1/10)</f>
        <v>-1336.1</v>
      </c>
      <c r="BC491" s="310">
        <f>IF( tabItens[[#This Row],[PontoPed]]&gt;0, IF(tabItens[[#This Row],[PontoPed]]&lt;1, 1, IF( tabItens[[#This Row],[Saldo]]&gt;tabItens[[#This Row],[PontoPed]], 0, (tabItens[[#This Row],[PontoPed]]-tabItens[[#This Row],[Saldo]])/tabItens[[#This Row],[PontoPed]] ) ), 0 )</f>
        <v>0</v>
      </c>
      <c r="BD491" s="311">
        <f>ROUNDDOWN(IF( OR( AND(tabItens[[#This Row],[PontoPed]]&lt;tabItens[[#This Row],[Saldo]],tabItens[[#This Row],[Saldo]]&gt;0), tabItens[[#This Row],[PontoPed]]=0), 99, IF(AND(tabItens[[#This Row],[Saldo]]=0,tabItens[[#This Row],[PontoPed]]&gt;0), 0, (1-tabItens[[#This Row],[PctAb]])*10 ) ),0)</f>
        <v>99</v>
      </c>
      <c r="BE491" s="312">
        <f>MAX(ROUNDDOWN( IF(tabItens[[#This Row],[Abaixo]] &gt; 0,   tabItens[[#This Row],[Abaixo]] + (tabItens[[#This Row],[PontoMês]] * IF( OR( ISBLANK(tabItens[[#This Row],[ATA Nº/ANO]]), tabItens[[#This Row],[ATA Nº/ANO]] = ""),BE$2,BE$1)),0),0),0)</f>
        <v>0</v>
      </c>
      <c r="BF4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1" s="313">
        <f>SUMIF(Consumo!$C$3:$C$862,tabItens[[#This Row],[CÓDIGO]],Consumo!$E$3:$E$862)</f>
        <v>0</v>
      </c>
      <c r="BH491" s="314">
        <f>IF(AND(tabItens[[#This Row],[Pend]] &gt; 0,tabItens[[#This Row],[Consumo]] &lt;&gt; 0), tabItens[[#This Row],[Pend]] / tabItens[[#This Row],[Consumo]], 0 )</f>
        <v>0</v>
      </c>
      <c r="BI491" s="313"/>
      <c r="BJ491" s="313"/>
      <c r="BK491" s="315" t="s">
        <v>907</v>
      </c>
    </row>
    <row r="492" spans="1:63" x14ac:dyDescent="0.3">
      <c r="A492" s="336">
        <v>64605</v>
      </c>
      <c r="B492" s="277" t="s">
        <v>1417</v>
      </c>
      <c r="C492" s="337" t="s">
        <v>346</v>
      </c>
      <c r="D492" s="338">
        <v>9.98</v>
      </c>
      <c r="E492" s="339"/>
      <c r="F492" s="339"/>
      <c r="G492" s="339" t="s">
        <v>892</v>
      </c>
      <c r="H492" s="281">
        <v>1020</v>
      </c>
      <c r="I492" s="340">
        <v>103003</v>
      </c>
      <c r="J492" s="341">
        <v>9.8965800000000002</v>
      </c>
      <c r="K492" s="342">
        <v>398</v>
      </c>
      <c r="L492" s="285">
        <f>IF(tabItens[[#This Row],[Média]] &gt; 0, tabItens[[#This Row],[QTDE ATUAL]] / tabItens[[#This Row],[Média]],999.9)</f>
        <v>27.881548974943051</v>
      </c>
      <c r="M492" s="286">
        <v>0</v>
      </c>
      <c r="N492" s="287">
        <f>tabItens[[#This Row],[VALOR UNIT.]] * tabItens[[#This Row],[LC]]</f>
        <v>0</v>
      </c>
      <c r="O492" s="344" t="s">
        <v>2178</v>
      </c>
      <c r="P492" s="289"/>
      <c r="Q492" s="345"/>
      <c r="R492" s="343"/>
      <c r="S492" s="346"/>
      <c r="T492" s="292">
        <f>ROUNDDOWN(IFERROR(tabItens[[#This Row],[ATA DT.VALID.]] - $D$1,0) / 30,0)</f>
        <v>-1507</v>
      </c>
      <c r="U492" s="277" t="s">
        <v>1388</v>
      </c>
      <c r="V492" s="293">
        <v>1</v>
      </c>
      <c r="W492" s="294" t="s">
        <v>906</v>
      </c>
      <c r="X492" s="295">
        <v>69</v>
      </c>
      <c r="Y492" s="296">
        <v>8</v>
      </c>
      <c r="Z492" s="297"/>
      <c r="AA492" s="298"/>
      <c r="AB492" s="299"/>
      <c r="AC492" s="299"/>
      <c r="AD492" s="298"/>
      <c r="AE492" s="299"/>
      <c r="AF492" s="292"/>
      <c r="AG492" s="300" t="s">
        <v>904</v>
      </c>
      <c r="AH492" s="301"/>
      <c r="AI492" s="292">
        <v>506</v>
      </c>
      <c r="AJ492" s="301">
        <v>45190</v>
      </c>
      <c r="AK492" s="301" t="s">
        <v>892</v>
      </c>
      <c r="AL492" s="301">
        <v>45156</v>
      </c>
      <c r="AM492" s="346"/>
      <c r="AN492" s="339"/>
      <c r="AO492" s="302" t="str">
        <f>_xlfn.IFNA(IF(VLOOKUP(tabItens[[#This Row],[CÓDIGO]],tabExcluirDoEstoque[#Data],1,FALSE),"sim",""),"")</f>
        <v/>
      </c>
      <c r="AP492" s="303" t="str">
        <f ca="1">IF(OR(ISBLANK(tabItens[[#This Row],[ATA DT.VALID.]]),tabItens[[#This Row],[ATA DT.VALID.]]="",tabItens[[#This Row],[ATA DT.VALID.]]=" "),"",IF(TYPE(tabItens[[#This Row],[ATA DT.VALID.]])=1,ROUNDUP((tabItens[[#This Row],[ATA DT.VALID.]]-TODAY())/7,0),""))</f>
        <v/>
      </c>
      <c r="AQ492" s="304">
        <v>0</v>
      </c>
      <c r="AR492" s="305" t="str">
        <f>IF(ISBLANK(tabItens[[#This Row],[CÓDIGO]]),"",IFERROR(VLOOKUP(tabItens[[#This Row],[CÓDIGO]],Consumo!$C$3:$AC$862,26,FALSE),0))</f>
        <v>08.2023</v>
      </c>
      <c r="AS492" s="306">
        <f>SUMIF(Consumo!$C$3:$C$862,tabItens[[#This Row],[CÓDIGO]],Consumo!$N$3:$N$862) + SUMIF(Consumo!$C$3:$C$862,tabItens[[#This Row],[CÓDIGO]],Consumo!$O$3:$O$862) + SUMIF(Consumo!$C$3:$C$862,tabItens[[#This Row],[CÓDIGO]],Consumo!$P$3:$P$862) + SUMIF(Consumo!$C$3:$C$862,tabItens[[#This Row],[CÓDIGO]],Consumo!$Q$3:$Q$862)</f>
        <v>62</v>
      </c>
      <c r="AT492" s="306">
        <f>SUMIF(Consumo!$C$3:$C$862,tabItens[[#This Row],[CÓDIGO]],Consumo!$Z$3:$Z$862)</f>
        <v>439</v>
      </c>
      <c r="AU492" s="307">
        <f>SUMIF(Consumo!$C$3:$C$862,tabItens[[#This Row],[CÓDIGO]],Consumo!$AA$3:$AA$862)</f>
        <v>106</v>
      </c>
      <c r="AV492" s="308">
        <f>SUMIF(Consumo!$C$3:$C$862,tabItens[[#This Row],[CÓDIGO]],Consumo!$Y$3:$Y$862)</f>
        <v>36.583333333333336</v>
      </c>
      <c r="AW492" s="281">
        <f>tabItens[[#This Row],[QTDE ATUAL]] + tabItens[[#This Row],[RC QTDE]] + tabItens[[#This Row],[AF SALDO]] + tabItens[[#This Row],[Recentes]]</f>
        <v>1020</v>
      </c>
      <c r="AX492" s="309">
        <v>50</v>
      </c>
      <c r="AY492" s="309">
        <v>4</v>
      </c>
      <c r="AZ492" s="309">
        <f>IF(ISBLANK(tabItens[[#This Row],[CÓDIGO]]),"",tabItens[[#This Row],[PontoMês]] * (AZ$2+tabItens[[#This Row],[PontoQtM]]))</f>
        <v>200</v>
      </c>
      <c r="BA492" s="308">
        <f>tabItens[[#This Row],[PontoPed]] - tabItens[[#This Row],[Saldo]] + (1/10)</f>
        <v>-819.9</v>
      </c>
      <c r="BB492" s="308">
        <f xml:space="preserve"> tabItens[[#This Row],[PontoMês]] * BB$2 - tabItens[[#This Row],[QTDE ATUAL]] - (1/10)</f>
        <v>-970.1</v>
      </c>
      <c r="BC492" s="310">
        <f>IF( tabItens[[#This Row],[PontoPed]]&gt;0, IF(tabItens[[#This Row],[PontoPed]]&lt;1, 1, IF( tabItens[[#This Row],[Saldo]]&gt;tabItens[[#This Row],[PontoPed]], 0, (tabItens[[#This Row],[PontoPed]]-tabItens[[#This Row],[Saldo]])/tabItens[[#This Row],[PontoPed]] ) ), 0 )</f>
        <v>0</v>
      </c>
      <c r="BD492" s="311">
        <f>ROUNDDOWN(IF( OR( AND(tabItens[[#This Row],[PontoPed]]&lt;tabItens[[#This Row],[Saldo]],tabItens[[#This Row],[Saldo]]&gt;0), tabItens[[#This Row],[PontoPed]]=0), 99, IF(AND(tabItens[[#This Row],[Saldo]]=0,tabItens[[#This Row],[PontoPed]]&gt;0), 0, (1-tabItens[[#This Row],[PctAb]])*10 ) ),0)</f>
        <v>99</v>
      </c>
      <c r="BE492" s="312">
        <f>MAX(ROUNDDOWN( IF(tabItens[[#This Row],[Abaixo]] &gt; 0,   tabItens[[#This Row],[Abaixo]] + (tabItens[[#This Row],[PontoMês]] * IF( OR( ISBLANK(tabItens[[#This Row],[ATA Nº/ANO]]), tabItens[[#This Row],[ATA Nº/ANO]] = ""),BE$2,BE$1)),0),0),0)</f>
        <v>0</v>
      </c>
      <c r="BF4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2" s="313">
        <f>SUMIF(Consumo!$C$3:$C$862,tabItens[[#This Row],[CÓDIGO]],Consumo!$E$3:$E$862)</f>
        <v>0</v>
      </c>
      <c r="BH492" s="314">
        <f>IF(AND(tabItens[[#This Row],[Pend]] &gt; 0,tabItens[[#This Row],[Consumo]] &lt;&gt; 0), tabItens[[#This Row],[Pend]] / tabItens[[#This Row],[Consumo]], 0 )</f>
        <v>0</v>
      </c>
      <c r="BI492" s="313"/>
      <c r="BJ492" s="313"/>
      <c r="BK492" s="315" t="s">
        <v>907</v>
      </c>
    </row>
    <row r="493" spans="1:63" x14ac:dyDescent="0.3">
      <c r="A493" s="336">
        <v>64627</v>
      </c>
      <c r="B493" s="277" t="s">
        <v>1423</v>
      </c>
      <c r="C493" s="337" t="s">
        <v>346</v>
      </c>
      <c r="D493" s="338">
        <v>66</v>
      </c>
      <c r="E493" s="339"/>
      <c r="F493" s="339"/>
      <c r="G493" s="339" t="s">
        <v>892</v>
      </c>
      <c r="H493" s="281">
        <v>2121</v>
      </c>
      <c r="I493" s="340">
        <v>103003</v>
      </c>
      <c r="J493" s="341">
        <v>66</v>
      </c>
      <c r="K493" s="342">
        <v>40</v>
      </c>
      <c r="L493" s="285">
        <f>IF(tabItens[[#This Row],[Média]] &gt; 0, tabItens[[#This Row],[QTDE ATUAL]] / tabItens[[#This Row],[Média]],999.9)</f>
        <v>978.92307692307702</v>
      </c>
      <c r="M493" s="286">
        <v>0</v>
      </c>
      <c r="N493" s="287">
        <f>tabItens[[#This Row],[VALOR UNIT.]] * tabItens[[#This Row],[LC]]</f>
        <v>0</v>
      </c>
      <c r="O493" s="344" t="s">
        <v>2178</v>
      </c>
      <c r="P493" s="289"/>
      <c r="Q493" s="345"/>
      <c r="R493" s="343"/>
      <c r="S493" s="346"/>
      <c r="T493" s="292">
        <f>ROUNDDOWN(IFERROR(tabItens[[#This Row],[ATA DT.VALID.]] - $D$1,0) / 30,0)</f>
        <v>-1507</v>
      </c>
      <c r="U493" s="277" t="s">
        <v>1388</v>
      </c>
      <c r="V493" s="293">
        <v>1</v>
      </c>
      <c r="W493" s="294" t="s">
        <v>906</v>
      </c>
      <c r="X493" s="295">
        <v>69</v>
      </c>
      <c r="Y493" s="296">
        <v>8</v>
      </c>
      <c r="Z493" s="297"/>
      <c r="AA493" s="298"/>
      <c r="AB493" s="299"/>
      <c r="AC493" s="299"/>
      <c r="AD493" s="298"/>
      <c r="AE493" s="299"/>
      <c r="AF493" s="292"/>
      <c r="AG493" s="300" t="s">
        <v>904</v>
      </c>
      <c r="AH493" s="301"/>
      <c r="AI493" s="292">
        <v>14</v>
      </c>
      <c r="AJ493" s="301">
        <v>44579</v>
      </c>
      <c r="AK493" s="301" t="s">
        <v>892</v>
      </c>
      <c r="AL493" s="301">
        <v>44883</v>
      </c>
      <c r="AM493" s="346"/>
      <c r="AN493" s="339"/>
      <c r="AO493" s="302" t="str">
        <f>_xlfn.IFNA(IF(VLOOKUP(tabItens[[#This Row],[CÓDIGO]],tabExcluirDoEstoque[#Data],1,FALSE),"sim",""),"")</f>
        <v/>
      </c>
      <c r="AP493" s="303" t="str">
        <f ca="1">IF(OR(ISBLANK(tabItens[[#This Row],[ATA DT.VALID.]]),tabItens[[#This Row],[ATA DT.VALID.]]="",tabItens[[#This Row],[ATA DT.VALID.]]=" "),"",IF(TYPE(tabItens[[#This Row],[ATA DT.VALID.]])=1,ROUNDUP((tabItens[[#This Row],[ATA DT.VALID.]]-TODAY())/7,0),""))</f>
        <v/>
      </c>
      <c r="AQ493" s="304">
        <v>0</v>
      </c>
      <c r="AR493" s="305" t="str">
        <f>IF(ISBLANK(tabItens[[#This Row],[CÓDIGO]]),"",IFERROR(VLOOKUP(tabItens[[#This Row],[CÓDIGO]],Consumo!$C$3:$AC$862,26,FALSE),0))</f>
        <v>05.2023</v>
      </c>
      <c r="AS493" s="306">
        <f>SUMIF(Consumo!$C$3:$C$862,tabItens[[#This Row],[CÓDIGO]],Consumo!$N$3:$N$862) + SUMIF(Consumo!$C$3:$C$862,tabItens[[#This Row],[CÓDIGO]],Consumo!$O$3:$O$862) + SUMIF(Consumo!$C$3:$C$862,tabItens[[#This Row],[CÓDIGO]],Consumo!$P$3:$P$862) + SUMIF(Consumo!$C$3:$C$862,tabItens[[#This Row],[CÓDIGO]],Consumo!$Q$3:$Q$862)</f>
        <v>0</v>
      </c>
      <c r="AT493" s="306">
        <f>SUMIF(Consumo!$C$3:$C$862,tabItens[[#This Row],[CÓDIGO]],Consumo!$Z$3:$Z$862)</f>
        <v>40</v>
      </c>
      <c r="AU493" s="307">
        <f>SUMIF(Consumo!$C$3:$C$862,tabItens[[#This Row],[CÓDIGO]],Consumo!$AA$3:$AA$862)</f>
        <v>40</v>
      </c>
      <c r="AV493" s="308">
        <f>SUMIF(Consumo!$C$3:$C$862,tabItens[[#This Row],[CÓDIGO]],Consumo!$Y$3:$Y$862)</f>
        <v>2.1666666666666665</v>
      </c>
      <c r="AW493" s="281">
        <f>tabItens[[#This Row],[QTDE ATUAL]] + tabItens[[#This Row],[RC QTDE]] + tabItens[[#This Row],[AF SALDO]] + tabItens[[#This Row],[Recentes]]</f>
        <v>2121</v>
      </c>
      <c r="AX493" s="309">
        <v>50</v>
      </c>
      <c r="AY493" s="309">
        <v>4</v>
      </c>
      <c r="AZ493" s="309">
        <f>IF(ISBLANK(tabItens[[#This Row],[CÓDIGO]]),"",tabItens[[#This Row],[PontoMês]] * (AZ$2+tabItens[[#This Row],[PontoQtM]]))</f>
        <v>200</v>
      </c>
      <c r="BA493" s="308">
        <f>tabItens[[#This Row],[PontoPed]] - tabItens[[#This Row],[Saldo]] + (1/10)</f>
        <v>-1920.9</v>
      </c>
      <c r="BB493" s="308">
        <f xml:space="preserve"> tabItens[[#This Row],[PontoMês]] * BB$2 - tabItens[[#This Row],[QTDE ATUAL]] - (1/10)</f>
        <v>-2071.1</v>
      </c>
      <c r="BC493" s="310">
        <f>IF( tabItens[[#This Row],[PontoPed]]&gt;0, IF(tabItens[[#This Row],[PontoPed]]&lt;1, 1, IF( tabItens[[#This Row],[Saldo]]&gt;tabItens[[#This Row],[PontoPed]], 0, (tabItens[[#This Row],[PontoPed]]-tabItens[[#This Row],[Saldo]])/tabItens[[#This Row],[PontoPed]] ) ), 0 )</f>
        <v>0</v>
      </c>
      <c r="BD493" s="311">
        <f>ROUNDDOWN(IF( OR( AND(tabItens[[#This Row],[PontoPed]]&lt;tabItens[[#This Row],[Saldo]],tabItens[[#This Row],[Saldo]]&gt;0), tabItens[[#This Row],[PontoPed]]=0), 99, IF(AND(tabItens[[#This Row],[Saldo]]=0,tabItens[[#This Row],[PontoPed]]&gt;0), 0, (1-tabItens[[#This Row],[PctAb]])*10 ) ),0)</f>
        <v>99</v>
      </c>
      <c r="BE493" s="312">
        <f>MAX(ROUNDDOWN( IF(tabItens[[#This Row],[Abaixo]] &gt; 0,   tabItens[[#This Row],[Abaixo]] + (tabItens[[#This Row],[PontoMês]] * IF( OR( ISBLANK(tabItens[[#This Row],[ATA Nº/ANO]]), tabItens[[#This Row],[ATA Nº/ANO]] = ""),BE$2,BE$1)),0),0),0)</f>
        <v>0</v>
      </c>
      <c r="BF4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3" s="313">
        <f>SUMIF(Consumo!$C$3:$C$862,tabItens[[#This Row],[CÓDIGO]],Consumo!$E$3:$E$862)</f>
        <v>0</v>
      </c>
      <c r="BH493" s="314">
        <f>IF(AND(tabItens[[#This Row],[Pend]] &gt; 0,tabItens[[#This Row],[Consumo]] &lt;&gt; 0), tabItens[[#This Row],[Pend]] / tabItens[[#This Row],[Consumo]], 0 )</f>
        <v>0</v>
      </c>
      <c r="BI493" s="313"/>
      <c r="BJ493" s="313"/>
      <c r="BK493" s="315" t="s">
        <v>907</v>
      </c>
    </row>
    <row r="494" spans="1:63" x14ac:dyDescent="0.3">
      <c r="A494" s="336">
        <v>64860</v>
      </c>
      <c r="B494" s="277" t="s">
        <v>1433</v>
      </c>
      <c r="C494" s="337" t="s">
        <v>346</v>
      </c>
      <c r="D494" s="338">
        <v>41</v>
      </c>
      <c r="E494" s="339"/>
      <c r="F494" s="339"/>
      <c r="G494" s="339" t="s">
        <v>892</v>
      </c>
      <c r="H494" s="281">
        <v>106</v>
      </c>
      <c r="I494" s="340">
        <v>103003</v>
      </c>
      <c r="J494" s="341">
        <v>41</v>
      </c>
      <c r="K494" s="342">
        <v>201</v>
      </c>
      <c r="L494" s="285">
        <f>IF(tabItens[[#This Row],[Média]] &gt; 0, tabItens[[#This Row],[QTDE ATUAL]] / tabItens[[#This Row],[Média]],999.9)</f>
        <v>9.5639097744360893</v>
      </c>
      <c r="M494" s="286">
        <v>0</v>
      </c>
      <c r="N494" s="287">
        <f>tabItens[[#This Row],[VALOR UNIT.]] * tabItens[[#This Row],[LC]]</f>
        <v>0</v>
      </c>
      <c r="O494" s="344" t="s">
        <v>2178</v>
      </c>
      <c r="P494" s="289"/>
      <c r="Q494" s="345"/>
      <c r="R494" s="343"/>
      <c r="S494" s="346"/>
      <c r="T494" s="292">
        <f>ROUNDDOWN(IFERROR(tabItens[[#This Row],[ATA DT.VALID.]] - $D$1,0) / 30,0)</f>
        <v>-1507</v>
      </c>
      <c r="U494" s="277" t="s">
        <v>1388</v>
      </c>
      <c r="V494" s="293">
        <v>1</v>
      </c>
      <c r="W494" s="294" t="s">
        <v>906</v>
      </c>
      <c r="X494" s="295">
        <v>69</v>
      </c>
      <c r="Y494" s="296">
        <v>8</v>
      </c>
      <c r="Z494" s="297"/>
      <c r="AA494" s="298"/>
      <c r="AB494" s="299"/>
      <c r="AC494" s="299"/>
      <c r="AD494" s="298"/>
      <c r="AE494" s="299"/>
      <c r="AF494" s="292"/>
      <c r="AG494" s="300" t="s">
        <v>904</v>
      </c>
      <c r="AH494" s="301"/>
      <c r="AI494" s="292">
        <v>68</v>
      </c>
      <c r="AJ494" s="301">
        <v>45184</v>
      </c>
      <c r="AK494" s="301" t="s">
        <v>892</v>
      </c>
      <c r="AL494" s="301">
        <v>45156</v>
      </c>
      <c r="AM494" s="346"/>
      <c r="AN494" s="339"/>
      <c r="AO494" s="302" t="str">
        <f>_xlfn.IFNA(IF(VLOOKUP(tabItens[[#This Row],[CÓDIGO]],tabExcluirDoEstoque[#Data],1,FALSE),"sim",""),"")</f>
        <v/>
      </c>
      <c r="AP494" s="303" t="str">
        <f ca="1">IF(OR(ISBLANK(tabItens[[#This Row],[ATA DT.VALID.]]),tabItens[[#This Row],[ATA DT.VALID.]]="",tabItens[[#This Row],[ATA DT.VALID.]]=" "),"",IF(TYPE(tabItens[[#This Row],[ATA DT.VALID.]])=1,ROUNDUP((tabItens[[#This Row],[ATA DT.VALID.]]-TODAY())/7,0),""))</f>
        <v/>
      </c>
      <c r="AQ494" s="304">
        <v>0</v>
      </c>
      <c r="AR494" s="305" t="str">
        <f>IF(ISBLANK(tabItens[[#This Row],[CÓDIGO]]),"",IFERROR(VLOOKUP(tabItens[[#This Row],[CÓDIGO]],Consumo!$C$3:$AC$862,26,FALSE),0))</f>
        <v>02.2023</v>
      </c>
      <c r="AS494" s="306">
        <f>SUMIF(Consumo!$C$3:$C$862,tabItens[[#This Row],[CÓDIGO]],Consumo!$N$3:$N$862) + SUMIF(Consumo!$C$3:$C$862,tabItens[[#This Row],[CÓDIGO]],Consumo!$O$3:$O$862) + SUMIF(Consumo!$C$3:$C$862,tabItens[[#This Row],[CÓDIGO]],Consumo!$P$3:$P$862) + SUMIF(Consumo!$C$3:$C$862,tabItens[[#This Row],[CÓDIGO]],Consumo!$Q$3:$Q$862)</f>
        <v>0</v>
      </c>
      <c r="AT494" s="306">
        <f>SUMIF(Consumo!$C$3:$C$862,tabItens[[#This Row],[CÓDIGO]],Consumo!$Z$3:$Z$862)</f>
        <v>201</v>
      </c>
      <c r="AU494" s="307">
        <f>SUMIF(Consumo!$C$3:$C$862,tabItens[[#This Row],[CÓDIGO]],Consumo!$AA$3:$AA$862)</f>
        <v>200</v>
      </c>
      <c r="AV494" s="308">
        <f>SUMIF(Consumo!$C$3:$C$862,tabItens[[#This Row],[CÓDIGO]],Consumo!$Y$3:$Y$862)</f>
        <v>11.083333333333334</v>
      </c>
      <c r="AW494" s="281">
        <f>tabItens[[#This Row],[QTDE ATUAL]] + tabItens[[#This Row],[RC QTDE]] + tabItens[[#This Row],[AF SALDO]] + tabItens[[#This Row],[Recentes]]</f>
        <v>106</v>
      </c>
      <c r="AX494" s="309">
        <v>10</v>
      </c>
      <c r="AY494" s="309">
        <v>4</v>
      </c>
      <c r="AZ494" s="309">
        <f>IF(ISBLANK(tabItens[[#This Row],[CÓDIGO]]),"",tabItens[[#This Row],[PontoMês]] * (AZ$2+tabItens[[#This Row],[PontoQtM]]))</f>
        <v>40</v>
      </c>
      <c r="BA494" s="308">
        <f>tabItens[[#This Row],[PontoPed]] - tabItens[[#This Row],[Saldo]] + (1/10)</f>
        <v>-65.900000000000006</v>
      </c>
      <c r="BB494" s="308">
        <f xml:space="preserve"> tabItens[[#This Row],[PontoMês]] * BB$2 - tabItens[[#This Row],[QTDE ATUAL]] - (1/10)</f>
        <v>-96.1</v>
      </c>
      <c r="BC494" s="310">
        <f>IF( tabItens[[#This Row],[PontoPed]]&gt;0, IF(tabItens[[#This Row],[PontoPed]]&lt;1, 1, IF( tabItens[[#This Row],[Saldo]]&gt;tabItens[[#This Row],[PontoPed]], 0, (tabItens[[#This Row],[PontoPed]]-tabItens[[#This Row],[Saldo]])/tabItens[[#This Row],[PontoPed]] ) ), 0 )</f>
        <v>0</v>
      </c>
      <c r="BD494" s="311">
        <f>ROUNDDOWN(IF( OR( AND(tabItens[[#This Row],[PontoPed]]&lt;tabItens[[#This Row],[Saldo]],tabItens[[#This Row],[Saldo]]&gt;0), tabItens[[#This Row],[PontoPed]]=0), 99, IF(AND(tabItens[[#This Row],[Saldo]]=0,tabItens[[#This Row],[PontoPed]]&gt;0), 0, (1-tabItens[[#This Row],[PctAb]])*10 ) ),0)</f>
        <v>99</v>
      </c>
      <c r="BE494" s="312">
        <f>MAX(ROUNDDOWN( IF(tabItens[[#This Row],[Abaixo]] &gt; 0,   tabItens[[#This Row],[Abaixo]] + (tabItens[[#This Row],[PontoMês]] * IF( OR( ISBLANK(tabItens[[#This Row],[ATA Nº/ANO]]), tabItens[[#This Row],[ATA Nº/ANO]] = ""),BE$2,BE$1)),0),0),0)</f>
        <v>0</v>
      </c>
      <c r="BF4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4" s="313">
        <f>SUMIF(Consumo!$C$3:$C$862,tabItens[[#This Row],[CÓDIGO]],Consumo!$E$3:$E$862)</f>
        <v>0</v>
      </c>
      <c r="BH494" s="314">
        <f>IF(AND(tabItens[[#This Row],[Pend]] &gt; 0,tabItens[[#This Row],[Consumo]] &lt;&gt; 0), tabItens[[#This Row],[Pend]] / tabItens[[#This Row],[Consumo]], 0 )</f>
        <v>0</v>
      </c>
      <c r="BI494" s="313"/>
      <c r="BJ494" s="313"/>
      <c r="BK494" s="315" t="s">
        <v>907</v>
      </c>
    </row>
    <row r="495" spans="1:63" x14ac:dyDescent="0.3">
      <c r="A495" s="336">
        <v>64861</v>
      </c>
      <c r="B495" s="277" t="s">
        <v>1434</v>
      </c>
      <c r="C495" s="337" t="s">
        <v>346</v>
      </c>
      <c r="D495" s="338">
        <v>38.89</v>
      </c>
      <c r="E495" s="339"/>
      <c r="F495" s="339"/>
      <c r="G495" s="339" t="s">
        <v>892</v>
      </c>
      <c r="H495" s="281">
        <v>1790</v>
      </c>
      <c r="I495" s="340">
        <v>103003</v>
      </c>
      <c r="J495" s="341">
        <v>38.89</v>
      </c>
      <c r="K495" s="342"/>
      <c r="L495" s="285">
        <f>IF(tabItens[[#This Row],[Média]] &gt; 0, tabItens[[#This Row],[QTDE ATUAL]] / tabItens[[#This Row],[Média]],999.9)</f>
        <v>999.9</v>
      </c>
      <c r="M495" s="286">
        <v>0</v>
      </c>
      <c r="N495" s="287">
        <f>tabItens[[#This Row],[VALOR UNIT.]] * tabItens[[#This Row],[LC]]</f>
        <v>0</v>
      </c>
      <c r="O495" s="344" t="s">
        <v>2178</v>
      </c>
      <c r="P495" s="289"/>
      <c r="Q495" s="345"/>
      <c r="R495" s="343"/>
      <c r="S495" s="346"/>
      <c r="T495" s="292">
        <f>ROUNDDOWN(IFERROR(tabItens[[#This Row],[ATA DT.VALID.]] - $D$1,0) / 30,0)</f>
        <v>-1507</v>
      </c>
      <c r="U495" s="277" t="s">
        <v>1388</v>
      </c>
      <c r="V495" s="293">
        <v>1</v>
      </c>
      <c r="W495" s="294" t="s">
        <v>906</v>
      </c>
      <c r="X495" s="295">
        <v>69</v>
      </c>
      <c r="Y495" s="296">
        <v>8</v>
      </c>
      <c r="Z495" s="297"/>
      <c r="AA495" s="298"/>
      <c r="AB495" s="299"/>
      <c r="AC495" s="299"/>
      <c r="AD495" s="298"/>
      <c r="AE495" s="299"/>
      <c r="AF495" s="292"/>
      <c r="AG495" s="300" t="s">
        <v>904</v>
      </c>
      <c r="AH495" s="301"/>
      <c r="AI495" s="292">
        <v>0</v>
      </c>
      <c r="AJ495" s="301">
        <v>44579</v>
      </c>
      <c r="AK495" s="301" t="s">
        <v>892</v>
      </c>
      <c r="AL495" s="301">
        <v>44883</v>
      </c>
      <c r="AM495" s="346"/>
      <c r="AN495" s="339"/>
      <c r="AO495" s="302" t="str">
        <f>_xlfn.IFNA(IF(VLOOKUP(tabItens[[#This Row],[CÓDIGO]],tabExcluirDoEstoque[#Data],1,FALSE),"sim",""),"")</f>
        <v/>
      </c>
      <c r="AP495" s="303" t="str">
        <f ca="1">IF(OR(ISBLANK(tabItens[[#This Row],[ATA DT.VALID.]]),tabItens[[#This Row],[ATA DT.VALID.]]="",tabItens[[#This Row],[ATA DT.VALID.]]=" "),"",IF(TYPE(tabItens[[#This Row],[ATA DT.VALID.]])=1,ROUNDUP((tabItens[[#This Row],[ATA DT.VALID.]]-TODAY())/7,0),""))</f>
        <v/>
      </c>
      <c r="AQ495" s="304">
        <v>0</v>
      </c>
      <c r="AR495" s="305">
        <f>IF(ISBLANK(tabItens[[#This Row],[CÓDIGO]]),"",IFERROR(VLOOKUP(tabItens[[#This Row],[CÓDIGO]],Consumo!$C$3:$AC$862,26,FALSE),0))</f>
        <v>0</v>
      </c>
      <c r="AS495" s="306">
        <f>SUMIF(Consumo!$C$3:$C$862,tabItens[[#This Row],[CÓDIGO]],Consumo!$N$3:$N$862) + SUMIF(Consumo!$C$3:$C$862,tabItens[[#This Row],[CÓDIGO]],Consumo!$O$3:$O$862) + SUMIF(Consumo!$C$3:$C$862,tabItens[[#This Row],[CÓDIGO]],Consumo!$P$3:$P$862) + SUMIF(Consumo!$C$3:$C$862,tabItens[[#This Row],[CÓDIGO]],Consumo!$Q$3:$Q$862)</f>
        <v>0</v>
      </c>
      <c r="AT495" s="306">
        <f>SUMIF(Consumo!$C$3:$C$862,tabItens[[#This Row],[CÓDIGO]],Consumo!$Z$3:$Z$862)</f>
        <v>0</v>
      </c>
      <c r="AU495" s="307">
        <f>SUMIF(Consumo!$C$3:$C$862,tabItens[[#This Row],[CÓDIGO]],Consumo!$AA$3:$AA$862)</f>
        <v>0</v>
      </c>
      <c r="AV495" s="308">
        <f>SUMIF(Consumo!$C$3:$C$862,tabItens[[#This Row],[CÓDIGO]],Consumo!$Y$3:$Y$862)</f>
        <v>0</v>
      </c>
      <c r="AW495" s="281">
        <f>tabItens[[#This Row],[QTDE ATUAL]] + tabItens[[#This Row],[RC QTDE]] + tabItens[[#This Row],[AF SALDO]] + tabItens[[#This Row],[Recentes]]</f>
        <v>1790</v>
      </c>
      <c r="AX495" s="309">
        <v>35</v>
      </c>
      <c r="AY495" s="309">
        <v>4</v>
      </c>
      <c r="AZ495" s="309">
        <f>IF(ISBLANK(tabItens[[#This Row],[CÓDIGO]]),"",tabItens[[#This Row],[PontoMês]] * (AZ$2+tabItens[[#This Row],[PontoQtM]]))</f>
        <v>140</v>
      </c>
      <c r="BA495" s="308">
        <f>tabItens[[#This Row],[PontoPed]] - tabItens[[#This Row],[Saldo]] + (1/10)</f>
        <v>-1649.9</v>
      </c>
      <c r="BB495" s="308">
        <f xml:space="preserve"> tabItens[[#This Row],[PontoMês]] * BB$2 - tabItens[[#This Row],[QTDE ATUAL]] - (1/10)</f>
        <v>-1755.1</v>
      </c>
      <c r="BC495" s="310">
        <f>IF( tabItens[[#This Row],[PontoPed]]&gt;0, IF(tabItens[[#This Row],[PontoPed]]&lt;1, 1, IF( tabItens[[#This Row],[Saldo]]&gt;tabItens[[#This Row],[PontoPed]], 0, (tabItens[[#This Row],[PontoPed]]-tabItens[[#This Row],[Saldo]])/tabItens[[#This Row],[PontoPed]] ) ), 0 )</f>
        <v>0</v>
      </c>
      <c r="BD495" s="311">
        <f>ROUNDDOWN(IF( OR( AND(tabItens[[#This Row],[PontoPed]]&lt;tabItens[[#This Row],[Saldo]],tabItens[[#This Row],[Saldo]]&gt;0), tabItens[[#This Row],[PontoPed]]=0), 99, IF(AND(tabItens[[#This Row],[Saldo]]=0,tabItens[[#This Row],[PontoPed]]&gt;0), 0, (1-tabItens[[#This Row],[PctAb]])*10 ) ),0)</f>
        <v>99</v>
      </c>
      <c r="BE495" s="312">
        <f>MAX(ROUNDDOWN( IF(tabItens[[#This Row],[Abaixo]] &gt; 0,   tabItens[[#This Row],[Abaixo]] + (tabItens[[#This Row],[PontoMês]] * IF( OR( ISBLANK(tabItens[[#This Row],[ATA Nº/ANO]]), tabItens[[#This Row],[ATA Nº/ANO]] = ""),BE$2,BE$1)),0),0),0)</f>
        <v>0</v>
      </c>
      <c r="BF4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5" s="313">
        <f>SUMIF(Consumo!$C$3:$C$862,tabItens[[#This Row],[CÓDIGO]],Consumo!$E$3:$E$862)</f>
        <v>0</v>
      </c>
      <c r="BH495" s="314">
        <f>IF(AND(tabItens[[#This Row],[Pend]] &gt; 0,tabItens[[#This Row],[Consumo]] &lt;&gt; 0), tabItens[[#This Row],[Pend]] / tabItens[[#This Row],[Consumo]], 0 )</f>
        <v>0</v>
      </c>
      <c r="BI495" s="313"/>
      <c r="BJ495" s="313"/>
      <c r="BK495" s="315" t="s">
        <v>907</v>
      </c>
    </row>
    <row r="496" spans="1:63" x14ac:dyDescent="0.3">
      <c r="A496" s="336">
        <v>77786</v>
      </c>
      <c r="B496" s="277" t="s">
        <v>1475</v>
      </c>
      <c r="C496" s="337" t="s">
        <v>264</v>
      </c>
      <c r="D496" s="338">
        <v>115</v>
      </c>
      <c r="E496" s="339"/>
      <c r="F496" s="339"/>
      <c r="G496" s="339" t="s">
        <v>892</v>
      </c>
      <c r="H496" s="281">
        <v>50</v>
      </c>
      <c r="I496" s="340">
        <v>103003</v>
      </c>
      <c r="J496" s="341">
        <v>115</v>
      </c>
      <c r="K496" s="342"/>
      <c r="L496" s="285">
        <f>IF(tabItens[[#This Row],[Média]] &gt; 0, tabItens[[#This Row],[QTDE ATUAL]] / tabItens[[#This Row],[Média]],999.9)</f>
        <v>999.9</v>
      </c>
      <c r="M496" s="286">
        <v>0</v>
      </c>
      <c r="N496" s="287">
        <f>tabItens[[#This Row],[VALOR UNIT.]] * tabItens[[#This Row],[LC]]</f>
        <v>0</v>
      </c>
      <c r="O496" s="344" t="s">
        <v>2178</v>
      </c>
      <c r="P496" s="289"/>
      <c r="Q496" s="345"/>
      <c r="R496" s="343"/>
      <c r="S496" s="346"/>
      <c r="T496" s="292">
        <f>ROUNDDOWN(IFERROR(tabItens[[#This Row],[ATA DT.VALID.]] - $D$1,0) / 30,0)</f>
        <v>-1507</v>
      </c>
      <c r="U496" s="277" t="s">
        <v>1388</v>
      </c>
      <c r="V496" s="293">
        <v>1</v>
      </c>
      <c r="W496" s="294" t="s">
        <v>906</v>
      </c>
      <c r="X496" s="295">
        <v>69</v>
      </c>
      <c r="Y496" s="296">
        <v>8</v>
      </c>
      <c r="Z496" s="297"/>
      <c r="AA496" s="298"/>
      <c r="AB496" s="299"/>
      <c r="AC496" s="299"/>
      <c r="AD496" s="298"/>
      <c r="AE496" s="299"/>
      <c r="AF496" s="292"/>
      <c r="AG496" s="300" t="s">
        <v>904</v>
      </c>
      <c r="AH496" s="301"/>
      <c r="AI496" s="292">
        <v>0</v>
      </c>
      <c r="AJ496" s="301">
        <v>44067</v>
      </c>
      <c r="AK496" s="301">
        <v>38064</v>
      </c>
      <c r="AL496" s="301">
        <v>44047</v>
      </c>
      <c r="AM496" s="346"/>
      <c r="AN496" s="339"/>
      <c r="AO496" s="302" t="str">
        <f>_xlfn.IFNA(IF(VLOOKUP(tabItens[[#This Row],[CÓDIGO]],tabExcluirDoEstoque[#Data],1,FALSE),"sim",""),"")</f>
        <v/>
      </c>
      <c r="AP496" s="303" t="str">
        <f ca="1">IF(OR(ISBLANK(tabItens[[#This Row],[ATA DT.VALID.]]),tabItens[[#This Row],[ATA DT.VALID.]]="",tabItens[[#This Row],[ATA DT.VALID.]]=" "),"",IF(TYPE(tabItens[[#This Row],[ATA DT.VALID.]])=1,ROUNDUP((tabItens[[#This Row],[ATA DT.VALID.]]-TODAY())/7,0),""))</f>
        <v/>
      </c>
      <c r="AQ496" s="304">
        <v>0</v>
      </c>
      <c r="AR496" s="305">
        <f>IF(ISBLANK(tabItens[[#This Row],[CÓDIGO]]),"",IFERROR(VLOOKUP(tabItens[[#This Row],[CÓDIGO]],Consumo!$C$3:$AC$862,26,FALSE),0))</f>
        <v>0</v>
      </c>
      <c r="AS496" s="306">
        <f>SUMIF(Consumo!$C$3:$C$862,tabItens[[#This Row],[CÓDIGO]],Consumo!$N$3:$N$862) + SUMIF(Consumo!$C$3:$C$862,tabItens[[#This Row],[CÓDIGO]],Consumo!$O$3:$O$862) + SUMIF(Consumo!$C$3:$C$862,tabItens[[#This Row],[CÓDIGO]],Consumo!$P$3:$P$862) + SUMIF(Consumo!$C$3:$C$862,tabItens[[#This Row],[CÓDIGO]],Consumo!$Q$3:$Q$862)</f>
        <v>0</v>
      </c>
      <c r="AT496" s="306">
        <f>SUMIF(Consumo!$C$3:$C$862,tabItens[[#This Row],[CÓDIGO]],Consumo!$Z$3:$Z$862)</f>
        <v>0</v>
      </c>
      <c r="AU496" s="307">
        <f>SUMIF(Consumo!$C$3:$C$862,tabItens[[#This Row],[CÓDIGO]],Consumo!$AA$3:$AA$862)</f>
        <v>0</v>
      </c>
      <c r="AV496" s="308">
        <f>SUMIF(Consumo!$C$3:$C$862,tabItens[[#This Row],[CÓDIGO]],Consumo!$Y$3:$Y$862)</f>
        <v>0</v>
      </c>
      <c r="AW496" s="281">
        <f>tabItens[[#This Row],[QTDE ATUAL]] + tabItens[[#This Row],[RC QTDE]] + tabItens[[#This Row],[AF SALDO]] + tabItens[[#This Row],[Recentes]]</f>
        <v>50</v>
      </c>
      <c r="AX496" s="309">
        <v>5</v>
      </c>
      <c r="AY496" s="309">
        <v>4</v>
      </c>
      <c r="AZ496" s="309">
        <f>IF(ISBLANK(tabItens[[#This Row],[CÓDIGO]]),"",tabItens[[#This Row],[PontoMês]] * (AZ$2+tabItens[[#This Row],[PontoQtM]]))</f>
        <v>20</v>
      </c>
      <c r="BA496" s="308">
        <f>tabItens[[#This Row],[PontoPed]] - tabItens[[#This Row],[Saldo]] + (1/10)</f>
        <v>-29.9</v>
      </c>
      <c r="BB496" s="308">
        <f xml:space="preserve"> tabItens[[#This Row],[PontoMês]] * BB$2 - tabItens[[#This Row],[QTDE ATUAL]] - (1/10)</f>
        <v>-45.1</v>
      </c>
      <c r="BC496" s="310">
        <f>IF( tabItens[[#This Row],[PontoPed]]&gt;0, IF(tabItens[[#This Row],[PontoPed]]&lt;1, 1, IF( tabItens[[#This Row],[Saldo]]&gt;tabItens[[#This Row],[PontoPed]], 0, (tabItens[[#This Row],[PontoPed]]-tabItens[[#This Row],[Saldo]])/tabItens[[#This Row],[PontoPed]] ) ), 0 )</f>
        <v>0</v>
      </c>
      <c r="BD496" s="311">
        <f>ROUNDDOWN(IF( OR( AND(tabItens[[#This Row],[PontoPed]]&lt;tabItens[[#This Row],[Saldo]],tabItens[[#This Row],[Saldo]]&gt;0), tabItens[[#This Row],[PontoPed]]=0), 99, IF(AND(tabItens[[#This Row],[Saldo]]=0,tabItens[[#This Row],[PontoPed]]&gt;0), 0, (1-tabItens[[#This Row],[PctAb]])*10 ) ),0)</f>
        <v>99</v>
      </c>
      <c r="BE496" s="312">
        <f>MAX(ROUNDDOWN( IF(tabItens[[#This Row],[Abaixo]] &gt; 0,   tabItens[[#This Row],[Abaixo]] + (tabItens[[#This Row],[PontoMês]] * IF( OR( ISBLANK(tabItens[[#This Row],[ATA Nº/ANO]]), tabItens[[#This Row],[ATA Nº/ANO]] = ""),BE$2,BE$1)),0),0),0)</f>
        <v>0</v>
      </c>
      <c r="BF49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6" s="313">
        <f>SUMIF(Consumo!$C$3:$C$862,tabItens[[#This Row],[CÓDIGO]],Consumo!$E$3:$E$862)</f>
        <v>0</v>
      </c>
      <c r="BH496" s="314">
        <f>IF(AND(tabItens[[#This Row],[Pend]] &gt; 0,tabItens[[#This Row],[Consumo]] &lt;&gt; 0), tabItens[[#This Row],[Pend]] / tabItens[[#This Row],[Consumo]], 0 )</f>
        <v>0</v>
      </c>
      <c r="BI496" s="313"/>
      <c r="BJ496" s="313"/>
      <c r="BK496" s="315" t="s">
        <v>907</v>
      </c>
    </row>
    <row r="497" spans="1:63" x14ac:dyDescent="0.3">
      <c r="A497" s="336">
        <v>61046</v>
      </c>
      <c r="B497" s="277" t="s">
        <v>1396</v>
      </c>
      <c r="C497" s="337" t="s">
        <v>346</v>
      </c>
      <c r="D497" s="338">
        <v>144</v>
      </c>
      <c r="E497" s="339"/>
      <c r="F497" s="339"/>
      <c r="G497" s="339" t="s">
        <v>892</v>
      </c>
      <c r="H497" s="281">
        <v>496</v>
      </c>
      <c r="I497" s="340">
        <v>103003</v>
      </c>
      <c r="J497" s="341">
        <v>144</v>
      </c>
      <c r="K497" s="342">
        <v>13</v>
      </c>
      <c r="L497" s="285">
        <f>IF(tabItens[[#This Row],[Média]] &gt; 0, tabItens[[#This Row],[QTDE ATUAL]] / tabItens[[#This Row],[Média]],999.9)</f>
        <v>457.84615384615387</v>
      </c>
      <c r="M497" s="286">
        <v>0</v>
      </c>
      <c r="N497" s="287">
        <f>tabItens[[#This Row],[VALOR UNIT.]] * tabItens[[#This Row],[LC]]</f>
        <v>0</v>
      </c>
      <c r="O497" s="344" t="s">
        <v>2179</v>
      </c>
      <c r="P497" s="289"/>
      <c r="Q497" s="345"/>
      <c r="R497" s="343"/>
      <c r="S497" s="346"/>
      <c r="T497" s="292">
        <f>ROUNDDOWN(IFERROR(tabItens[[#This Row],[ATA DT.VALID.]] - $D$1,0) / 30,0)</f>
        <v>-1507</v>
      </c>
      <c r="U497" s="277" t="s">
        <v>1300</v>
      </c>
      <c r="V497" s="293">
        <v>1</v>
      </c>
      <c r="W497" s="294" t="s">
        <v>2106</v>
      </c>
      <c r="X497" s="295">
        <v>69</v>
      </c>
      <c r="Y497" s="296">
        <v>3</v>
      </c>
      <c r="Z497" s="297"/>
      <c r="AA497" s="298"/>
      <c r="AB497" s="299"/>
      <c r="AC497" s="299"/>
      <c r="AD497" s="298"/>
      <c r="AE497" s="299"/>
      <c r="AF497" s="292"/>
      <c r="AG497" s="300" t="s">
        <v>904</v>
      </c>
      <c r="AH497" s="301"/>
      <c r="AI497" s="292">
        <v>4</v>
      </c>
      <c r="AJ497" s="301">
        <v>44510</v>
      </c>
      <c r="AK497" s="301" t="s">
        <v>892</v>
      </c>
      <c r="AL497" s="301">
        <v>44483</v>
      </c>
      <c r="AM497" s="346"/>
      <c r="AN497" s="339"/>
      <c r="AO497" s="302" t="str">
        <f>_xlfn.IFNA(IF(VLOOKUP(tabItens[[#This Row],[CÓDIGO]],tabExcluirDoEstoque[#Data],1,FALSE),"sim",""),"")</f>
        <v/>
      </c>
      <c r="AP497" s="303" t="str">
        <f ca="1">IF(OR(ISBLANK(tabItens[[#This Row],[ATA DT.VALID.]]),tabItens[[#This Row],[ATA DT.VALID.]]="",tabItens[[#This Row],[ATA DT.VALID.]]=" "),"",IF(TYPE(tabItens[[#This Row],[ATA DT.VALID.]])=1,ROUNDUP((tabItens[[#This Row],[ATA DT.VALID.]]-TODAY())/7,0),""))</f>
        <v/>
      </c>
      <c r="AQ497" s="304">
        <v>0</v>
      </c>
      <c r="AR497" s="305" t="str">
        <f>IF(ISBLANK(tabItens[[#This Row],[CÓDIGO]]),"",IFERROR(VLOOKUP(tabItens[[#This Row],[CÓDIGO]],Consumo!$C$3:$AC$862,26,FALSE),0))</f>
        <v>03.2023</v>
      </c>
      <c r="AS497" s="306">
        <f>SUMIF(Consumo!$C$3:$C$862,tabItens[[#This Row],[CÓDIGO]],Consumo!$N$3:$N$862) + SUMIF(Consumo!$C$3:$C$862,tabItens[[#This Row],[CÓDIGO]],Consumo!$O$3:$O$862) + SUMIF(Consumo!$C$3:$C$862,tabItens[[#This Row],[CÓDIGO]],Consumo!$P$3:$P$862) + SUMIF(Consumo!$C$3:$C$862,tabItens[[#This Row],[CÓDIGO]],Consumo!$Q$3:$Q$862)</f>
        <v>0</v>
      </c>
      <c r="AT497" s="306">
        <f>SUMIF(Consumo!$C$3:$C$862,tabItens[[#This Row],[CÓDIGO]],Consumo!$Z$3:$Z$862)</f>
        <v>13</v>
      </c>
      <c r="AU497" s="307">
        <f>SUMIF(Consumo!$C$3:$C$862,tabItens[[#This Row],[CÓDIGO]],Consumo!$AA$3:$AA$862)</f>
        <v>4</v>
      </c>
      <c r="AV497" s="308">
        <f>SUMIF(Consumo!$C$3:$C$862,tabItens[[#This Row],[CÓDIGO]],Consumo!$Y$3:$Y$862)</f>
        <v>1.0833333333333333</v>
      </c>
      <c r="AW497" s="281">
        <f>tabItens[[#This Row],[QTDE ATUAL]] + tabItens[[#This Row],[RC QTDE]] + tabItens[[#This Row],[AF SALDO]] + tabItens[[#This Row],[Recentes]]</f>
        <v>496</v>
      </c>
      <c r="AX497" s="309">
        <v>8</v>
      </c>
      <c r="AY497" s="309">
        <v>4</v>
      </c>
      <c r="AZ497" s="309">
        <f>IF(ISBLANK(tabItens[[#This Row],[CÓDIGO]]),"",tabItens[[#This Row],[PontoMês]] * (AZ$2+tabItens[[#This Row],[PontoQtM]]))</f>
        <v>32</v>
      </c>
      <c r="BA497" s="308">
        <f>tabItens[[#This Row],[PontoPed]] - tabItens[[#This Row],[Saldo]] + (1/10)</f>
        <v>-463.9</v>
      </c>
      <c r="BB497" s="308">
        <f xml:space="preserve"> tabItens[[#This Row],[PontoMês]] * BB$2 - tabItens[[#This Row],[QTDE ATUAL]] - (1/10)</f>
        <v>-488.1</v>
      </c>
      <c r="BC497" s="310">
        <f>IF( tabItens[[#This Row],[PontoPed]]&gt;0, IF(tabItens[[#This Row],[PontoPed]]&lt;1, 1, IF( tabItens[[#This Row],[Saldo]]&gt;tabItens[[#This Row],[PontoPed]], 0, (tabItens[[#This Row],[PontoPed]]-tabItens[[#This Row],[Saldo]])/tabItens[[#This Row],[PontoPed]] ) ), 0 )</f>
        <v>0</v>
      </c>
      <c r="BD497" s="311">
        <f>ROUNDDOWN(IF( OR( AND(tabItens[[#This Row],[PontoPed]]&lt;tabItens[[#This Row],[Saldo]],tabItens[[#This Row],[Saldo]]&gt;0), tabItens[[#This Row],[PontoPed]]=0), 99, IF(AND(tabItens[[#This Row],[Saldo]]=0,tabItens[[#This Row],[PontoPed]]&gt;0), 0, (1-tabItens[[#This Row],[PctAb]])*10 ) ),0)</f>
        <v>99</v>
      </c>
      <c r="BE497" s="312">
        <f>MAX(ROUNDDOWN( IF(tabItens[[#This Row],[Abaixo]] &gt; 0,   tabItens[[#This Row],[Abaixo]] + (tabItens[[#This Row],[PontoMês]] * IF( OR( ISBLANK(tabItens[[#This Row],[ATA Nº/ANO]]), tabItens[[#This Row],[ATA Nº/ANO]] = ""),BE$2,BE$1)),0),0),0)</f>
        <v>0</v>
      </c>
      <c r="BF49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7" s="313">
        <f>SUMIF(Consumo!$C$3:$C$862,tabItens[[#This Row],[CÓDIGO]],Consumo!$E$3:$E$862)</f>
        <v>0</v>
      </c>
      <c r="BH497" s="314">
        <f>IF(AND(tabItens[[#This Row],[Pend]] &gt; 0,tabItens[[#This Row],[Consumo]] &lt;&gt; 0), tabItens[[#This Row],[Pend]] / tabItens[[#This Row],[Consumo]], 0 )</f>
        <v>0</v>
      </c>
      <c r="BI497" s="313"/>
      <c r="BJ497" s="313"/>
      <c r="BK497" s="315" t="s">
        <v>907</v>
      </c>
    </row>
    <row r="498" spans="1:63" x14ac:dyDescent="0.3">
      <c r="A498" s="336">
        <v>64607</v>
      </c>
      <c r="B498" s="277" t="s">
        <v>1418</v>
      </c>
      <c r="C498" s="337" t="s">
        <v>346</v>
      </c>
      <c r="D498" s="338">
        <v>49.4</v>
      </c>
      <c r="E498" s="339"/>
      <c r="F498" s="339"/>
      <c r="G498" s="339" t="s">
        <v>892</v>
      </c>
      <c r="H498" s="281">
        <v>1236</v>
      </c>
      <c r="I498" s="340">
        <v>103003</v>
      </c>
      <c r="J498" s="341">
        <v>49.4</v>
      </c>
      <c r="K498" s="342">
        <v>510</v>
      </c>
      <c r="L498" s="285">
        <f>IF(tabItens[[#This Row],[Média]] &gt; 0, tabItens[[#This Row],[QTDE ATUAL]] / tabItens[[#This Row],[Média]],999.9)</f>
        <v>29.139489194499021</v>
      </c>
      <c r="M498" s="286">
        <v>0</v>
      </c>
      <c r="N498" s="287">
        <f>tabItens[[#This Row],[VALOR UNIT.]] * tabItens[[#This Row],[LC]]</f>
        <v>0</v>
      </c>
      <c r="O498" s="344" t="s">
        <v>2179</v>
      </c>
      <c r="P498" s="289"/>
      <c r="Q498" s="345"/>
      <c r="R498" s="343"/>
      <c r="S498" s="346"/>
      <c r="T498" s="292">
        <f>ROUNDDOWN(IFERROR(tabItens[[#This Row],[ATA DT.VALID.]] - $D$1,0) / 30,0)</f>
        <v>-1507</v>
      </c>
      <c r="U498" s="277" t="s">
        <v>1300</v>
      </c>
      <c r="V498" s="293">
        <v>1</v>
      </c>
      <c r="W498" s="294" t="s">
        <v>2106</v>
      </c>
      <c r="X498" s="295">
        <v>69</v>
      </c>
      <c r="Y498" s="296">
        <v>3</v>
      </c>
      <c r="Z498" s="297"/>
      <c r="AA498" s="298"/>
      <c r="AB498" s="299"/>
      <c r="AC498" s="299"/>
      <c r="AD498" s="298"/>
      <c r="AE498" s="299"/>
      <c r="AF498" s="292"/>
      <c r="AG498" s="300" t="s">
        <v>904</v>
      </c>
      <c r="AH498" s="301"/>
      <c r="AI498" s="292">
        <v>170</v>
      </c>
      <c r="AJ498" s="301">
        <v>45181</v>
      </c>
      <c r="AK498" s="301" t="s">
        <v>892</v>
      </c>
      <c r="AL498" s="301">
        <v>45128</v>
      </c>
      <c r="AM498" s="346"/>
      <c r="AN498" s="339"/>
      <c r="AO498" s="302" t="str">
        <f>_xlfn.IFNA(IF(VLOOKUP(tabItens[[#This Row],[CÓDIGO]],tabExcluirDoEstoque[#Data],1,FALSE),"sim",""),"")</f>
        <v/>
      </c>
      <c r="AP498" s="303" t="str">
        <f ca="1">IF(OR(ISBLANK(tabItens[[#This Row],[ATA DT.VALID.]]),tabItens[[#This Row],[ATA DT.VALID.]]="",tabItens[[#This Row],[ATA DT.VALID.]]=" "),"",IF(TYPE(tabItens[[#This Row],[ATA DT.VALID.]])=1,ROUNDUP((tabItens[[#This Row],[ATA DT.VALID.]]-TODAY())/7,0),""))</f>
        <v/>
      </c>
      <c r="AQ498" s="304">
        <v>0</v>
      </c>
      <c r="AR498" s="305" t="str">
        <f>IF(ISBLANK(tabItens[[#This Row],[CÓDIGO]]),"",IFERROR(VLOOKUP(tabItens[[#This Row],[CÓDIGO]],Consumo!$C$3:$AC$862,26,FALSE),0))</f>
        <v>07.2023</v>
      </c>
      <c r="AS498" s="306">
        <f>SUMIF(Consumo!$C$3:$C$862,tabItens[[#This Row],[CÓDIGO]],Consumo!$N$3:$N$862) + SUMIF(Consumo!$C$3:$C$862,tabItens[[#This Row],[CÓDIGO]],Consumo!$O$3:$O$862) + SUMIF(Consumo!$C$3:$C$862,tabItens[[#This Row],[CÓDIGO]],Consumo!$P$3:$P$862) + SUMIF(Consumo!$C$3:$C$862,tabItens[[#This Row],[CÓDIGO]],Consumo!$Q$3:$Q$862)</f>
        <v>150</v>
      </c>
      <c r="AT498" s="306">
        <f>SUMIF(Consumo!$C$3:$C$862,tabItens[[#This Row],[CÓDIGO]],Consumo!$Z$3:$Z$862)</f>
        <v>514</v>
      </c>
      <c r="AU498" s="307">
        <f>SUMIF(Consumo!$C$3:$C$862,tabItens[[#This Row],[CÓDIGO]],Consumo!$AA$3:$AA$862)</f>
        <v>190</v>
      </c>
      <c r="AV498" s="308">
        <f>SUMIF(Consumo!$C$3:$C$862,tabItens[[#This Row],[CÓDIGO]],Consumo!$Y$3:$Y$862)</f>
        <v>42.416666666666664</v>
      </c>
      <c r="AW498" s="281">
        <f>tabItens[[#This Row],[QTDE ATUAL]] + tabItens[[#This Row],[RC QTDE]] + tabItens[[#This Row],[AF SALDO]] + tabItens[[#This Row],[Recentes]]</f>
        <v>1236</v>
      </c>
      <c r="AX498" s="309">
        <v>27</v>
      </c>
      <c r="AY498" s="309">
        <v>4</v>
      </c>
      <c r="AZ498" s="309">
        <f>IF(ISBLANK(tabItens[[#This Row],[CÓDIGO]]),"",tabItens[[#This Row],[PontoMês]] * (AZ$2+tabItens[[#This Row],[PontoQtM]]))</f>
        <v>108</v>
      </c>
      <c r="BA498" s="308">
        <f>tabItens[[#This Row],[PontoPed]] - tabItens[[#This Row],[Saldo]] + (1/10)</f>
        <v>-1127.9000000000001</v>
      </c>
      <c r="BB498" s="308">
        <f xml:space="preserve"> tabItens[[#This Row],[PontoMês]] * BB$2 - tabItens[[#This Row],[QTDE ATUAL]] - (1/10)</f>
        <v>-1209.0999999999999</v>
      </c>
      <c r="BC498" s="310">
        <f>IF( tabItens[[#This Row],[PontoPed]]&gt;0, IF(tabItens[[#This Row],[PontoPed]]&lt;1, 1, IF( tabItens[[#This Row],[Saldo]]&gt;tabItens[[#This Row],[PontoPed]], 0, (tabItens[[#This Row],[PontoPed]]-tabItens[[#This Row],[Saldo]])/tabItens[[#This Row],[PontoPed]] ) ), 0 )</f>
        <v>0</v>
      </c>
      <c r="BD498" s="311">
        <f>ROUNDDOWN(IF( OR( AND(tabItens[[#This Row],[PontoPed]]&lt;tabItens[[#This Row],[Saldo]],tabItens[[#This Row],[Saldo]]&gt;0), tabItens[[#This Row],[PontoPed]]=0), 99, IF(AND(tabItens[[#This Row],[Saldo]]=0,tabItens[[#This Row],[PontoPed]]&gt;0), 0, (1-tabItens[[#This Row],[PctAb]])*10 ) ),0)</f>
        <v>99</v>
      </c>
      <c r="BE498" s="312">
        <f>MAX(ROUNDDOWN( IF(tabItens[[#This Row],[Abaixo]] &gt; 0,   tabItens[[#This Row],[Abaixo]] + (tabItens[[#This Row],[PontoMês]] * IF( OR( ISBLANK(tabItens[[#This Row],[ATA Nº/ANO]]), tabItens[[#This Row],[ATA Nº/ANO]] = ""),BE$2,BE$1)),0),0),0)</f>
        <v>0</v>
      </c>
      <c r="BF49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8" s="313">
        <f>SUMIF(Consumo!$C$3:$C$862,tabItens[[#This Row],[CÓDIGO]],Consumo!$E$3:$E$862)</f>
        <v>4</v>
      </c>
      <c r="BH498" s="314">
        <f>IF(AND(tabItens[[#This Row],[Pend]] &gt; 0,tabItens[[#This Row],[Consumo]] &lt;&gt; 0), tabItens[[#This Row],[Pend]] / tabItens[[#This Row],[Consumo]], 0 )</f>
        <v>7.7821011673151752E-3</v>
      </c>
      <c r="BI498" s="313"/>
      <c r="BJ498" s="313"/>
      <c r="BK498" s="315" t="s">
        <v>907</v>
      </c>
    </row>
    <row r="499" spans="1:63" x14ac:dyDescent="0.3">
      <c r="A499" s="336">
        <v>64609</v>
      </c>
      <c r="B499" s="277" t="s">
        <v>1419</v>
      </c>
      <c r="C499" s="337" t="s">
        <v>346</v>
      </c>
      <c r="D499" s="338">
        <v>62</v>
      </c>
      <c r="E499" s="339"/>
      <c r="F499" s="339"/>
      <c r="G499" s="339" t="s">
        <v>892</v>
      </c>
      <c r="H499" s="281">
        <v>435</v>
      </c>
      <c r="I499" s="340">
        <v>103003</v>
      </c>
      <c r="J499" s="341">
        <v>62</v>
      </c>
      <c r="K499" s="342">
        <v>286</v>
      </c>
      <c r="L499" s="285">
        <f>IF(tabItens[[#This Row],[Média]] &gt; 0, tabItens[[#This Row],[QTDE ATUAL]] / tabItens[[#This Row],[Média]],999.9)</f>
        <v>19.051094890510949</v>
      </c>
      <c r="M499" s="286">
        <v>0</v>
      </c>
      <c r="N499" s="287">
        <f>tabItens[[#This Row],[VALOR UNIT.]] * tabItens[[#This Row],[LC]]</f>
        <v>0</v>
      </c>
      <c r="O499" s="344" t="s">
        <v>2179</v>
      </c>
      <c r="P499" s="289"/>
      <c r="Q499" s="345"/>
      <c r="R499" s="343"/>
      <c r="S499" s="346"/>
      <c r="T499" s="292">
        <f>ROUNDDOWN(IFERROR(tabItens[[#This Row],[ATA DT.VALID.]] - $D$1,0) / 30,0)</f>
        <v>-1507</v>
      </c>
      <c r="U499" s="277" t="s">
        <v>1300</v>
      </c>
      <c r="V499" s="293">
        <v>1</v>
      </c>
      <c r="W499" s="294" t="s">
        <v>2106</v>
      </c>
      <c r="X499" s="295">
        <v>69</v>
      </c>
      <c r="Y499" s="296">
        <v>3</v>
      </c>
      <c r="Z499" s="297"/>
      <c r="AA499" s="298"/>
      <c r="AB499" s="299"/>
      <c r="AC499" s="299"/>
      <c r="AD499" s="298"/>
      <c r="AE499" s="299"/>
      <c r="AF499" s="292"/>
      <c r="AG499" s="300" t="s">
        <v>904</v>
      </c>
      <c r="AH499" s="301"/>
      <c r="AI499" s="292">
        <v>96</v>
      </c>
      <c r="AJ499" s="301">
        <v>44510</v>
      </c>
      <c r="AK499" s="301" t="s">
        <v>892</v>
      </c>
      <c r="AL499" s="301">
        <v>44781</v>
      </c>
      <c r="AM499" s="346"/>
      <c r="AN499" s="339"/>
      <c r="AO499" s="302" t="str">
        <f>_xlfn.IFNA(IF(VLOOKUP(tabItens[[#This Row],[CÓDIGO]],tabExcluirDoEstoque[#Data],1,FALSE),"sim",""),"")</f>
        <v/>
      </c>
      <c r="AP499" s="303" t="str">
        <f ca="1">IF(OR(ISBLANK(tabItens[[#This Row],[ATA DT.VALID.]]),tabItens[[#This Row],[ATA DT.VALID.]]="",tabItens[[#This Row],[ATA DT.VALID.]]=" "),"",IF(TYPE(tabItens[[#This Row],[ATA DT.VALID.]])=1,ROUNDUP((tabItens[[#This Row],[ATA DT.VALID.]]-TODAY())/7,0),""))</f>
        <v/>
      </c>
      <c r="AQ499" s="304">
        <v>0</v>
      </c>
      <c r="AR499" s="305" t="str">
        <f>IF(ISBLANK(tabItens[[#This Row],[CÓDIGO]]),"",IFERROR(VLOOKUP(tabItens[[#This Row],[CÓDIGO]],Consumo!$C$3:$AC$862,26,FALSE),0))</f>
        <v>06.2023</v>
      </c>
      <c r="AS499" s="306">
        <f>SUMIF(Consumo!$C$3:$C$862,tabItens[[#This Row],[CÓDIGO]],Consumo!$N$3:$N$862) + SUMIF(Consumo!$C$3:$C$862,tabItens[[#This Row],[CÓDIGO]],Consumo!$O$3:$O$862) + SUMIF(Consumo!$C$3:$C$862,tabItens[[#This Row],[CÓDIGO]],Consumo!$P$3:$P$862) + SUMIF(Consumo!$C$3:$C$862,tabItens[[#This Row],[CÓDIGO]],Consumo!$Q$3:$Q$862)</f>
        <v>100</v>
      </c>
      <c r="AT499" s="306">
        <f>SUMIF(Consumo!$C$3:$C$862,tabItens[[#This Row],[CÓDIGO]],Consumo!$Z$3:$Z$862)</f>
        <v>286</v>
      </c>
      <c r="AU499" s="307">
        <f>SUMIF(Consumo!$C$3:$C$862,tabItens[[#This Row],[CÓDIGO]],Consumo!$AA$3:$AA$862)</f>
        <v>100</v>
      </c>
      <c r="AV499" s="308">
        <f>SUMIF(Consumo!$C$3:$C$862,tabItens[[#This Row],[CÓDIGO]],Consumo!$Y$3:$Y$862)</f>
        <v>22.833333333333332</v>
      </c>
      <c r="AW499" s="281">
        <f>tabItens[[#This Row],[QTDE ATUAL]] + tabItens[[#This Row],[RC QTDE]] + tabItens[[#This Row],[AF SALDO]] + tabItens[[#This Row],[Recentes]]</f>
        <v>435</v>
      </c>
      <c r="AX499" s="309">
        <v>28</v>
      </c>
      <c r="AY499" s="309">
        <v>4</v>
      </c>
      <c r="AZ499" s="309">
        <f>IF(ISBLANK(tabItens[[#This Row],[CÓDIGO]]),"",tabItens[[#This Row],[PontoMês]] * (AZ$2+tabItens[[#This Row],[PontoQtM]]))</f>
        <v>112</v>
      </c>
      <c r="BA499" s="308">
        <f>tabItens[[#This Row],[PontoPed]] - tabItens[[#This Row],[Saldo]] + (1/10)</f>
        <v>-322.89999999999998</v>
      </c>
      <c r="BB499" s="308">
        <f xml:space="preserve"> tabItens[[#This Row],[PontoMês]] * BB$2 - tabItens[[#This Row],[QTDE ATUAL]] - (1/10)</f>
        <v>-407.1</v>
      </c>
      <c r="BC499" s="310">
        <f>IF( tabItens[[#This Row],[PontoPed]]&gt;0, IF(tabItens[[#This Row],[PontoPed]]&lt;1, 1, IF( tabItens[[#This Row],[Saldo]]&gt;tabItens[[#This Row],[PontoPed]], 0, (tabItens[[#This Row],[PontoPed]]-tabItens[[#This Row],[Saldo]])/tabItens[[#This Row],[PontoPed]] ) ), 0 )</f>
        <v>0</v>
      </c>
      <c r="BD499" s="311">
        <f>ROUNDDOWN(IF( OR( AND(tabItens[[#This Row],[PontoPed]]&lt;tabItens[[#This Row],[Saldo]],tabItens[[#This Row],[Saldo]]&gt;0), tabItens[[#This Row],[PontoPed]]=0), 99, IF(AND(tabItens[[#This Row],[Saldo]]=0,tabItens[[#This Row],[PontoPed]]&gt;0), 0, (1-tabItens[[#This Row],[PctAb]])*10 ) ),0)</f>
        <v>99</v>
      </c>
      <c r="BE499" s="312">
        <f>MAX(ROUNDDOWN( IF(tabItens[[#This Row],[Abaixo]] &gt; 0,   tabItens[[#This Row],[Abaixo]] + (tabItens[[#This Row],[PontoMês]] * IF( OR( ISBLANK(tabItens[[#This Row],[ATA Nº/ANO]]), tabItens[[#This Row],[ATA Nº/ANO]] = ""),BE$2,BE$1)),0),0),0)</f>
        <v>0</v>
      </c>
      <c r="BF49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499" s="313">
        <f>SUMIF(Consumo!$C$3:$C$862,tabItens[[#This Row],[CÓDIGO]],Consumo!$E$3:$E$862)</f>
        <v>0</v>
      </c>
      <c r="BH499" s="314">
        <f>IF(AND(tabItens[[#This Row],[Pend]] &gt; 0,tabItens[[#This Row],[Consumo]] &lt;&gt; 0), tabItens[[#This Row],[Pend]] / tabItens[[#This Row],[Consumo]], 0 )</f>
        <v>0</v>
      </c>
      <c r="BI499" s="313"/>
      <c r="BJ499" s="313"/>
      <c r="BK499" s="315" t="s">
        <v>907</v>
      </c>
    </row>
    <row r="500" spans="1:63" x14ac:dyDescent="0.3">
      <c r="A500" s="336">
        <v>64625</v>
      </c>
      <c r="B500" s="277" t="s">
        <v>1421</v>
      </c>
      <c r="C500" s="337" t="s">
        <v>346</v>
      </c>
      <c r="D500" s="338">
        <v>61.42</v>
      </c>
      <c r="E500" s="339"/>
      <c r="F500" s="339"/>
      <c r="G500" s="339" t="s">
        <v>892</v>
      </c>
      <c r="H500" s="281">
        <v>677</v>
      </c>
      <c r="I500" s="340">
        <v>103003</v>
      </c>
      <c r="J500" s="341">
        <v>61.42</v>
      </c>
      <c r="K500" s="342">
        <v>60</v>
      </c>
      <c r="L500" s="285">
        <f>IF(tabItens[[#This Row],[Média]] &gt; 0, tabItens[[#This Row],[QTDE ATUAL]] / tabItens[[#This Row],[Média]],999.9)</f>
        <v>153.28301886792451</v>
      </c>
      <c r="M500" s="286">
        <v>0</v>
      </c>
      <c r="N500" s="287">
        <f>tabItens[[#This Row],[VALOR UNIT.]] * tabItens[[#This Row],[LC]]</f>
        <v>0</v>
      </c>
      <c r="O500" s="344" t="s">
        <v>2179</v>
      </c>
      <c r="P500" s="289"/>
      <c r="Q500" s="345"/>
      <c r="R500" s="343"/>
      <c r="S500" s="346"/>
      <c r="T500" s="292">
        <f>ROUNDDOWN(IFERROR(tabItens[[#This Row],[ATA DT.VALID.]] - $D$1,0) / 30,0)</f>
        <v>-1507</v>
      </c>
      <c r="U500" s="277" t="s">
        <v>1388</v>
      </c>
      <c r="V500" s="293">
        <v>1</v>
      </c>
      <c r="W500" s="294" t="s">
        <v>906</v>
      </c>
      <c r="X500" s="295">
        <v>69</v>
      </c>
      <c r="Y500" s="296">
        <v>8</v>
      </c>
      <c r="Z500" s="297"/>
      <c r="AA500" s="298"/>
      <c r="AB500" s="299"/>
      <c r="AC500" s="299"/>
      <c r="AD500" s="298"/>
      <c r="AE500" s="299"/>
      <c r="AF500" s="292"/>
      <c r="AG500" s="300" t="s">
        <v>904</v>
      </c>
      <c r="AH500" s="301"/>
      <c r="AI500" s="292">
        <v>20</v>
      </c>
      <c r="AJ500" s="301">
        <v>44893</v>
      </c>
      <c r="AK500" s="301" t="s">
        <v>892</v>
      </c>
      <c r="AL500" s="301">
        <v>44881</v>
      </c>
      <c r="AM500" s="346"/>
      <c r="AN500" s="339"/>
      <c r="AO500" s="302" t="str">
        <f>_xlfn.IFNA(IF(VLOOKUP(tabItens[[#This Row],[CÓDIGO]],tabExcluirDoEstoque[#Data],1,FALSE),"sim",""),"")</f>
        <v/>
      </c>
      <c r="AP500" s="303" t="str">
        <f ca="1">IF(OR(ISBLANK(tabItens[[#This Row],[ATA DT.VALID.]]),tabItens[[#This Row],[ATA DT.VALID.]]="",tabItens[[#This Row],[ATA DT.VALID.]]=" "),"",IF(TYPE(tabItens[[#This Row],[ATA DT.VALID.]])=1,ROUNDUP((tabItens[[#This Row],[ATA DT.VALID.]]-TODAY())/7,0),""))</f>
        <v/>
      </c>
      <c r="AQ500" s="304">
        <v>0</v>
      </c>
      <c r="AR500" s="305" t="str">
        <f>IF(ISBLANK(tabItens[[#This Row],[CÓDIGO]]),"",IFERROR(VLOOKUP(tabItens[[#This Row],[CÓDIGO]],Consumo!$C$3:$AC$862,26,FALSE),0))</f>
        <v>02.2023</v>
      </c>
      <c r="AS500" s="306">
        <f>SUMIF(Consumo!$C$3:$C$862,tabItens[[#This Row],[CÓDIGO]],Consumo!$N$3:$N$862) + SUMIF(Consumo!$C$3:$C$862,tabItens[[#This Row],[CÓDIGO]],Consumo!$O$3:$O$862) + SUMIF(Consumo!$C$3:$C$862,tabItens[[#This Row],[CÓDIGO]],Consumo!$P$3:$P$862) + SUMIF(Consumo!$C$3:$C$862,tabItens[[#This Row],[CÓDIGO]],Consumo!$Q$3:$Q$862)</f>
        <v>0</v>
      </c>
      <c r="AT500" s="306">
        <f>SUMIF(Consumo!$C$3:$C$862,tabItens[[#This Row],[CÓDIGO]],Consumo!$Z$3:$Z$862)</f>
        <v>60</v>
      </c>
      <c r="AU500" s="307">
        <f>SUMIF(Consumo!$C$3:$C$862,tabItens[[#This Row],[CÓDIGO]],Consumo!$AA$3:$AA$862)</f>
        <v>35</v>
      </c>
      <c r="AV500" s="308">
        <f>SUMIF(Consumo!$C$3:$C$862,tabItens[[#This Row],[CÓDIGO]],Consumo!$Y$3:$Y$862)</f>
        <v>4.416666666666667</v>
      </c>
      <c r="AW500" s="281">
        <f>tabItens[[#This Row],[QTDE ATUAL]] + tabItens[[#This Row],[RC QTDE]] + tabItens[[#This Row],[AF SALDO]] + tabItens[[#This Row],[Recentes]]</f>
        <v>677</v>
      </c>
      <c r="AX500" s="309">
        <v>34</v>
      </c>
      <c r="AY500" s="309">
        <v>4</v>
      </c>
      <c r="AZ500" s="309">
        <f>IF(ISBLANK(tabItens[[#This Row],[CÓDIGO]]),"",tabItens[[#This Row],[PontoMês]] * (AZ$2+tabItens[[#This Row],[PontoQtM]]))</f>
        <v>136</v>
      </c>
      <c r="BA500" s="308">
        <f>tabItens[[#This Row],[PontoPed]] - tabItens[[#This Row],[Saldo]] + (1/10)</f>
        <v>-540.9</v>
      </c>
      <c r="BB500" s="308">
        <f xml:space="preserve"> tabItens[[#This Row],[PontoMês]] * BB$2 - tabItens[[#This Row],[QTDE ATUAL]] - (1/10)</f>
        <v>-643.1</v>
      </c>
      <c r="BC500" s="310">
        <f>IF( tabItens[[#This Row],[PontoPed]]&gt;0, IF(tabItens[[#This Row],[PontoPed]]&lt;1, 1, IF( tabItens[[#This Row],[Saldo]]&gt;tabItens[[#This Row],[PontoPed]], 0, (tabItens[[#This Row],[PontoPed]]-tabItens[[#This Row],[Saldo]])/tabItens[[#This Row],[PontoPed]] ) ), 0 )</f>
        <v>0</v>
      </c>
      <c r="BD500" s="311">
        <f>ROUNDDOWN(IF( OR( AND(tabItens[[#This Row],[PontoPed]]&lt;tabItens[[#This Row],[Saldo]],tabItens[[#This Row],[Saldo]]&gt;0), tabItens[[#This Row],[PontoPed]]=0), 99, IF(AND(tabItens[[#This Row],[Saldo]]=0,tabItens[[#This Row],[PontoPed]]&gt;0), 0, (1-tabItens[[#This Row],[PctAb]])*10 ) ),0)</f>
        <v>99</v>
      </c>
      <c r="BE500" s="312">
        <f>MAX(ROUNDDOWN( IF(tabItens[[#This Row],[Abaixo]] &gt; 0,   tabItens[[#This Row],[Abaixo]] + (tabItens[[#This Row],[PontoMês]] * IF( OR( ISBLANK(tabItens[[#This Row],[ATA Nº/ANO]]), tabItens[[#This Row],[ATA Nº/ANO]] = ""),BE$2,BE$1)),0),0),0)</f>
        <v>0</v>
      </c>
      <c r="BF50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0" s="313">
        <f>SUMIF(Consumo!$C$3:$C$862,tabItens[[#This Row],[CÓDIGO]],Consumo!$E$3:$E$862)</f>
        <v>0</v>
      </c>
      <c r="BH500" s="314">
        <f>IF(AND(tabItens[[#This Row],[Pend]] &gt; 0,tabItens[[#This Row],[Consumo]] &lt;&gt; 0), tabItens[[#This Row],[Pend]] / tabItens[[#This Row],[Consumo]], 0 )</f>
        <v>0</v>
      </c>
      <c r="BI500" s="313"/>
      <c r="BJ500" s="313"/>
      <c r="BK500" s="315" t="s">
        <v>907</v>
      </c>
    </row>
    <row r="501" spans="1:63" x14ac:dyDescent="0.3">
      <c r="A501" s="336">
        <v>64817</v>
      </c>
      <c r="B501" s="277" t="s">
        <v>1431</v>
      </c>
      <c r="C501" s="337" t="s">
        <v>346</v>
      </c>
      <c r="D501" s="338">
        <v>16</v>
      </c>
      <c r="E501" s="339"/>
      <c r="F501" s="339"/>
      <c r="G501" s="339" t="s">
        <v>892</v>
      </c>
      <c r="H501" s="281">
        <v>86</v>
      </c>
      <c r="I501" s="340">
        <v>103003</v>
      </c>
      <c r="J501" s="341">
        <v>16</v>
      </c>
      <c r="K501" s="342">
        <v>2</v>
      </c>
      <c r="L501" s="285">
        <f>IF(tabItens[[#This Row],[Média]] &gt; 0, tabItens[[#This Row],[QTDE ATUAL]] / tabItens[[#This Row],[Média]],999.9)</f>
        <v>1032</v>
      </c>
      <c r="M501" s="286">
        <v>0</v>
      </c>
      <c r="N501" s="287">
        <f>tabItens[[#This Row],[VALOR UNIT.]] * tabItens[[#This Row],[LC]]</f>
        <v>0</v>
      </c>
      <c r="O501" s="344" t="s">
        <v>2179</v>
      </c>
      <c r="P501" s="289"/>
      <c r="Q501" s="345"/>
      <c r="R501" s="343"/>
      <c r="S501" s="346"/>
      <c r="T501" s="292">
        <f>ROUNDDOWN(IFERROR(tabItens[[#This Row],[ATA DT.VALID.]] - $D$1,0) / 30,0)</f>
        <v>-1507</v>
      </c>
      <c r="U501" s="277" t="s">
        <v>1388</v>
      </c>
      <c r="V501" s="293">
        <v>1</v>
      </c>
      <c r="W501" s="294" t="s">
        <v>906</v>
      </c>
      <c r="X501" s="295">
        <v>69</v>
      </c>
      <c r="Y501" s="296">
        <v>8</v>
      </c>
      <c r="Z501" s="297"/>
      <c r="AA501" s="298"/>
      <c r="AB501" s="299"/>
      <c r="AC501" s="299"/>
      <c r="AD501" s="298"/>
      <c r="AE501" s="299"/>
      <c r="AF501" s="292"/>
      <c r="AG501" s="300" t="s">
        <v>904</v>
      </c>
      <c r="AH501" s="301"/>
      <c r="AI501" s="292">
        <v>0</v>
      </c>
      <c r="AJ501" s="301">
        <v>43788</v>
      </c>
      <c r="AK501" s="301" t="s">
        <v>892</v>
      </c>
      <c r="AL501" s="301">
        <v>44012</v>
      </c>
      <c r="AM501" s="346"/>
      <c r="AN501" s="339"/>
      <c r="AO501" s="302" t="str">
        <f>_xlfn.IFNA(IF(VLOOKUP(tabItens[[#This Row],[CÓDIGO]],tabExcluirDoEstoque[#Data],1,FALSE),"sim",""),"")</f>
        <v/>
      </c>
      <c r="AP501" s="303" t="str">
        <f ca="1">IF(OR(ISBLANK(tabItens[[#This Row],[ATA DT.VALID.]]),tabItens[[#This Row],[ATA DT.VALID.]]="",tabItens[[#This Row],[ATA DT.VALID.]]=" "),"",IF(TYPE(tabItens[[#This Row],[ATA DT.VALID.]])=1,ROUNDUP((tabItens[[#This Row],[ATA DT.VALID.]]-TODAY())/7,0),""))</f>
        <v/>
      </c>
      <c r="AQ501" s="304">
        <v>0</v>
      </c>
      <c r="AR501" s="305" t="str">
        <f>IF(ISBLANK(tabItens[[#This Row],[CÓDIGO]]),"",IFERROR(VLOOKUP(tabItens[[#This Row],[CÓDIGO]],Consumo!$C$3:$AC$862,26,FALSE),0))</f>
        <v>01.2023</v>
      </c>
      <c r="AS501" s="306">
        <f>SUMIF(Consumo!$C$3:$C$862,tabItens[[#This Row],[CÓDIGO]],Consumo!$N$3:$N$862) + SUMIF(Consumo!$C$3:$C$862,tabItens[[#This Row],[CÓDIGO]],Consumo!$O$3:$O$862) + SUMIF(Consumo!$C$3:$C$862,tabItens[[#This Row],[CÓDIGO]],Consumo!$P$3:$P$862) + SUMIF(Consumo!$C$3:$C$862,tabItens[[#This Row],[CÓDIGO]],Consumo!$Q$3:$Q$862)</f>
        <v>0</v>
      </c>
      <c r="AT501" s="306">
        <f>SUMIF(Consumo!$C$3:$C$862,tabItens[[#This Row],[CÓDIGO]],Consumo!$Z$3:$Z$862)</f>
        <v>2</v>
      </c>
      <c r="AU501" s="307">
        <f>SUMIF(Consumo!$C$3:$C$862,tabItens[[#This Row],[CÓDIGO]],Consumo!$AA$3:$AA$862)</f>
        <v>2</v>
      </c>
      <c r="AV501" s="308">
        <f>SUMIF(Consumo!$C$3:$C$862,tabItens[[#This Row],[CÓDIGO]],Consumo!$Y$3:$Y$862)</f>
        <v>8.3333333333333329E-2</v>
      </c>
      <c r="AW501" s="281">
        <f>tabItens[[#This Row],[QTDE ATUAL]] + tabItens[[#This Row],[RC QTDE]] + tabItens[[#This Row],[AF SALDO]] + tabItens[[#This Row],[Recentes]]</f>
        <v>86</v>
      </c>
      <c r="AX501" s="309">
        <v>17</v>
      </c>
      <c r="AY501" s="309">
        <v>4</v>
      </c>
      <c r="AZ501" s="309">
        <f>IF(ISBLANK(tabItens[[#This Row],[CÓDIGO]]),"",tabItens[[#This Row],[PontoMês]] * (AZ$2+tabItens[[#This Row],[PontoQtM]]))</f>
        <v>68</v>
      </c>
      <c r="BA501" s="308">
        <f>tabItens[[#This Row],[PontoPed]] - tabItens[[#This Row],[Saldo]] + (1/10)</f>
        <v>-17.899999999999999</v>
      </c>
      <c r="BB501" s="308">
        <f xml:space="preserve"> tabItens[[#This Row],[PontoMês]] * BB$2 - tabItens[[#This Row],[QTDE ATUAL]] - (1/10)</f>
        <v>-69.099999999999994</v>
      </c>
      <c r="BC501" s="310">
        <f>IF( tabItens[[#This Row],[PontoPed]]&gt;0, IF(tabItens[[#This Row],[PontoPed]]&lt;1, 1, IF( tabItens[[#This Row],[Saldo]]&gt;tabItens[[#This Row],[PontoPed]], 0, (tabItens[[#This Row],[PontoPed]]-tabItens[[#This Row],[Saldo]])/tabItens[[#This Row],[PontoPed]] ) ), 0 )</f>
        <v>0</v>
      </c>
      <c r="BD501" s="311">
        <f>ROUNDDOWN(IF( OR( AND(tabItens[[#This Row],[PontoPed]]&lt;tabItens[[#This Row],[Saldo]],tabItens[[#This Row],[Saldo]]&gt;0), tabItens[[#This Row],[PontoPed]]=0), 99, IF(AND(tabItens[[#This Row],[Saldo]]=0,tabItens[[#This Row],[PontoPed]]&gt;0), 0, (1-tabItens[[#This Row],[PctAb]])*10 ) ),0)</f>
        <v>99</v>
      </c>
      <c r="BE501" s="312">
        <f>MAX(ROUNDDOWN( IF(tabItens[[#This Row],[Abaixo]] &gt; 0,   tabItens[[#This Row],[Abaixo]] + (tabItens[[#This Row],[PontoMês]] * IF( OR( ISBLANK(tabItens[[#This Row],[ATA Nº/ANO]]), tabItens[[#This Row],[ATA Nº/ANO]] = ""),BE$2,BE$1)),0),0),0)</f>
        <v>0</v>
      </c>
      <c r="BF50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1" s="313">
        <f>SUMIF(Consumo!$C$3:$C$862,tabItens[[#This Row],[CÓDIGO]],Consumo!$E$3:$E$862)</f>
        <v>0</v>
      </c>
      <c r="BH501" s="314">
        <f>IF(AND(tabItens[[#This Row],[Pend]] &gt; 0,tabItens[[#This Row],[Consumo]] &lt;&gt; 0), tabItens[[#This Row],[Pend]] / tabItens[[#This Row],[Consumo]], 0 )</f>
        <v>0</v>
      </c>
      <c r="BI501" s="313"/>
      <c r="BJ501" s="313"/>
      <c r="BK501" s="315" t="s">
        <v>907</v>
      </c>
    </row>
    <row r="502" spans="1:63" x14ac:dyDescent="0.3">
      <c r="A502" s="336">
        <v>136895</v>
      </c>
      <c r="B502" s="277" t="s">
        <v>1983</v>
      </c>
      <c r="C502" s="337" t="s">
        <v>31</v>
      </c>
      <c r="D502" s="338">
        <v>3.8</v>
      </c>
      <c r="E502" s="339"/>
      <c r="F502" s="339"/>
      <c r="G502" s="339" t="s">
        <v>892</v>
      </c>
      <c r="H502" s="281">
        <v>15</v>
      </c>
      <c r="I502" s="340">
        <v>103003</v>
      </c>
      <c r="J502" s="341">
        <v>3.8</v>
      </c>
      <c r="K502" s="342">
        <v>524</v>
      </c>
      <c r="L502" s="285">
        <f>IF(tabItens[[#This Row],[Média]] &gt; 0, tabItens[[#This Row],[QTDE ATUAL]] / tabItens[[#This Row],[Média]],999.9)</f>
        <v>0.29363784665579118</v>
      </c>
      <c r="M502" s="286">
        <v>0</v>
      </c>
      <c r="N502" s="287">
        <f>tabItens[[#This Row],[VALOR UNIT.]] * tabItens[[#This Row],[LC]]</f>
        <v>0</v>
      </c>
      <c r="O502" s="344" t="s">
        <v>2232</v>
      </c>
      <c r="P502" s="289"/>
      <c r="Q502" s="345"/>
      <c r="R502" s="343"/>
      <c r="S502" s="346"/>
      <c r="T502" s="292">
        <f>ROUNDDOWN(IFERROR(tabItens[[#This Row],[ATA DT.VALID.]] - $D$1,0) / 30,0)</f>
        <v>-1507</v>
      </c>
      <c r="U502" s="277" t="s">
        <v>1913</v>
      </c>
      <c r="V502" s="293">
        <v>1</v>
      </c>
      <c r="W502" s="294" t="s">
        <v>903</v>
      </c>
      <c r="X502" s="295">
        <v>55</v>
      </c>
      <c r="Y502" s="296">
        <v>66</v>
      </c>
      <c r="Z502" s="297">
        <v>2957</v>
      </c>
      <c r="AA502" s="298">
        <v>2023</v>
      </c>
      <c r="AB502" s="299">
        <v>300</v>
      </c>
      <c r="AC502" s="299"/>
      <c r="AD502" s="298"/>
      <c r="AE502" s="299"/>
      <c r="AF502" s="292"/>
      <c r="AG502" s="300" t="s">
        <v>904</v>
      </c>
      <c r="AH502" s="301"/>
      <c r="AI502" s="292">
        <v>204</v>
      </c>
      <c r="AJ502" s="301">
        <v>44883</v>
      </c>
      <c r="AK502" s="301">
        <v>43584</v>
      </c>
      <c r="AL502" s="301">
        <v>45163</v>
      </c>
      <c r="AM502" s="346"/>
      <c r="AN502" s="339"/>
      <c r="AO502" s="302" t="str">
        <f>_xlfn.IFNA(IF(VLOOKUP(tabItens[[#This Row],[CÓDIGO]],tabExcluirDoEstoque[#Data],1,FALSE),"sim",""),"")</f>
        <v/>
      </c>
      <c r="AP502" s="303" t="str">
        <f ca="1">IF(OR(ISBLANK(tabItens[[#This Row],[ATA DT.VALID.]]),tabItens[[#This Row],[ATA DT.VALID.]]="",tabItens[[#This Row],[ATA DT.VALID.]]=" "),"",IF(TYPE(tabItens[[#This Row],[ATA DT.VALID.]])=1,ROUNDUP((tabItens[[#This Row],[ATA DT.VALID.]]-TODAY())/7,0),""))</f>
        <v/>
      </c>
      <c r="AQ502" s="304">
        <v>0</v>
      </c>
      <c r="AR502" s="305" t="str">
        <f>IF(ISBLANK(tabItens[[#This Row],[CÓDIGO]]),"",IFERROR(VLOOKUP(tabItens[[#This Row],[CÓDIGO]],Consumo!$C$3:$AC$862,26,FALSE),0))</f>
        <v>09.2023</v>
      </c>
      <c r="AS502" s="306">
        <f>SUMIF(Consumo!$C$3:$C$862,tabItens[[#This Row],[CÓDIGO]],Consumo!$N$3:$N$862) + SUMIF(Consumo!$C$3:$C$862,tabItens[[#This Row],[CÓDIGO]],Consumo!$O$3:$O$862) + SUMIF(Consumo!$C$3:$C$862,tabItens[[#This Row],[CÓDIGO]],Consumo!$P$3:$P$862) + SUMIF(Consumo!$C$3:$C$862,tabItens[[#This Row],[CÓDIGO]],Consumo!$Q$3:$Q$862)</f>
        <v>370</v>
      </c>
      <c r="AT502" s="306">
        <f>SUMIF(Consumo!$C$3:$C$862,tabItens[[#This Row],[CÓDIGO]],Consumo!$Z$3:$Z$862)</f>
        <v>613</v>
      </c>
      <c r="AU502" s="307">
        <f>SUMIF(Consumo!$C$3:$C$862,tabItens[[#This Row],[CÓDIGO]],Consumo!$AA$3:$AA$862)</f>
        <v>150</v>
      </c>
      <c r="AV502" s="308">
        <f>SUMIF(Consumo!$C$3:$C$862,tabItens[[#This Row],[CÓDIGO]],Consumo!$Y$3:$Y$862)</f>
        <v>51.083333333333336</v>
      </c>
      <c r="AW502" s="281">
        <f>tabItens[[#This Row],[QTDE ATUAL]] + tabItens[[#This Row],[RC QTDE]] + tabItens[[#This Row],[AF SALDO]] + tabItens[[#This Row],[Recentes]]</f>
        <v>315</v>
      </c>
      <c r="AX502" s="309">
        <v>42</v>
      </c>
      <c r="AY502" s="309">
        <v>4</v>
      </c>
      <c r="AZ502" s="309">
        <f>IF(ISBLANK(tabItens[[#This Row],[CÓDIGO]]),"",tabItens[[#This Row],[PontoMês]] * (AZ$2+tabItens[[#This Row],[PontoQtM]]))</f>
        <v>168</v>
      </c>
      <c r="BA502" s="308">
        <f>tabItens[[#This Row],[PontoPed]] - tabItens[[#This Row],[Saldo]] + (1/10)</f>
        <v>-146.9</v>
      </c>
      <c r="BB502" s="308">
        <f xml:space="preserve"> tabItens[[#This Row],[PontoMês]] * BB$2 - tabItens[[#This Row],[QTDE ATUAL]] - (1/10)</f>
        <v>26.9</v>
      </c>
      <c r="BC502" s="310">
        <f>IF( tabItens[[#This Row],[PontoPed]]&gt;0, IF(tabItens[[#This Row],[PontoPed]]&lt;1, 1, IF( tabItens[[#This Row],[Saldo]]&gt;tabItens[[#This Row],[PontoPed]], 0, (tabItens[[#This Row],[PontoPed]]-tabItens[[#This Row],[Saldo]])/tabItens[[#This Row],[PontoPed]] ) ), 0 )</f>
        <v>0</v>
      </c>
      <c r="BD502" s="311">
        <f>ROUNDDOWN(IF( OR( AND(tabItens[[#This Row],[PontoPed]]&lt;tabItens[[#This Row],[Saldo]],tabItens[[#This Row],[Saldo]]&gt;0), tabItens[[#This Row],[PontoPed]]=0), 99, IF(AND(tabItens[[#This Row],[Saldo]]=0,tabItens[[#This Row],[PontoPed]]&gt;0), 0, (1-tabItens[[#This Row],[PctAb]])*10 ) ),0)</f>
        <v>99</v>
      </c>
      <c r="BE502" s="312">
        <f>MAX(ROUNDDOWN( IF(tabItens[[#This Row],[Abaixo]] &gt; 0,   tabItens[[#This Row],[Abaixo]] + (tabItens[[#This Row],[PontoMês]] * IF( OR( ISBLANK(tabItens[[#This Row],[ATA Nº/ANO]]), tabItens[[#This Row],[ATA Nº/ANO]] = ""),BE$2,BE$1)),0),0),0)</f>
        <v>0</v>
      </c>
      <c r="BF50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2" s="313">
        <f>SUMIF(Consumo!$C$3:$C$862,tabItens[[#This Row],[CÓDIGO]],Consumo!$E$3:$E$862)</f>
        <v>0</v>
      </c>
      <c r="BH502" s="314">
        <f>IF(AND(tabItens[[#This Row],[Pend]] &gt; 0,tabItens[[#This Row],[Consumo]] &lt;&gt; 0), tabItens[[#This Row],[Pend]] / tabItens[[#This Row],[Consumo]], 0 )</f>
        <v>0</v>
      </c>
      <c r="BI502" s="313"/>
      <c r="BJ502" s="313"/>
      <c r="BK502" s="315" t="s">
        <v>907</v>
      </c>
    </row>
    <row r="503" spans="1:63" x14ac:dyDescent="0.3">
      <c r="A503" s="336">
        <v>16571</v>
      </c>
      <c r="B503" s="277" t="s">
        <v>1159</v>
      </c>
      <c r="C503" s="337" t="s">
        <v>336</v>
      </c>
      <c r="D503" s="338">
        <v>6.75</v>
      </c>
      <c r="E503" s="339"/>
      <c r="F503" s="339"/>
      <c r="G503" s="339" t="s">
        <v>892</v>
      </c>
      <c r="H503" s="281">
        <v>2828</v>
      </c>
      <c r="I503" s="340">
        <v>103003</v>
      </c>
      <c r="J503" s="341">
        <v>6.75</v>
      </c>
      <c r="K503" s="342">
        <v>1488</v>
      </c>
      <c r="L503" s="285">
        <f>IF(tabItens[[#This Row],[Média]] &gt; 0, tabItens[[#This Row],[QTDE ATUAL]] / tabItens[[#This Row],[Média]],999.9)</f>
        <v>14.228930817610063</v>
      </c>
      <c r="M503" s="286">
        <v>0</v>
      </c>
      <c r="N503" s="287">
        <f>tabItens[[#This Row],[VALOR UNIT.]] * tabItens[[#This Row],[LC]]</f>
        <v>0</v>
      </c>
      <c r="O503" s="344" t="s">
        <v>2154</v>
      </c>
      <c r="P503" s="289"/>
      <c r="Q503" s="345"/>
      <c r="R503" s="343"/>
      <c r="S503" s="346"/>
      <c r="T503" s="292">
        <f>ROUNDDOWN(IFERROR(tabItens[[#This Row],[ATA DT.VALID.]] - $D$1,0) / 30,0)</f>
        <v>-1507</v>
      </c>
      <c r="U503" s="277" t="s">
        <v>1160</v>
      </c>
      <c r="V503" s="293">
        <v>1</v>
      </c>
      <c r="W503" s="294" t="s">
        <v>2103</v>
      </c>
      <c r="X503" s="295">
        <v>48</v>
      </c>
      <c r="Y503" s="296">
        <v>24</v>
      </c>
      <c r="Z503" s="297"/>
      <c r="AA503" s="298"/>
      <c r="AB503" s="299"/>
      <c r="AC503" s="299"/>
      <c r="AD503" s="298"/>
      <c r="AE503" s="299"/>
      <c r="AF503" s="292"/>
      <c r="AG503" s="300" t="s">
        <v>904</v>
      </c>
      <c r="AH503" s="301"/>
      <c r="AI503" s="292">
        <v>812</v>
      </c>
      <c r="AJ503" s="301">
        <v>45167</v>
      </c>
      <c r="AK503" s="301" t="s">
        <v>892</v>
      </c>
      <c r="AL503" s="301">
        <v>45133</v>
      </c>
      <c r="AM503" s="346"/>
      <c r="AN503" s="339"/>
      <c r="AO503" s="302" t="str">
        <f>_xlfn.IFNA(IF(VLOOKUP(tabItens[[#This Row],[CÓDIGO]],tabExcluirDoEstoque[#Data],1,FALSE),"sim",""),"")</f>
        <v/>
      </c>
      <c r="AP503" s="303" t="str">
        <f ca="1">IF(OR(ISBLANK(tabItens[[#This Row],[ATA DT.VALID.]]),tabItens[[#This Row],[ATA DT.VALID.]]="",tabItens[[#This Row],[ATA DT.VALID.]]=" "),"",IF(TYPE(tabItens[[#This Row],[ATA DT.VALID.]])=1,ROUNDUP((tabItens[[#This Row],[ATA DT.VALID.]]-TODAY())/7,0),""))</f>
        <v/>
      </c>
      <c r="AQ503" s="304">
        <v>0</v>
      </c>
      <c r="AR503" s="305" t="str">
        <f>IF(ISBLANK(tabItens[[#This Row],[CÓDIGO]]),"",IFERROR(VLOOKUP(tabItens[[#This Row],[CÓDIGO]],Consumo!$C$3:$AC$862,26,FALSE),0))</f>
        <v>09.2023</v>
      </c>
      <c r="AS503" s="306">
        <f>SUMIF(Consumo!$C$3:$C$862,tabItens[[#This Row],[CÓDIGO]],Consumo!$N$3:$N$862) + SUMIF(Consumo!$C$3:$C$862,tabItens[[#This Row],[CÓDIGO]],Consumo!$O$3:$O$862) + SUMIF(Consumo!$C$3:$C$862,tabItens[[#This Row],[CÓDIGO]],Consumo!$P$3:$P$862) + SUMIF(Consumo!$C$3:$C$862,tabItens[[#This Row],[CÓDIGO]],Consumo!$Q$3:$Q$862)</f>
        <v>682</v>
      </c>
      <c r="AT503" s="306">
        <f>SUMIF(Consumo!$C$3:$C$862,tabItens[[#This Row],[CÓDIGO]],Consumo!$Z$3:$Z$862)</f>
        <v>2437</v>
      </c>
      <c r="AU503" s="307">
        <f>SUMIF(Consumo!$C$3:$C$862,tabItens[[#This Row],[CÓDIGO]],Consumo!$AA$3:$AA$862)</f>
        <v>395</v>
      </c>
      <c r="AV503" s="308">
        <f>SUMIF(Consumo!$C$3:$C$862,tabItens[[#This Row],[CÓDIGO]],Consumo!$Y$3:$Y$862)</f>
        <v>198.75</v>
      </c>
      <c r="AW503" s="281">
        <f>tabItens[[#This Row],[QTDE ATUAL]] + tabItens[[#This Row],[RC QTDE]] + tabItens[[#This Row],[AF SALDO]] + tabItens[[#This Row],[Recentes]]</f>
        <v>2828</v>
      </c>
      <c r="AX503" s="309">
        <v>256</v>
      </c>
      <c r="AY503" s="309">
        <v>4</v>
      </c>
      <c r="AZ503" s="309">
        <f>IF(ISBLANK(tabItens[[#This Row],[CÓDIGO]]),"",tabItens[[#This Row],[PontoMês]] * (AZ$2+tabItens[[#This Row],[PontoQtM]]))</f>
        <v>1024</v>
      </c>
      <c r="BA503" s="308">
        <f>tabItens[[#This Row],[PontoPed]] - tabItens[[#This Row],[Saldo]] + (1/10)</f>
        <v>-1803.9</v>
      </c>
      <c r="BB503" s="308">
        <f xml:space="preserve"> tabItens[[#This Row],[PontoMês]] * BB$2 - tabItens[[#This Row],[QTDE ATUAL]] - (1/10)</f>
        <v>-2572.1</v>
      </c>
      <c r="BC503" s="310">
        <f>IF( tabItens[[#This Row],[PontoPed]]&gt;0, IF(tabItens[[#This Row],[PontoPed]]&lt;1, 1, IF( tabItens[[#This Row],[Saldo]]&gt;tabItens[[#This Row],[PontoPed]], 0, (tabItens[[#This Row],[PontoPed]]-tabItens[[#This Row],[Saldo]])/tabItens[[#This Row],[PontoPed]] ) ), 0 )</f>
        <v>0</v>
      </c>
      <c r="BD503" s="311">
        <f>ROUNDDOWN(IF( OR( AND(tabItens[[#This Row],[PontoPed]]&lt;tabItens[[#This Row],[Saldo]],tabItens[[#This Row],[Saldo]]&gt;0), tabItens[[#This Row],[PontoPed]]=0), 99, IF(AND(tabItens[[#This Row],[Saldo]]=0,tabItens[[#This Row],[PontoPed]]&gt;0), 0, (1-tabItens[[#This Row],[PctAb]])*10 ) ),0)</f>
        <v>99</v>
      </c>
      <c r="BE503" s="312">
        <f>MAX(ROUNDDOWN( IF(tabItens[[#This Row],[Abaixo]] &gt; 0,   tabItens[[#This Row],[Abaixo]] + (tabItens[[#This Row],[PontoMês]] * IF( OR( ISBLANK(tabItens[[#This Row],[ATA Nº/ANO]]), tabItens[[#This Row],[ATA Nº/ANO]] = ""),BE$2,BE$1)),0),0),0)</f>
        <v>0</v>
      </c>
      <c r="BF50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3" s="313">
        <f>SUMIF(Consumo!$C$3:$C$862,tabItens[[#This Row],[CÓDIGO]],Consumo!$E$3:$E$862)</f>
        <v>0</v>
      </c>
      <c r="BH503" s="314">
        <f>IF(AND(tabItens[[#This Row],[Pend]] &gt; 0,tabItens[[#This Row],[Consumo]] &lt;&gt; 0), tabItens[[#This Row],[Pend]] / tabItens[[#This Row],[Consumo]], 0 )</f>
        <v>0</v>
      </c>
      <c r="BI503" s="313"/>
      <c r="BJ503" s="313"/>
      <c r="BK503" s="315" t="s">
        <v>907</v>
      </c>
    </row>
    <row r="504" spans="1:63" x14ac:dyDescent="0.3">
      <c r="A504" s="336">
        <v>134546</v>
      </c>
      <c r="B504" s="277" t="s">
        <v>1916</v>
      </c>
      <c r="C504" s="337" t="s">
        <v>561</v>
      </c>
      <c r="D504" s="338">
        <v>45.2</v>
      </c>
      <c r="E504" s="339"/>
      <c r="F504" s="339"/>
      <c r="G504" s="339" t="s">
        <v>892</v>
      </c>
      <c r="H504" s="281">
        <v>1035.5</v>
      </c>
      <c r="I504" s="340">
        <v>103003</v>
      </c>
      <c r="J504" s="341">
        <v>45.2</v>
      </c>
      <c r="K504" s="342">
        <v>773</v>
      </c>
      <c r="L504" s="285">
        <f>IF(tabItens[[#This Row],[Média]] &gt; 0, tabItens[[#This Row],[QTDE ATUAL]] / tabItens[[#This Row],[Média]],999.9)</f>
        <v>16.634538152610443</v>
      </c>
      <c r="M504" s="286">
        <v>0</v>
      </c>
      <c r="N504" s="287">
        <f>tabItens[[#This Row],[VALOR UNIT.]] * tabItens[[#This Row],[LC]]</f>
        <v>0</v>
      </c>
      <c r="O504" s="344" t="s">
        <v>2229</v>
      </c>
      <c r="P504" s="289"/>
      <c r="Q504" s="345"/>
      <c r="R504" s="343"/>
      <c r="S504" s="346"/>
      <c r="T504" s="292">
        <f>ROUNDDOWN(IFERROR(tabItens[[#This Row],[ATA DT.VALID.]] - $D$1,0) / 30,0)</f>
        <v>-1507</v>
      </c>
      <c r="U504" s="277" t="s">
        <v>1349</v>
      </c>
      <c r="V504" s="293">
        <v>1</v>
      </c>
      <c r="W504" s="294" t="s">
        <v>906</v>
      </c>
      <c r="X504" s="295">
        <v>51</v>
      </c>
      <c r="Y504" s="296">
        <v>19</v>
      </c>
      <c r="Z504" s="297"/>
      <c r="AA504" s="298"/>
      <c r="AB504" s="299"/>
      <c r="AC504" s="299"/>
      <c r="AD504" s="298"/>
      <c r="AE504" s="299"/>
      <c r="AF504" s="292"/>
      <c r="AG504" s="300" t="s">
        <v>904</v>
      </c>
      <c r="AH504" s="301"/>
      <c r="AI504" s="292">
        <v>260</v>
      </c>
      <c r="AJ504" s="301">
        <v>45190</v>
      </c>
      <c r="AK504" s="301">
        <v>43172</v>
      </c>
      <c r="AL504" s="301">
        <v>45160</v>
      </c>
      <c r="AM504" s="346"/>
      <c r="AN504" s="339"/>
      <c r="AO504" s="302" t="str">
        <f>_xlfn.IFNA(IF(VLOOKUP(tabItens[[#This Row],[CÓDIGO]],tabExcluirDoEstoque[#Data],1,FALSE),"sim",""),"")</f>
        <v/>
      </c>
      <c r="AP504" s="303" t="str">
        <f ca="1">IF(OR(ISBLANK(tabItens[[#This Row],[ATA DT.VALID.]]),tabItens[[#This Row],[ATA DT.VALID.]]="",tabItens[[#This Row],[ATA DT.VALID.]]=" "),"",IF(TYPE(tabItens[[#This Row],[ATA DT.VALID.]])=1,ROUNDUP((tabItens[[#This Row],[ATA DT.VALID.]]-TODAY())/7,0),""))</f>
        <v/>
      </c>
      <c r="AQ504" s="304">
        <v>0</v>
      </c>
      <c r="AR504" s="305" t="str">
        <f>IF(ISBLANK(tabItens[[#This Row],[CÓDIGO]]),"",IFERROR(VLOOKUP(tabItens[[#This Row],[CÓDIGO]],Consumo!$C$3:$AC$862,26,FALSE),0))</f>
        <v>09.2023</v>
      </c>
      <c r="AS504" s="306">
        <f>SUMIF(Consumo!$C$3:$C$862,tabItens[[#This Row],[CÓDIGO]],Consumo!$N$3:$N$862) + SUMIF(Consumo!$C$3:$C$862,tabItens[[#This Row],[CÓDIGO]],Consumo!$O$3:$O$862) + SUMIF(Consumo!$C$3:$C$862,tabItens[[#This Row],[CÓDIGO]],Consumo!$P$3:$P$862) + SUMIF(Consumo!$C$3:$C$862,tabItens[[#This Row],[CÓDIGO]],Consumo!$Q$3:$Q$862)</f>
        <v>404</v>
      </c>
      <c r="AT504" s="306">
        <f>SUMIF(Consumo!$C$3:$C$862,tabItens[[#This Row],[CÓDIGO]],Consumo!$Z$3:$Z$862)</f>
        <v>779</v>
      </c>
      <c r="AU504" s="307">
        <f>SUMIF(Consumo!$C$3:$C$862,tabItens[[#This Row],[CÓDIGO]],Consumo!$AA$3:$AA$862)</f>
        <v>300</v>
      </c>
      <c r="AV504" s="308">
        <f>SUMIF(Consumo!$C$3:$C$862,tabItens[[#This Row],[CÓDIGO]],Consumo!$Y$3:$Y$862)</f>
        <v>62.25</v>
      </c>
      <c r="AW504" s="281">
        <f>tabItens[[#This Row],[QTDE ATUAL]] + tabItens[[#This Row],[RC QTDE]] + tabItens[[#This Row],[AF SALDO]] + tabItens[[#This Row],[Recentes]]</f>
        <v>1035.5</v>
      </c>
      <c r="AX504" s="309">
        <v>45</v>
      </c>
      <c r="AY504" s="309">
        <v>4</v>
      </c>
      <c r="AZ504" s="309">
        <f>IF(ISBLANK(tabItens[[#This Row],[CÓDIGO]]),"",tabItens[[#This Row],[PontoMês]] * (AZ$2+tabItens[[#This Row],[PontoQtM]]))</f>
        <v>180</v>
      </c>
      <c r="BA504" s="308">
        <f>tabItens[[#This Row],[PontoPed]] - tabItens[[#This Row],[Saldo]] + (1/10)</f>
        <v>-855.4</v>
      </c>
      <c r="BB504" s="308">
        <f xml:space="preserve"> tabItens[[#This Row],[PontoMês]] * BB$2 - tabItens[[#This Row],[QTDE ATUAL]] - (1/10)</f>
        <v>-990.6</v>
      </c>
      <c r="BC504" s="310">
        <f>IF( tabItens[[#This Row],[PontoPed]]&gt;0, IF(tabItens[[#This Row],[PontoPed]]&lt;1, 1, IF( tabItens[[#This Row],[Saldo]]&gt;tabItens[[#This Row],[PontoPed]], 0, (tabItens[[#This Row],[PontoPed]]-tabItens[[#This Row],[Saldo]])/tabItens[[#This Row],[PontoPed]] ) ), 0 )</f>
        <v>0</v>
      </c>
      <c r="BD504" s="311">
        <f>ROUNDDOWN(IF( OR( AND(tabItens[[#This Row],[PontoPed]]&lt;tabItens[[#This Row],[Saldo]],tabItens[[#This Row],[Saldo]]&gt;0), tabItens[[#This Row],[PontoPed]]=0), 99, IF(AND(tabItens[[#This Row],[Saldo]]=0,tabItens[[#This Row],[PontoPed]]&gt;0), 0, (1-tabItens[[#This Row],[PctAb]])*10 ) ),0)</f>
        <v>99</v>
      </c>
      <c r="BE504" s="312">
        <f>MAX(ROUNDDOWN( IF(tabItens[[#This Row],[Abaixo]] &gt; 0,   tabItens[[#This Row],[Abaixo]] + (tabItens[[#This Row],[PontoMês]] * IF( OR( ISBLANK(tabItens[[#This Row],[ATA Nº/ANO]]), tabItens[[#This Row],[ATA Nº/ANO]] = ""),BE$2,BE$1)),0),0),0)</f>
        <v>0</v>
      </c>
      <c r="BF50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4" s="313">
        <f>SUMIF(Consumo!$C$3:$C$862,tabItens[[#This Row],[CÓDIGO]],Consumo!$E$3:$E$862)</f>
        <v>0</v>
      </c>
      <c r="BH504" s="314">
        <f>IF(AND(tabItens[[#This Row],[Pend]] &gt; 0,tabItens[[#This Row],[Consumo]] &lt;&gt; 0), tabItens[[#This Row],[Pend]] / tabItens[[#This Row],[Consumo]], 0 )</f>
        <v>0</v>
      </c>
      <c r="BI504" s="313"/>
      <c r="BJ504" s="313"/>
      <c r="BK504" s="315" t="s">
        <v>907</v>
      </c>
    </row>
    <row r="505" spans="1:63" x14ac:dyDescent="0.3">
      <c r="A505" s="336">
        <v>134547</v>
      </c>
      <c r="B505" s="277" t="s">
        <v>1917</v>
      </c>
      <c r="C505" s="337" t="s">
        <v>561</v>
      </c>
      <c r="D505" s="338">
        <v>45</v>
      </c>
      <c r="E505" s="339"/>
      <c r="F505" s="339"/>
      <c r="G505" s="339" t="s">
        <v>892</v>
      </c>
      <c r="H505" s="281">
        <v>1095.44</v>
      </c>
      <c r="I505" s="340">
        <v>103003</v>
      </c>
      <c r="J505" s="341">
        <v>45</v>
      </c>
      <c r="K505" s="342">
        <v>752</v>
      </c>
      <c r="L505" s="285">
        <f>IF(tabItens[[#This Row],[Média]] &gt; 0, tabItens[[#This Row],[QTDE ATUAL]] / tabItens[[#This Row],[Média]],999.9)</f>
        <v>17.480425531914896</v>
      </c>
      <c r="M505" s="286">
        <v>0</v>
      </c>
      <c r="N505" s="287">
        <f>tabItens[[#This Row],[VALOR UNIT.]] * tabItens[[#This Row],[LC]]</f>
        <v>0</v>
      </c>
      <c r="O505" s="344" t="s">
        <v>2229</v>
      </c>
      <c r="P505" s="289"/>
      <c r="Q505" s="345"/>
      <c r="R505" s="343"/>
      <c r="S505" s="346"/>
      <c r="T505" s="292">
        <f>ROUNDDOWN(IFERROR(tabItens[[#This Row],[ATA DT.VALID.]] - $D$1,0) / 30,0)</f>
        <v>-1507</v>
      </c>
      <c r="U505" s="277" t="s">
        <v>1349</v>
      </c>
      <c r="V505" s="293">
        <v>1</v>
      </c>
      <c r="W505" s="294" t="s">
        <v>906</v>
      </c>
      <c r="X505" s="295">
        <v>51</v>
      </c>
      <c r="Y505" s="296">
        <v>19</v>
      </c>
      <c r="Z505" s="297"/>
      <c r="AA505" s="298"/>
      <c r="AB505" s="299"/>
      <c r="AC505" s="299"/>
      <c r="AD505" s="298"/>
      <c r="AE505" s="299"/>
      <c r="AF505" s="292"/>
      <c r="AG505" s="300" t="s">
        <v>904</v>
      </c>
      <c r="AH505" s="301"/>
      <c r="AI505" s="292">
        <v>262</v>
      </c>
      <c r="AJ505" s="301">
        <v>45184</v>
      </c>
      <c r="AK505" s="301">
        <v>43172</v>
      </c>
      <c r="AL505" s="301">
        <v>45160</v>
      </c>
      <c r="AM505" s="346"/>
      <c r="AN505" s="339"/>
      <c r="AO505" s="302" t="str">
        <f>_xlfn.IFNA(IF(VLOOKUP(tabItens[[#This Row],[CÓDIGO]],tabExcluirDoEstoque[#Data],1,FALSE),"sim",""),"")</f>
        <v/>
      </c>
      <c r="AP505" s="303" t="str">
        <f ca="1">IF(OR(ISBLANK(tabItens[[#This Row],[ATA DT.VALID.]]),tabItens[[#This Row],[ATA DT.VALID.]]="",tabItens[[#This Row],[ATA DT.VALID.]]=" "),"",IF(TYPE(tabItens[[#This Row],[ATA DT.VALID.]])=1,ROUNDUP((tabItens[[#This Row],[ATA DT.VALID.]]-TODAY())/7,0),""))</f>
        <v/>
      </c>
      <c r="AQ505" s="304">
        <v>0</v>
      </c>
      <c r="AR505" s="305" t="str">
        <f>IF(ISBLANK(tabItens[[#This Row],[CÓDIGO]]),"",IFERROR(VLOOKUP(tabItens[[#This Row],[CÓDIGO]],Consumo!$C$3:$AC$862,26,FALSE),0))</f>
        <v>09.2023</v>
      </c>
      <c r="AS505" s="306">
        <f>SUMIF(Consumo!$C$3:$C$862,tabItens[[#This Row],[CÓDIGO]],Consumo!$N$3:$N$862) + SUMIF(Consumo!$C$3:$C$862,tabItens[[#This Row],[CÓDIGO]],Consumo!$O$3:$O$862) + SUMIF(Consumo!$C$3:$C$862,tabItens[[#This Row],[CÓDIGO]],Consumo!$P$3:$P$862) + SUMIF(Consumo!$C$3:$C$862,tabItens[[#This Row],[CÓDIGO]],Consumo!$Q$3:$Q$862)</f>
        <v>548</v>
      </c>
      <c r="AT505" s="306">
        <f>SUMIF(Consumo!$C$3:$C$862,tabItens[[#This Row],[CÓDIGO]],Consumo!$Z$3:$Z$862)</f>
        <v>788</v>
      </c>
      <c r="AU505" s="307">
        <f>SUMIF(Consumo!$C$3:$C$862,tabItens[[#This Row],[CÓDIGO]],Consumo!$AA$3:$AA$862)</f>
        <v>285</v>
      </c>
      <c r="AV505" s="308">
        <f>SUMIF(Consumo!$C$3:$C$862,tabItens[[#This Row],[CÓDIGO]],Consumo!$Y$3:$Y$862)</f>
        <v>62.666666666666664</v>
      </c>
      <c r="AW505" s="281">
        <f>tabItens[[#This Row],[QTDE ATUAL]] + tabItens[[#This Row],[RC QTDE]] + tabItens[[#This Row],[AF SALDO]] + tabItens[[#This Row],[Recentes]]</f>
        <v>1095.44</v>
      </c>
      <c r="AX505" s="309">
        <v>100</v>
      </c>
      <c r="AY505" s="309">
        <v>4</v>
      </c>
      <c r="AZ505" s="309">
        <f>IF(ISBLANK(tabItens[[#This Row],[CÓDIGO]]),"",tabItens[[#This Row],[PontoMês]] * (AZ$2+tabItens[[#This Row],[PontoQtM]]))</f>
        <v>400</v>
      </c>
      <c r="BA505" s="308">
        <f>tabItens[[#This Row],[PontoPed]] - tabItens[[#This Row],[Saldo]] + (1/10)</f>
        <v>-695.34</v>
      </c>
      <c r="BB505" s="308">
        <f xml:space="preserve"> tabItens[[#This Row],[PontoMês]] * BB$2 - tabItens[[#This Row],[QTDE ATUAL]] - (1/10)</f>
        <v>-995.54000000000008</v>
      </c>
      <c r="BC505" s="310">
        <f>IF( tabItens[[#This Row],[PontoPed]]&gt;0, IF(tabItens[[#This Row],[PontoPed]]&lt;1, 1, IF( tabItens[[#This Row],[Saldo]]&gt;tabItens[[#This Row],[PontoPed]], 0, (tabItens[[#This Row],[PontoPed]]-tabItens[[#This Row],[Saldo]])/tabItens[[#This Row],[PontoPed]] ) ), 0 )</f>
        <v>0</v>
      </c>
      <c r="BD505" s="311">
        <f>ROUNDDOWN(IF( OR( AND(tabItens[[#This Row],[PontoPed]]&lt;tabItens[[#This Row],[Saldo]],tabItens[[#This Row],[Saldo]]&gt;0), tabItens[[#This Row],[PontoPed]]=0), 99, IF(AND(tabItens[[#This Row],[Saldo]]=0,tabItens[[#This Row],[PontoPed]]&gt;0), 0, (1-tabItens[[#This Row],[PctAb]])*10 ) ),0)</f>
        <v>99</v>
      </c>
      <c r="BE505" s="312">
        <f>MAX(ROUNDDOWN( IF(tabItens[[#This Row],[Abaixo]] &gt; 0,   tabItens[[#This Row],[Abaixo]] + (tabItens[[#This Row],[PontoMês]] * IF( OR( ISBLANK(tabItens[[#This Row],[ATA Nº/ANO]]), tabItens[[#This Row],[ATA Nº/ANO]] = ""),BE$2,BE$1)),0),0),0)</f>
        <v>0</v>
      </c>
      <c r="BF50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5" s="313">
        <f>SUMIF(Consumo!$C$3:$C$862,tabItens[[#This Row],[CÓDIGO]],Consumo!$E$3:$E$862)</f>
        <v>0</v>
      </c>
      <c r="BH505" s="314">
        <f>IF(AND(tabItens[[#This Row],[Pend]] &gt; 0,tabItens[[#This Row],[Consumo]] &lt;&gt; 0), tabItens[[#This Row],[Pend]] / tabItens[[#This Row],[Consumo]], 0 )</f>
        <v>0</v>
      </c>
      <c r="BI505" s="313"/>
      <c r="BJ505" s="313"/>
      <c r="BK505" s="315" t="s">
        <v>907</v>
      </c>
    </row>
    <row r="506" spans="1:63" x14ac:dyDescent="0.3">
      <c r="A506" s="336">
        <v>134548</v>
      </c>
      <c r="B506" s="277" t="s">
        <v>1918</v>
      </c>
      <c r="C506" s="337" t="s">
        <v>561</v>
      </c>
      <c r="D506" s="338">
        <v>42.3</v>
      </c>
      <c r="E506" s="339"/>
      <c r="F506" s="339"/>
      <c r="G506" s="339" t="s">
        <v>892</v>
      </c>
      <c r="H506" s="281">
        <v>3021.18</v>
      </c>
      <c r="I506" s="340">
        <v>103003</v>
      </c>
      <c r="J506" s="341">
        <v>42.3</v>
      </c>
      <c r="K506" s="342">
        <v>1364</v>
      </c>
      <c r="L506" s="285">
        <f>IF(tabItens[[#This Row],[Média]] &gt; 0, tabItens[[#This Row],[QTDE ATUAL]] / tabItens[[#This Row],[Média]],999.9)</f>
        <v>27.506949924127465</v>
      </c>
      <c r="M506" s="286">
        <v>0</v>
      </c>
      <c r="N506" s="287">
        <f>tabItens[[#This Row],[VALOR UNIT.]] * tabItens[[#This Row],[LC]]</f>
        <v>0</v>
      </c>
      <c r="O506" s="344" t="s">
        <v>2229</v>
      </c>
      <c r="P506" s="289"/>
      <c r="Q506" s="345"/>
      <c r="R506" s="343"/>
      <c r="S506" s="346"/>
      <c r="T506" s="292">
        <f>ROUNDDOWN(IFERROR(tabItens[[#This Row],[ATA DT.VALID.]] - $D$1,0) / 30,0)</f>
        <v>-1507</v>
      </c>
      <c r="U506" s="277" t="s">
        <v>1349</v>
      </c>
      <c r="V506" s="293">
        <v>1</v>
      </c>
      <c r="W506" s="294" t="s">
        <v>906</v>
      </c>
      <c r="X506" s="295">
        <v>51</v>
      </c>
      <c r="Y506" s="296">
        <v>19</v>
      </c>
      <c r="Z506" s="297"/>
      <c r="AA506" s="298"/>
      <c r="AB506" s="299"/>
      <c r="AC506" s="299"/>
      <c r="AD506" s="298"/>
      <c r="AE506" s="299"/>
      <c r="AF506" s="292"/>
      <c r="AG506" s="300" t="s">
        <v>904</v>
      </c>
      <c r="AH506" s="301"/>
      <c r="AI506" s="292">
        <v>466</v>
      </c>
      <c r="AJ506" s="301">
        <v>45201</v>
      </c>
      <c r="AK506" s="301">
        <v>43172</v>
      </c>
      <c r="AL506" s="301">
        <v>45160</v>
      </c>
      <c r="AM506" s="346"/>
      <c r="AN506" s="339"/>
      <c r="AO506" s="302" t="str">
        <f>_xlfn.IFNA(IF(VLOOKUP(tabItens[[#This Row],[CÓDIGO]],tabExcluirDoEstoque[#Data],1,FALSE),"sim",""),"")</f>
        <v/>
      </c>
      <c r="AP506" s="303" t="str">
        <f ca="1">IF(OR(ISBLANK(tabItens[[#This Row],[ATA DT.VALID.]]),tabItens[[#This Row],[ATA DT.VALID.]]="",tabItens[[#This Row],[ATA DT.VALID.]]=" "),"",IF(TYPE(tabItens[[#This Row],[ATA DT.VALID.]])=1,ROUNDUP((tabItens[[#This Row],[ATA DT.VALID.]]-TODAY())/7,0),""))</f>
        <v/>
      </c>
      <c r="AQ506" s="304">
        <v>0</v>
      </c>
      <c r="AR506" s="305" t="str">
        <f>IF(ISBLANK(tabItens[[#This Row],[CÓDIGO]]),"",IFERROR(VLOOKUP(tabItens[[#This Row],[CÓDIGO]],Consumo!$C$3:$AC$862,26,FALSE),0))</f>
        <v>09.2023</v>
      </c>
      <c r="AS506" s="306">
        <f>SUMIF(Consumo!$C$3:$C$862,tabItens[[#This Row],[CÓDIGO]],Consumo!$N$3:$N$862) + SUMIF(Consumo!$C$3:$C$862,tabItens[[#This Row],[CÓDIGO]],Consumo!$O$3:$O$862) + SUMIF(Consumo!$C$3:$C$862,tabItens[[#This Row],[CÓDIGO]],Consumo!$P$3:$P$862) + SUMIF(Consumo!$C$3:$C$862,tabItens[[#This Row],[CÓDIGO]],Consumo!$Q$3:$Q$862)</f>
        <v>405</v>
      </c>
      <c r="AT506" s="306">
        <f>SUMIF(Consumo!$C$3:$C$862,tabItens[[#This Row],[CÓDIGO]],Consumo!$Z$3:$Z$862)</f>
        <v>1400</v>
      </c>
      <c r="AU506" s="307">
        <f>SUMIF(Consumo!$C$3:$C$862,tabItens[[#This Row],[CÓDIGO]],Consumo!$AA$3:$AA$862)</f>
        <v>576</v>
      </c>
      <c r="AV506" s="308">
        <f>SUMIF(Consumo!$C$3:$C$862,tabItens[[#This Row],[CÓDIGO]],Consumo!$Y$3:$Y$862)</f>
        <v>109.83333333333333</v>
      </c>
      <c r="AW506" s="281">
        <f>tabItens[[#This Row],[QTDE ATUAL]] + tabItens[[#This Row],[RC QTDE]] + tabItens[[#This Row],[AF SALDO]] + tabItens[[#This Row],[Recentes]]</f>
        <v>3021.18</v>
      </c>
      <c r="AX506" s="309">
        <v>109</v>
      </c>
      <c r="AY506" s="309">
        <v>4</v>
      </c>
      <c r="AZ506" s="309">
        <f>IF(ISBLANK(tabItens[[#This Row],[CÓDIGO]]),"",tabItens[[#This Row],[PontoMês]] * (AZ$2+tabItens[[#This Row],[PontoQtM]]))</f>
        <v>436</v>
      </c>
      <c r="BA506" s="308">
        <f>tabItens[[#This Row],[PontoPed]] - tabItens[[#This Row],[Saldo]] + (1/10)</f>
        <v>-2585.08</v>
      </c>
      <c r="BB506" s="308">
        <f xml:space="preserve"> tabItens[[#This Row],[PontoMês]] * BB$2 - tabItens[[#This Row],[QTDE ATUAL]] - (1/10)</f>
        <v>-2912.2799999999997</v>
      </c>
      <c r="BC506" s="310">
        <f>IF( tabItens[[#This Row],[PontoPed]]&gt;0, IF(tabItens[[#This Row],[PontoPed]]&lt;1, 1, IF( tabItens[[#This Row],[Saldo]]&gt;tabItens[[#This Row],[PontoPed]], 0, (tabItens[[#This Row],[PontoPed]]-tabItens[[#This Row],[Saldo]])/tabItens[[#This Row],[PontoPed]] ) ), 0 )</f>
        <v>0</v>
      </c>
      <c r="BD506" s="311">
        <f>ROUNDDOWN(IF( OR( AND(tabItens[[#This Row],[PontoPed]]&lt;tabItens[[#This Row],[Saldo]],tabItens[[#This Row],[Saldo]]&gt;0), tabItens[[#This Row],[PontoPed]]=0), 99, IF(AND(tabItens[[#This Row],[Saldo]]=0,tabItens[[#This Row],[PontoPed]]&gt;0), 0, (1-tabItens[[#This Row],[PctAb]])*10 ) ),0)</f>
        <v>99</v>
      </c>
      <c r="BE506" s="312">
        <f>MAX(ROUNDDOWN( IF(tabItens[[#This Row],[Abaixo]] &gt; 0,   tabItens[[#This Row],[Abaixo]] + (tabItens[[#This Row],[PontoMês]] * IF( OR( ISBLANK(tabItens[[#This Row],[ATA Nº/ANO]]), tabItens[[#This Row],[ATA Nº/ANO]] = ""),BE$2,BE$1)),0),0),0)</f>
        <v>0</v>
      </c>
      <c r="BF50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6" s="313">
        <f>SUMIF(Consumo!$C$3:$C$862,tabItens[[#This Row],[CÓDIGO]],Consumo!$E$3:$E$862)</f>
        <v>0</v>
      </c>
      <c r="BH506" s="314">
        <f>IF(AND(tabItens[[#This Row],[Pend]] &gt; 0,tabItens[[#This Row],[Consumo]] &lt;&gt; 0), tabItens[[#This Row],[Pend]] / tabItens[[#This Row],[Consumo]], 0 )</f>
        <v>0</v>
      </c>
      <c r="BI506" s="313"/>
      <c r="BJ506" s="313"/>
      <c r="BK506" s="315" t="s">
        <v>907</v>
      </c>
    </row>
    <row r="507" spans="1:63" x14ac:dyDescent="0.3">
      <c r="A507" s="336">
        <v>134549</v>
      </c>
      <c r="B507" s="277" t="s">
        <v>1919</v>
      </c>
      <c r="C507" s="337" t="s">
        <v>561</v>
      </c>
      <c r="D507" s="338">
        <v>44</v>
      </c>
      <c r="E507" s="339"/>
      <c r="F507" s="339"/>
      <c r="G507" s="339" t="s">
        <v>892</v>
      </c>
      <c r="H507" s="281">
        <v>1451.15</v>
      </c>
      <c r="I507" s="340">
        <v>103003</v>
      </c>
      <c r="J507" s="341">
        <v>44</v>
      </c>
      <c r="K507" s="342">
        <v>32</v>
      </c>
      <c r="L507" s="285">
        <f>IF(tabItens[[#This Row],[Média]] &gt; 0, tabItens[[#This Row],[QTDE ATUAL]] / tabItens[[#This Row],[Média]],999.9)</f>
        <v>669.76153846153852</v>
      </c>
      <c r="M507" s="286">
        <v>0</v>
      </c>
      <c r="N507" s="287">
        <f>tabItens[[#This Row],[VALOR UNIT.]] * tabItens[[#This Row],[LC]]</f>
        <v>0</v>
      </c>
      <c r="O507" s="344" t="s">
        <v>2229</v>
      </c>
      <c r="P507" s="289"/>
      <c r="Q507" s="345"/>
      <c r="R507" s="343"/>
      <c r="S507" s="346"/>
      <c r="T507" s="292">
        <f>ROUNDDOWN(IFERROR(tabItens[[#This Row],[ATA DT.VALID.]] - $D$1,0) / 30,0)</f>
        <v>-1507</v>
      </c>
      <c r="U507" s="277" t="s">
        <v>1349</v>
      </c>
      <c r="V507" s="293">
        <v>1</v>
      </c>
      <c r="W507" s="294" t="s">
        <v>906</v>
      </c>
      <c r="X507" s="295">
        <v>51</v>
      </c>
      <c r="Y507" s="296">
        <v>19</v>
      </c>
      <c r="Z507" s="297"/>
      <c r="AA507" s="298"/>
      <c r="AB507" s="299"/>
      <c r="AC507" s="299"/>
      <c r="AD507" s="298"/>
      <c r="AE507" s="299"/>
      <c r="AF507" s="292"/>
      <c r="AG507" s="300" t="s">
        <v>904</v>
      </c>
      <c r="AH507" s="301"/>
      <c r="AI507" s="292">
        <v>10</v>
      </c>
      <c r="AJ507" s="301">
        <v>45201</v>
      </c>
      <c r="AK507" s="301">
        <v>43172</v>
      </c>
      <c r="AL507" s="301">
        <v>45160</v>
      </c>
      <c r="AM507" s="346"/>
      <c r="AN507" s="339"/>
      <c r="AO507" s="302" t="str">
        <f>_xlfn.IFNA(IF(VLOOKUP(tabItens[[#This Row],[CÓDIGO]],tabExcluirDoEstoque[#Data],1,FALSE),"sim",""),"")</f>
        <v/>
      </c>
      <c r="AP507" s="303" t="str">
        <f ca="1">IF(OR(ISBLANK(tabItens[[#This Row],[ATA DT.VALID.]]),tabItens[[#This Row],[ATA DT.VALID.]]="",tabItens[[#This Row],[ATA DT.VALID.]]=" "),"",IF(TYPE(tabItens[[#This Row],[ATA DT.VALID.]])=1,ROUNDUP((tabItens[[#This Row],[ATA DT.VALID.]]-TODAY())/7,0),""))</f>
        <v/>
      </c>
      <c r="AQ507" s="304">
        <v>0</v>
      </c>
      <c r="AR507" s="305" t="str">
        <f>IF(ISBLANK(tabItens[[#This Row],[CÓDIGO]]),"",IFERROR(VLOOKUP(tabItens[[#This Row],[CÓDIGO]],Consumo!$C$3:$AC$862,26,FALSE),0))</f>
        <v>07.2023</v>
      </c>
      <c r="AS507" s="306">
        <f>SUMIF(Consumo!$C$3:$C$862,tabItens[[#This Row],[CÓDIGO]],Consumo!$N$3:$N$862) + SUMIF(Consumo!$C$3:$C$862,tabItens[[#This Row],[CÓDIGO]],Consumo!$O$3:$O$862) + SUMIF(Consumo!$C$3:$C$862,tabItens[[#This Row],[CÓDIGO]],Consumo!$P$3:$P$862) + SUMIF(Consumo!$C$3:$C$862,tabItens[[#This Row],[CÓDIGO]],Consumo!$Q$3:$Q$862)</f>
        <v>23</v>
      </c>
      <c r="AT507" s="306">
        <f>SUMIF(Consumo!$C$3:$C$862,tabItens[[#This Row],[CÓDIGO]],Consumo!$Z$3:$Z$862)</f>
        <v>32</v>
      </c>
      <c r="AU507" s="307">
        <f>SUMIF(Consumo!$C$3:$C$862,tabItens[[#This Row],[CÓDIGO]],Consumo!$AA$3:$AA$862)</f>
        <v>20</v>
      </c>
      <c r="AV507" s="308">
        <f>SUMIF(Consumo!$C$3:$C$862,tabItens[[#This Row],[CÓDIGO]],Consumo!$Y$3:$Y$862)</f>
        <v>2.1666666666666665</v>
      </c>
      <c r="AW507" s="281">
        <f>tabItens[[#This Row],[QTDE ATUAL]] + tabItens[[#This Row],[RC QTDE]] + tabItens[[#This Row],[AF SALDO]] + tabItens[[#This Row],[Recentes]]</f>
        <v>1451.15</v>
      </c>
      <c r="AX507" s="309">
        <v>40</v>
      </c>
      <c r="AY507" s="309">
        <v>4</v>
      </c>
      <c r="AZ507" s="309">
        <f>IF(ISBLANK(tabItens[[#This Row],[CÓDIGO]]),"",tabItens[[#This Row],[PontoMês]] * (AZ$2+tabItens[[#This Row],[PontoQtM]]))</f>
        <v>160</v>
      </c>
      <c r="BA507" s="308">
        <f>tabItens[[#This Row],[PontoPed]] - tabItens[[#This Row],[Saldo]] + (1/10)</f>
        <v>-1291.0500000000002</v>
      </c>
      <c r="BB507" s="308">
        <f xml:space="preserve"> tabItens[[#This Row],[PontoMês]] * BB$2 - tabItens[[#This Row],[QTDE ATUAL]] - (1/10)</f>
        <v>-1411.25</v>
      </c>
      <c r="BC507" s="310">
        <f>IF( tabItens[[#This Row],[PontoPed]]&gt;0, IF(tabItens[[#This Row],[PontoPed]]&lt;1, 1, IF( tabItens[[#This Row],[Saldo]]&gt;tabItens[[#This Row],[PontoPed]], 0, (tabItens[[#This Row],[PontoPed]]-tabItens[[#This Row],[Saldo]])/tabItens[[#This Row],[PontoPed]] ) ), 0 )</f>
        <v>0</v>
      </c>
      <c r="BD507" s="311">
        <f>ROUNDDOWN(IF( OR( AND(tabItens[[#This Row],[PontoPed]]&lt;tabItens[[#This Row],[Saldo]],tabItens[[#This Row],[Saldo]]&gt;0), tabItens[[#This Row],[PontoPed]]=0), 99, IF(AND(tabItens[[#This Row],[Saldo]]=0,tabItens[[#This Row],[PontoPed]]&gt;0), 0, (1-tabItens[[#This Row],[PctAb]])*10 ) ),0)</f>
        <v>99</v>
      </c>
      <c r="BE507" s="312">
        <f>MAX(ROUNDDOWN( IF(tabItens[[#This Row],[Abaixo]] &gt; 0,   tabItens[[#This Row],[Abaixo]] + (tabItens[[#This Row],[PontoMês]] * IF( OR( ISBLANK(tabItens[[#This Row],[ATA Nº/ANO]]), tabItens[[#This Row],[ATA Nº/ANO]] = ""),BE$2,BE$1)),0),0),0)</f>
        <v>0</v>
      </c>
      <c r="BF5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7" s="313">
        <f>SUMIF(Consumo!$C$3:$C$862,tabItens[[#This Row],[CÓDIGO]],Consumo!$E$3:$E$862)</f>
        <v>0</v>
      </c>
      <c r="BH507" s="314">
        <f>IF(AND(tabItens[[#This Row],[Pend]] &gt; 0,tabItens[[#This Row],[Consumo]] &lt;&gt; 0), tabItens[[#This Row],[Pend]] / tabItens[[#This Row],[Consumo]], 0 )</f>
        <v>0</v>
      </c>
      <c r="BI507" s="313"/>
      <c r="BJ507" s="313"/>
      <c r="BK507" s="315" t="s">
        <v>907</v>
      </c>
    </row>
    <row r="508" spans="1:63" x14ac:dyDescent="0.3">
      <c r="A508" s="336">
        <v>12847</v>
      </c>
      <c r="B508" s="277" t="s">
        <v>1013</v>
      </c>
      <c r="C508" s="337" t="s">
        <v>264</v>
      </c>
      <c r="D508" s="338">
        <v>1.02</v>
      </c>
      <c r="E508" s="339"/>
      <c r="F508" s="339"/>
      <c r="G508" s="339" t="s">
        <v>892</v>
      </c>
      <c r="H508" s="281">
        <v>947</v>
      </c>
      <c r="I508" s="340">
        <v>103003</v>
      </c>
      <c r="J508" s="341">
        <v>1.02</v>
      </c>
      <c r="K508" s="342">
        <v>4409</v>
      </c>
      <c r="L508" s="285">
        <f>IF(tabItens[[#This Row],[Média]] &gt; 0, tabItens[[#This Row],[QTDE ATUAL]] / tabItens[[#This Row],[Média]],999.9)</f>
        <v>3.31892523364486</v>
      </c>
      <c r="M508" s="286">
        <v>0</v>
      </c>
      <c r="N508" s="287">
        <f>tabItens[[#This Row],[VALOR UNIT.]] * tabItens[[#This Row],[LC]]</f>
        <v>0</v>
      </c>
      <c r="O508" s="344" t="s">
        <v>2126</v>
      </c>
      <c r="P508" s="289"/>
      <c r="Q508" s="345"/>
      <c r="R508" s="343"/>
      <c r="S508" s="346"/>
      <c r="T508" s="292">
        <f>ROUNDDOWN(IFERROR(tabItens[[#This Row],[ATA DT.VALID.]] - $D$1,0) / 30,0)</f>
        <v>-1507</v>
      </c>
      <c r="U508" s="277" t="s">
        <v>1006</v>
      </c>
      <c r="V508" s="293">
        <v>1</v>
      </c>
      <c r="W508" s="294" t="s">
        <v>2104</v>
      </c>
      <c r="X508" s="295">
        <v>76</v>
      </c>
      <c r="Y508" s="296">
        <v>11</v>
      </c>
      <c r="Z508" s="297">
        <v>9007</v>
      </c>
      <c r="AA508" s="298">
        <v>2023</v>
      </c>
      <c r="AB508" s="299">
        <v>900</v>
      </c>
      <c r="AC508" s="299"/>
      <c r="AD508" s="298"/>
      <c r="AE508" s="299"/>
      <c r="AF508" s="292"/>
      <c r="AG508" s="300" t="s">
        <v>904</v>
      </c>
      <c r="AH508" s="301"/>
      <c r="AI508" s="292">
        <v>1580</v>
      </c>
      <c r="AJ508" s="301">
        <v>44874</v>
      </c>
      <c r="AK508" s="301" t="s">
        <v>892</v>
      </c>
      <c r="AL508" s="301">
        <v>44865</v>
      </c>
      <c r="AM508" s="346"/>
      <c r="AN508" s="339"/>
      <c r="AO508" s="302" t="str">
        <f>_xlfn.IFNA(IF(VLOOKUP(tabItens[[#This Row],[CÓDIGO]],tabExcluirDoEstoque[#Data],1,FALSE),"sim",""),"")</f>
        <v/>
      </c>
      <c r="AP508" s="303" t="str">
        <f ca="1">IF(OR(ISBLANK(tabItens[[#This Row],[ATA DT.VALID.]]),tabItens[[#This Row],[ATA DT.VALID.]]="",tabItens[[#This Row],[ATA DT.VALID.]]=" "),"",IF(TYPE(tabItens[[#This Row],[ATA DT.VALID.]])=1,ROUNDUP((tabItens[[#This Row],[ATA DT.VALID.]]-TODAY())/7,0),""))</f>
        <v/>
      </c>
      <c r="AQ508" s="304">
        <v>0</v>
      </c>
      <c r="AR508" s="305" t="str">
        <f>IF(ISBLANK(tabItens[[#This Row],[CÓDIGO]]),"",IFERROR(VLOOKUP(tabItens[[#This Row],[CÓDIGO]],Consumo!$C$3:$AC$862,26,FALSE),0))</f>
        <v>09.2023</v>
      </c>
      <c r="AS508" s="306">
        <f>SUMIF(Consumo!$C$3:$C$862,tabItens[[#This Row],[CÓDIGO]],Consumo!$N$3:$N$862) + SUMIF(Consumo!$C$3:$C$862,tabItens[[#This Row],[CÓDIGO]],Consumo!$O$3:$O$862) + SUMIF(Consumo!$C$3:$C$862,tabItens[[#This Row],[CÓDIGO]],Consumo!$P$3:$P$862) + SUMIF(Consumo!$C$3:$C$862,tabItens[[#This Row],[CÓDIGO]],Consumo!$Q$3:$Q$862)</f>
        <v>285</v>
      </c>
      <c r="AT508" s="306">
        <f>SUMIF(Consumo!$C$3:$C$862,tabItens[[#This Row],[CÓDIGO]],Consumo!$Z$3:$Z$862)</f>
        <v>4740</v>
      </c>
      <c r="AU508" s="307">
        <f>SUMIF(Consumo!$C$3:$C$862,tabItens[[#This Row],[CÓDIGO]],Consumo!$AA$3:$AA$862)</f>
        <v>3950</v>
      </c>
      <c r="AV508" s="308">
        <f>SUMIF(Consumo!$C$3:$C$862,tabItens[[#This Row],[CÓDIGO]],Consumo!$Y$3:$Y$862)</f>
        <v>285.33333333333331</v>
      </c>
      <c r="AW508" s="281">
        <f>tabItens[[#This Row],[QTDE ATUAL]] + tabItens[[#This Row],[RC QTDE]] + tabItens[[#This Row],[AF SALDO]] + tabItens[[#This Row],[Recentes]]</f>
        <v>1847</v>
      </c>
      <c r="AX508" s="309">
        <v>220</v>
      </c>
      <c r="AY508" s="309">
        <v>4</v>
      </c>
      <c r="AZ508" s="309">
        <f>IF(ISBLANK(tabItens[[#This Row],[CÓDIGO]]),"",tabItens[[#This Row],[PontoMês]] * (AZ$2+tabItens[[#This Row],[PontoQtM]]))</f>
        <v>880</v>
      </c>
      <c r="BA508" s="308">
        <f>tabItens[[#This Row],[PontoPed]] - tabItens[[#This Row],[Saldo]] + (1/10)</f>
        <v>-966.9</v>
      </c>
      <c r="BB508" s="308">
        <f xml:space="preserve"> tabItens[[#This Row],[PontoMês]] * BB$2 - tabItens[[#This Row],[QTDE ATUAL]] - (1/10)</f>
        <v>-727.1</v>
      </c>
      <c r="BC508" s="310">
        <f>IF( tabItens[[#This Row],[PontoPed]]&gt;0, IF(tabItens[[#This Row],[PontoPed]]&lt;1, 1, IF( tabItens[[#This Row],[Saldo]]&gt;tabItens[[#This Row],[PontoPed]], 0, (tabItens[[#This Row],[PontoPed]]-tabItens[[#This Row],[Saldo]])/tabItens[[#This Row],[PontoPed]] ) ), 0 )</f>
        <v>0</v>
      </c>
      <c r="BD508" s="311">
        <f>ROUNDDOWN(IF( OR( AND(tabItens[[#This Row],[PontoPed]]&lt;tabItens[[#This Row],[Saldo]],tabItens[[#This Row],[Saldo]]&gt;0), tabItens[[#This Row],[PontoPed]]=0), 99, IF(AND(tabItens[[#This Row],[Saldo]]=0,tabItens[[#This Row],[PontoPed]]&gt;0), 0, (1-tabItens[[#This Row],[PctAb]])*10 ) ),0)</f>
        <v>99</v>
      </c>
      <c r="BE508" s="312">
        <f>MAX(ROUNDDOWN( IF(tabItens[[#This Row],[Abaixo]] &gt; 0,   tabItens[[#This Row],[Abaixo]] + (tabItens[[#This Row],[PontoMês]] * IF( OR( ISBLANK(tabItens[[#This Row],[ATA Nº/ANO]]), tabItens[[#This Row],[ATA Nº/ANO]] = ""),BE$2,BE$1)),0),0),0)</f>
        <v>0</v>
      </c>
      <c r="BF5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8" s="313">
        <f>SUMIF(Consumo!$C$3:$C$862,tabItens[[#This Row],[CÓDIGO]],Consumo!$E$3:$E$862)</f>
        <v>0</v>
      </c>
      <c r="BH508" s="314">
        <f>IF(AND(tabItens[[#This Row],[Pend]] &gt; 0,tabItens[[#This Row],[Consumo]] &lt;&gt; 0), tabItens[[#This Row],[Pend]] / tabItens[[#This Row],[Consumo]], 0 )</f>
        <v>0</v>
      </c>
      <c r="BI508" s="313"/>
      <c r="BJ508" s="313"/>
      <c r="BK508" s="315" t="s">
        <v>907</v>
      </c>
    </row>
    <row r="509" spans="1:63" x14ac:dyDescent="0.3">
      <c r="A509" s="336">
        <v>24204</v>
      </c>
      <c r="B509" s="277" t="s">
        <v>1233</v>
      </c>
      <c r="C509" s="337" t="s">
        <v>264</v>
      </c>
      <c r="D509" s="338">
        <v>4.63</v>
      </c>
      <c r="E509" s="339"/>
      <c r="F509" s="339"/>
      <c r="G509" s="339" t="s">
        <v>892</v>
      </c>
      <c r="H509" s="281">
        <v>0</v>
      </c>
      <c r="I509" s="340">
        <v>103003</v>
      </c>
      <c r="J509" s="341">
        <v>4.63</v>
      </c>
      <c r="K509" s="342">
        <v>503</v>
      </c>
      <c r="L509" s="285">
        <f>IF(tabItens[[#This Row],[Média]] &gt; 0, tabItens[[#This Row],[QTDE ATUAL]] / tabItens[[#This Row],[Média]],999.9)</f>
        <v>0</v>
      </c>
      <c r="M509" s="286">
        <v>0</v>
      </c>
      <c r="N509" s="287">
        <f>tabItens[[#This Row],[VALOR UNIT.]] * tabItens[[#This Row],[LC]]</f>
        <v>0</v>
      </c>
      <c r="O509" s="344" t="s">
        <v>2126</v>
      </c>
      <c r="P509" s="289"/>
      <c r="Q509" s="345"/>
      <c r="R509" s="343"/>
      <c r="S509" s="346"/>
      <c r="T509" s="292">
        <f>ROUNDDOWN(IFERROR(tabItens[[#This Row],[ATA DT.VALID.]] - $D$1,0) / 30,0)</f>
        <v>-1507</v>
      </c>
      <c r="U509" s="277" t="s">
        <v>1006</v>
      </c>
      <c r="V509" s="293">
        <v>1</v>
      </c>
      <c r="W509" s="294" t="s">
        <v>2104</v>
      </c>
      <c r="X509" s="295">
        <v>76</v>
      </c>
      <c r="Y509" s="296">
        <v>11</v>
      </c>
      <c r="Z509" s="297">
        <v>2659</v>
      </c>
      <c r="AA509" s="298">
        <v>2023</v>
      </c>
      <c r="AB509" s="299">
        <v>500</v>
      </c>
      <c r="AC509" s="299"/>
      <c r="AD509" s="298"/>
      <c r="AE509" s="299"/>
      <c r="AF509" s="292"/>
      <c r="AG509" s="300" t="s">
        <v>904</v>
      </c>
      <c r="AH509" s="301"/>
      <c r="AI509" s="292">
        <v>260</v>
      </c>
      <c r="AJ509" s="301">
        <v>44523</v>
      </c>
      <c r="AK509" s="301" t="s">
        <v>892</v>
      </c>
      <c r="AL509" s="301">
        <v>45180</v>
      </c>
      <c r="AM509" s="346"/>
      <c r="AN509" s="339"/>
      <c r="AO509" s="302" t="str">
        <f>_xlfn.IFNA(IF(VLOOKUP(tabItens[[#This Row],[CÓDIGO]],tabExcluirDoEstoque[#Data],1,FALSE),"sim",""),"")</f>
        <v/>
      </c>
      <c r="AP509" s="303" t="str">
        <f ca="1">IF(OR(ISBLANK(tabItens[[#This Row],[ATA DT.VALID.]]),tabItens[[#This Row],[ATA DT.VALID.]]="",tabItens[[#This Row],[ATA DT.VALID.]]=" "),"",IF(TYPE(tabItens[[#This Row],[ATA DT.VALID.]])=1,ROUNDUP((tabItens[[#This Row],[ATA DT.VALID.]]-TODAY())/7,0),""))</f>
        <v/>
      </c>
      <c r="AQ509" s="304">
        <v>0</v>
      </c>
      <c r="AR509" s="305" t="str">
        <f>IF(ISBLANK(tabItens[[#This Row],[CÓDIGO]]),"",IFERROR(VLOOKUP(tabItens[[#This Row],[CÓDIGO]],Consumo!$C$3:$AC$862,26,FALSE),0))</f>
        <v>08.2023</v>
      </c>
      <c r="AS509" s="306">
        <f>SUMIF(Consumo!$C$3:$C$862,tabItens[[#This Row],[CÓDIGO]],Consumo!$N$3:$N$862) + SUMIF(Consumo!$C$3:$C$862,tabItens[[#This Row],[CÓDIGO]],Consumo!$O$3:$O$862) + SUMIF(Consumo!$C$3:$C$862,tabItens[[#This Row],[CÓDIGO]],Consumo!$P$3:$P$862) + SUMIF(Consumo!$C$3:$C$862,tabItens[[#This Row],[CÓDIGO]],Consumo!$Q$3:$Q$862)</f>
        <v>223</v>
      </c>
      <c r="AT509" s="306">
        <f>SUMIF(Consumo!$C$3:$C$862,tabItens[[#This Row],[CÓDIGO]],Consumo!$Z$3:$Z$862)</f>
        <v>796</v>
      </c>
      <c r="AU509" s="307">
        <f>SUMIF(Consumo!$C$3:$C$862,tabItens[[#This Row],[CÓDIGO]],Consumo!$AA$3:$AA$862)</f>
        <v>102</v>
      </c>
      <c r="AV509" s="308">
        <f>SUMIF(Consumo!$C$3:$C$862,tabItens[[#This Row],[CÓDIGO]],Consumo!$Y$3:$Y$862)</f>
        <v>66.333333333333329</v>
      </c>
      <c r="AW509" s="281">
        <f>tabItens[[#This Row],[QTDE ATUAL]] + tabItens[[#This Row],[RC QTDE]] + tabItens[[#This Row],[AF SALDO]] + tabItens[[#This Row],[Recentes]]</f>
        <v>500</v>
      </c>
      <c r="AX509" s="309">
        <v>15</v>
      </c>
      <c r="AY509" s="309">
        <v>4</v>
      </c>
      <c r="AZ509" s="309">
        <f>IF(ISBLANK(tabItens[[#This Row],[CÓDIGO]]),"",tabItens[[#This Row],[PontoMês]] * (AZ$2+tabItens[[#This Row],[PontoQtM]]))</f>
        <v>60</v>
      </c>
      <c r="BA509" s="308">
        <f>tabItens[[#This Row],[PontoPed]] - tabItens[[#This Row],[Saldo]] + (1/10)</f>
        <v>-439.9</v>
      </c>
      <c r="BB509" s="308">
        <f xml:space="preserve"> tabItens[[#This Row],[PontoMês]] * BB$2 - tabItens[[#This Row],[QTDE ATUAL]] - (1/10)</f>
        <v>14.9</v>
      </c>
      <c r="BC509" s="310">
        <f>IF( tabItens[[#This Row],[PontoPed]]&gt;0, IF(tabItens[[#This Row],[PontoPed]]&lt;1, 1, IF( tabItens[[#This Row],[Saldo]]&gt;tabItens[[#This Row],[PontoPed]], 0, (tabItens[[#This Row],[PontoPed]]-tabItens[[#This Row],[Saldo]])/tabItens[[#This Row],[PontoPed]] ) ), 0 )</f>
        <v>0</v>
      </c>
      <c r="BD509" s="311">
        <f>ROUNDDOWN(IF( OR( AND(tabItens[[#This Row],[PontoPed]]&lt;tabItens[[#This Row],[Saldo]],tabItens[[#This Row],[Saldo]]&gt;0), tabItens[[#This Row],[PontoPed]]=0), 99, IF(AND(tabItens[[#This Row],[Saldo]]=0,tabItens[[#This Row],[PontoPed]]&gt;0), 0, (1-tabItens[[#This Row],[PctAb]])*10 ) ),0)</f>
        <v>99</v>
      </c>
      <c r="BE509" s="312">
        <f>MAX(ROUNDDOWN( IF(tabItens[[#This Row],[Abaixo]] &gt; 0,   tabItens[[#This Row],[Abaixo]] + (tabItens[[#This Row],[PontoMês]] * IF( OR( ISBLANK(tabItens[[#This Row],[ATA Nº/ANO]]), tabItens[[#This Row],[ATA Nº/ANO]] = ""),BE$2,BE$1)),0),0),0)</f>
        <v>0</v>
      </c>
      <c r="BF5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09" s="313">
        <f>SUMIF(Consumo!$C$3:$C$862,tabItens[[#This Row],[CÓDIGO]],Consumo!$E$3:$E$862)</f>
        <v>19</v>
      </c>
      <c r="BH509" s="314">
        <f>IF(AND(tabItens[[#This Row],[Pend]] &gt; 0,tabItens[[#This Row],[Consumo]] &lt;&gt; 0), tabItens[[#This Row],[Pend]] / tabItens[[#This Row],[Consumo]], 0 )</f>
        <v>2.3869346733668341E-2</v>
      </c>
      <c r="BI509" s="313"/>
      <c r="BJ509" s="313"/>
      <c r="BK509" s="315" t="s">
        <v>907</v>
      </c>
    </row>
    <row r="510" spans="1:63" x14ac:dyDescent="0.3">
      <c r="A510" s="336">
        <v>88839</v>
      </c>
      <c r="B510" s="277" t="s">
        <v>1560</v>
      </c>
      <c r="C510" s="337" t="s">
        <v>288</v>
      </c>
      <c r="D510" s="338">
        <v>62.2</v>
      </c>
      <c r="E510" s="339"/>
      <c r="F510" s="339"/>
      <c r="G510" s="339" t="s">
        <v>892</v>
      </c>
      <c r="H510" s="281">
        <v>51</v>
      </c>
      <c r="I510" s="340">
        <v>103003</v>
      </c>
      <c r="J510" s="341">
        <v>62.2</v>
      </c>
      <c r="K510" s="342">
        <v>37</v>
      </c>
      <c r="L510" s="285">
        <f>IF(tabItens[[#This Row],[Média]] &gt; 0, tabItens[[#This Row],[QTDE ATUAL]] / tabItens[[#This Row],[Média]],999.9)</f>
        <v>14.926829268292684</v>
      </c>
      <c r="M510" s="286">
        <v>0</v>
      </c>
      <c r="N510" s="287">
        <f>tabItens[[#This Row],[VALOR UNIT.]] * tabItens[[#This Row],[LC]]</f>
        <v>0</v>
      </c>
      <c r="O510" s="344" t="s">
        <v>2126</v>
      </c>
      <c r="P510" s="289"/>
      <c r="Q510" s="345"/>
      <c r="R510" s="343"/>
      <c r="S510" s="346"/>
      <c r="T510" s="292">
        <f>ROUNDDOWN(IFERROR(tabItens[[#This Row],[ATA DT.VALID.]] - $D$1,0) / 30,0)</f>
        <v>-1507</v>
      </c>
      <c r="U510" s="277" t="s">
        <v>1561</v>
      </c>
      <c r="V510" s="293">
        <v>1</v>
      </c>
      <c r="W510" s="294" t="s">
        <v>2104</v>
      </c>
      <c r="X510" s="295">
        <v>76</v>
      </c>
      <c r="Y510" s="296">
        <v>13</v>
      </c>
      <c r="Z510" s="297"/>
      <c r="AA510" s="298"/>
      <c r="AB510" s="299"/>
      <c r="AC510" s="299"/>
      <c r="AD510" s="298"/>
      <c r="AE510" s="299"/>
      <c r="AF510" s="292"/>
      <c r="AG510" s="300" t="s">
        <v>904</v>
      </c>
      <c r="AH510" s="301"/>
      <c r="AI510" s="292">
        <v>14</v>
      </c>
      <c r="AJ510" s="301">
        <v>45190</v>
      </c>
      <c r="AK510" s="301">
        <v>38663</v>
      </c>
      <c r="AL510" s="301">
        <v>45181</v>
      </c>
      <c r="AM510" s="346"/>
      <c r="AN510" s="339"/>
      <c r="AO510" s="302" t="str">
        <f>_xlfn.IFNA(IF(VLOOKUP(tabItens[[#This Row],[CÓDIGO]],tabExcluirDoEstoque[#Data],1,FALSE),"sim",""),"")</f>
        <v/>
      </c>
      <c r="AP510" s="303" t="str">
        <f ca="1">IF(OR(ISBLANK(tabItens[[#This Row],[ATA DT.VALID.]]),tabItens[[#This Row],[ATA DT.VALID.]]="",tabItens[[#This Row],[ATA DT.VALID.]]=" "),"",IF(TYPE(tabItens[[#This Row],[ATA DT.VALID.]])=1,ROUNDUP((tabItens[[#This Row],[ATA DT.VALID.]]-TODAY())/7,0),""))</f>
        <v/>
      </c>
      <c r="AQ510" s="304">
        <v>0</v>
      </c>
      <c r="AR510" s="305" t="str">
        <f>IF(ISBLANK(tabItens[[#This Row],[CÓDIGO]]),"",IFERROR(VLOOKUP(tabItens[[#This Row],[CÓDIGO]],Consumo!$C$3:$AC$862,26,FALSE),0))</f>
        <v>09.2023</v>
      </c>
      <c r="AS510" s="306">
        <f>SUMIF(Consumo!$C$3:$C$862,tabItens[[#This Row],[CÓDIGO]],Consumo!$N$3:$N$862) + SUMIF(Consumo!$C$3:$C$862,tabItens[[#This Row],[CÓDIGO]],Consumo!$O$3:$O$862) + SUMIF(Consumo!$C$3:$C$862,tabItens[[#This Row],[CÓDIGO]],Consumo!$P$3:$P$862) + SUMIF(Consumo!$C$3:$C$862,tabItens[[#This Row],[CÓDIGO]],Consumo!$Q$3:$Q$862)</f>
        <v>5</v>
      </c>
      <c r="AT510" s="306">
        <f>SUMIF(Consumo!$C$3:$C$862,tabItens[[#This Row],[CÓDIGO]],Consumo!$Z$3:$Z$862)</f>
        <v>41</v>
      </c>
      <c r="AU510" s="307">
        <f>SUMIF(Consumo!$C$3:$C$862,tabItens[[#This Row],[CÓDIGO]],Consumo!$AA$3:$AA$862)</f>
        <v>10</v>
      </c>
      <c r="AV510" s="308">
        <f>SUMIF(Consumo!$C$3:$C$862,tabItens[[#This Row],[CÓDIGO]],Consumo!$Y$3:$Y$862)</f>
        <v>3.4166666666666665</v>
      </c>
      <c r="AW510" s="281">
        <f>tabItens[[#This Row],[QTDE ATUAL]] + tabItens[[#This Row],[RC QTDE]] + tabItens[[#This Row],[AF SALDO]] + tabItens[[#This Row],[Recentes]]</f>
        <v>51</v>
      </c>
      <c r="AX510" s="309">
        <v>2</v>
      </c>
      <c r="AY510" s="309">
        <v>4</v>
      </c>
      <c r="AZ510" s="309">
        <f>IF(ISBLANK(tabItens[[#This Row],[CÓDIGO]]),"",tabItens[[#This Row],[PontoMês]] * (AZ$2+tabItens[[#This Row],[PontoQtM]]))</f>
        <v>8</v>
      </c>
      <c r="BA510" s="308">
        <f>tabItens[[#This Row],[PontoPed]] - tabItens[[#This Row],[Saldo]] + (1/10)</f>
        <v>-42.9</v>
      </c>
      <c r="BB510" s="308">
        <f xml:space="preserve"> tabItens[[#This Row],[PontoMês]] * BB$2 - tabItens[[#This Row],[QTDE ATUAL]] - (1/10)</f>
        <v>-49.1</v>
      </c>
      <c r="BC510" s="310">
        <f>IF( tabItens[[#This Row],[PontoPed]]&gt;0, IF(tabItens[[#This Row],[PontoPed]]&lt;1, 1, IF( tabItens[[#This Row],[Saldo]]&gt;tabItens[[#This Row],[PontoPed]], 0, (tabItens[[#This Row],[PontoPed]]-tabItens[[#This Row],[Saldo]])/tabItens[[#This Row],[PontoPed]] ) ), 0 )</f>
        <v>0</v>
      </c>
      <c r="BD510" s="311">
        <f>ROUNDDOWN(IF( OR( AND(tabItens[[#This Row],[PontoPed]]&lt;tabItens[[#This Row],[Saldo]],tabItens[[#This Row],[Saldo]]&gt;0), tabItens[[#This Row],[PontoPed]]=0), 99, IF(AND(tabItens[[#This Row],[Saldo]]=0,tabItens[[#This Row],[PontoPed]]&gt;0), 0, (1-tabItens[[#This Row],[PctAb]])*10 ) ),0)</f>
        <v>99</v>
      </c>
      <c r="BE510" s="312">
        <f>MAX(ROUNDDOWN( IF(tabItens[[#This Row],[Abaixo]] &gt; 0,   tabItens[[#This Row],[Abaixo]] + (tabItens[[#This Row],[PontoMês]] * IF( OR( ISBLANK(tabItens[[#This Row],[ATA Nº/ANO]]), tabItens[[#This Row],[ATA Nº/ANO]] = ""),BE$2,BE$1)),0),0),0)</f>
        <v>0</v>
      </c>
      <c r="BF5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0" s="313">
        <f>SUMIF(Consumo!$C$3:$C$862,tabItens[[#This Row],[CÓDIGO]],Consumo!$E$3:$E$862)</f>
        <v>0</v>
      </c>
      <c r="BH510" s="314">
        <f>IF(AND(tabItens[[#This Row],[Pend]] &gt; 0,tabItens[[#This Row],[Consumo]] &lt;&gt; 0), tabItens[[#This Row],[Pend]] / tabItens[[#This Row],[Consumo]], 0 )</f>
        <v>0</v>
      </c>
      <c r="BI510" s="313"/>
      <c r="BJ510" s="313"/>
      <c r="BK510" s="315" t="s">
        <v>907</v>
      </c>
    </row>
    <row r="511" spans="1:63" x14ac:dyDescent="0.3">
      <c r="A511" s="336">
        <v>128287</v>
      </c>
      <c r="B511" s="277" t="s">
        <v>1831</v>
      </c>
      <c r="C511" s="337" t="s">
        <v>288</v>
      </c>
      <c r="D511" s="338">
        <v>62.57</v>
      </c>
      <c r="E511" s="339"/>
      <c r="F511" s="339"/>
      <c r="G511" s="339" t="s">
        <v>892</v>
      </c>
      <c r="H511" s="281">
        <v>677</v>
      </c>
      <c r="I511" s="340">
        <v>103003</v>
      </c>
      <c r="J511" s="341">
        <v>62.57</v>
      </c>
      <c r="K511" s="342">
        <v>283</v>
      </c>
      <c r="L511" s="285">
        <f>IF(tabItens[[#This Row],[Média]] &gt; 0, tabItens[[#This Row],[QTDE ATUAL]] / tabItens[[#This Row],[Média]],999.9)</f>
        <v>25.872611464968152</v>
      </c>
      <c r="M511" s="286">
        <v>0</v>
      </c>
      <c r="N511" s="287">
        <f>tabItens[[#This Row],[VALOR UNIT.]] * tabItens[[#This Row],[LC]]</f>
        <v>0</v>
      </c>
      <c r="O511" s="344" t="s">
        <v>2126</v>
      </c>
      <c r="P511" s="289"/>
      <c r="Q511" s="345"/>
      <c r="R511" s="343"/>
      <c r="S511" s="346"/>
      <c r="T511" s="292">
        <f>ROUNDDOWN(IFERROR(tabItens[[#This Row],[ATA DT.VALID.]] - $D$1,0) / 30,0)</f>
        <v>-1507</v>
      </c>
      <c r="U511" s="277" t="s">
        <v>1225</v>
      </c>
      <c r="V511" s="293">
        <v>1</v>
      </c>
      <c r="W511" s="294" t="s">
        <v>2104</v>
      </c>
      <c r="X511" s="295">
        <v>76</v>
      </c>
      <c r="Y511" s="296">
        <v>16</v>
      </c>
      <c r="Z511" s="297"/>
      <c r="AA511" s="298"/>
      <c r="AB511" s="299"/>
      <c r="AC511" s="299"/>
      <c r="AD511" s="298"/>
      <c r="AE511" s="299"/>
      <c r="AF511" s="292"/>
      <c r="AG511" s="300" t="s">
        <v>904</v>
      </c>
      <c r="AH511" s="301"/>
      <c r="AI511" s="292">
        <v>96</v>
      </c>
      <c r="AJ511" s="301">
        <v>45190</v>
      </c>
      <c r="AK511" s="301">
        <v>41828</v>
      </c>
      <c r="AL511" s="301">
        <v>45181</v>
      </c>
      <c r="AM511" s="346"/>
      <c r="AN511" s="339"/>
      <c r="AO511" s="302" t="str">
        <f>_xlfn.IFNA(IF(VLOOKUP(tabItens[[#This Row],[CÓDIGO]],tabExcluirDoEstoque[#Data],1,FALSE),"sim",""),"")</f>
        <v/>
      </c>
      <c r="AP511" s="303" t="str">
        <f ca="1">IF(OR(ISBLANK(tabItens[[#This Row],[ATA DT.VALID.]]),tabItens[[#This Row],[ATA DT.VALID.]]="",tabItens[[#This Row],[ATA DT.VALID.]]=" "),"",IF(TYPE(tabItens[[#This Row],[ATA DT.VALID.]])=1,ROUNDUP((tabItens[[#This Row],[ATA DT.VALID.]]-TODAY())/7,0),""))</f>
        <v/>
      </c>
      <c r="AQ511" s="304">
        <v>0</v>
      </c>
      <c r="AR511" s="305" t="str">
        <f>IF(ISBLANK(tabItens[[#This Row],[CÓDIGO]]),"",IFERROR(VLOOKUP(tabItens[[#This Row],[CÓDIGO]],Consumo!$C$3:$AC$862,26,FALSE),0))</f>
        <v>09.2023</v>
      </c>
      <c r="AS511" s="306">
        <f>SUMIF(Consumo!$C$3:$C$862,tabItens[[#This Row],[CÓDIGO]],Consumo!$N$3:$N$862) + SUMIF(Consumo!$C$3:$C$862,tabItens[[#This Row],[CÓDIGO]],Consumo!$O$3:$O$862) + SUMIF(Consumo!$C$3:$C$862,tabItens[[#This Row],[CÓDIGO]],Consumo!$P$3:$P$862) + SUMIF(Consumo!$C$3:$C$862,tabItens[[#This Row],[CÓDIGO]],Consumo!$Q$3:$Q$862)</f>
        <v>7</v>
      </c>
      <c r="AT511" s="306">
        <f>SUMIF(Consumo!$C$3:$C$862,tabItens[[#This Row],[CÓDIGO]],Consumo!$Z$3:$Z$862)</f>
        <v>314</v>
      </c>
      <c r="AU511" s="307">
        <f>SUMIF(Consumo!$C$3:$C$862,tabItens[[#This Row],[CÓDIGO]],Consumo!$AA$3:$AA$862)</f>
        <v>74</v>
      </c>
      <c r="AV511" s="308">
        <f>SUMIF(Consumo!$C$3:$C$862,tabItens[[#This Row],[CÓDIGO]],Consumo!$Y$3:$Y$862)</f>
        <v>26.166666666666668</v>
      </c>
      <c r="AW511" s="281">
        <f>tabItens[[#This Row],[QTDE ATUAL]] + tabItens[[#This Row],[RC QTDE]] + tabItens[[#This Row],[AF SALDO]] + tabItens[[#This Row],[Recentes]]</f>
        <v>677</v>
      </c>
      <c r="AX511" s="309">
        <v>45</v>
      </c>
      <c r="AY511" s="309">
        <v>4</v>
      </c>
      <c r="AZ511" s="309">
        <f>IF(ISBLANK(tabItens[[#This Row],[CÓDIGO]]),"",tabItens[[#This Row],[PontoMês]] * (AZ$2+tabItens[[#This Row],[PontoQtM]]))</f>
        <v>180</v>
      </c>
      <c r="BA511" s="308">
        <f>tabItens[[#This Row],[PontoPed]] - tabItens[[#This Row],[Saldo]] + (1/10)</f>
        <v>-496.9</v>
      </c>
      <c r="BB511" s="308">
        <f xml:space="preserve"> tabItens[[#This Row],[PontoMês]] * BB$2 - tabItens[[#This Row],[QTDE ATUAL]] - (1/10)</f>
        <v>-632.1</v>
      </c>
      <c r="BC511" s="310">
        <f>IF( tabItens[[#This Row],[PontoPed]]&gt;0, IF(tabItens[[#This Row],[PontoPed]]&lt;1, 1, IF( tabItens[[#This Row],[Saldo]]&gt;tabItens[[#This Row],[PontoPed]], 0, (tabItens[[#This Row],[PontoPed]]-tabItens[[#This Row],[Saldo]])/tabItens[[#This Row],[PontoPed]] ) ), 0 )</f>
        <v>0</v>
      </c>
      <c r="BD511" s="311">
        <f>ROUNDDOWN(IF( OR( AND(tabItens[[#This Row],[PontoPed]]&lt;tabItens[[#This Row],[Saldo]],tabItens[[#This Row],[Saldo]]&gt;0), tabItens[[#This Row],[PontoPed]]=0), 99, IF(AND(tabItens[[#This Row],[Saldo]]=0,tabItens[[#This Row],[PontoPed]]&gt;0), 0, (1-tabItens[[#This Row],[PctAb]])*10 ) ),0)</f>
        <v>99</v>
      </c>
      <c r="BE511" s="312">
        <f>MAX(ROUNDDOWN( IF(tabItens[[#This Row],[Abaixo]] &gt; 0,   tabItens[[#This Row],[Abaixo]] + (tabItens[[#This Row],[PontoMês]] * IF( OR( ISBLANK(tabItens[[#This Row],[ATA Nº/ANO]]), tabItens[[#This Row],[ATA Nº/ANO]] = ""),BE$2,BE$1)),0),0),0)</f>
        <v>0</v>
      </c>
      <c r="BF5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1" s="313">
        <f>SUMIF(Consumo!$C$3:$C$862,tabItens[[#This Row],[CÓDIGO]],Consumo!$E$3:$E$862)</f>
        <v>24</v>
      </c>
      <c r="BH511" s="314">
        <f>IF(AND(tabItens[[#This Row],[Pend]] &gt; 0,tabItens[[#This Row],[Consumo]] &lt;&gt; 0), tabItens[[#This Row],[Pend]] / tabItens[[#This Row],[Consumo]], 0 )</f>
        <v>7.6433121019108277E-2</v>
      </c>
      <c r="BI511" s="313"/>
      <c r="BJ511" s="313"/>
      <c r="BK511" s="315" t="s">
        <v>907</v>
      </c>
    </row>
    <row r="512" spans="1:63" x14ac:dyDescent="0.3">
      <c r="A512" s="336">
        <v>13066</v>
      </c>
      <c r="B512" s="277" t="s">
        <v>1037</v>
      </c>
      <c r="C512" s="337" t="s">
        <v>381</v>
      </c>
      <c r="D512" s="338">
        <v>0.99</v>
      </c>
      <c r="E512" s="339"/>
      <c r="F512" s="339"/>
      <c r="G512" s="339" t="s">
        <v>892</v>
      </c>
      <c r="H512" s="281">
        <v>855</v>
      </c>
      <c r="I512" s="340">
        <v>103003</v>
      </c>
      <c r="J512" s="341">
        <v>0.99</v>
      </c>
      <c r="K512" s="342">
        <v>10</v>
      </c>
      <c r="L512" s="285">
        <f>IF(tabItens[[#This Row],[Média]] &gt; 0, tabItens[[#This Row],[QTDE ATUAL]] / tabItens[[#This Row],[Média]],999.9)</f>
        <v>1710</v>
      </c>
      <c r="M512" s="286">
        <v>0</v>
      </c>
      <c r="N512" s="287">
        <f>tabItens[[#This Row],[VALOR UNIT.]] * tabItens[[#This Row],[LC]]</f>
        <v>0</v>
      </c>
      <c r="O512" s="344" t="s">
        <v>2126</v>
      </c>
      <c r="P512" s="289"/>
      <c r="Q512" s="345"/>
      <c r="R512" s="343"/>
      <c r="S512" s="346"/>
      <c r="T512" s="292">
        <f>ROUNDDOWN(IFERROR(tabItens[[#This Row],[ATA DT.VALID.]] - $D$1,0) / 30,0)</f>
        <v>-1507</v>
      </c>
      <c r="U512" s="277" t="s">
        <v>1038</v>
      </c>
      <c r="V512" s="293">
        <v>1</v>
      </c>
      <c r="W512" s="294" t="s">
        <v>2106</v>
      </c>
      <c r="X512" s="295">
        <v>83</v>
      </c>
      <c r="Y512" s="296">
        <v>2</v>
      </c>
      <c r="Z512" s="297"/>
      <c r="AA512" s="298"/>
      <c r="AB512" s="299"/>
      <c r="AC512" s="299"/>
      <c r="AD512" s="298"/>
      <c r="AE512" s="299"/>
      <c r="AF512" s="292"/>
      <c r="AG512" s="300" t="s">
        <v>904</v>
      </c>
      <c r="AH512" s="301"/>
      <c r="AI512" s="292">
        <v>4</v>
      </c>
      <c r="AJ512" s="301">
        <v>44067</v>
      </c>
      <c r="AK512" s="301" t="s">
        <v>892</v>
      </c>
      <c r="AL512" s="301">
        <v>44040</v>
      </c>
      <c r="AM512" s="346"/>
      <c r="AN512" s="339"/>
      <c r="AO512" s="302" t="str">
        <f>_xlfn.IFNA(IF(VLOOKUP(tabItens[[#This Row],[CÓDIGO]],tabExcluirDoEstoque[#Data],1,FALSE),"sim",""),"")</f>
        <v/>
      </c>
      <c r="AP512" s="303" t="str">
        <f ca="1">IF(OR(ISBLANK(tabItens[[#This Row],[ATA DT.VALID.]]),tabItens[[#This Row],[ATA DT.VALID.]]="",tabItens[[#This Row],[ATA DT.VALID.]]=" "),"",IF(TYPE(tabItens[[#This Row],[ATA DT.VALID.]])=1,ROUNDUP((tabItens[[#This Row],[ATA DT.VALID.]]-TODAY())/7,0),""))</f>
        <v/>
      </c>
      <c r="AQ512" s="304">
        <v>0</v>
      </c>
      <c r="AR512" s="305" t="str">
        <f>IF(ISBLANK(tabItens[[#This Row],[CÓDIGO]]),"",IFERROR(VLOOKUP(tabItens[[#This Row],[CÓDIGO]],Consumo!$C$3:$AC$862,26,FALSE),0))</f>
        <v>05.2023</v>
      </c>
      <c r="AS512" s="306">
        <f>SUMIF(Consumo!$C$3:$C$862,tabItens[[#This Row],[CÓDIGO]],Consumo!$N$3:$N$862) + SUMIF(Consumo!$C$3:$C$862,tabItens[[#This Row],[CÓDIGO]],Consumo!$O$3:$O$862) + SUMIF(Consumo!$C$3:$C$862,tabItens[[#This Row],[CÓDIGO]],Consumo!$P$3:$P$862) + SUMIF(Consumo!$C$3:$C$862,tabItens[[#This Row],[CÓDIGO]],Consumo!$Q$3:$Q$862)</f>
        <v>0</v>
      </c>
      <c r="AT512" s="306">
        <f>SUMIF(Consumo!$C$3:$C$862,tabItens[[#This Row],[CÓDIGO]],Consumo!$Z$3:$Z$862)</f>
        <v>10</v>
      </c>
      <c r="AU512" s="307">
        <f>SUMIF(Consumo!$C$3:$C$862,tabItens[[#This Row],[CÓDIGO]],Consumo!$AA$3:$AA$862)</f>
        <v>10</v>
      </c>
      <c r="AV512" s="308">
        <f>SUMIF(Consumo!$C$3:$C$862,tabItens[[#This Row],[CÓDIGO]],Consumo!$Y$3:$Y$862)</f>
        <v>0.5</v>
      </c>
      <c r="AW512" s="281">
        <f>tabItens[[#This Row],[QTDE ATUAL]] + tabItens[[#This Row],[RC QTDE]] + tabItens[[#This Row],[AF SALDO]] + tabItens[[#This Row],[Recentes]]</f>
        <v>855</v>
      </c>
      <c r="AX512" s="309">
        <v>24</v>
      </c>
      <c r="AY512" s="309">
        <v>4</v>
      </c>
      <c r="AZ512" s="309">
        <f>IF(ISBLANK(tabItens[[#This Row],[CÓDIGO]]),"",tabItens[[#This Row],[PontoMês]] * (AZ$2+tabItens[[#This Row],[PontoQtM]]))</f>
        <v>96</v>
      </c>
      <c r="BA512" s="308">
        <f>tabItens[[#This Row],[PontoPed]] - tabItens[[#This Row],[Saldo]] + (1/10)</f>
        <v>-758.9</v>
      </c>
      <c r="BB512" s="308">
        <f xml:space="preserve"> tabItens[[#This Row],[PontoMês]] * BB$2 - tabItens[[#This Row],[QTDE ATUAL]] - (1/10)</f>
        <v>-831.1</v>
      </c>
      <c r="BC512" s="310">
        <f>IF( tabItens[[#This Row],[PontoPed]]&gt;0, IF(tabItens[[#This Row],[PontoPed]]&lt;1, 1, IF( tabItens[[#This Row],[Saldo]]&gt;tabItens[[#This Row],[PontoPed]], 0, (tabItens[[#This Row],[PontoPed]]-tabItens[[#This Row],[Saldo]])/tabItens[[#This Row],[PontoPed]] ) ), 0 )</f>
        <v>0</v>
      </c>
      <c r="BD512" s="311">
        <f>ROUNDDOWN(IF( OR( AND(tabItens[[#This Row],[PontoPed]]&lt;tabItens[[#This Row],[Saldo]],tabItens[[#This Row],[Saldo]]&gt;0), tabItens[[#This Row],[PontoPed]]=0), 99, IF(AND(tabItens[[#This Row],[Saldo]]=0,tabItens[[#This Row],[PontoPed]]&gt;0), 0, (1-tabItens[[#This Row],[PctAb]])*10 ) ),0)</f>
        <v>99</v>
      </c>
      <c r="BE512" s="312">
        <f>MAX(ROUNDDOWN( IF(tabItens[[#This Row],[Abaixo]] &gt; 0,   tabItens[[#This Row],[Abaixo]] + (tabItens[[#This Row],[PontoMês]] * IF( OR( ISBLANK(tabItens[[#This Row],[ATA Nº/ANO]]), tabItens[[#This Row],[ATA Nº/ANO]] = ""),BE$2,BE$1)),0),0),0)</f>
        <v>0</v>
      </c>
      <c r="BF5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2" s="313">
        <f>SUMIF(Consumo!$C$3:$C$862,tabItens[[#This Row],[CÓDIGO]],Consumo!$E$3:$E$862)</f>
        <v>0</v>
      </c>
      <c r="BH512" s="314">
        <f>IF(AND(tabItens[[#This Row],[Pend]] &gt; 0,tabItens[[#This Row],[Consumo]] &lt;&gt; 0), tabItens[[#This Row],[Pend]] / tabItens[[#This Row],[Consumo]], 0 )</f>
        <v>0</v>
      </c>
      <c r="BI512" s="313"/>
      <c r="BJ512" s="313"/>
      <c r="BK512" s="315" t="s">
        <v>907</v>
      </c>
    </row>
    <row r="513" spans="1:63" x14ac:dyDescent="0.3">
      <c r="A513" s="336">
        <v>13087</v>
      </c>
      <c r="B513" s="277" t="s">
        <v>1041</v>
      </c>
      <c r="C513" s="337" t="s">
        <v>381</v>
      </c>
      <c r="D513" s="338">
        <v>1.3</v>
      </c>
      <c r="E513" s="339"/>
      <c r="F513" s="339"/>
      <c r="G513" s="339" t="s">
        <v>892</v>
      </c>
      <c r="H513" s="281">
        <v>222</v>
      </c>
      <c r="I513" s="340">
        <v>103003</v>
      </c>
      <c r="J513" s="341">
        <v>1.3</v>
      </c>
      <c r="K513" s="342">
        <v>55</v>
      </c>
      <c r="L513" s="285">
        <f>IF(tabItens[[#This Row],[Média]] &gt; 0, tabItens[[#This Row],[QTDE ATUAL]] / tabItens[[#This Row],[Média]],999.9)</f>
        <v>49.333333333333336</v>
      </c>
      <c r="M513" s="286">
        <v>0</v>
      </c>
      <c r="N513" s="287">
        <f>tabItens[[#This Row],[VALOR UNIT.]] * tabItens[[#This Row],[LC]]</f>
        <v>0</v>
      </c>
      <c r="O513" s="344" t="s">
        <v>2126</v>
      </c>
      <c r="P513" s="289"/>
      <c r="Q513" s="345"/>
      <c r="R513" s="343"/>
      <c r="S513" s="346"/>
      <c r="T513" s="292">
        <f>ROUNDDOWN(IFERROR(tabItens[[#This Row],[ATA DT.VALID.]] - $D$1,0) / 30,0)</f>
        <v>-1507</v>
      </c>
      <c r="U513" s="277" t="s">
        <v>1038</v>
      </c>
      <c r="V513" s="293">
        <v>1</v>
      </c>
      <c r="W513" s="294" t="s">
        <v>2106</v>
      </c>
      <c r="X513" s="295">
        <v>83</v>
      </c>
      <c r="Y513" s="296">
        <v>2</v>
      </c>
      <c r="Z513" s="297"/>
      <c r="AA513" s="298"/>
      <c r="AB513" s="299"/>
      <c r="AC513" s="299"/>
      <c r="AD513" s="298"/>
      <c r="AE513" s="299"/>
      <c r="AF513" s="292"/>
      <c r="AG513" s="300" t="s">
        <v>904</v>
      </c>
      <c r="AH513" s="301"/>
      <c r="AI513" s="292">
        <v>18</v>
      </c>
      <c r="AJ513" s="301">
        <v>44067</v>
      </c>
      <c r="AK513" s="301" t="s">
        <v>892</v>
      </c>
      <c r="AL513" s="301">
        <v>44922</v>
      </c>
      <c r="AM513" s="346"/>
      <c r="AN513" s="339"/>
      <c r="AO513" s="302" t="str">
        <f>_xlfn.IFNA(IF(VLOOKUP(tabItens[[#This Row],[CÓDIGO]],tabExcluirDoEstoque[#Data],1,FALSE),"sim",""),"")</f>
        <v/>
      </c>
      <c r="AP513" s="303" t="str">
        <f ca="1">IF(OR(ISBLANK(tabItens[[#This Row],[ATA DT.VALID.]]),tabItens[[#This Row],[ATA DT.VALID.]]="",tabItens[[#This Row],[ATA DT.VALID.]]=" "),"",IF(TYPE(tabItens[[#This Row],[ATA DT.VALID.]])=1,ROUNDUP((tabItens[[#This Row],[ATA DT.VALID.]]-TODAY())/7,0),""))</f>
        <v/>
      </c>
      <c r="AQ513" s="304">
        <v>0</v>
      </c>
      <c r="AR513" s="305" t="str">
        <f>IF(ISBLANK(tabItens[[#This Row],[CÓDIGO]]),"",IFERROR(VLOOKUP(tabItens[[#This Row],[CÓDIGO]],Consumo!$C$3:$AC$862,26,FALSE),0))</f>
        <v>05.2023</v>
      </c>
      <c r="AS513" s="306">
        <f>SUMIF(Consumo!$C$3:$C$862,tabItens[[#This Row],[CÓDIGO]],Consumo!$N$3:$N$862) + SUMIF(Consumo!$C$3:$C$862,tabItens[[#This Row],[CÓDIGO]],Consumo!$O$3:$O$862) + SUMIF(Consumo!$C$3:$C$862,tabItens[[#This Row],[CÓDIGO]],Consumo!$P$3:$P$862) + SUMIF(Consumo!$C$3:$C$862,tabItens[[#This Row],[CÓDIGO]],Consumo!$Q$3:$Q$862)</f>
        <v>0</v>
      </c>
      <c r="AT513" s="306">
        <f>SUMIF(Consumo!$C$3:$C$862,tabItens[[#This Row],[CÓDIGO]],Consumo!$Z$3:$Z$862)</f>
        <v>55</v>
      </c>
      <c r="AU513" s="307">
        <f>SUMIF(Consumo!$C$3:$C$862,tabItens[[#This Row],[CÓDIGO]],Consumo!$AA$3:$AA$862)</f>
        <v>20</v>
      </c>
      <c r="AV513" s="308">
        <f>SUMIF(Consumo!$C$3:$C$862,tabItens[[#This Row],[CÓDIGO]],Consumo!$Y$3:$Y$862)</f>
        <v>4.5</v>
      </c>
      <c r="AW513" s="281">
        <f>tabItens[[#This Row],[QTDE ATUAL]] + tabItens[[#This Row],[RC QTDE]] + tabItens[[#This Row],[AF SALDO]] + tabItens[[#This Row],[Recentes]]</f>
        <v>222</v>
      </c>
      <c r="AX513" s="309">
        <v>25</v>
      </c>
      <c r="AY513" s="309">
        <v>4</v>
      </c>
      <c r="AZ513" s="309">
        <f>IF(ISBLANK(tabItens[[#This Row],[CÓDIGO]]),"",tabItens[[#This Row],[PontoMês]] * (AZ$2+tabItens[[#This Row],[PontoQtM]]))</f>
        <v>100</v>
      </c>
      <c r="BA513" s="308">
        <f>tabItens[[#This Row],[PontoPed]] - tabItens[[#This Row],[Saldo]] + (1/10)</f>
        <v>-121.9</v>
      </c>
      <c r="BB513" s="308">
        <f xml:space="preserve"> tabItens[[#This Row],[PontoMês]] * BB$2 - tabItens[[#This Row],[QTDE ATUAL]] - (1/10)</f>
        <v>-197.1</v>
      </c>
      <c r="BC513" s="310">
        <f>IF( tabItens[[#This Row],[PontoPed]]&gt;0, IF(tabItens[[#This Row],[PontoPed]]&lt;1, 1, IF( tabItens[[#This Row],[Saldo]]&gt;tabItens[[#This Row],[PontoPed]], 0, (tabItens[[#This Row],[PontoPed]]-tabItens[[#This Row],[Saldo]])/tabItens[[#This Row],[PontoPed]] ) ), 0 )</f>
        <v>0</v>
      </c>
      <c r="BD513" s="311">
        <f>ROUNDDOWN(IF( OR( AND(tabItens[[#This Row],[PontoPed]]&lt;tabItens[[#This Row],[Saldo]],tabItens[[#This Row],[Saldo]]&gt;0), tabItens[[#This Row],[PontoPed]]=0), 99, IF(AND(tabItens[[#This Row],[Saldo]]=0,tabItens[[#This Row],[PontoPed]]&gt;0), 0, (1-tabItens[[#This Row],[PctAb]])*10 ) ),0)</f>
        <v>99</v>
      </c>
      <c r="BE513" s="312">
        <f>MAX(ROUNDDOWN( IF(tabItens[[#This Row],[Abaixo]] &gt; 0,   tabItens[[#This Row],[Abaixo]] + (tabItens[[#This Row],[PontoMês]] * IF( OR( ISBLANK(tabItens[[#This Row],[ATA Nº/ANO]]), tabItens[[#This Row],[ATA Nº/ANO]] = ""),BE$2,BE$1)),0),0),0)</f>
        <v>0</v>
      </c>
      <c r="BF5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3" s="313">
        <f>SUMIF(Consumo!$C$3:$C$862,tabItens[[#This Row],[CÓDIGO]],Consumo!$E$3:$E$862)</f>
        <v>0</v>
      </c>
      <c r="BH513" s="314">
        <f>IF(AND(tabItens[[#This Row],[Pend]] &gt; 0,tabItens[[#This Row],[Consumo]] &lt;&gt; 0), tabItens[[#This Row],[Pend]] / tabItens[[#This Row],[Consumo]], 0 )</f>
        <v>0</v>
      </c>
      <c r="BI513" s="313"/>
      <c r="BJ513" s="313"/>
      <c r="BK513" s="315" t="s">
        <v>907</v>
      </c>
    </row>
    <row r="514" spans="1:63" x14ac:dyDescent="0.3">
      <c r="A514" s="336">
        <v>13101</v>
      </c>
      <c r="B514" s="277" t="s">
        <v>1049</v>
      </c>
      <c r="C514" s="337" t="s">
        <v>381</v>
      </c>
      <c r="D514" s="338">
        <v>3.2</v>
      </c>
      <c r="E514" s="339"/>
      <c r="F514" s="339"/>
      <c r="G514" s="339" t="s">
        <v>892</v>
      </c>
      <c r="H514" s="281">
        <v>85</v>
      </c>
      <c r="I514" s="340">
        <v>103003</v>
      </c>
      <c r="J514" s="341">
        <v>3.2</v>
      </c>
      <c r="K514" s="342">
        <v>101</v>
      </c>
      <c r="L514" s="285">
        <f>IF(tabItens[[#This Row],[Média]] &gt; 0, tabItens[[#This Row],[QTDE ATUAL]] / tabItens[[#This Row],[Média]],999.9)</f>
        <v>9.7142857142857135</v>
      </c>
      <c r="M514" s="286">
        <v>0</v>
      </c>
      <c r="N514" s="287">
        <f>tabItens[[#This Row],[VALOR UNIT.]] * tabItens[[#This Row],[LC]]</f>
        <v>0</v>
      </c>
      <c r="O514" s="344" t="s">
        <v>2126</v>
      </c>
      <c r="P514" s="289"/>
      <c r="Q514" s="345"/>
      <c r="R514" s="343"/>
      <c r="S514" s="346"/>
      <c r="T514" s="292">
        <f>ROUNDDOWN(IFERROR(tabItens[[#This Row],[ATA DT.VALID.]] - $D$1,0) / 30,0)</f>
        <v>-1507</v>
      </c>
      <c r="U514" s="277" t="s">
        <v>1038</v>
      </c>
      <c r="V514" s="293">
        <v>1</v>
      </c>
      <c r="W514" s="294" t="s">
        <v>2106</v>
      </c>
      <c r="X514" s="295">
        <v>83</v>
      </c>
      <c r="Y514" s="296">
        <v>2</v>
      </c>
      <c r="Z514" s="297"/>
      <c r="AA514" s="298"/>
      <c r="AB514" s="299"/>
      <c r="AC514" s="299"/>
      <c r="AD514" s="298"/>
      <c r="AE514" s="299"/>
      <c r="AF514" s="292"/>
      <c r="AG514" s="300" t="s">
        <v>904</v>
      </c>
      <c r="AH514" s="301"/>
      <c r="AI514" s="292">
        <v>36</v>
      </c>
      <c r="AJ514" s="301">
        <v>45201</v>
      </c>
      <c r="AK514" s="301" t="s">
        <v>892</v>
      </c>
      <c r="AL514" s="301">
        <v>45189</v>
      </c>
      <c r="AM514" s="346"/>
      <c r="AN514" s="339"/>
      <c r="AO514" s="302" t="str">
        <f>_xlfn.IFNA(IF(VLOOKUP(tabItens[[#This Row],[CÓDIGO]],tabExcluirDoEstoque[#Data],1,FALSE),"sim",""),"")</f>
        <v/>
      </c>
      <c r="AP514" s="303" t="str">
        <f ca="1">IF(OR(ISBLANK(tabItens[[#This Row],[ATA DT.VALID.]]),tabItens[[#This Row],[ATA DT.VALID.]]="",tabItens[[#This Row],[ATA DT.VALID.]]=" "),"",IF(TYPE(tabItens[[#This Row],[ATA DT.VALID.]])=1,ROUNDUP((tabItens[[#This Row],[ATA DT.VALID.]]-TODAY())/7,0),""))</f>
        <v/>
      </c>
      <c r="AQ514" s="304">
        <v>0</v>
      </c>
      <c r="AR514" s="305" t="str">
        <f>IF(ISBLANK(tabItens[[#This Row],[CÓDIGO]]),"",IFERROR(VLOOKUP(tabItens[[#This Row],[CÓDIGO]],Consumo!$C$3:$AC$862,26,FALSE),0))</f>
        <v>09.2023</v>
      </c>
      <c r="AS514" s="306">
        <f>SUMIF(Consumo!$C$3:$C$862,tabItens[[#This Row],[CÓDIGO]],Consumo!$N$3:$N$862) + SUMIF(Consumo!$C$3:$C$862,tabItens[[#This Row],[CÓDIGO]],Consumo!$O$3:$O$862) + SUMIF(Consumo!$C$3:$C$862,tabItens[[#This Row],[CÓDIGO]],Consumo!$P$3:$P$862) + SUMIF(Consumo!$C$3:$C$862,tabItens[[#This Row],[CÓDIGO]],Consumo!$Q$3:$Q$862)</f>
        <v>10</v>
      </c>
      <c r="AT514" s="306">
        <f>SUMIF(Consumo!$C$3:$C$862,tabItens[[#This Row],[CÓDIGO]],Consumo!$Z$3:$Z$862)</f>
        <v>107</v>
      </c>
      <c r="AU514" s="307">
        <f>SUMIF(Consumo!$C$3:$C$862,tabItens[[#This Row],[CÓDIGO]],Consumo!$AA$3:$AA$862)</f>
        <v>30</v>
      </c>
      <c r="AV514" s="308">
        <f>SUMIF(Consumo!$C$3:$C$862,tabItens[[#This Row],[CÓDIGO]],Consumo!$Y$3:$Y$862)</f>
        <v>8.75</v>
      </c>
      <c r="AW514" s="281">
        <f>tabItens[[#This Row],[QTDE ATUAL]] + tabItens[[#This Row],[RC QTDE]] + tabItens[[#This Row],[AF SALDO]] + tabItens[[#This Row],[Recentes]]</f>
        <v>85</v>
      </c>
      <c r="AX514" s="309">
        <v>17</v>
      </c>
      <c r="AY514" s="309">
        <v>4</v>
      </c>
      <c r="AZ514" s="309">
        <f>IF(ISBLANK(tabItens[[#This Row],[CÓDIGO]]),"",tabItens[[#This Row],[PontoMês]] * (AZ$2+tabItens[[#This Row],[PontoQtM]]))</f>
        <v>68</v>
      </c>
      <c r="BA514" s="308">
        <f>tabItens[[#This Row],[PontoPed]] - tabItens[[#This Row],[Saldo]] + (1/10)</f>
        <v>-16.899999999999999</v>
      </c>
      <c r="BB514" s="308">
        <f xml:space="preserve"> tabItens[[#This Row],[PontoMês]] * BB$2 - tabItens[[#This Row],[QTDE ATUAL]] - (1/10)</f>
        <v>-68.099999999999994</v>
      </c>
      <c r="BC514" s="310">
        <f>IF( tabItens[[#This Row],[PontoPed]]&gt;0, IF(tabItens[[#This Row],[PontoPed]]&lt;1, 1, IF( tabItens[[#This Row],[Saldo]]&gt;tabItens[[#This Row],[PontoPed]], 0, (tabItens[[#This Row],[PontoPed]]-tabItens[[#This Row],[Saldo]])/tabItens[[#This Row],[PontoPed]] ) ), 0 )</f>
        <v>0</v>
      </c>
      <c r="BD514" s="311">
        <f>ROUNDDOWN(IF( OR( AND(tabItens[[#This Row],[PontoPed]]&lt;tabItens[[#This Row],[Saldo]],tabItens[[#This Row],[Saldo]]&gt;0), tabItens[[#This Row],[PontoPed]]=0), 99, IF(AND(tabItens[[#This Row],[Saldo]]=0,tabItens[[#This Row],[PontoPed]]&gt;0), 0, (1-tabItens[[#This Row],[PctAb]])*10 ) ),0)</f>
        <v>99</v>
      </c>
      <c r="BE514" s="312">
        <f>MAX(ROUNDDOWN( IF(tabItens[[#This Row],[Abaixo]] &gt; 0,   tabItens[[#This Row],[Abaixo]] + (tabItens[[#This Row],[PontoMês]] * IF( OR( ISBLANK(tabItens[[#This Row],[ATA Nº/ANO]]), tabItens[[#This Row],[ATA Nº/ANO]] = ""),BE$2,BE$1)),0),0),0)</f>
        <v>0</v>
      </c>
      <c r="BF5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4" s="313">
        <f>SUMIF(Consumo!$C$3:$C$862,tabItens[[#This Row],[CÓDIGO]],Consumo!$E$3:$E$862)</f>
        <v>0</v>
      </c>
      <c r="BH514" s="314">
        <f>IF(AND(tabItens[[#This Row],[Pend]] &gt; 0,tabItens[[#This Row],[Consumo]] &lt;&gt; 0), tabItens[[#This Row],[Pend]] / tabItens[[#This Row],[Consumo]], 0 )</f>
        <v>0</v>
      </c>
      <c r="BI514" s="313"/>
      <c r="BJ514" s="313"/>
      <c r="BK514" s="315" t="s">
        <v>907</v>
      </c>
    </row>
    <row r="515" spans="1:63" x14ac:dyDescent="0.3">
      <c r="A515" s="336">
        <v>13218</v>
      </c>
      <c r="B515" s="277" t="s">
        <v>1072</v>
      </c>
      <c r="C515" s="337" t="s">
        <v>381</v>
      </c>
      <c r="D515" s="338">
        <v>1.3</v>
      </c>
      <c r="E515" s="339"/>
      <c r="F515" s="339"/>
      <c r="G515" s="339" t="s">
        <v>892</v>
      </c>
      <c r="H515" s="281">
        <v>204</v>
      </c>
      <c r="I515" s="340">
        <v>103003</v>
      </c>
      <c r="J515" s="341">
        <v>1.3</v>
      </c>
      <c r="K515" s="342">
        <v>1</v>
      </c>
      <c r="L515" s="285">
        <f>IF(tabItens[[#This Row],[Média]] &gt; 0, tabItens[[#This Row],[QTDE ATUAL]] / tabItens[[#This Row],[Média]],999.9)</f>
        <v>999.9</v>
      </c>
      <c r="M515" s="286">
        <v>0</v>
      </c>
      <c r="N515" s="287">
        <f>tabItens[[#This Row],[VALOR UNIT.]] * tabItens[[#This Row],[LC]]</f>
        <v>0</v>
      </c>
      <c r="O515" s="344" t="s">
        <v>2126</v>
      </c>
      <c r="P515" s="289"/>
      <c r="Q515" s="345"/>
      <c r="R515" s="343"/>
      <c r="S515" s="346"/>
      <c r="T515" s="292">
        <f>ROUNDDOWN(IFERROR(tabItens[[#This Row],[ATA DT.VALID.]] - $D$1,0) / 30,0)</f>
        <v>-1507</v>
      </c>
      <c r="U515" s="277" t="s">
        <v>1038</v>
      </c>
      <c r="V515" s="293">
        <v>1</v>
      </c>
      <c r="W515" s="294" t="s">
        <v>2106</v>
      </c>
      <c r="X515" s="295">
        <v>83</v>
      </c>
      <c r="Y515" s="296">
        <v>2</v>
      </c>
      <c r="Z515" s="297"/>
      <c r="AA515" s="298"/>
      <c r="AB515" s="299"/>
      <c r="AC515" s="299"/>
      <c r="AD515" s="298"/>
      <c r="AE515" s="299"/>
      <c r="AF515" s="292"/>
      <c r="AG515" s="300" t="s">
        <v>904</v>
      </c>
      <c r="AH515" s="301"/>
      <c r="AI515" s="292">
        <v>0</v>
      </c>
      <c r="AJ515" s="301">
        <v>44067</v>
      </c>
      <c r="AK515" s="301" t="s">
        <v>892</v>
      </c>
      <c r="AL515" s="301">
        <v>44922</v>
      </c>
      <c r="AM515" s="346"/>
      <c r="AN515" s="339"/>
      <c r="AO515" s="302" t="str">
        <f>_xlfn.IFNA(IF(VLOOKUP(tabItens[[#This Row],[CÓDIGO]],tabExcluirDoEstoque[#Data],1,FALSE),"sim",""),"")</f>
        <v/>
      </c>
      <c r="AP515" s="303" t="str">
        <f ca="1">IF(OR(ISBLANK(tabItens[[#This Row],[ATA DT.VALID.]]),tabItens[[#This Row],[ATA DT.VALID.]]="",tabItens[[#This Row],[ATA DT.VALID.]]=" "),"",IF(TYPE(tabItens[[#This Row],[ATA DT.VALID.]])=1,ROUNDUP((tabItens[[#This Row],[ATA DT.VALID.]]-TODAY())/7,0),""))</f>
        <v/>
      </c>
      <c r="AQ515" s="304">
        <v>0</v>
      </c>
      <c r="AR515" s="305" t="str">
        <f>IF(ISBLANK(tabItens[[#This Row],[CÓDIGO]]),"",IFERROR(VLOOKUP(tabItens[[#This Row],[CÓDIGO]],Consumo!$C$3:$AC$862,26,FALSE),0))</f>
        <v>04.2023</v>
      </c>
      <c r="AS515" s="306">
        <f>SUMIF(Consumo!$C$3:$C$862,tabItens[[#This Row],[CÓDIGO]],Consumo!$N$3:$N$862) + SUMIF(Consumo!$C$3:$C$862,tabItens[[#This Row],[CÓDIGO]],Consumo!$O$3:$O$862) + SUMIF(Consumo!$C$3:$C$862,tabItens[[#This Row],[CÓDIGO]],Consumo!$P$3:$P$862) + SUMIF(Consumo!$C$3:$C$862,tabItens[[#This Row],[CÓDIGO]],Consumo!$Q$3:$Q$862)</f>
        <v>0</v>
      </c>
      <c r="AT515" s="306">
        <f>SUMIF(Consumo!$C$3:$C$862,tabItens[[#This Row],[CÓDIGO]],Consumo!$Z$3:$Z$862)</f>
        <v>1</v>
      </c>
      <c r="AU515" s="307">
        <f>SUMIF(Consumo!$C$3:$C$862,tabItens[[#This Row],[CÓDIGO]],Consumo!$AA$3:$AA$862)</f>
        <v>1</v>
      </c>
      <c r="AV515" s="308">
        <f>SUMIF(Consumo!$C$3:$C$862,tabItens[[#This Row],[CÓDIGO]],Consumo!$Y$3:$Y$862)</f>
        <v>0</v>
      </c>
      <c r="AW515" s="281">
        <f>tabItens[[#This Row],[QTDE ATUAL]] + tabItens[[#This Row],[RC QTDE]] + tabItens[[#This Row],[AF SALDO]] + tabItens[[#This Row],[Recentes]]</f>
        <v>204</v>
      </c>
      <c r="AX515" s="309">
        <v>42</v>
      </c>
      <c r="AY515" s="309">
        <v>4</v>
      </c>
      <c r="AZ515" s="309">
        <f>IF(ISBLANK(tabItens[[#This Row],[CÓDIGO]]),"",tabItens[[#This Row],[PontoMês]] * (AZ$2+tabItens[[#This Row],[PontoQtM]]))</f>
        <v>168</v>
      </c>
      <c r="BA515" s="308">
        <f>tabItens[[#This Row],[PontoPed]] - tabItens[[#This Row],[Saldo]] + (1/10)</f>
        <v>-35.9</v>
      </c>
      <c r="BB515" s="308">
        <f xml:space="preserve"> tabItens[[#This Row],[PontoMês]] * BB$2 - tabItens[[#This Row],[QTDE ATUAL]] - (1/10)</f>
        <v>-162.1</v>
      </c>
      <c r="BC515" s="310">
        <f>IF( tabItens[[#This Row],[PontoPed]]&gt;0, IF(tabItens[[#This Row],[PontoPed]]&lt;1, 1, IF( tabItens[[#This Row],[Saldo]]&gt;tabItens[[#This Row],[PontoPed]], 0, (tabItens[[#This Row],[PontoPed]]-tabItens[[#This Row],[Saldo]])/tabItens[[#This Row],[PontoPed]] ) ), 0 )</f>
        <v>0</v>
      </c>
      <c r="BD515" s="311">
        <f>ROUNDDOWN(IF( OR( AND(tabItens[[#This Row],[PontoPed]]&lt;tabItens[[#This Row],[Saldo]],tabItens[[#This Row],[Saldo]]&gt;0), tabItens[[#This Row],[PontoPed]]=0), 99, IF(AND(tabItens[[#This Row],[Saldo]]=0,tabItens[[#This Row],[PontoPed]]&gt;0), 0, (1-tabItens[[#This Row],[PctAb]])*10 ) ),0)</f>
        <v>99</v>
      </c>
      <c r="BE515" s="312">
        <f>MAX(ROUNDDOWN( IF(tabItens[[#This Row],[Abaixo]] &gt; 0,   tabItens[[#This Row],[Abaixo]] + (tabItens[[#This Row],[PontoMês]] * IF( OR( ISBLANK(tabItens[[#This Row],[ATA Nº/ANO]]), tabItens[[#This Row],[ATA Nº/ANO]] = ""),BE$2,BE$1)),0),0),0)</f>
        <v>0</v>
      </c>
      <c r="BF5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5" s="313">
        <f>SUMIF(Consumo!$C$3:$C$862,tabItens[[#This Row],[CÓDIGO]],Consumo!$E$3:$E$862)</f>
        <v>0</v>
      </c>
      <c r="BH515" s="314">
        <f>IF(AND(tabItens[[#This Row],[Pend]] &gt; 0,tabItens[[#This Row],[Consumo]] &lt;&gt; 0), tabItens[[#This Row],[Pend]] / tabItens[[#This Row],[Consumo]], 0 )</f>
        <v>0</v>
      </c>
      <c r="BI515" s="313"/>
      <c r="BJ515" s="313"/>
      <c r="BK515" s="315" t="s">
        <v>907</v>
      </c>
    </row>
    <row r="516" spans="1:63" x14ac:dyDescent="0.3">
      <c r="A516" s="336">
        <v>17662</v>
      </c>
      <c r="B516" s="277" t="s">
        <v>1180</v>
      </c>
      <c r="C516" s="337" t="s">
        <v>381</v>
      </c>
      <c r="D516" s="338">
        <v>0.99</v>
      </c>
      <c r="E516" s="339"/>
      <c r="F516" s="339"/>
      <c r="G516" s="339" t="s">
        <v>892</v>
      </c>
      <c r="H516" s="281">
        <v>1410</v>
      </c>
      <c r="I516" s="340">
        <v>103003</v>
      </c>
      <c r="J516" s="341">
        <v>0.99</v>
      </c>
      <c r="K516" s="342">
        <v>10</v>
      </c>
      <c r="L516" s="285">
        <f>IF(tabItens[[#This Row],[Média]] &gt; 0, tabItens[[#This Row],[QTDE ATUAL]] / tabItens[[#This Row],[Média]],999.9)</f>
        <v>2820</v>
      </c>
      <c r="M516" s="286">
        <v>0</v>
      </c>
      <c r="N516" s="287">
        <f>tabItens[[#This Row],[VALOR UNIT.]] * tabItens[[#This Row],[LC]]</f>
        <v>0</v>
      </c>
      <c r="O516" s="344" t="s">
        <v>2126</v>
      </c>
      <c r="P516" s="289"/>
      <c r="Q516" s="345"/>
      <c r="R516" s="343"/>
      <c r="S516" s="346"/>
      <c r="T516" s="292">
        <f>ROUNDDOWN(IFERROR(tabItens[[#This Row],[ATA DT.VALID.]] - $D$1,0) / 30,0)</f>
        <v>-1507</v>
      </c>
      <c r="U516" s="277" t="s">
        <v>1038</v>
      </c>
      <c r="V516" s="293">
        <v>1</v>
      </c>
      <c r="W516" s="294" t="s">
        <v>2106</v>
      </c>
      <c r="X516" s="295">
        <v>83</v>
      </c>
      <c r="Y516" s="296">
        <v>2</v>
      </c>
      <c r="Z516" s="297"/>
      <c r="AA516" s="298"/>
      <c r="AB516" s="299"/>
      <c r="AC516" s="299"/>
      <c r="AD516" s="298"/>
      <c r="AE516" s="299"/>
      <c r="AF516" s="292"/>
      <c r="AG516" s="300" t="s">
        <v>904</v>
      </c>
      <c r="AH516" s="301"/>
      <c r="AI516" s="292">
        <v>4</v>
      </c>
      <c r="AJ516" s="301">
        <v>43826</v>
      </c>
      <c r="AK516" s="301" t="s">
        <v>892</v>
      </c>
      <c r="AL516" s="301">
        <v>44349</v>
      </c>
      <c r="AM516" s="346"/>
      <c r="AN516" s="339"/>
      <c r="AO516" s="302" t="str">
        <f>_xlfn.IFNA(IF(VLOOKUP(tabItens[[#This Row],[CÓDIGO]],tabExcluirDoEstoque[#Data],1,FALSE),"sim",""),"")</f>
        <v/>
      </c>
      <c r="AP516" s="303" t="str">
        <f ca="1">IF(OR(ISBLANK(tabItens[[#This Row],[ATA DT.VALID.]]),tabItens[[#This Row],[ATA DT.VALID.]]="",tabItens[[#This Row],[ATA DT.VALID.]]=" "),"",IF(TYPE(tabItens[[#This Row],[ATA DT.VALID.]])=1,ROUNDUP((tabItens[[#This Row],[ATA DT.VALID.]]-TODAY())/7,0),""))</f>
        <v/>
      </c>
      <c r="AQ516" s="304">
        <v>0</v>
      </c>
      <c r="AR516" s="305" t="str">
        <f>IF(ISBLANK(tabItens[[#This Row],[CÓDIGO]]),"",IFERROR(VLOOKUP(tabItens[[#This Row],[CÓDIGO]],Consumo!$C$3:$AC$862,26,FALSE),0))</f>
        <v>11.2022</v>
      </c>
      <c r="AS516" s="306">
        <f>SUMIF(Consumo!$C$3:$C$862,tabItens[[#This Row],[CÓDIGO]],Consumo!$N$3:$N$862) + SUMIF(Consumo!$C$3:$C$862,tabItens[[#This Row],[CÓDIGO]],Consumo!$O$3:$O$862) + SUMIF(Consumo!$C$3:$C$862,tabItens[[#This Row],[CÓDIGO]],Consumo!$P$3:$P$862) + SUMIF(Consumo!$C$3:$C$862,tabItens[[#This Row],[CÓDIGO]],Consumo!$Q$3:$Q$862)</f>
        <v>0</v>
      </c>
      <c r="AT516" s="306">
        <f>SUMIF(Consumo!$C$3:$C$862,tabItens[[#This Row],[CÓDIGO]],Consumo!$Z$3:$Z$862)</f>
        <v>10</v>
      </c>
      <c r="AU516" s="307">
        <f>SUMIF(Consumo!$C$3:$C$862,tabItens[[#This Row],[CÓDIGO]],Consumo!$AA$3:$AA$862)</f>
        <v>10</v>
      </c>
      <c r="AV516" s="308">
        <f>SUMIF(Consumo!$C$3:$C$862,tabItens[[#This Row],[CÓDIGO]],Consumo!$Y$3:$Y$862)</f>
        <v>0.5</v>
      </c>
      <c r="AW516" s="281">
        <f>tabItens[[#This Row],[QTDE ATUAL]] + tabItens[[#This Row],[RC QTDE]] + tabItens[[#This Row],[AF SALDO]] + tabItens[[#This Row],[Recentes]]</f>
        <v>1410</v>
      </c>
      <c r="AX516" s="309">
        <v>24</v>
      </c>
      <c r="AY516" s="309">
        <v>4</v>
      </c>
      <c r="AZ516" s="309">
        <f>IF(ISBLANK(tabItens[[#This Row],[CÓDIGO]]),"",tabItens[[#This Row],[PontoMês]] * (AZ$2+tabItens[[#This Row],[PontoQtM]]))</f>
        <v>96</v>
      </c>
      <c r="BA516" s="308">
        <f>tabItens[[#This Row],[PontoPed]] - tabItens[[#This Row],[Saldo]] + (1/10)</f>
        <v>-1313.9</v>
      </c>
      <c r="BB516" s="308">
        <f xml:space="preserve"> tabItens[[#This Row],[PontoMês]] * BB$2 - tabItens[[#This Row],[QTDE ATUAL]] - (1/10)</f>
        <v>-1386.1</v>
      </c>
      <c r="BC516" s="310">
        <f>IF( tabItens[[#This Row],[PontoPed]]&gt;0, IF(tabItens[[#This Row],[PontoPed]]&lt;1, 1, IF( tabItens[[#This Row],[Saldo]]&gt;tabItens[[#This Row],[PontoPed]], 0, (tabItens[[#This Row],[PontoPed]]-tabItens[[#This Row],[Saldo]])/tabItens[[#This Row],[PontoPed]] ) ), 0 )</f>
        <v>0</v>
      </c>
      <c r="BD516" s="311">
        <f>ROUNDDOWN(IF( OR( AND(tabItens[[#This Row],[PontoPed]]&lt;tabItens[[#This Row],[Saldo]],tabItens[[#This Row],[Saldo]]&gt;0), tabItens[[#This Row],[PontoPed]]=0), 99, IF(AND(tabItens[[#This Row],[Saldo]]=0,tabItens[[#This Row],[PontoPed]]&gt;0), 0, (1-tabItens[[#This Row],[PctAb]])*10 ) ),0)</f>
        <v>99</v>
      </c>
      <c r="BE516" s="312">
        <f>MAX(ROUNDDOWN( IF(tabItens[[#This Row],[Abaixo]] &gt; 0,   tabItens[[#This Row],[Abaixo]] + (tabItens[[#This Row],[PontoMês]] * IF( OR( ISBLANK(tabItens[[#This Row],[ATA Nº/ANO]]), tabItens[[#This Row],[ATA Nº/ANO]] = ""),BE$2,BE$1)),0),0),0)</f>
        <v>0</v>
      </c>
      <c r="BF5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6" s="313">
        <f>SUMIF(Consumo!$C$3:$C$862,tabItens[[#This Row],[CÓDIGO]],Consumo!$E$3:$E$862)</f>
        <v>0</v>
      </c>
      <c r="BH516" s="314">
        <f>IF(AND(tabItens[[#This Row],[Pend]] &gt; 0,tabItens[[#This Row],[Consumo]] &lt;&gt; 0), tabItens[[#This Row],[Pend]] / tabItens[[#This Row],[Consumo]], 0 )</f>
        <v>0</v>
      </c>
      <c r="BI516" s="313"/>
      <c r="BJ516" s="313"/>
      <c r="BK516" s="315" t="s">
        <v>907</v>
      </c>
    </row>
    <row r="517" spans="1:63" x14ac:dyDescent="0.3">
      <c r="A517" s="336">
        <v>17698</v>
      </c>
      <c r="B517" s="277" t="s">
        <v>1182</v>
      </c>
      <c r="C517" s="337" t="s">
        <v>381</v>
      </c>
      <c r="D517" s="338">
        <v>2.5</v>
      </c>
      <c r="E517" s="339"/>
      <c r="F517" s="339"/>
      <c r="G517" s="339" t="s">
        <v>892</v>
      </c>
      <c r="H517" s="281">
        <v>546</v>
      </c>
      <c r="I517" s="340">
        <v>103003</v>
      </c>
      <c r="J517" s="341">
        <v>2.5</v>
      </c>
      <c r="K517" s="342">
        <v>301</v>
      </c>
      <c r="L517" s="285">
        <f>IF(tabItens[[#This Row],[Média]] &gt; 0, tabItens[[#This Row],[QTDE ATUAL]] / tabItens[[#This Row],[Média]],999.9)</f>
        <v>19.616766467065869</v>
      </c>
      <c r="M517" s="286">
        <v>0</v>
      </c>
      <c r="N517" s="287">
        <f>tabItens[[#This Row],[VALOR UNIT.]] * tabItens[[#This Row],[LC]]</f>
        <v>0</v>
      </c>
      <c r="O517" s="344" t="s">
        <v>2126</v>
      </c>
      <c r="P517" s="289"/>
      <c r="Q517" s="345"/>
      <c r="R517" s="343"/>
      <c r="S517" s="346"/>
      <c r="T517" s="292">
        <f>ROUNDDOWN(IFERROR(tabItens[[#This Row],[ATA DT.VALID.]] - $D$1,0) / 30,0)</f>
        <v>-1507</v>
      </c>
      <c r="U517" s="277" t="s">
        <v>1038</v>
      </c>
      <c r="V517" s="293">
        <v>1</v>
      </c>
      <c r="W517" s="294" t="s">
        <v>2106</v>
      </c>
      <c r="X517" s="295">
        <v>83</v>
      </c>
      <c r="Y517" s="296">
        <v>2</v>
      </c>
      <c r="Z517" s="297"/>
      <c r="AA517" s="298"/>
      <c r="AB517" s="299"/>
      <c r="AC517" s="299"/>
      <c r="AD517" s="298"/>
      <c r="AE517" s="299"/>
      <c r="AF517" s="292"/>
      <c r="AG517" s="300" t="s">
        <v>904</v>
      </c>
      <c r="AH517" s="301"/>
      <c r="AI517" s="292">
        <v>102</v>
      </c>
      <c r="AJ517" s="301">
        <v>45201</v>
      </c>
      <c r="AK517" s="301" t="s">
        <v>892</v>
      </c>
      <c r="AL517" s="301">
        <v>45189</v>
      </c>
      <c r="AM517" s="346"/>
      <c r="AN517" s="339"/>
      <c r="AO517" s="302" t="str">
        <f>_xlfn.IFNA(IF(VLOOKUP(tabItens[[#This Row],[CÓDIGO]],tabExcluirDoEstoque[#Data],1,FALSE),"sim",""),"")</f>
        <v/>
      </c>
      <c r="AP517" s="303" t="str">
        <f ca="1">IF(OR(ISBLANK(tabItens[[#This Row],[ATA DT.VALID.]]),tabItens[[#This Row],[ATA DT.VALID.]]="",tabItens[[#This Row],[ATA DT.VALID.]]=" "),"",IF(TYPE(tabItens[[#This Row],[ATA DT.VALID.]])=1,ROUNDUP((tabItens[[#This Row],[ATA DT.VALID.]]-TODAY())/7,0),""))</f>
        <v/>
      </c>
      <c r="AQ517" s="304">
        <v>0</v>
      </c>
      <c r="AR517" s="305" t="str">
        <f>IF(ISBLANK(tabItens[[#This Row],[CÓDIGO]]),"",IFERROR(VLOOKUP(tabItens[[#This Row],[CÓDIGO]],Consumo!$C$3:$AC$862,26,FALSE),0))</f>
        <v>07.2023</v>
      </c>
      <c r="AS517" s="306">
        <f>SUMIF(Consumo!$C$3:$C$862,tabItens[[#This Row],[CÓDIGO]],Consumo!$N$3:$N$862) + SUMIF(Consumo!$C$3:$C$862,tabItens[[#This Row],[CÓDIGO]],Consumo!$O$3:$O$862) + SUMIF(Consumo!$C$3:$C$862,tabItens[[#This Row],[CÓDIGO]],Consumo!$P$3:$P$862) + SUMIF(Consumo!$C$3:$C$862,tabItens[[#This Row],[CÓDIGO]],Consumo!$Q$3:$Q$862)</f>
        <v>83</v>
      </c>
      <c r="AT517" s="306">
        <f>SUMIF(Consumo!$C$3:$C$862,tabItens[[#This Row],[CÓDIGO]],Consumo!$Z$3:$Z$862)</f>
        <v>334</v>
      </c>
      <c r="AU517" s="307">
        <f>SUMIF(Consumo!$C$3:$C$862,tabItens[[#This Row],[CÓDIGO]],Consumo!$AA$3:$AA$862)</f>
        <v>78</v>
      </c>
      <c r="AV517" s="308">
        <f>SUMIF(Consumo!$C$3:$C$862,tabItens[[#This Row],[CÓDIGO]],Consumo!$Y$3:$Y$862)</f>
        <v>27.833333333333332</v>
      </c>
      <c r="AW517" s="281">
        <f>tabItens[[#This Row],[QTDE ATUAL]] + tabItens[[#This Row],[RC QTDE]] + tabItens[[#This Row],[AF SALDO]] + tabItens[[#This Row],[Recentes]]</f>
        <v>546</v>
      </c>
      <c r="AX517" s="309">
        <v>44</v>
      </c>
      <c r="AY517" s="309">
        <v>4</v>
      </c>
      <c r="AZ517" s="309">
        <f>IF(ISBLANK(tabItens[[#This Row],[CÓDIGO]]),"",tabItens[[#This Row],[PontoMês]] * (AZ$2+tabItens[[#This Row],[PontoQtM]]))</f>
        <v>176</v>
      </c>
      <c r="BA517" s="308">
        <f>tabItens[[#This Row],[PontoPed]] - tabItens[[#This Row],[Saldo]] + (1/10)</f>
        <v>-369.9</v>
      </c>
      <c r="BB517" s="308">
        <f xml:space="preserve"> tabItens[[#This Row],[PontoMês]] * BB$2 - tabItens[[#This Row],[QTDE ATUAL]] - (1/10)</f>
        <v>-502.1</v>
      </c>
      <c r="BC517" s="310">
        <f>IF( tabItens[[#This Row],[PontoPed]]&gt;0, IF(tabItens[[#This Row],[PontoPed]]&lt;1, 1, IF( tabItens[[#This Row],[Saldo]]&gt;tabItens[[#This Row],[PontoPed]], 0, (tabItens[[#This Row],[PontoPed]]-tabItens[[#This Row],[Saldo]])/tabItens[[#This Row],[PontoPed]] ) ), 0 )</f>
        <v>0</v>
      </c>
      <c r="BD517" s="311">
        <f>ROUNDDOWN(IF( OR( AND(tabItens[[#This Row],[PontoPed]]&lt;tabItens[[#This Row],[Saldo]],tabItens[[#This Row],[Saldo]]&gt;0), tabItens[[#This Row],[PontoPed]]=0), 99, IF(AND(tabItens[[#This Row],[Saldo]]=0,tabItens[[#This Row],[PontoPed]]&gt;0), 0, (1-tabItens[[#This Row],[PctAb]])*10 ) ),0)</f>
        <v>99</v>
      </c>
      <c r="BE517" s="312">
        <f>MAX(ROUNDDOWN( IF(tabItens[[#This Row],[Abaixo]] &gt; 0,   tabItens[[#This Row],[Abaixo]] + (tabItens[[#This Row],[PontoMês]] * IF( OR( ISBLANK(tabItens[[#This Row],[ATA Nº/ANO]]), tabItens[[#This Row],[ATA Nº/ANO]] = ""),BE$2,BE$1)),0),0),0)</f>
        <v>0</v>
      </c>
      <c r="BF5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7" s="313">
        <f>SUMIF(Consumo!$C$3:$C$862,tabItens[[#This Row],[CÓDIGO]],Consumo!$E$3:$E$862)</f>
        <v>30</v>
      </c>
      <c r="BH517" s="314">
        <f>IF(AND(tabItens[[#This Row],[Pend]] &gt; 0,tabItens[[#This Row],[Consumo]] &lt;&gt; 0), tabItens[[#This Row],[Pend]] / tabItens[[#This Row],[Consumo]], 0 )</f>
        <v>8.9820359281437126E-2</v>
      </c>
      <c r="BI517" s="313"/>
      <c r="BJ517" s="313"/>
      <c r="BK517" s="315" t="s">
        <v>907</v>
      </c>
    </row>
    <row r="518" spans="1:63" x14ac:dyDescent="0.3">
      <c r="A518" s="336">
        <v>71697</v>
      </c>
      <c r="B518" s="277" t="s">
        <v>1443</v>
      </c>
      <c r="C518" s="337" t="s">
        <v>381</v>
      </c>
      <c r="D518" s="338">
        <v>0.85</v>
      </c>
      <c r="E518" s="339"/>
      <c r="F518" s="339"/>
      <c r="G518" s="339" t="s">
        <v>892</v>
      </c>
      <c r="H518" s="281">
        <v>1894</v>
      </c>
      <c r="I518" s="340">
        <v>103003</v>
      </c>
      <c r="J518" s="341">
        <v>0.85</v>
      </c>
      <c r="K518" s="342">
        <v>1609</v>
      </c>
      <c r="L518" s="285">
        <f>IF(tabItens[[#This Row],[Média]] &gt; 0, tabItens[[#This Row],[QTDE ATUAL]] / tabItens[[#This Row],[Média]],999.9)</f>
        <v>9.2315190901705932</v>
      </c>
      <c r="M518" s="286">
        <v>0</v>
      </c>
      <c r="N518" s="287">
        <f>tabItens[[#This Row],[VALOR UNIT.]] * tabItens[[#This Row],[LC]]</f>
        <v>0</v>
      </c>
      <c r="O518" s="344" t="s">
        <v>2126</v>
      </c>
      <c r="P518" s="289"/>
      <c r="Q518" s="345"/>
      <c r="R518" s="343"/>
      <c r="S518" s="346"/>
      <c r="T518" s="292">
        <f>ROUNDDOWN(IFERROR(tabItens[[#This Row],[ATA DT.VALID.]] - $D$1,0) / 30,0)</f>
        <v>-1507</v>
      </c>
      <c r="U518" s="277" t="s">
        <v>1038</v>
      </c>
      <c r="V518" s="293">
        <v>1</v>
      </c>
      <c r="W518" s="294" t="s">
        <v>2106</v>
      </c>
      <c r="X518" s="295">
        <v>83</v>
      </c>
      <c r="Y518" s="296">
        <v>2</v>
      </c>
      <c r="Z518" s="297"/>
      <c r="AA518" s="298"/>
      <c r="AB518" s="299"/>
      <c r="AC518" s="299"/>
      <c r="AD518" s="298"/>
      <c r="AE518" s="299"/>
      <c r="AF518" s="292"/>
      <c r="AG518" s="300" t="s">
        <v>904</v>
      </c>
      <c r="AH518" s="301"/>
      <c r="AI518" s="292">
        <v>786</v>
      </c>
      <c r="AJ518" s="301">
        <v>45203</v>
      </c>
      <c r="AK518" s="301" t="s">
        <v>892</v>
      </c>
      <c r="AL518" s="301">
        <v>45189</v>
      </c>
      <c r="AM518" s="346"/>
      <c r="AN518" s="339"/>
      <c r="AO518" s="302" t="str">
        <f>_xlfn.IFNA(IF(VLOOKUP(tabItens[[#This Row],[CÓDIGO]],tabExcluirDoEstoque[#Data],1,FALSE),"sim",""),"")</f>
        <v/>
      </c>
      <c r="AP518" s="303" t="str">
        <f ca="1">IF(OR(ISBLANK(tabItens[[#This Row],[ATA DT.VALID.]]),tabItens[[#This Row],[ATA DT.VALID.]]="",tabItens[[#This Row],[ATA DT.VALID.]]=" "),"",IF(TYPE(tabItens[[#This Row],[ATA DT.VALID.]])=1,ROUNDUP((tabItens[[#This Row],[ATA DT.VALID.]]-TODAY())/7,0),""))</f>
        <v/>
      </c>
      <c r="AQ518" s="304">
        <v>0</v>
      </c>
      <c r="AR518" s="305" t="str">
        <f>IF(ISBLANK(tabItens[[#This Row],[CÓDIGO]]),"",IFERROR(VLOOKUP(tabItens[[#This Row],[CÓDIGO]],Consumo!$C$3:$AC$862,26,FALSE),0))</f>
        <v>08.2023</v>
      </c>
      <c r="AS518" s="306">
        <f>SUMIF(Consumo!$C$3:$C$862,tabItens[[#This Row],[CÓDIGO]],Consumo!$N$3:$N$862) + SUMIF(Consumo!$C$3:$C$862,tabItens[[#This Row],[CÓDIGO]],Consumo!$O$3:$O$862) + SUMIF(Consumo!$C$3:$C$862,tabItens[[#This Row],[CÓDIGO]],Consumo!$P$3:$P$862) + SUMIF(Consumo!$C$3:$C$862,tabItens[[#This Row],[CÓDIGO]],Consumo!$Q$3:$Q$862)</f>
        <v>598</v>
      </c>
      <c r="AT518" s="306">
        <f>SUMIF(Consumo!$C$3:$C$862,tabItens[[#This Row],[CÓDIGO]],Consumo!$Z$3:$Z$862)</f>
        <v>2462</v>
      </c>
      <c r="AU518" s="307">
        <f>SUMIF(Consumo!$C$3:$C$862,tabItens[[#This Row],[CÓDIGO]],Consumo!$AA$3:$AA$862)</f>
        <v>358</v>
      </c>
      <c r="AV518" s="308">
        <f>SUMIF(Consumo!$C$3:$C$862,tabItens[[#This Row],[CÓDIGO]],Consumo!$Y$3:$Y$862)</f>
        <v>205.16666666666666</v>
      </c>
      <c r="AW518" s="281">
        <f>tabItens[[#This Row],[QTDE ATUAL]] + tabItens[[#This Row],[RC QTDE]] + tabItens[[#This Row],[AF SALDO]] + tabItens[[#This Row],[Recentes]]</f>
        <v>1894</v>
      </c>
      <c r="AX518" s="309">
        <v>103</v>
      </c>
      <c r="AY518" s="309">
        <v>4</v>
      </c>
      <c r="AZ518" s="309">
        <f>IF(ISBLANK(tabItens[[#This Row],[CÓDIGO]]),"",tabItens[[#This Row],[PontoMês]] * (AZ$2+tabItens[[#This Row],[PontoQtM]]))</f>
        <v>412</v>
      </c>
      <c r="BA518" s="308">
        <f>tabItens[[#This Row],[PontoPed]] - tabItens[[#This Row],[Saldo]] + (1/10)</f>
        <v>-1481.9</v>
      </c>
      <c r="BB518" s="308">
        <f xml:space="preserve"> tabItens[[#This Row],[PontoMês]] * BB$2 - tabItens[[#This Row],[QTDE ATUAL]] - (1/10)</f>
        <v>-1791.1</v>
      </c>
      <c r="BC518" s="310">
        <f>IF( tabItens[[#This Row],[PontoPed]]&gt;0, IF(tabItens[[#This Row],[PontoPed]]&lt;1, 1, IF( tabItens[[#This Row],[Saldo]]&gt;tabItens[[#This Row],[PontoPed]], 0, (tabItens[[#This Row],[PontoPed]]-tabItens[[#This Row],[Saldo]])/tabItens[[#This Row],[PontoPed]] ) ), 0 )</f>
        <v>0</v>
      </c>
      <c r="BD518" s="311">
        <f>ROUNDDOWN(IF( OR( AND(tabItens[[#This Row],[PontoPed]]&lt;tabItens[[#This Row],[Saldo]],tabItens[[#This Row],[Saldo]]&gt;0), tabItens[[#This Row],[PontoPed]]=0), 99, IF(AND(tabItens[[#This Row],[Saldo]]=0,tabItens[[#This Row],[PontoPed]]&gt;0), 0, (1-tabItens[[#This Row],[PctAb]])*10 ) ),0)</f>
        <v>99</v>
      </c>
      <c r="BE518" s="312">
        <f>MAX(ROUNDDOWN( IF(tabItens[[#This Row],[Abaixo]] &gt; 0,   tabItens[[#This Row],[Abaixo]] + (tabItens[[#This Row],[PontoMês]] * IF( OR( ISBLANK(tabItens[[#This Row],[ATA Nº/ANO]]), tabItens[[#This Row],[ATA Nº/ANO]] = ""),BE$2,BE$1)),0),0),0)</f>
        <v>0</v>
      </c>
      <c r="BF5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8" s="313">
        <f>SUMIF(Consumo!$C$3:$C$862,tabItens[[#This Row],[CÓDIGO]],Consumo!$E$3:$E$862)</f>
        <v>105</v>
      </c>
      <c r="BH518" s="314">
        <f>IF(AND(tabItens[[#This Row],[Pend]] &gt; 0,tabItens[[#This Row],[Consumo]] &lt;&gt; 0), tabItens[[#This Row],[Pend]] / tabItens[[#This Row],[Consumo]], 0 )</f>
        <v>4.2648253452477664E-2</v>
      </c>
      <c r="BI518" s="313"/>
      <c r="BJ518" s="313"/>
      <c r="BK518" s="315" t="s">
        <v>907</v>
      </c>
    </row>
    <row r="519" spans="1:63" x14ac:dyDescent="0.3">
      <c r="A519" s="336">
        <v>88838</v>
      </c>
      <c r="B519" s="277" t="s">
        <v>1559</v>
      </c>
      <c r="C519" s="337" t="s">
        <v>381</v>
      </c>
      <c r="D519" s="338">
        <v>0.7</v>
      </c>
      <c r="E519" s="339"/>
      <c r="F519" s="339"/>
      <c r="G519" s="339" t="s">
        <v>892</v>
      </c>
      <c r="H519" s="281">
        <v>2384</v>
      </c>
      <c r="I519" s="340">
        <v>103003</v>
      </c>
      <c r="J519" s="341">
        <v>0.7</v>
      </c>
      <c r="K519" s="342">
        <v>2044</v>
      </c>
      <c r="L519" s="285">
        <f>IF(tabItens[[#This Row],[Média]] &gt; 0, tabItens[[#This Row],[QTDE ATUAL]] / tabItens[[#This Row],[Média]],999.9)</f>
        <v>8.7060255629945225</v>
      </c>
      <c r="M519" s="286">
        <v>0</v>
      </c>
      <c r="N519" s="287">
        <f>tabItens[[#This Row],[VALOR UNIT.]] * tabItens[[#This Row],[LC]]</f>
        <v>0</v>
      </c>
      <c r="O519" s="344" t="s">
        <v>2126</v>
      </c>
      <c r="P519" s="289"/>
      <c r="Q519" s="345"/>
      <c r="R519" s="343"/>
      <c r="S519" s="346"/>
      <c r="T519" s="292">
        <f>ROUNDDOWN(IFERROR(tabItens[[#This Row],[ATA DT.VALID.]] - $D$1,0) / 30,0)</f>
        <v>-1507</v>
      </c>
      <c r="U519" s="277" t="s">
        <v>1038</v>
      </c>
      <c r="V519" s="293">
        <v>1</v>
      </c>
      <c r="W519" s="294" t="s">
        <v>2106</v>
      </c>
      <c r="X519" s="295">
        <v>83</v>
      </c>
      <c r="Y519" s="296">
        <v>2</v>
      </c>
      <c r="Z519" s="297"/>
      <c r="AA519" s="298"/>
      <c r="AB519" s="299"/>
      <c r="AC519" s="299"/>
      <c r="AD519" s="298"/>
      <c r="AE519" s="299"/>
      <c r="AF519" s="292"/>
      <c r="AG519" s="300" t="s">
        <v>904</v>
      </c>
      <c r="AH519" s="301"/>
      <c r="AI519" s="292">
        <v>1130</v>
      </c>
      <c r="AJ519" s="301">
        <v>45203</v>
      </c>
      <c r="AK519" s="301">
        <v>38663</v>
      </c>
      <c r="AL519" s="301">
        <v>45189</v>
      </c>
      <c r="AM519" s="346"/>
      <c r="AN519" s="339"/>
      <c r="AO519" s="302" t="str">
        <f>_xlfn.IFNA(IF(VLOOKUP(tabItens[[#This Row],[CÓDIGO]],tabExcluirDoEstoque[#Data],1,FALSE),"sim",""),"")</f>
        <v/>
      </c>
      <c r="AP519" s="303" t="str">
        <f ca="1">IF(OR(ISBLANK(tabItens[[#This Row],[ATA DT.VALID.]]),tabItens[[#This Row],[ATA DT.VALID.]]="",tabItens[[#This Row],[ATA DT.VALID.]]=" "),"",IF(TYPE(tabItens[[#This Row],[ATA DT.VALID.]])=1,ROUNDUP((tabItens[[#This Row],[ATA DT.VALID.]]-TODAY())/7,0),""))</f>
        <v/>
      </c>
      <c r="AQ519" s="304">
        <v>0</v>
      </c>
      <c r="AR519" s="305" t="str">
        <f>IF(ISBLANK(tabItens[[#This Row],[CÓDIGO]]),"",IFERROR(VLOOKUP(tabItens[[#This Row],[CÓDIGO]],Consumo!$C$3:$AC$862,26,FALSE),0))</f>
        <v>09.2023</v>
      </c>
      <c r="AS519" s="306">
        <f>SUMIF(Consumo!$C$3:$C$862,tabItens[[#This Row],[CÓDIGO]],Consumo!$N$3:$N$862) + SUMIF(Consumo!$C$3:$C$862,tabItens[[#This Row],[CÓDIGO]],Consumo!$O$3:$O$862) + SUMIF(Consumo!$C$3:$C$862,tabItens[[#This Row],[CÓDIGO]],Consumo!$P$3:$P$862) + SUMIF(Consumo!$C$3:$C$862,tabItens[[#This Row],[CÓDIGO]],Consumo!$Q$3:$Q$862)</f>
        <v>1064</v>
      </c>
      <c r="AT519" s="306">
        <f>SUMIF(Consumo!$C$3:$C$862,tabItens[[#This Row],[CÓDIGO]],Consumo!$Z$3:$Z$862)</f>
        <v>3286</v>
      </c>
      <c r="AU519" s="307">
        <f>SUMIF(Consumo!$C$3:$C$862,tabItens[[#This Row],[CÓDIGO]],Consumo!$AA$3:$AA$862)</f>
        <v>448</v>
      </c>
      <c r="AV519" s="308">
        <f>SUMIF(Consumo!$C$3:$C$862,tabItens[[#This Row],[CÓDIGO]],Consumo!$Y$3:$Y$862)</f>
        <v>273.83333333333331</v>
      </c>
      <c r="AW519" s="281">
        <f>tabItens[[#This Row],[QTDE ATUAL]] + tabItens[[#This Row],[RC QTDE]] + tabItens[[#This Row],[AF SALDO]] + tabItens[[#This Row],[Recentes]]</f>
        <v>2384</v>
      </c>
      <c r="AX519" s="309">
        <v>125</v>
      </c>
      <c r="AY519" s="309">
        <v>4</v>
      </c>
      <c r="AZ519" s="309">
        <f>IF(ISBLANK(tabItens[[#This Row],[CÓDIGO]]),"",tabItens[[#This Row],[PontoMês]] * (AZ$2+tabItens[[#This Row],[PontoQtM]]))</f>
        <v>500</v>
      </c>
      <c r="BA519" s="308">
        <f>tabItens[[#This Row],[PontoPed]] - tabItens[[#This Row],[Saldo]] + (1/10)</f>
        <v>-1883.9</v>
      </c>
      <c r="BB519" s="308">
        <f xml:space="preserve"> tabItens[[#This Row],[PontoMês]] * BB$2 - tabItens[[#This Row],[QTDE ATUAL]] - (1/10)</f>
        <v>-2259.1</v>
      </c>
      <c r="BC519" s="310">
        <f>IF( tabItens[[#This Row],[PontoPed]]&gt;0, IF(tabItens[[#This Row],[PontoPed]]&lt;1, 1, IF( tabItens[[#This Row],[Saldo]]&gt;tabItens[[#This Row],[PontoPed]], 0, (tabItens[[#This Row],[PontoPed]]-tabItens[[#This Row],[Saldo]])/tabItens[[#This Row],[PontoPed]] ) ), 0 )</f>
        <v>0</v>
      </c>
      <c r="BD519" s="311">
        <f>ROUNDDOWN(IF( OR( AND(tabItens[[#This Row],[PontoPed]]&lt;tabItens[[#This Row],[Saldo]],tabItens[[#This Row],[Saldo]]&gt;0), tabItens[[#This Row],[PontoPed]]=0), 99, IF(AND(tabItens[[#This Row],[Saldo]]=0,tabItens[[#This Row],[PontoPed]]&gt;0), 0, (1-tabItens[[#This Row],[PctAb]])*10 ) ),0)</f>
        <v>99</v>
      </c>
      <c r="BE519" s="312">
        <f>MAX(ROUNDDOWN( IF(tabItens[[#This Row],[Abaixo]] &gt; 0,   tabItens[[#This Row],[Abaixo]] + (tabItens[[#This Row],[PontoMês]] * IF( OR( ISBLANK(tabItens[[#This Row],[ATA Nº/ANO]]), tabItens[[#This Row],[ATA Nº/ANO]] = ""),BE$2,BE$1)),0),0),0)</f>
        <v>0</v>
      </c>
      <c r="BF5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19" s="313">
        <f>SUMIF(Consumo!$C$3:$C$862,tabItens[[#This Row],[CÓDIGO]],Consumo!$E$3:$E$862)</f>
        <v>0</v>
      </c>
      <c r="BH519" s="314">
        <f>IF(AND(tabItens[[#This Row],[Pend]] &gt; 0,tabItens[[#This Row],[Consumo]] &lt;&gt; 0), tabItens[[#This Row],[Pend]] / tabItens[[#This Row],[Consumo]], 0 )</f>
        <v>0</v>
      </c>
      <c r="BI519" s="313"/>
      <c r="BJ519" s="313"/>
      <c r="BK519" s="315" t="s">
        <v>907</v>
      </c>
    </row>
    <row r="520" spans="1:63" x14ac:dyDescent="0.3">
      <c r="A520" s="336">
        <v>81131</v>
      </c>
      <c r="B520" s="277" t="s">
        <v>1511</v>
      </c>
      <c r="C520" s="337" t="s">
        <v>268</v>
      </c>
      <c r="D520" s="338">
        <v>0.52</v>
      </c>
      <c r="E520" s="339"/>
      <c r="F520" s="339"/>
      <c r="G520" s="339" t="s">
        <v>892</v>
      </c>
      <c r="H520" s="281">
        <v>0</v>
      </c>
      <c r="I520" s="340">
        <v>103003</v>
      </c>
      <c r="J520" s="341">
        <v>0.52</v>
      </c>
      <c r="K520" s="342">
        <v>210</v>
      </c>
      <c r="L520" s="285">
        <f>IF(tabItens[[#This Row],[Média]] &gt; 0, tabItens[[#This Row],[QTDE ATUAL]] / tabItens[[#This Row],[Média]],999.9)</f>
        <v>0</v>
      </c>
      <c r="M520" s="286">
        <v>0</v>
      </c>
      <c r="N520" s="287">
        <f>tabItens[[#This Row],[VALOR UNIT.]] * tabItens[[#This Row],[LC]]</f>
        <v>0</v>
      </c>
      <c r="O520" s="344" t="s">
        <v>2120</v>
      </c>
      <c r="P520" s="289"/>
      <c r="Q520" s="345"/>
      <c r="R520" s="343"/>
      <c r="S520" s="346"/>
      <c r="T520" s="292">
        <f>ROUNDDOWN(IFERROR(tabItens[[#This Row],[ATA DT.VALID.]] - $D$1,0) / 30,0)</f>
        <v>-1507</v>
      </c>
      <c r="U520" s="277" t="s">
        <v>941</v>
      </c>
      <c r="V520" s="293">
        <v>1</v>
      </c>
      <c r="W520" s="294" t="s">
        <v>2103</v>
      </c>
      <c r="X520" s="295">
        <v>72</v>
      </c>
      <c r="Y520" s="296">
        <v>6</v>
      </c>
      <c r="Z520" s="297">
        <v>9010</v>
      </c>
      <c r="AA520" s="298">
        <v>2023</v>
      </c>
      <c r="AB520" s="299">
        <v>70</v>
      </c>
      <c r="AC520" s="299"/>
      <c r="AD520" s="298"/>
      <c r="AE520" s="299"/>
      <c r="AF520" s="292"/>
      <c r="AG520" s="300" t="s">
        <v>904</v>
      </c>
      <c r="AH520" s="301"/>
      <c r="AI520" s="292">
        <v>78</v>
      </c>
      <c r="AJ520" s="301">
        <v>43682</v>
      </c>
      <c r="AK520" s="301">
        <v>38205</v>
      </c>
      <c r="AL520" s="301">
        <v>43851</v>
      </c>
      <c r="AM520" s="346"/>
      <c r="AN520" s="339"/>
      <c r="AO520" s="302" t="str">
        <f>_xlfn.IFNA(IF(VLOOKUP(tabItens[[#This Row],[CÓDIGO]],tabExcluirDoEstoque[#Data],1,FALSE),"sim",""),"")</f>
        <v/>
      </c>
      <c r="AP520" s="303" t="str">
        <f ca="1">IF(OR(ISBLANK(tabItens[[#This Row],[ATA DT.VALID.]]),tabItens[[#This Row],[ATA DT.VALID.]]="",tabItens[[#This Row],[ATA DT.VALID.]]=" "),"",IF(TYPE(tabItens[[#This Row],[ATA DT.VALID.]])=1,ROUNDUP((tabItens[[#This Row],[ATA DT.VALID.]]-TODAY())/7,0),""))</f>
        <v/>
      </c>
      <c r="AQ520" s="304">
        <v>0</v>
      </c>
      <c r="AR520" s="305" t="str">
        <f>IF(ISBLANK(tabItens[[#This Row],[CÓDIGO]]),"",IFERROR(VLOOKUP(tabItens[[#This Row],[CÓDIGO]],Consumo!$C$3:$AC$862,26,FALSE),0))</f>
        <v>06.2023</v>
      </c>
      <c r="AS520" s="306">
        <f>SUMIF(Consumo!$C$3:$C$862,tabItens[[#This Row],[CÓDIGO]],Consumo!$N$3:$N$862) + SUMIF(Consumo!$C$3:$C$862,tabItens[[#This Row],[CÓDIGO]],Consumo!$O$3:$O$862) + SUMIF(Consumo!$C$3:$C$862,tabItens[[#This Row],[CÓDIGO]],Consumo!$P$3:$P$862) + SUMIF(Consumo!$C$3:$C$862,tabItens[[#This Row],[CÓDIGO]],Consumo!$Q$3:$Q$862)</f>
        <v>17</v>
      </c>
      <c r="AT520" s="306">
        <f>SUMIF(Consumo!$C$3:$C$862,tabItens[[#This Row],[CÓDIGO]],Consumo!$Z$3:$Z$862)</f>
        <v>233</v>
      </c>
      <c r="AU520" s="307">
        <f>SUMIF(Consumo!$C$3:$C$862,tabItens[[#This Row],[CÓDIGO]],Consumo!$AA$3:$AA$862)</f>
        <v>71</v>
      </c>
      <c r="AV520" s="308">
        <f>SUMIF(Consumo!$C$3:$C$862,tabItens[[#This Row],[CÓDIGO]],Consumo!$Y$3:$Y$862)</f>
        <v>18.75</v>
      </c>
      <c r="AW520" s="281">
        <f>tabItens[[#This Row],[QTDE ATUAL]] + tabItens[[#This Row],[RC QTDE]] + tabItens[[#This Row],[AF SALDO]] + tabItens[[#This Row],[Recentes]]</f>
        <v>70</v>
      </c>
      <c r="AX520" s="309">
        <v>10</v>
      </c>
      <c r="AY520" s="309">
        <v>4</v>
      </c>
      <c r="AZ520" s="309">
        <f>IF(ISBLANK(tabItens[[#This Row],[CÓDIGO]]),"",tabItens[[#This Row],[PontoMês]] * (AZ$2+tabItens[[#This Row],[PontoQtM]]))</f>
        <v>40</v>
      </c>
      <c r="BA520" s="308">
        <f>tabItens[[#This Row],[PontoPed]] - tabItens[[#This Row],[Saldo]] + (1/10)</f>
        <v>-29.9</v>
      </c>
      <c r="BB520" s="308">
        <f xml:space="preserve"> tabItens[[#This Row],[PontoMês]] * BB$2 - tabItens[[#This Row],[QTDE ATUAL]] - (1/10)</f>
        <v>9.9</v>
      </c>
      <c r="BC520" s="310">
        <f>IF( tabItens[[#This Row],[PontoPed]]&gt;0, IF(tabItens[[#This Row],[PontoPed]]&lt;1, 1, IF( tabItens[[#This Row],[Saldo]]&gt;tabItens[[#This Row],[PontoPed]], 0, (tabItens[[#This Row],[PontoPed]]-tabItens[[#This Row],[Saldo]])/tabItens[[#This Row],[PontoPed]] ) ), 0 )</f>
        <v>0</v>
      </c>
      <c r="BD520" s="311">
        <f>ROUNDDOWN(IF( OR( AND(tabItens[[#This Row],[PontoPed]]&lt;tabItens[[#This Row],[Saldo]],tabItens[[#This Row],[Saldo]]&gt;0), tabItens[[#This Row],[PontoPed]]=0), 99, IF(AND(tabItens[[#This Row],[Saldo]]=0,tabItens[[#This Row],[PontoPed]]&gt;0), 0, (1-tabItens[[#This Row],[PctAb]])*10 ) ),0)</f>
        <v>99</v>
      </c>
      <c r="BE520" s="312">
        <f>MAX(ROUNDDOWN( IF(tabItens[[#This Row],[Abaixo]] &gt; 0,   tabItens[[#This Row],[Abaixo]] + (tabItens[[#This Row],[PontoMês]] * IF( OR( ISBLANK(tabItens[[#This Row],[ATA Nº/ANO]]), tabItens[[#This Row],[ATA Nº/ANO]] = ""),BE$2,BE$1)),0),0),0)</f>
        <v>0</v>
      </c>
      <c r="BF5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0" s="313">
        <f>SUMIF(Consumo!$C$3:$C$862,tabItens[[#This Row],[CÓDIGO]],Consumo!$E$3:$E$862)</f>
        <v>0</v>
      </c>
      <c r="BH520" s="314">
        <f>IF(AND(tabItens[[#This Row],[Pend]] &gt; 0,tabItens[[#This Row],[Consumo]] &lt;&gt; 0), tabItens[[#This Row],[Pend]] / tabItens[[#This Row],[Consumo]], 0 )</f>
        <v>0</v>
      </c>
      <c r="BI520" s="313"/>
      <c r="BJ520" s="313"/>
      <c r="BK520" s="315" t="s">
        <v>907</v>
      </c>
    </row>
    <row r="521" spans="1:63" x14ac:dyDescent="0.3">
      <c r="A521" s="336">
        <v>135088</v>
      </c>
      <c r="B521" s="277" t="s">
        <v>1941</v>
      </c>
      <c r="C521" s="337" t="s">
        <v>31</v>
      </c>
      <c r="D521" s="338">
        <v>10.83</v>
      </c>
      <c r="E521" s="339"/>
      <c r="F521" s="339"/>
      <c r="G521" s="339" t="s">
        <v>892</v>
      </c>
      <c r="H521" s="281">
        <v>354</v>
      </c>
      <c r="I521" s="340">
        <v>103003</v>
      </c>
      <c r="J521" s="341">
        <v>10.83</v>
      </c>
      <c r="K521" s="342">
        <v>257</v>
      </c>
      <c r="L521" s="285">
        <f>IF(tabItens[[#This Row],[Média]] &gt; 0, tabItens[[#This Row],[QTDE ATUAL]] / tabItens[[#This Row],[Média]],999.9)</f>
        <v>18.153846153846153</v>
      </c>
      <c r="M521" s="286">
        <v>0</v>
      </c>
      <c r="N521" s="287">
        <f>tabItens[[#This Row],[VALOR UNIT.]] * tabItens[[#This Row],[LC]]</f>
        <v>0</v>
      </c>
      <c r="O521" s="344" t="s">
        <v>2227</v>
      </c>
      <c r="P521" s="289"/>
      <c r="Q521" s="345"/>
      <c r="R521" s="343"/>
      <c r="S521" s="346"/>
      <c r="T521" s="292">
        <f>ROUNDDOWN(IFERROR(tabItens[[#This Row],[ATA DT.VALID.]] - $D$1,0) / 30,0)</f>
        <v>-1507</v>
      </c>
      <c r="U521" s="277" t="s">
        <v>1913</v>
      </c>
      <c r="V521" s="293">
        <v>1</v>
      </c>
      <c r="W521" s="294" t="s">
        <v>903</v>
      </c>
      <c r="X521" s="295">
        <v>55</v>
      </c>
      <c r="Y521" s="296">
        <v>66</v>
      </c>
      <c r="Z521" s="297">
        <v>2664</v>
      </c>
      <c r="AA521" s="298">
        <v>2023</v>
      </c>
      <c r="AB521" s="299">
        <v>300</v>
      </c>
      <c r="AC521" s="299"/>
      <c r="AD521" s="298"/>
      <c r="AE521" s="299"/>
      <c r="AF521" s="292"/>
      <c r="AG521" s="300" t="s">
        <v>904</v>
      </c>
      <c r="AH521" s="301"/>
      <c r="AI521" s="292">
        <v>86</v>
      </c>
      <c r="AJ521" s="301">
        <v>44742</v>
      </c>
      <c r="AK521" s="301">
        <v>43238</v>
      </c>
      <c r="AL521" s="301">
        <v>44722</v>
      </c>
      <c r="AM521" s="346"/>
      <c r="AN521" s="339"/>
      <c r="AO521" s="302" t="str">
        <f>_xlfn.IFNA(IF(VLOOKUP(tabItens[[#This Row],[CÓDIGO]],tabExcluirDoEstoque[#Data],1,FALSE),"sim",""),"")</f>
        <v/>
      </c>
      <c r="AP521" s="303" t="str">
        <f ca="1">IF(OR(ISBLANK(tabItens[[#This Row],[ATA DT.VALID.]]),tabItens[[#This Row],[ATA DT.VALID.]]="",tabItens[[#This Row],[ATA DT.VALID.]]=" "),"",IF(TYPE(tabItens[[#This Row],[ATA DT.VALID.]])=1,ROUNDUP((tabItens[[#This Row],[ATA DT.VALID.]]-TODAY())/7,0),""))</f>
        <v/>
      </c>
      <c r="AQ521" s="304">
        <v>0</v>
      </c>
      <c r="AR521" s="305" t="str">
        <f>IF(ISBLANK(tabItens[[#This Row],[CÓDIGO]]),"",IFERROR(VLOOKUP(tabItens[[#This Row],[CÓDIGO]],Consumo!$C$3:$AC$862,26,FALSE),0))</f>
        <v>06.2023</v>
      </c>
      <c r="AS521" s="306">
        <f>SUMIF(Consumo!$C$3:$C$862,tabItens[[#This Row],[CÓDIGO]],Consumo!$N$3:$N$862) + SUMIF(Consumo!$C$3:$C$862,tabItens[[#This Row],[CÓDIGO]],Consumo!$O$3:$O$862) + SUMIF(Consumo!$C$3:$C$862,tabItens[[#This Row],[CÓDIGO]],Consumo!$P$3:$P$862) + SUMIF(Consumo!$C$3:$C$862,tabItens[[#This Row],[CÓDIGO]],Consumo!$Q$3:$Q$862)</f>
        <v>2</v>
      </c>
      <c r="AT521" s="306">
        <f>SUMIF(Consumo!$C$3:$C$862,tabItens[[#This Row],[CÓDIGO]],Consumo!$Z$3:$Z$862)</f>
        <v>257</v>
      </c>
      <c r="AU521" s="307">
        <f>SUMIF(Consumo!$C$3:$C$862,tabItens[[#This Row],[CÓDIGO]],Consumo!$AA$3:$AA$862)</f>
        <v>125</v>
      </c>
      <c r="AV521" s="308">
        <f>SUMIF(Consumo!$C$3:$C$862,tabItens[[#This Row],[CÓDIGO]],Consumo!$Y$3:$Y$862)</f>
        <v>19.5</v>
      </c>
      <c r="AW521" s="281">
        <f>tabItens[[#This Row],[QTDE ATUAL]] + tabItens[[#This Row],[RC QTDE]] + tabItens[[#This Row],[AF SALDO]] + tabItens[[#This Row],[Recentes]]</f>
        <v>654</v>
      </c>
      <c r="AX521" s="309">
        <v>40</v>
      </c>
      <c r="AY521" s="309">
        <v>4</v>
      </c>
      <c r="AZ521" s="309">
        <f>IF(ISBLANK(tabItens[[#This Row],[CÓDIGO]]),"",tabItens[[#This Row],[PontoMês]] * (AZ$2+tabItens[[#This Row],[PontoQtM]]))</f>
        <v>160</v>
      </c>
      <c r="BA521" s="308">
        <f>tabItens[[#This Row],[PontoPed]] - tabItens[[#This Row],[Saldo]] + (1/10)</f>
        <v>-493.9</v>
      </c>
      <c r="BB521" s="308">
        <f xml:space="preserve"> tabItens[[#This Row],[PontoMês]] * BB$2 - tabItens[[#This Row],[QTDE ATUAL]] - (1/10)</f>
        <v>-314.10000000000002</v>
      </c>
      <c r="BC521" s="310">
        <f>IF( tabItens[[#This Row],[PontoPed]]&gt;0, IF(tabItens[[#This Row],[PontoPed]]&lt;1, 1, IF( tabItens[[#This Row],[Saldo]]&gt;tabItens[[#This Row],[PontoPed]], 0, (tabItens[[#This Row],[PontoPed]]-tabItens[[#This Row],[Saldo]])/tabItens[[#This Row],[PontoPed]] ) ), 0 )</f>
        <v>0</v>
      </c>
      <c r="BD521" s="311">
        <f>ROUNDDOWN(IF( OR( AND(tabItens[[#This Row],[PontoPed]]&lt;tabItens[[#This Row],[Saldo]],tabItens[[#This Row],[Saldo]]&gt;0), tabItens[[#This Row],[PontoPed]]=0), 99, IF(AND(tabItens[[#This Row],[Saldo]]=0,tabItens[[#This Row],[PontoPed]]&gt;0), 0, (1-tabItens[[#This Row],[PctAb]])*10 ) ),0)</f>
        <v>99</v>
      </c>
      <c r="BE521" s="312">
        <f>MAX(ROUNDDOWN( IF(tabItens[[#This Row],[Abaixo]] &gt; 0,   tabItens[[#This Row],[Abaixo]] + (tabItens[[#This Row],[PontoMês]] * IF( OR( ISBLANK(tabItens[[#This Row],[ATA Nº/ANO]]), tabItens[[#This Row],[ATA Nº/ANO]] = ""),BE$2,BE$1)),0),0),0)</f>
        <v>0</v>
      </c>
      <c r="BF5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1" s="313">
        <f>SUMIF(Consumo!$C$3:$C$862,tabItens[[#This Row],[CÓDIGO]],Consumo!$E$3:$E$862)</f>
        <v>0</v>
      </c>
      <c r="BH521" s="314">
        <f>IF(AND(tabItens[[#This Row],[Pend]] &gt; 0,tabItens[[#This Row],[Consumo]] &lt;&gt; 0), tabItens[[#This Row],[Pend]] / tabItens[[#This Row],[Consumo]], 0 )</f>
        <v>0</v>
      </c>
      <c r="BI521" s="313"/>
      <c r="BJ521" s="313"/>
      <c r="BK521" s="315" t="s">
        <v>907</v>
      </c>
    </row>
    <row r="522" spans="1:63" x14ac:dyDescent="0.3">
      <c r="A522" s="336">
        <v>130572</v>
      </c>
      <c r="B522" s="277" t="s">
        <v>1845</v>
      </c>
      <c r="C522" s="337" t="s">
        <v>437</v>
      </c>
      <c r="D522" s="338">
        <v>6.47</v>
      </c>
      <c r="E522" s="339"/>
      <c r="F522" s="339"/>
      <c r="G522" s="339" t="s">
        <v>892</v>
      </c>
      <c r="H522" s="281">
        <v>0</v>
      </c>
      <c r="I522" s="340">
        <v>103003</v>
      </c>
      <c r="J522" s="341">
        <v>6.47</v>
      </c>
      <c r="K522" s="342"/>
      <c r="L522" s="285">
        <f>IF(tabItens[[#This Row],[Média]] &gt; 0, tabItens[[#This Row],[QTDE ATUAL]] / tabItens[[#This Row],[Média]],999.9)</f>
        <v>999.9</v>
      </c>
      <c r="M522" s="286">
        <v>0</v>
      </c>
      <c r="N522" s="287">
        <f>tabItens[[#This Row],[VALOR UNIT.]] * tabItens[[#This Row],[LC]]</f>
        <v>0</v>
      </c>
      <c r="O522" s="344" t="s">
        <v>2223</v>
      </c>
      <c r="P522" s="289"/>
      <c r="Q522" s="345"/>
      <c r="R522" s="343"/>
      <c r="S522" s="346"/>
      <c r="T522" s="292">
        <f>ROUNDDOWN(IFERROR(tabItens[[#This Row],[ATA DT.VALID.]] - $D$1,0) / 30,0)</f>
        <v>-1507</v>
      </c>
      <c r="U522" s="277" t="s">
        <v>1533</v>
      </c>
      <c r="V522" s="293">
        <v>1</v>
      </c>
      <c r="W522" s="294" t="s">
        <v>2109</v>
      </c>
      <c r="X522" s="295">
        <v>54</v>
      </c>
      <c r="Y522" s="296">
        <v>4</v>
      </c>
      <c r="Z522" s="297">
        <v>2825</v>
      </c>
      <c r="AA522" s="298">
        <v>2023</v>
      </c>
      <c r="AB522" s="299">
        <v>20</v>
      </c>
      <c r="AC522" s="299"/>
      <c r="AD522" s="298"/>
      <c r="AE522" s="299"/>
      <c r="AF522" s="292"/>
      <c r="AG522" s="300" t="s">
        <v>904</v>
      </c>
      <c r="AH522" s="301"/>
      <c r="AI522" s="292">
        <v>0</v>
      </c>
      <c r="AJ522" s="301">
        <v>43819</v>
      </c>
      <c r="AK522" s="301">
        <v>42188</v>
      </c>
      <c r="AL522" s="301">
        <v>44232</v>
      </c>
      <c r="AM522" s="346"/>
      <c r="AN522" s="339"/>
      <c r="AO522" s="302" t="str">
        <f>_xlfn.IFNA(IF(VLOOKUP(tabItens[[#This Row],[CÓDIGO]],tabExcluirDoEstoque[#Data],1,FALSE),"sim",""),"")</f>
        <v/>
      </c>
      <c r="AP522" s="303" t="str">
        <f ca="1">IF(OR(ISBLANK(tabItens[[#This Row],[ATA DT.VALID.]]),tabItens[[#This Row],[ATA DT.VALID.]]="",tabItens[[#This Row],[ATA DT.VALID.]]=" "),"",IF(TYPE(tabItens[[#This Row],[ATA DT.VALID.]])=1,ROUNDUP((tabItens[[#This Row],[ATA DT.VALID.]]-TODAY())/7,0),""))</f>
        <v/>
      </c>
      <c r="AQ522" s="304">
        <v>0</v>
      </c>
      <c r="AR522" s="305">
        <f>IF(ISBLANK(tabItens[[#This Row],[CÓDIGO]]),"",IFERROR(VLOOKUP(tabItens[[#This Row],[CÓDIGO]],Consumo!$C$3:$AC$862,26,FALSE),0))</f>
        <v>0</v>
      </c>
      <c r="AS522" s="306">
        <f>SUMIF(Consumo!$C$3:$C$862,tabItens[[#This Row],[CÓDIGO]],Consumo!$N$3:$N$862) + SUMIF(Consumo!$C$3:$C$862,tabItens[[#This Row],[CÓDIGO]],Consumo!$O$3:$O$862) + SUMIF(Consumo!$C$3:$C$862,tabItens[[#This Row],[CÓDIGO]],Consumo!$P$3:$P$862) + SUMIF(Consumo!$C$3:$C$862,tabItens[[#This Row],[CÓDIGO]],Consumo!$Q$3:$Q$862)</f>
        <v>0</v>
      </c>
      <c r="AT522" s="306">
        <f>SUMIF(Consumo!$C$3:$C$862,tabItens[[#This Row],[CÓDIGO]],Consumo!$Z$3:$Z$862)</f>
        <v>0</v>
      </c>
      <c r="AU522" s="307">
        <f>SUMIF(Consumo!$C$3:$C$862,tabItens[[#This Row],[CÓDIGO]],Consumo!$AA$3:$AA$862)</f>
        <v>0</v>
      </c>
      <c r="AV522" s="308">
        <f>SUMIF(Consumo!$C$3:$C$862,tabItens[[#This Row],[CÓDIGO]],Consumo!$Y$3:$Y$862)</f>
        <v>0</v>
      </c>
      <c r="AW522" s="281">
        <f>tabItens[[#This Row],[QTDE ATUAL]] + tabItens[[#This Row],[RC QTDE]] + tabItens[[#This Row],[AF SALDO]] + tabItens[[#This Row],[Recentes]]</f>
        <v>20</v>
      </c>
      <c r="AX522" s="309">
        <v>0</v>
      </c>
      <c r="AY522" s="309">
        <v>4</v>
      </c>
      <c r="AZ522" s="309">
        <f>IF(ISBLANK(tabItens[[#This Row],[CÓDIGO]]),"",tabItens[[#This Row],[PontoMês]] * (AZ$2+tabItens[[#This Row],[PontoQtM]]))</f>
        <v>0</v>
      </c>
      <c r="BA522" s="308">
        <f>tabItens[[#This Row],[PontoPed]] - tabItens[[#This Row],[Saldo]] + (1/10)</f>
        <v>-19.899999999999999</v>
      </c>
      <c r="BB522" s="308">
        <f xml:space="preserve"> tabItens[[#This Row],[PontoMês]] * BB$2 - tabItens[[#This Row],[QTDE ATUAL]] - (1/10)</f>
        <v>-0.1</v>
      </c>
      <c r="BC522" s="310">
        <f>IF( tabItens[[#This Row],[PontoPed]]&gt;0, IF(tabItens[[#This Row],[PontoPed]]&lt;1, 1, IF( tabItens[[#This Row],[Saldo]]&gt;tabItens[[#This Row],[PontoPed]], 0, (tabItens[[#This Row],[PontoPed]]-tabItens[[#This Row],[Saldo]])/tabItens[[#This Row],[PontoPed]] ) ), 0 )</f>
        <v>0</v>
      </c>
      <c r="BD522" s="311">
        <f>ROUNDDOWN(IF( OR( AND(tabItens[[#This Row],[PontoPed]]&lt;tabItens[[#This Row],[Saldo]],tabItens[[#This Row],[Saldo]]&gt;0), tabItens[[#This Row],[PontoPed]]=0), 99, IF(AND(tabItens[[#This Row],[Saldo]]=0,tabItens[[#This Row],[PontoPed]]&gt;0), 0, (1-tabItens[[#This Row],[PctAb]])*10 ) ),0)</f>
        <v>99</v>
      </c>
      <c r="BE522" s="312">
        <f>MAX(ROUNDDOWN( IF(tabItens[[#This Row],[Abaixo]] &gt; 0,   tabItens[[#This Row],[Abaixo]] + (tabItens[[#This Row],[PontoMês]] * IF( OR( ISBLANK(tabItens[[#This Row],[ATA Nº/ANO]]), tabItens[[#This Row],[ATA Nº/ANO]] = ""),BE$2,BE$1)),0),0),0)</f>
        <v>0</v>
      </c>
      <c r="BF5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2" s="313">
        <f>SUMIF(Consumo!$C$3:$C$862,tabItens[[#This Row],[CÓDIGO]],Consumo!$E$3:$E$862)</f>
        <v>0</v>
      </c>
      <c r="BH522" s="314">
        <f>IF(AND(tabItens[[#This Row],[Pend]] &gt; 0,tabItens[[#This Row],[Consumo]] &lt;&gt; 0), tabItens[[#This Row],[Pend]] / tabItens[[#This Row],[Consumo]], 0 )</f>
        <v>0</v>
      </c>
      <c r="BI522" s="313"/>
      <c r="BJ522" s="313"/>
      <c r="BK522" s="315" t="s">
        <v>907</v>
      </c>
    </row>
    <row r="523" spans="1:63" x14ac:dyDescent="0.3">
      <c r="A523" s="336">
        <v>15813</v>
      </c>
      <c r="B523" s="277" t="s">
        <v>1151</v>
      </c>
      <c r="C523" s="337" t="s">
        <v>264</v>
      </c>
      <c r="D523" s="338">
        <v>0.6</v>
      </c>
      <c r="E523" s="339"/>
      <c r="F523" s="339"/>
      <c r="G523" s="339" t="s">
        <v>892</v>
      </c>
      <c r="H523" s="281">
        <v>1765</v>
      </c>
      <c r="I523" s="340">
        <v>103003</v>
      </c>
      <c r="J523" s="341">
        <v>0.6</v>
      </c>
      <c r="K523" s="342">
        <v>5635</v>
      </c>
      <c r="L523" s="285">
        <f>IF(tabItens[[#This Row],[Média]] &gt; 0, tabItens[[#This Row],[QTDE ATUAL]] / tabItens[[#This Row],[Média]],999.9)</f>
        <v>3.0924222514235655</v>
      </c>
      <c r="M523" s="286">
        <v>0</v>
      </c>
      <c r="N523" s="287">
        <f>tabItens[[#This Row],[VALOR UNIT.]] * tabItens[[#This Row],[LC]]</f>
        <v>0</v>
      </c>
      <c r="O523" s="344" t="s">
        <v>2152</v>
      </c>
      <c r="P523" s="289"/>
      <c r="Q523" s="345"/>
      <c r="R523" s="343"/>
      <c r="S523" s="346"/>
      <c r="T523" s="292">
        <f>ROUNDDOWN(IFERROR(tabItens[[#This Row],[ATA DT.VALID.]] - $D$1,0) / 30,0)</f>
        <v>-1507</v>
      </c>
      <c r="U523" s="277" t="s">
        <v>1152</v>
      </c>
      <c r="V523" s="293">
        <v>1</v>
      </c>
      <c r="W523" s="294" t="s">
        <v>906</v>
      </c>
      <c r="X523" s="295">
        <v>51</v>
      </c>
      <c r="Y523" s="296">
        <v>6</v>
      </c>
      <c r="Z523" s="297">
        <v>9011</v>
      </c>
      <c r="AA523" s="298">
        <v>2023</v>
      </c>
      <c r="AB523" s="299">
        <v>2200</v>
      </c>
      <c r="AC523" s="299"/>
      <c r="AD523" s="298"/>
      <c r="AE523" s="299"/>
      <c r="AF523" s="292"/>
      <c r="AG523" s="300" t="s">
        <v>904</v>
      </c>
      <c r="AH523" s="301"/>
      <c r="AI523" s="292">
        <v>2296</v>
      </c>
      <c r="AJ523" s="301">
        <v>44560</v>
      </c>
      <c r="AK523" s="301" t="s">
        <v>892</v>
      </c>
      <c r="AL523" s="301">
        <v>45078</v>
      </c>
      <c r="AM523" s="346"/>
      <c r="AN523" s="339"/>
      <c r="AO523" s="302" t="str">
        <f>_xlfn.IFNA(IF(VLOOKUP(tabItens[[#This Row],[CÓDIGO]],tabExcluirDoEstoque[#Data],1,FALSE),"sim",""),"")</f>
        <v/>
      </c>
      <c r="AP523" s="303" t="str">
        <f ca="1">IF(OR(ISBLANK(tabItens[[#This Row],[ATA DT.VALID.]]),tabItens[[#This Row],[ATA DT.VALID.]]="",tabItens[[#This Row],[ATA DT.VALID.]]=" "),"",IF(TYPE(tabItens[[#This Row],[ATA DT.VALID.]])=1,ROUNDUP((tabItens[[#This Row],[ATA DT.VALID.]]-TODAY())/7,0),""))</f>
        <v/>
      </c>
      <c r="AQ523" s="304">
        <v>0</v>
      </c>
      <c r="AR523" s="305" t="str">
        <f>IF(ISBLANK(tabItens[[#This Row],[CÓDIGO]]),"",IFERROR(VLOOKUP(tabItens[[#This Row],[CÓDIGO]],Consumo!$C$3:$AC$862,26,FALSE),0))</f>
        <v>09.2023</v>
      </c>
      <c r="AS523" s="306">
        <f>SUMIF(Consumo!$C$3:$C$862,tabItens[[#This Row],[CÓDIGO]],Consumo!$N$3:$N$862) + SUMIF(Consumo!$C$3:$C$862,tabItens[[#This Row],[CÓDIGO]],Consumo!$O$3:$O$862) + SUMIF(Consumo!$C$3:$C$862,tabItens[[#This Row],[CÓDIGO]],Consumo!$P$3:$P$862) + SUMIF(Consumo!$C$3:$C$862,tabItens[[#This Row],[CÓDIGO]],Consumo!$Q$3:$Q$862)</f>
        <v>1950</v>
      </c>
      <c r="AT523" s="306">
        <f>SUMIF(Consumo!$C$3:$C$862,tabItens[[#This Row],[CÓDIGO]],Consumo!$Z$3:$Z$862)</f>
        <v>6885</v>
      </c>
      <c r="AU523" s="307">
        <f>SUMIF(Consumo!$C$3:$C$862,tabItens[[#This Row],[CÓDIGO]],Consumo!$AA$3:$AA$862)</f>
        <v>1635</v>
      </c>
      <c r="AV523" s="308">
        <f>SUMIF(Consumo!$C$3:$C$862,tabItens[[#This Row],[CÓDIGO]],Consumo!$Y$3:$Y$862)</f>
        <v>570.75</v>
      </c>
      <c r="AW523" s="281">
        <f>tabItens[[#This Row],[QTDE ATUAL]] + tabItens[[#This Row],[RC QTDE]] + tabItens[[#This Row],[AF SALDO]] + tabItens[[#This Row],[Recentes]]</f>
        <v>3965</v>
      </c>
      <c r="AX523" s="309">
        <v>542</v>
      </c>
      <c r="AY523" s="309">
        <v>4</v>
      </c>
      <c r="AZ523" s="309">
        <f>IF(ISBLANK(tabItens[[#This Row],[CÓDIGO]]),"",tabItens[[#This Row],[PontoMês]] * (AZ$2+tabItens[[#This Row],[PontoQtM]]))</f>
        <v>2168</v>
      </c>
      <c r="BA523" s="308">
        <f>tabItens[[#This Row],[PontoPed]] - tabItens[[#This Row],[Saldo]] + (1/10)</f>
        <v>-1796.9</v>
      </c>
      <c r="BB523" s="308">
        <f xml:space="preserve"> tabItens[[#This Row],[PontoMês]] * BB$2 - tabItens[[#This Row],[QTDE ATUAL]] - (1/10)</f>
        <v>-1223.0999999999999</v>
      </c>
      <c r="BC523" s="310">
        <f>IF( tabItens[[#This Row],[PontoPed]]&gt;0, IF(tabItens[[#This Row],[PontoPed]]&lt;1, 1, IF( tabItens[[#This Row],[Saldo]]&gt;tabItens[[#This Row],[PontoPed]], 0, (tabItens[[#This Row],[PontoPed]]-tabItens[[#This Row],[Saldo]])/tabItens[[#This Row],[PontoPed]] ) ), 0 )</f>
        <v>0</v>
      </c>
      <c r="BD523" s="311">
        <f>ROUNDDOWN(IF( OR( AND(tabItens[[#This Row],[PontoPed]]&lt;tabItens[[#This Row],[Saldo]],tabItens[[#This Row],[Saldo]]&gt;0), tabItens[[#This Row],[PontoPed]]=0), 99, IF(AND(tabItens[[#This Row],[Saldo]]=0,tabItens[[#This Row],[PontoPed]]&gt;0), 0, (1-tabItens[[#This Row],[PctAb]])*10 ) ),0)</f>
        <v>99</v>
      </c>
      <c r="BE523" s="312">
        <f>MAX(ROUNDDOWN( IF(tabItens[[#This Row],[Abaixo]] &gt; 0,   tabItens[[#This Row],[Abaixo]] + (tabItens[[#This Row],[PontoMês]] * IF( OR( ISBLANK(tabItens[[#This Row],[ATA Nº/ANO]]), tabItens[[#This Row],[ATA Nº/ANO]] = ""),BE$2,BE$1)),0),0),0)</f>
        <v>0</v>
      </c>
      <c r="BF5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3" s="313">
        <f>SUMIF(Consumo!$C$3:$C$862,tabItens[[#This Row],[CÓDIGO]],Consumo!$E$3:$E$862)</f>
        <v>0</v>
      </c>
      <c r="BH523" s="314">
        <f>IF(AND(tabItens[[#This Row],[Pend]] &gt; 0,tabItens[[#This Row],[Consumo]] &lt;&gt; 0), tabItens[[#This Row],[Pend]] / tabItens[[#This Row],[Consumo]], 0 )</f>
        <v>0</v>
      </c>
      <c r="BI523" s="313"/>
      <c r="BJ523" s="313"/>
      <c r="BK523" s="315" t="s">
        <v>907</v>
      </c>
    </row>
    <row r="524" spans="1:63" x14ac:dyDescent="0.3">
      <c r="A524" s="336">
        <v>114297</v>
      </c>
      <c r="B524" s="277" t="s">
        <v>1741</v>
      </c>
      <c r="C524" s="337" t="s">
        <v>264</v>
      </c>
      <c r="D524" s="338">
        <v>2.06</v>
      </c>
      <c r="E524" s="339"/>
      <c r="F524" s="339"/>
      <c r="G524" s="339" t="s">
        <v>892</v>
      </c>
      <c r="H524" s="281">
        <v>4224</v>
      </c>
      <c r="I524" s="340">
        <v>103003</v>
      </c>
      <c r="J524" s="341">
        <v>2.06</v>
      </c>
      <c r="K524" s="342">
        <v>53</v>
      </c>
      <c r="L524" s="285">
        <f>IF(tabItens[[#This Row],[Média]] &gt; 0, tabItens[[#This Row],[QTDE ATUAL]] / tabItens[[#This Row],[Média]],999.9)</f>
        <v>1078.4680851063831</v>
      </c>
      <c r="M524" s="286">
        <v>0</v>
      </c>
      <c r="N524" s="287">
        <f>tabItens[[#This Row],[VALOR UNIT.]] * tabItens[[#This Row],[LC]]</f>
        <v>0</v>
      </c>
      <c r="O524" s="344" t="s">
        <v>2152</v>
      </c>
      <c r="P524" s="289"/>
      <c r="Q524" s="345"/>
      <c r="R524" s="343"/>
      <c r="S524" s="346"/>
      <c r="T524" s="292">
        <f>ROUNDDOWN(IFERROR(tabItens[[#This Row],[ATA DT.VALID.]] - $D$1,0) / 30,0)</f>
        <v>-1507</v>
      </c>
      <c r="U524" s="277" t="s">
        <v>1315</v>
      </c>
      <c r="V524" s="293">
        <v>1</v>
      </c>
      <c r="W524" s="294" t="s">
        <v>906</v>
      </c>
      <c r="X524" s="295">
        <v>51</v>
      </c>
      <c r="Y524" s="296">
        <v>17</v>
      </c>
      <c r="Z524" s="297"/>
      <c r="AA524" s="298"/>
      <c r="AB524" s="299"/>
      <c r="AC524" s="299"/>
      <c r="AD524" s="298"/>
      <c r="AE524" s="299"/>
      <c r="AF524" s="292"/>
      <c r="AG524" s="300" t="s">
        <v>904</v>
      </c>
      <c r="AH524" s="301"/>
      <c r="AI524" s="292">
        <v>18</v>
      </c>
      <c r="AJ524" s="301">
        <v>42552</v>
      </c>
      <c r="AK524" s="301">
        <v>40240</v>
      </c>
      <c r="AL524" s="301">
        <v>42543</v>
      </c>
      <c r="AM524" s="346"/>
      <c r="AN524" s="339"/>
      <c r="AO524" s="302" t="str">
        <f>_xlfn.IFNA(IF(VLOOKUP(tabItens[[#This Row],[CÓDIGO]],tabExcluirDoEstoque[#Data],1,FALSE),"sim",""),"")</f>
        <v/>
      </c>
      <c r="AP524" s="303" t="str">
        <f ca="1">IF(OR(ISBLANK(tabItens[[#This Row],[ATA DT.VALID.]]),tabItens[[#This Row],[ATA DT.VALID.]]="",tabItens[[#This Row],[ATA DT.VALID.]]=" "),"",IF(TYPE(tabItens[[#This Row],[ATA DT.VALID.]])=1,ROUNDUP((tabItens[[#This Row],[ATA DT.VALID.]]-TODAY())/7,0),""))</f>
        <v/>
      </c>
      <c r="AQ524" s="304">
        <v>0</v>
      </c>
      <c r="AR524" s="305" t="str">
        <f>IF(ISBLANK(tabItens[[#This Row],[CÓDIGO]]),"",IFERROR(VLOOKUP(tabItens[[#This Row],[CÓDIGO]],Consumo!$C$3:$AC$862,26,FALSE),0))</f>
        <v>02.2023</v>
      </c>
      <c r="AS524" s="306">
        <f>SUMIF(Consumo!$C$3:$C$862,tabItens[[#This Row],[CÓDIGO]],Consumo!$N$3:$N$862) + SUMIF(Consumo!$C$3:$C$862,tabItens[[#This Row],[CÓDIGO]],Consumo!$O$3:$O$862) + SUMIF(Consumo!$C$3:$C$862,tabItens[[#This Row],[CÓDIGO]],Consumo!$P$3:$P$862) + SUMIF(Consumo!$C$3:$C$862,tabItens[[#This Row],[CÓDIGO]],Consumo!$Q$3:$Q$862)</f>
        <v>0</v>
      </c>
      <c r="AT524" s="306">
        <f>SUMIF(Consumo!$C$3:$C$862,tabItens[[#This Row],[CÓDIGO]],Consumo!$Z$3:$Z$862)</f>
        <v>53</v>
      </c>
      <c r="AU524" s="307">
        <f>SUMIF(Consumo!$C$3:$C$862,tabItens[[#This Row],[CÓDIGO]],Consumo!$AA$3:$AA$862)</f>
        <v>28</v>
      </c>
      <c r="AV524" s="308">
        <f>SUMIF(Consumo!$C$3:$C$862,tabItens[[#This Row],[CÓDIGO]],Consumo!$Y$3:$Y$862)</f>
        <v>3.9166666666666665</v>
      </c>
      <c r="AW524" s="281">
        <f>tabItens[[#This Row],[QTDE ATUAL]] + tabItens[[#This Row],[RC QTDE]] + tabItens[[#This Row],[AF SALDO]] + tabItens[[#This Row],[Recentes]]</f>
        <v>4224</v>
      </c>
      <c r="AX524" s="309">
        <v>49</v>
      </c>
      <c r="AY524" s="309">
        <v>4</v>
      </c>
      <c r="AZ524" s="309">
        <f>IF(ISBLANK(tabItens[[#This Row],[CÓDIGO]]),"",tabItens[[#This Row],[PontoMês]] * (AZ$2+tabItens[[#This Row],[PontoQtM]]))</f>
        <v>196</v>
      </c>
      <c r="BA524" s="308">
        <f>tabItens[[#This Row],[PontoPed]] - tabItens[[#This Row],[Saldo]] + (1/10)</f>
        <v>-4027.9</v>
      </c>
      <c r="BB524" s="308">
        <f xml:space="preserve"> tabItens[[#This Row],[PontoMês]] * BB$2 - tabItens[[#This Row],[QTDE ATUAL]] - (1/10)</f>
        <v>-4175.1000000000004</v>
      </c>
      <c r="BC524" s="310">
        <f>IF( tabItens[[#This Row],[PontoPed]]&gt;0, IF(tabItens[[#This Row],[PontoPed]]&lt;1, 1, IF( tabItens[[#This Row],[Saldo]]&gt;tabItens[[#This Row],[PontoPed]], 0, (tabItens[[#This Row],[PontoPed]]-tabItens[[#This Row],[Saldo]])/tabItens[[#This Row],[PontoPed]] ) ), 0 )</f>
        <v>0</v>
      </c>
      <c r="BD524" s="311">
        <f>ROUNDDOWN(IF( OR( AND(tabItens[[#This Row],[PontoPed]]&lt;tabItens[[#This Row],[Saldo]],tabItens[[#This Row],[Saldo]]&gt;0), tabItens[[#This Row],[PontoPed]]=0), 99, IF(AND(tabItens[[#This Row],[Saldo]]=0,tabItens[[#This Row],[PontoPed]]&gt;0), 0, (1-tabItens[[#This Row],[PctAb]])*10 ) ),0)</f>
        <v>99</v>
      </c>
      <c r="BE524" s="312">
        <f>MAX(ROUNDDOWN( IF(tabItens[[#This Row],[Abaixo]] &gt; 0,   tabItens[[#This Row],[Abaixo]] + (tabItens[[#This Row],[PontoMês]] * IF( OR( ISBLANK(tabItens[[#This Row],[ATA Nº/ANO]]), tabItens[[#This Row],[ATA Nº/ANO]] = ""),BE$2,BE$1)),0),0),0)</f>
        <v>0</v>
      </c>
      <c r="BF5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4" s="313">
        <f>SUMIF(Consumo!$C$3:$C$862,tabItens[[#This Row],[CÓDIGO]],Consumo!$E$3:$E$862)</f>
        <v>0</v>
      </c>
      <c r="BH524" s="314">
        <f>IF(AND(tabItens[[#This Row],[Pend]] &gt; 0,tabItens[[#This Row],[Consumo]] &lt;&gt; 0), tabItens[[#This Row],[Pend]] / tabItens[[#This Row],[Consumo]], 0 )</f>
        <v>0</v>
      </c>
      <c r="BI524" s="313"/>
      <c r="BJ524" s="313"/>
      <c r="BK524" s="315" t="s">
        <v>907</v>
      </c>
    </row>
    <row r="525" spans="1:63" x14ac:dyDescent="0.3">
      <c r="A525" s="336">
        <v>63382</v>
      </c>
      <c r="B525" s="277" t="s">
        <v>1403</v>
      </c>
      <c r="C525" s="337" t="s">
        <v>270</v>
      </c>
      <c r="D525" s="338">
        <v>9.3000000000000007</v>
      </c>
      <c r="E525" s="339"/>
      <c r="F525" s="339"/>
      <c r="G525" s="339" t="s">
        <v>892</v>
      </c>
      <c r="H525" s="281">
        <v>214</v>
      </c>
      <c r="I525" s="340">
        <v>103003</v>
      </c>
      <c r="J525" s="341">
        <v>9.3000000000000007</v>
      </c>
      <c r="K525" s="342">
        <v>37</v>
      </c>
      <c r="L525" s="285">
        <f>IF(tabItens[[#This Row],[Média]] &gt; 0, tabItens[[#This Row],[QTDE ATUAL]] / tabItens[[#This Row],[Média]],999.9)</f>
        <v>98.769230769230774</v>
      </c>
      <c r="M525" s="286">
        <v>0</v>
      </c>
      <c r="N525" s="287">
        <f>tabItens[[#This Row],[VALOR UNIT.]] * tabItens[[#This Row],[LC]]</f>
        <v>0</v>
      </c>
      <c r="O525" s="344" t="s">
        <v>2152</v>
      </c>
      <c r="P525" s="289"/>
      <c r="Q525" s="345"/>
      <c r="R525" s="343"/>
      <c r="S525" s="346"/>
      <c r="T525" s="292">
        <f>ROUNDDOWN(IFERROR(tabItens[[#This Row],[ATA DT.VALID.]] - $D$1,0) / 30,0)</f>
        <v>-1507</v>
      </c>
      <c r="U525" s="277" t="s">
        <v>1154</v>
      </c>
      <c r="V525" s="293">
        <v>1</v>
      </c>
      <c r="W525" s="294" t="s">
        <v>906</v>
      </c>
      <c r="X525" s="295">
        <v>51</v>
      </c>
      <c r="Y525" s="296">
        <v>33</v>
      </c>
      <c r="Z525" s="297"/>
      <c r="AA525" s="298"/>
      <c r="AB525" s="299"/>
      <c r="AC525" s="299"/>
      <c r="AD525" s="298"/>
      <c r="AE525" s="299"/>
      <c r="AF525" s="292"/>
      <c r="AG525" s="300" t="s">
        <v>904</v>
      </c>
      <c r="AH525" s="301"/>
      <c r="AI525" s="292">
        <v>12</v>
      </c>
      <c r="AJ525" s="301">
        <v>43627</v>
      </c>
      <c r="AK525" s="301" t="s">
        <v>892</v>
      </c>
      <c r="AL525" s="301">
        <v>45161</v>
      </c>
      <c r="AM525" s="346"/>
      <c r="AN525" s="339"/>
      <c r="AO525" s="302" t="str">
        <f>_xlfn.IFNA(IF(VLOOKUP(tabItens[[#This Row],[CÓDIGO]],tabExcluirDoEstoque[#Data],1,FALSE),"sim",""),"")</f>
        <v/>
      </c>
      <c r="AP525" s="303" t="str">
        <f ca="1">IF(OR(ISBLANK(tabItens[[#This Row],[ATA DT.VALID.]]),tabItens[[#This Row],[ATA DT.VALID.]]="",tabItens[[#This Row],[ATA DT.VALID.]]=" "),"",IF(TYPE(tabItens[[#This Row],[ATA DT.VALID.]])=1,ROUNDUP((tabItens[[#This Row],[ATA DT.VALID.]]-TODAY())/7,0),""))</f>
        <v/>
      </c>
      <c r="AQ525" s="304">
        <v>0</v>
      </c>
      <c r="AR525" s="305" t="str">
        <f>IF(ISBLANK(tabItens[[#This Row],[CÓDIGO]]),"",IFERROR(VLOOKUP(tabItens[[#This Row],[CÓDIGO]],Consumo!$C$3:$AC$862,26,FALSE),0))</f>
        <v>04.2023</v>
      </c>
      <c r="AS525" s="306">
        <f>SUMIF(Consumo!$C$3:$C$862,tabItens[[#This Row],[CÓDIGO]],Consumo!$N$3:$N$862) + SUMIF(Consumo!$C$3:$C$862,tabItens[[#This Row],[CÓDIGO]],Consumo!$O$3:$O$862) + SUMIF(Consumo!$C$3:$C$862,tabItens[[#This Row],[CÓDIGO]],Consumo!$P$3:$P$862) + SUMIF(Consumo!$C$3:$C$862,tabItens[[#This Row],[CÓDIGO]],Consumo!$Q$3:$Q$862)</f>
        <v>0</v>
      </c>
      <c r="AT525" s="306">
        <f>SUMIF(Consumo!$C$3:$C$862,tabItens[[#This Row],[CÓDIGO]],Consumo!$Z$3:$Z$862)</f>
        <v>37</v>
      </c>
      <c r="AU525" s="307">
        <f>SUMIF(Consumo!$C$3:$C$862,tabItens[[#This Row],[CÓDIGO]],Consumo!$AA$3:$AA$862)</f>
        <v>32</v>
      </c>
      <c r="AV525" s="308">
        <f>SUMIF(Consumo!$C$3:$C$862,tabItens[[#This Row],[CÓDIGO]],Consumo!$Y$3:$Y$862)</f>
        <v>2.1666666666666665</v>
      </c>
      <c r="AW525" s="281">
        <f>tabItens[[#This Row],[QTDE ATUAL]] + tabItens[[#This Row],[RC QTDE]] + tabItens[[#This Row],[AF SALDO]] + tabItens[[#This Row],[Recentes]]</f>
        <v>214</v>
      </c>
      <c r="AX525" s="309">
        <v>2</v>
      </c>
      <c r="AY525" s="309">
        <v>4</v>
      </c>
      <c r="AZ525" s="309">
        <f>IF(ISBLANK(tabItens[[#This Row],[CÓDIGO]]),"",tabItens[[#This Row],[PontoMês]] * (AZ$2+tabItens[[#This Row],[PontoQtM]]))</f>
        <v>8</v>
      </c>
      <c r="BA525" s="308">
        <f>tabItens[[#This Row],[PontoPed]] - tabItens[[#This Row],[Saldo]] + (1/10)</f>
        <v>-205.9</v>
      </c>
      <c r="BB525" s="308">
        <f xml:space="preserve"> tabItens[[#This Row],[PontoMês]] * BB$2 - tabItens[[#This Row],[QTDE ATUAL]] - (1/10)</f>
        <v>-212.1</v>
      </c>
      <c r="BC525" s="310">
        <f>IF( tabItens[[#This Row],[PontoPed]]&gt;0, IF(tabItens[[#This Row],[PontoPed]]&lt;1, 1, IF( tabItens[[#This Row],[Saldo]]&gt;tabItens[[#This Row],[PontoPed]], 0, (tabItens[[#This Row],[PontoPed]]-tabItens[[#This Row],[Saldo]])/tabItens[[#This Row],[PontoPed]] ) ), 0 )</f>
        <v>0</v>
      </c>
      <c r="BD525" s="311">
        <f>ROUNDDOWN(IF( OR( AND(tabItens[[#This Row],[PontoPed]]&lt;tabItens[[#This Row],[Saldo]],tabItens[[#This Row],[Saldo]]&gt;0), tabItens[[#This Row],[PontoPed]]=0), 99, IF(AND(tabItens[[#This Row],[Saldo]]=0,tabItens[[#This Row],[PontoPed]]&gt;0), 0, (1-tabItens[[#This Row],[PctAb]])*10 ) ),0)</f>
        <v>99</v>
      </c>
      <c r="BE525" s="312">
        <f>MAX(ROUNDDOWN( IF(tabItens[[#This Row],[Abaixo]] &gt; 0,   tabItens[[#This Row],[Abaixo]] + (tabItens[[#This Row],[PontoMês]] * IF( OR( ISBLANK(tabItens[[#This Row],[ATA Nº/ANO]]), tabItens[[#This Row],[ATA Nº/ANO]] = ""),BE$2,BE$1)),0),0),0)</f>
        <v>0</v>
      </c>
      <c r="BF5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5" s="313">
        <f>SUMIF(Consumo!$C$3:$C$862,tabItens[[#This Row],[CÓDIGO]],Consumo!$E$3:$E$862)</f>
        <v>0</v>
      </c>
      <c r="BH525" s="314">
        <f>IF(AND(tabItens[[#This Row],[Pend]] &gt; 0,tabItens[[#This Row],[Consumo]] &lt;&gt; 0), tabItens[[#This Row],[Pend]] / tabItens[[#This Row],[Consumo]], 0 )</f>
        <v>0</v>
      </c>
      <c r="BI525" s="313"/>
      <c r="BJ525" s="313"/>
      <c r="BK525" s="315" t="s">
        <v>907</v>
      </c>
    </row>
    <row r="526" spans="1:63" x14ac:dyDescent="0.3">
      <c r="A526" s="336">
        <v>102277</v>
      </c>
      <c r="B526" s="277" t="s">
        <v>1624</v>
      </c>
      <c r="C526" s="337" t="s">
        <v>264</v>
      </c>
      <c r="D526" s="338">
        <v>355</v>
      </c>
      <c r="E526" s="339"/>
      <c r="F526" s="339"/>
      <c r="G526" s="339" t="s">
        <v>892</v>
      </c>
      <c r="H526" s="281">
        <v>162</v>
      </c>
      <c r="I526" s="340">
        <v>103003</v>
      </c>
      <c r="J526" s="341">
        <v>355</v>
      </c>
      <c r="K526" s="342"/>
      <c r="L526" s="285">
        <f>IF(tabItens[[#This Row],[Média]] &gt; 0, tabItens[[#This Row],[QTDE ATUAL]] / tabItens[[#This Row],[Média]],999.9)</f>
        <v>999.9</v>
      </c>
      <c r="M526" s="286">
        <v>0</v>
      </c>
      <c r="N526" s="287">
        <f>tabItens[[#This Row],[VALOR UNIT.]] * tabItens[[#This Row],[LC]]</f>
        <v>0</v>
      </c>
      <c r="O526" s="344" t="s">
        <v>2152</v>
      </c>
      <c r="P526" s="289"/>
      <c r="Q526" s="345"/>
      <c r="R526" s="343"/>
      <c r="S526" s="346"/>
      <c r="T526" s="292">
        <f>ROUNDDOWN(IFERROR(tabItens[[#This Row],[ATA DT.VALID.]] - $D$1,0) / 30,0)</f>
        <v>-1507</v>
      </c>
      <c r="U526" s="277" t="s">
        <v>1081</v>
      </c>
      <c r="V526" s="293">
        <v>1</v>
      </c>
      <c r="W526" s="294" t="s">
        <v>2106</v>
      </c>
      <c r="X526" s="295">
        <v>69</v>
      </c>
      <c r="Y526" s="296">
        <v>10</v>
      </c>
      <c r="Z526" s="297"/>
      <c r="AA526" s="298"/>
      <c r="AB526" s="299"/>
      <c r="AC526" s="299"/>
      <c r="AD526" s="298"/>
      <c r="AE526" s="299"/>
      <c r="AF526" s="292"/>
      <c r="AG526" s="300" t="s">
        <v>904</v>
      </c>
      <c r="AH526" s="301"/>
      <c r="AI526" s="292">
        <v>8</v>
      </c>
      <c r="AJ526" s="301">
        <v>44516</v>
      </c>
      <c r="AK526" s="301">
        <v>39352</v>
      </c>
      <c r="AL526" s="301">
        <v>44483</v>
      </c>
      <c r="AM526" s="346"/>
      <c r="AN526" s="339"/>
      <c r="AO526" s="302" t="str">
        <f>_xlfn.IFNA(IF(VLOOKUP(tabItens[[#This Row],[CÓDIGO]],tabExcluirDoEstoque[#Data],1,FALSE),"sim",""),"")</f>
        <v/>
      </c>
      <c r="AP526" s="303" t="str">
        <f ca="1">IF(OR(ISBLANK(tabItens[[#This Row],[ATA DT.VALID.]]),tabItens[[#This Row],[ATA DT.VALID.]]="",tabItens[[#This Row],[ATA DT.VALID.]]=" "),"",IF(TYPE(tabItens[[#This Row],[ATA DT.VALID.]])=1,ROUNDUP((tabItens[[#This Row],[ATA DT.VALID.]]-TODAY())/7,0),""))</f>
        <v/>
      </c>
      <c r="AQ526" s="304">
        <v>0</v>
      </c>
      <c r="AR526" s="305">
        <f>IF(ISBLANK(tabItens[[#This Row],[CÓDIGO]]),"",IFERROR(VLOOKUP(tabItens[[#This Row],[CÓDIGO]],Consumo!$C$3:$AC$862,26,FALSE),0))</f>
        <v>0</v>
      </c>
      <c r="AS526" s="306">
        <f>SUMIF(Consumo!$C$3:$C$862,tabItens[[#This Row],[CÓDIGO]],Consumo!$N$3:$N$862) + SUMIF(Consumo!$C$3:$C$862,tabItens[[#This Row],[CÓDIGO]],Consumo!$O$3:$O$862) + SUMIF(Consumo!$C$3:$C$862,tabItens[[#This Row],[CÓDIGO]],Consumo!$P$3:$P$862) + SUMIF(Consumo!$C$3:$C$862,tabItens[[#This Row],[CÓDIGO]],Consumo!$Q$3:$Q$862)</f>
        <v>0</v>
      </c>
      <c r="AT526" s="306">
        <f>SUMIF(Consumo!$C$3:$C$862,tabItens[[#This Row],[CÓDIGO]],Consumo!$Z$3:$Z$862)</f>
        <v>0</v>
      </c>
      <c r="AU526" s="307">
        <f>SUMIF(Consumo!$C$3:$C$862,tabItens[[#This Row],[CÓDIGO]],Consumo!$AA$3:$AA$862)</f>
        <v>0</v>
      </c>
      <c r="AV526" s="308">
        <f>SUMIF(Consumo!$C$3:$C$862,tabItens[[#This Row],[CÓDIGO]],Consumo!$Y$3:$Y$862)</f>
        <v>0</v>
      </c>
      <c r="AW526" s="281">
        <f>tabItens[[#This Row],[QTDE ATUAL]] + tabItens[[#This Row],[RC QTDE]] + tabItens[[#This Row],[AF SALDO]] + tabItens[[#This Row],[Recentes]]</f>
        <v>162</v>
      </c>
      <c r="AX526" s="309">
        <v>15</v>
      </c>
      <c r="AY526" s="309">
        <v>4</v>
      </c>
      <c r="AZ526" s="309">
        <f>IF(ISBLANK(tabItens[[#This Row],[CÓDIGO]]),"",tabItens[[#This Row],[PontoMês]] * (AZ$2+tabItens[[#This Row],[PontoQtM]]))</f>
        <v>60</v>
      </c>
      <c r="BA526" s="308">
        <f>tabItens[[#This Row],[PontoPed]] - tabItens[[#This Row],[Saldo]] + (1/10)</f>
        <v>-101.9</v>
      </c>
      <c r="BB526" s="308">
        <f xml:space="preserve"> tabItens[[#This Row],[PontoMês]] * BB$2 - tabItens[[#This Row],[QTDE ATUAL]] - (1/10)</f>
        <v>-147.1</v>
      </c>
      <c r="BC526" s="310">
        <f>IF( tabItens[[#This Row],[PontoPed]]&gt;0, IF(tabItens[[#This Row],[PontoPed]]&lt;1, 1, IF( tabItens[[#This Row],[Saldo]]&gt;tabItens[[#This Row],[PontoPed]], 0, (tabItens[[#This Row],[PontoPed]]-tabItens[[#This Row],[Saldo]])/tabItens[[#This Row],[PontoPed]] ) ), 0 )</f>
        <v>0</v>
      </c>
      <c r="BD526" s="311">
        <f>ROUNDDOWN(IF( OR( AND(tabItens[[#This Row],[PontoPed]]&lt;tabItens[[#This Row],[Saldo]],tabItens[[#This Row],[Saldo]]&gt;0), tabItens[[#This Row],[PontoPed]]=0), 99, IF(AND(tabItens[[#This Row],[Saldo]]=0,tabItens[[#This Row],[PontoPed]]&gt;0), 0, (1-tabItens[[#This Row],[PctAb]])*10 ) ),0)</f>
        <v>99</v>
      </c>
      <c r="BE526" s="312">
        <f>MAX(ROUNDDOWN( IF(tabItens[[#This Row],[Abaixo]] &gt; 0,   tabItens[[#This Row],[Abaixo]] + (tabItens[[#This Row],[PontoMês]] * IF( OR( ISBLANK(tabItens[[#This Row],[ATA Nº/ANO]]), tabItens[[#This Row],[ATA Nº/ANO]] = ""),BE$2,BE$1)),0),0),0)</f>
        <v>0</v>
      </c>
      <c r="BF5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6" s="313">
        <f>SUMIF(Consumo!$C$3:$C$862,tabItens[[#This Row],[CÓDIGO]],Consumo!$E$3:$E$862)</f>
        <v>0</v>
      </c>
      <c r="BH526" s="314">
        <f>IF(AND(tabItens[[#This Row],[Pend]] &gt; 0,tabItens[[#This Row],[Consumo]] &lt;&gt; 0), tabItens[[#This Row],[Pend]] / tabItens[[#This Row],[Consumo]], 0 )</f>
        <v>0</v>
      </c>
      <c r="BI526" s="313"/>
      <c r="BJ526" s="313"/>
      <c r="BK526" s="315" t="s">
        <v>907</v>
      </c>
    </row>
    <row r="527" spans="1:63" x14ac:dyDescent="0.3">
      <c r="A527" s="336">
        <v>134545</v>
      </c>
      <c r="B527" s="277" t="s">
        <v>1915</v>
      </c>
      <c r="C527" s="337" t="s">
        <v>561</v>
      </c>
      <c r="D527" s="338">
        <v>32</v>
      </c>
      <c r="E527" s="339"/>
      <c r="F527" s="339"/>
      <c r="G527" s="339" t="s">
        <v>892</v>
      </c>
      <c r="H527" s="281">
        <v>894.81</v>
      </c>
      <c r="I527" s="340">
        <v>103003</v>
      </c>
      <c r="J527" s="341">
        <v>32</v>
      </c>
      <c r="K527" s="342">
        <v>43</v>
      </c>
      <c r="L527" s="285">
        <f>IF(tabItens[[#This Row],[Média]] &gt; 0, tabItens[[#This Row],[QTDE ATUAL]] / tabItens[[#This Row],[Média]],999.9)</f>
        <v>268.44299999999998</v>
      </c>
      <c r="M527" s="286">
        <v>0</v>
      </c>
      <c r="N527" s="287">
        <f>tabItens[[#This Row],[VALOR UNIT.]] * tabItens[[#This Row],[LC]]</f>
        <v>0</v>
      </c>
      <c r="O527" s="344" t="s">
        <v>2228</v>
      </c>
      <c r="P527" s="289"/>
      <c r="Q527" s="345"/>
      <c r="R527" s="343"/>
      <c r="S527" s="346"/>
      <c r="T527" s="292">
        <f>ROUNDDOWN(IFERROR(tabItens[[#This Row],[ATA DT.VALID.]] - $D$1,0) / 30,0)</f>
        <v>-1507</v>
      </c>
      <c r="U527" s="277" t="s">
        <v>1349</v>
      </c>
      <c r="V527" s="293">
        <v>1</v>
      </c>
      <c r="W527" s="294" t="s">
        <v>906</v>
      </c>
      <c r="X527" s="295">
        <v>51</v>
      </c>
      <c r="Y527" s="296">
        <v>19</v>
      </c>
      <c r="Z527" s="297"/>
      <c r="AA527" s="298"/>
      <c r="AB527" s="299"/>
      <c r="AC527" s="299"/>
      <c r="AD527" s="298"/>
      <c r="AE527" s="299"/>
      <c r="AF527" s="292"/>
      <c r="AG527" s="300" t="s">
        <v>904</v>
      </c>
      <c r="AH527" s="301"/>
      <c r="AI527" s="292">
        <v>14</v>
      </c>
      <c r="AJ527" s="301">
        <v>43731</v>
      </c>
      <c r="AK527" s="301">
        <v>43172</v>
      </c>
      <c r="AL527" s="301">
        <v>43720</v>
      </c>
      <c r="AM527" s="346"/>
      <c r="AN527" s="339"/>
      <c r="AO527" s="302" t="str">
        <f>_xlfn.IFNA(IF(VLOOKUP(tabItens[[#This Row],[CÓDIGO]],tabExcluirDoEstoque[#Data],1,FALSE),"sim",""),"")</f>
        <v/>
      </c>
      <c r="AP527" s="303" t="str">
        <f ca="1">IF(OR(ISBLANK(tabItens[[#This Row],[ATA DT.VALID.]]),tabItens[[#This Row],[ATA DT.VALID.]]="",tabItens[[#This Row],[ATA DT.VALID.]]=" "),"",IF(TYPE(tabItens[[#This Row],[ATA DT.VALID.]])=1,ROUNDUP((tabItens[[#This Row],[ATA DT.VALID.]]-TODAY())/7,0),""))</f>
        <v/>
      </c>
      <c r="AQ527" s="304">
        <v>0</v>
      </c>
      <c r="AR527" s="305" t="str">
        <f>IF(ISBLANK(tabItens[[#This Row],[CÓDIGO]]),"",IFERROR(VLOOKUP(tabItens[[#This Row],[CÓDIGO]],Consumo!$C$3:$AC$862,26,FALSE),0))</f>
        <v>07.2023</v>
      </c>
      <c r="AS527" s="306">
        <f>SUMIF(Consumo!$C$3:$C$862,tabItens[[#This Row],[CÓDIGO]],Consumo!$N$3:$N$862) + SUMIF(Consumo!$C$3:$C$862,tabItens[[#This Row],[CÓDIGO]],Consumo!$O$3:$O$862) + SUMIF(Consumo!$C$3:$C$862,tabItens[[#This Row],[CÓDIGO]],Consumo!$P$3:$P$862) + SUMIF(Consumo!$C$3:$C$862,tabItens[[#This Row],[CÓDIGO]],Consumo!$Q$3:$Q$862)</f>
        <v>21</v>
      </c>
      <c r="AT527" s="306">
        <f>SUMIF(Consumo!$C$3:$C$862,tabItens[[#This Row],[CÓDIGO]],Consumo!$Z$3:$Z$862)</f>
        <v>43</v>
      </c>
      <c r="AU527" s="307">
        <f>SUMIF(Consumo!$C$3:$C$862,tabItens[[#This Row],[CÓDIGO]],Consumo!$AA$3:$AA$862)</f>
        <v>22</v>
      </c>
      <c r="AV527" s="308">
        <f>SUMIF(Consumo!$C$3:$C$862,tabItens[[#This Row],[CÓDIGO]],Consumo!$Y$3:$Y$862)</f>
        <v>3.3333333333333335</v>
      </c>
      <c r="AW527" s="281">
        <f>tabItens[[#This Row],[QTDE ATUAL]] + tabItens[[#This Row],[RC QTDE]] + tabItens[[#This Row],[AF SALDO]] + tabItens[[#This Row],[Recentes]]</f>
        <v>894.81</v>
      </c>
      <c r="AX527" s="309">
        <v>83</v>
      </c>
      <c r="AY527" s="309">
        <v>4</v>
      </c>
      <c r="AZ527" s="309">
        <f>IF(ISBLANK(tabItens[[#This Row],[CÓDIGO]]),"",tabItens[[#This Row],[PontoMês]] * (AZ$2+tabItens[[#This Row],[PontoQtM]]))</f>
        <v>332</v>
      </c>
      <c r="BA527" s="308">
        <f>tabItens[[#This Row],[PontoPed]] - tabItens[[#This Row],[Saldo]] + (1/10)</f>
        <v>-562.70999999999992</v>
      </c>
      <c r="BB527" s="308">
        <f xml:space="preserve"> tabItens[[#This Row],[PontoMês]] * BB$2 - tabItens[[#This Row],[QTDE ATUAL]] - (1/10)</f>
        <v>-811.91</v>
      </c>
      <c r="BC527" s="310">
        <f>IF( tabItens[[#This Row],[PontoPed]]&gt;0, IF(tabItens[[#This Row],[PontoPed]]&lt;1, 1, IF( tabItens[[#This Row],[Saldo]]&gt;tabItens[[#This Row],[PontoPed]], 0, (tabItens[[#This Row],[PontoPed]]-tabItens[[#This Row],[Saldo]])/tabItens[[#This Row],[PontoPed]] ) ), 0 )</f>
        <v>0</v>
      </c>
      <c r="BD527" s="311">
        <f>ROUNDDOWN(IF( OR( AND(tabItens[[#This Row],[PontoPed]]&lt;tabItens[[#This Row],[Saldo]],tabItens[[#This Row],[Saldo]]&gt;0), tabItens[[#This Row],[PontoPed]]=0), 99, IF(AND(tabItens[[#This Row],[Saldo]]=0,tabItens[[#This Row],[PontoPed]]&gt;0), 0, (1-tabItens[[#This Row],[PctAb]])*10 ) ),0)</f>
        <v>99</v>
      </c>
      <c r="BE527" s="312">
        <f>MAX(ROUNDDOWN( IF(tabItens[[#This Row],[Abaixo]] &gt; 0,   tabItens[[#This Row],[Abaixo]] + (tabItens[[#This Row],[PontoMês]] * IF( OR( ISBLANK(tabItens[[#This Row],[ATA Nº/ANO]]), tabItens[[#This Row],[ATA Nº/ANO]] = ""),BE$2,BE$1)),0),0),0)</f>
        <v>0</v>
      </c>
      <c r="BF5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7" s="313">
        <f>SUMIF(Consumo!$C$3:$C$862,tabItens[[#This Row],[CÓDIGO]],Consumo!$E$3:$E$862)</f>
        <v>0</v>
      </c>
      <c r="BH527" s="314">
        <f>IF(AND(tabItens[[#This Row],[Pend]] &gt; 0,tabItens[[#This Row],[Consumo]] &lt;&gt; 0), tabItens[[#This Row],[Pend]] / tabItens[[#This Row],[Consumo]], 0 )</f>
        <v>0</v>
      </c>
      <c r="BI527" s="313"/>
      <c r="BJ527" s="313"/>
      <c r="BK527" s="315" t="s">
        <v>907</v>
      </c>
    </row>
    <row r="528" spans="1:63" x14ac:dyDescent="0.3">
      <c r="A528" s="336">
        <v>134544</v>
      </c>
      <c r="B528" s="277" t="s">
        <v>1914</v>
      </c>
      <c r="C528" s="337" t="s">
        <v>561</v>
      </c>
      <c r="D528" s="338">
        <v>19.68</v>
      </c>
      <c r="E528" s="339"/>
      <c r="F528" s="339"/>
      <c r="G528" s="339" t="s">
        <v>892</v>
      </c>
      <c r="H528" s="281">
        <v>2655.3</v>
      </c>
      <c r="I528" s="340">
        <v>103003</v>
      </c>
      <c r="J528" s="341">
        <v>19.68</v>
      </c>
      <c r="K528" s="342">
        <v>806</v>
      </c>
      <c r="L528" s="285">
        <f>IF(tabItens[[#This Row],[Média]] &gt; 0, tabItens[[#This Row],[QTDE ATUAL]] / tabItens[[#This Row],[Média]],999.9)</f>
        <v>36.498969072164954</v>
      </c>
      <c r="M528" s="286">
        <v>0</v>
      </c>
      <c r="N528" s="287">
        <f>tabItens[[#This Row],[VALOR UNIT.]] * tabItens[[#This Row],[LC]]</f>
        <v>0</v>
      </c>
      <c r="O528" s="344" t="s">
        <v>2228</v>
      </c>
      <c r="P528" s="289"/>
      <c r="Q528" s="345"/>
      <c r="R528" s="343"/>
      <c r="S528" s="346"/>
      <c r="T528" s="292">
        <f>ROUNDDOWN(IFERROR(tabItens[[#This Row],[ATA DT.VALID.]] - $D$1,0) / 30,0)</f>
        <v>-1507</v>
      </c>
      <c r="U528" s="277" t="s">
        <v>1774</v>
      </c>
      <c r="V528" s="293">
        <v>1</v>
      </c>
      <c r="W528" s="294" t="s">
        <v>906</v>
      </c>
      <c r="X528" s="295">
        <v>51</v>
      </c>
      <c r="Y528" s="296">
        <v>21</v>
      </c>
      <c r="Z528" s="297"/>
      <c r="AA528" s="298"/>
      <c r="AB528" s="299"/>
      <c r="AC528" s="299"/>
      <c r="AD528" s="298"/>
      <c r="AE528" s="299"/>
      <c r="AF528" s="292"/>
      <c r="AG528" s="300" t="s">
        <v>904</v>
      </c>
      <c r="AH528" s="301"/>
      <c r="AI528" s="292">
        <v>292</v>
      </c>
      <c r="AJ528" s="301">
        <v>45189</v>
      </c>
      <c r="AK528" s="301">
        <v>43172</v>
      </c>
      <c r="AL528" s="301">
        <v>45160</v>
      </c>
      <c r="AM528" s="346"/>
      <c r="AN528" s="339"/>
      <c r="AO528" s="302" t="str">
        <f>_xlfn.IFNA(IF(VLOOKUP(tabItens[[#This Row],[CÓDIGO]],tabExcluirDoEstoque[#Data],1,FALSE),"sim",""),"")</f>
        <v/>
      </c>
      <c r="AP528" s="303" t="str">
        <f ca="1">IF(OR(ISBLANK(tabItens[[#This Row],[ATA DT.VALID.]]),tabItens[[#This Row],[ATA DT.VALID.]]="",tabItens[[#This Row],[ATA DT.VALID.]]=" "),"",IF(TYPE(tabItens[[#This Row],[ATA DT.VALID.]])=1,ROUNDUP((tabItens[[#This Row],[ATA DT.VALID.]]-TODAY())/7,0),""))</f>
        <v/>
      </c>
      <c r="AQ528" s="304">
        <v>0</v>
      </c>
      <c r="AR528" s="305" t="str">
        <f>IF(ISBLANK(tabItens[[#This Row],[CÓDIGO]]),"",IFERROR(VLOOKUP(tabItens[[#This Row],[CÓDIGO]],Consumo!$C$3:$AC$862,26,FALSE),0))</f>
        <v>09.2023</v>
      </c>
      <c r="AS528" s="306">
        <f>SUMIF(Consumo!$C$3:$C$862,tabItens[[#This Row],[CÓDIGO]],Consumo!$N$3:$N$862) + SUMIF(Consumo!$C$3:$C$862,tabItens[[#This Row],[CÓDIGO]],Consumo!$O$3:$O$862) + SUMIF(Consumo!$C$3:$C$862,tabItens[[#This Row],[CÓDIGO]],Consumo!$P$3:$P$862) + SUMIF(Consumo!$C$3:$C$862,tabItens[[#This Row],[CÓDIGO]],Consumo!$Q$3:$Q$862)</f>
        <v>180</v>
      </c>
      <c r="AT528" s="306">
        <f>SUMIF(Consumo!$C$3:$C$862,tabItens[[#This Row],[CÓDIGO]],Consumo!$Z$3:$Z$862)</f>
        <v>873</v>
      </c>
      <c r="AU528" s="307">
        <f>SUMIF(Consumo!$C$3:$C$862,tabItens[[#This Row],[CÓDIGO]],Consumo!$AA$3:$AA$862)</f>
        <v>217</v>
      </c>
      <c r="AV528" s="308">
        <f>SUMIF(Consumo!$C$3:$C$862,tabItens[[#This Row],[CÓDIGO]],Consumo!$Y$3:$Y$862)</f>
        <v>72.75</v>
      </c>
      <c r="AW528" s="281">
        <f>tabItens[[#This Row],[QTDE ATUAL]] + tabItens[[#This Row],[RC QTDE]] + tabItens[[#This Row],[AF SALDO]] + tabItens[[#This Row],[Recentes]]</f>
        <v>2655.3</v>
      </c>
      <c r="AX528" s="309">
        <v>125</v>
      </c>
      <c r="AY528" s="309">
        <v>4</v>
      </c>
      <c r="AZ528" s="309">
        <f>IF(ISBLANK(tabItens[[#This Row],[CÓDIGO]]),"",tabItens[[#This Row],[PontoMês]] * (AZ$2+tabItens[[#This Row],[PontoQtM]]))</f>
        <v>500</v>
      </c>
      <c r="BA528" s="308">
        <f>tabItens[[#This Row],[PontoPed]] - tabItens[[#This Row],[Saldo]] + (1/10)</f>
        <v>-2155.2000000000003</v>
      </c>
      <c r="BB528" s="308">
        <f xml:space="preserve"> tabItens[[#This Row],[PontoMês]] * BB$2 - tabItens[[#This Row],[QTDE ATUAL]] - (1/10)</f>
        <v>-2530.4</v>
      </c>
      <c r="BC528" s="310">
        <f>IF( tabItens[[#This Row],[PontoPed]]&gt;0, IF(tabItens[[#This Row],[PontoPed]]&lt;1, 1, IF( tabItens[[#This Row],[Saldo]]&gt;tabItens[[#This Row],[PontoPed]], 0, (tabItens[[#This Row],[PontoPed]]-tabItens[[#This Row],[Saldo]])/tabItens[[#This Row],[PontoPed]] ) ), 0 )</f>
        <v>0</v>
      </c>
      <c r="BD528" s="311">
        <f>ROUNDDOWN(IF( OR( AND(tabItens[[#This Row],[PontoPed]]&lt;tabItens[[#This Row],[Saldo]],tabItens[[#This Row],[Saldo]]&gt;0), tabItens[[#This Row],[PontoPed]]=0), 99, IF(AND(tabItens[[#This Row],[Saldo]]=0,tabItens[[#This Row],[PontoPed]]&gt;0), 0, (1-tabItens[[#This Row],[PctAb]])*10 ) ),0)</f>
        <v>99</v>
      </c>
      <c r="BE528" s="312">
        <f>MAX(ROUNDDOWN( IF(tabItens[[#This Row],[Abaixo]] &gt; 0,   tabItens[[#This Row],[Abaixo]] + (tabItens[[#This Row],[PontoMês]] * IF( OR( ISBLANK(tabItens[[#This Row],[ATA Nº/ANO]]), tabItens[[#This Row],[ATA Nº/ANO]] = ""),BE$2,BE$1)),0),0),0)</f>
        <v>0</v>
      </c>
      <c r="BF52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8" s="313">
        <f>SUMIF(Consumo!$C$3:$C$862,tabItens[[#This Row],[CÓDIGO]],Consumo!$E$3:$E$862)</f>
        <v>0</v>
      </c>
      <c r="BH528" s="314">
        <f>IF(AND(tabItens[[#This Row],[Pend]] &gt; 0,tabItens[[#This Row],[Consumo]] &lt;&gt; 0), tabItens[[#This Row],[Pend]] / tabItens[[#This Row],[Consumo]], 0 )</f>
        <v>0</v>
      </c>
      <c r="BI528" s="313"/>
      <c r="BJ528" s="313"/>
      <c r="BK528" s="315" t="s">
        <v>907</v>
      </c>
    </row>
    <row r="529" spans="1:63" x14ac:dyDescent="0.3">
      <c r="A529" s="336">
        <v>12835</v>
      </c>
      <c r="B529" s="277" t="s">
        <v>1012</v>
      </c>
      <c r="C529" s="337" t="s">
        <v>264</v>
      </c>
      <c r="D529" s="338">
        <v>0.46</v>
      </c>
      <c r="E529" s="339"/>
      <c r="F529" s="339"/>
      <c r="G529" s="339" t="s">
        <v>892</v>
      </c>
      <c r="H529" s="281">
        <v>459</v>
      </c>
      <c r="I529" s="340">
        <v>103003</v>
      </c>
      <c r="J529" s="341">
        <v>0.46</v>
      </c>
      <c r="K529" s="342">
        <v>243</v>
      </c>
      <c r="L529" s="285">
        <f>IF(tabItens[[#This Row],[Média]] &gt; 0, tabItens[[#This Row],[QTDE ATUAL]] / tabItens[[#This Row],[Média]],999.9)</f>
        <v>23.947826086956521</v>
      </c>
      <c r="M529" s="286">
        <v>0</v>
      </c>
      <c r="N529" s="287">
        <f>tabItens[[#This Row],[VALOR UNIT.]] * tabItens[[#This Row],[LC]]</f>
        <v>0</v>
      </c>
      <c r="O529" s="344" t="s">
        <v>2125</v>
      </c>
      <c r="P529" s="289"/>
      <c r="Q529" s="345"/>
      <c r="R529" s="343"/>
      <c r="S529" s="346"/>
      <c r="T529" s="292">
        <f>ROUNDDOWN(IFERROR(tabItens[[#This Row],[ATA DT.VALID.]] - $D$1,0) / 30,0)</f>
        <v>-1507</v>
      </c>
      <c r="U529" s="277" t="s">
        <v>1008</v>
      </c>
      <c r="V529" s="293">
        <v>1</v>
      </c>
      <c r="W529" s="294" t="s">
        <v>2105</v>
      </c>
      <c r="X529" s="295">
        <v>61</v>
      </c>
      <c r="Y529" s="296">
        <v>8</v>
      </c>
      <c r="Z529" s="297"/>
      <c r="AA529" s="298"/>
      <c r="AB529" s="299"/>
      <c r="AC529" s="299"/>
      <c r="AD529" s="298"/>
      <c r="AE529" s="299"/>
      <c r="AF529" s="292"/>
      <c r="AG529" s="300" t="s">
        <v>904</v>
      </c>
      <c r="AH529" s="301"/>
      <c r="AI529" s="292">
        <v>84</v>
      </c>
      <c r="AJ529" s="301">
        <v>45180</v>
      </c>
      <c r="AK529" s="301" t="s">
        <v>892</v>
      </c>
      <c r="AL529" s="301">
        <v>45145</v>
      </c>
      <c r="AM529" s="346"/>
      <c r="AN529" s="339"/>
      <c r="AO529" s="302" t="str">
        <f>_xlfn.IFNA(IF(VLOOKUP(tabItens[[#This Row],[CÓDIGO]],tabExcluirDoEstoque[#Data],1,FALSE),"sim",""),"")</f>
        <v/>
      </c>
      <c r="AP529" s="303" t="str">
        <f ca="1">IF(OR(ISBLANK(tabItens[[#This Row],[ATA DT.VALID.]]),tabItens[[#This Row],[ATA DT.VALID.]]="",tabItens[[#This Row],[ATA DT.VALID.]]=" "),"",IF(TYPE(tabItens[[#This Row],[ATA DT.VALID.]])=1,ROUNDUP((tabItens[[#This Row],[ATA DT.VALID.]]-TODAY())/7,0),""))</f>
        <v/>
      </c>
      <c r="AQ529" s="304">
        <v>0</v>
      </c>
      <c r="AR529" s="305" t="str">
        <f>IF(ISBLANK(tabItens[[#This Row],[CÓDIGO]]),"",IFERROR(VLOOKUP(tabItens[[#This Row],[CÓDIGO]],Consumo!$C$3:$AC$862,26,FALSE),0))</f>
        <v>09.2023</v>
      </c>
      <c r="AS529" s="306">
        <f>SUMIF(Consumo!$C$3:$C$862,tabItens[[#This Row],[CÓDIGO]],Consumo!$N$3:$N$862) + SUMIF(Consumo!$C$3:$C$862,tabItens[[#This Row],[CÓDIGO]],Consumo!$O$3:$O$862) + SUMIF(Consumo!$C$3:$C$862,tabItens[[#This Row],[CÓDIGO]],Consumo!$P$3:$P$862) + SUMIF(Consumo!$C$3:$C$862,tabItens[[#This Row],[CÓDIGO]],Consumo!$Q$3:$Q$862)</f>
        <v>50</v>
      </c>
      <c r="AT529" s="306">
        <f>SUMIF(Consumo!$C$3:$C$862,tabItens[[#This Row],[CÓDIGO]],Consumo!$Z$3:$Z$862)</f>
        <v>249</v>
      </c>
      <c r="AU529" s="307">
        <f>SUMIF(Consumo!$C$3:$C$862,tabItens[[#This Row],[CÓDIGO]],Consumo!$AA$3:$AA$862)</f>
        <v>100</v>
      </c>
      <c r="AV529" s="308">
        <f>SUMIF(Consumo!$C$3:$C$862,tabItens[[#This Row],[CÓDIGO]],Consumo!$Y$3:$Y$862)</f>
        <v>19.166666666666668</v>
      </c>
      <c r="AW529" s="281">
        <f>tabItens[[#This Row],[QTDE ATUAL]] + tabItens[[#This Row],[RC QTDE]] + tabItens[[#This Row],[AF SALDO]] + tabItens[[#This Row],[Recentes]]</f>
        <v>459</v>
      </c>
      <c r="AX529" s="309">
        <v>40</v>
      </c>
      <c r="AY529" s="309">
        <v>4</v>
      </c>
      <c r="AZ529" s="309">
        <f>IF(ISBLANK(tabItens[[#This Row],[CÓDIGO]]),"",tabItens[[#This Row],[PontoMês]] * (AZ$2+tabItens[[#This Row],[PontoQtM]]))</f>
        <v>160</v>
      </c>
      <c r="BA529" s="308">
        <f>tabItens[[#This Row],[PontoPed]] - tabItens[[#This Row],[Saldo]] + (1/10)</f>
        <v>-298.89999999999998</v>
      </c>
      <c r="BB529" s="308">
        <f xml:space="preserve"> tabItens[[#This Row],[PontoMês]] * BB$2 - tabItens[[#This Row],[QTDE ATUAL]] - (1/10)</f>
        <v>-419.1</v>
      </c>
      <c r="BC529" s="310">
        <f>IF( tabItens[[#This Row],[PontoPed]]&gt;0, IF(tabItens[[#This Row],[PontoPed]]&lt;1, 1, IF( tabItens[[#This Row],[Saldo]]&gt;tabItens[[#This Row],[PontoPed]], 0, (tabItens[[#This Row],[PontoPed]]-tabItens[[#This Row],[Saldo]])/tabItens[[#This Row],[PontoPed]] ) ), 0 )</f>
        <v>0</v>
      </c>
      <c r="BD529" s="311">
        <f>ROUNDDOWN(IF( OR( AND(tabItens[[#This Row],[PontoPed]]&lt;tabItens[[#This Row],[Saldo]],tabItens[[#This Row],[Saldo]]&gt;0), tabItens[[#This Row],[PontoPed]]=0), 99, IF(AND(tabItens[[#This Row],[Saldo]]=0,tabItens[[#This Row],[PontoPed]]&gt;0), 0, (1-tabItens[[#This Row],[PctAb]])*10 ) ),0)</f>
        <v>99</v>
      </c>
      <c r="BE529" s="312">
        <f>MAX(ROUNDDOWN( IF(tabItens[[#This Row],[Abaixo]] &gt; 0,   tabItens[[#This Row],[Abaixo]] + (tabItens[[#This Row],[PontoMês]] * IF( OR( ISBLANK(tabItens[[#This Row],[ATA Nº/ANO]]), tabItens[[#This Row],[ATA Nº/ANO]] = ""),BE$2,BE$1)),0),0),0)</f>
        <v>0</v>
      </c>
      <c r="BF52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29" s="313">
        <f>SUMIF(Consumo!$C$3:$C$862,tabItens[[#This Row],[CÓDIGO]],Consumo!$E$3:$E$862)</f>
        <v>0</v>
      </c>
      <c r="BH529" s="314">
        <f>IF(AND(tabItens[[#This Row],[Pend]] &gt; 0,tabItens[[#This Row],[Consumo]] &lt;&gt; 0), tabItens[[#This Row],[Pend]] / tabItens[[#This Row],[Consumo]], 0 )</f>
        <v>0</v>
      </c>
      <c r="BI529" s="313"/>
      <c r="BJ529" s="313"/>
      <c r="BK529" s="315" t="s">
        <v>907</v>
      </c>
    </row>
    <row r="530" spans="1:63" x14ac:dyDescent="0.3">
      <c r="A530" s="336">
        <v>135414</v>
      </c>
      <c r="B530" s="277" t="s">
        <v>1950</v>
      </c>
      <c r="C530" s="337" t="s">
        <v>264</v>
      </c>
      <c r="D530" s="338">
        <v>55</v>
      </c>
      <c r="E530" s="339"/>
      <c r="F530" s="339"/>
      <c r="G530" s="339" t="s">
        <v>892</v>
      </c>
      <c r="H530" s="281">
        <v>432</v>
      </c>
      <c r="I530" s="340">
        <v>103003</v>
      </c>
      <c r="J530" s="341">
        <v>55</v>
      </c>
      <c r="K530" s="342">
        <v>187</v>
      </c>
      <c r="L530" s="285">
        <f>IF(tabItens[[#This Row],[Média]] &gt; 0, tabItens[[#This Row],[QTDE ATUAL]] / tabItens[[#This Row],[Média]],999.9)</f>
        <v>20.093023255813954</v>
      </c>
      <c r="M530" s="286">
        <v>0</v>
      </c>
      <c r="N530" s="287">
        <f>tabItens[[#This Row],[VALOR UNIT.]] * tabItens[[#This Row],[LC]]</f>
        <v>0</v>
      </c>
      <c r="O530" s="344" t="s">
        <v>2125</v>
      </c>
      <c r="P530" s="289"/>
      <c r="Q530" s="345"/>
      <c r="R530" s="343"/>
      <c r="S530" s="346"/>
      <c r="T530" s="292">
        <f>ROUNDDOWN(IFERROR(tabItens[[#This Row],[ATA DT.VALID.]] - $D$1,0) / 30,0)</f>
        <v>-1507</v>
      </c>
      <c r="U530" s="277" t="s">
        <v>1057</v>
      </c>
      <c r="V530" s="293">
        <v>1</v>
      </c>
      <c r="W530" s="294" t="s">
        <v>2105</v>
      </c>
      <c r="X530" s="295">
        <v>61</v>
      </c>
      <c r="Y530" s="296">
        <v>14</v>
      </c>
      <c r="Z530" s="297"/>
      <c r="AA530" s="298"/>
      <c r="AB530" s="299"/>
      <c r="AC530" s="299"/>
      <c r="AD530" s="298"/>
      <c r="AE530" s="299"/>
      <c r="AF530" s="292"/>
      <c r="AG530" s="300" t="s">
        <v>904</v>
      </c>
      <c r="AH530" s="301"/>
      <c r="AI530" s="292">
        <v>62</v>
      </c>
      <c r="AJ530" s="301">
        <v>45166</v>
      </c>
      <c r="AK530" s="301">
        <v>43294</v>
      </c>
      <c r="AL530" s="301">
        <v>45145</v>
      </c>
      <c r="AM530" s="346"/>
      <c r="AN530" s="339"/>
      <c r="AO530" s="302" t="str">
        <f>_xlfn.IFNA(IF(VLOOKUP(tabItens[[#This Row],[CÓDIGO]],tabExcluirDoEstoque[#Data],1,FALSE),"sim",""),"")</f>
        <v/>
      </c>
      <c r="AP530" s="303" t="str">
        <f ca="1">IF(OR(ISBLANK(tabItens[[#This Row],[ATA DT.VALID.]]),tabItens[[#This Row],[ATA DT.VALID.]]="",tabItens[[#This Row],[ATA DT.VALID.]]=" "),"",IF(TYPE(tabItens[[#This Row],[ATA DT.VALID.]])=1,ROUNDUP((tabItens[[#This Row],[ATA DT.VALID.]]-TODAY())/7,0),""))</f>
        <v/>
      </c>
      <c r="AQ530" s="304">
        <v>0</v>
      </c>
      <c r="AR530" s="305" t="str">
        <f>IF(ISBLANK(tabItens[[#This Row],[CÓDIGO]]),"",IFERROR(VLOOKUP(tabItens[[#This Row],[CÓDIGO]],Consumo!$C$3:$AC$862,26,FALSE),0))</f>
        <v>09.2023</v>
      </c>
      <c r="AS530" s="306">
        <f>SUMIF(Consumo!$C$3:$C$862,tabItens[[#This Row],[CÓDIGO]],Consumo!$N$3:$N$862) + SUMIF(Consumo!$C$3:$C$862,tabItens[[#This Row],[CÓDIGO]],Consumo!$O$3:$O$862) + SUMIF(Consumo!$C$3:$C$862,tabItens[[#This Row],[CÓDIGO]],Consumo!$P$3:$P$862) + SUMIF(Consumo!$C$3:$C$862,tabItens[[#This Row],[CÓDIGO]],Consumo!$Q$3:$Q$862)</f>
        <v>113</v>
      </c>
      <c r="AT530" s="306">
        <f>SUMIF(Consumo!$C$3:$C$862,tabItens[[#This Row],[CÓDIGO]],Consumo!$Z$3:$Z$862)</f>
        <v>258</v>
      </c>
      <c r="AU530" s="307">
        <f>SUMIF(Consumo!$C$3:$C$862,tabItens[[#This Row],[CÓDIGO]],Consumo!$AA$3:$AA$862)</f>
        <v>53</v>
      </c>
      <c r="AV530" s="308">
        <f>SUMIF(Consumo!$C$3:$C$862,tabItens[[#This Row],[CÓDIGO]],Consumo!$Y$3:$Y$862)</f>
        <v>21.5</v>
      </c>
      <c r="AW530" s="281">
        <f>tabItens[[#This Row],[QTDE ATUAL]] + tabItens[[#This Row],[RC QTDE]] + tabItens[[#This Row],[AF SALDO]] + tabItens[[#This Row],[Recentes]]</f>
        <v>432</v>
      </c>
      <c r="AX530" s="309">
        <v>34</v>
      </c>
      <c r="AY530" s="309">
        <v>4</v>
      </c>
      <c r="AZ530" s="309">
        <f>IF(ISBLANK(tabItens[[#This Row],[CÓDIGO]]),"",tabItens[[#This Row],[PontoMês]] * (AZ$2+tabItens[[#This Row],[PontoQtM]]))</f>
        <v>136</v>
      </c>
      <c r="BA530" s="308">
        <f>tabItens[[#This Row],[PontoPed]] - tabItens[[#This Row],[Saldo]] + (1/10)</f>
        <v>-295.89999999999998</v>
      </c>
      <c r="BB530" s="308">
        <f xml:space="preserve"> tabItens[[#This Row],[PontoMês]] * BB$2 - tabItens[[#This Row],[QTDE ATUAL]] - (1/10)</f>
        <v>-398.1</v>
      </c>
      <c r="BC530" s="310">
        <f>IF( tabItens[[#This Row],[PontoPed]]&gt;0, IF(tabItens[[#This Row],[PontoPed]]&lt;1, 1, IF( tabItens[[#This Row],[Saldo]]&gt;tabItens[[#This Row],[PontoPed]], 0, (tabItens[[#This Row],[PontoPed]]-tabItens[[#This Row],[Saldo]])/tabItens[[#This Row],[PontoPed]] ) ), 0 )</f>
        <v>0</v>
      </c>
      <c r="BD530" s="311">
        <f>ROUNDDOWN(IF( OR( AND(tabItens[[#This Row],[PontoPed]]&lt;tabItens[[#This Row],[Saldo]],tabItens[[#This Row],[Saldo]]&gt;0), tabItens[[#This Row],[PontoPed]]=0), 99, IF(AND(tabItens[[#This Row],[Saldo]]=0,tabItens[[#This Row],[PontoPed]]&gt;0), 0, (1-tabItens[[#This Row],[PctAb]])*10 ) ),0)</f>
        <v>99</v>
      </c>
      <c r="BE530" s="312">
        <f>MAX(ROUNDDOWN( IF(tabItens[[#This Row],[Abaixo]] &gt; 0,   tabItens[[#This Row],[Abaixo]] + (tabItens[[#This Row],[PontoMês]] * IF( OR( ISBLANK(tabItens[[#This Row],[ATA Nº/ANO]]), tabItens[[#This Row],[ATA Nº/ANO]] = ""),BE$2,BE$1)),0),0),0)</f>
        <v>0</v>
      </c>
      <c r="BF53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0" s="313">
        <f>SUMIF(Consumo!$C$3:$C$862,tabItens[[#This Row],[CÓDIGO]],Consumo!$E$3:$E$862)</f>
        <v>71</v>
      </c>
      <c r="BH530" s="314">
        <f>IF(AND(tabItens[[#This Row],[Pend]] &gt; 0,tabItens[[#This Row],[Consumo]] &lt;&gt; 0), tabItens[[#This Row],[Pend]] / tabItens[[#This Row],[Consumo]], 0 )</f>
        <v>0.27519379844961239</v>
      </c>
      <c r="BI530" s="313"/>
      <c r="BJ530" s="313"/>
      <c r="BK530" s="315" t="s">
        <v>907</v>
      </c>
    </row>
    <row r="531" spans="1:63" x14ac:dyDescent="0.3">
      <c r="A531" s="336">
        <v>136556</v>
      </c>
      <c r="B531" s="277" t="s">
        <v>1962</v>
      </c>
      <c r="C531" s="337" t="s">
        <v>264</v>
      </c>
      <c r="D531" s="338">
        <v>6.13</v>
      </c>
      <c r="E531" s="339"/>
      <c r="F531" s="339"/>
      <c r="G531" s="339" t="s">
        <v>892</v>
      </c>
      <c r="H531" s="281">
        <v>0</v>
      </c>
      <c r="I531" s="340">
        <v>103003</v>
      </c>
      <c r="J531" s="341">
        <v>6.13</v>
      </c>
      <c r="K531" s="342">
        <v>682</v>
      </c>
      <c r="L531" s="285">
        <f>IF(tabItens[[#This Row],[Média]] &gt; 0, tabItens[[#This Row],[QTDE ATUAL]] / tabItens[[#This Row],[Média]],999.9)</f>
        <v>0</v>
      </c>
      <c r="M531" s="286">
        <v>0</v>
      </c>
      <c r="N531" s="287">
        <f>tabItens[[#This Row],[VALOR UNIT.]] * tabItens[[#This Row],[LC]]</f>
        <v>0</v>
      </c>
      <c r="O531" s="344" t="s">
        <v>2217</v>
      </c>
      <c r="P531" s="289"/>
      <c r="Q531" s="345"/>
      <c r="R531" s="343"/>
      <c r="S531" s="346"/>
      <c r="T531" s="292">
        <f>ROUNDDOWN(IFERROR(tabItens[[#This Row],[ATA DT.VALID.]] - $D$1,0) / 30,0)</f>
        <v>-1507</v>
      </c>
      <c r="U531" s="277" t="s">
        <v>1959</v>
      </c>
      <c r="V531" s="293">
        <v>1</v>
      </c>
      <c r="W531" s="294" t="s">
        <v>906</v>
      </c>
      <c r="X531" s="295">
        <v>51</v>
      </c>
      <c r="Y531" s="296">
        <v>10</v>
      </c>
      <c r="Z531" s="297"/>
      <c r="AA531" s="298"/>
      <c r="AB531" s="299"/>
      <c r="AC531" s="299">
        <v>11869</v>
      </c>
      <c r="AD531" s="298">
        <v>2023</v>
      </c>
      <c r="AE531" s="299">
        <v>2000</v>
      </c>
      <c r="AF531" s="292">
        <v>2000</v>
      </c>
      <c r="AG531" s="300" t="s">
        <v>2102</v>
      </c>
      <c r="AH531" s="301">
        <v>45209</v>
      </c>
      <c r="AI531" s="292">
        <v>272</v>
      </c>
      <c r="AJ531" s="301">
        <v>44946</v>
      </c>
      <c r="AK531" s="301">
        <v>43518</v>
      </c>
      <c r="AL531" s="301">
        <v>45189</v>
      </c>
      <c r="AM531" s="346"/>
      <c r="AN531" s="339"/>
      <c r="AO531" s="302" t="str">
        <f>_xlfn.IFNA(IF(VLOOKUP(tabItens[[#This Row],[CÓDIGO]],tabExcluirDoEstoque[#Data],1,FALSE),"sim",""),"")</f>
        <v/>
      </c>
      <c r="AP531" s="303" t="str">
        <f ca="1">IF(OR(ISBLANK(tabItens[[#This Row],[ATA DT.VALID.]]),tabItens[[#This Row],[ATA DT.VALID.]]="",tabItens[[#This Row],[ATA DT.VALID.]]=" "),"",IF(TYPE(tabItens[[#This Row],[ATA DT.VALID.]])=1,ROUNDUP((tabItens[[#This Row],[ATA DT.VALID.]]-TODAY())/7,0),""))</f>
        <v/>
      </c>
      <c r="AQ531" s="304">
        <v>0</v>
      </c>
      <c r="AR531" s="305" t="str">
        <f>IF(ISBLANK(tabItens[[#This Row],[CÓDIGO]]),"",IFERROR(VLOOKUP(tabItens[[#This Row],[CÓDIGO]],Consumo!$C$3:$AC$862,26,FALSE),0))</f>
        <v>04.2023</v>
      </c>
      <c r="AS531" s="306">
        <f>SUMIF(Consumo!$C$3:$C$862,tabItens[[#This Row],[CÓDIGO]],Consumo!$N$3:$N$862) + SUMIF(Consumo!$C$3:$C$862,tabItens[[#This Row],[CÓDIGO]],Consumo!$O$3:$O$862) + SUMIF(Consumo!$C$3:$C$862,tabItens[[#This Row],[CÓDIGO]],Consumo!$P$3:$P$862) + SUMIF(Consumo!$C$3:$C$862,tabItens[[#This Row],[CÓDIGO]],Consumo!$Q$3:$Q$862)</f>
        <v>0</v>
      </c>
      <c r="AT531" s="306">
        <f>SUMIF(Consumo!$C$3:$C$862,tabItens[[#This Row],[CÓDIGO]],Consumo!$Z$3:$Z$862)</f>
        <v>791</v>
      </c>
      <c r="AU531" s="307">
        <f>SUMIF(Consumo!$C$3:$C$862,tabItens[[#This Row],[CÓDIGO]],Consumo!$AA$3:$AA$862)</f>
        <v>144</v>
      </c>
      <c r="AV531" s="308">
        <f>SUMIF(Consumo!$C$3:$C$862,tabItens[[#This Row],[CÓDIGO]],Consumo!$Y$3:$Y$862)</f>
        <v>65.916666666666671</v>
      </c>
      <c r="AW531" s="281">
        <f>tabItens[[#This Row],[QTDE ATUAL]] + tabItens[[#This Row],[RC QTDE]] + tabItens[[#This Row],[AF SALDO]] + tabItens[[#This Row],[Recentes]]</f>
        <v>2000</v>
      </c>
      <c r="AX531" s="309">
        <v>89</v>
      </c>
      <c r="AY531" s="309">
        <v>4</v>
      </c>
      <c r="AZ531" s="309">
        <f>IF(ISBLANK(tabItens[[#This Row],[CÓDIGO]]),"",tabItens[[#This Row],[PontoMês]] * (AZ$2+tabItens[[#This Row],[PontoQtM]]))</f>
        <v>356</v>
      </c>
      <c r="BA531" s="308">
        <f>tabItens[[#This Row],[PontoPed]] - tabItens[[#This Row],[Saldo]] + (1/10)</f>
        <v>-1643.9</v>
      </c>
      <c r="BB531" s="308">
        <f xml:space="preserve"> tabItens[[#This Row],[PontoMês]] * BB$2 - tabItens[[#This Row],[QTDE ATUAL]] - (1/10)</f>
        <v>88.9</v>
      </c>
      <c r="BC531" s="310">
        <f>IF( tabItens[[#This Row],[PontoPed]]&gt;0, IF(tabItens[[#This Row],[PontoPed]]&lt;1, 1, IF( tabItens[[#This Row],[Saldo]]&gt;tabItens[[#This Row],[PontoPed]], 0, (tabItens[[#This Row],[PontoPed]]-tabItens[[#This Row],[Saldo]])/tabItens[[#This Row],[PontoPed]] ) ), 0 )</f>
        <v>0</v>
      </c>
      <c r="BD531" s="311">
        <f>ROUNDDOWN(IF( OR( AND(tabItens[[#This Row],[PontoPed]]&lt;tabItens[[#This Row],[Saldo]],tabItens[[#This Row],[Saldo]]&gt;0), tabItens[[#This Row],[PontoPed]]=0), 99, IF(AND(tabItens[[#This Row],[Saldo]]=0,tabItens[[#This Row],[PontoPed]]&gt;0), 0, (1-tabItens[[#This Row],[PctAb]])*10 ) ),0)</f>
        <v>99</v>
      </c>
      <c r="BE531" s="312">
        <f>MAX(ROUNDDOWN( IF(tabItens[[#This Row],[Abaixo]] &gt; 0,   tabItens[[#This Row],[Abaixo]] + (tabItens[[#This Row],[PontoMês]] * IF( OR( ISBLANK(tabItens[[#This Row],[ATA Nº/ANO]]), tabItens[[#This Row],[ATA Nº/ANO]] = ""),BE$2,BE$1)),0),0),0)</f>
        <v>0</v>
      </c>
      <c r="BF53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1" s="313">
        <f>SUMIF(Consumo!$C$3:$C$862,tabItens[[#This Row],[CÓDIGO]],Consumo!$E$3:$E$862)</f>
        <v>97</v>
      </c>
      <c r="BH531" s="314">
        <f>IF(AND(tabItens[[#This Row],[Pend]] &gt; 0,tabItens[[#This Row],[Consumo]] &lt;&gt; 0), tabItens[[#This Row],[Pend]] / tabItens[[#This Row],[Consumo]], 0 )</f>
        <v>0.12262958280657396</v>
      </c>
      <c r="BI531" s="313"/>
      <c r="BJ531" s="313"/>
      <c r="BK531" s="315" t="s">
        <v>907</v>
      </c>
    </row>
    <row r="532" spans="1:63" x14ac:dyDescent="0.3">
      <c r="A532" s="336">
        <v>122818</v>
      </c>
      <c r="B532" s="277" t="s">
        <v>1793</v>
      </c>
      <c r="C532" s="337" t="s">
        <v>561</v>
      </c>
      <c r="D532" s="338">
        <v>319.89999999999998</v>
      </c>
      <c r="E532" s="339"/>
      <c r="F532" s="339"/>
      <c r="G532" s="339" t="s">
        <v>892</v>
      </c>
      <c r="H532" s="281">
        <v>2259.25</v>
      </c>
      <c r="I532" s="340">
        <v>103003</v>
      </c>
      <c r="J532" s="341">
        <v>319.89999999999998</v>
      </c>
      <c r="K532" s="342">
        <v>589</v>
      </c>
      <c r="L532" s="285">
        <f>IF(tabItens[[#This Row],[Média]] &gt; 0, tabItens[[#This Row],[QTDE ATUAL]] / tabItens[[#This Row],[Média]],999.9)</f>
        <v>52.439071566731137</v>
      </c>
      <c r="M532" s="286">
        <v>0</v>
      </c>
      <c r="N532" s="287">
        <f>tabItens[[#This Row],[VALOR UNIT.]] * tabItens[[#This Row],[LC]]</f>
        <v>0</v>
      </c>
      <c r="O532" s="344" t="s">
        <v>2217</v>
      </c>
      <c r="P532" s="289"/>
      <c r="Q532" s="345"/>
      <c r="R532" s="343"/>
      <c r="S532" s="346"/>
      <c r="T532" s="292">
        <f>ROUNDDOWN(IFERROR(tabItens[[#This Row],[ATA DT.VALID.]] - $D$1,0) / 30,0)</f>
        <v>-1507</v>
      </c>
      <c r="U532" s="277" t="s">
        <v>1774</v>
      </c>
      <c r="V532" s="293">
        <v>1</v>
      </c>
      <c r="W532" s="294" t="s">
        <v>906</v>
      </c>
      <c r="X532" s="295">
        <v>51</v>
      </c>
      <c r="Y532" s="296">
        <v>21</v>
      </c>
      <c r="Z532" s="297"/>
      <c r="AA532" s="298"/>
      <c r="AB532" s="299"/>
      <c r="AC532" s="299"/>
      <c r="AD532" s="298"/>
      <c r="AE532" s="299"/>
      <c r="AF532" s="292"/>
      <c r="AG532" s="300" t="s">
        <v>904</v>
      </c>
      <c r="AH532" s="301"/>
      <c r="AI532" s="292">
        <v>196</v>
      </c>
      <c r="AJ532" s="301">
        <v>44553</v>
      </c>
      <c r="AK532" s="301">
        <v>41003</v>
      </c>
      <c r="AL532" s="301">
        <v>44412</v>
      </c>
      <c r="AM532" s="346"/>
      <c r="AN532" s="339"/>
      <c r="AO532" s="302" t="str">
        <f>_xlfn.IFNA(IF(VLOOKUP(tabItens[[#This Row],[CÓDIGO]],tabExcluirDoEstoque[#Data],1,FALSE),"sim",""),"")</f>
        <v/>
      </c>
      <c r="AP532" s="303" t="str">
        <f ca="1">IF(OR(ISBLANK(tabItens[[#This Row],[ATA DT.VALID.]]),tabItens[[#This Row],[ATA DT.VALID.]]="",tabItens[[#This Row],[ATA DT.VALID.]]=" "),"",IF(TYPE(tabItens[[#This Row],[ATA DT.VALID.]])=1,ROUNDUP((tabItens[[#This Row],[ATA DT.VALID.]]-TODAY())/7,0),""))</f>
        <v/>
      </c>
      <c r="AQ532" s="304">
        <v>0</v>
      </c>
      <c r="AR532" s="305" t="str">
        <f>IF(ISBLANK(tabItens[[#This Row],[CÓDIGO]]),"",IFERROR(VLOOKUP(tabItens[[#This Row],[CÓDIGO]],Consumo!$C$3:$AC$862,26,FALSE),0))</f>
        <v>09.2023</v>
      </c>
      <c r="AS532" s="306">
        <f>SUMIF(Consumo!$C$3:$C$862,tabItens[[#This Row],[CÓDIGO]],Consumo!$N$3:$N$862) + SUMIF(Consumo!$C$3:$C$862,tabItens[[#This Row],[CÓDIGO]],Consumo!$O$3:$O$862) + SUMIF(Consumo!$C$3:$C$862,tabItens[[#This Row],[CÓDIGO]],Consumo!$P$3:$P$862) + SUMIF(Consumo!$C$3:$C$862,tabItens[[#This Row],[CÓDIGO]],Consumo!$Q$3:$Q$862)</f>
        <v>184</v>
      </c>
      <c r="AT532" s="306">
        <f>SUMIF(Consumo!$C$3:$C$862,tabItens[[#This Row],[CÓDIGO]],Consumo!$Z$3:$Z$862)</f>
        <v>589</v>
      </c>
      <c r="AU532" s="307">
        <f>SUMIF(Consumo!$C$3:$C$862,tabItens[[#This Row],[CÓDIGO]],Consumo!$AA$3:$AA$862)</f>
        <v>280</v>
      </c>
      <c r="AV532" s="308">
        <f>SUMIF(Consumo!$C$3:$C$862,tabItens[[#This Row],[CÓDIGO]],Consumo!$Y$3:$Y$862)</f>
        <v>43.083333333333336</v>
      </c>
      <c r="AW532" s="281">
        <f>tabItens[[#This Row],[QTDE ATUAL]] + tabItens[[#This Row],[RC QTDE]] + tabItens[[#This Row],[AF SALDO]] + tabItens[[#This Row],[Recentes]]</f>
        <v>2259.25</v>
      </c>
      <c r="AX532" s="309">
        <v>100</v>
      </c>
      <c r="AY532" s="309">
        <v>4</v>
      </c>
      <c r="AZ532" s="309">
        <f>IF(ISBLANK(tabItens[[#This Row],[CÓDIGO]]),"",tabItens[[#This Row],[PontoMês]] * (AZ$2+tabItens[[#This Row],[PontoQtM]]))</f>
        <v>400</v>
      </c>
      <c r="BA532" s="308">
        <f>tabItens[[#This Row],[PontoPed]] - tabItens[[#This Row],[Saldo]] + (1/10)</f>
        <v>-1859.15</v>
      </c>
      <c r="BB532" s="308">
        <f xml:space="preserve"> tabItens[[#This Row],[PontoMês]] * BB$2 - tabItens[[#This Row],[QTDE ATUAL]] - (1/10)</f>
        <v>-2159.35</v>
      </c>
      <c r="BC532" s="310">
        <f>IF( tabItens[[#This Row],[PontoPed]]&gt;0, IF(tabItens[[#This Row],[PontoPed]]&lt;1, 1, IF( tabItens[[#This Row],[Saldo]]&gt;tabItens[[#This Row],[PontoPed]], 0, (tabItens[[#This Row],[PontoPed]]-tabItens[[#This Row],[Saldo]])/tabItens[[#This Row],[PontoPed]] ) ), 0 )</f>
        <v>0</v>
      </c>
      <c r="BD532" s="311">
        <f>ROUNDDOWN(IF( OR( AND(tabItens[[#This Row],[PontoPed]]&lt;tabItens[[#This Row],[Saldo]],tabItens[[#This Row],[Saldo]]&gt;0), tabItens[[#This Row],[PontoPed]]=0), 99, IF(AND(tabItens[[#This Row],[Saldo]]=0,tabItens[[#This Row],[PontoPed]]&gt;0), 0, (1-tabItens[[#This Row],[PctAb]])*10 ) ),0)</f>
        <v>99</v>
      </c>
      <c r="BE532" s="312">
        <f>MAX(ROUNDDOWN( IF(tabItens[[#This Row],[Abaixo]] &gt; 0,   tabItens[[#This Row],[Abaixo]] + (tabItens[[#This Row],[PontoMês]] * IF( OR( ISBLANK(tabItens[[#This Row],[ATA Nº/ANO]]), tabItens[[#This Row],[ATA Nº/ANO]] = ""),BE$2,BE$1)),0),0),0)</f>
        <v>0</v>
      </c>
      <c r="BF53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2" s="313">
        <f>SUMIF(Consumo!$C$3:$C$862,tabItens[[#This Row],[CÓDIGO]],Consumo!$E$3:$E$862)</f>
        <v>0</v>
      </c>
      <c r="BH532" s="314">
        <f>IF(AND(tabItens[[#This Row],[Pend]] &gt; 0,tabItens[[#This Row],[Consumo]] &lt;&gt; 0), tabItens[[#This Row],[Pend]] / tabItens[[#This Row],[Consumo]], 0 )</f>
        <v>0</v>
      </c>
      <c r="BI532" s="313"/>
      <c r="BJ532" s="313"/>
      <c r="BK532" s="315" t="s">
        <v>907</v>
      </c>
    </row>
    <row r="533" spans="1:63" x14ac:dyDescent="0.3">
      <c r="A533" s="336">
        <v>125262</v>
      </c>
      <c r="B533" s="277" t="s">
        <v>1808</v>
      </c>
      <c r="C533" s="337" t="s">
        <v>561</v>
      </c>
      <c r="D533" s="338">
        <v>433.47</v>
      </c>
      <c r="E533" s="339"/>
      <c r="F533" s="339"/>
      <c r="G533" s="339" t="s">
        <v>892</v>
      </c>
      <c r="H533" s="281">
        <v>2038.56</v>
      </c>
      <c r="I533" s="340">
        <v>103003</v>
      </c>
      <c r="J533" s="341">
        <v>433.47</v>
      </c>
      <c r="K533" s="342">
        <v>589</v>
      </c>
      <c r="L533" s="285">
        <f>IF(tabItens[[#This Row],[Média]] &gt; 0, tabItens[[#This Row],[QTDE ATUAL]] / tabItens[[#This Row],[Média]],999.9)</f>
        <v>47.316673114119922</v>
      </c>
      <c r="M533" s="286">
        <v>0</v>
      </c>
      <c r="N533" s="287">
        <f>tabItens[[#This Row],[VALOR UNIT.]] * tabItens[[#This Row],[LC]]</f>
        <v>0</v>
      </c>
      <c r="O533" s="344" t="s">
        <v>2217</v>
      </c>
      <c r="P533" s="289"/>
      <c r="Q533" s="345"/>
      <c r="R533" s="343"/>
      <c r="S533" s="346"/>
      <c r="T533" s="292">
        <f>ROUNDDOWN(IFERROR(tabItens[[#This Row],[ATA DT.VALID.]] - $D$1,0) / 30,0)</f>
        <v>-1507</v>
      </c>
      <c r="U533" s="277" t="s">
        <v>1774</v>
      </c>
      <c r="V533" s="293">
        <v>1</v>
      </c>
      <c r="W533" s="294" t="s">
        <v>906</v>
      </c>
      <c r="X533" s="295">
        <v>51</v>
      </c>
      <c r="Y533" s="296">
        <v>21</v>
      </c>
      <c r="Z533" s="297"/>
      <c r="AA533" s="298"/>
      <c r="AB533" s="299"/>
      <c r="AC533" s="299"/>
      <c r="AD533" s="298"/>
      <c r="AE533" s="299"/>
      <c r="AF533" s="292"/>
      <c r="AG533" s="300" t="s">
        <v>904</v>
      </c>
      <c r="AH533" s="301"/>
      <c r="AI533" s="292">
        <v>196</v>
      </c>
      <c r="AJ533" s="301">
        <v>45208</v>
      </c>
      <c r="AK533" s="301">
        <v>41366</v>
      </c>
      <c r="AL533" s="301">
        <v>45161</v>
      </c>
      <c r="AM533" s="346"/>
      <c r="AN533" s="339"/>
      <c r="AO533" s="302" t="str">
        <f>_xlfn.IFNA(IF(VLOOKUP(tabItens[[#This Row],[CÓDIGO]],tabExcluirDoEstoque[#Data],1,FALSE),"sim",""),"")</f>
        <v/>
      </c>
      <c r="AP533" s="303" t="str">
        <f ca="1">IF(OR(ISBLANK(tabItens[[#This Row],[ATA DT.VALID.]]),tabItens[[#This Row],[ATA DT.VALID.]]="",tabItens[[#This Row],[ATA DT.VALID.]]=" "),"",IF(TYPE(tabItens[[#This Row],[ATA DT.VALID.]])=1,ROUNDUP((tabItens[[#This Row],[ATA DT.VALID.]]-TODAY())/7,0),""))</f>
        <v/>
      </c>
      <c r="AQ533" s="304">
        <v>0</v>
      </c>
      <c r="AR533" s="305" t="str">
        <f>IF(ISBLANK(tabItens[[#This Row],[CÓDIGO]]),"",IFERROR(VLOOKUP(tabItens[[#This Row],[CÓDIGO]],Consumo!$C$3:$AC$862,26,FALSE),0))</f>
        <v>09.2023</v>
      </c>
      <c r="AS533" s="306">
        <f>SUMIF(Consumo!$C$3:$C$862,tabItens[[#This Row],[CÓDIGO]],Consumo!$N$3:$N$862) + SUMIF(Consumo!$C$3:$C$862,tabItens[[#This Row],[CÓDIGO]],Consumo!$O$3:$O$862) + SUMIF(Consumo!$C$3:$C$862,tabItens[[#This Row],[CÓDIGO]],Consumo!$P$3:$P$862) + SUMIF(Consumo!$C$3:$C$862,tabItens[[#This Row],[CÓDIGO]],Consumo!$Q$3:$Q$862)</f>
        <v>184</v>
      </c>
      <c r="AT533" s="306">
        <f>SUMIF(Consumo!$C$3:$C$862,tabItens[[#This Row],[CÓDIGO]],Consumo!$Z$3:$Z$862)</f>
        <v>589</v>
      </c>
      <c r="AU533" s="307">
        <f>SUMIF(Consumo!$C$3:$C$862,tabItens[[#This Row],[CÓDIGO]],Consumo!$AA$3:$AA$862)</f>
        <v>280</v>
      </c>
      <c r="AV533" s="308">
        <f>SUMIF(Consumo!$C$3:$C$862,tabItens[[#This Row],[CÓDIGO]],Consumo!$Y$3:$Y$862)</f>
        <v>43.083333333333336</v>
      </c>
      <c r="AW533" s="281">
        <f>tabItens[[#This Row],[QTDE ATUAL]] + tabItens[[#This Row],[RC QTDE]] + tabItens[[#This Row],[AF SALDO]] + tabItens[[#This Row],[Recentes]]</f>
        <v>2038.56</v>
      </c>
      <c r="AX533" s="309">
        <v>62</v>
      </c>
      <c r="AY533" s="309">
        <v>4</v>
      </c>
      <c r="AZ533" s="309">
        <f>IF(ISBLANK(tabItens[[#This Row],[CÓDIGO]]),"",tabItens[[#This Row],[PontoMês]] * (AZ$2+tabItens[[#This Row],[PontoQtM]]))</f>
        <v>248</v>
      </c>
      <c r="BA533" s="308">
        <f>tabItens[[#This Row],[PontoPed]] - tabItens[[#This Row],[Saldo]] + (1/10)</f>
        <v>-1790.46</v>
      </c>
      <c r="BB533" s="308">
        <f xml:space="preserve"> tabItens[[#This Row],[PontoMês]] * BB$2 - tabItens[[#This Row],[QTDE ATUAL]] - (1/10)</f>
        <v>-1976.6599999999999</v>
      </c>
      <c r="BC533" s="310">
        <f>IF( tabItens[[#This Row],[PontoPed]]&gt;0, IF(tabItens[[#This Row],[PontoPed]]&lt;1, 1, IF( tabItens[[#This Row],[Saldo]]&gt;tabItens[[#This Row],[PontoPed]], 0, (tabItens[[#This Row],[PontoPed]]-tabItens[[#This Row],[Saldo]])/tabItens[[#This Row],[PontoPed]] ) ), 0 )</f>
        <v>0</v>
      </c>
      <c r="BD533" s="311">
        <f>ROUNDDOWN(IF( OR( AND(tabItens[[#This Row],[PontoPed]]&lt;tabItens[[#This Row],[Saldo]],tabItens[[#This Row],[Saldo]]&gt;0), tabItens[[#This Row],[PontoPed]]=0), 99, IF(AND(tabItens[[#This Row],[Saldo]]=0,tabItens[[#This Row],[PontoPed]]&gt;0), 0, (1-tabItens[[#This Row],[PctAb]])*10 ) ),0)</f>
        <v>99</v>
      </c>
      <c r="BE533" s="312">
        <f>MAX(ROUNDDOWN( IF(tabItens[[#This Row],[Abaixo]] &gt; 0,   tabItens[[#This Row],[Abaixo]] + (tabItens[[#This Row],[PontoMês]] * IF( OR( ISBLANK(tabItens[[#This Row],[ATA Nº/ANO]]), tabItens[[#This Row],[ATA Nº/ANO]] = ""),BE$2,BE$1)),0),0),0)</f>
        <v>0</v>
      </c>
      <c r="BF53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3" s="313">
        <f>SUMIF(Consumo!$C$3:$C$862,tabItens[[#This Row],[CÓDIGO]],Consumo!$E$3:$E$862)</f>
        <v>0</v>
      </c>
      <c r="BH533" s="314">
        <f>IF(AND(tabItens[[#This Row],[Pend]] &gt; 0,tabItens[[#This Row],[Consumo]] &lt;&gt; 0), tabItens[[#This Row],[Pend]] / tabItens[[#This Row],[Consumo]], 0 )</f>
        <v>0</v>
      </c>
      <c r="BI533" s="313"/>
      <c r="BJ533" s="313"/>
      <c r="BK533" s="315" t="s">
        <v>907</v>
      </c>
    </row>
    <row r="534" spans="1:63" x14ac:dyDescent="0.3">
      <c r="A534" s="336">
        <v>12877</v>
      </c>
      <c r="B534" s="277" t="s">
        <v>1015</v>
      </c>
      <c r="C534" s="337" t="s">
        <v>288</v>
      </c>
      <c r="D534" s="338">
        <v>99.8</v>
      </c>
      <c r="E534" s="339"/>
      <c r="F534" s="339"/>
      <c r="G534" s="339" t="s">
        <v>892</v>
      </c>
      <c r="H534" s="281">
        <v>500</v>
      </c>
      <c r="I534" s="340">
        <v>103003</v>
      </c>
      <c r="J534" s="341">
        <v>99.8</v>
      </c>
      <c r="K534" s="342">
        <v>326</v>
      </c>
      <c r="L534" s="285">
        <f>IF(tabItens[[#This Row],[Média]] &gt; 0, tabItens[[#This Row],[QTDE ATUAL]] / tabItens[[#This Row],[Média]],999.9)</f>
        <v>15.228426395939085</v>
      </c>
      <c r="M534" s="286">
        <v>0</v>
      </c>
      <c r="N534" s="287">
        <f>tabItens[[#This Row],[VALOR UNIT.]] * tabItens[[#This Row],[LC]]</f>
        <v>0</v>
      </c>
      <c r="O534" s="344" t="s">
        <v>2128</v>
      </c>
      <c r="P534" s="289"/>
      <c r="Q534" s="345"/>
      <c r="R534" s="343"/>
      <c r="S534" s="346"/>
      <c r="T534" s="292">
        <f>ROUNDDOWN(IFERROR(tabItens[[#This Row],[ATA DT.VALID.]] - $D$1,0) / 30,0)</f>
        <v>-1507</v>
      </c>
      <c r="U534" s="277" t="s">
        <v>1016</v>
      </c>
      <c r="V534" s="293">
        <v>1</v>
      </c>
      <c r="W534" s="294" t="s">
        <v>2104</v>
      </c>
      <c r="X534" s="295">
        <v>76</v>
      </c>
      <c r="Y534" s="296">
        <v>10</v>
      </c>
      <c r="Z534" s="297"/>
      <c r="AA534" s="298"/>
      <c r="AB534" s="299"/>
      <c r="AC534" s="299"/>
      <c r="AD534" s="298"/>
      <c r="AE534" s="299"/>
      <c r="AF534" s="292"/>
      <c r="AG534" s="300" t="s">
        <v>904</v>
      </c>
      <c r="AH534" s="301"/>
      <c r="AI534" s="292">
        <v>134</v>
      </c>
      <c r="AJ534" s="301">
        <v>45201</v>
      </c>
      <c r="AK534" s="301" t="s">
        <v>892</v>
      </c>
      <c r="AL534" s="301">
        <v>45181</v>
      </c>
      <c r="AM534" s="346"/>
      <c r="AN534" s="339"/>
      <c r="AO534" s="302" t="str">
        <f>_xlfn.IFNA(IF(VLOOKUP(tabItens[[#This Row],[CÓDIGO]],tabExcluirDoEstoque[#Data],1,FALSE),"sim",""),"")</f>
        <v/>
      </c>
      <c r="AP534" s="303" t="str">
        <f ca="1">IF(OR(ISBLANK(tabItens[[#This Row],[ATA DT.VALID.]]),tabItens[[#This Row],[ATA DT.VALID.]]="",tabItens[[#This Row],[ATA DT.VALID.]]=" "),"",IF(TYPE(tabItens[[#This Row],[ATA DT.VALID.]])=1,ROUNDUP((tabItens[[#This Row],[ATA DT.VALID.]]-TODAY())/7,0),""))</f>
        <v/>
      </c>
      <c r="AQ534" s="304">
        <v>0</v>
      </c>
      <c r="AR534" s="305" t="str">
        <f>IF(ISBLANK(tabItens[[#This Row],[CÓDIGO]]),"",IFERROR(VLOOKUP(tabItens[[#This Row],[CÓDIGO]],Consumo!$C$3:$AC$862,26,FALSE),0))</f>
        <v>07.2023</v>
      </c>
      <c r="AS534" s="306">
        <f>SUMIF(Consumo!$C$3:$C$862,tabItens[[#This Row],[CÓDIGO]],Consumo!$N$3:$N$862) + SUMIF(Consumo!$C$3:$C$862,tabItens[[#This Row],[CÓDIGO]],Consumo!$O$3:$O$862) + SUMIF(Consumo!$C$3:$C$862,tabItens[[#This Row],[CÓDIGO]],Consumo!$P$3:$P$862) + SUMIF(Consumo!$C$3:$C$862,tabItens[[#This Row],[CÓDIGO]],Consumo!$Q$3:$Q$862)</f>
        <v>75</v>
      </c>
      <c r="AT534" s="306">
        <f>SUMIF(Consumo!$C$3:$C$862,tabItens[[#This Row],[CÓDIGO]],Consumo!$Z$3:$Z$862)</f>
        <v>394</v>
      </c>
      <c r="AU534" s="307">
        <f>SUMIF(Consumo!$C$3:$C$862,tabItens[[#This Row],[CÓDIGO]],Consumo!$AA$3:$AA$862)</f>
        <v>64</v>
      </c>
      <c r="AV534" s="308">
        <f>SUMIF(Consumo!$C$3:$C$862,tabItens[[#This Row],[CÓDIGO]],Consumo!$Y$3:$Y$862)</f>
        <v>32.833333333333336</v>
      </c>
      <c r="AW534" s="281">
        <f>tabItens[[#This Row],[QTDE ATUAL]] + tabItens[[#This Row],[RC QTDE]] + tabItens[[#This Row],[AF SALDO]] + tabItens[[#This Row],[Recentes]]</f>
        <v>500</v>
      </c>
      <c r="AX534" s="309">
        <v>15</v>
      </c>
      <c r="AY534" s="309">
        <v>4</v>
      </c>
      <c r="AZ534" s="309">
        <f>IF(ISBLANK(tabItens[[#This Row],[CÓDIGO]]),"",tabItens[[#This Row],[PontoMês]] * (AZ$2+tabItens[[#This Row],[PontoQtM]]))</f>
        <v>60</v>
      </c>
      <c r="BA534" s="308">
        <f>tabItens[[#This Row],[PontoPed]] - tabItens[[#This Row],[Saldo]] + (1/10)</f>
        <v>-439.9</v>
      </c>
      <c r="BB534" s="308">
        <f xml:space="preserve"> tabItens[[#This Row],[PontoMês]] * BB$2 - tabItens[[#This Row],[QTDE ATUAL]] - (1/10)</f>
        <v>-485.1</v>
      </c>
      <c r="BC534" s="310">
        <f>IF( tabItens[[#This Row],[PontoPed]]&gt;0, IF(tabItens[[#This Row],[PontoPed]]&lt;1, 1, IF( tabItens[[#This Row],[Saldo]]&gt;tabItens[[#This Row],[PontoPed]], 0, (tabItens[[#This Row],[PontoPed]]-tabItens[[#This Row],[Saldo]])/tabItens[[#This Row],[PontoPed]] ) ), 0 )</f>
        <v>0</v>
      </c>
      <c r="BD534" s="311">
        <f>ROUNDDOWN(IF( OR( AND(tabItens[[#This Row],[PontoPed]]&lt;tabItens[[#This Row],[Saldo]],tabItens[[#This Row],[Saldo]]&gt;0), tabItens[[#This Row],[PontoPed]]=0), 99, IF(AND(tabItens[[#This Row],[Saldo]]=0,tabItens[[#This Row],[PontoPed]]&gt;0), 0, (1-tabItens[[#This Row],[PctAb]])*10 ) ),0)</f>
        <v>99</v>
      </c>
      <c r="BE534" s="312">
        <f>MAX(ROUNDDOWN( IF(tabItens[[#This Row],[Abaixo]] &gt; 0,   tabItens[[#This Row],[Abaixo]] + (tabItens[[#This Row],[PontoMês]] * IF( OR( ISBLANK(tabItens[[#This Row],[ATA Nº/ANO]]), tabItens[[#This Row],[ATA Nº/ANO]] = ""),BE$2,BE$1)),0),0),0)</f>
        <v>0</v>
      </c>
      <c r="BF53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4" s="313">
        <f>SUMIF(Consumo!$C$3:$C$862,tabItens[[#This Row],[CÓDIGO]],Consumo!$E$3:$E$862)</f>
        <v>0</v>
      </c>
      <c r="BH534" s="314">
        <f>IF(AND(tabItens[[#This Row],[Pend]] &gt; 0,tabItens[[#This Row],[Consumo]] &lt;&gt; 0), tabItens[[#This Row],[Pend]] / tabItens[[#This Row],[Consumo]], 0 )</f>
        <v>0</v>
      </c>
      <c r="BI534" s="313"/>
      <c r="BJ534" s="313"/>
      <c r="BK534" s="315" t="s">
        <v>907</v>
      </c>
    </row>
    <row r="535" spans="1:63" x14ac:dyDescent="0.3">
      <c r="A535" s="336">
        <v>93139</v>
      </c>
      <c r="B535" s="277" t="s">
        <v>1578</v>
      </c>
      <c r="C535" s="337" t="s">
        <v>261</v>
      </c>
      <c r="D535" s="338">
        <v>8.2899999999999991</v>
      </c>
      <c r="E535" s="339"/>
      <c r="F535" s="339"/>
      <c r="G535" s="339" t="s">
        <v>892</v>
      </c>
      <c r="H535" s="281">
        <v>150</v>
      </c>
      <c r="I535" s="340">
        <v>103003</v>
      </c>
      <c r="J535" s="341">
        <v>8.2899999999999991</v>
      </c>
      <c r="K535" s="342">
        <v>120</v>
      </c>
      <c r="L535" s="285">
        <f>IF(tabItens[[#This Row],[Média]] &gt; 0, tabItens[[#This Row],[QTDE ATUAL]] / tabItens[[#This Row],[Média]],999.9)</f>
        <v>13.953488372093023</v>
      </c>
      <c r="M535" s="286">
        <v>0</v>
      </c>
      <c r="N535" s="287">
        <f>tabItens[[#This Row],[VALOR UNIT.]] * tabItens[[#This Row],[LC]]</f>
        <v>0</v>
      </c>
      <c r="O535" s="344" t="s">
        <v>2193</v>
      </c>
      <c r="P535" s="289"/>
      <c r="Q535" s="345"/>
      <c r="R535" s="343"/>
      <c r="S535" s="346"/>
      <c r="T535" s="292">
        <f>ROUNDDOWN(IFERROR(tabItens[[#This Row],[ATA DT.VALID.]] - $D$1,0) / 30,0)</f>
        <v>-1507</v>
      </c>
      <c r="U535" s="277" t="s">
        <v>1579</v>
      </c>
      <c r="V535" s="293">
        <v>1</v>
      </c>
      <c r="W535" s="294" t="s">
        <v>2109</v>
      </c>
      <c r="X535" s="295">
        <v>54</v>
      </c>
      <c r="Y535" s="296">
        <v>8</v>
      </c>
      <c r="Z535" s="297"/>
      <c r="AA535" s="298"/>
      <c r="AB535" s="299"/>
      <c r="AC535" s="299"/>
      <c r="AD535" s="298"/>
      <c r="AE535" s="299"/>
      <c r="AF535" s="292"/>
      <c r="AG535" s="300" t="s">
        <v>904</v>
      </c>
      <c r="AH535" s="301"/>
      <c r="AI535" s="292">
        <v>48</v>
      </c>
      <c r="AJ535" s="301">
        <v>45181</v>
      </c>
      <c r="AK535" s="301">
        <v>38912</v>
      </c>
      <c r="AL535" s="301">
        <v>45163</v>
      </c>
      <c r="AM535" s="346"/>
      <c r="AN535" s="339"/>
      <c r="AO535" s="302" t="str">
        <f>_xlfn.IFNA(IF(VLOOKUP(tabItens[[#This Row],[CÓDIGO]],tabExcluirDoEstoque[#Data],1,FALSE),"sim",""),"")</f>
        <v/>
      </c>
      <c r="AP535" s="303" t="str">
        <f ca="1">IF(OR(ISBLANK(tabItens[[#This Row],[ATA DT.VALID.]]),tabItens[[#This Row],[ATA DT.VALID.]]="",tabItens[[#This Row],[ATA DT.VALID.]]=" "),"",IF(TYPE(tabItens[[#This Row],[ATA DT.VALID.]])=1,ROUNDUP((tabItens[[#This Row],[ATA DT.VALID.]]-TODAY())/7,0),""))</f>
        <v/>
      </c>
      <c r="AQ535" s="304">
        <v>0</v>
      </c>
      <c r="AR535" s="305" t="str">
        <f>IF(ISBLANK(tabItens[[#This Row],[CÓDIGO]]),"",IFERROR(VLOOKUP(tabItens[[#This Row],[CÓDIGO]],Consumo!$C$3:$AC$862,26,FALSE),0))</f>
        <v>09.2023</v>
      </c>
      <c r="AS535" s="306">
        <f>SUMIF(Consumo!$C$3:$C$862,tabItens[[#This Row],[CÓDIGO]],Consumo!$N$3:$N$862) + SUMIF(Consumo!$C$3:$C$862,tabItens[[#This Row],[CÓDIGO]],Consumo!$O$3:$O$862) + SUMIF(Consumo!$C$3:$C$862,tabItens[[#This Row],[CÓDIGO]],Consumo!$P$3:$P$862) + SUMIF(Consumo!$C$3:$C$862,tabItens[[#This Row],[CÓDIGO]],Consumo!$Q$3:$Q$862)</f>
        <v>21</v>
      </c>
      <c r="AT535" s="306">
        <f>SUMIF(Consumo!$C$3:$C$862,tabItens[[#This Row],[CÓDIGO]],Consumo!$Z$3:$Z$862)</f>
        <v>146</v>
      </c>
      <c r="AU535" s="307">
        <f>SUMIF(Consumo!$C$3:$C$862,tabItens[[#This Row],[CÓDIGO]],Consumo!$AA$3:$AA$862)</f>
        <v>61</v>
      </c>
      <c r="AV535" s="308">
        <f>SUMIF(Consumo!$C$3:$C$862,tabItens[[#This Row],[CÓDIGO]],Consumo!$Y$3:$Y$862)</f>
        <v>10.75</v>
      </c>
      <c r="AW535" s="281">
        <f>tabItens[[#This Row],[QTDE ATUAL]] + tabItens[[#This Row],[RC QTDE]] + tabItens[[#This Row],[AF SALDO]] + tabItens[[#This Row],[Recentes]]</f>
        <v>150</v>
      </c>
      <c r="AX535" s="309">
        <v>15</v>
      </c>
      <c r="AY535" s="309">
        <v>4</v>
      </c>
      <c r="AZ535" s="309">
        <f>IF(ISBLANK(tabItens[[#This Row],[CÓDIGO]]),"",tabItens[[#This Row],[PontoMês]] * (AZ$2+tabItens[[#This Row],[PontoQtM]]))</f>
        <v>60</v>
      </c>
      <c r="BA535" s="308">
        <f>tabItens[[#This Row],[PontoPed]] - tabItens[[#This Row],[Saldo]] + (1/10)</f>
        <v>-89.9</v>
      </c>
      <c r="BB535" s="308">
        <f xml:space="preserve"> tabItens[[#This Row],[PontoMês]] * BB$2 - tabItens[[#This Row],[QTDE ATUAL]] - (1/10)</f>
        <v>-135.1</v>
      </c>
      <c r="BC535" s="310">
        <f>IF( tabItens[[#This Row],[PontoPed]]&gt;0, IF(tabItens[[#This Row],[PontoPed]]&lt;1, 1, IF( tabItens[[#This Row],[Saldo]]&gt;tabItens[[#This Row],[PontoPed]], 0, (tabItens[[#This Row],[PontoPed]]-tabItens[[#This Row],[Saldo]])/tabItens[[#This Row],[PontoPed]] ) ), 0 )</f>
        <v>0</v>
      </c>
      <c r="BD535" s="311">
        <f>ROUNDDOWN(IF( OR( AND(tabItens[[#This Row],[PontoPed]]&lt;tabItens[[#This Row],[Saldo]],tabItens[[#This Row],[Saldo]]&gt;0), tabItens[[#This Row],[PontoPed]]=0), 99, IF(AND(tabItens[[#This Row],[Saldo]]=0,tabItens[[#This Row],[PontoPed]]&gt;0), 0, (1-tabItens[[#This Row],[PctAb]])*10 ) ),0)</f>
        <v>99</v>
      </c>
      <c r="BE535" s="312">
        <f>MAX(ROUNDDOWN( IF(tabItens[[#This Row],[Abaixo]] &gt; 0,   tabItens[[#This Row],[Abaixo]] + (tabItens[[#This Row],[PontoMês]] * IF( OR( ISBLANK(tabItens[[#This Row],[ATA Nº/ANO]]), tabItens[[#This Row],[ATA Nº/ANO]] = ""),BE$2,BE$1)),0),0),0)</f>
        <v>0</v>
      </c>
      <c r="BF5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5" s="313">
        <f>SUMIF(Consumo!$C$3:$C$862,tabItens[[#This Row],[CÓDIGO]],Consumo!$E$3:$E$862)</f>
        <v>0</v>
      </c>
      <c r="BH535" s="314">
        <f>IF(AND(tabItens[[#This Row],[Pend]] &gt; 0,tabItens[[#This Row],[Consumo]] &lt;&gt; 0), tabItens[[#This Row],[Pend]] / tabItens[[#This Row],[Consumo]], 0 )</f>
        <v>0</v>
      </c>
      <c r="BI535" s="313"/>
      <c r="BJ535" s="313"/>
      <c r="BK535" s="315" t="s">
        <v>907</v>
      </c>
    </row>
    <row r="536" spans="1:63" x14ac:dyDescent="0.3">
      <c r="A536" s="336">
        <v>109848</v>
      </c>
      <c r="B536" s="277" t="s">
        <v>1706</v>
      </c>
      <c r="C536" s="337" t="s">
        <v>1707</v>
      </c>
      <c r="D536" s="338">
        <v>48.5</v>
      </c>
      <c r="E536" s="339"/>
      <c r="F536" s="339"/>
      <c r="G536" s="339" t="s">
        <v>892</v>
      </c>
      <c r="H536" s="281">
        <v>7</v>
      </c>
      <c r="I536" s="340">
        <v>103003</v>
      </c>
      <c r="J536" s="341">
        <v>48.5</v>
      </c>
      <c r="K536" s="342">
        <v>63</v>
      </c>
      <c r="L536" s="285">
        <f>IF(tabItens[[#This Row],[Média]] &gt; 0, tabItens[[#This Row],[QTDE ATUAL]] / tabItens[[#This Row],[Média]],999.9)</f>
        <v>1.4</v>
      </c>
      <c r="M536" s="286">
        <v>0</v>
      </c>
      <c r="N536" s="287">
        <f>tabItens[[#This Row],[VALOR UNIT.]] * tabItens[[#This Row],[LC]]</f>
        <v>0</v>
      </c>
      <c r="O536" s="344" t="s">
        <v>2193</v>
      </c>
      <c r="P536" s="289"/>
      <c r="Q536" s="345"/>
      <c r="R536" s="343"/>
      <c r="S536" s="346"/>
      <c r="T536" s="292">
        <f>ROUNDDOWN(IFERROR(tabItens[[#This Row],[ATA DT.VALID.]] - $D$1,0) / 30,0)</f>
        <v>-1507</v>
      </c>
      <c r="U536" s="277" t="s">
        <v>1432</v>
      </c>
      <c r="V536" s="293">
        <v>1</v>
      </c>
      <c r="W536" s="294" t="s">
        <v>2104</v>
      </c>
      <c r="X536" s="295">
        <v>76</v>
      </c>
      <c r="Y536" s="296">
        <v>9</v>
      </c>
      <c r="Z536" s="297"/>
      <c r="AA536" s="298"/>
      <c r="AB536" s="299"/>
      <c r="AC536" s="299">
        <v>11598</v>
      </c>
      <c r="AD536" s="298">
        <v>2023</v>
      </c>
      <c r="AE536" s="299">
        <v>200</v>
      </c>
      <c r="AF536" s="292">
        <v>200</v>
      </c>
      <c r="AG536" s="300" t="s">
        <v>2099</v>
      </c>
      <c r="AH536" s="301">
        <v>45217</v>
      </c>
      <c r="AI536" s="292">
        <v>22</v>
      </c>
      <c r="AJ536" s="301">
        <v>44725</v>
      </c>
      <c r="AK536" s="301">
        <v>39857</v>
      </c>
      <c r="AL536" s="301">
        <v>45181</v>
      </c>
      <c r="AM536" s="346"/>
      <c r="AN536" s="339"/>
      <c r="AO536" s="302" t="str">
        <f>_xlfn.IFNA(IF(VLOOKUP(tabItens[[#This Row],[CÓDIGO]],tabExcluirDoEstoque[#Data],1,FALSE),"sim",""),"")</f>
        <v/>
      </c>
      <c r="AP536" s="303" t="str">
        <f ca="1">IF(OR(ISBLANK(tabItens[[#This Row],[ATA DT.VALID.]]),tabItens[[#This Row],[ATA DT.VALID.]]="",tabItens[[#This Row],[ATA DT.VALID.]]=" "),"",IF(TYPE(tabItens[[#This Row],[ATA DT.VALID.]])=1,ROUNDUP((tabItens[[#This Row],[ATA DT.VALID.]]-TODAY())/7,0),""))</f>
        <v/>
      </c>
      <c r="AQ536" s="304">
        <v>0</v>
      </c>
      <c r="AR536" s="305" t="str">
        <f>IF(ISBLANK(tabItens[[#This Row],[CÓDIGO]]),"",IFERROR(VLOOKUP(tabItens[[#This Row],[CÓDIGO]],Consumo!$C$3:$AC$862,26,FALSE),0))</f>
        <v>03.2023</v>
      </c>
      <c r="AS536" s="306">
        <f>SUMIF(Consumo!$C$3:$C$862,tabItens[[#This Row],[CÓDIGO]],Consumo!$N$3:$N$862) + SUMIF(Consumo!$C$3:$C$862,tabItens[[#This Row],[CÓDIGO]],Consumo!$O$3:$O$862) + SUMIF(Consumo!$C$3:$C$862,tabItens[[#This Row],[CÓDIGO]],Consumo!$P$3:$P$862) + SUMIF(Consumo!$C$3:$C$862,tabItens[[#This Row],[CÓDIGO]],Consumo!$Q$3:$Q$862)</f>
        <v>0</v>
      </c>
      <c r="AT536" s="306">
        <f>SUMIF(Consumo!$C$3:$C$862,tabItens[[#This Row],[CÓDIGO]],Consumo!$Z$3:$Z$862)</f>
        <v>63</v>
      </c>
      <c r="AU536" s="307">
        <f>SUMIF(Consumo!$C$3:$C$862,tabItens[[#This Row],[CÓDIGO]],Consumo!$AA$3:$AA$862)</f>
        <v>25</v>
      </c>
      <c r="AV536" s="308">
        <f>SUMIF(Consumo!$C$3:$C$862,tabItens[[#This Row],[CÓDIGO]],Consumo!$Y$3:$Y$862)</f>
        <v>5</v>
      </c>
      <c r="AW536" s="281">
        <f>tabItens[[#This Row],[QTDE ATUAL]] + tabItens[[#This Row],[RC QTDE]] + tabItens[[#This Row],[AF SALDO]] + tabItens[[#This Row],[Recentes]]</f>
        <v>207</v>
      </c>
      <c r="AX536" s="309">
        <v>5</v>
      </c>
      <c r="AY536" s="309">
        <v>4</v>
      </c>
      <c r="AZ536" s="309">
        <f>IF(ISBLANK(tabItens[[#This Row],[CÓDIGO]]),"",tabItens[[#This Row],[PontoMês]] * (AZ$2+tabItens[[#This Row],[PontoQtM]]))</f>
        <v>20</v>
      </c>
      <c r="BA536" s="308">
        <f>tabItens[[#This Row],[PontoPed]] - tabItens[[#This Row],[Saldo]] + (1/10)</f>
        <v>-186.9</v>
      </c>
      <c r="BB536" s="308">
        <f xml:space="preserve"> tabItens[[#This Row],[PontoMês]] * BB$2 - tabItens[[#This Row],[QTDE ATUAL]] - (1/10)</f>
        <v>-2.1</v>
      </c>
      <c r="BC536" s="310">
        <f>IF( tabItens[[#This Row],[PontoPed]]&gt;0, IF(tabItens[[#This Row],[PontoPed]]&lt;1, 1, IF( tabItens[[#This Row],[Saldo]]&gt;tabItens[[#This Row],[PontoPed]], 0, (tabItens[[#This Row],[PontoPed]]-tabItens[[#This Row],[Saldo]])/tabItens[[#This Row],[PontoPed]] ) ), 0 )</f>
        <v>0</v>
      </c>
      <c r="BD536" s="311">
        <f>ROUNDDOWN(IF( OR( AND(tabItens[[#This Row],[PontoPed]]&lt;tabItens[[#This Row],[Saldo]],tabItens[[#This Row],[Saldo]]&gt;0), tabItens[[#This Row],[PontoPed]]=0), 99, IF(AND(tabItens[[#This Row],[Saldo]]=0,tabItens[[#This Row],[PontoPed]]&gt;0), 0, (1-tabItens[[#This Row],[PctAb]])*10 ) ),0)</f>
        <v>99</v>
      </c>
      <c r="BE536" s="312">
        <f>MAX(ROUNDDOWN( IF(tabItens[[#This Row],[Abaixo]] &gt; 0,   tabItens[[#This Row],[Abaixo]] + (tabItens[[#This Row],[PontoMês]] * IF( OR( ISBLANK(tabItens[[#This Row],[ATA Nº/ANO]]), tabItens[[#This Row],[ATA Nº/ANO]] = ""),BE$2,BE$1)),0),0),0)</f>
        <v>0</v>
      </c>
      <c r="BF5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6" s="313">
        <f>SUMIF(Consumo!$C$3:$C$862,tabItens[[#This Row],[CÓDIGO]],Consumo!$E$3:$E$862)</f>
        <v>0</v>
      </c>
      <c r="BH536" s="314">
        <f>IF(AND(tabItens[[#This Row],[Pend]] &gt; 0,tabItens[[#This Row],[Consumo]] &lt;&gt; 0), tabItens[[#This Row],[Pend]] / tabItens[[#This Row],[Consumo]], 0 )</f>
        <v>0</v>
      </c>
      <c r="BI536" s="313"/>
      <c r="BJ536" s="313"/>
      <c r="BK536" s="315" t="s">
        <v>907</v>
      </c>
    </row>
    <row r="537" spans="1:63" x14ac:dyDescent="0.3">
      <c r="A537" s="336">
        <v>13558</v>
      </c>
      <c r="B537" s="277" t="s">
        <v>1082</v>
      </c>
      <c r="C537" s="337" t="s">
        <v>346</v>
      </c>
      <c r="D537" s="338">
        <v>38</v>
      </c>
      <c r="E537" s="339"/>
      <c r="F537" s="339"/>
      <c r="G537" s="339" t="s">
        <v>892</v>
      </c>
      <c r="H537" s="281">
        <v>106</v>
      </c>
      <c r="I537" s="340">
        <v>103003</v>
      </c>
      <c r="J537" s="341">
        <v>38</v>
      </c>
      <c r="K537" s="342">
        <v>48</v>
      </c>
      <c r="L537" s="285">
        <f>IF(tabItens[[#This Row],[Média]] &gt; 0, tabItens[[#This Row],[QTDE ATUAL]] / tabItens[[#This Row],[Média]],999.9)</f>
        <v>23.555555555555557</v>
      </c>
      <c r="M537" s="286">
        <v>0</v>
      </c>
      <c r="N537" s="287">
        <f>tabItens[[#This Row],[VALOR UNIT.]] * tabItens[[#This Row],[LC]]</f>
        <v>0</v>
      </c>
      <c r="O537" s="344" t="s">
        <v>2139</v>
      </c>
      <c r="P537" s="289"/>
      <c r="Q537" s="345"/>
      <c r="R537" s="343"/>
      <c r="S537" s="346"/>
      <c r="T537" s="292">
        <f>ROUNDDOWN(IFERROR(tabItens[[#This Row],[ATA DT.VALID.]] - $D$1,0) / 30,0)</f>
        <v>-1507</v>
      </c>
      <c r="U537" s="277" t="s">
        <v>1083</v>
      </c>
      <c r="V537" s="293">
        <v>1</v>
      </c>
      <c r="W537" s="294" t="s">
        <v>2105</v>
      </c>
      <c r="X537" s="295">
        <v>61</v>
      </c>
      <c r="Y537" s="296">
        <v>2</v>
      </c>
      <c r="Z537" s="297"/>
      <c r="AA537" s="298"/>
      <c r="AB537" s="299"/>
      <c r="AC537" s="299">
        <v>9646</v>
      </c>
      <c r="AD537" s="298">
        <v>2023</v>
      </c>
      <c r="AE537" s="299">
        <v>0</v>
      </c>
      <c r="AF537" s="292">
        <v>50</v>
      </c>
      <c r="AG537" s="300" t="s">
        <v>2087</v>
      </c>
      <c r="AH537" s="301">
        <v>45162</v>
      </c>
      <c r="AI537" s="292">
        <v>20</v>
      </c>
      <c r="AJ537" s="301">
        <v>44533</v>
      </c>
      <c r="AK537" s="301" t="s">
        <v>892</v>
      </c>
      <c r="AL537" s="301">
        <v>45145</v>
      </c>
      <c r="AM537" s="346"/>
      <c r="AN537" s="339"/>
      <c r="AO537" s="302" t="str">
        <f>_xlfn.IFNA(IF(VLOOKUP(tabItens[[#This Row],[CÓDIGO]],tabExcluirDoEstoque[#Data],1,FALSE),"sim",""),"")</f>
        <v/>
      </c>
      <c r="AP537" s="303" t="str">
        <f ca="1">IF(OR(ISBLANK(tabItens[[#This Row],[ATA DT.VALID.]]),tabItens[[#This Row],[ATA DT.VALID.]]="",tabItens[[#This Row],[ATA DT.VALID.]]=" "),"",IF(TYPE(tabItens[[#This Row],[ATA DT.VALID.]])=1,ROUNDUP((tabItens[[#This Row],[ATA DT.VALID.]]-TODAY())/7,0),""))</f>
        <v/>
      </c>
      <c r="AQ537" s="304">
        <v>0</v>
      </c>
      <c r="AR537" s="305" t="str">
        <f>IF(ISBLANK(tabItens[[#This Row],[CÓDIGO]]),"",IFERROR(VLOOKUP(tabItens[[#This Row],[CÓDIGO]],Consumo!$C$3:$AC$862,26,FALSE),0))</f>
        <v>09.2023</v>
      </c>
      <c r="AS537" s="306">
        <f>SUMIF(Consumo!$C$3:$C$862,tabItens[[#This Row],[CÓDIGO]],Consumo!$N$3:$N$862) + SUMIF(Consumo!$C$3:$C$862,tabItens[[#This Row],[CÓDIGO]],Consumo!$O$3:$O$862) + SUMIF(Consumo!$C$3:$C$862,tabItens[[#This Row],[CÓDIGO]],Consumo!$P$3:$P$862) + SUMIF(Consumo!$C$3:$C$862,tabItens[[#This Row],[CÓDIGO]],Consumo!$Q$3:$Q$862)</f>
        <v>9</v>
      </c>
      <c r="AT537" s="306">
        <f>SUMIF(Consumo!$C$3:$C$862,tabItens[[#This Row],[CÓDIGO]],Consumo!$Z$3:$Z$862)</f>
        <v>55</v>
      </c>
      <c r="AU537" s="307">
        <f>SUMIF(Consumo!$C$3:$C$862,tabItens[[#This Row],[CÓDIGO]],Consumo!$AA$3:$AA$862)</f>
        <v>15</v>
      </c>
      <c r="AV537" s="308">
        <f>SUMIF(Consumo!$C$3:$C$862,tabItens[[#This Row],[CÓDIGO]],Consumo!$Y$3:$Y$862)</f>
        <v>4.5</v>
      </c>
      <c r="AW537" s="281">
        <f>tabItens[[#This Row],[QTDE ATUAL]] + tabItens[[#This Row],[RC QTDE]] + tabItens[[#This Row],[AF SALDO]] + tabItens[[#This Row],[Recentes]]</f>
        <v>106</v>
      </c>
      <c r="AX537" s="309">
        <v>9</v>
      </c>
      <c r="AY537" s="309">
        <v>4</v>
      </c>
      <c r="AZ537" s="309">
        <f>IF(ISBLANK(tabItens[[#This Row],[CÓDIGO]]),"",tabItens[[#This Row],[PontoMês]] * (AZ$2+tabItens[[#This Row],[PontoQtM]]))</f>
        <v>36</v>
      </c>
      <c r="BA537" s="308">
        <f>tabItens[[#This Row],[PontoPed]] - tabItens[[#This Row],[Saldo]] + (1/10)</f>
        <v>-69.900000000000006</v>
      </c>
      <c r="BB537" s="308">
        <f xml:space="preserve"> tabItens[[#This Row],[PontoMês]] * BB$2 - tabItens[[#This Row],[QTDE ATUAL]] - (1/10)</f>
        <v>-97.1</v>
      </c>
      <c r="BC537" s="310">
        <f>IF( tabItens[[#This Row],[PontoPed]]&gt;0, IF(tabItens[[#This Row],[PontoPed]]&lt;1, 1, IF( tabItens[[#This Row],[Saldo]]&gt;tabItens[[#This Row],[PontoPed]], 0, (tabItens[[#This Row],[PontoPed]]-tabItens[[#This Row],[Saldo]])/tabItens[[#This Row],[PontoPed]] ) ), 0 )</f>
        <v>0</v>
      </c>
      <c r="BD537" s="311">
        <f>ROUNDDOWN(IF( OR( AND(tabItens[[#This Row],[PontoPed]]&lt;tabItens[[#This Row],[Saldo]],tabItens[[#This Row],[Saldo]]&gt;0), tabItens[[#This Row],[PontoPed]]=0), 99, IF(AND(tabItens[[#This Row],[Saldo]]=0,tabItens[[#This Row],[PontoPed]]&gt;0), 0, (1-tabItens[[#This Row],[PctAb]])*10 ) ),0)</f>
        <v>99</v>
      </c>
      <c r="BE537" s="312">
        <f>MAX(ROUNDDOWN( IF(tabItens[[#This Row],[Abaixo]] &gt; 0,   tabItens[[#This Row],[Abaixo]] + (tabItens[[#This Row],[PontoMês]] * IF( OR( ISBLANK(tabItens[[#This Row],[ATA Nº/ANO]]), tabItens[[#This Row],[ATA Nº/ANO]] = ""),BE$2,BE$1)),0),0),0)</f>
        <v>0</v>
      </c>
      <c r="BF5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7" s="313">
        <f>SUMIF(Consumo!$C$3:$C$862,tabItens[[#This Row],[CÓDIGO]],Consumo!$E$3:$E$862)</f>
        <v>0</v>
      </c>
      <c r="BH537" s="314">
        <f>IF(AND(tabItens[[#This Row],[Pend]] &gt; 0,tabItens[[#This Row],[Consumo]] &lt;&gt; 0), tabItens[[#This Row],[Pend]] / tabItens[[#This Row],[Consumo]], 0 )</f>
        <v>0</v>
      </c>
      <c r="BI537" s="313"/>
      <c r="BJ537" s="313"/>
      <c r="BK537" s="315" t="s">
        <v>907</v>
      </c>
    </row>
    <row r="538" spans="1:63" x14ac:dyDescent="0.3">
      <c r="A538" s="336">
        <v>13559</v>
      </c>
      <c r="B538" s="277" t="s">
        <v>1084</v>
      </c>
      <c r="C538" s="337" t="s">
        <v>346</v>
      </c>
      <c r="D538" s="338">
        <v>49.48</v>
      </c>
      <c r="E538" s="339"/>
      <c r="F538" s="339"/>
      <c r="G538" s="339" t="s">
        <v>892</v>
      </c>
      <c r="H538" s="281">
        <v>190</v>
      </c>
      <c r="I538" s="340">
        <v>103003</v>
      </c>
      <c r="J538" s="341">
        <v>49.48</v>
      </c>
      <c r="K538" s="342">
        <v>143</v>
      </c>
      <c r="L538" s="285">
        <f>IF(tabItens[[#This Row],[Média]] &gt; 0, tabItens[[#This Row],[QTDE ATUAL]] / tabItens[[#This Row],[Média]],999.9)</f>
        <v>12.391304347826086</v>
      </c>
      <c r="M538" s="286">
        <v>0</v>
      </c>
      <c r="N538" s="287">
        <f>tabItens[[#This Row],[VALOR UNIT.]] * tabItens[[#This Row],[LC]]</f>
        <v>0</v>
      </c>
      <c r="O538" s="344" t="s">
        <v>2139</v>
      </c>
      <c r="P538" s="289"/>
      <c r="Q538" s="345"/>
      <c r="R538" s="343"/>
      <c r="S538" s="346"/>
      <c r="T538" s="292">
        <f>ROUNDDOWN(IFERROR(tabItens[[#This Row],[ATA DT.VALID.]] - $D$1,0) / 30,0)</f>
        <v>-1507</v>
      </c>
      <c r="U538" s="277" t="s">
        <v>1083</v>
      </c>
      <c r="V538" s="293">
        <v>1</v>
      </c>
      <c r="W538" s="294" t="s">
        <v>2105</v>
      </c>
      <c r="X538" s="295">
        <v>61</v>
      </c>
      <c r="Y538" s="296">
        <v>2</v>
      </c>
      <c r="Z538" s="297"/>
      <c r="AA538" s="298"/>
      <c r="AB538" s="299"/>
      <c r="AC538" s="299"/>
      <c r="AD538" s="298"/>
      <c r="AE538" s="299"/>
      <c r="AF538" s="292"/>
      <c r="AG538" s="300" t="s">
        <v>904</v>
      </c>
      <c r="AH538" s="301"/>
      <c r="AI538" s="292">
        <v>54</v>
      </c>
      <c r="AJ538" s="301">
        <v>45180</v>
      </c>
      <c r="AK538" s="301" t="s">
        <v>892</v>
      </c>
      <c r="AL538" s="301">
        <v>45145</v>
      </c>
      <c r="AM538" s="346"/>
      <c r="AN538" s="339"/>
      <c r="AO538" s="302" t="str">
        <f>_xlfn.IFNA(IF(VLOOKUP(tabItens[[#This Row],[CÓDIGO]],tabExcluirDoEstoque[#Data],1,FALSE),"sim",""),"")</f>
        <v/>
      </c>
      <c r="AP538" s="303" t="str">
        <f ca="1">IF(OR(ISBLANK(tabItens[[#This Row],[ATA DT.VALID.]]),tabItens[[#This Row],[ATA DT.VALID.]]="",tabItens[[#This Row],[ATA DT.VALID.]]=" "),"",IF(TYPE(tabItens[[#This Row],[ATA DT.VALID.]])=1,ROUNDUP((tabItens[[#This Row],[ATA DT.VALID.]]-TODAY())/7,0),""))</f>
        <v/>
      </c>
      <c r="AQ538" s="304">
        <v>0</v>
      </c>
      <c r="AR538" s="305" t="str">
        <f>IF(ISBLANK(tabItens[[#This Row],[CÓDIGO]]),"",IFERROR(VLOOKUP(tabItens[[#This Row],[CÓDIGO]],Consumo!$C$3:$AC$862,26,FALSE),0))</f>
        <v>09.2023</v>
      </c>
      <c r="AS538" s="306">
        <f>SUMIF(Consumo!$C$3:$C$862,tabItens[[#This Row],[CÓDIGO]],Consumo!$N$3:$N$862) + SUMIF(Consumo!$C$3:$C$862,tabItens[[#This Row],[CÓDIGO]],Consumo!$O$3:$O$862) + SUMIF(Consumo!$C$3:$C$862,tabItens[[#This Row],[CÓDIGO]],Consumo!$P$3:$P$862) + SUMIF(Consumo!$C$3:$C$862,tabItens[[#This Row],[CÓDIGO]],Consumo!$Q$3:$Q$862)</f>
        <v>10</v>
      </c>
      <c r="AT538" s="306">
        <f>SUMIF(Consumo!$C$3:$C$862,tabItens[[#This Row],[CÓDIGO]],Consumo!$Z$3:$Z$862)</f>
        <v>192</v>
      </c>
      <c r="AU538" s="307">
        <f>SUMIF(Consumo!$C$3:$C$862,tabItens[[#This Row],[CÓDIGO]],Consumo!$AA$3:$AA$862)</f>
        <v>54</v>
      </c>
      <c r="AV538" s="308">
        <f>SUMIF(Consumo!$C$3:$C$862,tabItens[[#This Row],[CÓDIGO]],Consumo!$Y$3:$Y$862)</f>
        <v>15.333333333333334</v>
      </c>
      <c r="AW538" s="281">
        <f>tabItens[[#This Row],[QTDE ATUAL]] + tabItens[[#This Row],[RC QTDE]] + tabItens[[#This Row],[AF SALDO]] + tabItens[[#This Row],[Recentes]]</f>
        <v>190</v>
      </c>
      <c r="AX538" s="309">
        <v>25</v>
      </c>
      <c r="AY538" s="309">
        <v>4</v>
      </c>
      <c r="AZ538" s="309">
        <f>IF(ISBLANK(tabItens[[#This Row],[CÓDIGO]]),"",tabItens[[#This Row],[PontoMês]] * (AZ$2+tabItens[[#This Row],[PontoQtM]]))</f>
        <v>100</v>
      </c>
      <c r="BA538" s="308">
        <f>tabItens[[#This Row],[PontoPed]] - tabItens[[#This Row],[Saldo]] + (1/10)</f>
        <v>-89.9</v>
      </c>
      <c r="BB538" s="308">
        <f xml:space="preserve"> tabItens[[#This Row],[PontoMês]] * BB$2 - tabItens[[#This Row],[QTDE ATUAL]] - (1/10)</f>
        <v>-165.1</v>
      </c>
      <c r="BC538" s="310">
        <f>IF( tabItens[[#This Row],[PontoPed]]&gt;0, IF(tabItens[[#This Row],[PontoPed]]&lt;1, 1, IF( tabItens[[#This Row],[Saldo]]&gt;tabItens[[#This Row],[PontoPed]], 0, (tabItens[[#This Row],[PontoPed]]-tabItens[[#This Row],[Saldo]])/tabItens[[#This Row],[PontoPed]] ) ), 0 )</f>
        <v>0</v>
      </c>
      <c r="BD538" s="311">
        <f>ROUNDDOWN(IF( OR( AND(tabItens[[#This Row],[PontoPed]]&lt;tabItens[[#This Row],[Saldo]],tabItens[[#This Row],[Saldo]]&gt;0), tabItens[[#This Row],[PontoPed]]=0), 99, IF(AND(tabItens[[#This Row],[Saldo]]=0,tabItens[[#This Row],[PontoPed]]&gt;0), 0, (1-tabItens[[#This Row],[PctAb]])*10 ) ),0)</f>
        <v>99</v>
      </c>
      <c r="BE538" s="312">
        <f>MAX(ROUNDDOWN( IF(tabItens[[#This Row],[Abaixo]] &gt; 0,   tabItens[[#This Row],[Abaixo]] + (tabItens[[#This Row],[PontoMês]] * IF( OR( ISBLANK(tabItens[[#This Row],[ATA Nº/ANO]]), tabItens[[#This Row],[ATA Nº/ANO]] = ""),BE$2,BE$1)),0),0),0)</f>
        <v>0</v>
      </c>
      <c r="BF5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8" s="313">
        <f>SUMIF(Consumo!$C$3:$C$862,tabItens[[#This Row],[CÓDIGO]],Consumo!$E$3:$E$862)</f>
        <v>30</v>
      </c>
      <c r="BH538" s="314">
        <f>IF(AND(tabItens[[#This Row],[Pend]] &gt; 0,tabItens[[#This Row],[Consumo]] &lt;&gt; 0), tabItens[[#This Row],[Pend]] / tabItens[[#This Row],[Consumo]], 0 )</f>
        <v>0.15625</v>
      </c>
      <c r="BI538" s="313"/>
      <c r="BJ538" s="313"/>
      <c r="BK538" s="315" t="s">
        <v>907</v>
      </c>
    </row>
    <row r="539" spans="1:63" x14ac:dyDescent="0.3">
      <c r="A539" s="336">
        <v>13560</v>
      </c>
      <c r="B539" s="277" t="s">
        <v>1085</v>
      </c>
      <c r="C539" s="337" t="s">
        <v>346</v>
      </c>
      <c r="D539" s="338">
        <v>32.4</v>
      </c>
      <c r="E539" s="339"/>
      <c r="F539" s="339"/>
      <c r="G539" s="339" t="s">
        <v>892</v>
      </c>
      <c r="H539" s="281">
        <v>62</v>
      </c>
      <c r="I539" s="340">
        <v>103003</v>
      </c>
      <c r="J539" s="341">
        <v>32.4</v>
      </c>
      <c r="K539" s="342">
        <v>20</v>
      </c>
      <c r="L539" s="285">
        <f>IF(tabItens[[#This Row],[Média]] &gt; 0, tabItens[[#This Row],[QTDE ATUAL]] / tabItens[[#This Row],[Média]],999.9)</f>
        <v>39.15789473684211</v>
      </c>
      <c r="M539" s="286">
        <v>0</v>
      </c>
      <c r="N539" s="287">
        <f>tabItens[[#This Row],[VALOR UNIT.]] * tabItens[[#This Row],[LC]]</f>
        <v>0</v>
      </c>
      <c r="O539" s="344" t="s">
        <v>2139</v>
      </c>
      <c r="P539" s="289"/>
      <c r="Q539" s="345"/>
      <c r="R539" s="343"/>
      <c r="S539" s="346"/>
      <c r="T539" s="292">
        <f>ROUNDDOWN(IFERROR(tabItens[[#This Row],[ATA DT.VALID.]] - $D$1,0) / 30,0)</f>
        <v>-1507</v>
      </c>
      <c r="U539" s="277" t="s">
        <v>1083</v>
      </c>
      <c r="V539" s="293">
        <v>1</v>
      </c>
      <c r="W539" s="294" t="s">
        <v>2105</v>
      </c>
      <c r="X539" s="295">
        <v>61</v>
      </c>
      <c r="Y539" s="296">
        <v>2</v>
      </c>
      <c r="Z539" s="297"/>
      <c r="AA539" s="298"/>
      <c r="AB539" s="299"/>
      <c r="AC539" s="299"/>
      <c r="AD539" s="298"/>
      <c r="AE539" s="299"/>
      <c r="AF539" s="292"/>
      <c r="AG539" s="300" t="s">
        <v>904</v>
      </c>
      <c r="AH539" s="301"/>
      <c r="AI539" s="292">
        <v>6</v>
      </c>
      <c r="AJ539" s="301">
        <v>45180</v>
      </c>
      <c r="AK539" s="301" t="s">
        <v>892</v>
      </c>
      <c r="AL539" s="301">
        <v>45145</v>
      </c>
      <c r="AM539" s="346"/>
      <c r="AN539" s="339"/>
      <c r="AO539" s="302" t="str">
        <f>_xlfn.IFNA(IF(VLOOKUP(tabItens[[#This Row],[CÓDIGO]],tabExcluirDoEstoque[#Data],1,FALSE),"sim",""),"")</f>
        <v/>
      </c>
      <c r="AP539" s="303" t="str">
        <f ca="1">IF(OR(ISBLANK(tabItens[[#This Row],[ATA DT.VALID.]]),tabItens[[#This Row],[ATA DT.VALID.]]="",tabItens[[#This Row],[ATA DT.VALID.]]=" "),"",IF(TYPE(tabItens[[#This Row],[ATA DT.VALID.]])=1,ROUNDUP((tabItens[[#This Row],[ATA DT.VALID.]]-TODAY())/7,0),""))</f>
        <v/>
      </c>
      <c r="AQ539" s="304">
        <v>0</v>
      </c>
      <c r="AR539" s="305" t="str">
        <f>IF(ISBLANK(tabItens[[#This Row],[CÓDIGO]]),"",IFERROR(VLOOKUP(tabItens[[#This Row],[CÓDIGO]],Consumo!$C$3:$AC$862,26,FALSE),0))</f>
        <v>04.2023</v>
      </c>
      <c r="AS539" s="306">
        <f>SUMIF(Consumo!$C$3:$C$862,tabItens[[#This Row],[CÓDIGO]],Consumo!$N$3:$N$862) + SUMIF(Consumo!$C$3:$C$862,tabItens[[#This Row],[CÓDIGO]],Consumo!$O$3:$O$862) + SUMIF(Consumo!$C$3:$C$862,tabItens[[#This Row],[CÓDIGO]],Consumo!$P$3:$P$862) + SUMIF(Consumo!$C$3:$C$862,tabItens[[#This Row],[CÓDIGO]],Consumo!$Q$3:$Q$862)</f>
        <v>0</v>
      </c>
      <c r="AT539" s="306">
        <f>SUMIF(Consumo!$C$3:$C$862,tabItens[[#This Row],[CÓDIGO]],Consumo!$Z$3:$Z$862)</f>
        <v>20</v>
      </c>
      <c r="AU539" s="307">
        <f>SUMIF(Consumo!$C$3:$C$862,tabItens[[#This Row],[CÓDIGO]],Consumo!$AA$3:$AA$862)</f>
        <v>6</v>
      </c>
      <c r="AV539" s="308">
        <f>SUMIF(Consumo!$C$3:$C$862,tabItens[[#This Row],[CÓDIGO]],Consumo!$Y$3:$Y$862)</f>
        <v>1.5833333333333333</v>
      </c>
      <c r="AW539" s="281">
        <f>tabItens[[#This Row],[QTDE ATUAL]] + tabItens[[#This Row],[RC QTDE]] + tabItens[[#This Row],[AF SALDO]] + tabItens[[#This Row],[Recentes]]</f>
        <v>62</v>
      </c>
      <c r="AX539" s="309">
        <v>5</v>
      </c>
      <c r="AY539" s="309">
        <v>4</v>
      </c>
      <c r="AZ539" s="309">
        <f>IF(ISBLANK(tabItens[[#This Row],[CÓDIGO]]),"",tabItens[[#This Row],[PontoMês]] * (AZ$2+tabItens[[#This Row],[PontoQtM]]))</f>
        <v>20</v>
      </c>
      <c r="BA539" s="308">
        <f>tabItens[[#This Row],[PontoPed]] - tabItens[[#This Row],[Saldo]] + (1/10)</f>
        <v>-41.9</v>
      </c>
      <c r="BB539" s="308">
        <f xml:space="preserve"> tabItens[[#This Row],[PontoMês]] * BB$2 - tabItens[[#This Row],[QTDE ATUAL]] - (1/10)</f>
        <v>-57.1</v>
      </c>
      <c r="BC539" s="310">
        <f>IF( tabItens[[#This Row],[PontoPed]]&gt;0, IF(tabItens[[#This Row],[PontoPed]]&lt;1, 1, IF( tabItens[[#This Row],[Saldo]]&gt;tabItens[[#This Row],[PontoPed]], 0, (tabItens[[#This Row],[PontoPed]]-tabItens[[#This Row],[Saldo]])/tabItens[[#This Row],[PontoPed]] ) ), 0 )</f>
        <v>0</v>
      </c>
      <c r="BD539" s="311">
        <f>ROUNDDOWN(IF( OR( AND(tabItens[[#This Row],[PontoPed]]&lt;tabItens[[#This Row],[Saldo]],tabItens[[#This Row],[Saldo]]&gt;0), tabItens[[#This Row],[PontoPed]]=0), 99, IF(AND(tabItens[[#This Row],[Saldo]]=0,tabItens[[#This Row],[PontoPed]]&gt;0), 0, (1-tabItens[[#This Row],[PctAb]])*10 ) ),0)</f>
        <v>99</v>
      </c>
      <c r="BE539" s="312">
        <f>MAX(ROUNDDOWN( IF(tabItens[[#This Row],[Abaixo]] &gt; 0,   tabItens[[#This Row],[Abaixo]] + (tabItens[[#This Row],[PontoMês]] * IF( OR( ISBLANK(tabItens[[#This Row],[ATA Nº/ANO]]), tabItens[[#This Row],[ATA Nº/ANO]] = ""),BE$2,BE$1)),0),0),0)</f>
        <v>0</v>
      </c>
      <c r="BF5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39" s="313">
        <f>SUMIF(Consumo!$C$3:$C$862,tabItens[[#This Row],[CÓDIGO]],Consumo!$E$3:$E$862)</f>
        <v>0</v>
      </c>
      <c r="BH539" s="314">
        <f>IF(AND(tabItens[[#This Row],[Pend]] &gt; 0,tabItens[[#This Row],[Consumo]] &lt;&gt; 0), tabItens[[#This Row],[Pend]] / tabItens[[#This Row],[Consumo]], 0 )</f>
        <v>0</v>
      </c>
      <c r="BI539" s="313"/>
      <c r="BJ539" s="313"/>
      <c r="BK539" s="315" t="s">
        <v>907</v>
      </c>
    </row>
    <row r="540" spans="1:63" x14ac:dyDescent="0.3">
      <c r="A540" s="336">
        <v>13562</v>
      </c>
      <c r="B540" s="277" t="s">
        <v>1087</v>
      </c>
      <c r="C540" s="337" t="s">
        <v>346</v>
      </c>
      <c r="D540" s="338">
        <v>13.12</v>
      </c>
      <c r="E540" s="339"/>
      <c r="F540" s="339"/>
      <c r="G540" s="339" t="s">
        <v>892</v>
      </c>
      <c r="H540" s="281">
        <v>308</v>
      </c>
      <c r="I540" s="340">
        <v>103003</v>
      </c>
      <c r="J540" s="341">
        <v>13.12</v>
      </c>
      <c r="K540" s="342">
        <v>285</v>
      </c>
      <c r="L540" s="285">
        <f>IF(tabItens[[#This Row],[Média]] &gt; 0, tabItens[[#This Row],[QTDE ATUAL]] / tabItens[[#This Row],[Média]],999.9)</f>
        <v>8.4191343963553518</v>
      </c>
      <c r="M540" s="286">
        <v>0</v>
      </c>
      <c r="N540" s="287">
        <f>tabItens[[#This Row],[VALOR UNIT.]] * tabItens[[#This Row],[LC]]</f>
        <v>0</v>
      </c>
      <c r="O540" s="344" t="s">
        <v>2139</v>
      </c>
      <c r="P540" s="289"/>
      <c r="Q540" s="345"/>
      <c r="R540" s="343"/>
      <c r="S540" s="346"/>
      <c r="T540" s="292">
        <f>ROUNDDOWN(IFERROR(tabItens[[#This Row],[ATA DT.VALID.]] - $D$1,0) / 30,0)</f>
        <v>-1507</v>
      </c>
      <c r="U540" s="277" t="s">
        <v>1083</v>
      </c>
      <c r="V540" s="293">
        <v>1</v>
      </c>
      <c r="W540" s="294" t="s">
        <v>2105</v>
      </c>
      <c r="X540" s="295">
        <v>61</v>
      </c>
      <c r="Y540" s="296">
        <v>2</v>
      </c>
      <c r="Z540" s="297"/>
      <c r="AA540" s="298"/>
      <c r="AB540" s="299"/>
      <c r="AC540" s="299">
        <v>9672</v>
      </c>
      <c r="AD540" s="298">
        <v>2023</v>
      </c>
      <c r="AE540" s="299">
        <v>0</v>
      </c>
      <c r="AF540" s="292">
        <v>400</v>
      </c>
      <c r="AG540" s="300" t="s">
        <v>2087</v>
      </c>
      <c r="AH540" s="301">
        <v>45162</v>
      </c>
      <c r="AI540" s="292">
        <v>146</v>
      </c>
      <c r="AJ540" s="301">
        <v>44915</v>
      </c>
      <c r="AK540" s="301" t="s">
        <v>892</v>
      </c>
      <c r="AL540" s="301">
        <v>45145</v>
      </c>
      <c r="AM540" s="346"/>
      <c r="AN540" s="339"/>
      <c r="AO540" s="302" t="str">
        <f>_xlfn.IFNA(IF(VLOOKUP(tabItens[[#This Row],[CÓDIGO]],tabExcluirDoEstoque[#Data],1,FALSE),"sim",""),"")</f>
        <v/>
      </c>
      <c r="AP540" s="303" t="str">
        <f ca="1">IF(OR(ISBLANK(tabItens[[#This Row],[ATA DT.VALID.]]),tabItens[[#This Row],[ATA DT.VALID.]]="",tabItens[[#This Row],[ATA DT.VALID.]]=" "),"",IF(TYPE(tabItens[[#This Row],[ATA DT.VALID.]])=1,ROUNDUP((tabItens[[#This Row],[ATA DT.VALID.]]-TODAY())/7,0),""))</f>
        <v/>
      </c>
      <c r="AQ540" s="304">
        <v>0</v>
      </c>
      <c r="AR540" s="305" t="str">
        <f>IF(ISBLANK(tabItens[[#This Row],[CÓDIGO]]),"",IFERROR(VLOOKUP(tabItens[[#This Row],[CÓDIGO]],Consumo!$C$3:$AC$862,26,FALSE),0))</f>
        <v>09.2023</v>
      </c>
      <c r="AS540" s="306">
        <f>SUMIF(Consumo!$C$3:$C$862,tabItens[[#This Row],[CÓDIGO]],Consumo!$N$3:$N$862) + SUMIF(Consumo!$C$3:$C$862,tabItens[[#This Row],[CÓDIGO]],Consumo!$O$3:$O$862) + SUMIF(Consumo!$C$3:$C$862,tabItens[[#This Row],[CÓDIGO]],Consumo!$P$3:$P$862) + SUMIF(Consumo!$C$3:$C$862,tabItens[[#This Row],[CÓDIGO]],Consumo!$Q$3:$Q$862)</f>
        <v>117</v>
      </c>
      <c r="AT540" s="306">
        <f>SUMIF(Consumo!$C$3:$C$862,tabItens[[#This Row],[CÓDIGO]],Consumo!$Z$3:$Z$862)</f>
        <v>439</v>
      </c>
      <c r="AU540" s="307">
        <f>SUMIF(Consumo!$C$3:$C$862,tabItens[[#This Row],[CÓDIGO]],Consumo!$AA$3:$AA$862)</f>
        <v>61</v>
      </c>
      <c r="AV540" s="308">
        <f>SUMIF(Consumo!$C$3:$C$862,tabItens[[#This Row],[CÓDIGO]],Consumo!$Y$3:$Y$862)</f>
        <v>36.583333333333336</v>
      </c>
      <c r="AW540" s="281">
        <f>tabItens[[#This Row],[QTDE ATUAL]] + tabItens[[#This Row],[RC QTDE]] + tabItens[[#This Row],[AF SALDO]] + tabItens[[#This Row],[Recentes]]</f>
        <v>308</v>
      </c>
      <c r="AX540" s="309">
        <v>72</v>
      </c>
      <c r="AY540" s="309">
        <v>4</v>
      </c>
      <c r="AZ540" s="309">
        <f>IF(ISBLANK(tabItens[[#This Row],[CÓDIGO]]),"",tabItens[[#This Row],[PontoMês]] * (AZ$2+tabItens[[#This Row],[PontoQtM]]))</f>
        <v>288</v>
      </c>
      <c r="BA540" s="308">
        <f>tabItens[[#This Row],[PontoPed]] - tabItens[[#This Row],[Saldo]] + (1/10)</f>
        <v>-19.899999999999999</v>
      </c>
      <c r="BB540" s="308">
        <f xml:space="preserve"> tabItens[[#This Row],[PontoMês]] * BB$2 - tabItens[[#This Row],[QTDE ATUAL]] - (1/10)</f>
        <v>-236.1</v>
      </c>
      <c r="BC540" s="310">
        <f>IF( tabItens[[#This Row],[PontoPed]]&gt;0, IF(tabItens[[#This Row],[PontoPed]]&lt;1, 1, IF( tabItens[[#This Row],[Saldo]]&gt;tabItens[[#This Row],[PontoPed]], 0, (tabItens[[#This Row],[PontoPed]]-tabItens[[#This Row],[Saldo]])/tabItens[[#This Row],[PontoPed]] ) ), 0 )</f>
        <v>0</v>
      </c>
      <c r="BD540" s="311">
        <f>ROUNDDOWN(IF( OR( AND(tabItens[[#This Row],[PontoPed]]&lt;tabItens[[#This Row],[Saldo]],tabItens[[#This Row],[Saldo]]&gt;0), tabItens[[#This Row],[PontoPed]]=0), 99, IF(AND(tabItens[[#This Row],[Saldo]]=0,tabItens[[#This Row],[PontoPed]]&gt;0), 0, (1-tabItens[[#This Row],[PctAb]])*10 ) ),0)</f>
        <v>99</v>
      </c>
      <c r="BE540" s="312">
        <f>MAX(ROUNDDOWN( IF(tabItens[[#This Row],[Abaixo]] &gt; 0,   tabItens[[#This Row],[Abaixo]] + (tabItens[[#This Row],[PontoMês]] * IF( OR( ISBLANK(tabItens[[#This Row],[ATA Nº/ANO]]), tabItens[[#This Row],[ATA Nº/ANO]] = ""),BE$2,BE$1)),0),0),0)</f>
        <v>0</v>
      </c>
      <c r="BF5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0" s="313">
        <f>SUMIF(Consumo!$C$3:$C$862,tabItens[[#This Row],[CÓDIGO]],Consumo!$E$3:$E$862)</f>
        <v>0</v>
      </c>
      <c r="BH540" s="314">
        <f>IF(AND(tabItens[[#This Row],[Pend]] &gt; 0,tabItens[[#This Row],[Consumo]] &lt;&gt; 0), tabItens[[#This Row],[Pend]] / tabItens[[#This Row],[Consumo]], 0 )</f>
        <v>0</v>
      </c>
      <c r="BI540" s="313"/>
      <c r="BJ540" s="313"/>
      <c r="BK540" s="315" t="s">
        <v>907</v>
      </c>
    </row>
    <row r="541" spans="1:63" x14ac:dyDescent="0.3">
      <c r="A541" s="336">
        <v>59018</v>
      </c>
      <c r="B541" s="277" t="s">
        <v>1381</v>
      </c>
      <c r="C541" s="337" t="s">
        <v>346</v>
      </c>
      <c r="D541" s="338">
        <v>146.83000000000001</v>
      </c>
      <c r="E541" s="339"/>
      <c r="F541" s="339"/>
      <c r="G541" s="339" t="s">
        <v>892</v>
      </c>
      <c r="H541" s="281">
        <v>732</v>
      </c>
      <c r="I541" s="340">
        <v>103003</v>
      </c>
      <c r="J541" s="341">
        <v>146.83000000000001</v>
      </c>
      <c r="K541" s="342">
        <v>166</v>
      </c>
      <c r="L541" s="285">
        <f>IF(tabItens[[#This Row],[Média]] &gt; 0, tabItens[[#This Row],[QTDE ATUAL]] / tabItens[[#This Row],[Média]],999.9)</f>
        <v>62.742857142857147</v>
      </c>
      <c r="M541" s="286">
        <v>0</v>
      </c>
      <c r="N541" s="287">
        <f>tabItens[[#This Row],[VALOR UNIT.]] * tabItens[[#This Row],[LC]]</f>
        <v>0</v>
      </c>
      <c r="O541" s="344" t="s">
        <v>2139</v>
      </c>
      <c r="P541" s="289"/>
      <c r="Q541" s="345"/>
      <c r="R541" s="343"/>
      <c r="S541" s="346"/>
      <c r="T541" s="292">
        <f>ROUNDDOWN(IFERROR(tabItens[[#This Row],[ATA DT.VALID.]] - $D$1,0) / 30,0)</f>
        <v>-1507</v>
      </c>
      <c r="U541" s="277" t="s">
        <v>1300</v>
      </c>
      <c r="V541" s="293">
        <v>1</v>
      </c>
      <c r="W541" s="294" t="s">
        <v>2106</v>
      </c>
      <c r="X541" s="295">
        <v>69</v>
      </c>
      <c r="Y541" s="296">
        <v>3</v>
      </c>
      <c r="Z541" s="297"/>
      <c r="AA541" s="298"/>
      <c r="AB541" s="299"/>
      <c r="AC541" s="299"/>
      <c r="AD541" s="298"/>
      <c r="AE541" s="299"/>
      <c r="AF541" s="292"/>
      <c r="AG541" s="300" t="s">
        <v>904</v>
      </c>
      <c r="AH541" s="301"/>
      <c r="AI541" s="292">
        <v>56</v>
      </c>
      <c r="AJ541" s="301">
        <v>44579</v>
      </c>
      <c r="AK541" s="301" t="s">
        <v>892</v>
      </c>
      <c r="AL541" s="301">
        <v>44781</v>
      </c>
      <c r="AM541" s="346"/>
      <c r="AN541" s="339"/>
      <c r="AO541" s="302" t="str">
        <f>_xlfn.IFNA(IF(VLOOKUP(tabItens[[#This Row],[CÓDIGO]],tabExcluirDoEstoque[#Data],1,FALSE),"sim",""),"")</f>
        <v/>
      </c>
      <c r="AP541" s="303" t="str">
        <f ca="1">IF(OR(ISBLANK(tabItens[[#This Row],[ATA DT.VALID.]]),tabItens[[#This Row],[ATA DT.VALID.]]="",tabItens[[#This Row],[ATA DT.VALID.]]=" "),"",IF(TYPE(tabItens[[#This Row],[ATA DT.VALID.]])=1,ROUNDUP((tabItens[[#This Row],[ATA DT.VALID.]]-TODAY())/7,0),""))</f>
        <v/>
      </c>
      <c r="AQ541" s="304">
        <v>0</v>
      </c>
      <c r="AR541" s="305" t="str">
        <f>IF(ISBLANK(tabItens[[#This Row],[CÓDIGO]]),"",IFERROR(VLOOKUP(tabItens[[#This Row],[CÓDIGO]],Consumo!$C$3:$AC$862,26,FALSE),0))</f>
        <v>06.2023</v>
      </c>
      <c r="AS541" s="306">
        <f>SUMIF(Consumo!$C$3:$C$862,tabItens[[#This Row],[CÓDIGO]],Consumo!$N$3:$N$862) + SUMIF(Consumo!$C$3:$C$862,tabItens[[#This Row],[CÓDIGO]],Consumo!$O$3:$O$862) + SUMIF(Consumo!$C$3:$C$862,tabItens[[#This Row],[CÓDIGO]],Consumo!$P$3:$P$862) + SUMIF(Consumo!$C$3:$C$862,tabItens[[#This Row],[CÓDIGO]],Consumo!$Q$3:$Q$862)</f>
        <v>100</v>
      </c>
      <c r="AT541" s="306">
        <f>SUMIF(Consumo!$C$3:$C$862,tabItens[[#This Row],[CÓDIGO]],Consumo!$Z$3:$Z$862)</f>
        <v>168</v>
      </c>
      <c r="AU541" s="307">
        <f>SUMIF(Consumo!$C$3:$C$862,tabItens[[#This Row],[CÓDIGO]],Consumo!$AA$3:$AA$862)</f>
        <v>100</v>
      </c>
      <c r="AV541" s="308">
        <f>SUMIF(Consumo!$C$3:$C$862,tabItens[[#This Row],[CÓDIGO]],Consumo!$Y$3:$Y$862)</f>
        <v>11.666666666666666</v>
      </c>
      <c r="AW541" s="281">
        <f>tabItens[[#This Row],[QTDE ATUAL]] + tabItens[[#This Row],[RC QTDE]] + tabItens[[#This Row],[AF SALDO]] + tabItens[[#This Row],[Recentes]]</f>
        <v>732</v>
      </c>
      <c r="AX541" s="309">
        <v>25</v>
      </c>
      <c r="AY541" s="309">
        <v>4</v>
      </c>
      <c r="AZ541" s="309">
        <f>IF(ISBLANK(tabItens[[#This Row],[CÓDIGO]]),"",tabItens[[#This Row],[PontoMês]] * (AZ$2+tabItens[[#This Row],[PontoQtM]]))</f>
        <v>100</v>
      </c>
      <c r="BA541" s="308">
        <f>tabItens[[#This Row],[PontoPed]] - tabItens[[#This Row],[Saldo]] + (1/10)</f>
        <v>-631.9</v>
      </c>
      <c r="BB541" s="308">
        <f xml:space="preserve"> tabItens[[#This Row],[PontoMês]] * BB$2 - tabItens[[#This Row],[QTDE ATUAL]] - (1/10)</f>
        <v>-707.1</v>
      </c>
      <c r="BC541" s="310">
        <f>IF( tabItens[[#This Row],[PontoPed]]&gt;0, IF(tabItens[[#This Row],[PontoPed]]&lt;1, 1, IF( tabItens[[#This Row],[Saldo]]&gt;tabItens[[#This Row],[PontoPed]], 0, (tabItens[[#This Row],[PontoPed]]-tabItens[[#This Row],[Saldo]])/tabItens[[#This Row],[PontoPed]] ) ), 0 )</f>
        <v>0</v>
      </c>
      <c r="BD541" s="311">
        <f>ROUNDDOWN(IF( OR( AND(tabItens[[#This Row],[PontoPed]]&lt;tabItens[[#This Row],[Saldo]],tabItens[[#This Row],[Saldo]]&gt;0), tabItens[[#This Row],[PontoPed]]=0), 99, IF(AND(tabItens[[#This Row],[Saldo]]=0,tabItens[[#This Row],[PontoPed]]&gt;0), 0, (1-tabItens[[#This Row],[PctAb]])*10 ) ),0)</f>
        <v>99</v>
      </c>
      <c r="BE541" s="312">
        <f>MAX(ROUNDDOWN( IF(tabItens[[#This Row],[Abaixo]] &gt; 0,   tabItens[[#This Row],[Abaixo]] + (tabItens[[#This Row],[PontoMês]] * IF( OR( ISBLANK(tabItens[[#This Row],[ATA Nº/ANO]]), tabItens[[#This Row],[ATA Nº/ANO]] = ""),BE$2,BE$1)),0),0),0)</f>
        <v>0</v>
      </c>
      <c r="BF5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1" s="313">
        <f>SUMIF(Consumo!$C$3:$C$862,tabItens[[#This Row],[CÓDIGO]],Consumo!$E$3:$E$862)</f>
        <v>0</v>
      </c>
      <c r="BH541" s="314">
        <f>IF(AND(tabItens[[#This Row],[Pend]] &gt; 0,tabItens[[#This Row],[Consumo]] &lt;&gt; 0), tabItens[[#This Row],[Pend]] / tabItens[[#This Row],[Consumo]], 0 )</f>
        <v>0</v>
      </c>
      <c r="BI541" s="313"/>
      <c r="BJ541" s="313"/>
      <c r="BK541" s="315" t="s">
        <v>907</v>
      </c>
    </row>
    <row r="542" spans="1:63" x14ac:dyDescent="0.3">
      <c r="A542" s="336">
        <v>88740</v>
      </c>
      <c r="B542" s="277" t="s">
        <v>1554</v>
      </c>
      <c r="C542" s="337" t="s">
        <v>264</v>
      </c>
      <c r="D542" s="338">
        <v>20.079999999999998</v>
      </c>
      <c r="E542" s="339"/>
      <c r="F542" s="339"/>
      <c r="G542" s="339" t="s">
        <v>892</v>
      </c>
      <c r="H542" s="281">
        <v>74</v>
      </c>
      <c r="I542" s="340">
        <v>103003</v>
      </c>
      <c r="J542" s="341">
        <v>20.079999999999998</v>
      </c>
      <c r="K542" s="342">
        <v>84</v>
      </c>
      <c r="L542" s="285">
        <f>IF(tabItens[[#This Row],[Média]] &gt; 0, tabItens[[#This Row],[QTDE ATUAL]] / tabItens[[#This Row],[Média]],999.9)</f>
        <v>14.095238095238095</v>
      </c>
      <c r="M542" s="286">
        <v>0</v>
      </c>
      <c r="N542" s="287">
        <f>tabItens[[#This Row],[VALOR UNIT.]] * tabItens[[#This Row],[LC]]</f>
        <v>0</v>
      </c>
      <c r="O542" s="344" t="s">
        <v>2192</v>
      </c>
      <c r="P542" s="289"/>
      <c r="Q542" s="345"/>
      <c r="R542" s="343"/>
      <c r="S542" s="346"/>
      <c r="T542" s="292">
        <f>ROUNDDOWN(IFERROR(tabItens[[#This Row],[ATA DT.VALID.]] - $D$1,0) / 30,0)</f>
        <v>-1507</v>
      </c>
      <c r="U542" s="277" t="s">
        <v>1543</v>
      </c>
      <c r="V542" s="293">
        <v>1</v>
      </c>
      <c r="W542" s="294" t="s">
        <v>903</v>
      </c>
      <c r="X542" s="295">
        <v>55</v>
      </c>
      <c r="Y542" s="296">
        <v>26</v>
      </c>
      <c r="Z542" s="297"/>
      <c r="AA542" s="298"/>
      <c r="AB542" s="299"/>
      <c r="AC542" s="299"/>
      <c r="AD542" s="298"/>
      <c r="AE542" s="299"/>
      <c r="AF542" s="292"/>
      <c r="AG542" s="300" t="s">
        <v>904</v>
      </c>
      <c r="AH542" s="301"/>
      <c r="AI542" s="292">
        <v>28</v>
      </c>
      <c r="AJ542" s="301">
        <v>41173</v>
      </c>
      <c r="AK542" s="301">
        <v>38656</v>
      </c>
      <c r="AL542" s="301">
        <v>44291</v>
      </c>
      <c r="AM542" s="346"/>
      <c r="AN542" s="339"/>
      <c r="AO542" s="302" t="str">
        <f>_xlfn.IFNA(IF(VLOOKUP(tabItens[[#This Row],[CÓDIGO]],tabExcluirDoEstoque[#Data],1,FALSE),"sim",""),"")</f>
        <v/>
      </c>
      <c r="AP542" s="303" t="str">
        <f ca="1">IF(OR(ISBLANK(tabItens[[#This Row],[ATA DT.VALID.]]),tabItens[[#This Row],[ATA DT.VALID.]]="",tabItens[[#This Row],[ATA DT.VALID.]]=" "),"",IF(TYPE(tabItens[[#This Row],[ATA DT.VALID.]])=1,ROUNDUP((tabItens[[#This Row],[ATA DT.VALID.]]-TODAY())/7,0),""))</f>
        <v/>
      </c>
      <c r="AQ542" s="304">
        <v>0</v>
      </c>
      <c r="AR542" s="305" t="str">
        <f>IF(ISBLANK(tabItens[[#This Row],[CÓDIGO]]),"",IFERROR(VLOOKUP(tabItens[[#This Row],[CÓDIGO]],Consumo!$C$3:$AC$862,26,FALSE),0))</f>
        <v>08.2023</v>
      </c>
      <c r="AS542" s="306">
        <f>SUMIF(Consumo!$C$3:$C$862,tabItens[[#This Row],[CÓDIGO]],Consumo!$N$3:$N$862) + SUMIF(Consumo!$C$3:$C$862,tabItens[[#This Row],[CÓDIGO]],Consumo!$O$3:$O$862) + SUMIF(Consumo!$C$3:$C$862,tabItens[[#This Row],[CÓDIGO]],Consumo!$P$3:$P$862) + SUMIF(Consumo!$C$3:$C$862,tabItens[[#This Row],[CÓDIGO]],Consumo!$Q$3:$Q$862)</f>
        <v>10</v>
      </c>
      <c r="AT542" s="306">
        <f>SUMIF(Consumo!$C$3:$C$862,tabItens[[#This Row],[CÓDIGO]],Consumo!$Z$3:$Z$862)</f>
        <v>84</v>
      </c>
      <c r="AU542" s="307">
        <f>SUMIF(Consumo!$C$3:$C$862,tabItens[[#This Row],[CÓDIGO]],Consumo!$AA$3:$AA$862)</f>
        <v>63</v>
      </c>
      <c r="AV542" s="308">
        <f>SUMIF(Consumo!$C$3:$C$862,tabItens[[#This Row],[CÓDIGO]],Consumo!$Y$3:$Y$862)</f>
        <v>5.25</v>
      </c>
      <c r="AW542" s="281">
        <f>tabItens[[#This Row],[QTDE ATUAL]] + tabItens[[#This Row],[RC QTDE]] + tabItens[[#This Row],[AF SALDO]] + tabItens[[#This Row],[Recentes]]</f>
        <v>74</v>
      </c>
      <c r="AX542" s="309">
        <v>8</v>
      </c>
      <c r="AY542" s="309">
        <v>4</v>
      </c>
      <c r="AZ542" s="309">
        <f>IF(ISBLANK(tabItens[[#This Row],[CÓDIGO]]),"",tabItens[[#This Row],[PontoMês]] * (AZ$2+tabItens[[#This Row],[PontoQtM]]))</f>
        <v>32</v>
      </c>
      <c r="BA542" s="308">
        <f>tabItens[[#This Row],[PontoPed]] - tabItens[[#This Row],[Saldo]] + (1/10)</f>
        <v>-41.9</v>
      </c>
      <c r="BB542" s="308">
        <f xml:space="preserve"> tabItens[[#This Row],[PontoMês]] * BB$2 - tabItens[[#This Row],[QTDE ATUAL]] - (1/10)</f>
        <v>-66.099999999999994</v>
      </c>
      <c r="BC542" s="310">
        <f>IF( tabItens[[#This Row],[PontoPed]]&gt;0, IF(tabItens[[#This Row],[PontoPed]]&lt;1, 1, IF( tabItens[[#This Row],[Saldo]]&gt;tabItens[[#This Row],[PontoPed]], 0, (tabItens[[#This Row],[PontoPed]]-tabItens[[#This Row],[Saldo]])/tabItens[[#This Row],[PontoPed]] ) ), 0 )</f>
        <v>0</v>
      </c>
      <c r="BD542" s="311">
        <f>ROUNDDOWN(IF( OR( AND(tabItens[[#This Row],[PontoPed]]&lt;tabItens[[#This Row],[Saldo]],tabItens[[#This Row],[Saldo]]&gt;0), tabItens[[#This Row],[PontoPed]]=0), 99, IF(AND(tabItens[[#This Row],[Saldo]]=0,tabItens[[#This Row],[PontoPed]]&gt;0), 0, (1-tabItens[[#This Row],[PctAb]])*10 ) ),0)</f>
        <v>99</v>
      </c>
      <c r="BE542" s="312">
        <f>MAX(ROUNDDOWN( IF(tabItens[[#This Row],[Abaixo]] &gt; 0,   tabItens[[#This Row],[Abaixo]] + (tabItens[[#This Row],[PontoMês]] * IF( OR( ISBLANK(tabItens[[#This Row],[ATA Nº/ANO]]), tabItens[[#This Row],[ATA Nº/ANO]] = ""),BE$2,BE$1)),0),0),0)</f>
        <v>0</v>
      </c>
      <c r="BF5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2" s="313">
        <f>SUMIF(Consumo!$C$3:$C$862,tabItens[[#This Row],[CÓDIGO]],Consumo!$E$3:$E$862)</f>
        <v>0</v>
      </c>
      <c r="BH542" s="314">
        <f>IF(AND(tabItens[[#This Row],[Pend]] &gt; 0,tabItens[[#This Row],[Consumo]] &lt;&gt; 0), tabItens[[#This Row],[Pend]] / tabItens[[#This Row],[Consumo]], 0 )</f>
        <v>0</v>
      </c>
      <c r="BI542" s="313"/>
      <c r="BJ542" s="313"/>
      <c r="BK542" s="315" t="s">
        <v>907</v>
      </c>
    </row>
    <row r="543" spans="1:63" x14ac:dyDescent="0.3">
      <c r="A543" s="336">
        <v>88744</v>
      </c>
      <c r="B543" s="277" t="s">
        <v>1555</v>
      </c>
      <c r="C543" s="337" t="s">
        <v>264</v>
      </c>
      <c r="D543" s="338">
        <v>44</v>
      </c>
      <c r="E543" s="339"/>
      <c r="F543" s="339"/>
      <c r="G543" s="339" t="s">
        <v>892</v>
      </c>
      <c r="H543" s="281">
        <v>30</v>
      </c>
      <c r="I543" s="340">
        <v>103003</v>
      </c>
      <c r="J543" s="341">
        <v>44</v>
      </c>
      <c r="K543" s="342">
        <v>17</v>
      </c>
      <c r="L543" s="285">
        <f>IF(tabItens[[#This Row],[Média]] &gt; 0, tabItens[[#This Row],[QTDE ATUAL]] / tabItens[[#This Row],[Média]],999.9)</f>
        <v>18.947368421052634</v>
      </c>
      <c r="M543" s="286">
        <v>0</v>
      </c>
      <c r="N543" s="287">
        <f>tabItens[[#This Row],[VALOR UNIT.]] * tabItens[[#This Row],[LC]]</f>
        <v>0</v>
      </c>
      <c r="O543" s="344" t="s">
        <v>2192</v>
      </c>
      <c r="P543" s="289"/>
      <c r="Q543" s="345"/>
      <c r="R543" s="343"/>
      <c r="S543" s="346"/>
      <c r="T543" s="292">
        <f>ROUNDDOWN(IFERROR(tabItens[[#This Row],[ATA DT.VALID.]] - $D$1,0) / 30,0)</f>
        <v>-1507</v>
      </c>
      <c r="U543" s="277" t="s">
        <v>1543</v>
      </c>
      <c r="V543" s="293">
        <v>1</v>
      </c>
      <c r="W543" s="294" t="s">
        <v>903</v>
      </c>
      <c r="X543" s="295">
        <v>55</v>
      </c>
      <c r="Y543" s="296">
        <v>26</v>
      </c>
      <c r="Z543" s="297"/>
      <c r="AA543" s="298"/>
      <c r="AB543" s="299"/>
      <c r="AC543" s="299"/>
      <c r="AD543" s="298"/>
      <c r="AE543" s="299"/>
      <c r="AF543" s="292"/>
      <c r="AG543" s="300" t="s">
        <v>904</v>
      </c>
      <c r="AH543" s="301"/>
      <c r="AI543" s="292">
        <v>6</v>
      </c>
      <c r="AJ543" s="301">
        <v>44509</v>
      </c>
      <c r="AK543" s="301">
        <v>38656</v>
      </c>
      <c r="AL543" s="301">
        <v>44687</v>
      </c>
      <c r="AM543" s="346"/>
      <c r="AN543" s="339"/>
      <c r="AO543" s="302" t="str">
        <f>_xlfn.IFNA(IF(VLOOKUP(tabItens[[#This Row],[CÓDIGO]],tabExcluirDoEstoque[#Data],1,FALSE),"sim",""),"")</f>
        <v/>
      </c>
      <c r="AP543" s="303" t="str">
        <f ca="1">IF(OR(ISBLANK(tabItens[[#This Row],[ATA DT.VALID.]]),tabItens[[#This Row],[ATA DT.VALID.]]="",tabItens[[#This Row],[ATA DT.VALID.]]=" "),"",IF(TYPE(tabItens[[#This Row],[ATA DT.VALID.]])=1,ROUNDUP((tabItens[[#This Row],[ATA DT.VALID.]]-TODAY())/7,0),""))</f>
        <v/>
      </c>
      <c r="AQ543" s="304">
        <v>0</v>
      </c>
      <c r="AR543" s="305" t="str">
        <f>IF(ISBLANK(tabItens[[#This Row],[CÓDIGO]]),"",IFERROR(VLOOKUP(tabItens[[#This Row],[CÓDIGO]],Consumo!$C$3:$AC$862,26,FALSE),0))</f>
        <v>09.2023</v>
      </c>
      <c r="AS543" s="306">
        <f>SUMIF(Consumo!$C$3:$C$862,tabItens[[#This Row],[CÓDIGO]],Consumo!$N$3:$N$862) + SUMIF(Consumo!$C$3:$C$862,tabItens[[#This Row],[CÓDIGO]],Consumo!$O$3:$O$862) + SUMIF(Consumo!$C$3:$C$862,tabItens[[#This Row],[CÓDIGO]],Consumo!$P$3:$P$862) + SUMIF(Consumo!$C$3:$C$862,tabItens[[#This Row],[CÓDIGO]],Consumo!$Q$3:$Q$862)</f>
        <v>1</v>
      </c>
      <c r="AT543" s="306">
        <f>SUMIF(Consumo!$C$3:$C$862,tabItens[[#This Row],[CÓDIGO]],Consumo!$Z$3:$Z$862)</f>
        <v>19</v>
      </c>
      <c r="AU543" s="307">
        <f>SUMIF(Consumo!$C$3:$C$862,tabItens[[#This Row],[CÓDIGO]],Consumo!$AA$3:$AA$862)</f>
        <v>5</v>
      </c>
      <c r="AV543" s="308">
        <f>SUMIF(Consumo!$C$3:$C$862,tabItens[[#This Row],[CÓDIGO]],Consumo!$Y$3:$Y$862)</f>
        <v>1.5833333333333333</v>
      </c>
      <c r="AW543" s="281">
        <f>tabItens[[#This Row],[QTDE ATUAL]] + tabItens[[#This Row],[RC QTDE]] + tabItens[[#This Row],[AF SALDO]] + tabItens[[#This Row],[Recentes]]</f>
        <v>30</v>
      </c>
      <c r="AX543" s="309">
        <v>3</v>
      </c>
      <c r="AY543" s="309">
        <v>4</v>
      </c>
      <c r="AZ543" s="309">
        <f>IF(ISBLANK(tabItens[[#This Row],[CÓDIGO]]),"",tabItens[[#This Row],[PontoMês]] * (AZ$2+tabItens[[#This Row],[PontoQtM]]))</f>
        <v>12</v>
      </c>
      <c r="BA543" s="308">
        <f>tabItens[[#This Row],[PontoPed]] - tabItens[[#This Row],[Saldo]] + (1/10)</f>
        <v>-17.899999999999999</v>
      </c>
      <c r="BB543" s="308">
        <f xml:space="preserve"> tabItens[[#This Row],[PontoMês]] * BB$2 - tabItens[[#This Row],[QTDE ATUAL]] - (1/10)</f>
        <v>-27.1</v>
      </c>
      <c r="BC543" s="310">
        <f>IF( tabItens[[#This Row],[PontoPed]]&gt;0, IF(tabItens[[#This Row],[PontoPed]]&lt;1, 1, IF( tabItens[[#This Row],[Saldo]]&gt;tabItens[[#This Row],[PontoPed]], 0, (tabItens[[#This Row],[PontoPed]]-tabItens[[#This Row],[Saldo]])/tabItens[[#This Row],[PontoPed]] ) ), 0 )</f>
        <v>0</v>
      </c>
      <c r="BD543" s="311">
        <f>ROUNDDOWN(IF( OR( AND(tabItens[[#This Row],[PontoPed]]&lt;tabItens[[#This Row],[Saldo]],tabItens[[#This Row],[Saldo]]&gt;0), tabItens[[#This Row],[PontoPed]]=0), 99, IF(AND(tabItens[[#This Row],[Saldo]]=0,tabItens[[#This Row],[PontoPed]]&gt;0), 0, (1-tabItens[[#This Row],[PctAb]])*10 ) ),0)</f>
        <v>99</v>
      </c>
      <c r="BE543" s="312">
        <f>MAX(ROUNDDOWN( IF(tabItens[[#This Row],[Abaixo]] &gt; 0,   tabItens[[#This Row],[Abaixo]] + (tabItens[[#This Row],[PontoMês]] * IF( OR( ISBLANK(tabItens[[#This Row],[ATA Nº/ANO]]), tabItens[[#This Row],[ATA Nº/ANO]] = ""),BE$2,BE$1)),0),0),0)</f>
        <v>0</v>
      </c>
      <c r="BF5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3" s="313">
        <f>SUMIF(Consumo!$C$3:$C$862,tabItens[[#This Row],[CÓDIGO]],Consumo!$E$3:$E$862)</f>
        <v>0</v>
      </c>
      <c r="BH543" s="314">
        <f>IF(AND(tabItens[[#This Row],[Pend]] &gt; 0,tabItens[[#This Row],[Consumo]] &lt;&gt; 0), tabItens[[#This Row],[Pend]] / tabItens[[#This Row],[Consumo]], 0 )</f>
        <v>0</v>
      </c>
      <c r="BI543" s="313"/>
      <c r="BJ543" s="313"/>
      <c r="BK543" s="315" t="s">
        <v>907</v>
      </c>
    </row>
    <row r="544" spans="1:63" x14ac:dyDescent="0.3">
      <c r="A544" s="336">
        <v>88745</v>
      </c>
      <c r="B544" s="277" t="s">
        <v>1556</v>
      </c>
      <c r="C544" s="337" t="s">
        <v>264</v>
      </c>
      <c r="D544" s="338">
        <v>80</v>
      </c>
      <c r="E544" s="339"/>
      <c r="F544" s="339"/>
      <c r="G544" s="339" t="s">
        <v>892</v>
      </c>
      <c r="H544" s="281">
        <v>17</v>
      </c>
      <c r="I544" s="340">
        <v>103003</v>
      </c>
      <c r="J544" s="341">
        <v>80</v>
      </c>
      <c r="K544" s="342">
        <v>12</v>
      </c>
      <c r="L544" s="285">
        <f>IF(tabItens[[#This Row],[Média]] &gt; 0, tabItens[[#This Row],[QTDE ATUAL]] / tabItens[[#This Row],[Média]],999.9)</f>
        <v>18.545454545454547</v>
      </c>
      <c r="M544" s="286">
        <v>0</v>
      </c>
      <c r="N544" s="287">
        <f>tabItens[[#This Row],[VALOR UNIT.]] * tabItens[[#This Row],[LC]]</f>
        <v>0</v>
      </c>
      <c r="O544" s="344" t="s">
        <v>2192</v>
      </c>
      <c r="P544" s="289"/>
      <c r="Q544" s="345"/>
      <c r="R544" s="343"/>
      <c r="S544" s="346"/>
      <c r="T544" s="292">
        <f>ROUNDDOWN(IFERROR(tabItens[[#This Row],[ATA DT.VALID.]] - $D$1,0) / 30,0)</f>
        <v>-1507</v>
      </c>
      <c r="U544" s="277" t="s">
        <v>1543</v>
      </c>
      <c r="V544" s="293">
        <v>1</v>
      </c>
      <c r="W544" s="294" t="s">
        <v>903</v>
      </c>
      <c r="X544" s="295">
        <v>55</v>
      </c>
      <c r="Y544" s="296">
        <v>26</v>
      </c>
      <c r="Z544" s="297">
        <v>2678</v>
      </c>
      <c r="AA544" s="298">
        <v>2023</v>
      </c>
      <c r="AB544" s="299">
        <v>70</v>
      </c>
      <c r="AC544" s="299"/>
      <c r="AD544" s="298"/>
      <c r="AE544" s="299"/>
      <c r="AF544" s="292"/>
      <c r="AG544" s="300" t="s">
        <v>904</v>
      </c>
      <c r="AH544" s="301"/>
      <c r="AI544" s="292">
        <v>4</v>
      </c>
      <c r="AJ544" s="301">
        <v>44855</v>
      </c>
      <c r="AK544" s="301">
        <v>38656</v>
      </c>
      <c r="AL544" s="301">
        <v>44845</v>
      </c>
      <c r="AM544" s="346"/>
      <c r="AN544" s="339"/>
      <c r="AO544" s="302" t="str">
        <f>_xlfn.IFNA(IF(VLOOKUP(tabItens[[#This Row],[CÓDIGO]],tabExcluirDoEstoque[#Data],1,FALSE),"sim",""),"")</f>
        <v/>
      </c>
      <c r="AP544" s="303" t="str">
        <f ca="1">IF(OR(ISBLANK(tabItens[[#This Row],[ATA DT.VALID.]]),tabItens[[#This Row],[ATA DT.VALID.]]="",tabItens[[#This Row],[ATA DT.VALID.]]=" "),"",IF(TYPE(tabItens[[#This Row],[ATA DT.VALID.]])=1,ROUNDUP((tabItens[[#This Row],[ATA DT.VALID.]]-TODAY())/7,0),""))</f>
        <v/>
      </c>
      <c r="AQ544" s="304">
        <v>0</v>
      </c>
      <c r="AR544" s="305" t="str">
        <f>IF(ISBLANK(tabItens[[#This Row],[CÓDIGO]]),"",IFERROR(VLOOKUP(tabItens[[#This Row],[CÓDIGO]],Consumo!$C$3:$AC$862,26,FALSE),0))</f>
        <v>04.2023</v>
      </c>
      <c r="AS544" s="306">
        <f>SUMIF(Consumo!$C$3:$C$862,tabItens[[#This Row],[CÓDIGO]],Consumo!$N$3:$N$862) + SUMIF(Consumo!$C$3:$C$862,tabItens[[#This Row],[CÓDIGO]],Consumo!$O$3:$O$862) + SUMIF(Consumo!$C$3:$C$862,tabItens[[#This Row],[CÓDIGO]],Consumo!$P$3:$P$862) + SUMIF(Consumo!$C$3:$C$862,tabItens[[#This Row],[CÓDIGO]],Consumo!$Q$3:$Q$862)</f>
        <v>0</v>
      </c>
      <c r="AT544" s="306">
        <f>SUMIF(Consumo!$C$3:$C$862,tabItens[[#This Row],[CÓDIGO]],Consumo!$Z$3:$Z$862)</f>
        <v>12</v>
      </c>
      <c r="AU544" s="307">
        <f>SUMIF(Consumo!$C$3:$C$862,tabItens[[#This Row],[CÓDIGO]],Consumo!$AA$3:$AA$862)</f>
        <v>5</v>
      </c>
      <c r="AV544" s="308">
        <f>SUMIF(Consumo!$C$3:$C$862,tabItens[[#This Row],[CÓDIGO]],Consumo!$Y$3:$Y$862)</f>
        <v>0.91666666666666663</v>
      </c>
      <c r="AW544" s="281">
        <f>tabItens[[#This Row],[QTDE ATUAL]] + tabItens[[#This Row],[RC QTDE]] + tabItens[[#This Row],[AF SALDO]] + tabItens[[#This Row],[Recentes]]</f>
        <v>87</v>
      </c>
      <c r="AX544" s="309">
        <v>4</v>
      </c>
      <c r="AY544" s="309">
        <v>4</v>
      </c>
      <c r="AZ544" s="309">
        <f>IF(ISBLANK(tabItens[[#This Row],[CÓDIGO]]),"",tabItens[[#This Row],[PontoMês]] * (AZ$2+tabItens[[#This Row],[PontoQtM]]))</f>
        <v>16</v>
      </c>
      <c r="BA544" s="308">
        <f>tabItens[[#This Row],[PontoPed]] - tabItens[[#This Row],[Saldo]] + (1/10)</f>
        <v>-70.900000000000006</v>
      </c>
      <c r="BB544" s="308">
        <f xml:space="preserve"> tabItens[[#This Row],[PontoMês]] * BB$2 - tabItens[[#This Row],[QTDE ATUAL]] - (1/10)</f>
        <v>-13.1</v>
      </c>
      <c r="BC544" s="310">
        <f>IF( tabItens[[#This Row],[PontoPed]]&gt;0, IF(tabItens[[#This Row],[PontoPed]]&lt;1, 1, IF( tabItens[[#This Row],[Saldo]]&gt;tabItens[[#This Row],[PontoPed]], 0, (tabItens[[#This Row],[PontoPed]]-tabItens[[#This Row],[Saldo]])/tabItens[[#This Row],[PontoPed]] ) ), 0 )</f>
        <v>0</v>
      </c>
      <c r="BD544" s="311">
        <f>ROUNDDOWN(IF( OR( AND(tabItens[[#This Row],[PontoPed]]&lt;tabItens[[#This Row],[Saldo]],tabItens[[#This Row],[Saldo]]&gt;0), tabItens[[#This Row],[PontoPed]]=0), 99, IF(AND(tabItens[[#This Row],[Saldo]]=0,tabItens[[#This Row],[PontoPed]]&gt;0), 0, (1-tabItens[[#This Row],[PctAb]])*10 ) ),0)</f>
        <v>99</v>
      </c>
      <c r="BE544" s="312">
        <f>MAX(ROUNDDOWN( IF(tabItens[[#This Row],[Abaixo]] &gt; 0,   tabItens[[#This Row],[Abaixo]] + (tabItens[[#This Row],[PontoMês]] * IF( OR( ISBLANK(tabItens[[#This Row],[ATA Nº/ANO]]), tabItens[[#This Row],[ATA Nº/ANO]] = ""),BE$2,BE$1)),0),0),0)</f>
        <v>0</v>
      </c>
      <c r="BF5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4" s="313">
        <f>SUMIF(Consumo!$C$3:$C$862,tabItens[[#This Row],[CÓDIGO]],Consumo!$E$3:$E$862)</f>
        <v>0</v>
      </c>
      <c r="BH544" s="314">
        <f>IF(AND(tabItens[[#This Row],[Pend]] &gt; 0,tabItens[[#This Row],[Consumo]] &lt;&gt; 0), tabItens[[#This Row],[Pend]] / tabItens[[#This Row],[Consumo]], 0 )</f>
        <v>0</v>
      </c>
      <c r="BI544" s="313"/>
      <c r="BJ544" s="313"/>
      <c r="BK544" s="315" t="s">
        <v>907</v>
      </c>
    </row>
    <row r="545" spans="1:63" x14ac:dyDescent="0.3">
      <c r="A545" s="336">
        <v>88746</v>
      </c>
      <c r="B545" s="277" t="s">
        <v>1557</v>
      </c>
      <c r="C545" s="337" t="s">
        <v>264</v>
      </c>
      <c r="D545" s="338">
        <v>158.69999999999999</v>
      </c>
      <c r="E545" s="339"/>
      <c r="F545" s="339"/>
      <c r="G545" s="339" t="s">
        <v>892</v>
      </c>
      <c r="H545" s="281">
        <v>42</v>
      </c>
      <c r="I545" s="340">
        <v>103003</v>
      </c>
      <c r="J545" s="341">
        <v>158.69999999999999</v>
      </c>
      <c r="K545" s="342">
        <v>9</v>
      </c>
      <c r="L545" s="285">
        <f>IF(tabItens[[#This Row],[Média]] &gt; 0, tabItens[[#This Row],[QTDE ATUAL]] / tabItens[[#This Row],[Média]],999.9)</f>
        <v>72</v>
      </c>
      <c r="M545" s="286">
        <v>0</v>
      </c>
      <c r="N545" s="287">
        <f>tabItens[[#This Row],[VALOR UNIT.]] * tabItens[[#This Row],[LC]]</f>
        <v>0</v>
      </c>
      <c r="O545" s="344" t="s">
        <v>2192</v>
      </c>
      <c r="P545" s="289"/>
      <c r="Q545" s="345"/>
      <c r="R545" s="343"/>
      <c r="S545" s="346"/>
      <c r="T545" s="292">
        <f>ROUNDDOWN(IFERROR(tabItens[[#This Row],[ATA DT.VALID.]] - $D$1,0) / 30,0)</f>
        <v>-1507</v>
      </c>
      <c r="U545" s="277" t="s">
        <v>1543</v>
      </c>
      <c r="V545" s="293">
        <v>1</v>
      </c>
      <c r="W545" s="294" t="s">
        <v>903</v>
      </c>
      <c r="X545" s="295">
        <v>55</v>
      </c>
      <c r="Y545" s="296">
        <v>26</v>
      </c>
      <c r="Z545" s="297"/>
      <c r="AA545" s="298"/>
      <c r="AB545" s="299"/>
      <c r="AC545" s="299"/>
      <c r="AD545" s="298"/>
      <c r="AE545" s="299"/>
      <c r="AF545" s="292"/>
      <c r="AG545" s="300" t="s">
        <v>904</v>
      </c>
      <c r="AH545" s="301"/>
      <c r="AI545" s="292">
        <v>4</v>
      </c>
      <c r="AJ545" s="301">
        <v>43818</v>
      </c>
      <c r="AK545" s="301">
        <v>38656</v>
      </c>
      <c r="AL545" s="301">
        <v>44923</v>
      </c>
      <c r="AM545" s="346"/>
      <c r="AN545" s="339"/>
      <c r="AO545" s="302" t="str">
        <f>_xlfn.IFNA(IF(VLOOKUP(tabItens[[#This Row],[CÓDIGO]],tabExcluirDoEstoque[#Data],1,FALSE),"sim",""),"")</f>
        <v/>
      </c>
      <c r="AP545" s="303" t="str">
        <f ca="1">IF(OR(ISBLANK(tabItens[[#This Row],[ATA DT.VALID.]]),tabItens[[#This Row],[ATA DT.VALID.]]="",tabItens[[#This Row],[ATA DT.VALID.]]=" "),"",IF(TYPE(tabItens[[#This Row],[ATA DT.VALID.]])=1,ROUNDUP((tabItens[[#This Row],[ATA DT.VALID.]]-TODAY())/7,0),""))</f>
        <v/>
      </c>
      <c r="AQ545" s="304">
        <v>0</v>
      </c>
      <c r="AR545" s="305" t="str">
        <f>IF(ISBLANK(tabItens[[#This Row],[CÓDIGO]]),"",IFERROR(VLOOKUP(tabItens[[#This Row],[CÓDIGO]],Consumo!$C$3:$AC$862,26,FALSE),0))</f>
        <v>04.2023</v>
      </c>
      <c r="AS545" s="306">
        <f>SUMIF(Consumo!$C$3:$C$862,tabItens[[#This Row],[CÓDIGO]],Consumo!$N$3:$N$862) + SUMIF(Consumo!$C$3:$C$862,tabItens[[#This Row],[CÓDIGO]],Consumo!$O$3:$O$862) + SUMIF(Consumo!$C$3:$C$862,tabItens[[#This Row],[CÓDIGO]],Consumo!$P$3:$P$862) + SUMIF(Consumo!$C$3:$C$862,tabItens[[#This Row],[CÓDIGO]],Consumo!$Q$3:$Q$862)</f>
        <v>0</v>
      </c>
      <c r="AT545" s="306">
        <f>SUMIF(Consumo!$C$3:$C$862,tabItens[[#This Row],[CÓDIGO]],Consumo!$Z$3:$Z$862)</f>
        <v>9</v>
      </c>
      <c r="AU545" s="307">
        <f>SUMIF(Consumo!$C$3:$C$862,tabItens[[#This Row],[CÓDIGO]],Consumo!$AA$3:$AA$862)</f>
        <v>5</v>
      </c>
      <c r="AV545" s="308">
        <f>SUMIF(Consumo!$C$3:$C$862,tabItens[[#This Row],[CÓDIGO]],Consumo!$Y$3:$Y$862)</f>
        <v>0.58333333333333337</v>
      </c>
      <c r="AW545" s="281">
        <f>tabItens[[#This Row],[QTDE ATUAL]] + tabItens[[#This Row],[RC QTDE]] + tabItens[[#This Row],[AF SALDO]] + tabItens[[#This Row],[Recentes]]</f>
        <v>42</v>
      </c>
      <c r="AX545" s="309">
        <v>3</v>
      </c>
      <c r="AY545" s="309">
        <v>4</v>
      </c>
      <c r="AZ545" s="309">
        <f>IF(ISBLANK(tabItens[[#This Row],[CÓDIGO]]),"",tabItens[[#This Row],[PontoMês]] * (AZ$2+tabItens[[#This Row],[PontoQtM]]))</f>
        <v>12</v>
      </c>
      <c r="BA545" s="308">
        <f>tabItens[[#This Row],[PontoPed]] - tabItens[[#This Row],[Saldo]] + (1/10)</f>
        <v>-29.9</v>
      </c>
      <c r="BB545" s="308">
        <f xml:space="preserve"> tabItens[[#This Row],[PontoMês]] * BB$2 - tabItens[[#This Row],[QTDE ATUAL]] - (1/10)</f>
        <v>-39.1</v>
      </c>
      <c r="BC545" s="310">
        <f>IF( tabItens[[#This Row],[PontoPed]]&gt;0, IF(tabItens[[#This Row],[PontoPed]]&lt;1, 1, IF( tabItens[[#This Row],[Saldo]]&gt;tabItens[[#This Row],[PontoPed]], 0, (tabItens[[#This Row],[PontoPed]]-tabItens[[#This Row],[Saldo]])/tabItens[[#This Row],[PontoPed]] ) ), 0 )</f>
        <v>0</v>
      </c>
      <c r="BD545" s="311">
        <f>ROUNDDOWN(IF( OR( AND(tabItens[[#This Row],[PontoPed]]&lt;tabItens[[#This Row],[Saldo]],tabItens[[#This Row],[Saldo]]&gt;0), tabItens[[#This Row],[PontoPed]]=0), 99, IF(AND(tabItens[[#This Row],[Saldo]]=0,tabItens[[#This Row],[PontoPed]]&gt;0), 0, (1-tabItens[[#This Row],[PctAb]])*10 ) ),0)</f>
        <v>99</v>
      </c>
      <c r="BE545" s="312">
        <f>MAX(ROUNDDOWN( IF(tabItens[[#This Row],[Abaixo]] &gt; 0,   tabItens[[#This Row],[Abaixo]] + (tabItens[[#This Row],[PontoMês]] * IF( OR( ISBLANK(tabItens[[#This Row],[ATA Nº/ANO]]), tabItens[[#This Row],[ATA Nº/ANO]] = ""),BE$2,BE$1)),0),0),0)</f>
        <v>0</v>
      </c>
      <c r="BF5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5" s="313">
        <f>SUMIF(Consumo!$C$3:$C$862,tabItens[[#This Row],[CÓDIGO]],Consumo!$E$3:$E$862)</f>
        <v>0</v>
      </c>
      <c r="BH545" s="314">
        <f>IF(AND(tabItens[[#This Row],[Pend]] &gt; 0,tabItens[[#This Row],[Consumo]] &lt;&gt; 0), tabItens[[#This Row],[Pend]] / tabItens[[#This Row],[Consumo]], 0 )</f>
        <v>0</v>
      </c>
      <c r="BI545" s="313"/>
      <c r="BJ545" s="313"/>
      <c r="BK545" s="315" t="s">
        <v>907</v>
      </c>
    </row>
    <row r="546" spans="1:63" x14ac:dyDescent="0.3">
      <c r="A546" s="336">
        <v>102820</v>
      </c>
      <c r="B546" s="277" t="s">
        <v>1635</v>
      </c>
      <c r="C546" s="337" t="s">
        <v>264</v>
      </c>
      <c r="D546" s="338">
        <v>233.33</v>
      </c>
      <c r="E546" s="339"/>
      <c r="F546" s="339"/>
      <c r="G546" s="339" t="s">
        <v>892</v>
      </c>
      <c r="H546" s="281">
        <v>0</v>
      </c>
      <c r="I546" s="340">
        <v>103003</v>
      </c>
      <c r="J546" s="341">
        <v>233.33</v>
      </c>
      <c r="K546" s="342">
        <v>5</v>
      </c>
      <c r="L546" s="285">
        <f>IF(tabItens[[#This Row],[Média]] &gt; 0, tabItens[[#This Row],[QTDE ATUAL]] / tabItens[[#This Row],[Média]],999.9)</f>
        <v>0</v>
      </c>
      <c r="M546" s="286">
        <v>0</v>
      </c>
      <c r="N546" s="287">
        <f>tabItens[[#This Row],[VALOR UNIT.]] * tabItens[[#This Row],[LC]]</f>
        <v>0</v>
      </c>
      <c r="O546" s="344" t="s">
        <v>2192</v>
      </c>
      <c r="P546" s="289"/>
      <c r="Q546" s="345"/>
      <c r="R546" s="343"/>
      <c r="S546" s="346"/>
      <c r="T546" s="292">
        <f>ROUNDDOWN(IFERROR(tabItens[[#This Row],[ATA DT.VALID.]] - $D$1,0) / 30,0)</f>
        <v>-1507</v>
      </c>
      <c r="U546" s="277" t="s">
        <v>1543</v>
      </c>
      <c r="V546" s="293">
        <v>1</v>
      </c>
      <c r="W546" s="294" t="s">
        <v>903</v>
      </c>
      <c r="X546" s="295">
        <v>55</v>
      </c>
      <c r="Y546" s="296">
        <v>26</v>
      </c>
      <c r="Z546" s="297">
        <v>2234</v>
      </c>
      <c r="AA546" s="298">
        <v>2023</v>
      </c>
      <c r="AB546" s="299">
        <v>20</v>
      </c>
      <c r="AC546" s="299"/>
      <c r="AD546" s="298"/>
      <c r="AE546" s="299"/>
      <c r="AF546" s="292"/>
      <c r="AG546" s="300" t="s">
        <v>904</v>
      </c>
      <c r="AH546" s="301"/>
      <c r="AI546" s="292">
        <v>2</v>
      </c>
      <c r="AJ546" s="301">
        <v>44874</v>
      </c>
      <c r="AK546" s="301">
        <v>39374</v>
      </c>
      <c r="AL546" s="301">
        <v>44845</v>
      </c>
      <c r="AM546" s="346"/>
      <c r="AN546" s="339"/>
      <c r="AO546" s="302" t="str">
        <f>_xlfn.IFNA(IF(VLOOKUP(tabItens[[#This Row],[CÓDIGO]],tabExcluirDoEstoque[#Data],1,FALSE),"sim",""),"")</f>
        <v/>
      </c>
      <c r="AP546" s="303" t="str">
        <f ca="1">IF(OR(ISBLANK(tabItens[[#This Row],[ATA DT.VALID.]]),tabItens[[#This Row],[ATA DT.VALID.]]="",tabItens[[#This Row],[ATA DT.VALID.]]=" "),"",IF(TYPE(tabItens[[#This Row],[ATA DT.VALID.]])=1,ROUNDUP((tabItens[[#This Row],[ATA DT.VALID.]]-TODAY())/7,0),""))</f>
        <v/>
      </c>
      <c r="AQ546" s="304">
        <v>0</v>
      </c>
      <c r="AR546" s="305" t="str">
        <f>IF(ISBLANK(tabItens[[#This Row],[CÓDIGO]]),"",IFERROR(VLOOKUP(tabItens[[#This Row],[CÓDIGO]],Consumo!$C$3:$AC$862,26,FALSE),0))</f>
        <v>01.2023</v>
      </c>
      <c r="AS546" s="306">
        <f>SUMIF(Consumo!$C$3:$C$862,tabItens[[#This Row],[CÓDIGO]],Consumo!$N$3:$N$862) + SUMIF(Consumo!$C$3:$C$862,tabItens[[#This Row],[CÓDIGO]],Consumo!$O$3:$O$862) + SUMIF(Consumo!$C$3:$C$862,tabItens[[#This Row],[CÓDIGO]],Consumo!$P$3:$P$862) + SUMIF(Consumo!$C$3:$C$862,tabItens[[#This Row],[CÓDIGO]],Consumo!$Q$3:$Q$862)</f>
        <v>0</v>
      </c>
      <c r="AT546" s="306">
        <f>SUMIF(Consumo!$C$3:$C$862,tabItens[[#This Row],[CÓDIGO]],Consumo!$Z$3:$Z$862)</f>
        <v>5</v>
      </c>
      <c r="AU546" s="307">
        <f>SUMIF(Consumo!$C$3:$C$862,tabItens[[#This Row],[CÓDIGO]],Consumo!$AA$3:$AA$862)</f>
        <v>3</v>
      </c>
      <c r="AV546" s="308">
        <f>SUMIF(Consumo!$C$3:$C$862,tabItens[[#This Row],[CÓDIGO]],Consumo!$Y$3:$Y$862)</f>
        <v>0.33333333333333331</v>
      </c>
      <c r="AW546" s="281">
        <f>tabItens[[#This Row],[QTDE ATUAL]] + tabItens[[#This Row],[RC QTDE]] + tabItens[[#This Row],[AF SALDO]] + tabItens[[#This Row],[Recentes]]</f>
        <v>20</v>
      </c>
      <c r="AX546" s="309">
        <v>3</v>
      </c>
      <c r="AY546" s="309">
        <v>4</v>
      </c>
      <c r="AZ546" s="309">
        <f>IF(ISBLANK(tabItens[[#This Row],[CÓDIGO]]),"",tabItens[[#This Row],[PontoMês]] * (AZ$2+tabItens[[#This Row],[PontoQtM]]))</f>
        <v>12</v>
      </c>
      <c r="BA546" s="308">
        <f>tabItens[[#This Row],[PontoPed]] - tabItens[[#This Row],[Saldo]] + (1/10)</f>
        <v>-7.9</v>
      </c>
      <c r="BB546" s="308">
        <f xml:space="preserve"> tabItens[[#This Row],[PontoMês]] * BB$2 - tabItens[[#This Row],[QTDE ATUAL]] - (1/10)</f>
        <v>2.9</v>
      </c>
      <c r="BC546" s="310">
        <f>IF( tabItens[[#This Row],[PontoPed]]&gt;0, IF(tabItens[[#This Row],[PontoPed]]&lt;1, 1, IF( tabItens[[#This Row],[Saldo]]&gt;tabItens[[#This Row],[PontoPed]], 0, (tabItens[[#This Row],[PontoPed]]-tabItens[[#This Row],[Saldo]])/tabItens[[#This Row],[PontoPed]] ) ), 0 )</f>
        <v>0</v>
      </c>
      <c r="BD546" s="311">
        <f>ROUNDDOWN(IF( OR( AND(tabItens[[#This Row],[PontoPed]]&lt;tabItens[[#This Row],[Saldo]],tabItens[[#This Row],[Saldo]]&gt;0), tabItens[[#This Row],[PontoPed]]=0), 99, IF(AND(tabItens[[#This Row],[Saldo]]=0,tabItens[[#This Row],[PontoPed]]&gt;0), 0, (1-tabItens[[#This Row],[PctAb]])*10 ) ),0)</f>
        <v>99</v>
      </c>
      <c r="BE546" s="312">
        <f>MAX(ROUNDDOWN( IF(tabItens[[#This Row],[Abaixo]] &gt; 0,   tabItens[[#This Row],[Abaixo]] + (tabItens[[#This Row],[PontoMês]] * IF( OR( ISBLANK(tabItens[[#This Row],[ATA Nº/ANO]]), tabItens[[#This Row],[ATA Nº/ANO]] = ""),BE$2,BE$1)),0),0),0)</f>
        <v>0</v>
      </c>
      <c r="BF5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6" s="313">
        <f>SUMIF(Consumo!$C$3:$C$862,tabItens[[#This Row],[CÓDIGO]],Consumo!$E$3:$E$862)</f>
        <v>0</v>
      </c>
      <c r="BH546" s="314">
        <f>IF(AND(tabItens[[#This Row],[Pend]] &gt; 0,tabItens[[#This Row],[Consumo]] &lt;&gt; 0), tabItens[[#This Row],[Pend]] / tabItens[[#This Row],[Consumo]], 0 )</f>
        <v>0</v>
      </c>
      <c r="BI546" s="313"/>
      <c r="BJ546" s="313"/>
      <c r="BK546" s="315" t="s">
        <v>907</v>
      </c>
    </row>
    <row r="547" spans="1:63" x14ac:dyDescent="0.3">
      <c r="A547" s="336">
        <v>136898</v>
      </c>
      <c r="B547" s="277" t="s">
        <v>1985</v>
      </c>
      <c r="C547" s="337" t="s">
        <v>31</v>
      </c>
      <c r="D547" s="338">
        <v>19.920000000000002</v>
      </c>
      <c r="E547" s="339"/>
      <c r="F547" s="339"/>
      <c r="G547" s="339" t="s">
        <v>892</v>
      </c>
      <c r="H547" s="281">
        <v>0</v>
      </c>
      <c r="I547" s="340">
        <v>103003</v>
      </c>
      <c r="J547" s="341">
        <v>19.920000000000002</v>
      </c>
      <c r="K547" s="342">
        <v>122</v>
      </c>
      <c r="L547" s="285">
        <f>IF(tabItens[[#This Row],[Média]] &gt; 0, tabItens[[#This Row],[QTDE ATUAL]] / tabItens[[#This Row],[Média]],999.9)</f>
        <v>0</v>
      </c>
      <c r="M547" s="286">
        <v>0</v>
      </c>
      <c r="N547" s="287">
        <f>tabItens[[#This Row],[VALOR UNIT.]] * tabItens[[#This Row],[LC]]</f>
        <v>0</v>
      </c>
      <c r="O547" s="344" t="s">
        <v>2192</v>
      </c>
      <c r="P547" s="289"/>
      <c r="Q547" s="345"/>
      <c r="R547" s="343"/>
      <c r="S547" s="346"/>
      <c r="T547" s="292">
        <f>ROUNDDOWN(IFERROR(tabItens[[#This Row],[ATA DT.VALID.]] - $D$1,0) / 30,0)</f>
        <v>-1507</v>
      </c>
      <c r="U547" s="277" t="s">
        <v>1127</v>
      </c>
      <c r="V547" s="293">
        <v>1</v>
      </c>
      <c r="W547" s="294" t="s">
        <v>903</v>
      </c>
      <c r="X547" s="295">
        <v>55</v>
      </c>
      <c r="Y547" s="296">
        <v>49</v>
      </c>
      <c r="Z547" s="297">
        <v>2234</v>
      </c>
      <c r="AA547" s="298">
        <v>2023</v>
      </c>
      <c r="AB547" s="299">
        <v>300</v>
      </c>
      <c r="AC547" s="299"/>
      <c r="AD547" s="298"/>
      <c r="AE547" s="299"/>
      <c r="AF547" s="292"/>
      <c r="AG547" s="300" t="s">
        <v>904</v>
      </c>
      <c r="AH547" s="301"/>
      <c r="AI547" s="292">
        <v>40</v>
      </c>
      <c r="AJ547" s="301">
        <v>44957</v>
      </c>
      <c r="AK547" s="301">
        <v>43584</v>
      </c>
      <c r="AL547" s="301">
        <v>44917</v>
      </c>
      <c r="AM547" s="346"/>
      <c r="AN547" s="339"/>
      <c r="AO547" s="302" t="str">
        <f>_xlfn.IFNA(IF(VLOOKUP(tabItens[[#This Row],[CÓDIGO]],tabExcluirDoEstoque[#Data],1,FALSE),"sim",""),"")</f>
        <v/>
      </c>
      <c r="AP547" s="303" t="str">
        <f ca="1">IF(OR(ISBLANK(tabItens[[#This Row],[ATA DT.VALID.]]),tabItens[[#This Row],[ATA DT.VALID.]]="",tabItens[[#This Row],[ATA DT.VALID.]]=" "),"",IF(TYPE(tabItens[[#This Row],[ATA DT.VALID.]])=1,ROUNDUP((tabItens[[#This Row],[ATA DT.VALID.]]-TODAY())/7,0),""))</f>
        <v/>
      </c>
      <c r="AQ547" s="304">
        <v>0</v>
      </c>
      <c r="AR547" s="305" t="str">
        <f>IF(ISBLANK(tabItens[[#This Row],[CÓDIGO]]),"",IFERROR(VLOOKUP(tabItens[[#This Row],[CÓDIGO]],Consumo!$C$3:$AC$862,26,FALSE),0))</f>
        <v>02.2023</v>
      </c>
      <c r="AS547" s="306">
        <f>SUMIF(Consumo!$C$3:$C$862,tabItens[[#This Row],[CÓDIGO]],Consumo!$N$3:$N$862) + SUMIF(Consumo!$C$3:$C$862,tabItens[[#This Row],[CÓDIGO]],Consumo!$O$3:$O$862) + SUMIF(Consumo!$C$3:$C$862,tabItens[[#This Row],[CÓDIGO]],Consumo!$P$3:$P$862) + SUMIF(Consumo!$C$3:$C$862,tabItens[[#This Row],[CÓDIGO]],Consumo!$Q$3:$Q$862)</f>
        <v>0</v>
      </c>
      <c r="AT547" s="306">
        <f>SUMIF(Consumo!$C$3:$C$862,tabItens[[#This Row],[CÓDIGO]],Consumo!$Z$3:$Z$862)</f>
        <v>144</v>
      </c>
      <c r="AU547" s="307">
        <f>SUMIF(Consumo!$C$3:$C$862,tabItens[[#This Row],[CÓDIGO]],Consumo!$AA$3:$AA$862)</f>
        <v>50</v>
      </c>
      <c r="AV547" s="308">
        <f>SUMIF(Consumo!$C$3:$C$862,tabItens[[#This Row],[CÓDIGO]],Consumo!$Y$3:$Y$862)</f>
        <v>11.833333333333334</v>
      </c>
      <c r="AW547" s="281">
        <f>tabItens[[#This Row],[QTDE ATUAL]] + tabItens[[#This Row],[RC QTDE]] + tabItens[[#This Row],[AF SALDO]] + tabItens[[#This Row],[Recentes]]</f>
        <v>300</v>
      </c>
      <c r="AX547" s="309">
        <v>5</v>
      </c>
      <c r="AY547" s="309">
        <v>4</v>
      </c>
      <c r="AZ547" s="309">
        <f>IF(ISBLANK(tabItens[[#This Row],[CÓDIGO]]),"",tabItens[[#This Row],[PontoMês]] * (AZ$2+tabItens[[#This Row],[PontoQtM]]))</f>
        <v>20</v>
      </c>
      <c r="BA547" s="308">
        <f>tabItens[[#This Row],[PontoPed]] - tabItens[[#This Row],[Saldo]] + (1/10)</f>
        <v>-279.89999999999998</v>
      </c>
      <c r="BB547" s="308">
        <f xml:space="preserve"> tabItens[[#This Row],[PontoMês]] * BB$2 - tabItens[[#This Row],[QTDE ATUAL]] - (1/10)</f>
        <v>4.9000000000000004</v>
      </c>
      <c r="BC547" s="310">
        <f>IF( tabItens[[#This Row],[PontoPed]]&gt;0, IF(tabItens[[#This Row],[PontoPed]]&lt;1, 1, IF( tabItens[[#This Row],[Saldo]]&gt;tabItens[[#This Row],[PontoPed]], 0, (tabItens[[#This Row],[PontoPed]]-tabItens[[#This Row],[Saldo]])/tabItens[[#This Row],[PontoPed]] ) ), 0 )</f>
        <v>0</v>
      </c>
      <c r="BD547" s="311">
        <f>ROUNDDOWN(IF( OR( AND(tabItens[[#This Row],[PontoPed]]&lt;tabItens[[#This Row],[Saldo]],tabItens[[#This Row],[Saldo]]&gt;0), tabItens[[#This Row],[PontoPed]]=0), 99, IF(AND(tabItens[[#This Row],[Saldo]]=0,tabItens[[#This Row],[PontoPed]]&gt;0), 0, (1-tabItens[[#This Row],[PctAb]])*10 ) ),0)</f>
        <v>99</v>
      </c>
      <c r="BE547" s="312">
        <f>MAX(ROUNDDOWN( IF(tabItens[[#This Row],[Abaixo]] &gt; 0,   tabItens[[#This Row],[Abaixo]] + (tabItens[[#This Row],[PontoMês]] * IF( OR( ISBLANK(tabItens[[#This Row],[ATA Nº/ANO]]), tabItens[[#This Row],[ATA Nº/ANO]] = ""),BE$2,BE$1)),0),0),0)</f>
        <v>0</v>
      </c>
      <c r="BF5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7" s="313">
        <f>SUMIF(Consumo!$C$3:$C$862,tabItens[[#This Row],[CÓDIGO]],Consumo!$E$3:$E$862)</f>
        <v>22</v>
      </c>
      <c r="BH547" s="314">
        <f>IF(AND(tabItens[[#This Row],[Pend]] &gt; 0,tabItens[[#This Row],[Consumo]] &lt;&gt; 0), tabItens[[#This Row],[Pend]] / tabItens[[#This Row],[Consumo]], 0 )</f>
        <v>0.15277777777777779</v>
      </c>
      <c r="BI547" s="313"/>
      <c r="BJ547" s="313"/>
      <c r="BK547" s="315" t="s">
        <v>907</v>
      </c>
    </row>
    <row r="548" spans="1:63" x14ac:dyDescent="0.3">
      <c r="A548" s="336">
        <v>136896</v>
      </c>
      <c r="B548" s="277" t="s">
        <v>1984</v>
      </c>
      <c r="C548" s="337" t="s">
        <v>31</v>
      </c>
      <c r="D548" s="338">
        <v>12.6</v>
      </c>
      <c r="E548" s="339"/>
      <c r="F548" s="339"/>
      <c r="G548" s="339" t="s">
        <v>892</v>
      </c>
      <c r="H548" s="281">
        <v>27</v>
      </c>
      <c r="I548" s="340">
        <v>103003</v>
      </c>
      <c r="J548" s="341">
        <v>12.6</v>
      </c>
      <c r="K548" s="342">
        <v>849</v>
      </c>
      <c r="L548" s="285">
        <f>IF(tabItens[[#This Row],[Média]] &gt; 0, tabItens[[#This Row],[QTDE ATUAL]] / tabItens[[#This Row],[Média]],999.9)</f>
        <v>0.29697525206232811</v>
      </c>
      <c r="M548" s="286">
        <v>0</v>
      </c>
      <c r="N548" s="287">
        <f>tabItens[[#This Row],[VALOR UNIT.]] * tabItens[[#This Row],[LC]]</f>
        <v>0</v>
      </c>
      <c r="O548" s="344" t="s">
        <v>2192</v>
      </c>
      <c r="P548" s="289"/>
      <c r="Q548" s="345"/>
      <c r="R548" s="343"/>
      <c r="S548" s="346"/>
      <c r="T548" s="292">
        <f>ROUNDDOWN(IFERROR(tabItens[[#This Row],[ATA DT.VALID.]] - $D$1,0) / 30,0)</f>
        <v>-1507</v>
      </c>
      <c r="U548" s="277" t="s">
        <v>1913</v>
      </c>
      <c r="V548" s="293">
        <v>1</v>
      </c>
      <c r="W548" s="294" t="s">
        <v>903</v>
      </c>
      <c r="X548" s="295">
        <v>55</v>
      </c>
      <c r="Y548" s="296">
        <v>66</v>
      </c>
      <c r="Z548" s="297">
        <v>2679</v>
      </c>
      <c r="AA548" s="298">
        <v>2023</v>
      </c>
      <c r="AB548" s="299">
        <v>500</v>
      </c>
      <c r="AC548" s="299"/>
      <c r="AD548" s="298"/>
      <c r="AE548" s="299"/>
      <c r="AF548" s="292"/>
      <c r="AG548" s="300" t="s">
        <v>904</v>
      </c>
      <c r="AH548" s="301"/>
      <c r="AI548" s="292">
        <v>364</v>
      </c>
      <c r="AJ548" s="301">
        <v>44635</v>
      </c>
      <c r="AK548" s="301">
        <v>43584</v>
      </c>
      <c r="AL548" s="301">
        <v>44616</v>
      </c>
      <c r="AM548" s="346"/>
      <c r="AN548" s="339"/>
      <c r="AO548" s="302" t="str">
        <f>_xlfn.IFNA(IF(VLOOKUP(tabItens[[#This Row],[CÓDIGO]],tabExcluirDoEstoque[#Data],1,FALSE),"sim",""),"")</f>
        <v/>
      </c>
      <c r="AP548" s="303" t="str">
        <f ca="1">IF(OR(ISBLANK(tabItens[[#This Row],[ATA DT.VALID.]]),tabItens[[#This Row],[ATA DT.VALID.]]="",tabItens[[#This Row],[ATA DT.VALID.]]=" "),"",IF(TYPE(tabItens[[#This Row],[ATA DT.VALID.]])=1,ROUNDUP((tabItens[[#This Row],[ATA DT.VALID.]]-TODAY())/7,0),""))</f>
        <v/>
      </c>
      <c r="AQ548" s="304">
        <v>0</v>
      </c>
      <c r="AR548" s="305" t="str">
        <f>IF(ISBLANK(tabItens[[#This Row],[CÓDIGO]]),"",IFERROR(VLOOKUP(tabItens[[#This Row],[CÓDIGO]],Consumo!$C$3:$AC$862,26,FALSE),0))</f>
        <v>09.2023</v>
      </c>
      <c r="AS548" s="306">
        <f>SUMIF(Consumo!$C$3:$C$862,tabItens[[#This Row],[CÓDIGO]],Consumo!$N$3:$N$862) + SUMIF(Consumo!$C$3:$C$862,tabItens[[#This Row],[CÓDIGO]],Consumo!$O$3:$O$862) + SUMIF(Consumo!$C$3:$C$862,tabItens[[#This Row],[CÓDIGO]],Consumo!$P$3:$P$862) + SUMIF(Consumo!$C$3:$C$862,tabItens[[#This Row],[CÓDIGO]],Consumo!$Q$3:$Q$862)</f>
        <v>510</v>
      </c>
      <c r="AT548" s="306">
        <f>SUMIF(Consumo!$C$3:$C$862,tabItens[[#This Row],[CÓDIGO]],Consumo!$Z$3:$Z$862)</f>
        <v>1094</v>
      </c>
      <c r="AU548" s="307">
        <f>SUMIF(Consumo!$C$3:$C$862,tabItens[[#This Row],[CÓDIGO]],Consumo!$AA$3:$AA$862)</f>
        <v>224</v>
      </c>
      <c r="AV548" s="308">
        <f>SUMIF(Consumo!$C$3:$C$862,tabItens[[#This Row],[CÓDIGO]],Consumo!$Y$3:$Y$862)</f>
        <v>90.916666666666671</v>
      </c>
      <c r="AW548" s="281">
        <f>tabItens[[#This Row],[QTDE ATUAL]] + tabItens[[#This Row],[RC QTDE]] + tabItens[[#This Row],[AF SALDO]] + tabItens[[#This Row],[Recentes]]</f>
        <v>527</v>
      </c>
      <c r="AX548" s="309">
        <v>97</v>
      </c>
      <c r="AY548" s="309">
        <v>4</v>
      </c>
      <c r="AZ548" s="309">
        <f>IF(ISBLANK(tabItens[[#This Row],[CÓDIGO]]),"",tabItens[[#This Row],[PontoMês]] * (AZ$2+tabItens[[#This Row],[PontoQtM]]))</f>
        <v>388</v>
      </c>
      <c r="BA548" s="308">
        <f>tabItens[[#This Row],[PontoPed]] - tabItens[[#This Row],[Saldo]] + (1/10)</f>
        <v>-138.9</v>
      </c>
      <c r="BB548" s="308">
        <f xml:space="preserve"> tabItens[[#This Row],[PontoMês]] * BB$2 - tabItens[[#This Row],[QTDE ATUAL]] - (1/10)</f>
        <v>69.900000000000006</v>
      </c>
      <c r="BC548" s="310">
        <f>IF( tabItens[[#This Row],[PontoPed]]&gt;0, IF(tabItens[[#This Row],[PontoPed]]&lt;1, 1, IF( tabItens[[#This Row],[Saldo]]&gt;tabItens[[#This Row],[PontoPed]], 0, (tabItens[[#This Row],[PontoPed]]-tabItens[[#This Row],[Saldo]])/tabItens[[#This Row],[PontoPed]] ) ), 0 )</f>
        <v>0</v>
      </c>
      <c r="BD548" s="311">
        <f>ROUNDDOWN(IF( OR( AND(tabItens[[#This Row],[PontoPed]]&lt;tabItens[[#This Row],[Saldo]],tabItens[[#This Row],[Saldo]]&gt;0), tabItens[[#This Row],[PontoPed]]=0), 99, IF(AND(tabItens[[#This Row],[Saldo]]=0,tabItens[[#This Row],[PontoPed]]&gt;0), 0, (1-tabItens[[#This Row],[PctAb]])*10 ) ),0)</f>
        <v>99</v>
      </c>
      <c r="BE548" s="312">
        <f>MAX(ROUNDDOWN( IF(tabItens[[#This Row],[Abaixo]] &gt; 0,   tabItens[[#This Row],[Abaixo]] + (tabItens[[#This Row],[PontoMês]] * IF( OR( ISBLANK(tabItens[[#This Row],[ATA Nº/ANO]]), tabItens[[#This Row],[ATA Nº/ANO]] = ""),BE$2,BE$1)),0),0),0)</f>
        <v>0</v>
      </c>
      <c r="BF5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8" s="313">
        <f>SUMIF(Consumo!$C$3:$C$862,tabItens[[#This Row],[CÓDIGO]],Consumo!$E$3:$E$862)</f>
        <v>0</v>
      </c>
      <c r="BH548" s="314">
        <f>IF(AND(tabItens[[#This Row],[Pend]] &gt; 0,tabItens[[#This Row],[Consumo]] &lt;&gt; 0), tabItens[[#This Row],[Pend]] / tabItens[[#This Row],[Consumo]], 0 )</f>
        <v>0</v>
      </c>
      <c r="BI548" s="313"/>
      <c r="BJ548" s="313"/>
      <c r="BK548" s="315" t="s">
        <v>907</v>
      </c>
    </row>
    <row r="549" spans="1:63" x14ac:dyDescent="0.3">
      <c r="A549" s="336">
        <v>130634</v>
      </c>
      <c r="B549" s="277" t="s">
        <v>1849</v>
      </c>
      <c r="C549" s="337" t="s">
        <v>264</v>
      </c>
      <c r="D549" s="338">
        <v>15.95</v>
      </c>
      <c r="E549" s="339"/>
      <c r="F549" s="339"/>
      <c r="G549" s="339" t="s">
        <v>892</v>
      </c>
      <c r="H549" s="281">
        <v>752</v>
      </c>
      <c r="I549" s="340">
        <v>103003</v>
      </c>
      <c r="J549" s="341">
        <v>15.95</v>
      </c>
      <c r="K549" s="342">
        <v>1148</v>
      </c>
      <c r="L549" s="285">
        <f>IF(tabItens[[#This Row],[Média]] &gt; 0, tabItens[[#This Row],[QTDE ATUAL]] / tabItens[[#This Row],[Média]],999.9)</f>
        <v>7.2598551890587295</v>
      </c>
      <c r="M549" s="286">
        <v>0</v>
      </c>
      <c r="N549" s="287">
        <f>tabItens[[#This Row],[VALOR UNIT.]] * tabItens[[#This Row],[LC]]</f>
        <v>0</v>
      </c>
      <c r="O549" s="344" t="s">
        <v>2188</v>
      </c>
      <c r="P549" s="289"/>
      <c r="Q549" s="345"/>
      <c r="R549" s="343"/>
      <c r="S549" s="346"/>
      <c r="T549" s="292">
        <f>ROUNDDOWN(IFERROR(tabItens[[#This Row],[ATA DT.VALID.]] - $D$1,0) / 30,0)</f>
        <v>-1507</v>
      </c>
      <c r="U549" s="277" t="s">
        <v>1605</v>
      </c>
      <c r="V549" s="293">
        <v>1</v>
      </c>
      <c r="W549" s="294" t="s">
        <v>906</v>
      </c>
      <c r="X549" s="295">
        <v>51</v>
      </c>
      <c r="Y549" s="296">
        <v>24</v>
      </c>
      <c r="Z549" s="297"/>
      <c r="AA549" s="298"/>
      <c r="AB549" s="299"/>
      <c r="AC549" s="299"/>
      <c r="AD549" s="298"/>
      <c r="AE549" s="299"/>
      <c r="AF549" s="292"/>
      <c r="AG549" s="300" t="s">
        <v>904</v>
      </c>
      <c r="AH549" s="301"/>
      <c r="AI549" s="292">
        <v>832</v>
      </c>
      <c r="AJ549" s="301">
        <v>44924</v>
      </c>
      <c r="AK549" s="301">
        <v>42208</v>
      </c>
      <c r="AL549" s="301">
        <v>45000</v>
      </c>
      <c r="AM549" s="346"/>
      <c r="AN549" s="339"/>
      <c r="AO549" s="302" t="str">
        <f>_xlfn.IFNA(IF(VLOOKUP(tabItens[[#This Row],[CÓDIGO]],tabExcluirDoEstoque[#Data],1,FALSE),"sim",""),"")</f>
        <v/>
      </c>
      <c r="AP549" s="303" t="str">
        <f ca="1">IF(OR(ISBLANK(tabItens[[#This Row],[ATA DT.VALID.]]),tabItens[[#This Row],[ATA DT.VALID.]]="",tabItens[[#This Row],[ATA DT.VALID.]]=" "),"",IF(TYPE(tabItens[[#This Row],[ATA DT.VALID.]])=1,ROUNDUP((tabItens[[#This Row],[ATA DT.VALID.]]-TODAY())/7,0),""))</f>
        <v/>
      </c>
      <c r="AQ549" s="304">
        <v>0</v>
      </c>
      <c r="AR549" s="305" t="str">
        <f>IF(ISBLANK(tabItens[[#This Row],[CÓDIGO]]),"",IFERROR(VLOOKUP(tabItens[[#This Row],[CÓDIGO]],Consumo!$C$3:$AC$862,26,FALSE),0))</f>
        <v>09.2023</v>
      </c>
      <c r="AS549" s="306">
        <f>SUMIF(Consumo!$C$3:$C$862,tabItens[[#This Row],[CÓDIGO]],Consumo!$N$3:$N$862) + SUMIF(Consumo!$C$3:$C$862,tabItens[[#This Row],[CÓDIGO]],Consumo!$O$3:$O$862) + SUMIF(Consumo!$C$3:$C$862,tabItens[[#This Row],[CÓDIGO]],Consumo!$P$3:$P$862) + SUMIF(Consumo!$C$3:$C$862,tabItens[[#This Row],[CÓDIGO]],Consumo!$Q$3:$Q$862)</f>
        <v>426</v>
      </c>
      <c r="AT549" s="306">
        <f>SUMIF(Consumo!$C$3:$C$862,tabItens[[#This Row],[CÓDIGO]],Consumo!$Z$3:$Z$862)</f>
        <v>1297</v>
      </c>
      <c r="AU549" s="307">
        <f>SUMIF(Consumo!$C$3:$C$862,tabItens[[#This Row],[CÓDIGO]],Consumo!$AA$3:$AA$862)</f>
        <v>409</v>
      </c>
      <c r="AV549" s="308">
        <f>SUMIF(Consumo!$C$3:$C$862,tabItens[[#This Row],[CÓDIGO]],Consumo!$Y$3:$Y$862)</f>
        <v>103.58333333333333</v>
      </c>
      <c r="AW549" s="281">
        <f>tabItens[[#This Row],[QTDE ATUAL]] + tabItens[[#This Row],[RC QTDE]] + tabItens[[#This Row],[AF SALDO]] + tabItens[[#This Row],[Recentes]]</f>
        <v>752</v>
      </c>
      <c r="AX549" s="309">
        <v>113</v>
      </c>
      <c r="AY549" s="309">
        <v>4</v>
      </c>
      <c r="AZ549" s="309">
        <f>IF(ISBLANK(tabItens[[#This Row],[CÓDIGO]]),"",tabItens[[#This Row],[PontoMês]] * (AZ$2+tabItens[[#This Row],[PontoQtM]]))</f>
        <v>452</v>
      </c>
      <c r="BA549" s="308">
        <f>tabItens[[#This Row],[PontoPed]] - tabItens[[#This Row],[Saldo]] + (1/10)</f>
        <v>-299.89999999999998</v>
      </c>
      <c r="BB549" s="308">
        <f xml:space="preserve"> tabItens[[#This Row],[PontoMês]] * BB$2 - tabItens[[#This Row],[QTDE ATUAL]] - (1/10)</f>
        <v>-639.1</v>
      </c>
      <c r="BC549" s="310">
        <f>IF( tabItens[[#This Row],[PontoPed]]&gt;0, IF(tabItens[[#This Row],[PontoPed]]&lt;1, 1, IF( tabItens[[#This Row],[Saldo]]&gt;tabItens[[#This Row],[PontoPed]], 0, (tabItens[[#This Row],[PontoPed]]-tabItens[[#This Row],[Saldo]])/tabItens[[#This Row],[PontoPed]] ) ), 0 )</f>
        <v>0</v>
      </c>
      <c r="BD549" s="311">
        <f>ROUNDDOWN(IF( OR( AND(tabItens[[#This Row],[PontoPed]]&lt;tabItens[[#This Row],[Saldo]],tabItens[[#This Row],[Saldo]]&gt;0), tabItens[[#This Row],[PontoPed]]=0), 99, IF(AND(tabItens[[#This Row],[Saldo]]=0,tabItens[[#This Row],[PontoPed]]&gt;0), 0, (1-tabItens[[#This Row],[PctAb]])*10 ) ),0)</f>
        <v>99</v>
      </c>
      <c r="BE549" s="312">
        <f>MAX(ROUNDDOWN( IF(tabItens[[#This Row],[Abaixo]] &gt; 0,   tabItens[[#This Row],[Abaixo]] + (tabItens[[#This Row],[PontoMês]] * IF( OR( ISBLANK(tabItens[[#This Row],[ATA Nº/ANO]]), tabItens[[#This Row],[ATA Nº/ANO]] = ""),BE$2,BE$1)),0),0),0)</f>
        <v>0</v>
      </c>
      <c r="BF5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49" s="313">
        <f>SUMIF(Consumo!$C$3:$C$862,tabItens[[#This Row],[CÓDIGO]],Consumo!$E$3:$E$862)</f>
        <v>0</v>
      </c>
      <c r="BH549" s="314">
        <f>IF(AND(tabItens[[#This Row],[Pend]] &gt; 0,tabItens[[#This Row],[Consumo]] &lt;&gt; 0), tabItens[[#This Row],[Pend]] / tabItens[[#This Row],[Consumo]], 0 )</f>
        <v>0</v>
      </c>
      <c r="BI549" s="313"/>
      <c r="BJ549" s="313"/>
      <c r="BK549" s="315" t="s">
        <v>907</v>
      </c>
    </row>
    <row r="550" spans="1:63" x14ac:dyDescent="0.3">
      <c r="A550" s="336">
        <v>115840</v>
      </c>
      <c r="B550" s="277" t="s">
        <v>1761</v>
      </c>
      <c r="C550" s="337" t="s">
        <v>31</v>
      </c>
      <c r="D550" s="338">
        <v>849.2</v>
      </c>
      <c r="E550" s="339"/>
      <c r="F550" s="339"/>
      <c r="G550" s="339" t="s">
        <v>892</v>
      </c>
      <c r="H550" s="281">
        <v>25</v>
      </c>
      <c r="I550" s="340">
        <v>103003</v>
      </c>
      <c r="J550" s="341">
        <v>849.2</v>
      </c>
      <c r="K550" s="342">
        <v>7</v>
      </c>
      <c r="L550" s="285">
        <f>IF(tabItens[[#This Row],[Média]] &gt; 0, tabItens[[#This Row],[QTDE ATUAL]] / tabItens[[#This Row],[Média]],999.9)</f>
        <v>60</v>
      </c>
      <c r="M550" s="286">
        <v>0</v>
      </c>
      <c r="N550" s="287">
        <f>tabItens[[#This Row],[VALOR UNIT.]] * tabItens[[#This Row],[LC]]</f>
        <v>0</v>
      </c>
      <c r="O550" s="344" t="s">
        <v>2188</v>
      </c>
      <c r="P550" s="289"/>
      <c r="Q550" s="345"/>
      <c r="R550" s="343"/>
      <c r="S550" s="346"/>
      <c r="T550" s="292">
        <f>ROUNDDOWN(IFERROR(tabItens[[#This Row],[ATA DT.VALID.]] - $D$1,0) / 30,0)</f>
        <v>-1507</v>
      </c>
      <c r="U550" s="277" t="s">
        <v>1253</v>
      </c>
      <c r="V550" s="293">
        <v>1</v>
      </c>
      <c r="W550" s="294" t="s">
        <v>906</v>
      </c>
      <c r="X550" s="295">
        <v>51</v>
      </c>
      <c r="Y550" s="296">
        <v>26</v>
      </c>
      <c r="Z550" s="297"/>
      <c r="AA550" s="298"/>
      <c r="AB550" s="299"/>
      <c r="AC550" s="299"/>
      <c r="AD550" s="298"/>
      <c r="AE550" s="299"/>
      <c r="AF550" s="292"/>
      <c r="AG550" s="300" t="s">
        <v>904</v>
      </c>
      <c r="AH550" s="301"/>
      <c r="AI550" s="292">
        <v>2</v>
      </c>
      <c r="AJ550" s="301">
        <v>44188</v>
      </c>
      <c r="AK550" s="301">
        <v>40357</v>
      </c>
      <c r="AL550" s="301">
        <v>44176</v>
      </c>
      <c r="AM550" s="346"/>
      <c r="AN550" s="339"/>
      <c r="AO550" s="302" t="str">
        <f>_xlfn.IFNA(IF(VLOOKUP(tabItens[[#This Row],[CÓDIGO]],tabExcluirDoEstoque[#Data],1,FALSE),"sim",""),"")</f>
        <v/>
      </c>
      <c r="AP550" s="303" t="str">
        <f ca="1">IF(OR(ISBLANK(tabItens[[#This Row],[ATA DT.VALID.]]),tabItens[[#This Row],[ATA DT.VALID.]]="",tabItens[[#This Row],[ATA DT.VALID.]]=" "),"",IF(TYPE(tabItens[[#This Row],[ATA DT.VALID.]])=1,ROUNDUP((tabItens[[#This Row],[ATA DT.VALID.]]-TODAY())/7,0),""))</f>
        <v/>
      </c>
      <c r="AQ550" s="304">
        <v>0</v>
      </c>
      <c r="AR550" s="305" t="str">
        <f>IF(ISBLANK(tabItens[[#This Row],[CÓDIGO]]),"",IFERROR(VLOOKUP(tabItens[[#This Row],[CÓDIGO]],Consumo!$C$3:$AC$862,26,FALSE),0))</f>
        <v>07.2023</v>
      </c>
      <c r="AS550" s="306">
        <f>SUMIF(Consumo!$C$3:$C$862,tabItens[[#This Row],[CÓDIGO]],Consumo!$N$3:$N$862) + SUMIF(Consumo!$C$3:$C$862,tabItens[[#This Row],[CÓDIGO]],Consumo!$O$3:$O$862) + SUMIF(Consumo!$C$3:$C$862,tabItens[[#This Row],[CÓDIGO]],Consumo!$P$3:$P$862) + SUMIF(Consumo!$C$3:$C$862,tabItens[[#This Row],[CÓDIGO]],Consumo!$Q$3:$Q$862)</f>
        <v>7</v>
      </c>
      <c r="AT550" s="306">
        <f>SUMIF(Consumo!$C$3:$C$862,tabItens[[#This Row],[CÓDIGO]],Consumo!$Z$3:$Z$862)</f>
        <v>7</v>
      </c>
      <c r="AU550" s="307">
        <f>SUMIF(Consumo!$C$3:$C$862,tabItens[[#This Row],[CÓDIGO]],Consumo!$AA$3:$AA$862)</f>
        <v>6</v>
      </c>
      <c r="AV550" s="308">
        <f>SUMIF(Consumo!$C$3:$C$862,tabItens[[#This Row],[CÓDIGO]],Consumo!$Y$3:$Y$862)</f>
        <v>0.41666666666666669</v>
      </c>
      <c r="AW550" s="281">
        <f>tabItens[[#This Row],[QTDE ATUAL]] + tabItens[[#This Row],[RC QTDE]] + tabItens[[#This Row],[AF SALDO]] + tabItens[[#This Row],[Recentes]]</f>
        <v>25</v>
      </c>
      <c r="AX550" s="309">
        <v>3</v>
      </c>
      <c r="AY550" s="309">
        <v>4</v>
      </c>
      <c r="AZ550" s="309">
        <f>IF(ISBLANK(tabItens[[#This Row],[CÓDIGO]]),"",tabItens[[#This Row],[PontoMês]] * (AZ$2+tabItens[[#This Row],[PontoQtM]]))</f>
        <v>12</v>
      </c>
      <c r="BA550" s="308">
        <f>tabItens[[#This Row],[PontoPed]] - tabItens[[#This Row],[Saldo]] + (1/10)</f>
        <v>-12.9</v>
      </c>
      <c r="BB550" s="308">
        <f xml:space="preserve"> tabItens[[#This Row],[PontoMês]] * BB$2 - tabItens[[#This Row],[QTDE ATUAL]] - (1/10)</f>
        <v>-22.1</v>
      </c>
      <c r="BC550" s="310">
        <f>IF( tabItens[[#This Row],[PontoPed]]&gt;0, IF(tabItens[[#This Row],[PontoPed]]&lt;1, 1, IF( tabItens[[#This Row],[Saldo]]&gt;tabItens[[#This Row],[PontoPed]], 0, (tabItens[[#This Row],[PontoPed]]-tabItens[[#This Row],[Saldo]])/tabItens[[#This Row],[PontoPed]] ) ), 0 )</f>
        <v>0</v>
      </c>
      <c r="BD550" s="311">
        <f>ROUNDDOWN(IF( OR( AND(tabItens[[#This Row],[PontoPed]]&lt;tabItens[[#This Row],[Saldo]],tabItens[[#This Row],[Saldo]]&gt;0), tabItens[[#This Row],[PontoPed]]=0), 99, IF(AND(tabItens[[#This Row],[Saldo]]=0,tabItens[[#This Row],[PontoPed]]&gt;0), 0, (1-tabItens[[#This Row],[PctAb]])*10 ) ),0)</f>
        <v>99</v>
      </c>
      <c r="BE550" s="312">
        <f>MAX(ROUNDDOWN( IF(tabItens[[#This Row],[Abaixo]] &gt; 0,   tabItens[[#This Row],[Abaixo]] + (tabItens[[#This Row],[PontoMês]] * IF( OR( ISBLANK(tabItens[[#This Row],[ATA Nº/ANO]]), tabItens[[#This Row],[ATA Nº/ANO]] = ""),BE$2,BE$1)),0),0),0)</f>
        <v>0</v>
      </c>
      <c r="BF5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0" s="313">
        <f>SUMIF(Consumo!$C$3:$C$862,tabItens[[#This Row],[CÓDIGO]],Consumo!$E$3:$E$862)</f>
        <v>0</v>
      </c>
      <c r="BH550" s="314">
        <f>IF(AND(tabItens[[#This Row],[Pend]] &gt; 0,tabItens[[#This Row],[Consumo]] &lt;&gt; 0), tabItens[[#This Row],[Pend]] / tabItens[[#This Row],[Consumo]], 0 )</f>
        <v>0</v>
      </c>
      <c r="BI550" s="313"/>
      <c r="BJ550" s="313"/>
      <c r="BK550" s="315" t="s">
        <v>907</v>
      </c>
    </row>
    <row r="551" spans="1:63" x14ac:dyDescent="0.3">
      <c r="A551" s="336">
        <v>78509</v>
      </c>
      <c r="B551" s="277" t="s">
        <v>1495</v>
      </c>
      <c r="C551" s="337" t="s">
        <v>264</v>
      </c>
      <c r="D551" s="338">
        <v>206.5</v>
      </c>
      <c r="E551" s="339"/>
      <c r="F551" s="339"/>
      <c r="G551" s="339" t="s">
        <v>892</v>
      </c>
      <c r="H551" s="281">
        <v>9</v>
      </c>
      <c r="I551" s="340">
        <v>103003</v>
      </c>
      <c r="J551" s="341">
        <v>206.5</v>
      </c>
      <c r="K551" s="342">
        <v>15</v>
      </c>
      <c r="L551" s="285">
        <f>IF(tabItens[[#This Row],[Média]] &gt; 0, tabItens[[#This Row],[QTDE ATUAL]] / tabItens[[#This Row],[Média]],999.9)</f>
        <v>6.3529411764705879</v>
      </c>
      <c r="M551" s="286">
        <v>0</v>
      </c>
      <c r="N551" s="287">
        <f>tabItens[[#This Row],[VALOR UNIT.]] * tabItens[[#This Row],[LC]]</f>
        <v>0</v>
      </c>
      <c r="O551" s="344" t="s">
        <v>2188</v>
      </c>
      <c r="P551" s="289"/>
      <c r="Q551" s="345"/>
      <c r="R551" s="343"/>
      <c r="S551" s="346"/>
      <c r="T551" s="292">
        <f>ROUNDDOWN(IFERROR(tabItens[[#This Row],[ATA DT.VALID.]] - $D$1,0) / 30,0)</f>
        <v>-1507</v>
      </c>
      <c r="U551" s="277" t="s">
        <v>1487</v>
      </c>
      <c r="V551" s="293">
        <v>1</v>
      </c>
      <c r="W551" s="294" t="s">
        <v>906</v>
      </c>
      <c r="X551" s="295">
        <v>51</v>
      </c>
      <c r="Y551" s="296">
        <v>36</v>
      </c>
      <c r="Z551" s="297"/>
      <c r="AA551" s="298"/>
      <c r="AB551" s="299"/>
      <c r="AC551" s="299"/>
      <c r="AD551" s="298"/>
      <c r="AE551" s="299"/>
      <c r="AF551" s="292"/>
      <c r="AG551" s="300" t="s">
        <v>904</v>
      </c>
      <c r="AH551" s="301"/>
      <c r="AI551" s="292">
        <v>6</v>
      </c>
      <c r="AJ551" s="301">
        <v>45180</v>
      </c>
      <c r="AK551" s="301">
        <v>38100</v>
      </c>
      <c r="AL551" s="301">
        <v>45131</v>
      </c>
      <c r="AM551" s="346"/>
      <c r="AN551" s="339"/>
      <c r="AO551" s="302" t="str">
        <f>_xlfn.IFNA(IF(VLOOKUP(tabItens[[#This Row],[CÓDIGO]],tabExcluirDoEstoque[#Data],1,FALSE),"sim",""),"")</f>
        <v/>
      </c>
      <c r="AP551" s="303" t="str">
        <f ca="1">IF(OR(ISBLANK(tabItens[[#This Row],[ATA DT.VALID.]]),tabItens[[#This Row],[ATA DT.VALID.]]="",tabItens[[#This Row],[ATA DT.VALID.]]=" "),"",IF(TYPE(tabItens[[#This Row],[ATA DT.VALID.]])=1,ROUNDUP((tabItens[[#This Row],[ATA DT.VALID.]]-TODAY())/7,0),""))</f>
        <v/>
      </c>
      <c r="AQ551" s="304">
        <v>0</v>
      </c>
      <c r="AR551" s="305" t="str">
        <f>IF(ISBLANK(tabItens[[#This Row],[CÓDIGO]]),"",IFERROR(VLOOKUP(tabItens[[#This Row],[CÓDIGO]],Consumo!$C$3:$AC$862,26,FALSE),0))</f>
        <v>09.2023</v>
      </c>
      <c r="AS551" s="306">
        <f>SUMIF(Consumo!$C$3:$C$862,tabItens[[#This Row],[CÓDIGO]],Consumo!$N$3:$N$862) + SUMIF(Consumo!$C$3:$C$862,tabItens[[#This Row],[CÓDIGO]],Consumo!$O$3:$O$862) + SUMIF(Consumo!$C$3:$C$862,tabItens[[#This Row],[CÓDIGO]],Consumo!$P$3:$P$862) + SUMIF(Consumo!$C$3:$C$862,tabItens[[#This Row],[CÓDIGO]],Consumo!$Q$3:$Q$862)</f>
        <v>4</v>
      </c>
      <c r="AT551" s="306">
        <f>SUMIF(Consumo!$C$3:$C$862,tabItens[[#This Row],[CÓDIGO]],Consumo!$Z$3:$Z$862)</f>
        <v>17</v>
      </c>
      <c r="AU551" s="307">
        <f>SUMIF(Consumo!$C$3:$C$862,tabItens[[#This Row],[CÓDIGO]],Consumo!$AA$3:$AA$862)</f>
        <v>4</v>
      </c>
      <c r="AV551" s="308">
        <f>SUMIF(Consumo!$C$3:$C$862,tabItens[[#This Row],[CÓDIGO]],Consumo!$Y$3:$Y$862)</f>
        <v>1.4166666666666667</v>
      </c>
      <c r="AW551" s="281">
        <f>tabItens[[#This Row],[QTDE ATUAL]] + tabItens[[#This Row],[RC QTDE]] + tabItens[[#This Row],[AF SALDO]] + tabItens[[#This Row],[Recentes]]</f>
        <v>9</v>
      </c>
      <c r="AX551" s="309">
        <v>1</v>
      </c>
      <c r="AY551" s="309">
        <v>4</v>
      </c>
      <c r="AZ551" s="309">
        <f>IF(ISBLANK(tabItens[[#This Row],[CÓDIGO]]),"",tabItens[[#This Row],[PontoMês]] * (AZ$2+tabItens[[#This Row],[PontoQtM]]))</f>
        <v>4</v>
      </c>
      <c r="BA551" s="308">
        <f>tabItens[[#This Row],[PontoPed]] - tabItens[[#This Row],[Saldo]] + (1/10)</f>
        <v>-4.9000000000000004</v>
      </c>
      <c r="BB551" s="308">
        <f xml:space="preserve"> tabItens[[#This Row],[PontoMês]] * BB$2 - tabItens[[#This Row],[QTDE ATUAL]] - (1/10)</f>
        <v>-8.1</v>
      </c>
      <c r="BC551" s="310">
        <f>IF( tabItens[[#This Row],[PontoPed]]&gt;0, IF(tabItens[[#This Row],[PontoPed]]&lt;1, 1, IF( tabItens[[#This Row],[Saldo]]&gt;tabItens[[#This Row],[PontoPed]], 0, (tabItens[[#This Row],[PontoPed]]-tabItens[[#This Row],[Saldo]])/tabItens[[#This Row],[PontoPed]] ) ), 0 )</f>
        <v>0</v>
      </c>
      <c r="BD551" s="311">
        <f>ROUNDDOWN(IF( OR( AND(tabItens[[#This Row],[PontoPed]]&lt;tabItens[[#This Row],[Saldo]],tabItens[[#This Row],[Saldo]]&gt;0), tabItens[[#This Row],[PontoPed]]=0), 99, IF(AND(tabItens[[#This Row],[Saldo]]=0,tabItens[[#This Row],[PontoPed]]&gt;0), 0, (1-tabItens[[#This Row],[PctAb]])*10 ) ),0)</f>
        <v>99</v>
      </c>
      <c r="BE551" s="312">
        <f>MAX(ROUNDDOWN( IF(tabItens[[#This Row],[Abaixo]] &gt; 0,   tabItens[[#This Row],[Abaixo]] + (tabItens[[#This Row],[PontoMês]] * IF( OR( ISBLANK(tabItens[[#This Row],[ATA Nº/ANO]]), tabItens[[#This Row],[ATA Nº/ANO]] = ""),BE$2,BE$1)),0),0),0)</f>
        <v>0</v>
      </c>
      <c r="BF55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1" s="313">
        <f>SUMIF(Consumo!$C$3:$C$862,tabItens[[#This Row],[CÓDIGO]],Consumo!$E$3:$E$862)</f>
        <v>1</v>
      </c>
      <c r="BH551" s="314">
        <f>IF(AND(tabItens[[#This Row],[Pend]] &gt; 0,tabItens[[#This Row],[Consumo]] &lt;&gt; 0), tabItens[[#This Row],[Pend]] / tabItens[[#This Row],[Consumo]], 0 )</f>
        <v>5.8823529411764705E-2</v>
      </c>
      <c r="BI551" s="313"/>
      <c r="BJ551" s="313"/>
      <c r="BK551" s="315" t="s">
        <v>907</v>
      </c>
    </row>
    <row r="552" spans="1:63" x14ac:dyDescent="0.3">
      <c r="A552" s="336">
        <v>76218</v>
      </c>
      <c r="B552" s="277" t="s">
        <v>1462</v>
      </c>
      <c r="C552" s="337" t="s">
        <v>264</v>
      </c>
      <c r="D552" s="338">
        <v>781.2</v>
      </c>
      <c r="E552" s="339"/>
      <c r="F552" s="339"/>
      <c r="G552" s="339" t="s">
        <v>892</v>
      </c>
      <c r="H552" s="281">
        <v>36</v>
      </c>
      <c r="I552" s="340">
        <v>103003</v>
      </c>
      <c r="J552" s="341">
        <v>781.2</v>
      </c>
      <c r="K552" s="342">
        <v>4</v>
      </c>
      <c r="L552" s="285">
        <f>IF(tabItens[[#This Row],[Média]] &gt; 0, tabItens[[#This Row],[QTDE ATUAL]] / tabItens[[#This Row],[Média]],999.9)</f>
        <v>216</v>
      </c>
      <c r="M552" s="286">
        <v>0</v>
      </c>
      <c r="N552" s="287">
        <f>tabItens[[#This Row],[VALOR UNIT.]] * tabItens[[#This Row],[LC]]</f>
        <v>0</v>
      </c>
      <c r="O552" s="344" t="s">
        <v>2183</v>
      </c>
      <c r="P552" s="289"/>
      <c r="Q552" s="345"/>
      <c r="R552" s="343"/>
      <c r="S552" s="346"/>
      <c r="T552" s="292">
        <f>ROUNDDOWN(IFERROR(tabItens[[#This Row],[ATA DT.VALID.]] - $D$1,0) / 30,0)</f>
        <v>-1507</v>
      </c>
      <c r="U552" s="277" t="s">
        <v>1315</v>
      </c>
      <c r="V552" s="293">
        <v>1</v>
      </c>
      <c r="W552" s="294" t="s">
        <v>906</v>
      </c>
      <c r="X552" s="295">
        <v>51</v>
      </c>
      <c r="Y552" s="296">
        <v>17</v>
      </c>
      <c r="Z552" s="297"/>
      <c r="AA552" s="298"/>
      <c r="AB552" s="299"/>
      <c r="AC552" s="299"/>
      <c r="AD552" s="298"/>
      <c r="AE552" s="299"/>
      <c r="AF552" s="292"/>
      <c r="AG552" s="300" t="s">
        <v>904</v>
      </c>
      <c r="AH552" s="301"/>
      <c r="AI552" s="292">
        <v>2</v>
      </c>
      <c r="AJ552" s="301">
        <v>44195</v>
      </c>
      <c r="AK552" s="301">
        <v>37956</v>
      </c>
      <c r="AL552" s="301">
        <v>44945</v>
      </c>
      <c r="AM552" s="346"/>
      <c r="AN552" s="339"/>
      <c r="AO552" s="302" t="str">
        <f>_xlfn.IFNA(IF(VLOOKUP(tabItens[[#This Row],[CÓDIGO]],tabExcluirDoEstoque[#Data],1,FALSE),"sim",""),"")</f>
        <v/>
      </c>
      <c r="AP552" s="303" t="str">
        <f ca="1">IF(OR(ISBLANK(tabItens[[#This Row],[ATA DT.VALID.]]),tabItens[[#This Row],[ATA DT.VALID.]]="",tabItens[[#This Row],[ATA DT.VALID.]]=" "),"",IF(TYPE(tabItens[[#This Row],[ATA DT.VALID.]])=1,ROUNDUP((tabItens[[#This Row],[ATA DT.VALID.]]-TODAY())/7,0),""))</f>
        <v/>
      </c>
      <c r="AQ552" s="304">
        <v>0</v>
      </c>
      <c r="AR552" s="305" t="str">
        <f>IF(ISBLANK(tabItens[[#This Row],[CÓDIGO]]),"",IFERROR(VLOOKUP(tabItens[[#This Row],[CÓDIGO]],Consumo!$C$3:$AC$862,26,FALSE),0))</f>
        <v>04.2023</v>
      </c>
      <c r="AS552" s="306">
        <f>SUMIF(Consumo!$C$3:$C$862,tabItens[[#This Row],[CÓDIGO]],Consumo!$N$3:$N$862) + SUMIF(Consumo!$C$3:$C$862,tabItens[[#This Row],[CÓDIGO]],Consumo!$O$3:$O$862) + SUMIF(Consumo!$C$3:$C$862,tabItens[[#This Row],[CÓDIGO]],Consumo!$P$3:$P$862) + SUMIF(Consumo!$C$3:$C$862,tabItens[[#This Row],[CÓDIGO]],Consumo!$Q$3:$Q$862)</f>
        <v>0</v>
      </c>
      <c r="AT552" s="306">
        <f>SUMIF(Consumo!$C$3:$C$862,tabItens[[#This Row],[CÓDIGO]],Consumo!$Z$3:$Z$862)</f>
        <v>4</v>
      </c>
      <c r="AU552" s="307">
        <f>SUMIF(Consumo!$C$3:$C$862,tabItens[[#This Row],[CÓDIGO]],Consumo!$AA$3:$AA$862)</f>
        <v>4</v>
      </c>
      <c r="AV552" s="308">
        <f>SUMIF(Consumo!$C$3:$C$862,tabItens[[#This Row],[CÓDIGO]],Consumo!$Y$3:$Y$862)</f>
        <v>0.16666666666666666</v>
      </c>
      <c r="AW552" s="281">
        <f>tabItens[[#This Row],[QTDE ATUAL]] + tabItens[[#This Row],[RC QTDE]] + tabItens[[#This Row],[AF SALDO]] + tabItens[[#This Row],[Recentes]]</f>
        <v>36</v>
      </c>
      <c r="AX552" s="309">
        <v>3</v>
      </c>
      <c r="AY552" s="309">
        <v>4</v>
      </c>
      <c r="AZ552" s="309">
        <f>IF(ISBLANK(tabItens[[#This Row],[CÓDIGO]]),"",tabItens[[#This Row],[PontoMês]] * (AZ$2+tabItens[[#This Row],[PontoQtM]]))</f>
        <v>12</v>
      </c>
      <c r="BA552" s="308">
        <f>tabItens[[#This Row],[PontoPed]] - tabItens[[#This Row],[Saldo]] + (1/10)</f>
        <v>-23.9</v>
      </c>
      <c r="BB552" s="308">
        <f xml:space="preserve"> tabItens[[#This Row],[PontoMês]] * BB$2 - tabItens[[#This Row],[QTDE ATUAL]] - (1/10)</f>
        <v>-33.1</v>
      </c>
      <c r="BC552" s="310">
        <f>IF( tabItens[[#This Row],[PontoPed]]&gt;0, IF(tabItens[[#This Row],[PontoPed]]&lt;1, 1, IF( tabItens[[#This Row],[Saldo]]&gt;tabItens[[#This Row],[PontoPed]], 0, (tabItens[[#This Row],[PontoPed]]-tabItens[[#This Row],[Saldo]])/tabItens[[#This Row],[PontoPed]] ) ), 0 )</f>
        <v>0</v>
      </c>
      <c r="BD552" s="311">
        <f>ROUNDDOWN(IF( OR( AND(tabItens[[#This Row],[PontoPed]]&lt;tabItens[[#This Row],[Saldo]],tabItens[[#This Row],[Saldo]]&gt;0), tabItens[[#This Row],[PontoPed]]=0), 99, IF(AND(tabItens[[#This Row],[Saldo]]=0,tabItens[[#This Row],[PontoPed]]&gt;0), 0, (1-tabItens[[#This Row],[PctAb]])*10 ) ),0)</f>
        <v>99</v>
      </c>
      <c r="BE552" s="312">
        <f>MAX(ROUNDDOWN( IF(tabItens[[#This Row],[Abaixo]] &gt; 0,   tabItens[[#This Row],[Abaixo]] + (tabItens[[#This Row],[PontoMês]] * IF( OR( ISBLANK(tabItens[[#This Row],[ATA Nº/ANO]]), tabItens[[#This Row],[ATA Nº/ANO]] = ""),BE$2,BE$1)),0),0),0)</f>
        <v>0</v>
      </c>
      <c r="BF5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2" s="313">
        <f>SUMIF(Consumo!$C$3:$C$862,tabItens[[#This Row],[CÓDIGO]],Consumo!$E$3:$E$862)</f>
        <v>0</v>
      </c>
      <c r="BH552" s="314">
        <f>IF(AND(tabItens[[#This Row],[Pend]] &gt; 0,tabItens[[#This Row],[Consumo]] &lt;&gt; 0), tabItens[[#This Row],[Pend]] / tabItens[[#This Row],[Consumo]], 0 )</f>
        <v>0</v>
      </c>
      <c r="BI552" s="313"/>
      <c r="BJ552" s="313"/>
      <c r="BK552" s="315" t="s">
        <v>907</v>
      </c>
    </row>
    <row r="553" spans="1:63" x14ac:dyDescent="0.3">
      <c r="A553" s="336">
        <v>125269</v>
      </c>
      <c r="B553" s="277" t="s">
        <v>1809</v>
      </c>
      <c r="C553" s="337" t="s">
        <v>31</v>
      </c>
      <c r="D553" s="338">
        <v>0.26</v>
      </c>
      <c r="E553" s="339"/>
      <c r="F553" s="339"/>
      <c r="G553" s="339" t="s">
        <v>892</v>
      </c>
      <c r="H553" s="281">
        <v>2965</v>
      </c>
      <c r="I553" s="340">
        <v>103003</v>
      </c>
      <c r="J553" s="341">
        <v>0.26</v>
      </c>
      <c r="K553" s="342">
        <v>165</v>
      </c>
      <c r="L553" s="285">
        <f>IF(tabItens[[#This Row],[Média]] &gt; 0, tabItens[[#This Row],[QTDE ATUAL]] / tabItens[[#This Row],[Média]],999.9)</f>
        <v>277.96875</v>
      </c>
      <c r="M553" s="286">
        <v>0</v>
      </c>
      <c r="N553" s="287">
        <f>tabItens[[#This Row],[VALOR UNIT.]] * tabItens[[#This Row],[LC]]</f>
        <v>0</v>
      </c>
      <c r="O553" s="344" t="s">
        <v>2218</v>
      </c>
      <c r="P553" s="289"/>
      <c r="Q553" s="345"/>
      <c r="R553" s="343"/>
      <c r="S553" s="346"/>
      <c r="T553" s="292">
        <f>ROUNDDOWN(IFERROR(tabItens[[#This Row],[ATA DT.VALID.]] - $D$1,0) / 30,0)</f>
        <v>-1507</v>
      </c>
      <c r="U553" s="277" t="s">
        <v>1670</v>
      </c>
      <c r="V553" s="293">
        <v>1</v>
      </c>
      <c r="W553" s="294" t="s">
        <v>2113</v>
      </c>
      <c r="X553" s="295">
        <v>60</v>
      </c>
      <c r="Y553" s="296">
        <v>21</v>
      </c>
      <c r="Z553" s="297"/>
      <c r="AA553" s="298"/>
      <c r="AB553" s="299"/>
      <c r="AC553" s="299"/>
      <c r="AD553" s="298"/>
      <c r="AE553" s="299"/>
      <c r="AF553" s="292"/>
      <c r="AG553" s="300" t="s">
        <v>904</v>
      </c>
      <c r="AH553" s="301"/>
      <c r="AI553" s="292">
        <v>56</v>
      </c>
      <c r="AJ553" s="301">
        <v>44747</v>
      </c>
      <c r="AK553" s="301">
        <v>41368</v>
      </c>
      <c r="AL553" s="301">
        <v>45148</v>
      </c>
      <c r="AM553" s="346"/>
      <c r="AN553" s="339"/>
      <c r="AO553" s="302" t="str">
        <f>_xlfn.IFNA(IF(VLOOKUP(tabItens[[#This Row],[CÓDIGO]],tabExcluirDoEstoque[#Data],1,FALSE),"sim",""),"")</f>
        <v/>
      </c>
      <c r="AP553" s="303" t="str">
        <f ca="1">IF(OR(ISBLANK(tabItens[[#This Row],[ATA DT.VALID.]]),tabItens[[#This Row],[ATA DT.VALID.]]="",tabItens[[#This Row],[ATA DT.VALID.]]=" "),"",IF(TYPE(tabItens[[#This Row],[ATA DT.VALID.]])=1,ROUNDUP((tabItens[[#This Row],[ATA DT.VALID.]]-TODAY())/7,0),""))</f>
        <v/>
      </c>
      <c r="AQ553" s="304">
        <v>0</v>
      </c>
      <c r="AR553" s="305" t="str">
        <f>IF(ISBLANK(tabItens[[#This Row],[CÓDIGO]]),"",IFERROR(VLOOKUP(tabItens[[#This Row],[CÓDIGO]],Consumo!$C$3:$AC$862,26,FALSE),0))</f>
        <v>01.2023</v>
      </c>
      <c r="AS553" s="306">
        <f>SUMIF(Consumo!$C$3:$C$862,tabItens[[#This Row],[CÓDIGO]],Consumo!$N$3:$N$862) + SUMIF(Consumo!$C$3:$C$862,tabItens[[#This Row],[CÓDIGO]],Consumo!$O$3:$O$862) + SUMIF(Consumo!$C$3:$C$862,tabItens[[#This Row],[CÓDIGO]],Consumo!$P$3:$P$862) + SUMIF(Consumo!$C$3:$C$862,tabItens[[#This Row],[CÓDIGO]],Consumo!$Q$3:$Q$862)</f>
        <v>0</v>
      </c>
      <c r="AT553" s="306">
        <f>SUMIF(Consumo!$C$3:$C$862,tabItens[[#This Row],[CÓDIGO]],Consumo!$Z$3:$Z$862)</f>
        <v>165</v>
      </c>
      <c r="AU553" s="307">
        <f>SUMIF(Consumo!$C$3:$C$862,tabItens[[#This Row],[CÓDIGO]],Consumo!$AA$3:$AA$862)</f>
        <v>120</v>
      </c>
      <c r="AV553" s="308">
        <f>SUMIF(Consumo!$C$3:$C$862,tabItens[[#This Row],[CÓDIGO]],Consumo!$Y$3:$Y$862)</f>
        <v>10.666666666666666</v>
      </c>
      <c r="AW553" s="281">
        <f>tabItens[[#This Row],[QTDE ATUAL]] + tabItens[[#This Row],[RC QTDE]] + tabItens[[#This Row],[AF SALDO]] + tabItens[[#This Row],[Recentes]]</f>
        <v>2965</v>
      </c>
      <c r="AX553" s="309">
        <v>67</v>
      </c>
      <c r="AY553" s="309">
        <v>4</v>
      </c>
      <c r="AZ553" s="309">
        <f>IF(ISBLANK(tabItens[[#This Row],[CÓDIGO]]),"",tabItens[[#This Row],[PontoMês]] * (AZ$2+tabItens[[#This Row],[PontoQtM]]))</f>
        <v>268</v>
      </c>
      <c r="BA553" s="308">
        <f>tabItens[[#This Row],[PontoPed]] - tabItens[[#This Row],[Saldo]] + (1/10)</f>
        <v>-2696.9</v>
      </c>
      <c r="BB553" s="308">
        <f xml:space="preserve"> tabItens[[#This Row],[PontoMês]] * BB$2 - tabItens[[#This Row],[QTDE ATUAL]] - (1/10)</f>
        <v>-2898.1</v>
      </c>
      <c r="BC553" s="310">
        <f>IF( tabItens[[#This Row],[PontoPed]]&gt;0, IF(tabItens[[#This Row],[PontoPed]]&lt;1, 1, IF( tabItens[[#This Row],[Saldo]]&gt;tabItens[[#This Row],[PontoPed]], 0, (tabItens[[#This Row],[PontoPed]]-tabItens[[#This Row],[Saldo]])/tabItens[[#This Row],[PontoPed]] ) ), 0 )</f>
        <v>0</v>
      </c>
      <c r="BD553" s="311">
        <f>ROUNDDOWN(IF( OR( AND(tabItens[[#This Row],[PontoPed]]&lt;tabItens[[#This Row],[Saldo]],tabItens[[#This Row],[Saldo]]&gt;0), tabItens[[#This Row],[PontoPed]]=0), 99, IF(AND(tabItens[[#This Row],[Saldo]]=0,tabItens[[#This Row],[PontoPed]]&gt;0), 0, (1-tabItens[[#This Row],[PctAb]])*10 ) ),0)</f>
        <v>99</v>
      </c>
      <c r="BE553" s="312">
        <f>MAX(ROUNDDOWN( IF(tabItens[[#This Row],[Abaixo]] &gt; 0,   tabItens[[#This Row],[Abaixo]] + (tabItens[[#This Row],[PontoMês]] * IF( OR( ISBLANK(tabItens[[#This Row],[ATA Nº/ANO]]), tabItens[[#This Row],[ATA Nº/ANO]] = ""),BE$2,BE$1)),0),0),0)</f>
        <v>0</v>
      </c>
      <c r="BF5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3" s="313">
        <f>SUMIF(Consumo!$C$3:$C$862,tabItens[[#This Row],[CÓDIGO]],Consumo!$E$3:$E$862)</f>
        <v>0</v>
      </c>
      <c r="BH553" s="314">
        <f>IF(AND(tabItens[[#This Row],[Pend]] &gt; 0,tabItens[[#This Row],[Consumo]] &lt;&gt; 0), tabItens[[#This Row],[Pend]] / tabItens[[#This Row],[Consumo]], 0 )</f>
        <v>0</v>
      </c>
      <c r="BI553" s="313"/>
      <c r="BJ553" s="313"/>
      <c r="BK553" s="315" t="s">
        <v>907</v>
      </c>
    </row>
    <row r="554" spans="1:63" x14ac:dyDescent="0.3">
      <c r="A554" s="336">
        <v>102000</v>
      </c>
      <c r="B554" s="277" t="s">
        <v>1622</v>
      </c>
      <c r="C554" s="337" t="s">
        <v>561</v>
      </c>
      <c r="D554" s="338">
        <v>56.34</v>
      </c>
      <c r="E554" s="339"/>
      <c r="F554" s="339"/>
      <c r="G554" s="339" t="s">
        <v>892</v>
      </c>
      <c r="H554" s="281">
        <v>759</v>
      </c>
      <c r="I554" s="340">
        <v>103003</v>
      </c>
      <c r="J554" s="341">
        <v>56.34</v>
      </c>
      <c r="K554" s="342">
        <v>1689</v>
      </c>
      <c r="L554" s="285">
        <f>IF(tabItens[[#This Row],[Média]] &gt; 0, tabItens[[#This Row],[QTDE ATUAL]] / tabItens[[#This Row],[Média]],999.9)</f>
        <v>5.7211055276381915</v>
      </c>
      <c r="M554" s="286">
        <v>0</v>
      </c>
      <c r="N554" s="287">
        <f>tabItens[[#This Row],[VALOR UNIT.]] * tabItens[[#This Row],[LC]]</f>
        <v>0</v>
      </c>
      <c r="O554" s="344" t="s">
        <v>2197</v>
      </c>
      <c r="P554" s="289"/>
      <c r="Q554" s="345"/>
      <c r="R554" s="343"/>
      <c r="S554" s="346"/>
      <c r="T554" s="292">
        <f>ROUNDDOWN(IFERROR(tabItens[[#This Row],[ATA DT.VALID.]] - $D$1,0) / 30,0)</f>
        <v>-1507</v>
      </c>
      <c r="U554" s="277" t="s">
        <v>1239</v>
      </c>
      <c r="V554" s="293">
        <v>1</v>
      </c>
      <c r="W554" s="294" t="s">
        <v>906</v>
      </c>
      <c r="X554" s="295">
        <v>51</v>
      </c>
      <c r="Y554" s="296">
        <v>7</v>
      </c>
      <c r="Z554" s="297"/>
      <c r="AA554" s="298"/>
      <c r="AB554" s="299"/>
      <c r="AC554" s="299"/>
      <c r="AD554" s="298"/>
      <c r="AE554" s="299"/>
      <c r="AF554" s="292"/>
      <c r="AG554" s="300" t="s">
        <v>904</v>
      </c>
      <c r="AH554" s="301"/>
      <c r="AI554" s="292">
        <v>564</v>
      </c>
      <c r="AJ554" s="301">
        <v>45203</v>
      </c>
      <c r="AK554" s="301">
        <v>39339</v>
      </c>
      <c r="AL554" s="301">
        <v>45161</v>
      </c>
      <c r="AM554" s="346"/>
      <c r="AN554" s="339"/>
      <c r="AO554" s="302" t="str">
        <f>_xlfn.IFNA(IF(VLOOKUP(tabItens[[#This Row],[CÓDIGO]],tabExcluirDoEstoque[#Data],1,FALSE),"sim",""),"")</f>
        <v/>
      </c>
      <c r="AP554" s="303" t="str">
        <f ca="1">IF(OR(ISBLANK(tabItens[[#This Row],[ATA DT.VALID.]]),tabItens[[#This Row],[ATA DT.VALID.]]="",tabItens[[#This Row],[ATA DT.VALID.]]=" "),"",IF(TYPE(tabItens[[#This Row],[ATA DT.VALID.]])=1,ROUNDUP((tabItens[[#This Row],[ATA DT.VALID.]]-TODAY())/7,0),""))</f>
        <v/>
      </c>
      <c r="AQ554" s="304">
        <v>0</v>
      </c>
      <c r="AR554" s="305" t="str">
        <f>IF(ISBLANK(tabItens[[#This Row],[CÓDIGO]]),"",IFERROR(VLOOKUP(tabItens[[#This Row],[CÓDIGO]],Consumo!$C$3:$AC$862,26,FALSE),0))</f>
        <v>08.2023</v>
      </c>
      <c r="AS554" s="306">
        <f>SUMIF(Consumo!$C$3:$C$862,tabItens[[#This Row],[CÓDIGO]],Consumo!$N$3:$N$862) + SUMIF(Consumo!$C$3:$C$862,tabItens[[#This Row],[CÓDIGO]],Consumo!$O$3:$O$862) + SUMIF(Consumo!$C$3:$C$862,tabItens[[#This Row],[CÓDIGO]],Consumo!$P$3:$P$862) + SUMIF(Consumo!$C$3:$C$862,tabItens[[#This Row],[CÓDIGO]],Consumo!$Q$3:$Q$862)</f>
        <v>385</v>
      </c>
      <c r="AT554" s="306">
        <f>SUMIF(Consumo!$C$3:$C$862,tabItens[[#This Row],[CÓDIGO]],Consumo!$Z$3:$Z$862)</f>
        <v>1689</v>
      </c>
      <c r="AU554" s="307">
        <f>SUMIF(Consumo!$C$3:$C$862,tabItens[[#This Row],[CÓDIGO]],Consumo!$AA$3:$AA$862)</f>
        <v>704</v>
      </c>
      <c r="AV554" s="308">
        <f>SUMIF(Consumo!$C$3:$C$862,tabItens[[#This Row],[CÓDIGO]],Consumo!$Y$3:$Y$862)</f>
        <v>132.66666666666666</v>
      </c>
      <c r="AW554" s="281">
        <f>tabItens[[#This Row],[QTDE ATUAL]] + tabItens[[#This Row],[RC QTDE]] + tabItens[[#This Row],[AF SALDO]] + tabItens[[#This Row],[Recentes]]</f>
        <v>759</v>
      </c>
      <c r="AX554" s="309">
        <v>20</v>
      </c>
      <c r="AY554" s="309">
        <v>3</v>
      </c>
      <c r="AZ554" s="309">
        <f>IF(ISBLANK(tabItens[[#This Row],[CÓDIGO]]),"",tabItens[[#This Row],[PontoMês]] * (AZ$2+tabItens[[#This Row],[PontoQtM]]))</f>
        <v>60</v>
      </c>
      <c r="BA554" s="308">
        <f>tabItens[[#This Row],[PontoPed]] - tabItens[[#This Row],[Saldo]] + (1/10)</f>
        <v>-698.9</v>
      </c>
      <c r="BB554" s="308">
        <f xml:space="preserve"> tabItens[[#This Row],[PontoMês]] * BB$2 - tabItens[[#This Row],[QTDE ATUAL]] - (1/10)</f>
        <v>-739.1</v>
      </c>
      <c r="BC554" s="310">
        <f>IF( tabItens[[#This Row],[PontoPed]]&gt;0, IF(tabItens[[#This Row],[PontoPed]]&lt;1, 1, IF( tabItens[[#This Row],[Saldo]]&gt;tabItens[[#This Row],[PontoPed]], 0, (tabItens[[#This Row],[PontoPed]]-tabItens[[#This Row],[Saldo]])/tabItens[[#This Row],[PontoPed]] ) ), 0 )</f>
        <v>0</v>
      </c>
      <c r="BD554" s="311">
        <f>ROUNDDOWN(IF( OR( AND(tabItens[[#This Row],[PontoPed]]&lt;tabItens[[#This Row],[Saldo]],tabItens[[#This Row],[Saldo]]&gt;0), tabItens[[#This Row],[PontoPed]]=0), 99, IF(AND(tabItens[[#This Row],[Saldo]]=0,tabItens[[#This Row],[PontoPed]]&gt;0), 0, (1-tabItens[[#This Row],[PctAb]])*10 ) ),0)</f>
        <v>99</v>
      </c>
      <c r="BE554" s="312">
        <f>MAX(ROUNDDOWN( IF(tabItens[[#This Row],[Abaixo]] &gt; 0,   tabItens[[#This Row],[Abaixo]] + (tabItens[[#This Row],[PontoMês]] * IF( OR( ISBLANK(tabItens[[#This Row],[ATA Nº/ANO]]), tabItens[[#This Row],[ATA Nº/ANO]] = ""),BE$2,BE$1)),0),0),0)</f>
        <v>0</v>
      </c>
      <c r="BF5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4" s="313">
        <f>SUMIF(Consumo!$C$3:$C$862,tabItens[[#This Row],[CÓDIGO]],Consumo!$E$3:$E$862)</f>
        <v>0</v>
      </c>
      <c r="BH554" s="314">
        <f>IF(AND(tabItens[[#This Row],[Pend]] &gt; 0,tabItens[[#This Row],[Consumo]] &lt;&gt; 0), tabItens[[#This Row],[Pend]] / tabItens[[#This Row],[Consumo]], 0 )</f>
        <v>0</v>
      </c>
      <c r="BI554" s="313"/>
      <c r="BJ554" s="313"/>
      <c r="BK554" s="315" t="s">
        <v>907</v>
      </c>
    </row>
    <row r="555" spans="1:63" x14ac:dyDescent="0.3">
      <c r="A555" s="336">
        <v>132623</v>
      </c>
      <c r="B555" s="277" t="s">
        <v>1877</v>
      </c>
      <c r="C555" s="337" t="s">
        <v>31</v>
      </c>
      <c r="D555" s="338">
        <v>179.54</v>
      </c>
      <c r="E555" s="339"/>
      <c r="F555" s="339"/>
      <c r="G555" s="339" t="s">
        <v>892</v>
      </c>
      <c r="H555" s="281">
        <v>65</v>
      </c>
      <c r="I555" s="340">
        <v>103003</v>
      </c>
      <c r="J555" s="341">
        <v>179.54</v>
      </c>
      <c r="K555" s="342">
        <v>14</v>
      </c>
      <c r="L555" s="285">
        <f>IF(tabItens[[#This Row],[Média]] &gt; 0, tabItens[[#This Row],[QTDE ATUAL]] / tabItens[[#This Row],[Média]],999.9)</f>
        <v>60.000000000000007</v>
      </c>
      <c r="M555" s="286">
        <v>0</v>
      </c>
      <c r="N555" s="287">
        <f>tabItens[[#This Row],[VALOR UNIT.]] * tabItens[[#This Row],[LC]]</f>
        <v>0</v>
      </c>
      <c r="O555" s="344" t="s">
        <v>2197</v>
      </c>
      <c r="P555" s="289"/>
      <c r="Q555" s="345"/>
      <c r="R555" s="343"/>
      <c r="S555" s="346"/>
      <c r="T555" s="292">
        <f>ROUNDDOWN(IFERROR(tabItens[[#This Row],[ATA DT.VALID.]] - $D$1,0) / 30,0)</f>
        <v>-1507</v>
      </c>
      <c r="U555" s="277" t="s">
        <v>1068</v>
      </c>
      <c r="V555" s="293">
        <v>1</v>
      </c>
      <c r="W555" s="294" t="s">
        <v>906</v>
      </c>
      <c r="X555" s="295">
        <v>51</v>
      </c>
      <c r="Y555" s="296">
        <v>35</v>
      </c>
      <c r="Z555" s="297"/>
      <c r="AA555" s="298"/>
      <c r="AB555" s="299"/>
      <c r="AC555" s="299"/>
      <c r="AD555" s="298"/>
      <c r="AE555" s="299"/>
      <c r="AF555" s="292"/>
      <c r="AG555" s="300" t="s">
        <v>904</v>
      </c>
      <c r="AH555" s="301"/>
      <c r="AI555" s="292">
        <v>6</v>
      </c>
      <c r="AJ555" s="301">
        <v>44362</v>
      </c>
      <c r="AK555" s="301">
        <v>42850</v>
      </c>
      <c r="AL555" s="301">
        <v>44257</v>
      </c>
      <c r="AM555" s="346"/>
      <c r="AN555" s="339"/>
      <c r="AO555" s="302" t="str">
        <f>_xlfn.IFNA(IF(VLOOKUP(tabItens[[#This Row],[CÓDIGO]],tabExcluirDoEstoque[#Data],1,FALSE),"sim",""),"")</f>
        <v/>
      </c>
      <c r="AP555" s="303" t="str">
        <f ca="1">IF(OR(ISBLANK(tabItens[[#This Row],[ATA DT.VALID.]]),tabItens[[#This Row],[ATA DT.VALID.]]="",tabItens[[#This Row],[ATA DT.VALID.]]=" "),"",IF(TYPE(tabItens[[#This Row],[ATA DT.VALID.]])=1,ROUNDUP((tabItens[[#This Row],[ATA DT.VALID.]]-TODAY())/7,0),""))</f>
        <v/>
      </c>
      <c r="AQ555" s="304">
        <v>0</v>
      </c>
      <c r="AR555" s="305" t="str">
        <f>IF(ISBLANK(tabItens[[#This Row],[CÓDIGO]]),"",IFERROR(VLOOKUP(tabItens[[#This Row],[CÓDIGO]],Consumo!$C$3:$AC$862,26,FALSE),0))</f>
        <v>08.2023</v>
      </c>
      <c r="AS555" s="306">
        <f>SUMIF(Consumo!$C$3:$C$862,tabItens[[#This Row],[CÓDIGO]],Consumo!$N$3:$N$862) + SUMIF(Consumo!$C$3:$C$862,tabItens[[#This Row],[CÓDIGO]],Consumo!$O$3:$O$862) + SUMIF(Consumo!$C$3:$C$862,tabItens[[#This Row],[CÓDIGO]],Consumo!$P$3:$P$862) + SUMIF(Consumo!$C$3:$C$862,tabItens[[#This Row],[CÓDIGO]],Consumo!$Q$3:$Q$862)</f>
        <v>2</v>
      </c>
      <c r="AT555" s="306">
        <f>SUMIF(Consumo!$C$3:$C$862,tabItens[[#This Row],[CÓDIGO]],Consumo!$Z$3:$Z$862)</f>
        <v>15</v>
      </c>
      <c r="AU555" s="307">
        <f>SUMIF(Consumo!$C$3:$C$862,tabItens[[#This Row],[CÓDIGO]],Consumo!$AA$3:$AA$862)</f>
        <v>6</v>
      </c>
      <c r="AV555" s="308">
        <f>SUMIF(Consumo!$C$3:$C$862,tabItens[[#This Row],[CÓDIGO]],Consumo!$Y$3:$Y$862)</f>
        <v>1.0833333333333333</v>
      </c>
      <c r="AW555" s="281">
        <f>tabItens[[#This Row],[QTDE ATUAL]] + tabItens[[#This Row],[RC QTDE]] + tabItens[[#This Row],[AF SALDO]] + tabItens[[#This Row],[Recentes]]</f>
        <v>65</v>
      </c>
      <c r="AX555" s="309">
        <v>6</v>
      </c>
      <c r="AY555" s="309">
        <v>4</v>
      </c>
      <c r="AZ555" s="309">
        <f>IF(ISBLANK(tabItens[[#This Row],[CÓDIGO]]),"",tabItens[[#This Row],[PontoMês]] * (AZ$2+tabItens[[#This Row],[PontoQtM]]))</f>
        <v>24</v>
      </c>
      <c r="BA555" s="308">
        <f>tabItens[[#This Row],[PontoPed]] - tabItens[[#This Row],[Saldo]] + (1/10)</f>
        <v>-40.9</v>
      </c>
      <c r="BB555" s="308">
        <f xml:space="preserve"> tabItens[[#This Row],[PontoMês]] * BB$2 - tabItens[[#This Row],[QTDE ATUAL]] - (1/10)</f>
        <v>-59.1</v>
      </c>
      <c r="BC555" s="310">
        <f>IF( tabItens[[#This Row],[PontoPed]]&gt;0, IF(tabItens[[#This Row],[PontoPed]]&lt;1, 1, IF( tabItens[[#This Row],[Saldo]]&gt;tabItens[[#This Row],[PontoPed]], 0, (tabItens[[#This Row],[PontoPed]]-tabItens[[#This Row],[Saldo]])/tabItens[[#This Row],[PontoPed]] ) ), 0 )</f>
        <v>0</v>
      </c>
      <c r="BD555" s="311">
        <f>ROUNDDOWN(IF( OR( AND(tabItens[[#This Row],[PontoPed]]&lt;tabItens[[#This Row],[Saldo]],tabItens[[#This Row],[Saldo]]&gt;0), tabItens[[#This Row],[PontoPed]]=0), 99, IF(AND(tabItens[[#This Row],[Saldo]]=0,tabItens[[#This Row],[PontoPed]]&gt;0), 0, (1-tabItens[[#This Row],[PctAb]])*10 ) ),0)</f>
        <v>99</v>
      </c>
      <c r="BE555" s="312">
        <f>MAX(ROUNDDOWN( IF(tabItens[[#This Row],[Abaixo]] &gt; 0,   tabItens[[#This Row],[Abaixo]] + (tabItens[[#This Row],[PontoMês]] * IF( OR( ISBLANK(tabItens[[#This Row],[ATA Nº/ANO]]), tabItens[[#This Row],[ATA Nº/ANO]] = ""),BE$2,BE$1)),0),0),0)</f>
        <v>0</v>
      </c>
      <c r="BF5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5" s="313">
        <f>SUMIF(Consumo!$C$3:$C$862,tabItens[[#This Row],[CÓDIGO]],Consumo!$E$3:$E$862)</f>
        <v>0</v>
      </c>
      <c r="BH555" s="314">
        <f>IF(AND(tabItens[[#This Row],[Pend]] &gt; 0,tabItens[[#This Row],[Consumo]] &lt;&gt; 0), tabItens[[#This Row],[Pend]] / tabItens[[#This Row],[Consumo]], 0 )</f>
        <v>0</v>
      </c>
      <c r="BI555" s="313"/>
      <c r="BJ555" s="313"/>
      <c r="BK555" s="315" t="s">
        <v>907</v>
      </c>
    </row>
    <row r="556" spans="1:63" x14ac:dyDescent="0.3">
      <c r="A556" s="336">
        <v>100802</v>
      </c>
      <c r="B556" s="277" t="s">
        <v>1616</v>
      </c>
      <c r="C556" s="337" t="s">
        <v>291</v>
      </c>
      <c r="D556" s="338">
        <v>20.420000000000002</v>
      </c>
      <c r="E556" s="339"/>
      <c r="F556" s="339"/>
      <c r="G556" s="339" t="s">
        <v>892</v>
      </c>
      <c r="H556" s="281">
        <v>794</v>
      </c>
      <c r="I556" s="340">
        <v>103003</v>
      </c>
      <c r="J556" s="341">
        <v>20.420000000000002</v>
      </c>
      <c r="K556" s="342">
        <v>828</v>
      </c>
      <c r="L556" s="285">
        <f>IF(tabItens[[#This Row],[Média]] &gt; 0, tabItens[[#This Row],[QTDE ATUAL]] / tabItens[[#This Row],[Média]],999.9)</f>
        <v>11.410778443113774</v>
      </c>
      <c r="M556" s="286">
        <v>0</v>
      </c>
      <c r="N556" s="287">
        <f>tabItens[[#This Row],[VALOR UNIT.]] * tabItens[[#This Row],[LC]]</f>
        <v>0</v>
      </c>
      <c r="O556" s="344" t="s">
        <v>2161</v>
      </c>
      <c r="P556" s="289"/>
      <c r="Q556" s="345"/>
      <c r="R556" s="343"/>
      <c r="S556" s="346"/>
      <c r="T556" s="292">
        <f>ROUNDDOWN(IFERROR(tabItens[[#This Row],[ATA DT.VALID.]] - $D$1,0) / 30,0)</f>
        <v>-1507</v>
      </c>
      <c r="U556" s="277" t="s">
        <v>1035</v>
      </c>
      <c r="V556" s="293">
        <v>1</v>
      </c>
      <c r="W556" s="294" t="s">
        <v>2105</v>
      </c>
      <c r="X556" s="295">
        <v>61</v>
      </c>
      <c r="Y556" s="296">
        <v>9</v>
      </c>
      <c r="Z556" s="297"/>
      <c r="AA556" s="298"/>
      <c r="AB556" s="299"/>
      <c r="AC556" s="299"/>
      <c r="AD556" s="298"/>
      <c r="AE556" s="299"/>
      <c r="AF556" s="292"/>
      <c r="AG556" s="300" t="s">
        <v>904</v>
      </c>
      <c r="AH556" s="301"/>
      <c r="AI556" s="292">
        <v>276</v>
      </c>
      <c r="AJ556" s="301">
        <v>45154</v>
      </c>
      <c r="AK556" s="301">
        <v>39275</v>
      </c>
      <c r="AL556" s="301">
        <v>45161</v>
      </c>
      <c r="AM556" s="346"/>
      <c r="AN556" s="339"/>
      <c r="AO556" s="302" t="str">
        <f>_xlfn.IFNA(IF(VLOOKUP(tabItens[[#This Row],[CÓDIGO]],tabExcluirDoEstoque[#Data],1,FALSE),"sim",""),"")</f>
        <v/>
      </c>
      <c r="AP556" s="303" t="str">
        <f ca="1">IF(OR(ISBLANK(tabItens[[#This Row],[ATA DT.VALID.]]),tabItens[[#This Row],[ATA DT.VALID.]]="",tabItens[[#This Row],[ATA DT.VALID.]]=" "),"",IF(TYPE(tabItens[[#This Row],[ATA DT.VALID.]])=1,ROUNDUP((tabItens[[#This Row],[ATA DT.VALID.]]-TODAY())/7,0),""))</f>
        <v/>
      </c>
      <c r="AQ556" s="304">
        <v>0</v>
      </c>
      <c r="AR556" s="305" t="str">
        <f>IF(ISBLANK(tabItens[[#This Row],[CÓDIGO]]),"",IFERROR(VLOOKUP(tabItens[[#This Row],[CÓDIGO]],Consumo!$C$3:$AC$862,26,FALSE),0))</f>
        <v>09.2023</v>
      </c>
      <c r="AS556" s="306">
        <f>SUMIF(Consumo!$C$3:$C$862,tabItens[[#This Row],[CÓDIGO]],Consumo!$N$3:$N$862) + SUMIF(Consumo!$C$3:$C$862,tabItens[[#This Row],[CÓDIGO]],Consumo!$O$3:$O$862) + SUMIF(Consumo!$C$3:$C$862,tabItens[[#This Row],[CÓDIGO]],Consumo!$P$3:$P$862) + SUMIF(Consumo!$C$3:$C$862,tabItens[[#This Row],[CÓDIGO]],Consumo!$Q$3:$Q$862)</f>
        <v>182</v>
      </c>
      <c r="AT556" s="306">
        <f>SUMIF(Consumo!$C$3:$C$862,tabItens[[#This Row],[CÓDIGO]],Consumo!$Z$3:$Z$862)</f>
        <v>835</v>
      </c>
      <c r="AU556" s="307">
        <f>SUMIF(Consumo!$C$3:$C$862,tabItens[[#This Row],[CÓDIGO]],Consumo!$AA$3:$AA$862)</f>
        <v>215</v>
      </c>
      <c r="AV556" s="308">
        <f>SUMIF(Consumo!$C$3:$C$862,tabItens[[#This Row],[CÓDIGO]],Consumo!$Y$3:$Y$862)</f>
        <v>69.583333333333329</v>
      </c>
      <c r="AW556" s="281">
        <f>tabItens[[#This Row],[QTDE ATUAL]] + tabItens[[#This Row],[RC QTDE]] + tabItens[[#This Row],[AF SALDO]] + tabItens[[#This Row],[Recentes]]</f>
        <v>794</v>
      </c>
      <c r="AX556" s="309">
        <v>49</v>
      </c>
      <c r="AY556" s="309">
        <v>4</v>
      </c>
      <c r="AZ556" s="309">
        <f>IF(ISBLANK(tabItens[[#This Row],[CÓDIGO]]),"",tabItens[[#This Row],[PontoMês]] * (AZ$2+tabItens[[#This Row],[PontoQtM]]))</f>
        <v>196</v>
      </c>
      <c r="BA556" s="308">
        <f>tabItens[[#This Row],[PontoPed]] - tabItens[[#This Row],[Saldo]] + (1/10)</f>
        <v>-597.9</v>
      </c>
      <c r="BB556" s="308">
        <f xml:space="preserve"> tabItens[[#This Row],[PontoMês]] * BB$2 - tabItens[[#This Row],[QTDE ATUAL]] - (1/10)</f>
        <v>-745.1</v>
      </c>
      <c r="BC556" s="310">
        <f>IF( tabItens[[#This Row],[PontoPed]]&gt;0, IF(tabItens[[#This Row],[PontoPed]]&lt;1, 1, IF( tabItens[[#This Row],[Saldo]]&gt;tabItens[[#This Row],[PontoPed]], 0, (tabItens[[#This Row],[PontoPed]]-tabItens[[#This Row],[Saldo]])/tabItens[[#This Row],[PontoPed]] ) ), 0 )</f>
        <v>0</v>
      </c>
      <c r="BD556" s="311">
        <f>ROUNDDOWN(IF( OR( AND(tabItens[[#This Row],[PontoPed]]&lt;tabItens[[#This Row],[Saldo]],tabItens[[#This Row],[Saldo]]&gt;0), tabItens[[#This Row],[PontoPed]]=0), 99, IF(AND(tabItens[[#This Row],[Saldo]]=0,tabItens[[#This Row],[PontoPed]]&gt;0), 0, (1-tabItens[[#This Row],[PctAb]])*10 ) ),0)</f>
        <v>99</v>
      </c>
      <c r="BE556" s="312">
        <f>MAX(ROUNDDOWN( IF(tabItens[[#This Row],[Abaixo]] &gt; 0,   tabItens[[#This Row],[Abaixo]] + (tabItens[[#This Row],[PontoMês]] * IF( OR( ISBLANK(tabItens[[#This Row],[ATA Nº/ANO]]), tabItens[[#This Row],[ATA Nº/ANO]] = ""),BE$2,BE$1)),0),0),0)</f>
        <v>0</v>
      </c>
      <c r="BF5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6" s="313">
        <f>SUMIF(Consumo!$C$3:$C$862,tabItens[[#This Row],[CÓDIGO]],Consumo!$E$3:$E$862)</f>
        <v>7</v>
      </c>
      <c r="BH556" s="314">
        <f>IF(AND(tabItens[[#This Row],[Pend]] &gt; 0,tabItens[[#This Row],[Consumo]] &lt;&gt; 0), tabItens[[#This Row],[Pend]] / tabItens[[#This Row],[Consumo]], 0 )</f>
        <v>8.3832335329341312E-3</v>
      </c>
      <c r="BI556" s="313"/>
      <c r="BJ556" s="313"/>
      <c r="BK556" s="315" t="s">
        <v>907</v>
      </c>
    </row>
    <row r="557" spans="1:63" x14ac:dyDescent="0.3">
      <c r="A557" s="336">
        <v>122305</v>
      </c>
      <c r="B557" s="277" t="s">
        <v>1792</v>
      </c>
      <c r="C557" s="337" t="s">
        <v>31</v>
      </c>
      <c r="D557" s="338">
        <v>2.14</v>
      </c>
      <c r="E557" s="339"/>
      <c r="F557" s="339"/>
      <c r="G557" s="339" t="s">
        <v>892</v>
      </c>
      <c r="H557" s="281">
        <v>426</v>
      </c>
      <c r="I557" s="340">
        <v>103003</v>
      </c>
      <c r="J557" s="341">
        <v>2.14</v>
      </c>
      <c r="K557" s="342">
        <v>899</v>
      </c>
      <c r="L557" s="285">
        <f>IF(tabItens[[#This Row],[Média]] &gt; 0, tabItens[[#This Row],[QTDE ATUAL]] / tabItens[[#This Row],[Média]],999.9)</f>
        <v>6.1221556886227546</v>
      </c>
      <c r="M557" s="286">
        <v>0</v>
      </c>
      <c r="N557" s="287">
        <f>tabItens[[#This Row],[VALOR UNIT.]] * tabItens[[#This Row],[LC]]</f>
        <v>0</v>
      </c>
      <c r="O557" s="344" t="s">
        <v>2161</v>
      </c>
      <c r="P557" s="289"/>
      <c r="Q557" s="345"/>
      <c r="R557" s="343"/>
      <c r="S557" s="346"/>
      <c r="T557" s="292">
        <f>ROUNDDOWN(IFERROR(tabItens[[#This Row],[ATA DT.VALID.]] - $D$1,0) / 30,0)</f>
        <v>-1507</v>
      </c>
      <c r="U557" s="277" t="s">
        <v>1317</v>
      </c>
      <c r="V557" s="293">
        <v>1</v>
      </c>
      <c r="W557" s="294" t="s">
        <v>2106</v>
      </c>
      <c r="X557" s="295">
        <v>83</v>
      </c>
      <c r="Y557" s="296">
        <v>4</v>
      </c>
      <c r="Z557" s="297"/>
      <c r="AA557" s="298"/>
      <c r="AB557" s="299"/>
      <c r="AC557" s="299"/>
      <c r="AD557" s="298"/>
      <c r="AE557" s="299"/>
      <c r="AF557" s="292"/>
      <c r="AG557" s="300" t="s">
        <v>904</v>
      </c>
      <c r="AH557" s="301"/>
      <c r="AI557" s="292">
        <v>302</v>
      </c>
      <c r="AJ557" s="301">
        <v>43818</v>
      </c>
      <c r="AK557" s="301">
        <v>40946</v>
      </c>
      <c r="AL557" s="301">
        <v>44214</v>
      </c>
      <c r="AM557" s="346"/>
      <c r="AN557" s="339"/>
      <c r="AO557" s="302" t="str">
        <f>_xlfn.IFNA(IF(VLOOKUP(tabItens[[#This Row],[CÓDIGO]],tabExcluirDoEstoque[#Data],1,FALSE),"sim",""),"")</f>
        <v/>
      </c>
      <c r="AP557" s="303" t="str">
        <f ca="1">IF(OR(ISBLANK(tabItens[[#This Row],[ATA DT.VALID.]]),tabItens[[#This Row],[ATA DT.VALID.]]="",tabItens[[#This Row],[ATA DT.VALID.]]=" "),"",IF(TYPE(tabItens[[#This Row],[ATA DT.VALID.]])=1,ROUNDUP((tabItens[[#This Row],[ATA DT.VALID.]]-TODAY())/7,0),""))</f>
        <v/>
      </c>
      <c r="AQ557" s="304">
        <v>0</v>
      </c>
      <c r="AR557" s="305" t="str">
        <f>IF(ISBLANK(tabItens[[#This Row],[CÓDIGO]]),"",IFERROR(VLOOKUP(tabItens[[#This Row],[CÓDIGO]],Consumo!$C$3:$AC$862,26,FALSE),0))</f>
        <v>08.2023</v>
      </c>
      <c r="AS557" s="306">
        <f>SUMIF(Consumo!$C$3:$C$862,tabItens[[#This Row],[CÓDIGO]],Consumo!$N$3:$N$862) + SUMIF(Consumo!$C$3:$C$862,tabItens[[#This Row],[CÓDIGO]],Consumo!$O$3:$O$862) + SUMIF(Consumo!$C$3:$C$862,tabItens[[#This Row],[CÓDIGO]],Consumo!$P$3:$P$862) + SUMIF(Consumo!$C$3:$C$862,tabItens[[#This Row],[CÓDIGO]],Consumo!$Q$3:$Q$862)</f>
        <v>150</v>
      </c>
      <c r="AT557" s="306">
        <f>SUMIF(Consumo!$C$3:$C$862,tabItens[[#This Row],[CÓDIGO]],Consumo!$Z$3:$Z$862)</f>
        <v>903</v>
      </c>
      <c r="AU557" s="307">
        <f>SUMIF(Consumo!$C$3:$C$862,tabItens[[#This Row],[CÓDIGO]],Consumo!$AA$3:$AA$862)</f>
        <v>400</v>
      </c>
      <c r="AV557" s="308">
        <f>SUMIF(Consumo!$C$3:$C$862,tabItens[[#This Row],[CÓDIGO]],Consumo!$Y$3:$Y$862)</f>
        <v>69.583333333333329</v>
      </c>
      <c r="AW557" s="281">
        <f>tabItens[[#This Row],[QTDE ATUAL]] + tabItens[[#This Row],[RC QTDE]] + tabItens[[#This Row],[AF SALDO]] + tabItens[[#This Row],[Recentes]]</f>
        <v>426</v>
      </c>
      <c r="AX557" s="309">
        <v>100</v>
      </c>
      <c r="AY557" s="309">
        <v>4</v>
      </c>
      <c r="AZ557" s="309">
        <f>IF(ISBLANK(tabItens[[#This Row],[CÓDIGO]]),"",tabItens[[#This Row],[PontoMês]] * (AZ$2+tabItens[[#This Row],[PontoQtM]]))</f>
        <v>400</v>
      </c>
      <c r="BA557" s="308">
        <f>tabItens[[#This Row],[PontoPed]] - tabItens[[#This Row],[Saldo]] + (1/10)</f>
        <v>-25.9</v>
      </c>
      <c r="BB557" s="308">
        <f xml:space="preserve"> tabItens[[#This Row],[PontoMês]] * BB$2 - tabItens[[#This Row],[QTDE ATUAL]] - (1/10)</f>
        <v>-326.10000000000002</v>
      </c>
      <c r="BC557" s="310">
        <f>IF( tabItens[[#This Row],[PontoPed]]&gt;0, IF(tabItens[[#This Row],[PontoPed]]&lt;1, 1, IF( tabItens[[#This Row],[Saldo]]&gt;tabItens[[#This Row],[PontoPed]], 0, (tabItens[[#This Row],[PontoPed]]-tabItens[[#This Row],[Saldo]])/tabItens[[#This Row],[PontoPed]] ) ), 0 )</f>
        <v>0</v>
      </c>
      <c r="BD557" s="311">
        <f>ROUNDDOWN(IF( OR( AND(tabItens[[#This Row],[PontoPed]]&lt;tabItens[[#This Row],[Saldo]],tabItens[[#This Row],[Saldo]]&gt;0), tabItens[[#This Row],[PontoPed]]=0), 99, IF(AND(tabItens[[#This Row],[Saldo]]=0,tabItens[[#This Row],[PontoPed]]&gt;0), 0, (1-tabItens[[#This Row],[PctAb]])*10 ) ),0)</f>
        <v>99</v>
      </c>
      <c r="BE557" s="312">
        <f>MAX(ROUNDDOWN( IF(tabItens[[#This Row],[Abaixo]] &gt; 0,   tabItens[[#This Row],[Abaixo]] + (tabItens[[#This Row],[PontoMês]] * IF( OR( ISBLANK(tabItens[[#This Row],[ATA Nº/ANO]]), tabItens[[#This Row],[ATA Nº/ANO]] = ""),BE$2,BE$1)),0),0),0)</f>
        <v>0</v>
      </c>
      <c r="BF5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7" s="313">
        <f>SUMIF(Consumo!$C$3:$C$862,tabItens[[#This Row],[CÓDIGO]],Consumo!$E$3:$E$862)</f>
        <v>0</v>
      </c>
      <c r="BH557" s="314">
        <f>IF(AND(tabItens[[#This Row],[Pend]] &gt; 0,tabItens[[#This Row],[Consumo]] &lt;&gt; 0), tabItens[[#This Row],[Pend]] / tabItens[[#This Row],[Consumo]], 0 )</f>
        <v>0</v>
      </c>
      <c r="BI557" s="313"/>
      <c r="BJ557" s="313"/>
      <c r="BK557" s="315" t="s">
        <v>907</v>
      </c>
    </row>
    <row r="558" spans="1:63" x14ac:dyDescent="0.3">
      <c r="A558" s="336">
        <v>101891</v>
      </c>
      <c r="B558" s="277" t="s">
        <v>1620</v>
      </c>
      <c r="C558" s="337" t="s">
        <v>264</v>
      </c>
      <c r="D558" s="338">
        <v>67.45</v>
      </c>
      <c r="E558" s="339"/>
      <c r="F558" s="339"/>
      <c r="G558" s="339" t="s">
        <v>892</v>
      </c>
      <c r="H558" s="281">
        <v>23</v>
      </c>
      <c r="I558" s="340">
        <v>103003</v>
      </c>
      <c r="J558" s="341">
        <v>67.45</v>
      </c>
      <c r="K558" s="342">
        <v>32</v>
      </c>
      <c r="L558" s="285">
        <f>IF(tabItens[[#This Row],[Média]] &gt; 0, tabItens[[#This Row],[QTDE ATUAL]] / tabItens[[#This Row],[Média]],999.9)</f>
        <v>9.5172413793103452</v>
      </c>
      <c r="M558" s="286">
        <v>0</v>
      </c>
      <c r="N558" s="287">
        <f>tabItens[[#This Row],[VALOR UNIT.]] * tabItens[[#This Row],[LC]]</f>
        <v>0</v>
      </c>
      <c r="O558" s="344" t="s">
        <v>2145</v>
      </c>
      <c r="P558" s="289"/>
      <c r="Q558" s="345"/>
      <c r="R558" s="343"/>
      <c r="S558" s="346"/>
      <c r="T558" s="292">
        <f>ROUNDDOWN(IFERROR(tabItens[[#This Row],[ATA DT.VALID.]] - $D$1,0) / 30,0)</f>
        <v>-1507</v>
      </c>
      <c r="U558" s="277" t="s">
        <v>1621</v>
      </c>
      <c r="V558" s="293">
        <v>1</v>
      </c>
      <c r="W558" s="294" t="s">
        <v>903</v>
      </c>
      <c r="X558" s="295">
        <v>55</v>
      </c>
      <c r="Y558" s="296">
        <v>24</v>
      </c>
      <c r="Z558" s="297">
        <v>2956</v>
      </c>
      <c r="AA558" s="298">
        <v>2023</v>
      </c>
      <c r="AB558" s="299">
        <v>10</v>
      </c>
      <c r="AC558" s="299"/>
      <c r="AD558" s="298"/>
      <c r="AE558" s="299"/>
      <c r="AF558" s="292"/>
      <c r="AG558" s="300" t="s">
        <v>904</v>
      </c>
      <c r="AH558" s="301"/>
      <c r="AI558" s="292">
        <v>10</v>
      </c>
      <c r="AJ558" s="301">
        <v>44945</v>
      </c>
      <c r="AK558" s="301">
        <v>39330</v>
      </c>
      <c r="AL558" s="301">
        <v>44917</v>
      </c>
      <c r="AM558" s="346"/>
      <c r="AN558" s="339"/>
      <c r="AO558" s="302" t="str">
        <f>_xlfn.IFNA(IF(VLOOKUP(tabItens[[#This Row],[CÓDIGO]],tabExcluirDoEstoque[#Data],1,FALSE),"sim",""),"")</f>
        <v/>
      </c>
      <c r="AP558" s="303" t="str">
        <f ca="1">IF(OR(ISBLANK(tabItens[[#This Row],[ATA DT.VALID.]]),tabItens[[#This Row],[ATA DT.VALID.]]="",tabItens[[#This Row],[ATA DT.VALID.]]=" "),"",IF(TYPE(tabItens[[#This Row],[ATA DT.VALID.]])=1,ROUNDUP((tabItens[[#This Row],[ATA DT.VALID.]]-TODAY())/7,0),""))</f>
        <v/>
      </c>
      <c r="AQ558" s="304">
        <v>0</v>
      </c>
      <c r="AR558" s="305" t="str">
        <f>IF(ISBLANK(tabItens[[#This Row],[CÓDIGO]]),"",IFERROR(VLOOKUP(tabItens[[#This Row],[CÓDIGO]],Consumo!$C$3:$AC$862,26,FALSE),0))</f>
        <v>09.2023</v>
      </c>
      <c r="AS558" s="306">
        <f>SUMIF(Consumo!$C$3:$C$862,tabItens[[#This Row],[CÓDIGO]],Consumo!$N$3:$N$862) + SUMIF(Consumo!$C$3:$C$862,tabItens[[#This Row],[CÓDIGO]],Consumo!$O$3:$O$862) + SUMIF(Consumo!$C$3:$C$862,tabItens[[#This Row],[CÓDIGO]],Consumo!$P$3:$P$862) + SUMIF(Consumo!$C$3:$C$862,tabItens[[#This Row],[CÓDIGO]],Consumo!$Q$3:$Q$862)</f>
        <v>6</v>
      </c>
      <c r="AT558" s="306">
        <f>SUMIF(Consumo!$C$3:$C$862,tabItens[[#This Row],[CÓDIGO]],Consumo!$Z$3:$Z$862)</f>
        <v>32</v>
      </c>
      <c r="AU558" s="307">
        <f>SUMIF(Consumo!$C$3:$C$862,tabItens[[#This Row],[CÓDIGO]],Consumo!$AA$3:$AA$862)</f>
        <v>16</v>
      </c>
      <c r="AV558" s="308">
        <f>SUMIF(Consumo!$C$3:$C$862,tabItens[[#This Row],[CÓDIGO]],Consumo!$Y$3:$Y$862)</f>
        <v>2.4166666666666665</v>
      </c>
      <c r="AW558" s="281">
        <f>tabItens[[#This Row],[QTDE ATUAL]] + tabItens[[#This Row],[RC QTDE]] + tabItens[[#This Row],[AF SALDO]] + tabItens[[#This Row],[Recentes]]</f>
        <v>33</v>
      </c>
      <c r="AX558" s="309">
        <v>5</v>
      </c>
      <c r="AY558" s="309">
        <v>4</v>
      </c>
      <c r="AZ558" s="309">
        <f>IF(ISBLANK(tabItens[[#This Row],[CÓDIGO]]),"",tabItens[[#This Row],[PontoMês]] * (AZ$2+tabItens[[#This Row],[PontoQtM]]))</f>
        <v>20</v>
      </c>
      <c r="BA558" s="308">
        <f>tabItens[[#This Row],[PontoPed]] - tabItens[[#This Row],[Saldo]] + (1/10)</f>
        <v>-12.9</v>
      </c>
      <c r="BB558" s="308">
        <f xml:space="preserve"> tabItens[[#This Row],[PontoMês]] * BB$2 - tabItens[[#This Row],[QTDE ATUAL]] - (1/10)</f>
        <v>-18.100000000000001</v>
      </c>
      <c r="BC558" s="310">
        <f>IF( tabItens[[#This Row],[PontoPed]]&gt;0, IF(tabItens[[#This Row],[PontoPed]]&lt;1, 1, IF( tabItens[[#This Row],[Saldo]]&gt;tabItens[[#This Row],[PontoPed]], 0, (tabItens[[#This Row],[PontoPed]]-tabItens[[#This Row],[Saldo]])/tabItens[[#This Row],[PontoPed]] ) ), 0 )</f>
        <v>0</v>
      </c>
      <c r="BD558" s="311">
        <f>ROUNDDOWN(IF( OR( AND(tabItens[[#This Row],[PontoPed]]&lt;tabItens[[#This Row],[Saldo]],tabItens[[#This Row],[Saldo]]&gt;0), tabItens[[#This Row],[PontoPed]]=0), 99, IF(AND(tabItens[[#This Row],[Saldo]]=0,tabItens[[#This Row],[PontoPed]]&gt;0), 0, (1-tabItens[[#This Row],[PctAb]])*10 ) ),0)</f>
        <v>99</v>
      </c>
      <c r="BE558" s="312">
        <f>MAX(ROUNDDOWN( IF(tabItens[[#This Row],[Abaixo]] &gt; 0,   tabItens[[#This Row],[Abaixo]] + (tabItens[[#This Row],[PontoMês]] * IF( OR( ISBLANK(tabItens[[#This Row],[ATA Nº/ANO]]), tabItens[[#This Row],[ATA Nº/ANO]] = ""),BE$2,BE$1)),0),0),0)</f>
        <v>0</v>
      </c>
      <c r="BF5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8" s="313">
        <f>SUMIF(Consumo!$C$3:$C$862,tabItens[[#This Row],[CÓDIGO]],Consumo!$E$3:$E$862)</f>
        <v>0</v>
      </c>
      <c r="BH558" s="314">
        <f>IF(AND(tabItens[[#This Row],[Pend]] &gt; 0,tabItens[[#This Row],[Consumo]] &lt;&gt; 0), tabItens[[#This Row],[Pend]] / tabItens[[#This Row],[Consumo]], 0 )</f>
        <v>0</v>
      </c>
      <c r="BI558" s="313"/>
      <c r="BJ558" s="313"/>
      <c r="BK558" s="315" t="s">
        <v>907</v>
      </c>
    </row>
    <row r="559" spans="1:63" x14ac:dyDescent="0.3">
      <c r="A559" s="336">
        <v>133301</v>
      </c>
      <c r="B559" s="277" t="s">
        <v>1891</v>
      </c>
      <c r="C559" s="337" t="s">
        <v>264</v>
      </c>
      <c r="D559" s="338">
        <v>5.31</v>
      </c>
      <c r="E559" s="339"/>
      <c r="F559" s="339"/>
      <c r="G559" s="339" t="s">
        <v>892</v>
      </c>
      <c r="H559" s="281">
        <v>0</v>
      </c>
      <c r="I559" s="340">
        <v>103003</v>
      </c>
      <c r="J559" s="341">
        <v>5.31</v>
      </c>
      <c r="K559" s="342">
        <v>2172</v>
      </c>
      <c r="L559" s="285">
        <f>IF(tabItens[[#This Row],[Média]] &gt; 0, tabItens[[#This Row],[QTDE ATUAL]] / tabItens[[#This Row],[Média]],999.9)</f>
        <v>0</v>
      </c>
      <c r="M559" s="286">
        <v>0</v>
      </c>
      <c r="N559" s="287">
        <f>tabItens[[#This Row],[VALOR UNIT.]] * tabItens[[#This Row],[LC]]</f>
        <v>0</v>
      </c>
      <c r="O559" s="344" t="s">
        <v>2145</v>
      </c>
      <c r="P559" s="289"/>
      <c r="Q559" s="345"/>
      <c r="R559" s="343"/>
      <c r="S559" s="346"/>
      <c r="T559" s="292">
        <f>ROUNDDOWN(IFERROR(tabItens[[#This Row],[ATA DT.VALID.]] - $D$1,0) / 30,0)</f>
        <v>-1507</v>
      </c>
      <c r="U559" s="277" t="s">
        <v>1117</v>
      </c>
      <c r="V559" s="293">
        <v>1</v>
      </c>
      <c r="W559" s="294" t="s">
        <v>903</v>
      </c>
      <c r="X559" s="295">
        <v>55</v>
      </c>
      <c r="Y559" s="296">
        <v>27</v>
      </c>
      <c r="Z559" s="297">
        <v>2235</v>
      </c>
      <c r="AA559" s="298">
        <v>2023</v>
      </c>
      <c r="AB559" s="299">
        <v>7000</v>
      </c>
      <c r="AC559" s="299"/>
      <c r="AD559" s="298"/>
      <c r="AE559" s="299"/>
      <c r="AF559" s="292"/>
      <c r="AG559" s="300" t="s">
        <v>904</v>
      </c>
      <c r="AH559" s="301"/>
      <c r="AI559" s="292">
        <v>724</v>
      </c>
      <c r="AJ559" s="301">
        <v>44629</v>
      </c>
      <c r="AK559" s="301">
        <v>42978</v>
      </c>
      <c r="AL559" s="301">
        <v>44917</v>
      </c>
      <c r="AM559" s="346"/>
      <c r="AN559" s="339"/>
      <c r="AO559" s="302" t="str">
        <f>_xlfn.IFNA(IF(VLOOKUP(tabItens[[#This Row],[CÓDIGO]],tabExcluirDoEstoque[#Data],1,FALSE),"sim",""),"")</f>
        <v/>
      </c>
      <c r="AP559" s="303" t="str">
        <f ca="1">IF(OR(ISBLANK(tabItens[[#This Row],[ATA DT.VALID.]]),tabItens[[#This Row],[ATA DT.VALID.]]="",tabItens[[#This Row],[ATA DT.VALID.]]=" "),"",IF(TYPE(tabItens[[#This Row],[ATA DT.VALID.]])=1,ROUNDUP((tabItens[[#This Row],[ATA DT.VALID.]]-TODAY())/7,0),""))</f>
        <v/>
      </c>
      <c r="AQ559" s="304">
        <v>0</v>
      </c>
      <c r="AR559" s="305" t="str">
        <f>IF(ISBLANK(tabItens[[#This Row],[CÓDIGO]]),"",IFERROR(VLOOKUP(tabItens[[#This Row],[CÓDIGO]],Consumo!$C$3:$AC$862,26,FALSE),0))</f>
        <v>01.2023</v>
      </c>
      <c r="AS559" s="306">
        <f>SUMIF(Consumo!$C$3:$C$862,tabItens[[#This Row],[CÓDIGO]],Consumo!$N$3:$N$862) + SUMIF(Consumo!$C$3:$C$862,tabItens[[#This Row],[CÓDIGO]],Consumo!$O$3:$O$862) + SUMIF(Consumo!$C$3:$C$862,tabItens[[#This Row],[CÓDIGO]],Consumo!$P$3:$P$862) + SUMIF(Consumo!$C$3:$C$862,tabItens[[#This Row],[CÓDIGO]],Consumo!$Q$3:$Q$862)</f>
        <v>0</v>
      </c>
      <c r="AT559" s="306">
        <f>SUMIF(Consumo!$C$3:$C$862,tabItens[[#This Row],[CÓDIGO]],Consumo!$Z$3:$Z$862)</f>
        <v>3650</v>
      </c>
      <c r="AU559" s="307">
        <f>SUMIF(Consumo!$C$3:$C$862,tabItens[[#This Row],[CÓDIGO]],Consumo!$AA$3:$AA$862)</f>
        <v>650</v>
      </c>
      <c r="AV559" s="308">
        <f>SUMIF(Consumo!$C$3:$C$862,tabItens[[#This Row],[CÓDIGO]],Consumo!$Y$3:$Y$862)</f>
        <v>304.16666666666669</v>
      </c>
      <c r="AW559" s="281">
        <f>tabItens[[#This Row],[QTDE ATUAL]] + tabItens[[#This Row],[RC QTDE]] + tabItens[[#This Row],[AF SALDO]] + tabItens[[#This Row],[Recentes]]</f>
        <v>7000</v>
      </c>
      <c r="AX559" s="309">
        <v>355</v>
      </c>
      <c r="AY559" s="309">
        <v>4</v>
      </c>
      <c r="AZ559" s="309">
        <f>IF(ISBLANK(tabItens[[#This Row],[CÓDIGO]]),"",tabItens[[#This Row],[PontoMês]] * (AZ$2+tabItens[[#This Row],[PontoQtM]]))</f>
        <v>1420</v>
      </c>
      <c r="BA559" s="308">
        <f>tabItens[[#This Row],[PontoPed]] - tabItens[[#This Row],[Saldo]] + (1/10)</f>
        <v>-5579.9</v>
      </c>
      <c r="BB559" s="308">
        <f xml:space="preserve"> tabItens[[#This Row],[PontoMês]] * BB$2 - tabItens[[#This Row],[QTDE ATUAL]] - (1/10)</f>
        <v>354.9</v>
      </c>
      <c r="BC559" s="310">
        <f>IF( tabItens[[#This Row],[PontoPed]]&gt;0, IF(tabItens[[#This Row],[PontoPed]]&lt;1, 1, IF( tabItens[[#This Row],[Saldo]]&gt;tabItens[[#This Row],[PontoPed]], 0, (tabItens[[#This Row],[PontoPed]]-tabItens[[#This Row],[Saldo]])/tabItens[[#This Row],[PontoPed]] ) ), 0 )</f>
        <v>0</v>
      </c>
      <c r="BD559" s="311">
        <f>ROUNDDOWN(IF( OR( AND(tabItens[[#This Row],[PontoPed]]&lt;tabItens[[#This Row],[Saldo]],tabItens[[#This Row],[Saldo]]&gt;0), tabItens[[#This Row],[PontoPed]]=0), 99, IF(AND(tabItens[[#This Row],[Saldo]]=0,tabItens[[#This Row],[PontoPed]]&gt;0), 0, (1-tabItens[[#This Row],[PctAb]])*10 ) ),0)</f>
        <v>99</v>
      </c>
      <c r="BE559" s="312">
        <f>MAX(ROUNDDOWN( IF(tabItens[[#This Row],[Abaixo]] &gt; 0,   tabItens[[#This Row],[Abaixo]] + (tabItens[[#This Row],[PontoMês]] * IF( OR( ISBLANK(tabItens[[#This Row],[ATA Nº/ANO]]), tabItens[[#This Row],[ATA Nº/ANO]] = ""),BE$2,BE$1)),0),0),0)</f>
        <v>0</v>
      </c>
      <c r="BF55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59" s="313">
        <f>SUMIF(Consumo!$C$3:$C$862,tabItens[[#This Row],[CÓDIGO]],Consumo!$E$3:$E$862)</f>
        <v>1478</v>
      </c>
      <c r="BH559" s="314">
        <f>IF(AND(tabItens[[#This Row],[Pend]] &gt; 0,tabItens[[#This Row],[Consumo]] &lt;&gt; 0), tabItens[[#This Row],[Pend]] / tabItens[[#This Row],[Consumo]], 0 )</f>
        <v>0.40493150684931506</v>
      </c>
      <c r="BI559" s="313"/>
      <c r="BJ559" s="313"/>
      <c r="BK559" s="315" t="s">
        <v>907</v>
      </c>
    </row>
    <row r="560" spans="1:63" x14ac:dyDescent="0.3">
      <c r="A560" s="336">
        <v>113634</v>
      </c>
      <c r="B560" s="277" t="s">
        <v>1739</v>
      </c>
      <c r="C560" s="337" t="s">
        <v>31</v>
      </c>
      <c r="D560" s="338">
        <v>15.25</v>
      </c>
      <c r="E560" s="339"/>
      <c r="F560" s="339"/>
      <c r="G560" s="339" t="s">
        <v>892</v>
      </c>
      <c r="H560" s="281">
        <v>63</v>
      </c>
      <c r="I560" s="340">
        <v>103003</v>
      </c>
      <c r="J560" s="341">
        <v>15.25</v>
      </c>
      <c r="K560" s="342">
        <v>4</v>
      </c>
      <c r="L560" s="285">
        <f>IF(tabItens[[#This Row],[Média]] &gt; 0, tabItens[[#This Row],[QTDE ATUAL]] / tabItens[[#This Row],[Média]],999.9)</f>
        <v>252</v>
      </c>
      <c r="M560" s="286">
        <v>0</v>
      </c>
      <c r="N560" s="287">
        <f>tabItens[[#This Row],[VALOR UNIT.]] * tabItens[[#This Row],[LC]]</f>
        <v>0</v>
      </c>
      <c r="O560" s="344" t="s">
        <v>2145</v>
      </c>
      <c r="P560" s="289"/>
      <c r="Q560" s="345"/>
      <c r="R560" s="343"/>
      <c r="S560" s="346"/>
      <c r="T560" s="292">
        <f>ROUNDDOWN(IFERROR(tabItens[[#This Row],[ATA DT.VALID.]] - $D$1,0) / 30,0)</f>
        <v>-1507</v>
      </c>
      <c r="U560" s="277" t="s">
        <v>1027</v>
      </c>
      <c r="V560" s="293">
        <v>1</v>
      </c>
      <c r="W560" s="294" t="s">
        <v>903</v>
      </c>
      <c r="X560" s="295">
        <v>55</v>
      </c>
      <c r="Y560" s="296">
        <v>31</v>
      </c>
      <c r="Z560" s="297"/>
      <c r="AA560" s="298"/>
      <c r="AB560" s="299"/>
      <c r="AC560" s="299"/>
      <c r="AD560" s="298"/>
      <c r="AE560" s="299"/>
      <c r="AF560" s="292"/>
      <c r="AG560" s="300" t="s">
        <v>904</v>
      </c>
      <c r="AH560" s="301"/>
      <c r="AI560" s="292">
        <v>2</v>
      </c>
      <c r="AJ560" s="301">
        <v>43916</v>
      </c>
      <c r="AK560" s="301">
        <v>40150</v>
      </c>
      <c r="AL560" s="301">
        <v>43865</v>
      </c>
      <c r="AM560" s="346"/>
      <c r="AN560" s="339"/>
      <c r="AO560" s="302" t="str">
        <f>_xlfn.IFNA(IF(VLOOKUP(tabItens[[#This Row],[CÓDIGO]],tabExcluirDoEstoque[#Data],1,FALSE),"sim",""),"")</f>
        <v/>
      </c>
      <c r="AP560" s="303" t="str">
        <f ca="1">IF(OR(ISBLANK(tabItens[[#This Row],[ATA DT.VALID.]]),tabItens[[#This Row],[ATA DT.VALID.]]="",tabItens[[#This Row],[ATA DT.VALID.]]=" "),"",IF(TYPE(tabItens[[#This Row],[ATA DT.VALID.]])=1,ROUNDUP((tabItens[[#This Row],[ATA DT.VALID.]]-TODAY())/7,0),""))</f>
        <v/>
      </c>
      <c r="AQ560" s="304">
        <v>0</v>
      </c>
      <c r="AR560" s="305" t="str">
        <f>IF(ISBLANK(tabItens[[#This Row],[CÓDIGO]]),"",IFERROR(VLOOKUP(tabItens[[#This Row],[CÓDIGO]],Consumo!$C$3:$AC$862,26,FALSE),0))</f>
        <v>03.2023</v>
      </c>
      <c r="AS560" s="306">
        <f>SUMIF(Consumo!$C$3:$C$862,tabItens[[#This Row],[CÓDIGO]],Consumo!$N$3:$N$862) + SUMIF(Consumo!$C$3:$C$862,tabItens[[#This Row],[CÓDIGO]],Consumo!$O$3:$O$862) + SUMIF(Consumo!$C$3:$C$862,tabItens[[#This Row],[CÓDIGO]],Consumo!$P$3:$P$862) + SUMIF(Consumo!$C$3:$C$862,tabItens[[#This Row],[CÓDIGO]],Consumo!$Q$3:$Q$862)</f>
        <v>0</v>
      </c>
      <c r="AT560" s="306">
        <f>SUMIF(Consumo!$C$3:$C$862,tabItens[[#This Row],[CÓDIGO]],Consumo!$Z$3:$Z$862)</f>
        <v>4</v>
      </c>
      <c r="AU560" s="307">
        <f>SUMIF(Consumo!$C$3:$C$862,tabItens[[#This Row],[CÓDIGO]],Consumo!$AA$3:$AA$862)</f>
        <v>3</v>
      </c>
      <c r="AV560" s="308">
        <f>SUMIF(Consumo!$C$3:$C$862,tabItens[[#This Row],[CÓDIGO]],Consumo!$Y$3:$Y$862)</f>
        <v>0.25</v>
      </c>
      <c r="AW560" s="281">
        <f>tabItens[[#This Row],[QTDE ATUAL]] + tabItens[[#This Row],[RC QTDE]] + tabItens[[#This Row],[AF SALDO]] + tabItens[[#This Row],[Recentes]]</f>
        <v>63</v>
      </c>
      <c r="AX560" s="309">
        <v>5</v>
      </c>
      <c r="AY560" s="309">
        <v>4</v>
      </c>
      <c r="AZ560" s="309">
        <f>IF(ISBLANK(tabItens[[#This Row],[CÓDIGO]]),"",tabItens[[#This Row],[PontoMês]] * (AZ$2+tabItens[[#This Row],[PontoQtM]]))</f>
        <v>20</v>
      </c>
      <c r="BA560" s="308">
        <f>tabItens[[#This Row],[PontoPed]] - tabItens[[#This Row],[Saldo]] + (1/10)</f>
        <v>-42.9</v>
      </c>
      <c r="BB560" s="308">
        <f xml:space="preserve"> tabItens[[#This Row],[PontoMês]] * BB$2 - tabItens[[#This Row],[QTDE ATUAL]] - (1/10)</f>
        <v>-58.1</v>
      </c>
      <c r="BC560" s="310">
        <f>IF( tabItens[[#This Row],[PontoPed]]&gt;0, IF(tabItens[[#This Row],[PontoPed]]&lt;1, 1, IF( tabItens[[#This Row],[Saldo]]&gt;tabItens[[#This Row],[PontoPed]], 0, (tabItens[[#This Row],[PontoPed]]-tabItens[[#This Row],[Saldo]])/tabItens[[#This Row],[PontoPed]] ) ), 0 )</f>
        <v>0</v>
      </c>
      <c r="BD560" s="311">
        <f>ROUNDDOWN(IF( OR( AND(tabItens[[#This Row],[PontoPed]]&lt;tabItens[[#This Row],[Saldo]],tabItens[[#This Row],[Saldo]]&gt;0), tabItens[[#This Row],[PontoPed]]=0), 99, IF(AND(tabItens[[#This Row],[Saldo]]=0,tabItens[[#This Row],[PontoPed]]&gt;0), 0, (1-tabItens[[#This Row],[PctAb]])*10 ) ),0)</f>
        <v>99</v>
      </c>
      <c r="BE560" s="312">
        <f>MAX(ROUNDDOWN( IF(tabItens[[#This Row],[Abaixo]] &gt; 0,   tabItens[[#This Row],[Abaixo]] + (tabItens[[#This Row],[PontoMês]] * IF( OR( ISBLANK(tabItens[[#This Row],[ATA Nº/ANO]]), tabItens[[#This Row],[ATA Nº/ANO]] = ""),BE$2,BE$1)),0),0),0)</f>
        <v>0</v>
      </c>
      <c r="BF56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0" s="313">
        <f>SUMIF(Consumo!$C$3:$C$862,tabItens[[#This Row],[CÓDIGO]],Consumo!$E$3:$E$862)</f>
        <v>0</v>
      </c>
      <c r="BH560" s="314">
        <f>IF(AND(tabItens[[#This Row],[Pend]] &gt; 0,tabItens[[#This Row],[Consumo]] &lt;&gt; 0), tabItens[[#This Row],[Pend]] / tabItens[[#This Row],[Consumo]], 0 )</f>
        <v>0</v>
      </c>
      <c r="BI560" s="313"/>
      <c r="BJ560" s="313"/>
      <c r="BK560" s="315" t="s">
        <v>907</v>
      </c>
    </row>
    <row r="561" spans="1:63" x14ac:dyDescent="0.3">
      <c r="A561" s="336">
        <v>60889</v>
      </c>
      <c r="B561" s="277" t="s">
        <v>1394</v>
      </c>
      <c r="C561" s="337" t="s">
        <v>346</v>
      </c>
      <c r="D561" s="338">
        <v>34.659999999999997</v>
      </c>
      <c r="E561" s="339"/>
      <c r="F561" s="339"/>
      <c r="G561" s="339" t="s">
        <v>892</v>
      </c>
      <c r="H561" s="281">
        <v>408</v>
      </c>
      <c r="I561" s="340">
        <v>103003</v>
      </c>
      <c r="J561" s="341">
        <v>34.659999999999997</v>
      </c>
      <c r="K561" s="342">
        <v>1224</v>
      </c>
      <c r="L561" s="285">
        <f>IF(tabItens[[#This Row],[Média]] &gt; 0, tabItens[[#This Row],[QTDE ATUAL]] / tabItens[[#This Row],[Média]],999.9)</f>
        <v>2.5513288170922359</v>
      </c>
      <c r="M561" s="286">
        <v>0</v>
      </c>
      <c r="N561" s="287">
        <f>tabItens[[#This Row],[VALOR UNIT.]] * tabItens[[#This Row],[LC]]</f>
        <v>0</v>
      </c>
      <c r="O561" s="344" t="s">
        <v>2145</v>
      </c>
      <c r="P561" s="289"/>
      <c r="Q561" s="345"/>
      <c r="R561" s="343"/>
      <c r="S561" s="346"/>
      <c r="T561" s="292">
        <f>ROUNDDOWN(IFERROR(tabItens[[#This Row],[ATA DT.VALID.]] - $D$1,0) / 30,0)</f>
        <v>-1507</v>
      </c>
      <c r="U561" s="277" t="s">
        <v>1032</v>
      </c>
      <c r="V561" s="293">
        <v>1</v>
      </c>
      <c r="W561" s="294" t="s">
        <v>903</v>
      </c>
      <c r="X561" s="295">
        <v>55</v>
      </c>
      <c r="Y561" s="296">
        <v>32</v>
      </c>
      <c r="Z561" s="297">
        <v>2956</v>
      </c>
      <c r="AA561" s="298">
        <v>2023</v>
      </c>
      <c r="AB561" s="299">
        <v>300</v>
      </c>
      <c r="AC561" s="299"/>
      <c r="AD561" s="298"/>
      <c r="AE561" s="299"/>
      <c r="AF561" s="292"/>
      <c r="AG561" s="300" t="s">
        <v>904</v>
      </c>
      <c r="AH561" s="301"/>
      <c r="AI561" s="292">
        <v>648</v>
      </c>
      <c r="AJ561" s="301">
        <v>44874</v>
      </c>
      <c r="AK561" s="301" t="s">
        <v>892</v>
      </c>
      <c r="AL561" s="301">
        <v>44845</v>
      </c>
      <c r="AM561" s="346"/>
      <c r="AN561" s="339"/>
      <c r="AO561" s="302" t="str">
        <f>_xlfn.IFNA(IF(VLOOKUP(tabItens[[#This Row],[CÓDIGO]],tabExcluirDoEstoque[#Data],1,FALSE),"sim",""),"")</f>
        <v/>
      </c>
      <c r="AP561" s="303" t="str">
        <f ca="1">IF(OR(ISBLANK(tabItens[[#This Row],[ATA DT.VALID.]]),tabItens[[#This Row],[ATA DT.VALID.]]="",tabItens[[#This Row],[ATA DT.VALID.]]=" "),"",IF(TYPE(tabItens[[#This Row],[ATA DT.VALID.]])=1,ROUNDUP((tabItens[[#This Row],[ATA DT.VALID.]]-TODAY())/7,0),""))</f>
        <v/>
      </c>
      <c r="AQ561" s="304">
        <v>0</v>
      </c>
      <c r="AR561" s="305" t="str">
        <f>IF(ISBLANK(tabItens[[#This Row],[CÓDIGO]]),"",IFERROR(VLOOKUP(tabItens[[#This Row],[CÓDIGO]],Consumo!$C$3:$AC$862,26,FALSE),0))</f>
        <v>09.2023</v>
      </c>
      <c r="AS561" s="306">
        <f>SUMIF(Consumo!$C$3:$C$862,tabItens[[#This Row],[CÓDIGO]],Consumo!$N$3:$N$862) + SUMIF(Consumo!$C$3:$C$862,tabItens[[#This Row],[CÓDIGO]],Consumo!$O$3:$O$862) + SUMIF(Consumo!$C$3:$C$862,tabItens[[#This Row],[CÓDIGO]],Consumo!$P$3:$P$862) + SUMIF(Consumo!$C$3:$C$862,tabItens[[#This Row],[CÓDIGO]],Consumo!$Q$3:$Q$862)</f>
        <v>710</v>
      </c>
      <c r="AT561" s="306">
        <f>SUMIF(Consumo!$C$3:$C$862,tabItens[[#This Row],[CÓDIGO]],Consumo!$Z$3:$Z$862)</f>
        <v>1945</v>
      </c>
      <c r="AU561" s="307">
        <f>SUMIF(Consumo!$C$3:$C$862,tabItens[[#This Row],[CÓDIGO]],Consumo!$AA$3:$AA$862)</f>
        <v>320</v>
      </c>
      <c r="AV561" s="308">
        <f>SUMIF(Consumo!$C$3:$C$862,tabItens[[#This Row],[CÓDIGO]],Consumo!$Y$3:$Y$862)</f>
        <v>159.91666666666666</v>
      </c>
      <c r="AW561" s="281">
        <f>tabItens[[#This Row],[QTDE ATUAL]] + tabItens[[#This Row],[RC QTDE]] + tabItens[[#This Row],[AF SALDO]] + tabItens[[#This Row],[Recentes]]</f>
        <v>708</v>
      </c>
      <c r="AX561" s="309">
        <v>79</v>
      </c>
      <c r="AY561" s="309">
        <v>4</v>
      </c>
      <c r="AZ561" s="309">
        <f>IF(ISBLANK(tabItens[[#This Row],[CÓDIGO]]),"",tabItens[[#This Row],[PontoMês]] * (AZ$2+tabItens[[#This Row],[PontoQtM]]))</f>
        <v>316</v>
      </c>
      <c r="BA561" s="308">
        <f>tabItens[[#This Row],[PontoPed]] - tabItens[[#This Row],[Saldo]] + (1/10)</f>
        <v>-391.9</v>
      </c>
      <c r="BB561" s="308">
        <f xml:space="preserve"> tabItens[[#This Row],[PontoMês]] * BB$2 - tabItens[[#This Row],[QTDE ATUAL]] - (1/10)</f>
        <v>-329.1</v>
      </c>
      <c r="BC561" s="310">
        <f>IF( tabItens[[#This Row],[PontoPed]]&gt;0, IF(tabItens[[#This Row],[PontoPed]]&lt;1, 1, IF( tabItens[[#This Row],[Saldo]]&gt;tabItens[[#This Row],[PontoPed]], 0, (tabItens[[#This Row],[PontoPed]]-tabItens[[#This Row],[Saldo]])/tabItens[[#This Row],[PontoPed]] ) ), 0 )</f>
        <v>0</v>
      </c>
      <c r="BD561" s="311">
        <f>ROUNDDOWN(IF( OR( AND(tabItens[[#This Row],[PontoPed]]&lt;tabItens[[#This Row],[Saldo]],tabItens[[#This Row],[Saldo]]&gt;0), tabItens[[#This Row],[PontoPed]]=0), 99, IF(AND(tabItens[[#This Row],[Saldo]]=0,tabItens[[#This Row],[PontoPed]]&gt;0), 0, (1-tabItens[[#This Row],[PctAb]])*10 ) ),0)</f>
        <v>99</v>
      </c>
      <c r="BE561" s="312">
        <f>MAX(ROUNDDOWN( IF(tabItens[[#This Row],[Abaixo]] &gt; 0,   tabItens[[#This Row],[Abaixo]] + (tabItens[[#This Row],[PontoMês]] * IF( OR( ISBLANK(tabItens[[#This Row],[ATA Nº/ANO]]), tabItens[[#This Row],[ATA Nº/ANO]] = ""),BE$2,BE$1)),0),0),0)</f>
        <v>0</v>
      </c>
      <c r="BF56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1" s="313">
        <f>SUMIF(Consumo!$C$3:$C$862,tabItens[[#This Row],[CÓDIGO]],Consumo!$E$3:$E$862)</f>
        <v>0</v>
      </c>
      <c r="BH561" s="314">
        <f>IF(AND(tabItens[[#This Row],[Pend]] &gt; 0,tabItens[[#This Row],[Consumo]] &lt;&gt; 0), tabItens[[#This Row],[Pend]] / tabItens[[#This Row],[Consumo]], 0 )</f>
        <v>0</v>
      </c>
      <c r="BI561" s="313"/>
      <c r="BJ561" s="313"/>
      <c r="BK561" s="315" t="s">
        <v>907</v>
      </c>
    </row>
    <row r="562" spans="1:63" x14ac:dyDescent="0.3">
      <c r="A562" s="336">
        <v>99787</v>
      </c>
      <c r="B562" s="277" t="s">
        <v>1612</v>
      </c>
      <c r="C562" s="337" t="s">
        <v>264</v>
      </c>
      <c r="D562" s="338">
        <v>73</v>
      </c>
      <c r="E562" s="339"/>
      <c r="F562" s="339"/>
      <c r="G562" s="339" t="s">
        <v>892</v>
      </c>
      <c r="H562" s="281">
        <v>16</v>
      </c>
      <c r="I562" s="340">
        <v>103003</v>
      </c>
      <c r="J562" s="341">
        <v>73</v>
      </c>
      <c r="K562" s="342">
        <v>62</v>
      </c>
      <c r="L562" s="285">
        <f>IF(tabItens[[#This Row],[Média]] &gt; 0, tabItens[[#This Row],[QTDE ATUAL]] / tabItens[[#This Row],[Média]],999.9)</f>
        <v>3.5555555555555554</v>
      </c>
      <c r="M562" s="286">
        <v>0</v>
      </c>
      <c r="N562" s="287">
        <f>tabItens[[#This Row],[VALOR UNIT.]] * tabItens[[#This Row],[LC]]</f>
        <v>0</v>
      </c>
      <c r="O562" s="344" t="s">
        <v>2145</v>
      </c>
      <c r="P562" s="289"/>
      <c r="Q562" s="345"/>
      <c r="R562" s="343"/>
      <c r="S562" s="346"/>
      <c r="T562" s="292">
        <f>ROUNDDOWN(IFERROR(tabItens[[#This Row],[ATA DT.VALID.]] - $D$1,0) / 30,0)</f>
        <v>-1507</v>
      </c>
      <c r="U562" s="277" t="s">
        <v>1032</v>
      </c>
      <c r="V562" s="293">
        <v>1</v>
      </c>
      <c r="W562" s="294" t="s">
        <v>903</v>
      </c>
      <c r="X562" s="295">
        <v>55</v>
      </c>
      <c r="Y562" s="296">
        <v>32</v>
      </c>
      <c r="Z562" s="297">
        <v>2691</v>
      </c>
      <c r="AA562" s="298">
        <v>2023</v>
      </c>
      <c r="AB562" s="299">
        <v>60</v>
      </c>
      <c r="AC562" s="299"/>
      <c r="AD562" s="298"/>
      <c r="AE562" s="299"/>
      <c r="AF562" s="292"/>
      <c r="AG562" s="300" t="s">
        <v>904</v>
      </c>
      <c r="AH562" s="301"/>
      <c r="AI562" s="292">
        <v>22</v>
      </c>
      <c r="AJ562" s="301">
        <v>44874</v>
      </c>
      <c r="AK562" s="301">
        <v>39227</v>
      </c>
      <c r="AL562" s="301">
        <v>44845</v>
      </c>
      <c r="AM562" s="346"/>
      <c r="AN562" s="339"/>
      <c r="AO562" s="302" t="str">
        <f>_xlfn.IFNA(IF(VLOOKUP(tabItens[[#This Row],[CÓDIGO]],tabExcluirDoEstoque[#Data],1,FALSE),"sim",""),"")</f>
        <v/>
      </c>
      <c r="AP562" s="303" t="str">
        <f ca="1">IF(OR(ISBLANK(tabItens[[#This Row],[ATA DT.VALID.]]),tabItens[[#This Row],[ATA DT.VALID.]]="",tabItens[[#This Row],[ATA DT.VALID.]]=" "),"",IF(TYPE(tabItens[[#This Row],[ATA DT.VALID.]])=1,ROUNDUP((tabItens[[#This Row],[ATA DT.VALID.]]-TODAY())/7,0),""))</f>
        <v/>
      </c>
      <c r="AQ562" s="304">
        <v>0</v>
      </c>
      <c r="AR562" s="305" t="str">
        <f>IF(ISBLANK(tabItens[[#This Row],[CÓDIGO]]),"",IFERROR(VLOOKUP(tabItens[[#This Row],[CÓDIGO]],Consumo!$C$3:$AC$862,26,FALSE),0))</f>
        <v>07.2023</v>
      </c>
      <c r="AS562" s="306">
        <f>SUMIF(Consumo!$C$3:$C$862,tabItens[[#This Row],[CÓDIGO]],Consumo!$N$3:$N$862) + SUMIF(Consumo!$C$3:$C$862,tabItens[[#This Row],[CÓDIGO]],Consumo!$O$3:$O$862) + SUMIF(Consumo!$C$3:$C$862,tabItens[[#This Row],[CÓDIGO]],Consumo!$P$3:$P$862) + SUMIF(Consumo!$C$3:$C$862,tabItens[[#This Row],[CÓDIGO]],Consumo!$Q$3:$Q$862)</f>
        <v>6</v>
      </c>
      <c r="AT562" s="306">
        <f>SUMIF(Consumo!$C$3:$C$862,tabItens[[#This Row],[CÓDIGO]],Consumo!$Z$3:$Z$862)</f>
        <v>64</v>
      </c>
      <c r="AU562" s="307">
        <f>SUMIF(Consumo!$C$3:$C$862,tabItens[[#This Row],[CÓDIGO]],Consumo!$AA$3:$AA$862)</f>
        <v>35</v>
      </c>
      <c r="AV562" s="308">
        <f>SUMIF(Consumo!$C$3:$C$862,tabItens[[#This Row],[CÓDIGO]],Consumo!$Y$3:$Y$862)</f>
        <v>4.5</v>
      </c>
      <c r="AW562" s="281">
        <f>tabItens[[#This Row],[QTDE ATUAL]] + tabItens[[#This Row],[RC QTDE]] + tabItens[[#This Row],[AF SALDO]] + tabItens[[#This Row],[Recentes]]</f>
        <v>76</v>
      </c>
      <c r="AX562" s="309">
        <v>5</v>
      </c>
      <c r="AY562" s="309">
        <v>4</v>
      </c>
      <c r="AZ562" s="309">
        <f>IF(ISBLANK(tabItens[[#This Row],[CÓDIGO]]),"",tabItens[[#This Row],[PontoMês]] * (AZ$2+tabItens[[#This Row],[PontoQtM]]))</f>
        <v>20</v>
      </c>
      <c r="BA562" s="308">
        <f>tabItens[[#This Row],[PontoPed]] - tabItens[[#This Row],[Saldo]] + (1/10)</f>
        <v>-55.9</v>
      </c>
      <c r="BB562" s="308">
        <f xml:space="preserve"> tabItens[[#This Row],[PontoMês]] * BB$2 - tabItens[[#This Row],[QTDE ATUAL]] - (1/10)</f>
        <v>-11.1</v>
      </c>
      <c r="BC562" s="310">
        <f>IF( tabItens[[#This Row],[PontoPed]]&gt;0, IF(tabItens[[#This Row],[PontoPed]]&lt;1, 1, IF( tabItens[[#This Row],[Saldo]]&gt;tabItens[[#This Row],[PontoPed]], 0, (tabItens[[#This Row],[PontoPed]]-tabItens[[#This Row],[Saldo]])/tabItens[[#This Row],[PontoPed]] ) ), 0 )</f>
        <v>0</v>
      </c>
      <c r="BD562" s="311">
        <f>ROUNDDOWN(IF( OR( AND(tabItens[[#This Row],[PontoPed]]&lt;tabItens[[#This Row],[Saldo]],tabItens[[#This Row],[Saldo]]&gt;0), tabItens[[#This Row],[PontoPed]]=0), 99, IF(AND(tabItens[[#This Row],[Saldo]]=0,tabItens[[#This Row],[PontoPed]]&gt;0), 0, (1-tabItens[[#This Row],[PctAb]])*10 ) ),0)</f>
        <v>99</v>
      </c>
      <c r="BE562" s="312">
        <f>MAX(ROUNDDOWN( IF(tabItens[[#This Row],[Abaixo]] &gt; 0,   tabItens[[#This Row],[Abaixo]] + (tabItens[[#This Row],[PontoMês]] * IF( OR( ISBLANK(tabItens[[#This Row],[ATA Nº/ANO]]), tabItens[[#This Row],[ATA Nº/ANO]] = ""),BE$2,BE$1)),0),0),0)</f>
        <v>0</v>
      </c>
      <c r="BF56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2" s="313">
        <f>SUMIF(Consumo!$C$3:$C$862,tabItens[[#This Row],[CÓDIGO]],Consumo!$E$3:$E$862)</f>
        <v>0</v>
      </c>
      <c r="BH562" s="314">
        <f>IF(AND(tabItens[[#This Row],[Pend]] &gt; 0,tabItens[[#This Row],[Consumo]] &lt;&gt; 0), tabItens[[#This Row],[Pend]] / tabItens[[#This Row],[Consumo]], 0 )</f>
        <v>0</v>
      </c>
      <c r="BI562" s="313"/>
      <c r="BJ562" s="313"/>
      <c r="BK562" s="315" t="s">
        <v>907</v>
      </c>
    </row>
    <row r="563" spans="1:63" x14ac:dyDescent="0.3">
      <c r="A563" s="336">
        <v>15668</v>
      </c>
      <c r="B563" s="277" t="s">
        <v>1147</v>
      </c>
      <c r="C563" s="337" t="s">
        <v>264</v>
      </c>
      <c r="D563" s="338">
        <v>10.14</v>
      </c>
      <c r="E563" s="339"/>
      <c r="F563" s="339"/>
      <c r="G563" s="339" t="s">
        <v>892</v>
      </c>
      <c r="H563" s="281">
        <v>239</v>
      </c>
      <c r="I563" s="340">
        <v>103003</v>
      </c>
      <c r="J563" s="341">
        <v>10.14</v>
      </c>
      <c r="K563" s="342">
        <v>15</v>
      </c>
      <c r="L563" s="285">
        <f>IF(tabItens[[#This Row],[Média]] &gt; 0, tabItens[[#This Row],[QTDE ATUAL]] / tabItens[[#This Row],[Média]],999.9)</f>
        <v>239</v>
      </c>
      <c r="M563" s="286">
        <v>0</v>
      </c>
      <c r="N563" s="287">
        <f>tabItens[[#This Row],[VALOR UNIT.]] * tabItens[[#This Row],[LC]]</f>
        <v>0</v>
      </c>
      <c r="O563" s="344" t="s">
        <v>2145</v>
      </c>
      <c r="P563" s="289"/>
      <c r="Q563" s="345"/>
      <c r="R563" s="343"/>
      <c r="S563" s="346"/>
      <c r="T563" s="292">
        <f>ROUNDDOWN(IFERROR(tabItens[[#This Row],[ATA DT.VALID.]] - $D$1,0) / 30,0)</f>
        <v>-1507</v>
      </c>
      <c r="U563" s="277" t="s">
        <v>1144</v>
      </c>
      <c r="V563" s="293">
        <v>1</v>
      </c>
      <c r="W563" s="294" t="s">
        <v>903</v>
      </c>
      <c r="X563" s="295">
        <v>55</v>
      </c>
      <c r="Y563" s="296">
        <v>35</v>
      </c>
      <c r="Z563" s="297"/>
      <c r="AA563" s="298"/>
      <c r="AB563" s="299"/>
      <c r="AC563" s="299"/>
      <c r="AD563" s="298"/>
      <c r="AE563" s="299"/>
      <c r="AF563" s="292"/>
      <c r="AG563" s="300" t="s">
        <v>904</v>
      </c>
      <c r="AH563" s="301"/>
      <c r="AI563" s="292">
        <v>8</v>
      </c>
      <c r="AJ563" s="301">
        <v>44168</v>
      </c>
      <c r="AK563" s="301" t="s">
        <v>892</v>
      </c>
      <c r="AL563" s="301">
        <v>44740</v>
      </c>
      <c r="AM563" s="346"/>
      <c r="AN563" s="339"/>
      <c r="AO563" s="302" t="str">
        <f>_xlfn.IFNA(IF(VLOOKUP(tabItens[[#This Row],[CÓDIGO]],tabExcluirDoEstoque[#Data],1,FALSE),"sim",""),"")</f>
        <v/>
      </c>
      <c r="AP563" s="303" t="str">
        <f ca="1">IF(OR(ISBLANK(tabItens[[#This Row],[ATA DT.VALID.]]),tabItens[[#This Row],[ATA DT.VALID.]]="",tabItens[[#This Row],[ATA DT.VALID.]]=" "),"",IF(TYPE(tabItens[[#This Row],[ATA DT.VALID.]])=1,ROUNDUP((tabItens[[#This Row],[ATA DT.VALID.]]-TODAY())/7,0),""))</f>
        <v/>
      </c>
      <c r="AQ563" s="304">
        <v>0</v>
      </c>
      <c r="AR563" s="305" t="str">
        <f>IF(ISBLANK(tabItens[[#This Row],[CÓDIGO]]),"",IFERROR(VLOOKUP(tabItens[[#This Row],[CÓDIGO]],Consumo!$C$3:$AC$862,26,FALSE),0))</f>
        <v>08.2023</v>
      </c>
      <c r="AS563" s="306">
        <f>SUMIF(Consumo!$C$3:$C$862,tabItens[[#This Row],[CÓDIGO]],Consumo!$N$3:$N$862) + SUMIF(Consumo!$C$3:$C$862,tabItens[[#This Row],[CÓDIGO]],Consumo!$O$3:$O$862) + SUMIF(Consumo!$C$3:$C$862,tabItens[[#This Row],[CÓDIGO]],Consumo!$P$3:$P$862) + SUMIF(Consumo!$C$3:$C$862,tabItens[[#This Row],[CÓDIGO]],Consumo!$Q$3:$Q$862)</f>
        <v>5</v>
      </c>
      <c r="AT563" s="306">
        <f>SUMIF(Consumo!$C$3:$C$862,tabItens[[#This Row],[CÓDIGO]],Consumo!$Z$3:$Z$862)</f>
        <v>15</v>
      </c>
      <c r="AU563" s="307">
        <f>SUMIF(Consumo!$C$3:$C$862,tabItens[[#This Row],[CÓDIGO]],Consumo!$AA$3:$AA$862)</f>
        <v>10</v>
      </c>
      <c r="AV563" s="308">
        <f>SUMIF(Consumo!$C$3:$C$862,tabItens[[#This Row],[CÓDIGO]],Consumo!$Y$3:$Y$862)</f>
        <v>1</v>
      </c>
      <c r="AW563" s="281">
        <f>tabItens[[#This Row],[QTDE ATUAL]] + tabItens[[#This Row],[RC QTDE]] + tabItens[[#This Row],[AF SALDO]] + tabItens[[#This Row],[Recentes]]</f>
        <v>239</v>
      </c>
      <c r="AX563" s="309">
        <v>6</v>
      </c>
      <c r="AY563" s="309">
        <v>4</v>
      </c>
      <c r="AZ563" s="309">
        <f>IF(ISBLANK(tabItens[[#This Row],[CÓDIGO]]),"",tabItens[[#This Row],[PontoMês]] * (AZ$2+tabItens[[#This Row],[PontoQtM]]))</f>
        <v>24</v>
      </c>
      <c r="BA563" s="308">
        <f>tabItens[[#This Row],[PontoPed]] - tabItens[[#This Row],[Saldo]] + (1/10)</f>
        <v>-214.9</v>
      </c>
      <c r="BB563" s="308">
        <f xml:space="preserve"> tabItens[[#This Row],[PontoMês]] * BB$2 - tabItens[[#This Row],[QTDE ATUAL]] - (1/10)</f>
        <v>-233.1</v>
      </c>
      <c r="BC563" s="310">
        <f>IF( tabItens[[#This Row],[PontoPed]]&gt;0, IF(tabItens[[#This Row],[PontoPed]]&lt;1, 1, IF( tabItens[[#This Row],[Saldo]]&gt;tabItens[[#This Row],[PontoPed]], 0, (tabItens[[#This Row],[PontoPed]]-tabItens[[#This Row],[Saldo]])/tabItens[[#This Row],[PontoPed]] ) ), 0 )</f>
        <v>0</v>
      </c>
      <c r="BD563" s="311">
        <f>ROUNDDOWN(IF( OR( AND(tabItens[[#This Row],[PontoPed]]&lt;tabItens[[#This Row],[Saldo]],tabItens[[#This Row],[Saldo]]&gt;0), tabItens[[#This Row],[PontoPed]]=0), 99, IF(AND(tabItens[[#This Row],[Saldo]]=0,tabItens[[#This Row],[PontoPed]]&gt;0), 0, (1-tabItens[[#This Row],[PctAb]])*10 ) ),0)</f>
        <v>99</v>
      </c>
      <c r="BE563" s="312">
        <f>MAX(ROUNDDOWN( IF(tabItens[[#This Row],[Abaixo]] &gt; 0,   tabItens[[#This Row],[Abaixo]] + (tabItens[[#This Row],[PontoMês]] * IF( OR( ISBLANK(tabItens[[#This Row],[ATA Nº/ANO]]), tabItens[[#This Row],[ATA Nº/ANO]] = ""),BE$2,BE$1)),0),0),0)</f>
        <v>0</v>
      </c>
      <c r="BF56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3" s="313">
        <f>SUMIF(Consumo!$C$3:$C$862,tabItens[[#This Row],[CÓDIGO]],Consumo!$E$3:$E$862)</f>
        <v>0</v>
      </c>
      <c r="BH563" s="314">
        <f>IF(AND(tabItens[[#This Row],[Pend]] &gt; 0,tabItens[[#This Row],[Consumo]] &lt;&gt; 0), tabItens[[#This Row],[Pend]] / tabItens[[#This Row],[Consumo]], 0 )</f>
        <v>0</v>
      </c>
      <c r="BI563" s="313"/>
      <c r="BJ563" s="313"/>
      <c r="BK563" s="315" t="s">
        <v>907</v>
      </c>
    </row>
    <row r="564" spans="1:63" x14ac:dyDescent="0.3">
      <c r="A564" s="336">
        <v>15672</v>
      </c>
      <c r="B564" s="277" t="s">
        <v>1148</v>
      </c>
      <c r="C564" s="337" t="s">
        <v>264</v>
      </c>
      <c r="D564" s="338">
        <v>17.399999999999999</v>
      </c>
      <c r="E564" s="339"/>
      <c r="F564" s="339"/>
      <c r="G564" s="339" t="s">
        <v>892</v>
      </c>
      <c r="H564" s="281">
        <v>0</v>
      </c>
      <c r="I564" s="340">
        <v>103003</v>
      </c>
      <c r="J564" s="341">
        <v>17.399999999999999</v>
      </c>
      <c r="K564" s="342">
        <v>36</v>
      </c>
      <c r="L564" s="285">
        <f>IF(tabItens[[#This Row],[Média]] &gt; 0, tabItens[[#This Row],[QTDE ATUAL]] / tabItens[[#This Row],[Média]],999.9)</f>
        <v>0</v>
      </c>
      <c r="M564" s="286">
        <v>0</v>
      </c>
      <c r="N564" s="287">
        <f>tabItens[[#This Row],[VALOR UNIT.]] * tabItens[[#This Row],[LC]]</f>
        <v>0</v>
      </c>
      <c r="O564" s="344" t="s">
        <v>2145</v>
      </c>
      <c r="P564" s="289"/>
      <c r="Q564" s="345"/>
      <c r="R564" s="343"/>
      <c r="S564" s="346"/>
      <c r="T564" s="292">
        <f>ROUNDDOWN(IFERROR(tabItens[[#This Row],[ATA DT.VALID.]] - $D$1,0) / 30,0)</f>
        <v>-1507</v>
      </c>
      <c r="U564" s="277" t="s">
        <v>1144</v>
      </c>
      <c r="V564" s="293">
        <v>1</v>
      </c>
      <c r="W564" s="294" t="s">
        <v>903</v>
      </c>
      <c r="X564" s="295">
        <v>55</v>
      </c>
      <c r="Y564" s="296">
        <v>35</v>
      </c>
      <c r="Z564" s="297">
        <v>2235</v>
      </c>
      <c r="AA564" s="298">
        <v>2023</v>
      </c>
      <c r="AB564" s="299">
        <v>500</v>
      </c>
      <c r="AC564" s="299"/>
      <c r="AD564" s="298"/>
      <c r="AE564" s="299"/>
      <c r="AF564" s="292"/>
      <c r="AG564" s="300" t="s">
        <v>904</v>
      </c>
      <c r="AH564" s="301"/>
      <c r="AI564" s="292">
        <v>12</v>
      </c>
      <c r="AJ564" s="301">
        <v>44168</v>
      </c>
      <c r="AK564" s="301" t="s">
        <v>892</v>
      </c>
      <c r="AL564" s="301">
        <v>44146</v>
      </c>
      <c r="AM564" s="346"/>
      <c r="AN564" s="339"/>
      <c r="AO564" s="302" t="str">
        <f>_xlfn.IFNA(IF(VLOOKUP(tabItens[[#This Row],[CÓDIGO]],tabExcluirDoEstoque[#Data],1,FALSE),"sim",""),"")</f>
        <v/>
      </c>
      <c r="AP564" s="303" t="str">
        <f ca="1">IF(OR(ISBLANK(tabItens[[#This Row],[ATA DT.VALID.]]),tabItens[[#This Row],[ATA DT.VALID.]]="",tabItens[[#This Row],[ATA DT.VALID.]]=" "),"",IF(TYPE(tabItens[[#This Row],[ATA DT.VALID.]])=1,ROUNDUP((tabItens[[#This Row],[ATA DT.VALID.]]-TODAY())/7,0),""))</f>
        <v/>
      </c>
      <c r="AQ564" s="304">
        <v>0</v>
      </c>
      <c r="AR564" s="305" t="str">
        <f>IF(ISBLANK(tabItens[[#This Row],[CÓDIGO]]),"",IFERROR(VLOOKUP(tabItens[[#This Row],[CÓDIGO]],Consumo!$C$3:$AC$862,26,FALSE),0))</f>
        <v>01.2023</v>
      </c>
      <c r="AS564" s="306">
        <f>SUMIF(Consumo!$C$3:$C$862,tabItens[[#This Row],[CÓDIGO]],Consumo!$N$3:$N$862) + SUMIF(Consumo!$C$3:$C$862,tabItens[[#This Row],[CÓDIGO]],Consumo!$O$3:$O$862) + SUMIF(Consumo!$C$3:$C$862,tabItens[[#This Row],[CÓDIGO]],Consumo!$P$3:$P$862) + SUMIF(Consumo!$C$3:$C$862,tabItens[[#This Row],[CÓDIGO]],Consumo!$Q$3:$Q$862)</f>
        <v>0</v>
      </c>
      <c r="AT564" s="306">
        <f>SUMIF(Consumo!$C$3:$C$862,tabItens[[#This Row],[CÓDIGO]],Consumo!$Z$3:$Z$862)</f>
        <v>64</v>
      </c>
      <c r="AU564" s="307">
        <f>SUMIF(Consumo!$C$3:$C$862,tabItens[[#This Row],[CÓDIGO]],Consumo!$AA$3:$AA$862)</f>
        <v>26</v>
      </c>
      <c r="AV564" s="308">
        <f>SUMIF(Consumo!$C$3:$C$862,tabItens[[#This Row],[CÓDIGO]],Consumo!$Y$3:$Y$862)</f>
        <v>5.25</v>
      </c>
      <c r="AW564" s="281">
        <f>tabItens[[#This Row],[QTDE ATUAL]] + tabItens[[#This Row],[RC QTDE]] + tabItens[[#This Row],[AF SALDO]] + tabItens[[#This Row],[Recentes]]</f>
        <v>500</v>
      </c>
      <c r="AX564" s="309">
        <v>5</v>
      </c>
      <c r="AY564" s="309">
        <v>4</v>
      </c>
      <c r="AZ564" s="309">
        <f>IF(ISBLANK(tabItens[[#This Row],[CÓDIGO]]),"",tabItens[[#This Row],[PontoMês]] * (AZ$2+tabItens[[#This Row],[PontoQtM]]))</f>
        <v>20</v>
      </c>
      <c r="BA564" s="308">
        <f>tabItens[[#This Row],[PontoPed]] - tabItens[[#This Row],[Saldo]] + (1/10)</f>
        <v>-479.9</v>
      </c>
      <c r="BB564" s="308">
        <f xml:space="preserve"> tabItens[[#This Row],[PontoMês]] * BB$2 - tabItens[[#This Row],[QTDE ATUAL]] - (1/10)</f>
        <v>4.9000000000000004</v>
      </c>
      <c r="BC564" s="310">
        <f>IF( tabItens[[#This Row],[PontoPed]]&gt;0, IF(tabItens[[#This Row],[PontoPed]]&lt;1, 1, IF( tabItens[[#This Row],[Saldo]]&gt;tabItens[[#This Row],[PontoPed]], 0, (tabItens[[#This Row],[PontoPed]]-tabItens[[#This Row],[Saldo]])/tabItens[[#This Row],[PontoPed]] ) ), 0 )</f>
        <v>0</v>
      </c>
      <c r="BD564" s="311">
        <f>ROUNDDOWN(IF( OR( AND(tabItens[[#This Row],[PontoPed]]&lt;tabItens[[#This Row],[Saldo]],tabItens[[#This Row],[Saldo]]&gt;0), tabItens[[#This Row],[PontoPed]]=0), 99, IF(AND(tabItens[[#This Row],[Saldo]]=0,tabItens[[#This Row],[PontoPed]]&gt;0), 0, (1-tabItens[[#This Row],[PctAb]])*10 ) ),0)</f>
        <v>99</v>
      </c>
      <c r="BE564" s="312">
        <f>MAX(ROUNDDOWN( IF(tabItens[[#This Row],[Abaixo]] &gt; 0,   tabItens[[#This Row],[Abaixo]] + (tabItens[[#This Row],[PontoMês]] * IF( OR( ISBLANK(tabItens[[#This Row],[ATA Nº/ANO]]), tabItens[[#This Row],[ATA Nº/ANO]] = ""),BE$2,BE$1)),0),0),0)</f>
        <v>0</v>
      </c>
      <c r="BF56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4" s="313">
        <f>SUMIF(Consumo!$C$3:$C$862,tabItens[[#This Row],[CÓDIGO]],Consumo!$E$3:$E$862)</f>
        <v>28</v>
      </c>
      <c r="BH564" s="314">
        <f>IF(AND(tabItens[[#This Row],[Pend]] &gt; 0,tabItens[[#This Row],[Consumo]] &lt;&gt; 0), tabItens[[#This Row],[Pend]] / tabItens[[#This Row],[Consumo]], 0 )</f>
        <v>0.4375</v>
      </c>
      <c r="BI564" s="313"/>
      <c r="BJ564" s="313"/>
      <c r="BK564" s="315" t="s">
        <v>907</v>
      </c>
    </row>
    <row r="565" spans="1:63" x14ac:dyDescent="0.3">
      <c r="A565" s="336">
        <v>17299</v>
      </c>
      <c r="B565" s="277" t="s">
        <v>1168</v>
      </c>
      <c r="C565" s="337" t="s">
        <v>268</v>
      </c>
      <c r="D565" s="338">
        <v>278</v>
      </c>
      <c r="E565" s="339"/>
      <c r="F565" s="339"/>
      <c r="G565" s="339" t="s">
        <v>892</v>
      </c>
      <c r="H565" s="281">
        <v>22</v>
      </c>
      <c r="I565" s="340">
        <v>103003</v>
      </c>
      <c r="J565" s="341">
        <v>278</v>
      </c>
      <c r="K565" s="342">
        <v>21</v>
      </c>
      <c r="L565" s="285">
        <f>IF(tabItens[[#This Row],[Média]] &gt; 0, tabItens[[#This Row],[QTDE ATUAL]] / tabItens[[#This Row],[Média]],999.9)</f>
        <v>18.857142857142858</v>
      </c>
      <c r="M565" s="286">
        <v>0</v>
      </c>
      <c r="N565" s="287">
        <f>tabItens[[#This Row],[VALOR UNIT.]] * tabItens[[#This Row],[LC]]</f>
        <v>0</v>
      </c>
      <c r="O565" s="344" t="s">
        <v>2155</v>
      </c>
      <c r="P565" s="289"/>
      <c r="Q565" s="345"/>
      <c r="R565" s="343"/>
      <c r="S565" s="346"/>
      <c r="T565" s="292">
        <f>ROUNDDOWN(IFERROR(tabItens[[#This Row],[ATA DT.VALID.]] - $D$1,0) / 30,0)</f>
        <v>-1507</v>
      </c>
      <c r="U565" s="277" t="s">
        <v>1169</v>
      </c>
      <c r="V565" s="293">
        <v>1</v>
      </c>
      <c r="W565" s="294" t="s">
        <v>905</v>
      </c>
      <c r="X565" s="295">
        <v>57</v>
      </c>
      <c r="Y565" s="296">
        <v>18</v>
      </c>
      <c r="Z565" s="297"/>
      <c r="AA565" s="298"/>
      <c r="AB565" s="299"/>
      <c r="AC565" s="299"/>
      <c r="AD565" s="298"/>
      <c r="AE565" s="299"/>
      <c r="AF565" s="292"/>
      <c r="AG565" s="300" t="s">
        <v>904</v>
      </c>
      <c r="AH565" s="301"/>
      <c r="AI565" s="292">
        <v>0</v>
      </c>
      <c r="AJ565" s="301">
        <v>43622</v>
      </c>
      <c r="AK565" s="301" t="s">
        <v>892</v>
      </c>
      <c r="AL565" s="301">
        <v>44952</v>
      </c>
      <c r="AM565" s="346"/>
      <c r="AN565" s="339"/>
      <c r="AO565" s="302" t="str">
        <f>_xlfn.IFNA(IF(VLOOKUP(tabItens[[#This Row],[CÓDIGO]],tabExcluirDoEstoque[#Data],1,FALSE),"sim",""),"")</f>
        <v/>
      </c>
      <c r="AP565" s="303" t="str">
        <f ca="1">IF(OR(ISBLANK(tabItens[[#This Row],[ATA DT.VALID.]]),tabItens[[#This Row],[ATA DT.VALID.]]="",tabItens[[#This Row],[ATA DT.VALID.]]=" "),"",IF(TYPE(tabItens[[#This Row],[ATA DT.VALID.]])=1,ROUNDUP((tabItens[[#This Row],[ATA DT.VALID.]]-TODAY())/7,0),""))</f>
        <v/>
      </c>
      <c r="AQ565" s="304">
        <v>0</v>
      </c>
      <c r="AR565" s="305" t="str">
        <f>IF(ISBLANK(tabItens[[#This Row],[CÓDIGO]]),"",IFERROR(VLOOKUP(tabItens[[#This Row],[CÓDIGO]],Consumo!$C$3:$AC$862,26,FALSE),0))</f>
        <v>09.2023</v>
      </c>
      <c r="AS565" s="306">
        <f>SUMIF(Consumo!$C$3:$C$862,tabItens[[#This Row],[CÓDIGO]],Consumo!$N$3:$N$862) + SUMIF(Consumo!$C$3:$C$862,tabItens[[#This Row],[CÓDIGO]],Consumo!$O$3:$O$862) + SUMIF(Consumo!$C$3:$C$862,tabItens[[#This Row],[CÓDIGO]],Consumo!$P$3:$P$862) + SUMIF(Consumo!$C$3:$C$862,tabItens[[#This Row],[CÓDIGO]],Consumo!$Q$3:$Q$862)</f>
        <v>21</v>
      </c>
      <c r="AT565" s="306">
        <f>SUMIF(Consumo!$C$3:$C$862,tabItens[[#This Row],[CÓDIGO]],Consumo!$Z$3:$Z$862)</f>
        <v>21</v>
      </c>
      <c r="AU565" s="307">
        <f>SUMIF(Consumo!$C$3:$C$862,tabItens[[#This Row],[CÓDIGO]],Consumo!$AA$3:$AA$862)</f>
        <v>20</v>
      </c>
      <c r="AV565" s="308">
        <f>SUMIF(Consumo!$C$3:$C$862,tabItens[[#This Row],[CÓDIGO]],Consumo!$Y$3:$Y$862)</f>
        <v>1.1666666666666667</v>
      </c>
      <c r="AW565" s="281">
        <f>tabItens[[#This Row],[QTDE ATUAL]] + tabItens[[#This Row],[RC QTDE]] + tabItens[[#This Row],[AF SALDO]] + tabItens[[#This Row],[Recentes]]</f>
        <v>22</v>
      </c>
      <c r="AX565" s="309">
        <v>3</v>
      </c>
      <c r="AY565" s="309">
        <v>4</v>
      </c>
      <c r="AZ565" s="309">
        <f>IF(ISBLANK(tabItens[[#This Row],[CÓDIGO]]),"",tabItens[[#This Row],[PontoMês]] * (AZ$2+tabItens[[#This Row],[PontoQtM]]))</f>
        <v>12</v>
      </c>
      <c r="BA565" s="308">
        <f>tabItens[[#This Row],[PontoPed]] - tabItens[[#This Row],[Saldo]] + (1/10)</f>
        <v>-9.9</v>
      </c>
      <c r="BB565" s="308">
        <f xml:space="preserve"> tabItens[[#This Row],[PontoMês]] * BB$2 - tabItens[[#This Row],[QTDE ATUAL]] - (1/10)</f>
        <v>-19.100000000000001</v>
      </c>
      <c r="BC565" s="310">
        <f>IF( tabItens[[#This Row],[PontoPed]]&gt;0, IF(tabItens[[#This Row],[PontoPed]]&lt;1, 1, IF( tabItens[[#This Row],[Saldo]]&gt;tabItens[[#This Row],[PontoPed]], 0, (tabItens[[#This Row],[PontoPed]]-tabItens[[#This Row],[Saldo]])/tabItens[[#This Row],[PontoPed]] ) ), 0 )</f>
        <v>0</v>
      </c>
      <c r="BD565" s="311">
        <f>ROUNDDOWN(IF( OR( AND(tabItens[[#This Row],[PontoPed]]&lt;tabItens[[#This Row],[Saldo]],tabItens[[#This Row],[Saldo]]&gt;0), tabItens[[#This Row],[PontoPed]]=0), 99, IF(AND(tabItens[[#This Row],[Saldo]]=0,tabItens[[#This Row],[PontoPed]]&gt;0), 0, (1-tabItens[[#This Row],[PctAb]])*10 ) ),0)</f>
        <v>99</v>
      </c>
      <c r="BE565" s="312">
        <f>MAX(ROUNDDOWN( IF(tabItens[[#This Row],[Abaixo]] &gt; 0,   tabItens[[#This Row],[Abaixo]] + (tabItens[[#This Row],[PontoMês]] * IF( OR( ISBLANK(tabItens[[#This Row],[ATA Nº/ANO]]), tabItens[[#This Row],[ATA Nº/ANO]] = ""),BE$2,BE$1)),0),0),0)</f>
        <v>0</v>
      </c>
      <c r="BF56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5" s="313">
        <f>SUMIF(Consumo!$C$3:$C$862,tabItens[[#This Row],[CÓDIGO]],Consumo!$E$3:$E$862)</f>
        <v>0</v>
      </c>
      <c r="BH565" s="314">
        <f>IF(AND(tabItens[[#This Row],[Pend]] &gt; 0,tabItens[[#This Row],[Consumo]] &lt;&gt; 0), tabItens[[#This Row],[Pend]] / tabItens[[#This Row],[Consumo]], 0 )</f>
        <v>0</v>
      </c>
      <c r="BI565" s="313"/>
      <c r="BJ565" s="313"/>
      <c r="BK565" s="315" t="s">
        <v>907</v>
      </c>
    </row>
    <row r="566" spans="1:63" x14ac:dyDescent="0.3">
      <c r="A566" s="336">
        <v>140030</v>
      </c>
      <c r="B566" s="277" t="s">
        <v>2031</v>
      </c>
      <c r="C566" s="337" t="s">
        <v>261</v>
      </c>
      <c r="D566" s="338">
        <v>173</v>
      </c>
      <c r="E566" s="339"/>
      <c r="F566" s="339"/>
      <c r="G566" s="339" t="s">
        <v>892</v>
      </c>
      <c r="H566" s="281">
        <v>60</v>
      </c>
      <c r="I566" s="340">
        <v>103003</v>
      </c>
      <c r="J566" s="341">
        <v>173</v>
      </c>
      <c r="K566" s="342">
        <v>82</v>
      </c>
      <c r="L566" s="285">
        <f>IF(tabItens[[#This Row],[Média]] &gt; 0, tabItens[[#This Row],[QTDE ATUAL]] / tabItens[[#This Row],[Média]],999.9)</f>
        <v>7.2727272727272725</v>
      </c>
      <c r="M566" s="286">
        <v>0</v>
      </c>
      <c r="N566" s="287">
        <f>tabItens[[#This Row],[VALOR UNIT.]] * tabItens[[#This Row],[LC]]</f>
        <v>0</v>
      </c>
      <c r="O566" s="344" t="s">
        <v>2234</v>
      </c>
      <c r="P566" s="289"/>
      <c r="Q566" s="345"/>
      <c r="R566" s="343"/>
      <c r="S566" s="346"/>
      <c r="T566" s="292">
        <f>ROUNDDOWN(IFERROR(tabItens[[#This Row],[ATA DT.VALID.]] - $D$1,0) / 30,0)</f>
        <v>-1507</v>
      </c>
      <c r="U566" s="277" t="s">
        <v>1716</v>
      </c>
      <c r="V566" s="293">
        <v>1</v>
      </c>
      <c r="W566" s="294" t="s">
        <v>903</v>
      </c>
      <c r="X566" s="295">
        <v>55</v>
      </c>
      <c r="Y566" s="296">
        <v>19</v>
      </c>
      <c r="Z566" s="297"/>
      <c r="AA566" s="298"/>
      <c r="AB566" s="299"/>
      <c r="AC566" s="299"/>
      <c r="AD566" s="298"/>
      <c r="AE566" s="299"/>
      <c r="AF566" s="292"/>
      <c r="AG566" s="300" t="s">
        <v>904</v>
      </c>
      <c r="AH566" s="301"/>
      <c r="AI566" s="292">
        <v>34</v>
      </c>
      <c r="AJ566" s="301">
        <v>45030</v>
      </c>
      <c r="AK566" s="301">
        <v>44096</v>
      </c>
      <c r="AL566" s="301">
        <v>45139</v>
      </c>
      <c r="AM566" s="346"/>
      <c r="AN566" s="339"/>
      <c r="AO566" s="302" t="str">
        <f>_xlfn.IFNA(IF(VLOOKUP(tabItens[[#This Row],[CÓDIGO]],tabExcluirDoEstoque[#Data],1,FALSE),"sim",""),"")</f>
        <v/>
      </c>
      <c r="AP566" s="303" t="str">
        <f ca="1">IF(OR(ISBLANK(tabItens[[#This Row],[ATA DT.VALID.]]),tabItens[[#This Row],[ATA DT.VALID.]]="",tabItens[[#This Row],[ATA DT.VALID.]]=" "),"",IF(TYPE(tabItens[[#This Row],[ATA DT.VALID.]])=1,ROUNDUP((tabItens[[#This Row],[ATA DT.VALID.]]-TODAY())/7,0),""))</f>
        <v/>
      </c>
      <c r="AQ566" s="304">
        <v>0</v>
      </c>
      <c r="AR566" s="305" t="str">
        <f>IF(ISBLANK(tabItens[[#This Row],[CÓDIGO]]),"",IFERROR(VLOOKUP(tabItens[[#This Row],[CÓDIGO]],Consumo!$C$3:$AC$862,26,FALSE),0))</f>
        <v>09.2023</v>
      </c>
      <c r="AS566" s="306">
        <f>SUMIF(Consumo!$C$3:$C$862,tabItens[[#This Row],[CÓDIGO]],Consumo!$N$3:$N$862) + SUMIF(Consumo!$C$3:$C$862,tabItens[[#This Row],[CÓDIGO]],Consumo!$O$3:$O$862) + SUMIF(Consumo!$C$3:$C$862,tabItens[[#This Row],[CÓDIGO]],Consumo!$P$3:$P$862) + SUMIF(Consumo!$C$3:$C$862,tabItens[[#This Row],[CÓDIGO]],Consumo!$Q$3:$Q$862)</f>
        <v>68</v>
      </c>
      <c r="AT566" s="306">
        <f>SUMIF(Consumo!$C$3:$C$862,tabItens[[#This Row],[CÓDIGO]],Consumo!$Z$3:$Z$862)</f>
        <v>103</v>
      </c>
      <c r="AU566" s="307">
        <f>SUMIF(Consumo!$C$3:$C$862,tabItens[[#This Row],[CÓDIGO]],Consumo!$AA$3:$AA$862)</f>
        <v>29</v>
      </c>
      <c r="AV566" s="308">
        <f>SUMIF(Consumo!$C$3:$C$862,tabItens[[#This Row],[CÓDIGO]],Consumo!$Y$3:$Y$862)</f>
        <v>8.25</v>
      </c>
      <c r="AW566" s="281">
        <f>tabItens[[#This Row],[QTDE ATUAL]] + tabItens[[#This Row],[RC QTDE]] + tabItens[[#This Row],[AF SALDO]] + tabItens[[#This Row],[Recentes]]</f>
        <v>60</v>
      </c>
      <c r="AX566" s="309">
        <v>8</v>
      </c>
      <c r="AY566" s="309">
        <v>4</v>
      </c>
      <c r="AZ566" s="309">
        <f>IF(ISBLANK(tabItens[[#This Row],[CÓDIGO]]),"",tabItens[[#This Row],[PontoMês]] * (AZ$2+tabItens[[#This Row],[PontoQtM]]))</f>
        <v>32</v>
      </c>
      <c r="BA566" s="308">
        <f>tabItens[[#This Row],[PontoPed]] - tabItens[[#This Row],[Saldo]] + (1/10)</f>
        <v>-27.9</v>
      </c>
      <c r="BB566" s="308">
        <f xml:space="preserve"> tabItens[[#This Row],[PontoMês]] * BB$2 - tabItens[[#This Row],[QTDE ATUAL]] - (1/10)</f>
        <v>-52.1</v>
      </c>
      <c r="BC566" s="310">
        <f>IF( tabItens[[#This Row],[PontoPed]]&gt;0, IF(tabItens[[#This Row],[PontoPed]]&lt;1, 1, IF( tabItens[[#This Row],[Saldo]]&gt;tabItens[[#This Row],[PontoPed]], 0, (tabItens[[#This Row],[PontoPed]]-tabItens[[#This Row],[Saldo]])/tabItens[[#This Row],[PontoPed]] ) ), 0 )</f>
        <v>0</v>
      </c>
      <c r="BD566" s="311">
        <f>ROUNDDOWN(IF( OR( AND(tabItens[[#This Row],[PontoPed]]&lt;tabItens[[#This Row],[Saldo]],tabItens[[#This Row],[Saldo]]&gt;0), tabItens[[#This Row],[PontoPed]]=0), 99, IF(AND(tabItens[[#This Row],[Saldo]]=0,tabItens[[#This Row],[PontoPed]]&gt;0), 0, (1-tabItens[[#This Row],[PctAb]])*10 ) ),0)</f>
        <v>99</v>
      </c>
      <c r="BE566" s="312">
        <f>MAX(ROUNDDOWN( IF(tabItens[[#This Row],[Abaixo]] &gt; 0,   tabItens[[#This Row],[Abaixo]] + (tabItens[[#This Row],[PontoMês]] * IF( OR( ISBLANK(tabItens[[#This Row],[ATA Nº/ANO]]), tabItens[[#This Row],[ATA Nº/ANO]] = ""),BE$2,BE$1)),0),0),0)</f>
        <v>0</v>
      </c>
      <c r="BF56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6" s="313">
        <f>SUMIF(Consumo!$C$3:$C$862,tabItens[[#This Row],[CÓDIGO]],Consumo!$E$3:$E$862)</f>
        <v>0</v>
      </c>
      <c r="BH566" s="314">
        <f>IF(AND(tabItens[[#This Row],[Pend]] &gt; 0,tabItens[[#This Row],[Consumo]] &lt;&gt; 0), tabItens[[#This Row],[Pend]] / tabItens[[#This Row],[Consumo]], 0 )</f>
        <v>0</v>
      </c>
      <c r="BI566" s="313"/>
      <c r="BJ566" s="313"/>
      <c r="BK566" s="315" t="s">
        <v>907</v>
      </c>
    </row>
    <row r="567" spans="1:63" x14ac:dyDescent="0.3">
      <c r="A567" s="336">
        <v>140032</v>
      </c>
      <c r="B567" s="277" t="s">
        <v>2032</v>
      </c>
      <c r="C567" s="337" t="s">
        <v>261</v>
      </c>
      <c r="D567" s="338">
        <v>173</v>
      </c>
      <c r="E567" s="339"/>
      <c r="F567" s="339"/>
      <c r="G567" s="339" t="s">
        <v>892</v>
      </c>
      <c r="H567" s="281">
        <v>44</v>
      </c>
      <c r="I567" s="340">
        <v>103003</v>
      </c>
      <c r="J567" s="341">
        <v>173</v>
      </c>
      <c r="K567" s="342">
        <v>203</v>
      </c>
      <c r="L567" s="285">
        <f>IF(tabItens[[#This Row],[Média]] &gt; 0, tabItens[[#This Row],[QTDE ATUAL]] / tabItens[[#This Row],[Média]],999.9)</f>
        <v>1.703225806451613</v>
      </c>
      <c r="M567" s="286">
        <v>0</v>
      </c>
      <c r="N567" s="287">
        <f>tabItens[[#This Row],[VALOR UNIT.]] * tabItens[[#This Row],[LC]]</f>
        <v>0</v>
      </c>
      <c r="O567" s="344" t="s">
        <v>2234</v>
      </c>
      <c r="P567" s="289"/>
      <c r="Q567" s="345"/>
      <c r="R567" s="343"/>
      <c r="S567" s="346"/>
      <c r="T567" s="292">
        <f>ROUNDDOWN(IFERROR(tabItens[[#This Row],[ATA DT.VALID.]] - $D$1,0) / 30,0)</f>
        <v>-1507</v>
      </c>
      <c r="U567" s="277" t="s">
        <v>1716</v>
      </c>
      <c r="V567" s="293">
        <v>1</v>
      </c>
      <c r="W567" s="294" t="s">
        <v>903</v>
      </c>
      <c r="X567" s="295">
        <v>55</v>
      </c>
      <c r="Y567" s="296">
        <v>19</v>
      </c>
      <c r="Z567" s="297">
        <v>2375</v>
      </c>
      <c r="AA567" s="298">
        <v>2023</v>
      </c>
      <c r="AB567" s="299">
        <v>400</v>
      </c>
      <c r="AC567" s="299"/>
      <c r="AD567" s="298"/>
      <c r="AE567" s="299"/>
      <c r="AF567" s="292"/>
      <c r="AG567" s="300" t="s">
        <v>904</v>
      </c>
      <c r="AH567" s="301"/>
      <c r="AI567" s="292">
        <v>102</v>
      </c>
      <c r="AJ567" s="301">
        <v>44928</v>
      </c>
      <c r="AK567" s="301">
        <v>44096</v>
      </c>
      <c r="AL567" s="301">
        <v>45139</v>
      </c>
      <c r="AM567" s="346"/>
      <c r="AN567" s="339"/>
      <c r="AO567" s="302" t="str">
        <f>_xlfn.IFNA(IF(VLOOKUP(tabItens[[#This Row],[CÓDIGO]],tabExcluirDoEstoque[#Data],1,FALSE),"sim",""),"")</f>
        <v/>
      </c>
      <c r="AP567" s="303" t="str">
        <f ca="1">IF(OR(ISBLANK(tabItens[[#This Row],[ATA DT.VALID.]]),tabItens[[#This Row],[ATA DT.VALID.]]="",tabItens[[#This Row],[ATA DT.VALID.]]=" "),"",IF(TYPE(tabItens[[#This Row],[ATA DT.VALID.]])=1,ROUNDUP((tabItens[[#This Row],[ATA DT.VALID.]]-TODAY())/7,0),""))</f>
        <v/>
      </c>
      <c r="AQ567" s="304">
        <v>0</v>
      </c>
      <c r="AR567" s="305" t="str">
        <f>IF(ISBLANK(tabItens[[#This Row],[CÓDIGO]]),"",IFERROR(VLOOKUP(tabItens[[#This Row],[CÓDIGO]],Consumo!$C$3:$AC$862,26,FALSE),0))</f>
        <v>09.2023</v>
      </c>
      <c r="AS567" s="306">
        <f>SUMIF(Consumo!$C$3:$C$862,tabItens[[#This Row],[CÓDIGO]],Consumo!$N$3:$N$862) + SUMIF(Consumo!$C$3:$C$862,tabItens[[#This Row],[CÓDIGO]],Consumo!$O$3:$O$862) + SUMIF(Consumo!$C$3:$C$862,tabItens[[#This Row],[CÓDIGO]],Consumo!$P$3:$P$862) + SUMIF(Consumo!$C$3:$C$862,tabItens[[#This Row],[CÓDIGO]],Consumo!$Q$3:$Q$862)</f>
        <v>136</v>
      </c>
      <c r="AT567" s="306">
        <f>SUMIF(Consumo!$C$3:$C$862,tabItens[[#This Row],[CÓDIGO]],Consumo!$Z$3:$Z$862)</f>
        <v>310</v>
      </c>
      <c r="AU567" s="307">
        <f>SUMIF(Consumo!$C$3:$C$862,tabItens[[#This Row],[CÓDIGO]],Consumo!$AA$3:$AA$862)</f>
        <v>50</v>
      </c>
      <c r="AV567" s="308">
        <f>SUMIF(Consumo!$C$3:$C$862,tabItens[[#This Row],[CÓDIGO]],Consumo!$Y$3:$Y$862)</f>
        <v>25.833333333333332</v>
      </c>
      <c r="AW567" s="281">
        <f>tabItens[[#This Row],[QTDE ATUAL]] + tabItens[[#This Row],[RC QTDE]] + tabItens[[#This Row],[AF SALDO]] + tabItens[[#This Row],[Recentes]]</f>
        <v>444</v>
      </c>
      <c r="AX567" s="309">
        <v>20</v>
      </c>
      <c r="AY567" s="309">
        <v>4</v>
      </c>
      <c r="AZ567" s="309">
        <f>IF(ISBLANK(tabItens[[#This Row],[CÓDIGO]]),"",tabItens[[#This Row],[PontoMês]] * (AZ$2+tabItens[[#This Row],[PontoQtM]]))</f>
        <v>80</v>
      </c>
      <c r="BA567" s="308">
        <f>tabItens[[#This Row],[PontoPed]] - tabItens[[#This Row],[Saldo]] + (1/10)</f>
        <v>-363.9</v>
      </c>
      <c r="BB567" s="308">
        <f xml:space="preserve"> tabItens[[#This Row],[PontoMês]] * BB$2 - tabItens[[#This Row],[QTDE ATUAL]] - (1/10)</f>
        <v>-24.1</v>
      </c>
      <c r="BC567" s="310">
        <f>IF( tabItens[[#This Row],[PontoPed]]&gt;0, IF(tabItens[[#This Row],[PontoPed]]&lt;1, 1, IF( tabItens[[#This Row],[Saldo]]&gt;tabItens[[#This Row],[PontoPed]], 0, (tabItens[[#This Row],[PontoPed]]-tabItens[[#This Row],[Saldo]])/tabItens[[#This Row],[PontoPed]] ) ), 0 )</f>
        <v>0</v>
      </c>
      <c r="BD567" s="311">
        <f>ROUNDDOWN(IF( OR( AND(tabItens[[#This Row],[PontoPed]]&lt;tabItens[[#This Row],[Saldo]],tabItens[[#This Row],[Saldo]]&gt;0), tabItens[[#This Row],[PontoPed]]=0), 99, IF(AND(tabItens[[#This Row],[Saldo]]=0,tabItens[[#This Row],[PontoPed]]&gt;0), 0, (1-tabItens[[#This Row],[PctAb]])*10 ) ),0)</f>
        <v>99</v>
      </c>
      <c r="BE567" s="312">
        <f>MAX(ROUNDDOWN( IF(tabItens[[#This Row],[Abaixo]] &gt; 0,   tabItens[[#This Row],[Abaixo]] + (tabItens[[#This Row],[PontoMês]] * IF( OR( ISBLANK(tabItens[[#This Row],[ATA Nº/ANO]]), tabItens[[#This Row],[ATA Nº/ANO]] = ""),BE$2,BE$1)),0),0),0)</f>
        <v>0</v>
      </c>
      <c r="BF56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7" s="313">
        <f>SUMIF(Consumo!$C$3:$C$862,tabItens[[#This Row],[CÓDIGO]],Consumo!$E$3:$E$862)</f>
        <v>3</v>
      </c>
      <c r="BH567" s="314">
        <f>IF(AND(tabItens[[#This Row],[Pend]] &gt; 0,tabItens[[#This Row],[Consumo]] &lt;&gt; 0), tabItens[[#This Row],[Pend]] / tabItens[[#This Row],[Consumo]], 0 )</f>
        <v>9.6774193548387101E-3</v>
      </c>
      <c r="BI567" s="313"/>
      <c r="BJ567" s="313"/>
      <c r="BK567" s="315" t="s">
        <v>907</v>
      </c>
    </row>
    <row r="568" spans="1:63" x14ac:dyDescent="0.3">
      <c r="A568" s="336">
        <v>140033</v>
      </c>
      <c r="B568" s="277" t="s">
        <v>2033</v>
      </c>
      <c r="C568" s="337" t="s">
        <v>261</v>
      </c>
      <c r="D568" s="338">
        <v>264.43</v>
      </c>
      <c r="E568" s="339"/>
      <c r="F568" s="339"/>
      <c r="G568" s="339" t="s">
        <v>892</v>
      </c>
      <c r="H568" s="281">
        <v>235</v>
      </c>
      <c r="I568" s="340">
        <v>103003</v>
      </c>
      <c r="J568" s="341">
        <v>264.43</v>
      </c>
      <c r="K568" s="342">
        <v>200</v>
      </c>
      <c r="L568" s="285">
        <f>IF(tabItens[[#This Row],[Média]] &gt; 0, tabItens[[#This Row],[QTDE ATUAL]] / tabItens[[#This Row],[Média]],999.9)</f>
        <v>10.561797752808989</v>
      </c>
      <c r="M568" s="286">
        <v>0</v>
      </c>
      <c r="N568" s="287">
        <f>tabItens[[#This Row],[VALOR UNIT.]] * tabItens[[#This Row],[LC]]</f>
        <v>0</v>
      </c>
      <c r="O568" s="344" t="s">
        <v>2234</v>
      </c>
      <c r="P568" s="289"/>
      <c r="Q568" s="345"/>
      <c r="R568" s="343"/>
      <c r="S568" s="346"/>
      <c r="T568" s="292">
        <f>ROUNDDOWN(IFERROR(tabItens[[#This Row],[ATA DT.VALID.]] - $D$1,0) / 30,0)</f>
        <v>-1507</v>
      </c>
      <c r="U568" s="277" t="s">
        <v>1716</v>
      </c>
      <c r="V568" s="293">
        <v>1</v>
      </c>
      <c r="W568" s="294" t="s">
        <v>903</v>
      </c>
      <c r="X568" s="295">
        <v>55</v>
      </c>
      <c r="Y568" s="296">
        <v>19</v>
      </c>
      <c r="Z568" s="297"/>
      <c r="AA568" s="298"/>
      <c r="AB568" s="299"/>
      <c r="AC568" s="299"/>
      <c r="AD568" s="298"/>
      <c r="AE568" s="299"/>
      <c r="AF568" s="292"/>
      <c r="AG568" s="300" t="s">
        <v>904</v>
      </c>
      <c r="AH568" s="301"/>
      <c r="AI568" s="292">
        <v>92</v>
      </c>
      <c r="AJ568" s="301">
        <v>44670</v>
      </c>
      <c r="AK568" s="301">
        <v>44096</v>
      </c>
      <c r="AL568" s="301">
        <v>45033</v>
      </c>
      <c r="AM568" s="346"/>
      <c r="AN568" s="339"/>
      <c r="AO568" s="302" t="str">
        <f>_xlfn.IFNA(IF(VLOOKUP(tabItens[[#This Row],[CÓDIGO]],tabExcluirDoEstoque[#Data],1,FALSE),"sim",""),"")</f>
        <v/>
      </c>
      <c r="AP568" s="303" t="str">
        <f ca="1">IF(OR(ISBLANK(tabItens[[#This Row],[ATA DT.VALID.]]),tabItens[[#This Row],[ATA DT.VALID.]]="",tabItens[[#This Row],[ATA DT.VALID.]]=" "),"",IF(TYPE(tabItens[[#This Row],[ATA DT.VALID.]])=1,ROUNDUP((tabItens[[#This Row],[ATA DT.VALID.]]-TODAY())/7,0),""))</f>
        <v/>
      </c>
      <c r="AQ568" s="304">
        <v>0</v>
      </c>
      <c r="AR568" s="305" t="str">
        <f>IF(ISBLANK(tabItens[[#This Row],[CÓDIGO]]),"",IFERROR(VLOOKUP(tabItens[[#This Row],[CÓDIGO]],Consumo!$C$3:$AC$862,26,FALSE),0))</f>
        <v>09.2023</v>
      </c>
      <c r="AS568" s="306">
        <f>SUMIF(Consumo!$C$3:$C$862,tabItens[[#This Row],[CÓDIGO]],Consumo!$N$3:$N$862) + SUMIF(Consumo!$C$3:$C$862,tabItens[[#This Row],[CÓDIGO]],Consumo!$O$3:$O$862) + SUMIF(Consumo!$C$3:$C$862,tabItens[[#This Row],[CÓDIGO]],Consumo!$P$3:$P$862) + SUMIF(Consumo!$C$3:$C$862,tabItens[[#This Row],[CÓDIGO]],Consumo!$Q$3:$Q$862)</f>
        <v>129</v>
      </c>
      <c r="AT568" s="306">
        <f>SUMIF(Consumo!$C$3:$C$862,tabItens[[#This Row],[CÓDIGO]],Consumo!$Z$3:$Z$862)</f>
        <v>277</v>
      </c>
      <c r="AU568" s="307">
        <f>SUMIF(Consumo!$C$3:$C$862,tabItens[[#This Row],[CÓDIGO]],Consumo!$AA$3:$AA$862)</f>
        <v>64</v>
      </c>
      <c r="AV568" s="308">
        <f>SUMIF(Consumo!$C$3:$C$862,tabItens[[#This Row],[CÓDIGO]],Consumo!$Y$3:$Y$862)</f>
        <v>22.25</v>
      </c>
      <c r="AW568" s="281">
        <f>tabItens[[#This Row],[QTDE ATUAL]] + tabItens[[#This Row],[RC QTDE]] + tabItens[[#This Row],[AF SALDO]] + tabItens[[#This Row],[Recentes]]</f>
        <v>235</v>
      </c>
      <c r="AX568" s="309">
        <v>40</v>
      </c>
      <c r="AY568" s="309">
        <v>4</v>
      </c>
      <c r="AZ568" s="309">
        <f>IF(ISBLANK(tabItens[[#This Row],[CÓDIGO]]),"",tabItens[[#This Row],[PontoMês]] * (AZ$2+tabItens[[#This Row],[PontoQtM]]))</f>
        <v>160</v>
      </c>
      <c r="BA568" s="308">
        <f>tabItens[[#This Row],[PontoPed]] - tabItens[[#This Row],[Saldo]] + (1/10)</f>
        <v>-74.900000000000006</v>
      </c>
      <c r="BB568" s="308">
        <f xml:space="preserve"> tabItens[[#This Row],[PontoMês]] * BB$2 - tabItens[[#This Row],[QTDE ATUAL]] - (1/10)</f>
        <v>-195.1</v>
      </c>
      <c r="BC568" s="310">
        <f>IF( tabItens[[#This Row],[PontoPed]]&gt;0, IF(tabItens[[#This Row],[PontoPed]]&lt;1, 1, IF( tabItens[[#This Row],[Saldo]]&gt;tabItens[[#This Row],[PontoPed]], 0, (tabItens[[#This Row],[PontoPed]]-tabItens[[#This Row],[Saldo]])/tabItens[[#This Row],[PontoPed]] ) ), 0 )</f>
        <v>0</v>
      </c>
      <c r="BD568" s="311">
        <f>ROUNDDOWN(IF( OR( AND(tabItens[[#This Row],[PontoPed]]&lt;tabItens[[#This Row],[Saldo]],tabItens[[#This Row],[Saldo]]&gt;0), tabItens[[#This Row],[PontoPed]]=0), 99, IF(AND(tabItens[[#This Row],[Saldo]]=0,tabItens[[#This Row],[PontoPed]]&gt;0), 0, (1-tabItens[[#This Row],[PctAb]])*10 ) ),0)</f>
        <v>99</v>
      </c>
      <c r="BE568" s="312">
        <f>MAX(ROUNDDOWN( IF(tabItens[[#This Row],[Abaixo]] &gt; 0,   tabItens[[#This Row],[Abaixo]] + (tabItens[[#This Row],[PontoMês]] * IF( OR( ISBLANK(tabItens[[#This Row],[ATA Nº/ANO]]), tabItens[[#This Row],[ATA Nº/ANO]] = ""),BE$2,BE$1)),0),0),0)</f>
        <v>0</v>
      </c>
      <c r="BF56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8" s="313">
        <f>SUMIF(Consumo!$C$3:$C$862,tabItens[[#This Row],[CÓDIGO]],Consumo!$E$3:$E$862)</f>
        <v>0</v>
      </c>
      <c r="BH568" s="314">
        <f>IF(AND(tabItens[[#This Row],[Pend]] &gt; 0,tabItens[[#This Row],[Consumo]] &lt;&gt; 0), tabItens[[#This Row],[Pend]] / tabItens[[#This Row],[Consumo]], 0 )</f>
        <v>0</v>
      </c>
      <c r="BI568" s="313"/>
      <c r="BJ568" s="313"/>
      <c r="BK568" s="315" t="s">
        <v>907</v>
      </c>
    </row>
    <row r="569" spans="1:63" x14ac:dyDescent="0.3">
      <c r="A569" s="336">
        <v>140036</v>
      </c>
      <c r="B569" s="277" t="s">
        <v>2035</v>
      </c>
      <c r="C569" s="337" t="s">
        <v>261</v>
      </c>
      <c r="D569" s="338">
        <v>428</v>
      </c>
      <c r="E569" s="339"/>
      <c r="F569" s="339"/>
      <c r="G569" s="339" t="s">
        <v>892</v>
      </c>
      <c r="H569" s="281">
        <v>0</v>
      </c>
      <c r="I569" s="340">
        <v>103003</v>
      </c>
      <c r="J569" s="341">
        <v>428</v>
      </c>
      <c r="K569" s="342">
        <v>67</v>
      </c>
      <c r="L569" s="285">
        <f>IF(tabItens[[#This Row],[Média]] &gt; 0, tabItens[[#This Row],[QTDE ATUAL]] / tabItens[[#This Row],[Média]],999.9)</f>
        <v>0</v>
      </c>
      <c r="M569" s="286">
        <v>0</v>
      </c>
      <c r="N569" s="287">
        <f>tabItens[[#This Row],[VALOR UNIT.]] * tabItens[[#This Row],[LC]]</f>
        <v>0</v>
      </c>
      <c r="O569" s="344" t="s">
        <v>2234</v>
      </c>
      <c r="P569" s="289"/>
      <c r="Q569" s="345"/>
      <c r="R569" s="343"/>
      <c r="S569" s="346"/>
      <c r="T569" s="292">
        <f>ROUNDDOWN(IFERROR(tabItens[[#This Row],[ATA DT.VALID.]] - $D$1,0) / 30,0)</f>
        <v>-1507</v>
      </c>
      <c r="U569" s="277" t="s">
        <v>1716</v>
      </c>
      <c r="V569" s="293">
        <v>1</v>
      </c>
      <c r="W569" s="294" t="s">
        <v>903</v>
      </c>
      <c r="X569" s="295">
        <v>55</v>
      </c>
      <c r="Y569" s="296">
        <v>19</v>
      </c>
      <c r="Z569" s="297" t="s">
        <v>2108</v>
      </c>
      <c r="AA569" s="298">
        <v>2023</v>
      </c>
      <c r="AB569" s="299">
        <v>169</v>
      </c>
      <c r="AC569" s="299"/>
      <c r="AD569" s="298"/>
      <c r="AE569" s="299"/>
      <c r="AF569" s="292"/>
      <c r="AG569" s="300" t="s">
        <v>904</v>
      </c>
      <c r="AH569" s="301"/>
      <c r="AI569" s="292">
        <v>28</v>
      </c>
      <c r="AJ569" s="301">
        <v>44874</v>
      </c>
      <c r="AK569" s="301">
        <v>44096</v>
      </c>
      <c r="AL569" s="301">
        <v>45139</v>
      </c>
      <c r="AM569" s="346"/>
      <c r="AN569" s="339"/>
      <c r="AO569" s="302" t="str">
        <f>_xlfn.IFNA(IF(VLOOKUP(tabItens[[#This Row],[CÓDIGO]],tabExcluirDoEstoque[#Data],1,FALSE),"sim",""),"")</f>
        <v/>
      </c>
      <c r="AP569" s="303" t="str">
        <f ca="1">IF(OR(ISBLANK(tabItens[[#This Row],[ATA DT.VALID.]]),tabItens[[#This Row],[ATA DT.VALID.]]="",tabItens[[#This Row],[ATA DT.VALID.]]=" "),"",IF(TYPE(tabItens[[#This Row],[ATA DT.VALID.]])=1,ROUNDUP((tabItens[[#This Row],[ATA DT.VALID.]]-TODAY())/7,0),""))</f>
        <v/>
      </c>
      <c r="AQ569" s="304">
        <v>0</v>
      </c>
      <c r="AR569" s="305" t="str">
        <f>IF(ISBLANK(tabItens[[#This Row],[CÓDIGO]]),"",IFERROR(VLOOKUP(tabItens[[#This Row],[CÓDIGO]],Consumo!$C$3:$AC$862,26,FALSE),0))</f>
        <v>02.2023</v>
      </c>
      <c r="AS569" s="306">
        <f>SUMIF(Consumo!$C$3:$C$862,tabItens[[#This Row],[CÓDIGO]],Consumo!$N$3:$N$862) + SUMIF(Consumo!$C$3:$C$862,tabItens[[#This Row],[CÓDIGO]],Consumo!$O$3:$O$862) + SUMIF(Consumo!$C$3:$C$862,tabItens[[#This Row],[CÓDIGO]],Consumo!$P$3:$P$862) + SUMIF(Consumo!$C$3:$C$862,tabItens[[#This Row],[CÓDIGO]],Consumo!$Q$3:$Q$862)</f>
        <v>0</v>
      </c>
      <c r="AT569" s="306">
        <f>SUMIF(Consumo!$C$3:$C$862,tabItens[[#This Row],[CÓDIGO]],Consumo!$Z$3:$Z$862)</f>
        <v>88</v>
      </c>
      <c r="AU569" s="307">
        <f>SUMIF(Consumo!$C$3:$C$862,tabItens[[#This Row],[CÓDIGO]],Consumo!$AA$3:$AA$862)</f>
        <v>23</v>
      </c>
      <c r="AV569" s="308">
        <f>SUMIF(Consumo!$C$3:$C$862,tabItens[[#This Row],[CÓDIGO]],Consumo!$Y$3:$Y$862)</f>
        <v>7.333333333333333</v>
      </c>
      <c r="AW569" s="281">
        <f>tabItens[[#This Row],[QTDE ATUAL]] + tabItens[[#This Row],[RC QTDE]] + tabItens[[#This Row],[AF SALDO]] + tabItens[[#This Row],[Recentes]]</f>
        <v>169</v>
      </c>
      <c r="AX569" s="309">
        <v>20</v>
      </c>
      <c r="AY569" s="309">
        <v>4</v>
      </c>
      <c r="AZ569" s="309">
        <f>IF(ISBLANK(tabItens[[#This Row],[CÓDIGO]]),"",tabItens[[#This Row],[PontoMês]] * (AZ$2+tabItens[[#This Row],[PontoQtM]]))</f>
        <v>80</v>
      </c>
      <c r="BA569" s="308">
        <f>tabItens[[#This Row],[PontoPed]] - tabItens[[#This Row],[Saldo]] + (1/10)</f>
        <v>-88.9</v>
      </c>
      <c r="BB569" s="308">
        <f xml:space="preserve"> tabItens[[#This Row],[PontoMês]] * BB$2 - tabItens[[#This Row],[QTDE ATUAL]] - (1/10)</f>
        <v>19.899999999999999</v>
      </c>
      <c r="BC569" s="310">
        <f>IF( tabItens[[#This Row],[PontoPed]]&gt;0, IF(tabItens[[#This Row],[PontoPed]]&lt;1, 1, IF( tabItens[[#This Row],[Saldo]]&gt;tabItens[[#This Row],[PontoPed]], 0, (tabItens[[#This Row],[PontoPed]]-tabItens[[#This Row],[Saldo]])/tabItens[[#This Row],[PontoPed]] ) ), 0 )</f>
        <v>0</v>
      </c>
      <c r="BD569" s="311">
        <f>ROUNDDOWN(IF( OR( AND(tabItens[[#This Row],[PontoPed]]&lt;tabItens[[#This Row],[Saldo]],tabItens[[#This Row],[Saldo]]&gt;0), tabItens[[#This Row],[PontoPed]]=0), 99, IF(AND(tabItens[[#This Row],[Saldo]]=0,tabItens[[#This Row],[PontoPed]]&gt;0), 0, (1-tabItens[[#This Row],[PctAb]])*10 ) ),0)</f>
        <v>99</v>
      </c>
      <c r="BE569" s="312">
        <f>MAX(ROUNDDOWN( IF(tabItens[[#This Row],[Abaixo]] &gt; 0,   tabItens[[#This Row],[Abaixo]] + (tabItens[[#This Row],[PontoMês]] * IF( OR( ISBLANK(tabItens[[#This Row],[ATA Nº/ANO]]), tabItens[[#This Row],[ATA Nº/ANO]] = ""),BE$2,BE$1)),0),0),0)</f>
        <v>0</v>
      </c>
      <c r="BF56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69" s="313">
        <f>SUMIF(Consumo!$C$3:$C$862,tabItens[[#This Row],[CÓDIGO]],Consumo!$E$3:$E$862)</f>
        <v>21</v>
      </c>
      <c r="BH569" s="314">
        <f>IF(AND(tabItens[[#This Row],[Pend]] &gt; 0,tabItens[[#This Row],[Consumo]] &lt;&gt; 0), tabItens[[#This Row],[Pend]] / tabItens[[#This Row],[Consumo]], 0 )</f>
        <v>0.23863636363636365</v>
      </c>
      <c r="BI569" s="313"/>
      <c r="BJ569" s="313"/>
      <c r="BK569" s="315" t="s">
        <v>907</v>
      </c>
    </row>
    <row r="570" spans="1:63" x14ac:dyDescent="0.3">
      <c r="A570" s="336">
        <v>140038</v>
      </c>
      <c r="B570" s="277" t="s">
        <v>2036</v>
      </c>
      <c r="C570" s="337" t="s">
        <v>261</v>
      </c>
      <c r="D570" s="338">
        <v>394.93</v>
      </c>
      <c r="E570" s="339"/>
      <c r="F570" s="339"/>
      <c r="G570" s="339" t="s">
        <v>892</v>
      </c>
      <c r="H570" s="281">
        <v>0</v>
      </c>
      <c r="I570" s="340">
        <v>103003</v>
      </c>
      <c r="J570" s="341">
        <v>394.93</v>
      </c>
      <c r="K570" s="342">
        <v>30</v>
      </c>
      <c r="L570" s="285">
        <f>IF(tabItens[[#This Row],[Média]] &gt; 0, tabItens[[#This Row],[QTDE ATUAL]] / tabItens[[#This Row],[Média]],999.9)</f>
        <v>0</v>
      </c>
      <c r="M570" s="286">
        <v>0</v>
      </c>
      <c r="N570" s="287">
        <f>tabItens[[#This Row],[VALOR UNIT.]] * tabItens[[#This Row],[LC]]</f>
        <v>0</v>
      </c>
      <c r="O570" s="344" t="s">
        <v>2234</v>
      </c>
      <c r="P570" s="289"/>
      <c r="Q570" s="345"/>
      <c r="R570" s="343"/>
      <c r="S570" s="346"/>
      <c r="T570" s="292">
        <f>ROUNDDOWN(IFERROR(tabItens[[#This Row],[ATA DT.VALID.]] - $D$1,0) / 30,0)</f>
        <v>-1507</v>
      </c>
      <c r="U570" s="277" t="s">
        <v>1716</v>
      </c>
      <c r="V570" s="293">
        <v>1</v>
      </c>
      <c r="W570" s="294" t="s">
        <v>903</v>
      </c>
      <c r="X570" s="295">
        <v>55</v>
      </c>
      <c r="Y570" s="296">
        <v>19</v>
      </c>
      <c r="Z570" s="297" t="s">
        <v>2108</v>
      </c>
      <c r="AA570" s="298">
        <v>2023</v>
      </c>
      <c r="AB570" s="299">
        <v>79</v>
      </c>
      <c r="AC570" s="299"/>
      <c r="AD570" s="298"/>
      <c r="AE570" s="299"/>
      <c r="AF570" s="292"/>
      <c r="AG570" s="300" t="s">
        <v>904</v>
      </c>
      <c r="AH570" s="301"/>
      <c r="AI570" s="292">
        <v>12</v>
      </c>
      <c r="AJ570" s="301">
        <v>44313</v>
      </c>
      <c r="AK570" s="301">
        <v>44096</v>
      </c>
      <c r="AL570" s="301">
        <v>44727</v>
      </c>
      <c r="AM570" s="346"/>
      <c r="AN570" s="339"/>
      <c r="AO570" s="302" t="str">
        <f>_xlfn.IFNA(IF(VLOOKUP(tabItens[[#This Row],[CÓDIGO]],tabExcluirDoEstoque[#Data],1,FALSE),"sim",""),"")</f>
        <v/>
      </c>
      <c r="AP570" s="303" t="str">
        <f ca="1">IF(OR(ISBLANK(tabItens[[#This Row],[ATA DT.VALID.]]),tabItens[[#This Row],[ATA DT.VALID.]]="",tabItens[[#This Row],[ATA DT.VALID.]]=" "),"",IF(TYPE(tabItens[[#This Row],[ATA DT.VALID.]])=1,ROUNDUP((tabItens[[#This Row],[ATA DT.VALID.]]-TODAY())/7,0),""))</f>
        <v/>
      </c>
      <c r="AQ570" s="304">
        <v>0</v>
      </c>
      <c r="AR570" s="305" t="str">
        <f>IF(ISBLANK(tabItens[[#This Row],[CÓDIGO]]),"",IFERROR(VLOOKUP(tabItens[[#This Row],[CÓDIGO]],Consumo!$C$3:$AC$862,26,FALSE),0))</f>
        <v>08.2023</v>
      </c>
      <c r="AS570" s="306">
        <f>SUMIF(Consumo!$C$3:$C$862,tabItens[[#This Row],[CÓDIGO]],Consumo!$N$3:$N$862) + SUMIF(Consumo!$C$3:$C$862,tabItens[[#This Row],[CÓDIGO]],Consumo!$O$3:$O$862) + SUMIF(Consumo!$C$3:$C$862,tabItens[[#This Row],[CÓDIGO]],Consumo!$P$3:$P$862) + SUMIF(Consumo!$C$3:$C$862,tabItens[[#This Row],[CÓDIGO]],Consumo!$Q$3:$Q$862)</f>
        <v>4</v>
      </c>
      <c r="AT570" s="306">
        <f>SUMIF(Consumo!$C$3:$C$862,tabItens[[#This Row],[CÓDIGO]],Consumo!$Z$3:$Z$862)</f>
        <v>35</v>
      </c>
      <c r="AU570" s="307">
        <f>SUMIF(Consumo!$C$3:$C$862,tabItens[[#This Row],[CÓDIGO]],Consumo!$AA$3:$AA$862)</f>
        <v>10</v>
      </c>
      <c r="AV570" s="308">
        <f>SUMIF(Consumo!$C$3:$C$862,tabItens[[#This Row],[CÓDIGO]],Consumo!$Y$3:$Y$862)</f>
        <v>2.75</v>
      </c>
      <c r="AW570" s="281">
        <f>tabItens[[#This Row],[QTDE ATUAL]] + tabItens[[#This Row],[RC QTDE]] + tabItens[[#This Row],[AF SALDO]] + tabItens[[#This Row],[Recentes]]</f>
        <v>79</v>
      </c>
      <c r="AX570" s="309">
        <v>10</v>
      </c>
      <c r="AY570" s="309">
        <v>4</v>
      </c>
      <c r="AZ570" s="309">
        <f>IF(ISBLANK(tabItens[[#This Row],[CÓDIGO]]),"",tabItens[[#This Row],[PontoMês]] * (AZ$2+tabItens[[#This Row],[PontoQtM]]))</f>
        <v>40</v>
      </c>
      <c r="BA570" s="308">
        <f>tabItens[[#This Row],[PontoPed]] - tabItens[[#This Row],[Saldo]] + (1/10)</f>
        <v>-38.9</v>
      </c>
      <c r="BB570" s="308">
        <f xml:space="preserve"> tabItens[[#This Row],[PontoMês]] * BB$2 - tabItens[[#This Row],[QTDE ATUAL]] - (1/10)</f>
        <v>9.9</v>
      </c>
      <c r="BC570" s="310">
        <f>IF( tabItens[[#This Row],[PontoPed]]&gt;0, IF(tabItens[[#This Row],[PontoPed]]&lt;1, 1, IF( tabItens[[#This Row],[Saldo]]&gt;tabItens[[#This Row],[PontoPed]], 0, (tabItens[[#This Row],[PontoPed]]-tabItens[[#This Row],[Saldo]])/tabItens[[#This Row],[PontoPed]] ) ), 0 )</f>
        <v>0</v>
      </c>
      <c r="BD570" s="311">
        <f>ROUNDDOWN(IF( OR( AND(tabItens[[#This Row],[PontoPed]]&lt;tabItens[[#This Row],[Saldo]],tabItens[[#This Row],[Saldo]]&gt;0), tabItens[[#This Row],[PontoPed]]=0), 99, IF(AND(tabItens[[#This Row],[Saldo]]=0,tabItens[[#This Row],[PontoPed]]&gt;0), 0, (1-tabItens[[#This Row],[PctAb]])*10 ) ),0)</f>
        <v>99</v>
      </c>
      <c r="BE570" s="312">
        <f>MAX(ROUNDDOWN( IF(tabItens[[#This Row],[Abaixo]] &gt; 0,   tabItens[[#This Row],[Abaixo]] + (tabItens[[#This Row],[PontoMês]] * IF( OR( ISBLANK(tabItens[[#This Row],[ATA Nº/ANO]]), tabItens[[#This Row],[ATA Nº/ANO]] = ""),BE$2,BE$1)),0),0),0)</f>
        <v>0</v>
      </c>
      <c r="BF57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0" s="313">
        <f>SUMIF(Consumo!$C$3:$C$862,tabItens[[#This Row],[CÓDIGO]],Consumo!$E$3:$E$862)</f>
        <v>0</v>
      </c>
      <c r="BH570" s="314">
        <f>IF(AND(tabItens[[#This Row],[Pend]] &gt; 0,tabItens[[#This Row],[Consumo]] &lt;&gt; 0), tabItens[[#This Row],[Pend]] / tabItens[[#This Row],[Consumo]], 0 )</f>
        <v>0</v>
      </c>
      <c r="BI570" s="313"/>
      <c r="BJ570" s="313"/>
      <c r="BK570" s="315" t="s">
        <v>907</v>
      </c>
    </row>
    <row r="571" spans="1:63" x14ac:dyDescent="0.3">
      <c r="A571" s="336">
        <v>140042</v>
      </c>
      <c r="B571" s="277" t="s">
        <v>2037</v>
      </c>
      <c r="C571" s="337" t="s">
        <v>273</v>
      </c>
      <c r="D571" s="338">
        <v>9.0500000000000007</v>
      </c>
      <c r="E571" s="339"/>
      <c r="F571" s="339"/>
      <c r="G571" s="339" t="s">
        <v>892</v>
      </c>
      <c r="H571" s="281">
        <v>0</v>
      </c>
      <c r="I571" s="340">
        <v>103003</v>
      </c>
      <c r="J571" s="341">
        <v>9.0500000000000007</v>
      </c>
      <c r="K571" s="342">
        <v>4080</v>
      </c>
      <c r="L571" s="285">
        <f>IF(tabItens[[#This Row],[Média]] &gt; 0, tabItens[[#This Row],[QTDE ATUAL]] / tabItens[[#This Row],[Média]],999.9)</f>
        <v>0</v>
      </c>
      <c r="M571" s="286">
        <v>0</v>
      </c>
      <c r="N571" s="287">
        <f>tabItens[[#This Row],[VALOR UNIT.]] * tabItens[[#This Row],[LC]]</f>
        <v>0</v>
      </c>
      <c r="O571" s="344" t="s">
        <v>2234</v>
      </c>
      <c r="P571" s="289"/>
      <c r="Q571" s="345"/>
      <c r="R571" s="343"/>
      <c r="S571" s="346"/>
      <c r="T571" s="292">
        <f>ROUNDDOWN(IFERROR(tabItens[[#This Row],[ATA DT.VALID.]] - $D$1,0) / 30,0)</f>
        <v>-1507</v>
      </c>
      <c r="U571" s="277" t="s">
        <v>1716</v>
      </c>
      <c r="V571" s="293">
        <v>1</v>
      </c>
      <c r="W571" s="294" t="s">
        <v>903</v>
      </c>
      <c r="X571" s="295">
        <v>55</v>
      </c>
      <c r="Y571" s="296">
        <v>19</v>
      </c>
      <c r="Z571" s="297">
        <v>2375</v>
      </c>
      <c r="AA571" s="298">
        <v>2023</v>
      </c>
      <c r="AB571" s="299">
        <v>3000</v>
      </c>
      <c r="AC571" s="299"/>
      <c r="AD571" s="298"/>
      <c r="AE571" s="299"/>
      <c r="AF571" s="292"/>
      <c r="AG571" s="300" t="s">
        <v>904</v>
      </c>
      <c r="AH571" s="301"/>
      <c r="AI571" s="292">
        <v>1360</v>
      </c>
      <c r="AJ571" s="301">
        <v>44237</v>
      </c>
      <c r="AK571" s="301">
        <v>44096</v>
      </c>
      <c r="AL571" s="301">
        <v>44623</v>
      </c>
      <c r="AM571" s="346"/>
      <c r="AN571" s="339"/>
      <c r="AO571" s="302" t="str">
        <f>_xlfn.IFNA(IF(VLOOKUP(tabItens[[#This Row],[CÓDIGO]],tabExcluirDoEstoque[#Data],1,FALSE),"sim",""),"")</f>
        <v/>
      </c>
      <c r="AP571" s="303" t="str">
        <f ca="1">IF(OR(ISBLANK(tabItens[[#This Row],[ATA DT.VALID.]]),tabItens[[#This Row],[ATA DT.VALID.]]="",tabItens[[#This Row],[ATA DT.VALID.]]=" "),"",IF(TYPE(tabItens[[#This Row],[ATA DT.VALID.]])=1,ROUNDUP((tabItens[[#This Row],[ATA DT.VALID.]]-TODAY())/7,0),""))</f>
        <v/>
      </c>
      <c r="AQ571" s="304">
        <v>0</v>
      </c>
      <c r="AR571" s="305" t="str">
        <f>IF(ISBLANK(tabItens[[#This Row],[CÓDIGO]]),"",IFERROR(VLOOKUP(tabItens[[#This Row],[CÓDIGO]],Consumo!$C$3:$AC$862,26,FALSE),0))</f>
        <v>05.2023</v>
      </c>
      <c r="AS571" s="306">
        <f>SUMIF(Consumo!$C$3:$C$862,tabItens[[#This Row],[CÓDIGO]],Consumo!$N$3:$N$862) + SUMIF(Consumo!$C$3:$C$862,tabItens[[#This Row],[CÓDIGO]],Consumo!$O$3:$O$862) + SUMIF(Consumo!$C$3:$C$862,tabItens[[#This Row],[CÓDIGO]],Consumo!$P$3:$P$862) + SUMIF(Consumo!$C$3:$C$862,tabItens[[#This Row],[CÓDIGO]],Consumo!$Q$3:$Q$862)</f>
        <v>0</v>
      </c>
      <c r="AT571" s="306">
        <f>SUMIF(Consumo!$C$3:$C$862,tabItens[[#This Row],[CÓDIGO]],Consumo!$Z$3:$Z$862)</f>
        <v>4134</v>
      </c>
      <c r="AU571" s="307">
        <f>SUMIF(Consumo!$C$3:$C$862,tabItens[[#This Row],[CÓDIGO]],Consumo!$AA$3:$AA$862)</f>
        <v>1600</v>
      </c>
      <c r="AV571" s="308">
        <f>SUMIF(Consumo!$C$3:$C$862,tabItens[[#This Row],[CÓDIGO]],Consumo!$Y$3:$Y$862)</f>
        <v>318.25</v>
      </c>
      <c r="AW571" s="281">
        <f>tabItens[[#This Row],[QTDE ATUAL]] + tabItens[[#This Row],[RC QTDE]] + tabItens[[#This Row],[AF SALDO]] + tabItens[[#This Row],[Recentes]]</f>
        <v>3000</v>
      </c>
      <c r="AX571" s="309">
        <v>112</v>
      </c>
      <c r="AY571" s="309">
        <v>4</v>
      </c>
      <c r="AZ571" s="309">
        <f>IF(ISBLANK(tabItens[[#This Row],[CÓDIGO]]),"",tabItens[[#This Row],[PontoMês]] * (AZ$2+tabItens[[#This Row],[PontoQtM]]))</f>
        <v>448</v>
      </c>
      <c r="BA571" s="308">
        <f>tabItens[[#This Row],[PontoPed]] - tabItens[[#This Row],[Saldo]] + (1/10)</f>
        <v>-2551.9</v>
      </c>
      <c r="BB571" s="308">
        <f xml:space="preserve"> tabItens[[#This Row],[PontoMês]] * BB$2 - tabItens[[#This Row],[QTDE ATUAL]] - (1/10)</f>
        <v>111.9</v>
      </c>
      <c r="BC571" s="310">
        <f>IF( tabItens[[#This Row],[PontoPed]]&gt;0, IF(tabItens[[#This Row],[PontoPed]]&lt;1, 1, IF( tabItens[[#This Row],[Saldo]]&gt;tabItens[[#This Row],[PontoPed]], 0, (tabItens[[#This Row],[PontoPed]]-tabItens[[#This Row],[Saldo]])/tabItens[[#This Row],[PontoPed]] ) ), 0 )</f>
        <v>0</v>
      </c>
      <c r="BD571" s="311">
        <f>ROUNDDOWN(IF( OR( AND(tabItens[[#This Row],[PontoPed]]&lt;tabItens[[#This Row],[Saldo]],tabItens[[#This Row],[Saldo]]&gt;0), tabItens[[#This Row],[PontoPed]]=0), 99, IF(AND(tabItens[[#This Row],[Saldo]]=0,tabItens[[#This Row],[PontoPed]]&gt;0), 0, (1-tabItens[[#This Row],[PctAb]])*10 ) ),0)</f>
        <v>99</v>
      </c>
      <c r="BE571" s="312">
        <f>MAX(ROUNDDOWN( IF(tabItens[[#This Row],[Abaixo]] &gt; 0,   tabItens[[#This Row],[Abaixo]] + (tabItens[[#This Row],[PontoMês]] * IF( OR( ISBLANK(tabItens[[#This Row],[ATA Nº/ANO]]), tabItens[[#This Row],[ATA Nº/ANO]] = ""),BE$2,BE$1)),0),0),0)</f>
        <v>0</v>
      </c>
      <c r="BF57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1" s="313">
        <f>SUMIF(Consumo!$C$3:$C$862,tabItens[[#This Row],[CÓDIGO]],Consumo!$E$3:$E$862)</f>
        <v>54</v>
      </c>
      <c r="BH571" s="314">
        <f>IF(AND(tabItens[[#This Row],[Pend]] &gt; 0,tabItens[[#This Row],[Consumo]] &lt;&gt; 0), tabItens[[#This Row],[Pend]] / tabItens[[#This Row],[Consumo]], 0 )</f>
        <v>1.3062409288824383E-2</v>
      </c>
      <c r="BI571" s="313"/>
      <c r="BJ571" s="313"/>
      <c r="BK571" s="315" t="s">
        <v>907</v>
      </c>
    </row>
    <row r="572" spans="1:63" x14ac:dyDescent="0.3">
      <c r="A572" s="336">
        <v>140043</v>
      </c>
      <c r="B572" s="277" t="s">
        <v>2038</v>
      </c>
      <c r="C572" s="337" t="s">
        <v>273</v>
      </c>
      <c r="D572" s="338">
        <v>11.37</v>
      </c>
      <c r="E572" s="339"/>
      <c r="F572" s="339"/>
      <c r="G572" s="339" t="s">
        <v>892</v>
      </c>
      <c r="H572" s="281">
        <v>0</v>
      </c>
      <c r="I572" s="340">
        <v>103003</v>
      </c>
      <c r="J572" s="341">
        <v>11.37</v>
      </c>
      <c r="K572" s="342">
        <v>846.7</v>
      </c>
      <c r="L572" s="285">
        <f>IF(tabItens[[#This Row],[Média]] &gt; 0, tabItens[[#This Row],[QTDE ATUAL]] / tabItens[[#This Row],[Média]],999.9)</f>
        <v>0</v>
      </c>
      <c r="M572" s="286">
        <v>0</v>
      </c>
      <c r="N572" s="287">
        <f>tabItens[[#This Row],[VALOR UNIT.]] * tabItens[[#This Row],[LC]]</f>
        <v>0</v>
      </c>
      <c r="O572" s="344" t="s">
        <v>2234</v>
      </c>
      <c r="P572" s="289"/>
      <c r="Q572" s="345"/>
      <c r="R572" s="343"/>
      <c r="S572" s="346"/>
      <c r="T572" s="292">
        <f>ROUNDDOWN(IFERROR(tabItens[[#This Row],[ATA DT.VALID.]] - $D$1,0) / 30,0)</f>
        <v>-1507</v>
      </c>
      <c r="U572" s="277" t="s">
        <v>1716</v>
      </c>
      <c r="V572" s="293">
        <v>1</v>
      </c>
      <c r="W572" s="294" t="s">
        <v>903</v>
      </c>
      <c r="X572" s="295">
        <v>55</v>
      </c>
      <c r="Y572" s="296">
        <v>19</v>
      </c>
      <c r="Z572" s="297" t="s">
        <v>2108</v>
      </c>
      <c r="AA572" s="298">
        <v>2023</v>
      </c>
      <c r="AB572" s="299">
        <v>1800</v>
      </c>
      <c r="AC572" s="299"/>
      <c r="AD572" s="298"/>
      <c r="AE572" s="299"/>
      <c r="AF572" s="292"/>
      <c r="AG572" s="300" t="s">
        <v>904</v>
      </c>
      <c r="AH572" s="301"/>
      <c r="AI572" s="292">
        <v>282</v>
      </c>
      <c r="AJ572" s="301">
        <v>44928</v>
      </c>
      <c r="AK572" s="301">
        <v>44096</v>
      </c>
      <c r="AL572" s="301">
        <v>44915</v>
      </c>
      <c r="AM572" s="346"/>
      <c r="AN572" s="339"/>
      <c r="AO572" s="302" t="str">
        <f>_xlfn.IFNA(IF(VLOOKUP(tabItens[[#This Row],[CÓDIGO]],tabExcluirDoEstoque[#Data],1,FALSE),"sim",""),"")</f>
        <v/>
      </c>
      <c r="AP572" s="303" t="str">
        <f ca="1">IF(OR(ISBLANK(tabItens[[#This Row],[ATA DT.VALID.]]),tabItens[[#This Row],[ATA DT.VALID.]]="",tabItens[[#This Row],[ATA DT.VALID.]]=" "),"",IF(TYPE(tabItens[[#This Row],[ATA DT.VALID.]])=1,ROUNDUP((tabItens[[#This Row],[ATA DT.VALID.]]-TODAY())/7,0),""))</f>
        <v/>
      </c>
      <c r="AQ572" s="304">
        <v>0</v>
      </c>
      <c r="AR572" s="305" t="str">
        <f>IF(ISBLANK(tabItens[[#This Row],[CÓDIGO]]),"",IFERROR(VLOOKUP(tabItens[[#This Row],[CÓDIGO]],Consumo!$C$3:$AC$862,26,FALSE),0))</f>
        <v>04.2023</v>
      </c>
      <c r="AS572" s="306">
        <f>SUMIF(Consumo!$C$3:$C$862,tabItens[[#This Row],[CÓDIGO]],Consumo!$N$3:$N$862) + SUMIF(Consumo!$C$3:$C$862,tabItens[[#This Row],[CÓDIGO]],Consumo!$O$3:$O$862) + SUMIF(Consumo!$C$3:$C$862,tabItens[[#This Row],[CÓDIGO]],Consumo!$P$3:$P$862) + SUMIF(Consumo!$C$3:$C$862,tabItens[[#This Row],[CÓDIGO]],Consumo!$Q$3:$Q$862)</f>
        <v>0</v>
      </c>
      <c r="AT572" s="306">
        <f>SUMIF(Consumo!$C$3:$C$862,tabItens[[#This Row],[CÓDIGO]],Consumo!$Z$3:$Z$862)</f>
        <v>1110</v>
      </c>
      <c r="AU572" s="307">
        <f>SUMIF(Consumo!$C$3:$C$862,tabItens[[#This Row],[CÓDIGO]],Consumo!$AA$3:$AA$862)</f>
        <v>510</v>
      </c>
      <c r="AV572" s="308">
        <f>SUMIF(Consumo!$C$3:$C$862,tabItens[[#This Row],[CÓDIGO]],Consumo!$Y$3:$Y$862)</f>
        <v>82.416666666666671</v>
      </c>
      <c r="AW572" s="281">
        <f>tabItens[[#This Row],[QTDE ATUAL]] + tabItens[[#This Row],[RC QTDE]] + tabItens[[#This Row],[AF SALDO]] + tabItens[[#This Row],[Recentes]]</f>
        <v>1800</v>
      </c>
      <c r="AX572" s="309">
        <v>39</v>
      </c>
      <c r="AY572" s="309">
        <v>4</v>
      </c>
      <c r="AZ572" s="309">
        <f>IF(ISBLANK(tabItens[[#This Row],[CÓDIGO]]),"",tabItens[[#This Row],[PontoMês]] * (AZ$2+tabItens[[#This Row],[PontoQtM]]))</f>
        <v>156</v>
      </c>
      <c r="BA572" s="308">
        <f>tabItens[[#This Row],[PontoPed]] - tabItens[[#This Row],[Saldo]] + (1/10)</f>
        <v>-1643.9</v>
      </c>
      <c r="BB572" s="308">
        <f xml:space="preserve"> tabItens[[#This Row],[PontoMês]] * BB$2 - tabItens[[#This Row],[QTDE ATUAL]] - (1/10)</f>
        <v>38.9</v>
      </c>
      <c r="BC572" s="310">
        <f>IF( tabItens[[#This Row],[PontoPed]]&gt;0, IF(tabItens[[#This Row],[PontoPed]]&lt;1, 1, IF( tabItens[[#This Row],[Saldo]]&gt;tabItens[[#This Row],[PontoPed]], 0, (tabItens[[#This Row],[PontoPed]]-tabItens[[#This Row],[Saldo]])/tabItens[[#This Row],[PontoPed]] ) ), 0 )</f>
        <v>0</v>
      </c>
      <c r="BD572" s="311">
        <f>ROUNDDOWN(IF( OR( AND(tabItens[[#This Row],[PontoPed]]&lt;tabItens[[#This Row],[Saldo]],tabItens[[#This Row],[Saldo]]&gt;0), tabItens[[#This Row],[PontoPed]]=0), 99, IF(AND(tabItens[[#This Row],[Saldo]]=0,tabItens[[#This Row],[PontoPed]]&gt;0), 0, (1-tabItens[[#This Row],[PctAb]])*10 ) ),0)</f>
        <v>99</v>
      </c>
      <c r="BE572" s="312">
        <f>MAX(ROUNDDOWN( IF(tabItens[[#This Row],[Abaixo]] &gt; 0,   tabItens[[#This Row],[Abaixo]] + (tabItens[[#This Row],[PontoMês]] * IF( OR( ISBLANK(tabItens[[#This Row],[ATA Nº/ANO]]), tabItens[[#This Row],[ATA Nº/ANO]] = ""),BE$2,BE$1)),0),0),0)</f>
        <v>0</v>
      </c>
      <c r="BF57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2" s="313">
        <f>SUMIF(Consumo!$C$3:$C$862,tabItens[[#This Row],[CÓDIGO]],Consumo!$E$3:$E$862)</f>
        <v>263.3</v>
      </c>
      <c r="BH572" s="314">
        <f>IF(AND(tabItens[[#This Row],[Pend]] &gt; 0,tabItens[[#This Row],[Consumo]] &lt;&gt; 0), tabItens[[#This Row],[Pend]] / tabItens[[#This Row],[Consumo]], 0 )</f>
        <v>0.23720720720720723</v>
      </c>
      <c r="BI572" s="313"/>
      <c r="BJ572" s="313"/>
      <c r="BK572" s="315" t="s">
        <v>907</v>
      </c>
    </row>
    <row r="573" spans="1:63" x14ac:dyDescent="0.3">
      <c r="A573" s="336">
        <v>140047</v>
      </c>
      <c r="B573" s="277" t="s">
        <v>2039</v>
      </c>
      <c r="C573" s="337" t="s">
        <v>273</v>
      </c>
      <c r="D573" s="338">
        <v>70</v>
      </c>
      <c r="E573" s="339"/>
      <c r="F573" s="339"/>
      <c r="G573" s="339" t="s">
        <v>892</v>
      </c>
      <c r="H573" s="281">
        <v>29</v>
      </c>
      <c r="I573" s="340">
        <v>103003</v>
      </c>
      <c r="J573" s="341">
        <v>70</v>
      </c>
      <c r="K573" s="342">
        <v>130</v>
      </c>
      <c r="L573" s="285">
        <f>IF(tabItens[[#This Row],[Média]] &gt; 0, tabItens[[#This Row],[QTDE ATUAL]] / tabItens[[#This Row],[Média]],999.9)</f>
        <v>3.5510204081632657</v>
      </c>
      <c r="M573" s="286">
        <v>0</v>
      </c>
      <c r="N573" s="287">
        <f>tabItens[[#This Row],[VALOR UNIT.]] * tabItens[[#This Row],[LC]]</f>
        <v>0</v>
      </c>
      <c r="O573" s="344" t="s">
        <v>2234</v>
      </c>
      <c r="P573" s="289"/>
      <c r="Q573" s="345"/>
      <c r="R573" s="343"/>
      <c r="S573" s="346"/>
      <c r="T573" s="292">
        <f>ROUNDDOWN(IFERROR(tabItens[[#This Row],[ATA DT.VALID.]] - $D$1,0) / 30,0)</f>
        <v>-1507</v>
      </c>
      <c r="U573" s="277" t="s">
        <v>1716</v>
      </c>
      <c r="V573" s="293">
        <v>1</v>
      </c>
      <c r="W573" s="294" t="s">
        <v>903</v>
      </c>
      <c r="X573" s="295">
        <v>55</v>
      </c>
      <c r="Y573" s="296">
        <v>19</v>
      </c>
      <c r="Z573" s="297">
        <v>2693</v>
      </c>
      <c r="AA573" s="298">
        <v>2023</v>
      </c>
      <c r="AB573" s="299">
        <v>100</v>
      </c>
      <c r="AC573" s="299"/>
      <c r="AD573" s="298"/>
      <c r="AE573" s="299"/>
      <c r="AF573" s="292"/>
      <c r="AG573" s="300" t="s">
        <v>904</v>
      </c>
      <c r="AH573" s="301"/>
      <c r="AI573" s="292">
        <v>44</v>
      </c>
      <c r="AJ573" s="301">
        <v>44875</v>
      </c>
      <c r="AK573" s="301">
        <v>44096</v>
      </c>
      <c r="AL573" s="301">
        <v>44845</v>
      </c>
      <c r="AM573" s="346"/>
      <c r="AN573" s="339"/>
      <c r="AO573" s="302" t="str">
        <f>_xlfn.IFNA(IF(VLOOKUP(tabItens[[#This Row],[CÓDIGO]],tabExcluirDoEstoque[#Data],1,FALSE),"sim",""),"")</f>
        <v/>
      </c>
      <c r="AP573" s="303" t="str">
        <f ca="1">IF(OR(ISBLANK(tabItens[[#This Row],[ATA DT.VALID.]]),tabItens[[#This Row],[ATA DT.VALID.]]="",tabItens[[#This Row],[ATA DT.VALID.]]=" "),"",IF(TYPE(tabItens[[#This Row],[ATA DT.VALID.]])=1,ROUNDUP((tabItens[[#This Row],[ATA DT.VALID.]]-TODAY())/7,0),""))</f>
        <v/>
      </c>
      <c r="AQ573" s="304">
        <v>0</v>
      </c>
      <c r="AR573" s="305" t="str">
        <f>IF(ISBLANK(tabItens[[#This Row],[CÓDIGO]]),"",IFERROR(VLOOKUP(tabItens[[#This Row],[CÓDIGO]],Consumo!$C$3:$AC$862,26,FALSE),0))</f>
        <v>08.2023</v>
      </c>
      <c r="AS573" s="306">
        <f>SUMIF(Consumo!$C$3:$C$862,tabItens[[#This Row],[CÓDIGO]],Consumo!$N$3:$N$862) + SUMIF(Consumo!$C$3:$C$862,tabItens[[#This Row],[CÓDIGO]],Consumo!$O$3:$O$862) + SUMIF(Consumo!$C$3:$C$862,tabItens[[#This Row],[CÓDIGO]],Consumo!$P$3:$P$862) + SUMIF(Consumo!$C$3:$C$862,tabItens[[#This Row],[CÓDIGO]],Consumo!$Q$3:$Q$862)</f>
        <v>110</v>
      </c>
      <c r="AT573" s="306">
        <f>SUMIF(Consumo!$C$3:$C$862,tabItens[[#This Row],[CÓDIGO]],Consumo!$Z$3:$Z$862)</f>
        <v>130</v>
      </c>
      <c r="AU573" s="307">
        <f>SUMIF(Consumo!$C$3:$C$862,tabItens[[#This Row],[CÓDIGO]],Consumo!$AA$3:$AA$862)</f>
        <v>100</v>
      </c>
      <c r="AV573" s="308">
        <f>SUMIF(Consumo!$C$3:$C$862,tabItens[[#This Row],[CÓDIGO]],Consumo!$Y$3:$Y$862)</f>
        <v>8.1666666666666661</v>
      </c>
      <c r="AW573" s="281">
        <f>tabItens[[#This Row],[QTDE ATUAL]] + tabItens[[#This Row],[RC QTDE]] + tabItens[[#This Row],[AF SALDO]] + tabItens[[#This Row],[Recentes]]</f>
        <v>129</v>
      </c>
      <c r="AX573" s="309">
        <v>0</v>
      </c>
      <c r="AY573" s="309">
        <v>4</v>
      </c>
      <c r="AZ573" s="309">
        <f>IF(ISBLANK(tabItens[[#This Row],[CÓDIGO]]),"",tabItens[[#This Row],[PontoMês]] * (AZ$2+tabItens[[#This Row],[PontoQtM]]))</f>
        <v>0</v>
      </c>
      <c r="BA573" s="308">
        <f>tabItens[[#This Row],[PontoPed]] - tabItens[[#This Row],[Saldo]] + (1/10)</f>
        <v>-128.9</v>
      </c>
      <c r="BB573" s="308">
        <f xml:space="preserve"> tabItens[[#This Row],[PontoMês]] * BB$2 - tabItens[[#This Row],[QTDE ATUAL]] - (1/10)</f>
        <v>-29.1</v>
      </c>
      <c r="BC573" s="310">
        <f>IF( tabItens[[#This Row],[PontoPed]]&gt;0, IF(tabItens[[#This Row],[PontoPed]]&lt;1, 1, IF( tabItens[[#This Row],[Saldo]]&gt;tabItens[[#This Row],[PontoPed]], 0, (tabItens[[#This Row],[PontoPed]]-tabItens[[#This Row],[Saldo]])/tabItens[[#This Row],[PontoPed]] ) ), 0 )</f>
        <v>0</v>
      </c>
      <c r="BD573" s="311">
        <f>ROUNDDOWN(IF( OR( AND(tabItens[[#This Row],[PontoPed]]&lt;tabItens[[#This Row],[Saldo]],tabItens[[#This Row],[Saldo]]&gt;0), tabItens[[#This Row],[PontoPed]]=0), 99, IF(AND(tabItens[[#This Row],[Saldo]]=0,tabItens[[#This Row],[PontoPed]]&gt;0), 0, (1-tabItens[[#This Row],[PctAb]])*10 ) ),0)</f>
        <v>99</v>
      </c>
      <c r="BE573" s="312">
        <f>MAX(ROUNDDOWN( IF(tabItens[[#This Row],[Abaixo]] &gt; 0,   tabItens[[#This Row],[Abaixo]] + (tabItens[[#This Row],[PontoMês]] * IF( OR( ISBLANK(tabItens[[#This Row],[ATA Nº/ANO]]), tabItens[[#This Row],[ATA Nº/ANO]] = ""),BE$2,BE$1)),0),0),0)</f>
        <v>0</v>
      </c>
      <c r="BF57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3" s="313">
        <f>SUMIF(Consumo!$C$3:$C$862,tabItens[[#This Row],[CÓDIGO]],Consumo!$E$3:$E$862)</f>
        <v>0</v>
      </c>
      <c r="BH573" s="314">
        <f>IF(AND(tabItens[[#This Row],[Pend]] &gt; 0,tabItens[[#This Row],[Consumo]] &lt;&gt; 0), tabItens[[#This Row],[Pend]] / tabItens[[#This Row],[Consumo]], 0 )</f>
        <v>0</v>
      </c>
      <c r="BI573" s="313"/>
      <c r="BJ573" s="313"/>
      <c r="BK573" s="315" t="s">
        <v>907</v>
      </c>
    </row>
    <row r="574" spans="1:63" x14ac:dyDescent="0.3">
      <c r="A574" s="336">
        <v>140048</v>
      </c>
      <c r="B574" s="277" t="s">
        <v>2040</v>
      </c>
      <c r="C574" s="337" t="s">
        <v>273</v>
      </c>
      <c r="D574" s="338">
        <v>5.98</v>
      </c>
      <c r="E574" s="339"/>
      <c r="F574" s="339"/>
      <c r="G574" s="339" t="s">
        <v>892</v>
      </c>
      <c r="H574" s="281">
        <v>0</v>
      </c>
      <c r="I574" s="340">
        <v>103003</v>
      </c>
      <c r="J574" s="341">
        <v>5.98</v>
      </c>
      <c r="K574" s="342">
        <v>2440</v>
      </c>
      <c r="L574" s="285">
        <f>IF(tabItens[[#This Row],[Média]] &gt; 0, tabItens[[#This Row],[QTDE ATUAL]] / tabItens[[#This Row],[Média]],999.9)</f>
        <v>0</v>
      </c>
      <c r="M574" s="286">
        <v>0</v>
      </c>
      <c r="N574" s="287">
        <f>tabItens[[#This Row],[VALOR UNIT.]] * tabItens[[#This Row],[LC]]</f>
        <v>0</v>
      </c>
      <c r="O574" s="344" t="s">
        <v>2234</v>
      </c>
      <c r="P574" s="289"/>
      <c r="Q574" s="345"/>
      <c r="R574" s="343"/>
      <c r="S574" s="346"/>
      <c r="T574" s="292">
        <f>ROUNDDOWN(IFERROR(tabItens[[#This Row],[ATA DT.VALID.]] - $D$1,0) / 30,0)</f>
        <v>-1507</v>
      </c>
      <c r="U574" s="277" t="s">
        <v>1716</v>
      </c>
      <c r="V574" s="293">
        <v>1</v>
      </c>
      <c r="W574" s="294" t="s">
        <v>903</v>
      </c>
      <c r="X574" s="295">
        <v>55</v>
      </c>
      <c r="Y574" s="296">
        <v>19</v>
      </c>
      <c r="Z574" s="297">
        <v>2694</v>
      </c>
      <c r="AA574" s="298">
        <v>2023</v>
      </c>
      <c r="AB574" s="299">
        <v>2000</v>
      </c>
      <c r="AC574" s="299"/>
      <c r="AD574" s="298"/>
      <c r="AE574" s="299"/>
      <c r="AF574" s="292"/>
      <c r="AG574" s="300" t="s">
        <v>904</v>
      </c>
      <c r="AH574" s="301"/>
      <c r="AI574" s="292">
        <v>814</v>
      </c>
      <c r="AJ574" s="301">
        <v>44887</v>
      </c>
      <c r="AK574" s="301">
        <v>44096</v>
      </c>
      <c r="AL574" s="301">
        <v>44845</v>
      </c>
      <c r="AM574" s="346"/>
      <c r="AN574" s="339"/>
      <c r="AO574" s="302" t="str">
        <f>_xlfn.IFNA(IF(VLOOKUP(tabItens[[#This Row],[CÓDIGO]],tabExcluirDoEstoque[#Data],1,FALSE),"sim",""),"")</f>
        <v/>
      </c>
      <c r="AP574" s="303" t="str">
        <f ca="1">IF(OR(ISBLANK(tabItens[[#This Row],[ATA DT.VALID.]]),tabItens[[#This Row],[ATA DT.VALID.]]="",tabItens[[#This Row],[ATA DT.VALID.]]=" "),"",IF(TYPE(tabItens[[#This Row],[ATA DT.VALID.]])=1,ROUNDUP((tabItens[[#This Row],[ATA DT.VALID.]]-TODAY())/7,0),""))</f>
        <v/>
      </c>
      <c r="AQ574" s="304">
        <v>0</v>
      </c>
      <c r="AR574" s="305" t="str">
        <f>IF(ISBLANK(tabItens[[#This Row],[CÓDIGO]]),"",IFERROR(VLOOKUP(tabItens[[#This Row],[CÓDIGO]],Consumo!$C$3:$AC$862,26,FALSE),0))</f>
        <v>03.2023</v>
      </c>
      <c r="AS574" s="306">
        <f>SUMIF(Consumo!$C$3:$C$862,tabItens[[#This Row],[CÓDIGO]],Consumo!$N$3:$N$862) + SUMIF(Consumo!$C$3:$C$862,tabItens[[#This Row],[CÓDIGO]],Consumo!$O$3:$O$862) + SUMIF(Consumo!$C$3:$C$862,tabItens[[#This Row],[CÓDIGO]],Consumo!$P$3:$P$862) + SUMIF(Consumo!$C$3:$C$862,tabItens[[#This Row],[CÓDIGO]],Consumo!$Q$3:$Q$862)</f>
        <v>0</v>
      </c>
      <c r="AT574" s="306">
        <f>SUMIF(Consumo!$C$3:$C$862,tabItens[[#This Row],[CÓDIGO]],Consumo!$Z$3:$Z$862)</f>
        <v>2580</v>
      </c>
      <c r="AU574" s="307">
        <f>SUMIF(Consumo!$C$3:$C$862,tabItens[[#This Row],[CÓDIGO]],Consumo!$AA$3:$AA$862)</f>
        <v>680</v>
      </c>
      <c r="AV574" s="308">
        <f>SUMIF(Consumo!$C$3:$C$862,tabItens[[#This Row],[CÓDIGO]],Consumo!$Y$3:$Y$862)</f>
        <v>215</v>
      </c>
      <c r="AW574" s="281">
        <f>tabItens[[#This Row],[QTDE ATUAL]] + tabItens[[#This Row],[RC QTDE]] + tabItens[[#This Row],[AF SALDO]] + tabItens[[#This Row],[Recentes]]</f>
        <v>2000</v>
      </c>
      <c r="AX574" s="309">
        <v>128</v>
      </c>
      <c r="AY574" s="309">
        <v>4</v>
      </c>
      <c r="AZ574" s="309">
        <f>IF(ISBLANK(tabItens[[#This Row],[CÓDIGO]]),"",tabItens[[#This Row],[PontoMês]] * (AZ$2+tabItens[[#This Row],[PontoQtM]]))</f>
        <v>512</v>
      </c>
      <c r="BA574" s="308">
        <f>tabItens[[#This Row],[PontoPed]] - tabItens[[#This Row],[Saldo]] + (1/10)</f>
        <v>-1487.9</v>
      </c>
      <c r="BB574" s="308">
        <f xml:space="preserve"> tabItens[[#This Row],[PontoMês]] * BB$2 - tabItens[[#This Row],[QTDE ATUAL]] - (1/10)</f>
        <v>127.9</v>
      </c>
      <c r="BC574" s="310">
        <f>IF( tabItens[[#This Row],[PontoPed]]&gt;0, IF(tabItens[[#This Row],[PontoPed]]&lt;1, 1, IF( tabItens[[#This Row],[Saldo]]&gt;tabItens[[#This Row],[PontoPed]], 0, (tabItens[[#This Row],[PontoPed]]-tabItens[[#This Row],[Saldo]])/tabItens[[#This Row],[PontoPed]] ) ), 0 )</f>
        <v>0</v>
      </c>
      <c r="BD574" s="311">
        <f>ROUNDDOWN(IF( OR( AND(tabItens[[#This Row],[PontoPed]]&lt;tabItens[[#This Row],[Saldo]],tabItens[[#This Row],[Saldo]]&gt;0), tabItens[[#This Row],[PontoPed]]=0), 99, IF(AND(tabItens[[#This Row],[Saldo]]=0,tabItens[[#This Row],[PontoPed]]&gt;0), 0, (1-tabItens[[#This Row],[PctAb]])*10 ) ),0)</f>
        <v>99</v>
      </c>
      <c r="BE574" s="312">
        <f>MAX(ROUNDDOWN( IF(tabItens[[#This Row],[Abaixo]] &gt; 0,   tabItens[[#This Row],[Abaixo]] + (tabItens[[#This Row],[PontoMês]] * IF( OR( ISBLANK(tabItens[[#This Row],[ATA Nº/ANO]]), tabItens[[#This Row],[ATA Nº/ANO]] = ""),BE$2,BE$1)),0),0),0)</f>
        <v>0</v>
      </c>
      <c r="BF57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4" s="313">
        <f>SUMIF(Consumo!$C$3:$C$862,tabItens[[#This Row],[CÓDIGO]],Consumo!$E$3:$E$862)</f>
        <v>140</v>
      </c>
      <c r="BH574" s="314">
        <f>IF(AND(tabItens[[#This Row],[Pend]] &gt; 0,tabItens[[#This Row],[Consumo]] &lt;&gt; 0), tabItens[[#This Row],[Pend]] / tabItens[[#This Row],[Consumo]], 0 )</f>
        <v>5.4263565891472867E-2</v>
      </c>
      <c r="BI574" s="313"/>
      <c r="BJ574" s="313"/>
      <c r="BK574" s="315" t="s">
        <v>907</v>
      </c>
    </row>
    <row r="575" spans="1:63" x14ac:dyDescent="0.3">
      <c r="A575" s="336">
        <v>140049</v>
      </c>
      <c r="B575" s="277" t="s">
        <v>2041</v>
      </c>
      <c r="C575" s="337" t="s">
        <v>273</v>
      </c>
      <c r="D575" s="338">
        <v>0</v>
      </c>
      <c r="E575" s="339"/>
      <c r="F575" s="339"/>
      <c r="G575" s="339" t="s">
        <v>892</v>
      </c>
      <c r="H575" s="281">
        <v>496</v>
      </c>
      <c r="I575" s="340">
        <v>103003</v>
      </c>
      <c r="J575" s="341">
        <v>0</v>
      </c>
      <c r="K575" s="342">
        <v>504</v>
      </c>
      <c r="L575" s="285">
        <f>IF(tabItens[[#This Row],[Média]] &gt; 0, tabItens[[#This Row],[QTDE ATUAL]] / tabItens[[#This Row],[Média]],999.9)</f>
        <v>11.856573705179283</v>
      </c>
      <c r="M575" s="286">
        <v>0</v>
      </c>
      <c r="N575" s="287">
        <f>tabItens[[#This Row],[VALOR UNIT.]] * tabItens[[#This Row],[LC]]</f>
        <v>0</v>
      </c>
      <c r="O575" s="344" t="s">
        <v>2234</v>
      </c>
      <c r="P575" s="289"/>
      <c r="Q575" s="345"/>
      <c r="R575" s="343"/>
      <c r="S575" s="346"/>
      <c r="T575" s="292">
        <f>ROUNDDOWN(IFERROR(tabItens[[#This Row],[ATA DT.VALID.]] - $D$1,0) / 30,0)</f>
        <v>-1507</v>
      </c>
      <c r="U575" s="277" t="s">
        <v>1716</v>
      </c>
      <c r="V575" s="293">
        <v>1</v>
      </c>
      <c r="W575" s="294" t="s">
        <v>903</v>
      </c>
      <c r="X575" s="295">
        <v>55</v>
      </c>
      <c r="Y575" s="296">
        <v>19</v>
      </c>
      <c r="Z575" s="297"/>
      <c r="AA575" s="298"/>
      <c r="AB575" s="299"/>
      <c r="AC575" s="299"/>
      <c r="AD575" s="298"/>
      <c r="AE575" s="299"/>
      <c r="AF575" s="292"/>
      <c r="AG575" s="300" t="s">
        <v>904</v>
      </c>
      <c r="AH575" s="301"/>
      <c r="AI575" s="292">
        <v>168</v>
      </c>
      <c r="AJ575" s="301" t="s">
        <v>892</v>
      </c>
      <c r="AK575" s="301">
        <v>44096</v>
      </c>
      <c r="AL575" s="301" t="s">
        <v>892</v>
      </c>
      <c r="AM575" s="346"/>
      <c r="AN575" s="339"/>
      <c r="AO575" s="302" t="str">
        <f>_xlfn.IFNA(IF(VLOOKUP(tabItens[[#This Row],[CÓDIGO]],tabExcluirDoEstoque[#Data],1,FALSE),"sim",""),"")</f>
        <v/>
      </c>
      <c r="AP575" s="303" t="str">
        <f ca="1">IF(OR(ISBLANK(tabItens[[#This Row],[ATA DT.VALID.]]),tabItens[[#This Row],[ATA DT.VALID.]]="",tabItens[[#This Row],[ATA DT.VALID.]]=" "),"",IF(TYPE(tabItens[[#This Row],[ATA DT.VALID.]])=1,ROUNDUP((tabItens[[#This Row],[ATA DT.VALID.]]-TODAY())/7,0),""))</f>
        <v/>
      </c>
      <c r="AQ575" s="304">
        <v>0</v>
      </c>
      <c r="AR575" s="305" t="str">
        <f>IF(ISBLANK(tabItens[[#This Row],[CÓDIGO]]),"",IFERROR(VLOOKUP(tabItens[[#This Row],[CÓDIGO]],Consumo!$C$3:$AC$862,26,FALSE),0))</f>
        <v>05.2023</v>
      </c>
      <c r="AS575" s="306">
        <f>SUMIF(Consumo!$C$3:$C$862,tabItens[[#This Row],[CÓDIGO]],Consumo!$N$3:$N$862) + SUMIF(Consumo!$C$3:$C$862,tabItens[[#This Row],[CÓDIGO]],Consumo!$O$3:$O$862) + SUMIF(Consumo!$C$3:$C$862,tabItens[[#This Row],[CÓDIGO]],Consumo!$P$3:$P$862) + SUMIF(Consumo!$C$3:$C$862,tabItens[[#This Row],[CÓDIGO]],Consumo!$Q$3:$Q$862)</f>
        <v>0</v>
      </c>
      <c r="AT575" s="306">
        <f>SUMIF(Consumo!$C$3:$C$862,tabItens[[#This Row],[CÓDIGO]],Consumo!$Z$3:$Z$862)</f>
        <v>504</v>
      </c>
      <c r="AU575" s="307">
        <f>SUMIF(Consumo!$C$3:$C$862,tabItens[[#This Row],[CÓDIGO]],Consumo!$AA$3:$AA$862)</f>
        <v>204</v>
      </c>
      <c r="AV575" s="308">
        <f>SUMIF(Consumo!$C$3:$C$862,tabItens[[#This Row],[CÓDIGO]],Consumo!$Y$3:$Y$862)</f>
        <v>41.833333333333336</v>
      </c>
      <c r="AW575" s="281">
        <f>tabItens[[#This Row],[QTDE ATUAL]] + tabItens[[#This Row],[RC QTDE]] + tabItens[[#This Row],[AF SALDO]] + tabItens[[#This Row],[Recentes]]</f>
        <v>496</v>
      </c>
      <c r="AX575" s="309">
        <v>20</v>
      </c>
      <c r="AY575" s="309">
        <v>4</v>
      </c>
      <c r="AZ575" s="309">
        <f>IF(ISBLANK(tabItens[[#This Row],[CÓDIGO]]),"",tabItens[[#This Row],[PontoMês]] * (AZ$2+tabItens[[#This Row],[PontoQtM]]))</f>
        <v>80</v>
      </c>
      <c r="BA575" s="308">
        <f>tabItens[[#This Row],[PontoPed]] - tabItens[[#This Row],[Saldo]] + (1/10)</f>
        <v>-415.9</v>
      </c>
      <c r="BB575" s="308">
        <f xml:space="preserve"> tabItens[[#This Row],[PontoMês]] * BB$2 - tabItens[[#This Row],[QTDE ATUAL]] - (1/10)</f>
        <v>-476.1</v>
      </c>
      <c r="BC575" s="310">
        <f>IF( tabItens[[#This Row],[PontoPed]]&gt;0, IF(tabItens[[#This Row],[PontoPed]]&lt;1, 1, IF( tabItens[[#This Row],[Saldo]]&gt;tabItens[[#This Row],[PontoPed]], 0, (tabItens[[#This Row],[PontoPed]]-tabItens[[#This Row],[Saldo]])/tabItens[[#This Row],[PontoPed]] ) ), 0 )</f>
        <v>0</v>
      </c>
      <c r="BD575" s="311">
        <f>ROUNDDOWN(IF( OR( AND(tabItens[[#This Row],[PontoPed]]&lt;tabItens[[#This Row],[Saldo]],tabItens[[#This Row],[Saldo]]&gt;0), tabItens[[#This Row],[PontoPed]]=0), 99, IF(AND(tabItens[[#This Row],[Saldo]]=0,tabItens[[#This Row],[PontoPed]]&gt;0), 0, (1-tabItens[[#This Row],[PctAb]])*10 ) ),0)</f>
        <v>99</v>
      </c>
      <c r="BE575" s="312">
        <f>MAX(ROUNDDOWN( IF(tabItens[[#This Row],[Abaixo]] &gt; 0,   tabItens[[#This Row],[Abaixo]] + (tabItens[[#This Row],[PontoMês]] * IF( OR( ISBLANK(tabItens[[#This Row],[ATA Nº/ANO]]), tabItens[[#This Row],[ATA Nº/ANO]] = ""),BE$2,BE$1)),0),0),0)</f>
        <v>0</v>
      </c>
      <c r="BF57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5" s="313">
        <f>SUMIF(Consumo!$C$3:$C$862,tabItens[[#This Row],[CÓDIGO]],Consumo!$E$3:$E$862)</f>
        <v>0</v>
      </c>
      <c r="BH575" s="314">
        <f>IF(AND(tabItens[[#This Row],[Pend]] &gt; 0,tabItens[[#This Row],[Consumo]] &lt;&gt; 0), tabItens[[#This Row],[Pend]] / tabItens[[#This Row],[Consumo]], 0 )</f>
        <v>0</v>
      </c>
      <c r="BI575" s="313"/>
      <c r="BJ575" s="313"/>
      <c r="BK575" s="315" t="s">
        <v>907</v>
      </c>
    </row>
    <row r="576" spans="1:63" x14ac:dyDescent="0.3">
      <c r="A576" s="336">
        <v>140050</v>
      </c>
      <c r="B576" s="277" t="s">
        <v>2042</v>
      </c>
      <c r="C576" s="337" t="s">
        <v>273</v>
      </c>
      <c r="D576" s="338">
        <v>6</v>
      </c>
      <c r="E576" s="339"/>
      <c r="F576" s="339"/>
      <c r="G576" s="339" t="s">
        <v>892</v>
      </c>
      <c r="H576" s="281">
        <v>985</v>
      </c>
      <c r="I576" s="340">
        <v>103003</v>
      </c>
      <c r="J576" s="341">
        <v>6</v>
      </c>
      <c r="K576" s="342">
        <v>894</v>
      </c>
      <c r="L576" s="285">
        <f>IF(tabItens[[#This Row],[Média]] &gt; 0, tabItens[[#This Row],[QTDE ATUAL]] / tabItens[[#This Row],[Média]],999.9)</f>
        <v>11.891348088531188</v>
      </c>
      <c r="M576" s="286">
        <v>0</v>
      </c>
      <c r="N576" s="287">
        <f>tabItens[[#This Row],[VALOR UNIT.]] * tabItens[[#This Row],[LC]]</f>
        <v>0</v>
      </c>
      <c r="O576" s="344" t="s">
        <v>2234</v>
      </c>
      <c r="P576" s="289"/>
      <c r="Q576" s="345"/>
      <c r="R576" s="343"/>
      <c r="S576" s="346"/>
      <c r="T576" s="292">
        <f>ROUNDDOWN(IFERROR(tabItens[[#This Row],[ATA DT.VALID.]] - $D$1,0) / 30,0)</f>
        <v>-1507</v>
      </c>
      <c r="U576" s="277" t="s">
        <v>1716</v>
      </c>
      <c r="V576" s="293">
        <v>1</v>
      </c>
      <c r="W576" s="294" t="s">
        <v>903</v>
      </c>
      <c r="X576" s="295">
        <v>55</v>
      </c>
      <c r="Y576" s="296">
        <v>19</v>
      </c>
      <c r="Z576" s="297">
        <v>2957</v>
      </c>
      <c r="AA576" s="298">
        <v>2023</v>
      </c>
      <c r="AB576" s="299">
        <v>500</v>
      </c>
      <c r="AC576" s="299"/>
      <c r="AD576" s="298"/>
      <c r="AE576" s="299"/>
      <c r="AF576" s="292"/>
      <c r="AG576" s="300" t="s">
        <v>904</v>
      </c>
      <c r="AH576" s="301"/>
      <c r="AI576" s="292">
        <v>332</v>
      </c>
      <c r="AJ576" s="301">
        <v>44887</v>
      </c>
      <c r="AK576" s="301">
        <v>44096</v>
      </c>
      <c r="AL576" s="301">
        <v>44845</v>
      </c>
      <c r="AM576" s="346"/>
      <c r="AN576" s="339"/>
      <c r="AO576" s="302" t="str">
        <f>_xlfn.IFNA(IF(VLOOKUP(tabItens[[#This Row],[CÓDIGO]],tabExcluirDoEstoque[#Data],1,FALSE),"sim",""),"")</f>
        <v/>
      </c>
      <c r="AP576" s="303" t="str">
        <f ca="1">IF(OR(ISBLANK(tabItens[[#This Row],[ATA DT.VALID.]]),tabItens[[#This Row],[ATA DT.VALID.]]="",tabItens[[#This Row],[ATA DT.VALID.]]=" "),"",IF(TYPE(tabItens[[#This Row],[ATA DT.VALID.]])=1,ROUNDUP((tabItens[[#This Row],[ATA DT.VALID.]]-TODAY())/7,0),""))</f>
        <v/>
      </c>
      <c r="AQ576" s="304">
        <v>0</v>
      </c>
      <c r="AR576" s="305" t="str">
        <f>IF(ISBLANK(tabItens[[#This Row],[CÓDIGO]]),"",IFERROR(VLOOKUP(tabItens[[#This Row],[CÓDIGO]],Consumo!$C$3:$AC$862,26,FALSE),0))</f>
        <v>05.2023</v>
      </c>
      <c r="AS576" s="306">
        <f>SUMIF(Consumo!$C$3:$C$862,tabItens[[#This Row],[CÓDIGO]],Consumo!$N$3:$N$862) + SUMIF(Consumo!$C$3:$C$862,tabItens[[#This Row],[CÓDIGO]],Consumo!$O$3:$O$862) + SUMIF(Consumo!$C$3:$C$862,tabItens[[#This Row],[CÓDIGO]],Consumo!$P$3:$P$862) + SUMIF(Consumo!$C$3:$C$862,tabItens[[#This Row],[CÓDIGO]],Consumo!$Q$3:$Q$862)</f>
        <v>0</v>
      </c>
      <c r="AT576" s="306">
        <f>SUMIF(Consumo!$C$3:$C$862,tabItens[[#This Row],[CÓDIGO]],Consumo!$Z$3:$Z$862)</f>
        <v>994</v>
      </c>
      <c r="AU576" s="307">
        <f>SUMIF(Consumo!$C$3:$C$862,tabItens[[#This Row],[CÓDIGO]],Consumo!$AA$3:$AA$862)</f>
        <v>200</v>
      </c>
      <c r="AV576" s="308">
        <f>SUMIF(Consumo!$C$3:$C$862,tabItens[[#This Row],[CÓDIGO]],Consumo!$Y$3:$Y$862)</f>
        <v>82.833333333333329</v>
      </c>
      <c r="AW576" s="281">
        <f>tabItens[[#This Row],[QTDE ATUAL]] + tabItens[[#This Row],[RC QTDE]] + tabItens[[#This Row],[AF SALDO]] + tabItens[[#This Row],[Recentes]]</f>
        <v>1485</v>
      </c>
      <c r="AX576" s="309">
        <v>29</v>
      </c>
      <c r="AY576" s="309">
        <v>4</v>
      </c>
      <c r="AZ576" s="309">
        <f>IF(ISBLANK(tabItens[[#This Row],[CÓDIGO]]),"",tabItens[[#This Row],[PontoMês]] * (AZ$2+tabItens[[#This Row],[PontoQtM]]))</f>
        <v>116</v>
      </c>
      <c r="BA576" s="308">
        <f>tabItens[[#This Row],[PontoPed]] - tabItens[[#This Row],[Saldo]] + (1/10)</f>
        <v>-1368.9</v>
      </c>
      <c r="BB576" s="308">
        <f xml:space="preserve"> tabItens[[#This Row],[PontoMês]] * BB$2 - tabItens[[#This Row],[QTDE ATUAL]] - (1/10)</f>
        <v>-956.1</v>
      </c>
      <c r="BC576" s="310">
        <f>IF( tabItens[[#This Row],[PontoPed]]&gt;0, IF(tabItens[[#This Row],[PontoPed]]&lt;1, 1, IF( tabItens[[#This Row],[Saldo]]&gt;tabItens[[#This Row],[PontoPed]], 0, (tabItens[[#This Row],[PontoPed]]-tabItens[[#This Row],[Saldo]])/tabItens[[#This Row],[PontoPed]] ) ), 0 )</f>
        <v>0</v>
      </c>
      <c r="BD576" s="311">
        <f>ROUNDDOWN(IF( OR( AND(tabItens[[#This Row],[PontoPed]]&lt;tabItens[[#This Row],[Saldo]],tabItens[[#This Row],[Saldo]]&gt;0), tabItens[[#This Row],[PontoPed]]=0), 99, IF(AND(tabItens[[#This Row],[Saldo]]=0,tabItens[[#This Row],[PontoPed]]&gt;0), 0, (1-tabItens[[#This Row],[PctAb]])*10 ) ),0)</f>
        <v>99</v>
      </c>
      <c r="BE576" s="312">
        <f>MAX(ROUNDDOWN( IF(tabItens[[#This Row],[Abaixo]] &gt; 0,   tabItens[[#This Row],[Abaixo]] + (tabItens[[#This Row],[PontoMês]] * IF( OR( ISBLANK(tabItens[[#This Row],[ATA Nº/ANO]]), tabItens[[#This Row],[ATA Nº/ANO]] = ""),BE$2,BE$1)),0),0),0)</f>
        <v>0</v>
      </c>
      <c r="BF57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6" s="313">
        <f>SUMIF(Consumo!$C$3:$C$862,tabItens[[#This Row],[CÓDIGO]],Consumo!$E$3:$E$862)</f>
        <v>0</v>
      </c>
      <c r="BH576" s="314">
        <f>IF(AND(tabItens[[#This Row],[Pend]] &gt; 0,tabItens[[#This Row],[Consumo]] &lt;&gt; 0), tabItens[[#This Row],[Pend]] / tabItens[[#This Row],[Consumo]], 0 )</f>
        <v>0</v>
      </c>
      <c r="BI576" s="313"/>
      <c r="BJ576" s="313"/>
      <c r="BK576" s="315" t="s">
        <v>907</v>
      </c>
    </row>
    <row r="577" spans="1:63" x14ac:dyDescent="0.3">
      <c r="A577" s="336">
        <v>140051</v>
      </c>
      <c r="B577" s="277" t="s">
        <v>2043</v>
      </c>
      <c r="C577" s="337" t="s">
        <v>273</v>
      </c>
      <c r="D577" s="338">
        <v>9.82</v>
      </c>
      <c r="E577" s="339"/>
      <c r="F577" s="339"/>
      <c r="G577" s="339" t="s">
        <v>892</v>
      </c>
      <c r="H577" s="281">
        <v>1428</v>
      </c>
      <c r="I577" s="340">
        <v>103003</v>
      </c>
      <c r="J577" s="341">
        <v>9.82</v>
      </c>
      <c r="K577" s="342">
        <v>314</v>
      </c>
      <c r="L577" s="285">
        <f>IF(tabItens[[#This Row],[Média]] &gt; 0, tabItens[[#This Row],[QTDE ATUAL]] / tabItens[[#This Row],[Média]],999.9)</f>
        <v>54.573248407643312</v>
      </c>
      <c r="M577" s="286">
        <v>0</v>
      </c>
      <c r="N577" s="287">
        <f>tabItens[[#This Row],[VALOR UNIT.]] * tabItens[[#This Row],[LC]]</f>
        <v>0</v>
      </c>
      <c r="O577" s="344" t="s">
        <v>2234</v>
      </c>
      <c r="P577" s="289"/>
      <c r="Q577" s="345"/>
      <c r="R577" s="343"/>
      <c r="S577" s="346"/>
      <c r="T577" s="292">
        <f>ROUNDDOWN(IFERROR(tabItens[[#This Row],[ATA DT.VALID.]] - $D$1,0) / 30,0)</f>
        <v>-1507</v>
      </c>
      <c r="U577" s="277" t="s">
        <v>1716</v>
      </c>
      <c r="V577" s="293">
        <v>1</v>
      </c>
      <c r="W577" s="294" t="s">
        <v>903</v>
      </c>
      <c r="X577" s="295">
        <v>55</v>
      </c>
      <c r="Y577" s="296">
        <v>19</v>
      </c>
      <c r="Z577" s="297"/>
      <c r="AA577" s="298"/>
      <c r="AB577" s="299"/>
      <c r="AC577" s="299"/>
      <c r="AD577" s="298"/>
      <c r="AE577" s="299"/>
      <c r="AF577" s="292"/>
      <c r="AG577" s="300" t="s">
        <v>904</v>
      </c>
      <c r="AH577" s="301"/>
      <c r="AI577" s="292">
        <v>104</v>
      </c>
      <c r="AJ577" s="301">
        <v>44454</v>
      </c>
      <c r="AK577" s="301">
        <v>44096</v>
      </c>
      <c r="AL577" s="301">
        <v>44412</v>
      </c>
      <c r="AM577" s="346"/>
      <c r="AN577" s="339"/>
      <c r="AO577" s="302" t="str">
        <f>_xlfn.IFNA(IF(VLOOKUP(tabItens[[#This Row],[CÓDIGO]],tabExcluirDoEstoque[#Data],1,FALSE),"sim",""),"")</f>
        <v/>
      </c>
      <c r="AP577" s="303" t="str">
        <f ca="1">IF(OR(ISBLANK(tabItens[[#This Row],[ATA DT.VALID.]]),tabItens[[#This Row],[ATA DT.VALID.]]="",tabItens[[#This Row],[ATA DT.VALID.]]=" "),"",IF(TYPE(tabItens[[#This Row],[ATA DT.VALID.]])=1,ROUNDUP((tabItens[[#This Row],[ATA DT.VALID.]]-TODAY())/7,0),""))</f>
        <v/>
      </c>
      <c r="AQ577" s="304">
        <v>0</v>
      </c>
      <c r="AR577" s="305" t="str">
        <f>IF(ISBLANK(tabItens[[#This Row],[CÓDIGO]]),"",IFERROR(VLOOKUP(tabItens[[#This Row],[CÓDIGO]],Consumo!$C$3:$AC$862,26,FALSE),0))</f>
        <v>09.2023</v>
      </c>
      <c r="AS577" s="306">
        <f>SUMIF(Consumo!$C$3:$C$862,tabItens[[#This Row],[CÓDIGO]],Consumo!$N$3:$N$862) + SUMIF(Consumo!$C$3:$C$862,tabItens[[#This Row],[CÓDIGO]],Consumo!$O$3:$O$862) + SUMIF(Consumo!$C$3:$C$862,tabItens[[#This Row],[CÓDIGO]],Consumo!$P$3:$P$862) + SUMIF(Consumo!$C$3:$C$862,tabItens[[#This Row],[CÓDIGO]],Consumo!$Q$3:$Q$862)</f>
        <v>110</v>
      </c>
      <c r="AT577" s="306">
        <f>SUMIF(Consumo!$C$3:$C$862,tabItens[[#This Row],[CÓDIGO]],Consumo!$Z$3:$Z$862)</f>
        <v>314</v>
      </c>
      <c r="AU577" s="307">
        <f>SUMIF(Consumo!$C$3:$C$862,tabItens[[#This Row],[CÓDIGO]],Consumo!$AA$3:$AA$862)</f>
        <v>104</v>
      </c>
      <c r="AV577" s="308">
        <f>SUMIF(Consumo!$C$3:$C$862,tabItens[[#This Row],[CÓDIGO]],Consumo!$Y$3:$Y$862)</f>
        <v>26.166666666666668</v>
      </c>
      <c r="AW577" s="281">
        <f>tabItens[[#This Row],[QTDE ATUAL]] + tabItens[[#This Row],[RC QTDE]] + tabItens[[#This Row],[AF SALDO]] + tabItens[[#This Row],[Recentes]]</f>
        <v>1428</v>
      </c>
      <c r="AX577" s="309">
        <v>22</v>
      </c>
      <c r="AY577" s="309">
        <v>4</v>
      </c>
      <c r="AZ577" s="309">
        <f>IF(ISBLANK(tabItens[[#This Row],[CÓDIGO]]),"",tabItens[[#This Row],[PontoMês]] * (AZ$2+tabItens[[#This Row],[PontoQtM]]))</f>
        <v>88</v>
      </c>
      <c r="BA577" s="308">
        <f>tabItens[[#This Row],[PontoPed]] - tabItens[[#This Row],[Saldo]] + (1/10)</f>
        <v>-1339.9</v>
      </c>
      <c r="BB577" s="308">
        <f xml:space="preserve"> tabItens[[#This Row],[PontoMês]] * BB$2 - tabItens[[#This Row],[QTDE ATUAL]] - (1/10)</f>
        <v>-1406.1</v>
      </c>
      <c r="BC577" s="310">
        <f>IF( tabItens[[#This Row],[PontoPed]]&gt;0, IF(tabItens[[#This Row],[PontoPed]]&lt;1, 1, IF( tabItens[[#This Row],[Saldo]]&gt;tabItens[[#This Row],[PontoPed]], 0, (tabItens[[#This Row],[PontoPed]]-tabItens[[#This Row],[Saldo]])/tabItens[[#This Row],[PontoPed]] ) ), 0 )</f>
        <v>0</v>
      </c>
      <c r="BD577" s="311">
        <f>ROUNDDOWN(IF( OR( AND(tabItens[[#This Row],[PontoPed]]&lt;tabItens[[#This Row],[Saldo]],tabItens[[#This Row],[Saldo]]&gt;0), tabItens[[#This Row],[PontoPed]]=0), 99, IF(AND(tabItens[[#This Row],[Saldo]]=0,tabItens[[#This Row],[PontoPed]]&gt;0), 0, (1-tabItens[[#This Row],[PctAb]])*10 ) ),0)</f>
        <v>99</v>
      </c>
      <c r="BE577" s="312">
        <f>MAX(ROUNDDOWN( IF(tabItens[[#This Row],[Abaixo]] &gt; 0,   tabItens[[#This Row],[Abaixo]] + (tabItens[[#This Row],[PontoMês]] * IF( OR( ISBLANK(tabItens[[#This Row],[ATA Nº/ANO]]), tabItens[[#This Row],[ATA Nº/ANO]] = ""),BE$2,BE$1)),0),0),0)</f>
        <v>0</v>
      </c>
      <c r="BF57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7" s="313">
        <f>SUMIF(Consumo!$C$3:$C$862,tabItens[[#This Row],[CÓDIGO]],Consumo!$E$3:$E$862)</f>
        <v>0</v>
      </c>
      <c r="BH577" s="314">
        <f>IF(AND(tabItens[[#This Row],[Pend]] &gt; 0,tabItens[[#This Row],[Consumo]] &lt;&gt; 0), tabItens[[#This Row],[Pend]] / tabItens[[#This Row],[Consumo]], 0 )</f>
        <v>0</v>
      </c>
      <c r="BI577" s="313"/>
      <c r="BJ577" s="313"/>
      <c r="BK577" s="315" t="s">
        <v>907</v>
      </c>
    </row>
    <row r="578" spans="1:63" x14ac:dyDescent="0.3">
      <c r="A578" s="336">
        <v>140052</v>
      </c>
      <c r="B578" s="277" t="s">
        <v>2044</v>
      </c>
      <c r="C578" s="337" t="s">
        <v>273</v>
      </c>
      <c r="D578" s="338">
        <v>13.2</v>
      </c>
      <c r="E578" s="339"/>
      <c r="F578" s="339"/>
      <c r="G578" s="339" t="s">
        <v>892</v>
      </c>
      <c r="H578" s="281">
        <v>0</v>
      </c>
      <c r="I578" s="340">
        <v>103003</v>
      </c>
      <c r="J578" s="341">
        <v>13.2</v>
      </c>
      <c r="K578" s="342">
        <v>2079</v>
      </c>
      <c r="L578" s="285">
        <f>IF(tabItens[[#This Row],[Média]] &gt; 0, tabItens[[#This Row],[QTDE ATUAL]] / tabItens[[#This Row],[Média]],999.9)</f>
        <v>0</v>
      </c>
      <c r="M578" s="286">
        <v>0</v>
      </c>
      <c r="N578" s="287">
        <f>tabItens[[#This Row],[VALOR UNIT.]] * tabItens[[#This Row],[LC]]</f>
        <v>0</v>
      </c>
      <c r="O578" s="344" t="s">
        <v>2234</v>
      </c>
      <c r="P578" s="289"/>
      <c r="Q578" s="345"/>
      <c r="R578" s="343"/>
      <c r="S578" s="346"/>
      <c r="T578" s="292">
        <f>ROUNDDOWN(IFERROR(tabItens[[#This Row],[ATA DT.VALID.]] - $D$1,0) / 30,0)</f>
        <v>-1507</v>
      </c>
      <c r="U578" s="277" t="s">
        <v>1716</v>
      </c>
      <c r="V578" s="293">
        <v>1</v>
      </c>
      <c r="W578" s="294" t="s">
        <v>903</v>
      </c>
      <c r="X578" s="295">
        <v>55</v>
      </c>
      <c r="Y578" s="296">
        <v>19</v>
      </c>
      <c r="Z578" s="297">
        <v>2694</v>
      </c>
      <c r="AA578" s="298">
        <v>2023</v>
      </c>
      <c r="AB578" s="299">
        <v>1000</v>
      </c>
      <c r="AC578" s="299"/>
      <c r="AD578" s="298"/>
      <c r="AE578" s="299"/>
      <c r="AF578" s="292"/>
      <c r="AG578" s="300" t="s">
        <v>904</v>
      </c>
      <c r="AH578" s="301"/>
      <c r="AI578" s="292">
        <v>694</v>
      </c>
      <c r="AJ578" s="301" t="s">
        <v>892</v>
      </c>
      <c r="AK578" s="301">
        <v>44096</v>
      </c>
      <c r="AL578" s="301">
        <v>44845</v>
      </c>
      <c r="AM578" s="346"/>
      <c r="AN578" s="339"/>
      <c r="AO578" s="302" t="str">
        <f>_xlfn.IFNA(IF(VLOOKUP(tabItens[[#This Row],[CÓDIGO]],tabExcluirDoEstoque[#Data],1,FALSE),"sim",""),"")</f>
        <v/>
      </c>
      <c r="AP578" s="303" t="str">
        <f ca="1">IF(OR(ISBLANK(tabItens[[#This Row],[ATA DT.VALID.]]),tabItens[[#This Row],[ATA DT.VALID.]]="",tabItens[[#This Row],[ATA DT.VALID.]]=" "),"",IF(TYPE(tabItens[[#This Row],[ATA DT.VALID.]])=1,ROUNDUP((tabItens[[#This Row],[ATA DT.VALID.]]-TODAY())/7,0),""))</f>
        <v/>
      </c>
      <c r="AQ578" s="304">
        <v>0</v>
      </c>
      <c r="AR578" s="305" t="str">
        <f>IF(ISBLANK(tabItens[[#This Row],[CÓDIGO]]),"",IFERROR(VLOOKUP(tabItens[[#This Row],[CÓDIGO]],Consumo!$C$3:$AC$862,26,FALSE),0))</f>
        <v>05.2023</v>
      </c>
      <c r="AS578" s="306">
        <f>SUMIF(Consumo!$C$3:$C$862,tabItens[[#This Row],[CÓDIGO]],Consumo!$N$3:$N$862) + SUMIF(Consumo!$C$3:$C$862,tabItens[[#This Row],[CÓDIGO]],Consumo!$O$3:$O$862) + SUMIF(Consumo!$C$3:$C$862,tabItens[[#This Row],[CÓDIGO]],Consumo!$P$3:$P$862) + SUMIF(Consumo!$C$3:$C$862,tabItens[[#This Row],[CÓDIGO]],Consumo!$Q$3:$Q$862)</f>
        <v>0</v>
      </c>
      <c r="AT578" s="306">
        <f>SUMIF(Consumo!$C$3:$C$862,tabItens[[#This Row],[CÓDIGO]],Consumo!$Z$3:$Z$862)</f>
        <v>2089</v>
      </c>
      <c r="AU578" s="307">
        <f>SUMIF(Consumo!$C$3:$C$862,tabItens[[#This Row],[CÓDIGO]],Consumo!$AA$3:$AA$862)</f>
        <v>879</v>
      </c>
      <c r="AV578" s="308">
        <f>SUMIF(Consumo!$C$3:$C$862,tabItens[[#This Row],[CÓDIGO]],Consumo!$Y$3:$Y$862)</f>
        <v>159.58333333333334</v>
      </c>
      <c r="AW578" s="281">
        <f>tabItens[[#This Row],[QTDE ATUAL]] + tabItens[[#This Row],[RC QTDE]] + tabItens[[#This Row],[AF SALDO]] + tabItens[[#This Row],[Recentes]]</f>
        <v>1000</v>
      </c>
      <c r="AX578" s="309">
        <v>99</v>
      </c>
      <c r="AY578" s="309">
        <v>4</v>
      </c>
      <c r="AZ578" s="309">
        <f>IF(ISBLANK(tabItens[[#This Row],[CÓDIGO]]),"",tabItens[[#This Row],[PontoMês]] * (AZ$2+tabItens[[#This Row],[PontoQtM]]))</f>
        <v>396</v>
      </c>
      <c r="BA578" s="308">
        <f>tabItens[[#This Row],[PontoPed]] - tabItens[[#This Row],[Saldo]] + (1/10)</f>
        <v>-603.9</v>
      </c>
      <c r="BB578" s="308">
        <f xml:space="preserve"> tabItens[[#This Row],[PontoMês]] * BB$2 - tabItens[[#This Row],[QTDE ATUAL]] - (1/10)</f>
        <v>98.9</v>
      </c>
      <c r="BC578" s="310">
        <f>IF( tabItens[[#This Row],[PontoPed]]&gt;0, IF(tabItens[[#This Row],[PontoPed]]&lt;1, 1, IF( tabItens[[#This Row],[Saldo]]&gt;tabItens[[#This Row],[PontoPed]], 0, (tabItens[[#This Row],[PontoPed]]-tabItens[[#This Row],[Saldo]])/tabItens[[#This Row],[PontoPed]] ) ), 0 )</f>
        <v>0</v>
      </c>
      <c r="BD578" s="311">
        <f>ROUNDDOWN(IF( OR( AND(tabItens[[#This Row],[PontoPed]]&lt;tabItens[[#This Row],[Saldo]],tabItens[[#This Row],[Saldo]]&gt;0), tabItens[[#This Row],[PontoPed]]=0), 99, IF(AND(tabItens[[#This Row],[Saldo]]=0,tabItens[[#This Row],[PontoPed]]&gt;0), 0, (1-tabItens[[#This Row],[PctAb]])*10 ) ),0)</f>
        <v>99</v>
      </c>
      <c r="BE578" s="312">
        <f>MAX(ROUNDDOWN( IF(tabItens[[#This Row],[Abaixo]] &gt; 0,   tabItens[[#This Row],[Abaixo]] + (tabItens[[#This Row],[PontoMês]] * IF( OR( ISBLANK(tabItens[[#This Row],[ATA Nº/ANO]]), tabItens[[#This Row],[ATA Nº/ANO]] = ""),BE$2,BE$1)),0),0),0)</f>
        <v>0</v>
      </c>
      <c r="BF57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8" s="313">
        <f>SUMIF(Consumo!$C$3:$C$862,tabItens[[#This Row],[CÓDIGO]],Consumo!$E$3:$E$862)</f>
        <v>10</v>
      </c>
      <c r="BH578" s="314">
        <f>IF(AND(tabItens[[#This Row],[Pend]] &gt; 0,tabItens[[#This Row],[Consumo]] &lt;&gt; 0), tabItens[[#This Row],[Pend]] / tabItens[[#This Row],[Consumo]], 0 )</f>
        <v>4.7869794159885112E-3</v>
      </c>
      <c r="BI578" s="313"/>
      <c r="BJ578" s="313"/>
      <c r="BK578" s="315" t="s">
        <v>907</v>
      </c>
    </row>
    <row r="579" spans="1:63" x14ac:dyDescent="0.3">
      <c r="A579" s="336">
        <v>140053</v>
      </c>
      <c r="B579" s="277" t="s">
        <v>2045</v>
      </c>
      <c r="C579" s="337" t="s">
        <v>273</v>
      </c>
      <c r="D579" s="338">
        <v>17.87</v>
      </c>
      <c r="E579" s="339"/>
      <c r="F579" s="339"/>
      <c r="G579" s="339" t="s">
        <v>892</v>
      </c>
      <c r="H579" s="281">
        <v>0</v>
      </c>
      <c r="I579" s="340">
        <v>103003</v>
      </c>
      <c r="J579" s="341">
        <v>17.87</v>
      </c>
      <c r="K579" s="342">
        <v>827</v>
      </c>
      <c r="L579" s="285">
        <f>IF(tabItens[[#This Row],[Média]] &gt; 0, tabItens[[#This Row],[QTDE ATUAL]] / tabItens[[#This Row],[Média]],999.9)</f>
        <v>0</v>
      </c>
      <c r="M579" s="286">
        <v>0</v>
      </c>
      <c r="N579" s="287">
        <f>tabItens[[#This Row],[VALOR UNIT.]] * tabItens[[#This Row],[LC]]</f>
        <v>0</v>
      </c>
      <c r="O579" s="344" t="s">
        <v>2234</v>
      </c>
      <c r="P579" s="289"/>
      <c r="Q579" s="345"/>
      <c r="R579" s="343"/>
      <c r="S579" s="346"/>
      <c r="T579" s="292">
        <f>ROUNDDOWN(IFERROR(tabItens[[#This Row],[ATA DT.VALID.]] - $D$1,0) / 30,0)</f>
        <v>-1507</v>
      </c>
      <c r="U579" s="277" t="s">
        <v>1716</v>
      </c>
      <c r="V579" s="293">
        <v>1</v>
      </c>
      <c r="W579" s="294" t="s">
        <v>903</v>
      </c>
      <c r="X579" s="295">
        <v>55</v>
      </c>
      <c r="Y579" s="296">
        <v>19</v>
      </c>
      <c r="Z579" s="297" t="s">
        <v>2108</v>
      </c>
      <c r="AA579" s="298">
        <v>2023</v>
      </c>
      <c r="AB579" s="299">
        <v>1200</v>
      </c>
      <c r="AC579" s="299"/>
      <c r="AD579" s="298"/>
      <c r="AE579" s="299"/>
      <c r="AF579" s="292"/>
      <c r="AG579" s="300" t="s">
        <v>904</v>
      </c>
      <c r="AH579" s="301"/>
      <c r="AI579" s="292">
        <v>276</v>
      </c>
      <c r="AJ579" s="301">
        <v>45030</v>
      </c>
      <c r="AK579" s="301">
        <v>44096</v>
      </c>
      <c r="AL579" s="301">
        <v>44995</v>
      </c>
      <c r="AM579" s="346"/>
      <c r="AN579" s="339"/>
      <c r="AO579" s="302" t="str">
        <f>_xlfn.IFNA(IF(VLOOKUP(tabItens[[#This Row],[CÓDIGO]],tabExcluirDoEstoque[#Data],1,FALSE),"sim",""),"")</f>
        <v/>
      </c>
      <c r="AP579" s="303" t="str">
        <f ca="1">IF(OR(ISBLANK(tabItens[[#This Row],[ATA DT.VALID.]]),tabItens[[#This Row],[ATA DT.VALID.]]="",tabItens[[#This Row],[ATA DT.VALID.]]=" "),"",IF(TYPE(tabItens[[#This Row],[ATA DT.VALID.]])=1,ROUNDUP((tabItens[[#This Row],[ATA DT.VALID.]]-TODAY())/7,0),""))</f>
        <v/>
      </c>
      <c r="AQ579" s="304">
        <v>0</v>
      </c>
      <c r="AR579" s="305" t="str">
        <f>IF(ISBLANK(tabItens[[#This Row],[CÓDIGO]]),"",IFERROR(VLOOKUP(tabItens[[#This Row],[CÓDIGO]],Consumo!$C$3:$AC$862,26,FALSE),0))</f>
        <v>05.2023</v>
      </c>
      <c r="AS579" s="306">
        <f>SUMIF(Consumo!$C$3:$C$862,tabItens[[#This Row],[CÓDIGO]],Consumo!$N$3:$N$862) + SUMIF(Consumo!$C$3:$C$862,tabItens[[#This Row],[CÓDIGO]],Consumo!$O$3:$O$862) + SUMIF(Consumo!$C$3:$C$862,tabItens[[#This Row],[CÓDIGO]],Consumo!$P$3:$P$862) + SUMIF(Consumo!$C$3:$C$862,tabItens[[#This Row],[CÓDIGO]],Consumo!$Q$3:$Q$862)</f>
        <v>0</v>
      </c>
      <c r="AT579" s="306">
        <f>SUMIF(Consumo!$C$3:$C$862,tabItens[[#This Row],[CÓDIGO]],Consumo!$Z$3:$Z$862)</f>
        <v>891</v>
      </c>
      <c r="AU579" s="307">
        <f>SUMIF(Consumo!$C$3:$C$862,tabItens[[#This Row],[CÓDIGO]],Consumo!$AA$3:$AA$862)</f>
        <v>356</v>
      </c>
      <c r="AV579" s="308">
        <f>SUMIF(Consumo!$C$3:$C$862,tabItens[[#This Row],[CÓDIGO]],Consumo!$Y$3:$Y$862)</f>
        <v>69.583333333333329</v>
      </c>
      <c r="AW579" s="281">
        <f>tabItens[[#This Row],[QTDE ATUAL]] + tabItens[[#This Row],[RC QTDE]] + tabItens[[#This Row],[AF SALDO]] + tabItens[[#This Row],[Recentes]]</f>
        <v>1200</v>
      </c>
      <c r="AX579" s="309">
        <v>2</v>
      </c>
      <c r="AY579" s="309">
        <v>4</v>
      </c>
      <c r="AZ579" s="309">
        <f>IF(ISBLANK(tabItens[[#This Row],[CÓDIGO]]),"",tabItens[[#This Row],[PontoMês]] * (AZ$2+tabItens[[#This Row],[PontoQtM]]))</f>
        <v>8</v>
      </c>
      <c r="BA579" s="308">
        <f>tabItens[[#This Row],[PontoPed]] - tabItens[[#This Row],[Saldo]] + (1/10)</f>
        <v>-1191.9000000000001</v>
      </c>
      <c r="BB579" s="308">
        <f xml:space="preserve"> tabItens[[#This Row],[PontoMês]] * BB$2 - tabItens[[#This Row],[QTDE ATUAL]] - (1/10)</f>
        <v>1.9</v>
      </c>
      <c r="BC579" s="310">
        <f>IF( tabItens[[#This Row],[PontoPed]]&gt;0, IF(tabItens[[#This Row],[PontoPed]]&lt;1, 1, IF( tabItens[[#This Row],[Saldo]]&gt;tabItens[[#This Row],[PontoPed]], 0, (tabItens[[#This Row],[PontoPed]]-tabItens[[#This Row],[Saldo]])/tabItens[[#This Row],[PontoPed]] ) ), 0 )</f>
        <v>0</v>
      </c>
      <c r="BD579" s="311">
        <f>ROUNDDOWN(IF( OR( AND(tabItens[[#This Row],[PontoPed]]&lt;tabItens[[#This Row],[Saldo]],tabItens[[#This Row],[Saldo]]&gt;0), tabItens[[#This Row],[PontoPed]]=0), 99, IF(AND(tabItens[[#This Row],[Saldo]]=0,tabItens[[#This Row],[PontoPed]]&gt;0), 0, (1-tabItens[[#This Row],[PctAb]])*10 ) ),0)</f>
        <v>99</v>
      </c>
      <c r="BE579" s="312">
        <f>MAX(ROUNDDOWN( IF(tabItens[[#This Row],[Abaixo]] &gt; 0,   tabItens[[#This Row],[Abaixo]] + (tabItens[[#This Row],[PontoMês]] * IF( OR( ISBLANK(tabItens[[#This Row],[ATA Nº/ANO]]), tabItens[[#This Row],[ATA Nº/ANO]] = ""),BE$2,BE$1)),0),0),0)</f>
        <v>0</v>
      </c>
      <c r="BF57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79" s="313">
        <f>SUMIF(Consumo!$C$3:$C$862,tabItens[[#This Row],[CÓDIGO]],Consumo!$E$3:$E$862)</f>
        <v>64</v>
      </c>
      <c r="BH579" s="314">
        <f>IF(AND(tabItens[[#This Row],[Pend]] &gt; 0,tabItens[[#This Row],[Consumo]] &lt;&gt; 0), tabItens[[#This Row],[Pend]] / tabItens[[#This Row],[Consumo]], 0 )</f>
        <v>7.1829405162738502E-2</v>
      </c>
      <c r="BI579" s="313"/>
      <c r="BJ579" s="313"/>
      <c r="BK579" s="315" t="s">
        <v>907</v>
      </c>
    </row>
    <row r="580" spans="1:63" x14ac:dyDescent="0.3">
      <c r="A580" s="336">
        <v>140054</v>
      </c>
      <c r="B580" s="277" t="s">
        <v>2046</v>
      </c>
      <c r="C580" s="337" t="s">
        <v>273</v>
      </c>
      <c r="D580" s="338">
        <v>19.7</v>
      </c>
      <c r="E580" s="339"/>
      <c r="F580" s="339"/>
      <c r="G580" s="339" t="s">
        <v>892</v>
      </c>
      <c r="H580" s="281">
        <v>707</v>
      </c>
      <c r="I580" s="340">
        <v>103003</v>
      </c>
      <c r="J580" s="341">
        <v>19.7</v>
      </c>
      <c r="K580" s="342">
        <v>640</v>
      </c>
      <c r="L580" s="285">
        <f>IF(tabItens[[#This Row],[Média]] &gt; 0, tabItens[[#This Row],[QTDE ATUAL]] / tabItens[[#This Row],[Média]],999.9)</f>
        <v>14.577319587628866</v>
      </c>
      <c r="M580" s="286">
        <v>0</v>
      </c>
      <c r="N580" s="287">
        <f>tabItens[[#This Row],[VALOR UNIT.]] * tabItens[[#This Row],[LC]]</f>
        <v>0</v>
      </c>
      <c r="O580" s="344" t="s">
        <v>2234</v>
      </c>
      <c r="P580" s="289"/>
      <c r="Q580" s="345"/>
      <c r="R580" s="343"/>
      <c r="S580" s="346"/>
      <c r="T580" s="292">
        <f>ROUNDDOWN(IFERROR(tabItens[[#This Row],[ATA DT.VALID.]] - $D$1,0) / 30,0)</f>
        <v>-1507</v>
      </c>
      <c r="U580" s="277" t="s">
        <v>1716</v>
      </c>
      <c r="V580" s="293">
        <v>1</v>
      </c>
      <c r="W580" s="294" t="s">
        <v>903</v>
      </c>
      <c r="X580" s="295">
        <v>55</v>
      </c>
      <c r="Y580" s="296">
        <v>19</v>
      </c>
      <c r="Z580" s="297"/>
      <c r="AA580" s="298"/>
      <c r="AB580" s="299"/>
      <c r="AC580" s="299"/>
      <c r="AD580" s="298"/>
      <c r="AE580" s="299"/>
      <c r="AF580" s="292"/>
      <c r="AG580" s="300" t="s">
        <v>904</v>
      </c>
      <c r="AH580" s="301"/>
      <c r="AI580" s="292">
        <v>214</v>
      </c>
      <c r="AJ580" s="301">
        <v>44875</v>
      </c>
      <c r="AK580" s="301">
        <v>44096</v>
      </c>
      <c r="AL580" s="301">
        <v>44845</v>
      </c>
      <c r="AM580" s="346"/>
      <c r="AN580" s="339"/>
      <c r="AO580" s="302" t="str">
        <f>_xlfn.IFNA(IF(VLOOKUP(tabItens[[#This Row],[CÓDIGO]],tabExcluirDoEstoque[#Data],1,FALSE),"sim",""),"")</f>
        <v/>
      </c>
      <c r="AP580" s="303" t="str">
        <f ca="1">IF(OR(ISBLANK(tabItens[[#This Row],[ATA DT.VALID.]]),tabItens[[#This Row],[ATA DT.VALID.]]="",tabItens[[#This Row],[ATA DT.VALID.]]=" "),"",IF(TYPE(tabItens[[#This Row],[ATA DT.VALID.]])=1,ROUNDUP((tabItens[[#This Row],[ATA DT.VALID.]]-TODAY())/7,0),""))</f>
        <v/>
      </c>
      <c r="AQ580" s="304">
        <v>0</v>
      </c>
      <c r="AR580" s="305" t="str">
        <f>IF(ISBLANK(tabItens[[#This Row],[CÓDIGO]]),"",IFERROR(VLOOKUP(tabItens[[#This Row],[CÓDIGO]],Consumo!$C$3:$AC$862,26,FALSE),0))</f>
        <v>09.2023</v>
      </c>
      <c r="AS580" s="306">
        <f>SUMIF(Consumo!$C$3:$C$862,tabItens[[#This Row],[CÓDIGO]],Consumo!$N$3:$N$862) + SUMIF(Consumo!$C$3:$C$862,tabItens[[#This Row],[CÓDIGO]],Consumo!$O$3:$O$862) + SUMIF(Consumo!$C$3:$C$862,tabItens[[#This Row],[CÓDIGO]],Consumo!$P$3:$P$862) + SUMIF(Consumo!$C$3:$C$862,tabItens[[#This Row],[CÓDIGO]],Consumo!$Q$3:$Q$862)</f>
        <v>293</v>
      </c>
      <c r="AT580" s="306">
        <f>SUMIF(Consumo!$C$3:$C$862,tabItens[[#This Row],[CÓDIGO]],Consumo!$Z$3:$Z$862)</f>
        <v>640</v>
      </c>
      <c r="AU580" s="307">
        <f>SUMIF(Consumo!$C$3:$C$862,tabItens[[#This Row],[CÓDIGO]],Consumo!$AA$3:$AA$862)</f>
        <v>307</v>
      </c>
      <c r="AV580" s="308">
        <f>SUMIF(Consumo!$C$3:$C$862,tabItens[[#This Row],[CÓDIGO]],Consumo!$Y$3:$Y$862)</f>
        <v>48.5</v>
      </c>
      <c r="AW580" s="281">
        <f>tabItens[[#This Row],[QTDE ATUAL]] + tabItens[[#This Row],[RC QTDE]] + tabItens[[#This Row],[AF SALDO]] + tabItens[[#This Row],[Recentes]]</f>
        <v>707</v>
      </c>
      <c r="AX580" s="309">
        <v>29</v>
      </c>
      <c r="AY580" s="309">
        <v>4</v>
      </c>
      <c r="AZ580" s="309">
        <f>IF(ISBLANK(tabItens[[#This Row],[CÓDIGO]]),"",tabItens[[#This Row],[PontoMês]] * (AZ$2+tabItens[[#This Row],[PontoQtM]]))</f>
        <v>116</v>
      </c>
      <c r="BA580" s="308">
        <f>tabItens[[#This Row],[PontoPed]] - tabItens[[#This Row],[Saldo]] + (1/10)</f>
        <v>-590.9</v>
      </c>
      <c r="BB580" s="308">
        <f xml:space="preserve"> tabItens[[#This Row],[PontoMês]] * BB$2 - tabItens[[#This Row],[QTDE ATUAL]] - (1/10)</f>
        <v>-678.1</v>
      </c>
      <c r="BC580" s="310">
        <f>IF( tabItens[[#This Row],[PontoPed]]&gt;0, IF(tabItens[[#This Row],[PontoPed]]&lt;1, 1, IF( tabItens[[#This Row],[Saldo]]&gt;tabItens[[#This Row],[PontoPed]], 0, (tabItens[[#This Row],[PontoPed]]-tabItens[[#This Row],[Saldo]])/tabItens[[#This Row],[PontoPed]] ) ), 0 )</f>
        <v>0</v>
      </c>
      <c r="BD580" s="311">
        <f>ROUNDDOWN(IF( OR( AND(tabItens[[#This Row],[PontoPed]]&lt;tabItens[[#This Row],[Saldo]],tabItens[[#This Row],[Saldo]]&gt;0), tabItens[[#This Row],[PontoPed]]=0), 99, IF(AND(tabItens[[#This Row],[Saldo]]=0,tabItens[[#This Row],[PontoPed]]&gt;0), 0, (1-tabItens[[#This Row],[PctAb]])*10 ) ),0)</f>
        <v>99</v>
      </c>
      <c r="BE580" s="312">
        <f>MAX(ROUNDDOWN( IF(tabItens[[#This Row],[Abaixo]] &gt; 0,   tabItens[[#This Row],[Abaixo]] + (tabItens[[#This Row],[PontoMês]] * IF( OR( ISBLANK(tabItens[[#This Row],[ATA Nº/ANO]]), tabItens[[#This Row],[ATA Nº/ANO]] = ""),BE$2,BE$1)),0),0),0)</f>
        <v>0</v>
      </c>
      <c r="BF58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0" s="313">
        <f>SUMIF(Consumo!$C$3:$C$862,tabItens[[#This Row],[CÓDIGO]],Consumo!$E$3:$E$862)</f>
        <v>0</v>
      </c>
      <c r="BH580" s="314">
        <f>IF(AND(tabItens[[#This Row],[Pend]] &gt; 0,tabItens[[#This Row],[Consumo]] &lt;&gt; 0), tabItens[[#This Row],[Pend]] / tabItens[[#This Row],[Consumo]], 0 )</f>
        <v>0</v>
      </c>
      <c r="BI580" s="313"/>
      <c r="BJ580" s="313"/>
      <c r="BK580" s="315" t="s">
        <v>907</v>
      </c>
    </row>
    <row r="581" spans="1:63" x14ac:dyDescent="0.3">
      <c r="A581" s="336">
        <v>140055</v>
      </c>
      <c r="B581" s="277" t="s">
        <v>2047</v>
      </c>
      <c r="C581" s="337" t="s">
        <v>273</v>
      </c>
      <c r="D581" s="338">
        <v>19.8</v>
      </c>
      <c r="E581" s="339"/>
      <c r="F581" s="339"/>
      <c r="G581" s="339" t="s">
        <v>892</v>
      </c>
      <c r="H581" s="281">
        <v>5710</v>
      </c>
      <c r="I581" s="340">
        <v>103003</v>
      </c>
      <c r="J581" s="341">
        <v>19.8</v>
      </c>
      <c r="K581" s="342">
        <v>336</v>
      </c>
      <c r="L581" s="285">
        <f>IF(tabItens[[#This Row],[Média]] &gt; 0, tabItens[[#This Row],[QTDE ATUAL]] / tabItens[[#This Row],[Média]],999.9)</f>
        <v>215.47169811320754</v>
      </c>
      <c r="M581" s="286">
        <v>0</v>
      </c>
      <c r="N581" s="287">
        <f>tabItens[[#This Row],[VALOR UNIT.]] * tabItens[[#This Row],[LC]]</f>
        <v>0</v>
      </c>
      <c r="O581" s="344" t="s">
        <v>2234</v>
      </c>
      <c r="P581" s="289"/>
      <c r="Q581" s="345"/>
      <c r="R581" s="343"/>
      <c r="S581" s="346"/>
      <c r="T581" s="292">
        <f>ROUNDDOWN(IFERROR(tabItens[[#This Row],[ATA DT.VALID.]] - $D$1,0) / 30,0)</f>
        <v>-1507</v>
      </c>
      <c r="U581" s="277" t="s">
        <v>1716</v>
      </c>
      <c r="V581" s="293">
        <v>1</v>
      </c>
      <c r="W581" s="294" t="s">
        <v>903</v>
      </c>
      <c r="X581" s="295">
        <v>55</v>
      </c>
      <c r="Y581" s="296">
        <v>19</v>
      </c>
      <c r="Z581" s="297"/>
      <c r="AA581" s="298"/>
      <c r="AB581" s="299"/>
      <c r="AC581" s="299"/>
      <c r="AD581" s="298"/>
      <c r="AE581" s="299"/>
      <c r="AF581" s="292"/>
      <c r="AG581" s="300" t="s">
        <v>904</v>
      </c>
      <c r="AH581" s="301"/>
      <c r="AI581" s="292">
        <v>112</v>
      </c>
      <c r="AJ581" s="301" t="s">
        <v>892</v>
      </c>
      <c r="AK581" s="301">
        <v>44096</v>
      </c>
      <c r="AL581" s="301">
        <v>44845</v>
      </c>
      <c r="AM581" s="346"/>
      <c r="AN581" s="339"/>
      <c r="AO581" s="302" t="str">
        <f>_xlfn.IFNA(IF(VLOOKUP(tabItens[[#This Row],[CÓDIGO]],tabExcluirDoEstoque[#Data],1,FALSE),"sim",""),"")</f>
        <v/>
      </c>
      <c r="AP581" s="303" t="str">
        <f ca="1">IF(OR(ISBLANK(tabItens[[#This Row],[ATA DT.VALID.]]),tabItens[[#This Row],[ATA DT.VALID.]]="",tabItens[[#This Row],[ATA DT.VALID.]]=" "),"",IF(TYPE(tabItens[[#This Row],[ATA DT.VALID.]])=1,ROUNDUP((tabItens[[#This Row],[ATA DT.VALID.]]-TODAY())/7,0),""))</f>
        <v/>
      </c>
      <c r="AQ581" s="304">
        <v>0</v>
      </c>
      <c r="AR581" s="305" t="str">
        <f>IF(ISBLANK(tabItens[[#This Row],[CÓDIGO]]),"",IFERROR(VLOOKUP(tabItens[[#This Row],[CÓDIGO]],Consumo!$C$3:$AC$862,26,FALSE),0))</f>
        <v>09.2023</v>
      </c>
      <c r="AS581" s="306">
        <f>SUMIF(Consumo!$C$3:$C$862,tabItens[[#This Row],[CÓDIGO]],Consumo!$N$3:$N$862) + SUMIF(Consumo!$C$3:$C$862,tabItens[[#This Row],[CÓDIGO]],Consumo!$O$3:$O$862) + SUMIF(Consumo!$C$3:$C$862,tabItens[[#This Row],[CÓDIGO]],Consumo!$P$3:$P$862) + SUMIF(Consumo!$C$3:$C$862,tabItens[[#This Row],[CÓDIGO]],Consumo!$Q$3:$Q$862)</f>
        <v>170</v>
      </c>
      <c r="AT581" s="306">
        <f>SUMIF(Consumo!$C$3:$C$862,tabItens[[#This Row],[CÓDIGO]],Consumo!$Z$3:$Z$862)</f>
        <v>336</v>
      </c>
      <c r="AU581" s="307">
        <f>SUMIF(Consumo!$C$3:$C$862,tabItens[[#This Row],[CÓDIGO]],Consumo!$AA$3:$AA$862)</f>
        <v>150</v>
      </c>
      <c r="AV581" s="308">
        <f>SUMIF(Consumo!$C$3:$C$862,tabItens[[#This Row],[CÓDIGO]],Consumo!$Y$3:$Y$862)</f>
        <v>26.5</v>
      </c>
      <c r="AW581" s="281">
        <f>tabItens[[#This Row],[QTDE ATUAL]] + tabItens[[#This Row],[RC QTDE]] + tabItens[[#This Row],[AF SALDO]] + tabItens[[#This Row],[Recentes]]</f>
        <v>5710</v>
      </c>
      <c r="AX581" s="309">
        <v>42</v>
      </c>
      <c r="AY581" s="309">
        <v>4</v>
      </c>
      <c r="AZ581" s="309">
        <f>IF(ISBLANK(tabItens[[#This Row],[CÓDIGO]]),"",tabItens[[#This Row],[PontoMês]] * (AZ$2+tabItens[[#This Row],[PontoQtM]]))</f>
        <v>168</v>
      </c>
      <c r="BA581" s="308">
        <f>tabItens[[#This Row],[PontoPed]] - tabItens[[#This Row],[Saldo]] + (1/10)</f>
        <v>-5541.9</v>
      </c>
      <c r="BB581" s="308">
        <f xml:space="preserve"> tabItens[[#This Row],[PontoMês]] * BB$2 - tabItens[[#This Row],[QTDE ATUAL]] - (1/10)</f>
        <v>-5668.1</v>
      </c>
      <c r="BC581" s="310">
        <f>IF( tabItens[[#This Row],[PontoPed]]&gt;0, IF(tabItens[[#This Row],[PontoPed]]&lt;1, 1, IF( tabItens[[#This Row],[Saldo]]&gt;tabItens[[#This Row],[PontoPed]], 0, (tabItens[[#This Row],[PontoPed]]-tabItens[[#This Row],[Saldo]])/tabItens[[#This Row],[PontoPed]] ) ), 0 )</f>
        <v>0</v>
      </c>
      <c r="BD581" s="311">
        <f>ROUNDDOWN(IF( OR( AND(tabItens[[#This Row],[PontoPed]]&lt;tabItens[[#This Row],[Saldo]],tabItens[[#This Row],[Saldo]]&gt;0), tabItens[[#This Row],[PontoPed]]=0), 99, IF(AND(tabItens[[#This Row],[Saldo]]=0,tabItens[[#This Row],[PontoPed]]&gt;0), 0, (1-tabItens[[#This Row],[PctAb]])*10 ) ),0)</f>
        <v>99</v>
      </c>
      <c r="BE581" s="312">
        <f>MAX(ROUNDDOWN( IF(tabItens[[#This Row],[Abaixo]] &gt; 0,   tabItens[[#This Row],[Abaixo]] + (tabItens[[#This Row],[PontoMês]] * IF( OR( ISBLANK(tabItens[[#This Row],[ATA Nº/ANO]]), tabItens[[#This Row],[ATA Nº/ANO]] = ""),BE$2,BE$1)),0),0),0)</f>
        <v>0</v>
      </c>
      <c r="BF58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1" s="313">
        <f>SUMIF(Consumo!$C$3:$C$862,tabItens[[#This Row],[CÓDIGO]],Consumo!$E$3:$E$862)</f>
        <v>0</v>
      </c>
      <c r="BH581" s="314">
        <f>IF(AND(tabItens[[#This Row],[Pend]] &gt; 0,tabItens[[#This Row],[Consumo]] &lt;&gt; 0), tabItens[[#This Row],[Pend]] / tabItens[[#This Row],[Consumo]], 0 )</f>
        <v>0</v>
      </c>
      <c r="BI581" s="313"/>
      <c r="BJ581" s="313"/>
      <c r="BK581" s="315" t="s">
        <v>907</v>
      </c>
    </row>
    <row r="582" spans="1:63" x14ac:dyDescent="0.3">
      <c r="A582" s="336">
        <v>140056</v>
      </c>
      <c r="B582" s="277" t="s">
        <v>2048</v>
      </c>
      <c r="C582" s="337" t="s">
        <v>273</v>
      </c>
      <c r="D582" s="338">
        <v>19.7</v>
      </c>
      <c r="E582" s="339"/>
      <c r="F582" s="339"/>
      <c r="G582" s="339" t="s">
        <v>892</v>
      </c>
      <c r="H582" s="281">
        <v>1635</v>
      </c>
      <c r="I582" s="340">
        <v>103003</v>
      </c>
      <c r="J582" s="341">
        <v>19.7</v>
      </c>
      <c r="K582" s="342">
        <v>75</v>
      </c>
      <c r="L582" s="285">
        <f>IF(tabItens[[#This Row],[Média]] &gt; 0, tabItens[[#This Row],[QTDE ATUAL]] / tabItens[[#This Row],[Média]],999.9)</f>
        <v>288.52941176470586</v>
      </c>
      <c r="M582" s="286">
        <v>0</v>
      </c>
      <c r="N582" s="287">
        <f>tabItens[[#This Row],[VALOR UNIT.]] * tabItens[[#This Row],[LC]]</f>
        <v>0</v>
      </c>
      <c r="O582" s="344" t="s">
        <v>2234</v>
      </c>
      <c r="P582" s="289"/>
      <c r="Q582" s="345"/>
      <c r="R582" s="343"/>
      <c r="S582" s="346"/>
      <c r="T582" s="292">
        <f>ROUNDDOWN(IFERROR(tabItens[[#This Row],[ATA DT.VALID.]] - $D$1,0) / 30,0)</f>
        <v>-1507</v>
      </c>
      <c r="U582" s="277" t="s">
        <v>1716</v>
      </c>
      <c r="V582" s="293">
        <v>1</v>
      </c>
      <c r="W582" s="294" t="s">
        <v>903</v>
      </c>
      <c r="X582" s="295">
        <v>55</v>
      </c>
      <c r="Y582" s="296">
        <v>19</v>
      </c>
      <c r="Z582" s="297"/>
      <c r="AA582" s="298"/>
      <c r="AB582" s="299"/>
      <c r="AC582" s="299"/>
      <c r="AD582" s="298"/>
      <c r="AE582" s="299"/>
      <c r="AF582" s="292"/>
      <c r="AG582" s="300" t="s">
        <v>904</v>
      </c>
      <c r="AH582" s="301"/>
      <c r="AI582" s="292">
        <v>26</v>
      </c>
      <c r="AJ582" s="301">
        <v>44876</v>
      </c>
      <c r="AK582" s="301">
        <v>44096</v>
      </c>
      <c r="AL582" s="301">
        <v>44845</v>
      </c>
      <c r="AM582" s="346"/>
      <c r="AN582" s="339"/>
      <c r="AO582" s="302" t="str">
        <f>_xlfn.IFNA(IF(VLOOKUP(tabItens[[#This Row],[CÓDIGO]],tabExcluirDoEstoque[#Data],1,FALSE),"sim",""),"")</f>
        <v/>
      </c>
      <c r="AP582" s="303" t="str">
        <f ca="1">IF(OR(ISBLANK(tabItens[[#This Row],[ATA DT.VALID.]]),tabItens[[#This Row],[ATA DT.VALID.]]="",tabItens[[#This Row],[ATA DT.VALID.]]=" "),"",IF(TYPE(tabItens[[#This Row],[ATA DT.VALID.]])=1,ROUNDUP((tabItens[[#This Row],[ATA DT.VALID.]]-TODAY())/7,0),""))</f>
        <v/>
      </c>
      <c r="AQ582" s="304">
        <v>0</v>
      </c>
      <c r="AR582" s="305" t="str">
        <f>IF(ISBLANK(tabItens[[#This Row],[CÓDIGO]]),"",IFERROR(VLOOKUP(tabItens[[#This Row],[CÓDIGO]],Consumo!$C$3:$AC$862,26,FALSE),0))</f>
        <v>08.2023</v>
      </c>
      <c r="AS582" s="306">
        <f>SUMIF(Consumo!$C$3:$C$862,tabItens[[#This Row],[CÓDIGO]],Consumo!$N$3:$N$862) + SUMIF(Consumo!$C$3:$C$862,tabItens[[#This Row],[CÓDIGO]],Consumo!$O$3:$O$862) + SUMIF(Consumo!$C$3:$C$862,tabItens[[#This Row],[CÓDIGO]],Consumo!$P$3:$P$862) + SUMIF(Consumo!$C$3:$C$862,tabItens[[#This Row],[CÓDIGO]],Consumo!$Q$3:$Q$862)</f>
        <v>45</v>
      </c>
      <c r="AT582" s="306">
        <f>SUMIF(Consumo!$C$3:$C$862,tabItens[[#This Row],[CÓDIGO]],Consumo!$Z$3:$Z$862)</f>
        <v>75</v>
      </c>
      <c r="AU582" s="307">
        <f>SUMIF(Consumo!$C$3:$C$862,tabItens[[#This Row],[CÓDIGO]],Consumo!$AA$3:$AA$862)</f>
        <v>40</v>
      </c>
      <c r="AV582" s="308">
        <f>SUMIF(Consumo!$C$3:$C$862,tabItens[[#This Row],[CÓDIGO]],Consumo!$Y$3:$Y$862)</f>
        <v>5.666666666666667</v>
      </c>
      <c r="AW582" s="281">
        <f>tabItens[[#This Row],[QTDE ATUAL]] + tabItens[[#This Row],[RC QTDE]] + tabItens[[#This Row],[AF SALDO]] + tabItens[[#This Row],[Recentes]]</f>
        <v>1635</v>
      </c>
      <c r="AX582" s="309">
        <v>22</v>
      </c>
      <c r="AY582" s="309">
        <v>4</v>
      </c>
      <c r="AZ582" s="309">
        <f>IF(ISBLANK(tabItens[[#This Row],[CÓDIGO]]),"",tabItens[[#This Row],[PontoMês]] * (AZ$2+tabItens[[#This Row],[PontoQtM]]))</f>
        <v>88</v>
      </c>
      <c r="BA582" s="308">
        <f>tabItens[[#This Row],[PontoPed]] - tabItens[[#This Row],[Saldo]] + (1/10)</f>
        <v>-1546.9</v>
      </c>
      <c r="BB582" s="308">
        <f xml:space="preserve"> tabItens[[#This Row],[PontoMês]] * BB$2 - tabItens[[#This Row],[QTDE ATUAL]] - (1/10)</f>
        <v>-1613.1</v>
      </c>
      <c r="BC582" s="310">
        <f>IF( tabItens[[#This Row],[PontoPed]]&gt;0, IF(tabItens[[#This Row],[PontoPed]]&lt;1, 1, IF( tabItens[[#This Row],[Saldo]]&gt;tabItens[[#This Row],[PontoPed]], 0, (tabItens[[#This Row],[PontoPed]]-tabItens[[#This Row],[Saldo]])/tabItens[[#This Row],[PontoPed]] ) ), 0 )</f>
        <v>0</v>
      </c>
      <c r="BD582" s="311">
        <f>ROUNDDOWN(IF( OR( AND(tabItens[[#This Row],[PontoPed]]&lt;tabItens[[#This Row],[Saldo]],tabItens[[#This Row],[Saldo]]&gt;0), tabItens[[#This Row],[PontoPed]]=0), 99, IF(AND(tabItens[[#This Row],[Saldo]]=0,tabItens[[#This Row],[PontoPed]]&gt;0), 0, (1-tabItens[[#This Row],[PctAb]])*10 ) ),0)</f>
        <v>99</v>
      </c>
      <c r="BE582" s="312">
        <f>MAX(ROUNDDOWN( IF(tabItens[[#This Row],[Abaixo]] &gt; 0,   tabItens[[#This Row],[Abaixo]] + (tabItens[[#This Row],[PontoMês]] * IF( OR( ISBLANK(tabItens[[#This Row],[ATA Nº/ANO]]), tabItens[[#This Row],[ATA Nº/ANO]] = ""),BE$2,BE$1)),0),0),0)</f>
        <v>0</v>
      </c>
      <c r="BF58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2" s="313">
        <f>SUMIF(Consumo!$C$3:$C$862,tabItens[[#This Row],[CÓDIGO]],Consumo!$E$3:$E$862)</f>
        <v>0</v>
      </c>
      <c r="BH582" s="314">
        <f>IF(AND(tabItens[[#This Row],[Pend]] &gt; 0,tabItens[[#This Row],[Consumo]] &lt;&gt; 0), tabItens[[#This Row],[Pend]] / tabItens[[#This Row],[Consumo]], 0 )</f>
        <v>0</v>
      </c>
      <c r="BI582" s="313"/>
      <c r="BJ582" s="313"/>
      <c r="BK582" s="315" t="s">
        <v>907</v>
      </c>
    </row>
    <row r="583" spans="1:63" x14ac:dyDescent="0.3">
      <c r="A583" s="336">
        <v>140057</v>
      </c>
      <c r="B583" s="277" t="s">
        <v>2049</v>
      </c>
      <c r="C583" s="337" t="s">
        <v>273</v>
      </c>
      <c r="D583" s="338">
        <v>24.4</v>
      </c>
      <c r="E583" s="339"/>
      <c r="F583" s="339"/>
      <c r="G583" s="339" t="s">
        <v>892</v>
      </c>
      <c r="H583" s="281">
        <v>474</v>
      </c>
      <c r="I583" s="340">
        <v>103003</v>
      </c>
      <c r="J583" s="341">
        <v>24.4</v>
      </c>
      <c r="K583" s="342">
        <v>2260</v>
      </c>
      <c r="L583" s="285">
        <f>IF(tabItens[[#This Row],[Média]] &gt; 0, tabItens[[#This Row],[QTDE ATUAL]] / tabItens[[#This Row],[Média]],999.9)</f>
        <v>2.7372473532242543</v>
      </c>
      <c r="M583" s="286">
        <v>0</v>
      </c>
      <c r="N583" s="287">
        <f>tabItens[[#This Row],[VALOR UNIT.]] * tabItens[[#This Row],[LC]]</f>
        <v>0</v>
      </c>
      <c r="O583" s="344" t="s">
        <v>2234</v>
      </c>
      <c r="P583" s="289"/>
      <c r="Q583" s="345"/>
      <c r="R583" s="343"/>
      <c r="S583" s="346"/>
      <c r="T583" s="292">
        <f>ROUNDDOWN(IFERROR(tabItens[[#This Row],[ATA DT.VALID.]] - $D$1,0) / 30,0)</f>
        <v>-1507</v>
      </c>
      <c r="U583" s="277" t="s">
        <v>1716</v>
      </c>
      <c r="V583" s="293">
        <v>1</v>
      </c>
      <c r="W583" s="294" t="s">
        <v>903</v>
      </c>
      <c r="X583" s="295">
        <v>55</v>
      </c>
      <c r="Y583" s="296">
        <v>19</v>
      </c>
      <c r="Z583" s="297"/>
      <c r="AA583" s="298"/>
      <c r="AB583" s="299"/>
      <c r="AC583" s="299"/>
      <c r="AD583" s="298"/>
      <c r="AE583" s="299"/>
      <c r="AF583" s="292"/>
      <c r="AG583" s="300" t="s">
        <v>904</v>
      </c>
      <c r="AH583" s="301"/>
      <c r="AI583" s="292">
        <v>754</v>
      </c>
      <c r="AJ583" s="301">
        <v>44876</v>
      </c>
      <c r="AK583" s="301">
        <v>44096</v>
      </c>
      <c r="AL583" s="301">
        <v>44845</v>
      </c>
      <c r="AM583" s="346"/>
      <c r="AN583" s="339"/>
      <c r="AO583" s="302" t="str">
        <f>_xlfn.IFNA(IF(VLOOKUP(tabItens[[#This Row],[CÓDIGO]],tabExcluirDoEstoque[#Data],1,FALSE),"sim",""),"")</f>
        <v/>
      </c>
      <c r="AP583" s="303" t="str">
        <f ca="1">IF(OR(ISBLANK(tabItens[[#This Row],[ATA DT.VALID.]]),tabItens[[#This Row],[ATA DT.VALID.]]="",tabItens[[#This Row],[ATA DT.VALID.]]=" "),"",IF(TYPE(tabItens[[#This Row],[ATA DT.VALID.]])=1,ROUNDUP((tabItens[[#This Row],[ATA DT.VALID.]]-TODAY())/7,0),""))</f>
        <v/>
      </c>
      <c r="AQ583" s="304">
        <v>0</v>
      </c>
      <c r="AR583" s="305" t="str">
        <f>IF(ISBLANK(tabItens[[#This Row],[CÓDIGO]]),"",IFERROR(VLOOKUP(tabItens[[#This Row],[CÓDIGO]],Consumo!$C$3:$AC$862,26,FALSE),0))</f>
        <v>09.2023</v>
      </c>
      <c r="AS583" s="306">
        <f>SUMIF(Consumo!$C$3:$C$862,tabItens[[#This Row],[CÓDIGO]],Consumo!$N$3:$N$862) + SUMIF(Consumo!$C$3:$C$862,tabItens[[#This Row],[CÓDIGO]],Consumo!$O$3:$O$862) + SUMIF(Consumo!$C$3:$C$862,tabItens[[#This Row],[CÓDIGO]],Consumo!$P$3:$P$862) + SUMIF(Consumo!$C$3:$C$862,tabItens[[#This Row],[CÓDIGO]],Consumo!$Q$3:$Q$862)</f>
        <v>620</v>
      </c>
      <c r="AT583" s="306">
        <f>SUMIF(Consumo!$C$3:$C$862,tabItens[[#This Row],[CÓDIGO]],Consumo!$Z$3:$Z$862)</f>
        <v>2260</v>
      </c>
      <c r="AU583" s="307">
        <f>SUMIF(Consumo!$C$3:$C$862,tabItens[[#This Row],[CÓDIGO]],Consumo!$AA$3:$AA$862)</f>
        <v>1000</v>
      </c>
      <c r="AV583" s="308">
        <f>SUMIF(Consumo!$C$3:$C$862,tabItens[[#This Row],[CÓDIGO]],Consumo!$Y$3:$Y$862)</f>
        <v>173.16666666666666</v>
      </c>
      <c r="AW583" s="281">
        <f>tabItens[[#This Row],[QTDE ATUAL]] + tabItens[[#This Row],[RC QTDE]] + tabItens[[#This Row],[AF SALDO]] + tabItens[[#This Row],[Recentes]]</f>
        <v>474</v>
      </c>
      <c r="AX583" s="309">
        <v>2</v>
      </c>
      <c r="AY583" s="309">
        <v>4</v>
      </c>
      <c r="AZ583" s="309">
        <f>IF(ISBLANK(tabItens[[#This Row],[CÓDIGO]]),"",tabItens[[#This Row],[PontoMês]] * (AZ$2+tabItens[[#This Row],[PontoQtM]]))</f>
        <v>8</v>
      </c>
      <c r="BA583" s="308">
        <f>tabItens[[#This Row],[PontoPed]] - tabItens[[#This Row],[Saldo]] + (1/10)</f>
        <v>-465.9</v>
      </c>
      <c r="BB583" s="308">
        <f xml:space="preserve"> tabItens[[#This Row],[PontoMês]] * BB$2 - tabItens[[#This Row],[QTDE ATUAL]] - (1/10)</f>
        <v>-472.1</v>
      </c>
      <c r="BC583" s="310">
        <f>IF( tabItens[[#This Row],[PontoPed]]&gt;0, IF(tabItens[[#This Row],[PontoPed]]&lt;1, 1, IF( tabItens[[#This Row],[Saldo]]&gt;tabItens[[#This Row],[PontoPed]], 0, (tabItens[[#This Row],[PontoPed]]-tabItens[[#This Row],[Saldo]])/tabItens[[#This Row],[PontoPed]] ) ), 0 )</f>
        <v>0</v>
      </c>
      <c r="BD583" s="311">
        <f>ROUNDDOWN(IF( OR( AND(tabItens[[#This Row],[PontoPed]]&lt;tabItens[[#This Row],[Saldo]],tabItens[[#This Row],[Saldo]]&gt;0), tabItens[[#This Row],[PontoPed]]=0), 99, IF(AND(tabItens[[#This Row],[Saldo]]=0,tabItens[[#This Row],[PontoPed]]&gt;0), 0, (1-tabItens[[#This Row],[PctAb]])*10 ) ),0)</f>
        <v>99</v>
      </c>
      <c r="BE583" s="312">
        <f>MAX(ROUNDDOWN( IF(tabItens[[#This Row],[Abaixo]] &gt; 0,   tabItens[[#This Row],[Abaixo]] + (tabItens[[#This Row],[PontoMês]] * IF( OR( ISBLANK(tabItens[[#This Row],[ATA Nº/ANO]]), tabItens[[#This Row],[ATA Nº/ANO]] = ""),BE$2,BE$1)),0),0),0)</f>
        <v>0</v>
      </c>
      <c r="BF58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3" s="313">
        <f>SUMIF(Consumo!$C$3:$C$862,tabItens[[#This Row],[CÓDIGO]],Consumo!$E$3:$E$862)</f>
        <v>0</v>
      </c>
      <c r="BH583" s="314">
        <f>IF(AND(tabItens[[#This Row],[Pend]] &gt; 0,tabItens[[#This Row],[Consumo]] &lt;&gt; 0), tabItens[[#This Row],[Pend]] / tabItens[[#This Row],[Consumo]], 0 )</f>
        <v>0</v>
      </c>
      <c r="BI583" s="313"/>
      <c r="BJ583" s="313"/>
      <c r="BK583" s="315" t="s">
        <v>907</v>
      </c>
    </row>
    <row r="584" spans="1:63" x14ac:dyDescent="0.3">
      <c r="A584" s="336">
        <v>140058</v>
      </c>
      <c r="B584" s="277" t="s">
        <v>2050</v>
      </c>
      <c r="C584" s="337" t="s">
        <v>273</v>
      </c>
      <c r="D584" s="338">
        <v>0</v>
      </c>
      <c r="E584" s="339"/>
      <c r="F584" s="339"/>
      <c r="G584" s="339" t="s">
        <v>892</v>
      </c>
      <c r="H584" s="281">
        <v>272</v>
      </c>
      <c r="I584" s="340">
        <v>103003</v>
      </c>
      <c r="J584" s="341">
        <v>0</v>
      </c>
      <c r="K584" s="342">
        <v>78</v>
      </c>
      <c r="L584" s="285">
        <f>IF(tabItens[[#This Row],[Média]] &gt; 0, tabItens[[#This Row],[QTDE ATUAL]] / tabItens[[#This Row],[Média]],999.9)</f>
        <v>62.769230769230774</v>
      </c>
      <c r="M584" s="286">
        <v>0</v>
      </c>
      <c r="N584" s="287">
        <f>tabItens[[#This Row],[VALOR UNIT.]] * tabItens[[#This Row],[LC]]</f>
        <v>0</v>
      </c>
      <c r="O584" s="344" t="s">
        <v>2234</v>
      </c>
      <c r="P584" s="289"/>
      <c r="Q584" s="345"/>
      <c r="R584" s="343"/>
      <c r="S584" s="346"/>
      <c r="T584" s="292">
        <f>ROUNDDOWN(IFERROR(tabItens[[#This Row],[ATA DT.VALID.]] - $D$1,0) / 30,0)</f>
        <v>-1507</v>
      </c>
      <c r="U584" s="277" t="s">
        <v>1716</v>
      </c>
      <c r="V584" s="293">
        <v>1</v>
      </c>
      <c r="W584" s="294" t="s">
        <v>903</v>
      </c>
      <c r="X584" s="295">
        <v>55</v>
      </c>
      <c r="Y584" s="296">
        <v>19</v>
      </c>
      <c r="Z584" s="297"/>
      <c r="AA584" s="298"/>
      <c r="AB584" s="299"/>
      <c r="AC584" s="299"/>
      <c r="AD584" s="298"/>
      <c r="AE584" s="299"/>
      <c r="AF584" s="292"/>
      <c r="AG584" s="300" t="s">
        <v>904</v>
      </c>
      <c r="AH584" s="301"/>
      <c r="AI584" s="292">
        <v>26</v>
      </c>
      <c r="AJ584" s="301" t="s">
        <v>892</v>
      </c>
      <c r="AK584" s="301">
        <v>44096</v>
      </c>
      <c r="AL584" s="301" t="s">
        <v>892</v>
      </c>
      <c r="AM584" s="346"/>
      <c r="AN584" s="339"/>
      <c r="AO584" s="302" t="str">
        <f>_xlfn.IFNA(IF(VLOOKUP(tabItens[[#This Row],[CÓDIGO]],tabExcluirDoEstoque[#Data],1,FALSE),"sim",""),"")</f>
        <v/>
      </c>
      <c r="AP584" s="303" t="str">
        <f ca="1">IF(OR(ISBLANK(tabItens[[#This Row],[ATA DT.VALID.]]),tabItens[[#This Row],[ATA DT.VALID.]]="",tabItens[[#This Row],[ATA DT.VALID.]]=" "),"",IF(TYPE(tabItens[[#This Row],[ATA DT.VALID.]])=1,ROUNDUP((tabItens[[#This Row],[ATA DT.VALID.]]-TODAY())/7,0),""))</f>
        <v/>
      </c>
      <c r="AQ584" s="304">
        <v>0</v>
      </c>
      <c r="AR584" s="305" t="str">
        <f>IF(ISBLANK(tabItens[[#This Row],[CÓDIGO]]),"",IFERROR(VLOOKUP(tabItens[[#This Row],[CÓDIGO]],Consumo!$C$3:$AC$862,26,FALSE),0))</f>
        <v>06.2023</v>
      </c>
      <c r="AS584" s="306">
        <f>SUMIF(Consumo!$C$3:$C$862,tabItens[[#This Row],[CÓDIGO]],Consumo!$N$3:$N$862) + SUMIF(Consumo!$C$3:$C$862,tabItens[[#This Row],[CÓDIGO]],Consumo!$O$3:$O$862) + SUMIF(Consumo!$C$3:$C$862,tabItens[[#This Row],[CÓDIGO]],Consumo!$P$3:$P$862) + SUMIF(Consumo!$C$3:$C$862,tabItens[[#This Row],[CÓDIGO]],Consumo!$Q$3:$Q$862)</f>
        <v>3</v>
      </c>
      <c r="AT584" s="306">
        <f>SUMIF(Consumo!$C$3:$C$862,tabItens[[#This Row],[CÓDIGO]],Consumo!$Z$3:$Z$862)</f>
        <v>78</v>
      </c>
      <c r="AU584" s="307">
        <f>SUMIF(Consumo!$C$3:$C$862,tabItens[[#This Row],[CÓDIGO]],Consumo!$AA$3:$AA$862)</f>
        <v>75</v>
      </c>
      <c r="AV584" s="308">
        <f>SUMIF(Consumo!$C$3:$C$862,tabItens[[#This Row],[CÓDIGO]],Consumo!$Y$3:$Y$862)</f>
        <v>4.333333333333333</v>
      </c>
      <c r="AW584" s="281">
        <f>tabItens[[#This Row],[QTDE ATUAL]] + tabItens[[#This Row],[RC QTDE]] + tabItens[[#This Row],[AF SALDO]] + tabItens[[#This Row],[Recentes]]</f>
        <v>272</v>
      </c>
      <c r="AX584" s="309">
        <v>11</v>
      </c>
      <c r="AY584" s="309">
        <v>4</v>
      </c>
      <c r="AZ584" s="309">
        <f>IF(ISBLANK(tabItens[[#This Row],[CÓDIGO]]),"",tabItens[[#This Row],[PontoMês]] * (AZ$2+tabItens[[#This Row],[PontoQtM]]))</f>
        <v>44</v>
      </c>
      <c r="BA584" s="308">
        <f>tabItens[[#This Row],[PontoPed]] - tabItens[[#This Row],[Saldo]] + (1/10)</f>
        <v>-227.9</v>
      </c>
      <c r="BB584" s="308">
        <f xml:space="preserve"> tabItens[[#This Row],[PontoMês]] * BB$2 - tabItens[[#This Row],[QTDE ATUAL]] - (1/10)</f>
        <v>-261.10000000000002</v>
      </c>
      <c r="BC584" s="310">
        <f>IF( tabItens[[#This Row],[PontoPed]]&gt;0, IF(tabItens[[#This Row],[PontoPed]]&lt;1, 1, IF( tabItens[[#This Row],[Saldo]]&gt;tabItens[[#This Row],[PontoPed]], 0, (tabItens[[#This Row],[PontoPed]]-tabItens[[#This Row],[Saldo]])/tabItens[[#This Row],[PontoPed]] ) ), 0 )</f>
        <v>0</v>
      </c>
      <c r="BD584" s="311">
        <f>ROUNDDOWN(IF( OR( AND(tabItens[[#This Row],[PontoPed]]&lt;tabItens[[#This Row],[Saldo]],tabItens[[#This Row],[Saldo]]&gt;0), tabItens[[#This Row],[PontoPed]]=0), 99, IF(AND(tabItens[[#This Row],[Saldo]]=0,tabItens[[#This Row],[PontoPed]]&gt;0), 0, (1-tabItens[[#This Row],[PctAb]])*10 ) ),0)</f>
        <v>99</v>
      </c>
      <c r="BE584" s="312">
        <f>MAX(ROUNDDOWN( IF(tabItens[[#This Row],[Abaixo]] &gt; 0,   tabItens[[#This Row],[Abaixo]] + (tabItens[[#This Row],[PontoMês]] * IF( OR( ISBLANK(tabItens[[#This Row],[ATA Nº/ANO]]), tabItens[[#This Row],[ATA Nº/ANO]] = ""),BE$2,BE$1)),0),0),0)</f>
        <v>0</v>
      </c>
      <c r="BF58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4" s="313">
        <f>SUMIF(Consumo!$C$3:$C$862,tabItens[[#This Row],[CÓDIGO]],Consumo!$E$3:$E$862)</f>
        <v>0</v>
      </c>
      <c r="BH584" s="314">
        <f>IF(AND(tabItens[[#This Row],[Pend]] &gt; 0,tabItens[[#This Row],[Consumo]] &lt;&gt; 0), tabItens[[#This Row],[Pend]] / tabItens[[#This Row],[Consumo]], 0 )</f>
        <v>0</v>
      </c>
      <c r="BI584" s="313"/>
      <c r="BJ584" s="313"/>
      <c r="BK584" s="315" t="s">
        <v>907</v>
      </c>
    </row>
    <row r="585" spans="1:63" x14ac:dyDescent="0.3">
      <c r="A585" s="336">
        <v>140059</v>
      </c>
      <c r="B585" s="277" t="s">
        <v>2051</v>
      </c>
      <c r="C585" s="337" t="s">
        <v>273</v>
      </c>
      <c r="D585" s="338">
        <v>36.909999999999997</v>
      </c>
      <c r="E585" s="339"/>
      <c r="F585" s="339"/>
      <c r="G585" s="339" t="s">
        <v>892</v>
      </c>
      <c r="H585" s="281">
        <v>499</v>
      </c>
      <c r="I585" s="340">
        <v>103003</v>
      </c>
      <c r="J585" s="341">
        <v>36.909999999999997</v>
      </c>
      <c r="K585" s="342">
        <v>205</v>
      </c>
      <c r="L585" s="285">
        <f>IF(tabItens[[#This Row],[Média]] &gt; 0, tabItens[[#This Row],[QTDE ATUAL]] / tabItens[[#This Row],[Média]],999.9)</f>
        <v>32.367567567567569</v>
      </c>
      <c r="M585" s="286">
        <v>0</v>
      </c>
      <c r="N585" s="287">
        <f>tabItens[[#This Row],[VALOR UNIT.]] * tabItens[[#This Row],[LC]]</f>
        <v>0</v>
      </c>
      <c r="O585" s="344" t="s">
        <v>2234</v>
      </c>
      <c r="P585" s="289"/>
      <c r="Q585" s="345"/>
      <c r="R585" s="343"/>
      <c r="S585" s="346"/>
      <c r="T585" s="292">
        <f>ROUNDDOWN(IFERROR(tabItens[[#This Row],[ATA DT.VALID.]] - $D$1,0) / 30,0)</f>
        <v>-1507</v>
      </c>
      <c r="U585" s="277" t="s">
        <v>1716</v>
      </c>
      <c r="V585" s="293">
        <v>1</v>
      </c>
      <c r="W585" s="294" t="s">
        <v>903</v>
      </c>
      <c r="X585" s="295">
        <v>55</v>
      </c>
      <c r="Y585" s="296">
        <v>19</v>
      </c>
      <c r="Z585" s="297" t="s">
        <v>2108</v>
      </c>
      <c r="AA585" s="298">
        <v>2023</v>
      </c>
      <c r="AB585" s="299">
        <v>1500</v>
      </c>
      <c r="AC585" s="299"/>
      <c r="AD585" s="298"/>
      <c r="AE585" s="299"/>
      <c r="AF585" s="292"/>
      <c r="AG585" s="300" t="s">
        <v>904</v>
      </c>
      <c r="AH585" s="301"/>
      <c r="AI585" s="292">
        <v>68</v>
      </c>
      <c r="AJ585" s="301">
        <v>44876</v>
      </c>
      <c r="AK585" s="301">
        <v>44096</v>
      </c>
      <c r="AL585" s="301">
        <v>44845</v>
      </c>
      <c r="AM585" s="346"/>
      <c r="AN585" s="339"/>
      <c r="AO585" s="302" t="str">
        <f>_xlfn.IFNA(IF(VLOOKUP(tabItens[[#This Row],[CÓDIGO]],tabExcluirDoEstoque[#Data],1,FALSE),"sim",""),"")</f>
        <v/>
      </c>
      <c r="AP585" s="303" t="str">
        <f ca="1">IF(OR(ISBLANK(tabItens[[#This Row],[ATA DT.VALID.]]),tabItens[[#This Row],[ATA DT.VALID.]]="",tabItens[[#This Row],[ATA DT.VALID.]]=" "),"",IF(TYPE(tabItens[[#This Row],[ATA DT.VALID.]])=1,ROUNDUP((tabItens[[#This Row],[ATA DT.VALID.]]-TODAY())/7,0),""))</f>
        <v/>
      </c>
      <c r="AQ585" s="304">
        <v>0</v>
      </c>
      <c r="AR585" s="305" t="str">
        <f>IF(ISBLANK(tabItens[[#This Row],[CÓDIGO]]),"",IFERROR(VLOOKUP(tabItens[[#This Row],[CÓDIGO]],Consumo!$C$3:$AC$862,26,FALSE),0))</f>
        <v>09.2023</v>
      </c>
      <c r="AS585" s="306">
        <f>SUMIF(Consumo!$C$3:$C$862,tabItens[[#This Row],[CÓDIGO]],Consumo!$N$3:$N$862) + SUMIF(Consumo!$C$3:$C$862,tabItens[[#This Row],[CÓDIGO]],Consumo!$O$3:$O$862) + SUMIF(Consumo!$C$3:$C$862,tabItens[[#This Row],[CÓDIGO]],Consumo!$P$3:$P$862) + SUMIF(Consumo!$C$3:$C$862,tabItens[[#This Row],[CÓDIGO]],Consumo!$Q$3:$Q$862)</f>
        <v>100</v>
      </c>
      <c r="AT585" s="306">
        <f>SUMIF(Consumo!$C$3:$C$862,tabItens[[#This Row],[CÓDIGO]],Consumo!$Z$3:$Z$862)</f>
        <v>205</v>
      </c>
      <c r="AU585" s="307">
        <f>SUMIF(Consumo!$C$3:$C$862,tabItens[[#This Row],[CÓDIGO]],Consumo!$AA$3:$AA$862)</f>
        <v>105</v>
      </c>
      <c r="AV585" s="308">
        <f>SUMIF(Consumo!$C$3:$C$862,tabItens[[#This Row],[CÓDIGO]],Consumo!$Y$3:$Y$862)</f>
        <v>15.416666666666666</v>
      </c>
      <c r="AW585" s="281">
        <f>tabItens[[#This Row],[QTDE ATUAL]] + tabItens[[#This Row],[RC QTDE]] + tabItens[[#This Row],[AF SALDO]] + tabItens[[#This Row],[Recentes]]</f>
        <v>1999</v>
      </c>
      <c r="AX585" s="309">
        <v>68</v>
      </c>
      <c r="AY585" s="309">
        <v>4</v>
      </c>
      <c r="AZ585" s="309">
        <f>IF(ISBLANK(tabItens[[#This Row],[CÓDIGO]]),"",tabItens[[#This Row],[PontoMês]] * (AZ$2+tabItens[[#This Row],[PontoQtM]]))</f>
        <v>272</v>
      </c>
      <c r="BA585" s="308">
        <f>tabItens[[#This Row],[PontoPed]] - tabItens[[#This Row],[Saldo]] + (1/10)</f>
        <v>-1726.9</v>
      </c>
      <c r="BB585" s="308">
        <f xml:space="preserve"> tabItens[[#This Row],[PontoMês]] * BB$2 - tabItens[[#This Row],[QTDE ATUAL]] - (1/10)</f>
        <v>-431.1</v>
      </c>
      <c r="BC585" s="310">
        <f>IF( tabItens[[#This Row],[PontoPed]]&gt;0, IF(tabItens[[#This Row],[PontoPed]]&lt;1, 1, IF( tabItens[[#This Row],[Saldo]]&gt;tabItens[[#This Row],[PontoPed]], 0, (tabItens[[#This Row],[PontoPed]]-tabItens[[#This Row],[Saldo]])/tabItens[[#This Row],[PontoPed]] ) ), 0 )</f>
        <v>0</v>
      </c>
      <c r="BD585" s="311">
        <f>ROUNDDOWN(IF( OR( AND(tabItens[[#This Row],[PontoPed]]&lt;tabItens[[#This Row],[Saldo]],tabItens[[#This Row],[Saldo]]&gt;0), tabItens[[#This Row],[PontoPed]]=0), 99, IF(AND(tabItens[[#This Row],[Saldo]]=0,tabItens[[#This Row],[PontoPed]]&gt;0), 0, (1-tabItens[[#This Row],[PctAb]])*10 ) ),0)</f>
        <v>99</v>
      </c>
      <c r="BE585" s="312">
        <f>MAX(ROUNDDOWN( IF(tabItens[[#This Row],[Abaixo]] &gt; 0,   tabItens[[#This Row],[Abaixo]] + (tabItens[[#This Row],[PontoMês]] * IF( OR( ISBLANK(tabItens[[#This Row],[ATA Nº/ANO]]), tabItens[[#This Row],[ATA Nº/ANO]] = ""),BE$2,BE$1)),0),0),0)</f>
        <v>0</v>
      </c>
      <c r="BF58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5" s="313">
        <f>SUMIF(Consumo!$C$3:$C$862,tabItens[[#This Row],[CÓDIGO]],Consumo!$E$3:$E$862)</f>
        <v>0</v>
      </c>
      <c r="BH585" s="314">
        <f>IF(AND(tabItens[[#This Row],[Pend]] &gt; 0,tabItens[[#This Row],[Consumo]] &lt;&gt; 0), tabItens[[#This Row],[Pend]] / tabItens[[#This Row],[Consumo]], 0 )</f>
        <v>0</v>
      </c>
      <c r="BI585" s="313"/>
      <c r="BJ585" s="313"/>
      <c r="BK585" s="315" t="s">
        <v>907</v>
      </c>
    </row>
    <row r="586" spans="1:63" x14ac:dyDescent="0.3">
      <c r="A586" s="336">
        <v>140060</v>
      </c>
      <c r="B586" s="277" t="s">
        <v>2052</v>
      </c>
      <c r="C586" s="337" t="s">
        <v>273</v>
      </c>
      <c r="D586" s="338">
        <v>61.23</v>
      </c>
      <c r="E586" s="339"/>
      <c r="F586" s="339"/>
      <c r="G586" s="339" t="s">
        <v>892</v>
      </c>
      <c r="H586" s="281">
        <v>557</v>
      </c>
      <c r="I586" s="340">
        <v>103003</v>
      </c>
      <c r="J586" s="341">
        <v>61.23</v>
      </c>
      <c r="K586" s="342">
        <v>412</v>
      </c>
      <c r="L586" s="285">
        <f>IF(tabItens[[#This Row],[Média]] &gt; 0, tabItens[[#This Row],[QTDE ATUAL]] / tabItens[[#This Row],[Média]],999.9)</f>
        <v>24.217391304347824</v>
      </c>
      <c r="M586" s="286">
        <v>0</v>
      </c>
      <c r="N586" s="287">
        <f>tabItens[[#This Row],[VALOR UNIT.]] * tabItens[[#This Row],[LC]]</f>
        <v>0</v>
      </c>
      <c r="O586" s="344" t="s">
        <v>2234</v>
      </c>
      <c r="P586" s="289"/>
      <c r="Q586" s="345"/>
      <c r="R586" s="343"/>
      <c r="S586" s="346"/>
      <c r="T586" s="292">
        <f>ROUNDDOWN(IFERROR(tabItens[[#This Row],[ATA DT.VALID.]] - $D$1,0) / 30,0)</f>
        <v>-1507</v>
      </c>
      <c r="U586" s="277" t="s">
        <v>1716</v>
      </c>
      <c r="V586" s="293">
        <v>1</v>
      </c>
      <c r="W586" s="294" t="s">
        <v>903</v>
      </c>
      <c r="X586" s="295">
        <v>55</v>
      </c>
      <c r="Y586" s="296">
        <v>19</v>
      </c>
      <c r="Z586" s="297"/>
      <c r="AA586" s="298"/>
      <c r="AB586" s="299"/>
      <c r="AC586" s="299"/>
      <c r="AD586" s="298"/>
      <c r="AE586" s="299"/>
      <c r="AF586" s="292"/>
      <c r="AG586" s="300" t="s">
        <v>904</v>
      </c>
      <c r="AH586" s="301"/>
      <c r="AI586" s="292">
        <v>138</v>
      </c>
      <c r="AJ586" s="301" t="s">
        <v>892</v>
      </c>
      <c r="AK586" s="301">
        <v>44096</v>
      </c>
      <c r="AL586" s="301">
        <v>44923</v>
      </c>
      <c r="AM586" s="346"/>
      <c r="AN586" s="339"/>
      <c r="AO586" s="302" t="str">
        <f>_xlfn.IFNA(IF(VLOOKUP(tabItens[[#This Row],[CÓDIGO]],tabExcluirDoEstoque[#Data],1,FALSE),"sim",""),"")</f>
        <v/>
      </c>
      <c r="AP586" s="303" t="str">
        <f ca="1">IF(OR(ISBLANK(tabItens[[#This Row],[ATA DT.VALID.]]),tabItens[[#This Row],[ATA DT.VALID.]]="",tabItens[[#This Row],[ATA DT.VALID.]]=" "),"",IF(TYPE(tabItens[[#This Row],[ATA DT.VALID.]])=1,ROUNDUP((tabItens[[#This Row],[ATA DT.VALID.]]-TODAY())/7,0),""))</f>
        <v/>
      </c>
      <c r="AQ586" s="304">
        <v>0</v>
      </c>
      <c r="AR586" s="305" t="str">
        <f>IF(ISBLANK(tabItens[[#This Row],[CÓDIGO]]),"",IFERROR(VLOOKUP(tabItens[[#This Row],[CÓDIGO]],Consumo!$C$3:$AC$862,26,FALSE),0))</f>
        <v>06.2023</v>
      </c>
      <c r="AS586" s="306">
        <f>SUMIF(Consumo!$C$3:$C$862,tabItens[[#This Row],[CÓDIGO]],Consumo!$N$3:$N$862) + SUMIF(Consumo!$C$3:$C$862,tabItens[[#This Row],[CÓDIGO]],Consumo!$O$3:$O$862) + SUMIF(Consumo!$C$3:$C$862,tabItens[[#This Row],[CÓDIGO]],Consumo!$P$3:$P$862) + SUMIF(Consumo!$C$3:$C$862,tabItens[[#This Row],[CÓDIGO]],Consumo!$Q$3:$Q$862)</f>
        <v>12</v>
      </c>
      <c r="AT586" s="306">
        <f>SUMIF(Consumo!$C$3:$C$862,tabItens[[#This Row],[CÓDIGO]],Consumo!$Z$3:$Z$862)</f>
        <v>412</v>
      </c>
      <c r="AU586" s="307">
        <f>SUMIF(Consumo!$C$3:$C$862,tabItens[[#This Row],[CÓDIGO]],Consumo!$AA$3:$AA$862)</f>
        <v>400</v>
      </c>
      <c r="AV586" s="308">
        <f>SUMIF(Consumo!$C$3:$C$862,tabItens[[#This Row],[CÓDIGO]],Consumo!$Y$3:$Y$862)</f>
        <v>23</v>
      </c>
      <c r="AW586" s="281">
        <f>tabItens[[#This Row],[QTDE ATUAL]] + tabItens[[#This Row],[RC QTDE]] + tabItens[[#This Row],[AF SALDO]] + tabItens[[#This Row],[Recentes]]</f>
        <v>557</v>
      </c>
      <c r="AX586" s="309">
        <v>2</v>
      </c>
      <c r="AY586" s="309">
        <v>4</v>
      </c>
      <c r="AZ586" s="309">
        <f>IF(ISBLANK(tabItens[[#This Row],[CÓDIGO]]),"",tabItens[[#This Row],[PontoMês]] * (AZ$2+tabItens[[#This Row],[PontoQtM]]))</f>
        <v>8</v>
      </c>
      <c r="BA586" s="308">
        <f>tabItens[[#This Row],[PontoPed]] - tabItens[[#This Row],[Saldo]] + (1/10)</f>
        <v>-548.9</v>
      </c>
      <c r="BB586" s="308">
        <f xml:space="preserve"> tabItens[[#This Row],[PontoMês]] * BB$2 - tabItens[[#This Row],[QTDE ATUAL]] - (1/10)</f>
        <v>-555.1</v>
      </c>
      <c r="BC586" s="310">
        <f>IF( tabItens[[#This Row],[PontoPed]]&gt;0, IF(tabItens[[#This Row],[PontoPed]]&lt;1, 1, IF( tabItens[[#This Row],[Saldo]]&gt;tabItens[[#This Row],[PontoPed]], 0, (tabItens[[#This Row],[PontoPed]]-tabItens[[#This Row],[Saldo]])/tabItens[[#This Row],[PontoPed]] ) ), 0 )</f>
        <v>0</v>
      </c>
      <c r="BD586" s="311">
        <f>ROUNDDOWN(IF( OR( AND(tabItens[[#This Row],[PontoPed]]&lt;tabItens[[#This Row],[Saldo]],tabItens[[#This Row],[Saldo]]&gt;0), tabItens[[#This Row],[PontoPed]]=0), 99, IF(AND(tabItens[[#This Row],[Saldo]]=0,tabItens[[#This Row],[PontoPed]]&gt;0), 0, (1-tabItens[[#This Row],[PctAb]])*10 ) ),0)</f>
        <v>99</v>
      </c>
      <c r="BE586" s="312">
        <f>MAX(ROUNDDOWN( IF(tabItens[[#This Row],[Abaixo]] &gt; 0,   tabItens[[#This Row],[Abaixo]] + (tabItens[[#This Row],[PontoMês]] * IF( OR( ISBLANK(tabItens[[#This Row],[ATA Nº/ANO]]), tabItens[[#This Row],[ATA Nº/ANO]] = ""),BE$2,BE$1)),0),0),0)</f>
        <v>0</v>
      </c>
      <c r="BF58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6" s="313">
        <f>SUMIF(Consumo!$C$3:$C$862,tabItens[[#This Row],[CÓDIGO]],Consumo!$E$3:$E$862)</f>
        <v>0</v>
      </c>
      <c r="BH586" s="314">
        <f>IF(AND(tabItens[[#This Row],[Pend]] &gt; 0,tabItens[[#This Row],[Consumo]] &lt;&gt; 0), tabItens[[#This Row],[Pend]] / tabItens[[#This Row],[Consumo]], 0 )</f>
        <v>0</v>
      </c>
      <c r="BI586" s="313"/>
      <c r="BJ586" s="313"/>
      <c r="BK586" s="315" t="s">
        <v>907</v>
      </c>
    </row>
    <row r="587" spans="1:63" x14ac:dyDescent="0.3">
      <c r="A587" s="336">
        <v>140061</v>
      </c>
      <c r="B587" s="277" t="s">
        <v>2053</v>
      </c>
      <c r="C587" s="337" t="s">
        <v>273</v>
      </c>
      <c r="D587" s="338">
        <v>81.72</v>
      </c>
      <c r="E587" s="339"/>
      <c r="F587" s="339"/>
      <c r="G587" s="339" t="s">
        <v>892</v>
      </c>
      <c r="H587" s="281">
        <v>171</v>
      </c>
      <c r="I587" s="340">
        <v>103003</v>
      </c>
      <c r="J587" s="341">
        <v>81.72</v>
      </c>
      <c r="K587" s="342">
        <v>275</v>
      </c>
      <c r="L587" s="285">
        <f>IF(tabItens[[#This Row],[Média]] &gt; 0, tabItens[[#This Row],[QTDE ATUAL]] / tabItens[[#This Row],[Média]],999.9)</f>
        <v>8.1106719367588944</v>
      </c>
      <c r="M587" s="286">
        <v>0</v>
      </c>
      <c r="N587" s="287">
        <f>tabItens[[#This Row],[VALOR UNIT.]] * tabItens[[#This Row],[LC]]</f>
        <v>0</v>
      </c>
      <c r="O587" s="344" t="s">
        <v>2234</v>
      </c>
      <c r="P587" s="289"/>
      <c r="Q587" s="345"/>
      <c r="R587" s="343"/>
      <c r="S587" s="346"/>
      <c r="T587" s="292">
        <f>ROUNDDOWN(IFERROR(tabItens[[#This Row],[ATA DT.VALID.]] - $D$1,0) / 30,0)</f>
        <v>-1507</v>
      </c>
      <c r="U587" s="277" t="s">
        <v>1716</v>
      </c>
      <c r="V587" s="293">
        <v>1</v>
      </c>
      <c r="W587" s="294" t="s">
        <v>903</v>
      </c>
      <c r="X587" s="295">
        <v>55</v>
      </c>
      <c r="Y587" s="296">
        <v>19</v>
      </c>
      <c r="Z587" s="297">
        <v>2696</v>
      </c>
      <c r="AA587" s="298">
        <v>2023</v>
      </c>
      <c r="AB587" s="299">
        <v>100</v>
      </c>
      <c r="AC587" s="299"/>
      <c r="AD587" s="298"/>
      <c r="AE587" s="299"/>
      <c r="AF587" s="292"/>
      <c r="AG587" s="300" t="s">
        <v>904</v>
      </c>
      <c r="AH587" s="301"/>
      <c r="AI587" s="292">
        <v>92</v>
      </c>
      <c r="AJ587" s="301" t="s">
        <v>892</v>
      </c>
      <c r="AK587" s="301">
        <v>44096</v>
      </c>
      <c r="AL587" s="301">
        <v>44740</v>
      </c>
      <c r="AM587" s="346"/>
      <c r="AN587" s="339"/>
      <c r="AO587" s="302" t="str">
        <f>_xlfn.IFNA(IF(VLOOKUP(tabItens[[#This Row],[CÓDIGO]],tabExcluirDoEstoque[#Data],1,FALSE),"sim",""),"")</f>
        <v/>
      </c>
      <c r="AP587" s="303" t="str">
        <f ca="1">IF(OR(ISBLANK(tabItens[[#This Row],[ATA DT.VALID.]]),tabItens[[#This Row],[ATA DT.VALID.]]="",tabItens[[#This Row],[ATA DT.VALID.]]=" "),"",IF(TYPE(tabItens[[#This Row],[ATA DT.VALID.]])=1,ROUNDUP((tabItens[[#This Row],[ATA DT.VALID.]]-TODAY())/7,0),""))</f>
        <v/>
      </c>
      <c r="AQ587" s="304">
        <v>0</v>
      </c>
      <c r="AR587" s="305" t="str">
        <f>IF(ISBLANK(tabItens[[#This Row],[CÓDIGO]]),"",IFERROR(VLOOKUP(tabItens[[#This Row],[CÓDIGO]],Consumo!$C$3:$AC$862,26,FALSE),0))</f>
        <v>08.2023</v>
      </c>
      <c r="AS587" s="306">
        <f>SUMIF(Consumo!$C$3:$C$862,tabItens[[#This Row],[CÓDIGO]],Consumo!$N$3:$N$862) + SUMIF(Consumo!$C$3:$C$862,tabItens[[#This Row],[CÓDIGO]],Consumo!$O$3:$O$862) + SUMIF(Consumo!$C$3:$C$862,tabItens[[#This Row],[CÓDIGO]],Consumo!$P$3:$P$862) + SUMIF(Consumo!$C$3:$C$862,tabItens[[#This Row],[CÓDIGO]],Consumo!$Q$3:$Q$862)</f>
        <v>125</v>
      </c>
      <c r="AT587" s="306">
        <f>SUMIF(Consumo!$C$3:$C$862,tabItens[[#This Row],[CÓDIGO]],Consumo!$Z$3:$Z$862)</f>
        <v>275</v>
      </c>
      <c r="AU587" s="307">
        <f>SUMIF(Consumo!$C$3:$C$862,tabItens[[#This Row],[CÓDIGO]],Consumo!$AA$3:$AA$862)</f>
        <v>150</v>
      </c>
      <c r="AV587" s="308">
        <f>SUMIF(Consumo!$C$3:$C$862,tabItens[[#This Row],[CÓDIGO]],Consumo!$Y$3:$Y$862)</f>
        <v>21.083333333333332</v>
      </c>
      <c r="AW587" s="281">
        <f>tabItens[[#This Row],[QTDE ATUAL]] + tabItens[[#This Row],[RC QTDE]] + tabItens[[#This Row],[AF SALDO]] + tabItens[[#This Row],[Recentes]]</f>
        <v>271</v>
      </c>
      <c r="AX587" s="309">
        <v>0</v>
      </c>
      <c r="AY587" s="309">
        <v>4</v>
      </c>
      <c r="AZ587" s="309">
        <f>IF(ISBLANK(tabItens[[#This Row],[CÓDIGO]]),"",tabItens[[#This Row],[PontoMês]] * (AZ$2+tabItens[[#This Row],[PontoQtM]]))</f>
        <v>0</v>
      </c>
      <c r="BA587" s="308">
        <f>tabItens[[#This Row],[PontoPed]] - tabItens[[#This Row],[Saldo]] + (1/10)</f>
        <v>-270.89999999999998</v>
      </c>
      <c r="BB587" s="308">
        <f xml:space="preserve"> tabItens[[#This Row],[PontoMês]] * BB$2 - tabItens[[#This Row],[QTDE ATUAL]] - (1/10)</f>
        <v>-171.1</v>
      </c>
      <c r="BC587" s="310">
        <f>IF( tabItens[[#This Row],[PontoPed]]&gt;0, IF(tabItens[[#This Row],[PontoPed]]&lt;1, 1, IF( tabItens[[#This Row],[Saldo]]&gt;tabItens[[#This Row],[PontoPed]], 0, (tabItens[[#This Row],[PontoPed]]-tabItens[[#This Row],[Saldo]])/tabItens[[#This Row],[PontoPed]] ) ), 0 )</f>
        <v>0</v>
      </c>
      <c r="BD587" s="311">
        <f>ROUNDDOWN(IF( OR( AND(tabItens[[#This Row],[PontoPed]]&lt;tabItens[[#This Row],[Saldo]],tabItens[[#This Row],[Saldo]]&gt;0), tabItens[[#This Row],[PontoPed]]=0), 99, IF(AND(tabItens[[#This Row],[Saldo]]=0,tabItens[[#This Row],[PontoPed]]&gt;0), 0, (1-tabItens[[#This Row],[PctAb]])*10 ) ),0)</f>
        <v>99</v>
      </c>
      <c r="BE587" s="312">
        <f>MAX(ROUNDDOWN( IF(tabItens[[#This Row],[Abaixo]] &gt; 0,   tabItens[[#This Row],[Abaixo]] + (tabItens[[#This Row],[PontoMês]] * IF( OR( ISBLANK(tabItens[[#This Row],[ATA Nº/ANO]]), tabItens[[#This Row],[ATA Nº/ANO]] = ""),BE$2,BE$1)),0),0),0)</f>
        <v>0</v>
      </c>
      <c r="BF58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7" s="313">
        <f>SUMIF(Consumo!$C$3:$C$862,tabItens[[#This Row],[CÓDIGO]],Consumo!$E$3:$E$862)</f>
        <v>0</v>
      </c>
      <c r="BH587" s="314">
        <f>IF(AND(tabItens[[#This Row],[Pend]] &gt; 0,tabItens[[#This Row],[Consumo]] &lt;&gt; 0), tabItens[[#This Row],[Pend]] / tabItens[[#This Row],[Consumo]], 0 )</f>
        <v>0</v>
      </c>
      <c r="BI587" s="313"/>
      <c r="BJ587" s="313"/>
      <c r="BK587" s="315" t="s">
        <v>907</v>
      </c>
    </row>
    <row r="588" spans="1:63" x14ac:dyDescent="0.3">
      <c r="A588" s="336">
        <v>140063</v>
      </c>
      <c r="B588" s="277" t="s">
        <v>2054</v>
      </c>
      <c r="C588" s="337" t="s">
        <v>273</v>
      </c>
      <c r="D588" s="338">
        <v>6.11</v>
      </c>
      <c r="E588" s="339"/>
      <c r="F588" s="339"/>
      <c r="G588" s="339" t="s">
        <v>892</v>
      </c>
      <c r="H588" s="281">
        <v>0</v>
      </c>
      <c r="I588" s="340">
        <v>103003</v>
      </c>
      <c r="J588" s="341">
        <v>6.11</v>
      </c>
      <c r="K588" s="342">
        <v>5416</v>
      </c>
      <c r="L588" s="285">
        <f>IF(tabItens[[#This Row],[Média]] &gt; 0, tabItens[[#This Row],[QTDE ATUAL]] / tabItens[[#This Row],[Média]],999.9)</f>
        <v>0</v>
      </c>
      <c r="M588" s="286">
        <v>0</v>
      </c>
      <c r="N588" s="287">
        <f>tabItens[[#This Row],[VALOR UNIT.]] * tabItens[[#This Row],[LC]]</f>
        <v>0</v>
      </c>
      <c r="O588" s="344" t="s">
        <v>2234</v>
      </c>
      <c r="P588" s="289"/>
      <c r="Q588" s="345"/>
      <c r="R588" s="343"/>
      <c r="S588" s="346"/>
      <c r="T588" s="292">
        <f>ROUNDDOWN(IFERROR(tabItens[[#This Row],[ATA DT.VALID.]] - $D$1,0) / 30,0)</f>
        <v>-1507</v>
      </c>
      <c r="U588" s="277" t="s">
        <v>1716</v>
      </c>
      <c r="V588" s="293">
        <v>1</v>
      </c>
      <c r="W588" s="294" t="s">
        <v>903</v>
      </c>
      <c r="X588" s="295">
        <v>55</v>
      </c>
      <c r="Y588" s="296">
        <v>19</v>
      </c>
      <c r="Z588" s="297">
        <v>2375</v>
      </c>
      <c r="AA588" s="298">
        <v>2023</v>
      </c>
      <c r="AB588" s="299">
        <v>4000</v>
      </c>
      <c r="AC588" s="299"/>
      <c r="AD588" s="298"/>
      <c r="AE588" s="299"/>
      <c r="AF588" s="292"/>
      <c r="AG588" s="300" t="s">
        <v>904</v>
      </c>
      <c r="AH588" s="301"/>
      <c r="AI588" s="292">
        <v>2282</v>
      </c>
      <c r="AJ588" s="301">
        <v>44893</v>
      </c>
      <c r="AK588" s="301">
        <v>44096</v>
      </c>
      <c r="AL588" s="301">
        <v>44845</v>
      </c>
      <c r="AM588" s="346"/>
      <c r="AN588" s="339"/>
      <c r="AO588" s="302" t="str">
        <f>_xlfn.IFNA(IF(VLOOKUP(tabItens[[#This Row],[CÓDIGO]],tabExcluirDoEstoque[#Data],1,FALSE),"sim",""),"")</f>
        <v/>
      </c>
      <c r="AP588" s="303" t="str">
        <f ca="1">IF(OR(ISBLANK(tabItens[[#This Row],[ATA DT.VALID.]]),tabItens[[#This Row],[ATA DT.VALID.]]="",tabItens[[#This Row],[ATA DT.VALID.]]=" "),"",IF(TYPE(tabItens[[#This Row],[ATA DT.VALID.]])=1,ROUNDUP((tabItens[[#This Row],[ATA DT.VALID.]]-TODAY())/7,0),""))</f>
        <v/>
      </c>
      <c r="AQ588" s="304">
        <v>0</v>
      </c>
      <c r="AR588" s="305" t="str">
        <f>IF(ISBLANK(tabItens[[#This Row],[CÓDIGO]]),"",IFERROR(VLOOKUP(tabItens[[#This Row],[CÓDIGO]],Consumo!$C$3:$AC$862,26,FALSE),0))</f>
        <v>06.2023</v>
      </c>
      <c r="AS588" s="306">
        <f>SUMIF(Consumo!$C$3:$C$862,tabItens[[#This Row],[CÓDIGO]],Consumo!$N$3:$N$862) + SUMIF(Consumo!$C$3:$C$862,tabItens[[#This Row],[CÓDIGO]],Consumo!$O$3:$O$862) + SUMIF(Consumo!$C$3:$C$862,tabItens[[#This Row],[CÓDIGO]],Consumo!$P$3:$P$862) + SUMIF(Consumo!$C$3:$C$862,tabItens[[#This Row],[CÓDIGO]],Consumo!$Q$3:$Q$862)</f>
        <v>124</v>
      </c>
      <c r="AT588" s="306">
        <f>SUMIF(Consumo!$C$3:$C$862,tabItens[[#This Row],[CÓDIGO]],Consumo!$Z$3:$Z$862)</f>
        <v>7004</v>
      </c>
      <c r="AU588" s="307">
        <f>SUMIF(Consumo!$C$3:$C$862,tabItens[[#This Row],[CÓDIGO]],Consumo!$AA$3:$AA$862)</f>
        <v>1300</v>
      </c>
      <c r="AV588" s="308">
        <f>SUMIF(Consumo!$C$3:$C$862,tabItens[[#This Row],[CÓDIGO]],Consumo!$Y$3:$Y$862)</f>
        <v>583.66666666666663</v>
      </c>
      <c r="AW588" s="281">
        <f>tabItens[[#This Row],[QTDE ATUAL]] + tabItens[[#This Row],[RC QTDE]] + tabItens[[#This Row],[AF SALDO]] + tabItens[[#This Row],[Recentes]]</f>
        <v>4000</v>
      </c>
      <c r="AX588" s="309">
        <v>209</v>
      </c>
      <c r="AY588" s="309">
        <v>4</v>
      </c>
      <c r="AZ588" s="309">
        <f>IF(ISBLANK(tabItens[[#This Row],[CÓDIGO]]),"",tabItens[[#This Row],[PontoMês]] * (AZ$2+tabItens[[#This Row],[PontoQtM]]))</f>
        <v>836</v>
      </c>
      <c r="BA588" s="308">
        <f>tabItens[[#This Row],[PontoPed]] - tabItens[[#This Row],[Saldo]] + (1/10)</f>
        <v>-3163.9</v>
      </c>
      <c r="BB588" s="308">
        <f xml:space="preserve"> tabItens[[#This Row],[PontoMês]] * BB$2 - tabItens[[#This Row],[QTDE ATUAL]] - (1/10)</f>
        <v>208.9</v>
      </c>
      <c r="BC588" s="310">
        <f>IF( tabItens[[#This Row],[PontoPed]]&gt;0, IF(tabItens[[#This Row],[PontoPed]]&lt;1, 1, IF( tabItens[[#This Row],[Saldo]]&gt;tabItens[[#This Row],[PontoPed]], 0, (tabItens[[#This Row],[PontoPed]]-tabItens[[#This Row],[Saldo]])/tabItens[[#This Row],[PontoPed]] ) ), 0 )</f>
        <v>0</v>
      </c>
      <c r="BD588" s="311">
        <f>ROUNDDOWN(IF( OR( AND(tabItens[[#This Row],[PontoPed]]&lt;tabItens[[#This Row],[Saldo]],tabItens[[#This Row],[Saldo]]&gt;0), tabItens[[#This Row],[PontoPed]]=0), 99, IF(AND(tabItens[[#This Row],[Saldo]]=0,tabItens[[#This Row],[PontoPed]]&gt;0), 0, (1-tabItens[[#This Row],[PctAb]])*10 ) ),0)</f>
        <v>99</v>
      </c>
      <c r="BE588" s="312">
        <f>MAX(ROUNDDOWN( IF(tabItens[[#This Row],[Abaixo]] &gt; 0,   tabItens[[#This Row],[Abaixo]] + (tabItens[[#This Row],[PontoMês]] * IF( OR( ISBLANK(tabItens[[#This Row],[ATA Nº/ANO]]), tabItens[[#This Row],[ATA Nº/ANO]] = ""),BE$2,BE$1)),0),0),0)</f>
        <v>0</v>
      </c>
      <c r="BF58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8" s="313">
        <f>SUMIF(Consumo!$C$3:$C$862,tabItens[[#This Row],[CÓDIGO]],Consumo!$E$3:$E$862)</f>
        <v>579</v>
      </c>
      <c r="BH588" s="314">
        <f>IF(AND(tabItens[[#This Row],[Pend]] &gt; 0,tabItens[[#This Row],[Consumo]] &lt;&gt; 0), tabItens[[#This Row],[Pend]] / tabItens[[#This Row],[Consumo]], 0 )</f>
        <v>8.2667047401484867E-2</v>
      </c>
      <c r="BI588" s="313"/>
      <c r="BJ588" s="313"/>
      <c r="BK588" s="315" t="s">
        <v>907</v>
      </c>
    </row>
    <row r="589" spans="1:63" x14ac:dyDescent="0.3">
      <c r="A589" s="336">
        <v>140241</v>
      </c>
      <c r="B589" s="277" t="s">
        <v>2057</v>
      </c>
      <c r="C589" s="337" t="s">
        <v>273</v>
      </c>
      <c r="D589" s="338">
        <v>3.32</v>
      </c>
      <c r="E589" s="339"/>
      <c r="F589" s="339"/>
      <c r="G589" s="339" t="s">
        <v>892</v>
      </c>
      <c r="H589" s="281">
        <v>0</v>
      </c>
      <c r="I589" s="340">
        <v>103003</v>
      </c>
      <c r="J589" s="341">
        <v>3.32</v>
      </c>
      <c r="K589" s="342">
        <v>1458</v>
      </c>
      <c r="L589" s="285">
        <f>IF(tabItens[[#This Row],[Média]] &gt; 0, tabItens[[#This Row],[QTDE ATUAL]] / tabItens[[#This Row],[Média]],999.9)</f>
        <v>0</v>
      </c>
      <c r="M589" s="286">
        <v>0</v>
      </c>
      <c r="N589" s="287">
        <f>tabItens[[#This Row],[VALOR UNIT.]] * tabItens[[#This Row],[LC]]</f>
        <v>0</v>
      </c>
      <c r="O589" s="344" t="s">
        <v>2234</v>
      </c>
      <c r="P589" s="289"/>
      <c r="Q589" s="345"/>
      <c r="R589" s="343"/>
      <c r="S589" s="346"/>
      <c r="T589" s="292">
        <f>ROUNDDOWN(IFERROR(tabItens[[#This Row],[ATA DT.VALID.]] - $D$1,0) / 30,0)</f>
        <v>-1507</v>
      </c>
      <c r="U589" s="277" t="s">
        <v>1716</v>
      </c>
      <c r="V589" s="293">
        <v>1</v>
      </c>
      <c r="W589" s="294" t="s">
        <v>903</v>
      </c>
      <c r="X589" s="295">
        <v>55</v>
      </c>
      <c r="Y589" s="296">
        <v>19</v>
      </c>
      <c r="Z589" s="297">
        <v>10083</v>
      </c>
      <c r="AA589" s="298">
        <v>2023</v>
      </c>
      <c r="AB589" s="299">
        <v>500</v>
      </c>
      <c r="AC589" s="299"/>
      <c r="AD589" s="298"/>
      <c r="AE589" s="299"/>
      <c r="AF589" s="292"/>
      <c r="AG589" s="300" t="s">
        <v>904</v>
      </c>
      <c r="AH589" s="301"/>
      <c r="AI589" s="292">
        <v>520</v>
      </c>
      <c r="AJ589" s="301" t="s">
        <v>892</v>
      </c>
      <c r="AK589" s="301">
        <v>44132</v>
      </c>
      <c r="AL589" s="301">
        <v>44623</v>
      </c>
      <c r="AM589" s="346"/>
      <c r="AN589" s="339"/>
      <c r="AO589" s="302" t="str">
        <f>_xlfn.IFNA(IF(VLOOKUP(tabItens[[#This Row],[CÓDIGO]],tabExcluirDoEstoque[#Data],1,FALSE),"sim",""),"")</f>
        <v/>
      </c>
      <c r="AP589" s="303" t="str">
        <f ca="1">IF(OR(ISBLANK(tabItens[[#This Row],[ATA DT.VALID.]]),tabItens[[#This Row],[ATA DT.VALID.]]="",tabItens[[#This Row],[ATA DT.VALID.]]=" "),"",IF(TYPE(tabItens[[#This Row],[ATA DT.VALID.]])=1,ROUNDUP((tabItens[[#This Row],[ATA DT.VALID.]]-TODAY())/7,0),""))</f>
        <v/>
      </c>
      <c r="AQ589" s="304">
        <v>0</v>
      </c>
      <c r="AR589" s="305" t="str">
        <f>IF(ISBLANK(tabItens[[#This Row],[CÓDIGO]]),"",IFERROR(VLOOKUP(tabItens[[#This Row],[CÓDIGO]],Consumo!$C$3:$AC$862,26,FALSE),0))</f>
        <v>08.2023</v>
      </c>
      <c r="AS589" s="306">
        <f>SUMIF(Consumo!$C$3:$C$862,tabItens[[#This Row],[CÓDIGO]],Consumo!$N$3:$N$862) + SUMIF(Consumo!$C$3:$C$862,tabItens[[#This Row],[CÓDIGO]],Consumo!$O$3:$O$862) + SUMIF(Consumo!$C$3:$C$862,tabItens[[#This Row],[CÓDIGO]],Consumo!$P$3:$P$862) + SUMIF(Consumo!$C$3:$C$862,tabItens[[#This Row],[CÓDIGO]],Consumo!$Q$3:$Q$862)</f>
        <v>526</v>
      </c>
      <c r="AT589" s="306">
        <f>SUMIF(Consumo!$C$3:$C$862,tabItens[[#This Row],[CÓDIGO]],Consumo!$Z$3:$Z$862)</f>
        <v>1752</v>
      </c>
      <c r="AU589" s="307">
        <f>SUMIF(Consumo!$C$3:$C$862,tabItens[[#This Row],[CÓDIGO]],Consumo!$AA$3:$AA$862)</f>
        <v>420</v>
      </c>
      <c r="AV589" s="308">
        <f>SUMIF(Consumo!$C$3:$C$862,tabItens[[#This Row],[CÓDIGO]],Consumo!$Y$3:$Y$862)</f>
        <v>146</v>
      </c>
      <c r="AW589" s="281">
        <f>tabItens[[#This Row],[QTDE ATUAL]] + tabItens[[#This Row],[RC QTDE]] + tabItens[[#This Row],[AF SALDO]] + tabItens[[#This Row],[Recentes]]</f>
        <v>500</v>
      </c>
      <c r="AX589" s="309">
        <v>78</v>
      </c>
      <c r="AY589" s="309">
        <v>4</v>
      </c>
      <c r="AZ589" s="309">
        <f>IF(ISBLANK(tabItens[[#This Row],[CÓDIGO]]),"",tabItens[[#This Row],[PontoMês]] * (AZ$2+tabItens[[#This Row],[PontoQtM]]))</f>
        <v>312</v>
      </c>
      <c r="BA589" s="308">
        <f>tabItens[[#This Row],[PontoPed]] - tabItens[[#This Row],[Saldo]] + (1/10)</f>
        <v>-187.9</v>
      </c>
      <c r="BB589" s="308">
        <f xml:space="preserve"> tabItens[[#This Row],[PontoMês]] * BB$2 - tabItens[[#This Row],[QTDE ATUAL]] - (1/10)</f>
        <v>77.900000000000006</v>
      </c>
      <c r="BC589" s="310">
        <f>IF( tabItens[[#This Row],[PontoPed]]&gt;0, IF(tabItens[[#This Row],[PontoPed]]&lt;1, 1, IF( tabItens[[#This Row],[Saldo]]&gt;tabItens[[#This Row],[PontoPed]], 0, (tabItens[[#This Row],[PontoPed]]-tabItens[[#This Row],[Saldo]])/tabItens[[#This Row],[PontoPed]] ) ), 0 )</f>
        <v>0</v>
      </c>
      <c r="BD589" s="311">
        <f>ROUNDDOWN(IF( OR( AND(tabItens[[#This Row],[PontoPed]]&lt;tabItens[[#This Row],[Saldo]],tabItens[[#This Row],[Saldo]]&gt;0), tabItens[[#This Row],[PontoPed]]=0), 99, IF(AND(tabItens[[#This Row],[Saldo]]=0,tabItens[[#This Row],[PontoPed]]&gt;0), 0, (1-tabItens[[#This Row],[PctAb]])*10 ) ),0)</f>
        <v>99</v>
      </c>
      <c r="BE589" s="312">
        <f>MAX(ROUNDDOWN( IF(tabItens[[#This Row],[Abaixo]] &gt; 0,   tabItens[[#This Row],[Abaixo]] + (tabItens[[#This Row],[PontoMês]] * IF( OR( ISBLANK(tabItens[[#This Row],[ATA Nº/ANO]]), tabItens[[#This Row],[ATA Nº/ANO]] = ""),BE$2,BE$1)),0),0),0)</f>
        <v>0</v>
      </c>
      <c r="BF58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89" s="313">
        <f>SUMIF(Consumo!$C$3:$C$862,tabItens[[#This Row],[CÓDIGO]],Consumo!$E$3:$E$862)</f>
        <v>194</v>
      </c>
      <c r="BH589" s="314">
        <f>IF(AND(tabItens[[#This Row],[Pend]] &gt; 0,tabItens[[#This Row],[Consumo]] &lt;&gt; 0), tabItens[[#This Row],[Pend]] / tabItens[[#This Row],[Consumo]], 0 )</f>
        <v>0.11073059360730593</v>
      </c>
      <c r="BI589" s="313"/>
      <c r="BJ589" s="313"/>
      <c r="BK589" s="315" t="s">
        <v>907</v>
      </c>
    </row>
    <row r="590" spans="1:63" x14ac:dyDescent="0.3">
      <c r="A590" s="336">
        <v>140242</v>
      </c>
      <c r="B590" s="277" t="s">
        <v>2058</v>
      </c>
      <c r="C590" s="337" t="s">
        <v>273</v>
      </c>
      <c r="D590" s="338">
        <v>15.5</v>
      </c>
      <c r="E590" s="339"/>
      <c r="F590" s="339"/>
      <c r="G590" s="339" t="s">
        <v>892</v>
      </c>
      <c r="H590" s="281">
        <v>933</v>
      </c>
      <c r="I590" s="340">
        <v>103003</v>
      </c>
      <c r="J590" s="341">
        <v>15.5</v>
      </c>
      <c r="K590" s="342">
        <v>985</v>
      </c>
      <c r="L590" s="285">
        <f>IF(tabItens[[#This Row],[Média]] &gt; 0, tabItens[[#This Row],[QTDE ATUAL]] / tabItens[[#This Row],[Média]],999.9)</f>
        <v>12.810068649885585</v>
      </c>
      <c r="M590" s="286">
        <v>0</v>
      </c>
      <c r="N590" s="287">
        <f>tabItens[[#This Row],[VALOR UNIT.]] * tabItens[[#This Row],[LC]]</f>
        <v>0</v>
      </c>
      <c r="O590" s="344" t="s">
        <v>2234</v>
      </c>
      <c r="P590" s="289"/>
      <c r="Q590" s="345"/>
      <c r="R590" s="343"/>
      <c r="S590" s="346"/>
      <c r="T590" s="292">
        <f>ROUNDDOWN(IFERROR(tabItens[[#This Row],[ATA DT.VALID.]] - $D$1,0) / 30,0)</f>
        <v>-1507</v>
      </c>
      <c r="U590" s="277" t="s">
        <v>1716</v>
      </c>
      <c r="V590" s="293">
        <v>1</v>
      </c>
      <c r="W590" s="294" t="s">
        <v>903</v>
      </c>
      <c r="X590" s="295">
        <v>55</v>
      </c>
      <c r="Y590" s="296">
        <v>19</v>
      </c>
      <c r="Z590" s="297"/>
      <c r="AA590" s="298"/>
      <c r="AB590" s="299"/>
      <c r="AC590" s="299"/>
      <c r="AD590" s="298"/>
      <c r="AE590" s="299"/>
      <c r="AF590" s="292"/>
      <c r="AG590" s="300" t="s">
        <v>904</v>
      </c>
      <c r="AH590" s="301"/>
      <c r="AI590" s="292">
        <v>328</v>
      </c>
      <c r="AJ590" s="301">
        <v>44876</v>
      </c>
      <c r="AK590" s="301">
        <v>44132</v>
      </c>
      <c r="AL590" s="301">
        <v>44845</v>
      </c>
      <c r="AM590" s="346"/>
      <c r="AN590" s="339"/>
      <c r="AO590" s="302" t="str">
        <f>_xlfn.IFNA(IF(VLOOKUP(tabItens[[#This Row],[CÓDIGO]],tabExcluirDoEstoque[#Data],1,FALSE),"sim",""),"")</f>
        <v/>
      </c>
      <c r="AP590" s="303" t="str">
        <f ca="1">IF(OR(ISBLANK(tabItens[[#This Row],[ATA DT.VALID.]]),tabItens[[#This Row],[ATA DT.VALID.]]="",tabItens[[#This Row],[ATA DT.VALID.]]=" "),"",IF(TYPE(tabItens[[#This Row],[ATA DT.VALID.]])=1,ROUNDUP((tabItens[[#This Row],[ATA DT.VALID.]]-TODAY())/7,0),""))</f>
        <v/>
      </c>
      <c r="AQ590" s="304">
        <v>0</v>
      </c>
      <c r="AR590" s="305" t="str">
        <f>IF(ISBLANK(tabItens[[#This Row],[CÓDIGO]]),"",IFERROR(VLOOKUP(tabItens[[#This Row],[CÓDIGO]],Consumo!$C$3:$AC$862,26,FALSE),0))</f>
        <v>05.2023</v>
      </c>
      <c r="AS590" s="306">
        <f>SUMIF(Consumo!$C$3:$C$862,tabItens[[#This Row],[CÓDIGO]],Consumo!$N$3:$N$862) + SUMIF(Consumo!$C$3:$C$862,tabItens[[#This Row],[CÓDIGO]],Consumo!$O$3:$O$862) + SUMIF(Consumo!$C$3:$C$862,tabItens[[#This Row],[CÓDIGO]],Consumo!$P$3:$P$862) + SUMIF(Consumo!$C$3:$C$862,tabItens[[#This Row],[CÓDIGO]],Consumo!$Q$3:$Q$862)</f>
        <v>0</v>
      </c>
      <c r="AT590" s="306">
        <f>SUMIF(Consumo!$C$3:$C$862,tabItens[[#This Row],[CÓDIGO]],Consumo!$Z$3:$Z$862)</f>
        <v>985</v>
      </c>
      <c r="AU590" s="307">
        <f>SUMIF(Consumo!$C$3:$C$862,tabItens[[#This Row],[CÓDIGO]],Consumo!$AA$3:$AA$862)</f>
        <v>500</v>
      </c>
      <c r="AV590" s="308">
        <f>SUMIF(Consumo!$C$3:$C$862,tabItens[[#This Row],[CÓDIGO]],Consumo!$Y$3:$Y$862)</f>
        <v>72.833333333333329</v>
      </c>
      <c r="AW590" s="281">
        <f>tabItens[[#This Row],[QTDE ATUAL]] + tabItens[[#This Row],[RC QTDE]] + tabItens[[#This Row],[AF SALDO]] + tabItens[[#This Row],[Recentes]]</f>
        <v>933</v>
      </c>
      <c r="AX590" s="309">
        <v>0</v>
      </c>
      <c r="AY590" s="309">
        <v>4</v>
      </c>
      <c r="AZ590" s="309">
        <f>IF(ISBLANK(tabItens[[#This Row],[CÓDIGO]]),"",tabItens[[#This Row],[PontoMês]] * (AZ$2+tabItens[[#This Row],[PontoQtM]]))</f>
        <v>0</v>
      </c>
      <c r="BA590" s="308">
        <f>tabItens[[#This Row],[PontoPed]] - tabItens[[#This Row],[Saldo]] + (1/10)</f>
        <v>-932.9</v>
      </c>
      <c r="BB590" s="308">
        <f xml:space="preserve"> tabItens[[#This Row],[PontoMês]] * BB$2 - tabItens[[#This Row],[QTDE ATUAL]] - (1/10)</f>
        <v>-933.1</v>
      </c>
      <c r="BC590" s="310">
        <f>IF( tabItens[[#This Row],[PontoPed]]&gt;0, IF(tabItens[[#This Row],[PontoPed]]&lt;1, 1, IF( tabItens[[#This Row],[Saldo]]&gt;tabItens[[#This Row],[PontoPed]], 0, (tabItens[[#This Row],[PontoPed]]-tabItens[[#This Row],[Saldo]])/tabItens[[#This Row],[PontoPed]] ) ), 0 )</f>
        <v>0</v>
      </c>
      <c r="BD590" s="311">
        <f>ROUNDDOWN(IF( OR( AND(tabItens[[#This Row],[PontoPed]]&lt;tabItens[[#This Row],[Saldo]],tabItens[[#This Row],[Saldo]]&gt;0), tabItens[[#This Row],[PontoPed]]=0), 99, IF(AND(tabItens[[#This Row],[Saldo]]=0,tabItens[[#This Row],[PontoPed]]&gt;0), 0, (1-tabItens[[#This Row],[PctAb]])*10 ) ),0)</f>
        <v>99</v>
      </c>
      <c r="BE590" s="312">
        <f>MAX(ROUNDDOWN( IF(tabItens[[#This Row],[Abaixo]] &gt; 0,   tabItens[[#This Row],[Abaixo]] + (tabItens[[#This Row],[PontoMês]] * IF( OR( ISBLANK(tabItens[[#This Row],[ATA Nº/ANO]]), tabItens[[#This Row],[ATA Nº/ANO]] = ""),BE$2,BE$1)),0),0),0)</f>
        <v>0</v>
      </c>
      <c r="BF59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0" s="313">
        <f>SUMIF(Consumo!$C$3:$C$862,tabItens[[#This Row],[CÓDIGO]],Consumo!$E$3:$E$862)</f>
        <v>0</v>
      </c>
      <c r="BH590" s="314">
        <f>IF(AND(tabItens[[#This Row],[Pend]] &gt; 0,tabItens[[#This Row],[Consumo]] &lt;&gt; 0), tabItens[[#This Row],[Pend]] / tabItens[[#This Row],[Consumo]], 0 )</f>
        <v>0</v>
      </c>
      <c r="BI590" s="313"/>
      <c r="BJ590" s="313"/>
      <c r="BK590" s="315" t="s">
        <v>907</v>
      </c>
    </row>
    <row r="591" spans="1:63" x14ac:dyDescent="0.3">
      <c r="A591" s="336">
        <v>77819</v>
      </c>
      <c r="B591" s="277" t="s">
        <v>1478</v>
      </c>
      <c r="C591" s="337" t="s">
        <v>394</v>
      </c>
      <c r="D591" s="338">
        <v>27.65</v>
      </c>
      <c r="E591" s="339"/>
      <c r="F591" s="339"/>
      <c r="G591" s="339" t="s">
        <v>892</v>
      </c>
      <c r="H591" s="281">
        <v>3044</v>
      </c>
      <c r="I591" s="340">
        <v>103003</v>
      </c>
      <c r="J591" s="341">
        <v>27.65</v>
      </c>
      <c r="K591" s="342">
        <v>1696</v>
      </c>
      <c r="L591" s="285">
        <f>IF(tabItens[[#This Row],[Média]] &gt; 0, tabItens[[#This Row],[QTDE ATUAL]] / tabItens[[#This Row],[Média]],999.9)</f>
        <v>12.957786449095424</v>
      </c>
      <c r="M591" s="286">
        <v>0</v>
      </c>
      <c r="N591" s="287">
        <f>tabItens[[#This Row],[VALOR UNIT.]] * tabItens[[#This Row],[LC]]</f>
        <v>0</v>
      </c>
      <c r="O591" s="344" t="s">
        <v>2185</v>
      </c>
      <c r="P591" s="289"/>
      <c r="Q591" s="345"/>
      <c r="R591" s="343"/>
      <c r="S591" s="346"/>
      <c r="T591" s="292">
        <f>ROUNDDOWN(IFERROR(tabItens[[#This Row],[ATA DT.VALID.]] - $D$1,0) / 30,0)</f>
        <v>-1507</v>
      </c>
      <c r="U591" s="277" t="s">
        <v>1479</v>
      </c>
      <c r="V591" s="293">
        <v>1</v>
      </c>
      <c r="W591" s="294" t="s">
        <v>2103</v>
      </c>
      <c r="X591" s="295">
        <v>52</v>
      </c>
      <c r="Y591" s="296">
        <v>15</v>
      </c>
      <c r="Z591" s="297">
        <v>2998</v>
      </c>
      <c r="AA591" s="298">
        <v>2023</v>
      </c>
      <c r="AB591" s="299">
        <v>500</v>
      </c>
      <c r="AC591" s="299"/>
      <c r="AD591" s="298"/>
      <c r="AE591" s="299"/>
      <c r="AF591" s="292"/>
      <c r="AG591" s="300" t="s">
        <v>904</v>
      </c>
      <c r="AH591" s="301"/>
      <c r="AI591" s="292">
        <v>1266</v>
      </c>
      <c r="AJ591" s="301">
        <v>44942</v>
      </c>
      <c r="AK591" s="301">
        <v>38065</v>
      </c>
      <c r="AL591" s="301">
        <v>44895</v>
      </c>
      <c r="AM591" s="346"/>
      <c r="AN591" s="339"/>
      <c r="AO591" s="302" t="str">
        <f>_xlfn.IFNA(IF(VLOOKUP(tabItens[[#This Row],[CÓDIGO]],tabExcluirDoEstoque[#Data],1,FALSE),"sim",""),"")</f>
        <v/>
      </c>
      <c r="AP591" s="303" t="str">
        <f ca="1">IF(OR(ISBLANK(tabItens[[#This Row],[ATA DT.VALID.]]),tabItens[[#This Row],[ATA DT.VALID.]]="",tabItens[[#This Row],[ATA DT.VALID.]]=" "),"",IF(TYPE(tabItens[[#This Row],[ATA DT.VALID.]])=1,ROUNDUP((tabItens[[#This Row],[ATA DT.VALID.]]-TODAY())/7,0),""))</f>
        <v/>
      </c>
      <c r="AQ591" s="304">
        <v>0</v>
      </c>
      <c r="AR591" s="305" t="str">
        <f>IF(ISBLANK(tabItens[[#This Row],[CÓDIGO]]),"",IFERROR(VLOOKUP(tabItens[[#This Row],[CÓDIGO]],Consumo!$C$3:$AC$862,26,FALSE),0))</f>
        <v>09.2023</v>
      </c>
      <c r="AS591" s="306">
        <f>SUMIF(Consumo!$C$3:$C$862,tabItens[[#This Row],[CÓDIGO]],Consumo!$N$3:$N$862) + SUMIF(Consumo!$C$3:$C$862,tabItens[[#This Row],[CÓDIGO]],Consumo!$O$3:$O$862) + SUMIF(Consumo!$C$3:$C$862,tabItens[[#This Row],[CÓDIGO]],Consumo!$P$3:$P$862) + SUMIF(Consumo!$C$3:$C$862,tabItens[[#This Row],[CÓDIGO]],Consumo!$Q$3:$Q$862)</f>
        <v>977</v>
      </c>
      <c r="AT591" s="306">
        <f>SUMIF(Consumo!$C$3:$C$862,tabItens[[#This Row],[CÓDIGO]],Consumo!$Z$3:$Z$862)</f>
        <v>2819</v>
      </c>
      <c r="AU591" s="307">
        <f>SUMIF(Consumo!$C$3:$C$862,tabItens[[#This Row],[CÓDIGO]],Consumo!$AA$3:$AA$862)</f>
        <v>380</v>
      </c>
      <c r="AV591" s="308">
        <f>SUMIF(Consumo!$C$3:$C$862,tabItens[[#This Row],[CÓDIGO]],Consumo!$Y$3:$Y$862)</f>
        <v>234.91666666666666</v>
      </c>
      <c r="AW591" s="281">
        <f>tabItens[[#This Row],[QTDE ATUAL]] + tabItens[[#This Row],[RC QTDE]] + tabItens[[#This Row],[AF SALDO]] + tabItens[[#This Row],[Recentes]]</f>
        <v>3544</v>
      </c>
      <c r="AX591" s="309">
        <v>123</v>
      </c>
      <c r="AY591" s="309">
        <v>4</v>
      </c>
      <c r="AZ591" s="309">
        <f>IF(ISBLANK(tabItens[[#This Row],[CÓDIGO]]),"",tabItens[[#This Row],[PontoMês]] * (AZ$2+tabItens[[#This Row],[PontoQtM]]))</f>
        <v>492</v>
      </c>
      <c r="BA591" s="308">
        <f>tabItens[[#This Row],[PontoPed]] - tabItens[[#This Row],[Saldo]] + (1/10)</f>
        <v>-3051.9</v>
      </c>
      <c r="BB591" s="308">
        <f xml:space="preserve"> tabItens[[#This Row],[PontoMês]] * BB$2 - tabItens[[#This Row],[QTDE ATUAL]] - (1/10)</f>
        <v>-2921.1</v>
      </c>
      <c r="BC591" s="310">
        <f>IF( tabItens[[#This Row],[PontoPed]]&gt;0, IF(tabItens[[#This Row],[PontoPed]]&lt;1, 1, IF( tabItens[[#This Row],[Saldo]]&gt;tabItens[[#This Row],[PontoPed]], 0, (tabItens[[#This Row],[PontoPed]]-tabItens[[#This Row],[Saldo]])/tabItens[[#This Row],[PontoPed]] ) ), 0 )</f>
        <v>0</v>
      </c>
      <c r="BD591" s="311">
        <f>ROUNDDOWN(IF( OR( AND(tabItens[[#This Row],[PontoPed]]&lt;tabItens[[#This Row],[Saldo]],tabItens[[#This Row],[Saldo]]&gt;0), tabItens[[#This Row],[PontoPed]]=0), 99, IF(AND(tabItens[[#This Row],[Saldo]]=0,tabItens[[#This Row],[PontoPed]]&gt;0), 0, (1-tabItens[[#This Row],[PctAb]])*10 ) ),0)</f>
        <v>99</v>
      </c>
      <c r="BE591" s="312">
        <f>MAX(ROUNDDOWN( IF(tabItens[[#This Row],[Abaixo]] &gt; 0,   tabItens[[#This Row],[Abaixo]] + (tabItens[[#This Row],[PontoMês]] * IF( OR( ISBLANK(tabItens[[#This Row],[ATA Nº/ANO]]), tabItens[[#This Row],[ATA Nº/ANO]] = ""),BE$2,BE$1)),0),0),0)</f>
        <v>0</v>
      </c>
      <c r="BF59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1" s="313">
        <f>SUMIF(Consumo!$C$3:$C$862,tabItens[[#This Row],[CÓDIGO]],Consumo!$E$3:$E$862)</f>
        <v>0</v>
      </c>
      <c r="BH591" s="314">
        <f>IF(AND(tabItens[[#This Row],[Pend]] &gt; 0,tabItens[[#This Row],[Consumo]] &lt;&gt; 0), tabItens[[#This Row],[Pend]] / tabItens[[#This Row],[Consumo]], 0 )</f>
        <v>0</v>
      </c>
      <c r="BI591" s="313"/>
      <c r="BJ591" s="313"/>
      <c r="BK591" s="315" t="s">
        <v>907</v>
      </c>
    </row>
    <row r="592" spans="1:63" x14ac:dyDescent="0.3">
      <c r="A592" s="336">
        <v>115282</v>
      </c>
      <c r="B592" s="277" t="s">
        <v>1755</v>
      </c>
      <c r="C592" s="337" t="s">
        <v>394</v>
      </c>
      <c r="D592" s="338">
        <v>39.9</v>
      </c>
      <c r="E592" s="339"/>
      <c r="F592" s="339"/>
      <c r="G592" s="339" t="s">
        <v>892</v>
      </c>
      <c r="H592" s="281">
        <v>1080</v>
      </c>
      <c r="I592" s="340">
        <v>103003</v>
      </c>
      <c r="J592" s="341">
        <v>39.9</v>
      </c>
      <c r="K592" s="342">
        <v>477</v>
      </c>
      <c r="L592" s="285">
        <f>IF(tabItens[[#This Row],[Média]] &gt; 0, tabItens[[#This Row],[QTDE ATUAL]] / tabItens[[#This Row],[Média]],999.9)</f>
        <v>24.685714285714287</v>
      </c>
      <c r="M592" s="286">
        <v>0</v>
      </c>
      <c r="N592" s="287">
        <f>tabItens[[#This Row],[VALOR UNIT.]] * tabItens[[#This Row],[LC]]</f>
        <v>0</v>
      </c>
      <c r="O592" s="344" t="s">
        <v>2209</v>
      </c>
      <c r="P592" s="289"/>
      <c r="Q592" s="345"/>
      <c r="R592" s="343"/>
      <c r="S592" s="346"/>
      <c r="T592" s="292">
        <f>ROUNDDOWN(IFERROR(tabItens[[#This Row],[ATA DT.VALID.]] - $D$1,0) / 30,0)</f>
        <v>-1507</v>
      </c>
      <c r="U592" s="277" t="s">
        <v>1756</v>
      </c>
      <c r="V592" s="293">
        <v>1</v>
      </c>
      <c r="W592" s="294" t="s">
        <v>2103</v>
      </c>
      <c r="X592" s="295">
        <v>73</v>
      </c>
      <c r="Y592" s="296">
        <v>10</v>
      </c>
      <c r="Z592" s="297">
        <v>2924</v>
      </c>
      <c r="AA592" s="298">
        <v>2023</v>
      </c>
      <c r="AB592" s="299">
        <v>1000</v>
      </c>
      <c r="AC592" s="299"/>
      <c r="AD592" s="298"/>
      <c r="AE592" s="299"/>
      <c r="AF592" s="292"/>
      <c r="AG592" s="300" t="s">
        <v>904</v>
      </c>
      <c r="AH592" s="301"/>
      <c r="AI592" s="292">
        <v>198</v>
      </c>
      <c r="AJ592" s="301">
        <v>44914</v>
      </c>
      <c r="AK592" s="301">
        <v>40312</v>
      </c>
      <c r="AL592" s="301">
        <v>45076</v>
      </c>
      <c r="AM592" s="346"/>
      <c r="AN592" s="339"/>
      <c r="AO592" s="302" t="str">
        <f>_xlfn.IFNA(IF(VLOOKUP(tabItens[[#This Row],[CÓDIGO]],tabExcluirDoEstoque[#Data],1,FALSE),"sim",""),"")</f>
        <v/>
      </c>
      <c r="AP592" s="303" t="str">
        <f ca="1">IF(OR(ISBLANK(tabItens[[#This Row],[ATA DT.VALID.]]),tabItens[[#This Row],[ATA DT.VALID.]]="",tabItens[[#This Row],[ATA DT.VALID.]]=" "),"",IF(TYPE(tabItens[[#This Row],[ATA DT.VALID.]])=1,ROUNDUP((tabItens[[#This Row],[ATA DT.VALID.]]-TODAY())/7,0),""))</f>
        <v/>
      </c>
      <c r="AQ592" s="304">
        <v>0</v>
      </c>
      <c r="AR592" s="305" t="str">
        <f>IF(ISBLANK(tabItens[[#This Row],[CÓDIGO]]),"",IFERROR(VLOOKUP(tabItens[[#This Row],[CÓDIGO]],Consumo!$C$3:$AC$862,26,FALSE),0))</f>
        <v>09.2023</v>
      </c>
      <c r="AS592" s="306">
        <f>SUMIF(Consumo!$C$3:$C$862,tabItens[[#This Row],[CÓDIGO]],Consumo!$N$3:$N$862) + SUMIF(Consumo!$C$3:$C$862,tabItens[[#This Row],[CÓDIGO]],Consumo!$O$3:$O$862) + SUMIF(Consumo!$C$3:$C$862,tabItens[[#This Row],[CÓDIGO]],Consumo!$P$3:$P$862) + SUMIF(Consumo!$C$3:$C$862,tabItens[[#This Row],[CÓDIGO]],Consumo!$Q$3:$Q$862)</f>
        <v>108</v>
      </c>
      <c r="AT592" s="306">
        <f>SUMIF(Consumo!$C$3:$C$862,tabItens[[#This Row],[CÓDIGO]],Consumo!$Z$3:$Z$862)</f>
        <v>594</v>
      </c>
      <c r="AU592" s="307">
        <f>SUMIF(Consumo!$C$3:$C$862,tabItens[[#This Row],[CÓDIGO]],Consumo!$AA$3:$AA$862)</f>
        <v>250</v>
      </c>
      <c r="AV592" s="308">
        <f>SUMIF(Consumo!$C$3:$C$862,tabItens[[#This Row],[CÓDIGO]],Consumo!$Y$3:$Y$862)</f>
        <v>43.75</v>
      </c>
      <c r="AW592" s="281">
        <f>tabItens[[#This Row],[QTDE ATUAL]] + tabItens[[#This Row],[RC QTDE]] + tabItens[[#This Row],[AF SALDO]] + tabItens[[#This Row],[Recentes]]</f>
        <v>2080</v>
      </c>
      <c r="AX592" s="309">
        <v>37</v>
      </c>
      <c r="AY592" s="309">
        <v>4</v>
      </c>
      <c r="AZ592" s="309">
        <f>IF(ISBLANK(tabItens[[#This Row],[CÓDIGO]]),"",tabItens[[#This Row],[PontoMês]] * (AZ$2+tabItens[[#This Row],[PontoQtM]]))</f>
        <v>148</v>
      </c>
      <c r="BA592" s="308">
        <f>tabItens[[#This Row],[PontoPed]] - tabItens[[#This Row],[Saldo]] + (1/10)</f>
        <v>-1931.9</v>
      </c>
      <c r="BB592" s="308">
        <f xml:space="preserve"> tabItens[[#This Row],[PontoMês]] * BB$2 - tabItens[[#This Row],[QTDE ATUAL]] - (1/10)</f>
        <v>-1043.0999999999999</v>
      </c>
      <c r="BC592" s="310">
        <f>IF( tabItens[[#This Row],[PontoPed]]&gt;0, IF(tabItens[[#This Row],[PontoPed]]&lt;1, 1, IF( tabItens[[#This Row],[Saldo]]&gt;tabItens[[#This Row],[PontoPed]], 0, (tabItens[[#This Row],[PontoPed]]-tabItens[[#This Row],[Saldo]])/tabItens[[#This Row],[PontoPed]] ) ), 0 )</f>
        <v>0</v>
      </c>
      <c r="BD592" s="311">
        <f>ROUNDDOWN(IF( OR( AND(tabItens[[#This Row],[PontoPed]]&lt;tabItens[[#This Row],[Saldo]],tabItens[[#This Row],[Saldo]]&gt;0), tabItens[[#This Row],[PontoPed]]=0), 99, IF(AND(tabItens[[#This Row],[Saldo]]=0,tabItens[[#This Row],[PontoPed]]&gt;0), 0, (1-tabItens[[#This Row],[PctAb]])*10 ) ),0)</f>
        <v>99</v>
      </c>
      <c r="BE592" s="312">
        <f>MAX(ROUNDDOWN( IF(tabItens[[#This Row],[Abaixo]] &gt; 0,   tabItens[[#This Row],[Abaixo]] + (tabItens[[#This Row],[PontoMês]] * IF( OR( ISBLANK(tabItens[[#This Row],[ATA Nº/ANO]]), tabItens[[#This Row],[ATA Nº/ANO]] = ""),BE$2,BE$1)),0),0),0)</f>
        <v>0</v>
      </c>
      <c r="BF59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2" s="313">
        <f>SUMIF(Consumo!$C$3:$C$862,tabItens[[#This Row],[CÓDIGO]],Consumo!$E$3:$E$862)</f>
        <v>3</v>
      </c>
      <c r="BH592" s="314">
        <f>IF(AND(tabItens[[#This Row],[Pend]] &gt; 0,tabItens[[#This Row],[Consumo]] &lt;&gt; 0), tabItens[[#This Row],[Pend]] / tabItens[[#This Row],[Consumo]], 0 )</f>
        <v>5.0505050505050509E-3</v>
      </c>
      <c r="BI592" s="313"/>
      <c r="BJ592" s="313"/>
      <c r="BK592" s="315" t="s">
        <v>907</v>
      </c>
    </row>
    <row r="593" spans="1:63" x14ac:dyDescent="0.3">
      <c r="A593" s="336">
        <v>14921</v>
      </c>
      <c r="B593" s="277" t="s">
        <v>1120</v>
      </c>
      <c r="C593" s="337" t="s">
        <v>261</v>
      </c>
      <c r="D593" s="338">
        <v>4.3499999999999996</v>
      </c>
      <c r="E593" s="339"/>
      <c r="F593" s="339"/>
      <c r="G593" s="339" t="s">
        <v>892</v>
      </c>
      <c r="H593" s="281">
        <v>361</v>
      </c>
      <c r="I593" s="340">
        <v>103003</v>
      </c>
      <c r="J593" s="341">
        <v>4.3499999999999996</v>
      </c>
      <c r="K593" s="342">
        <v>795</v>
      </c>
      <c r="L593" s="285">
        <f>IF(tabItens[[#This Row],[Média]] &gt; 0, tabItens[[#This Row],[QTDE ATUAL]] / tabItens[[#This Row],[Média]],999.9)</f>
        <v>3.3144605967865339</v>
      </c>
      <c r="M593" s="286">
        <v>0</v>
      </c>
      <c r="N593" s="287">
        <f>tabItens[[#This Row],[VALOR UNIT.]] * tabItens[[#This Row],[LC]]</f>
        <v>0</v>
      </c>
      <c r="O593" s="344" t="s">
        <v>2147</v>
      </c>
      <c r="P593" s="289"/>
      <c r="Q593" s="345"/>
      <c r="R593" s="343"/>
      <c r="S593" s="346"/>
      <c r="T593" s="292">
        <f>ROUNDDOWN(IFERROR(tabItens[[#This Row],[ATA DT.VALID.]] - $D$1,0) / 30,0)</f>
        <v>-1507</v>
      </c>
      <c r="U593" s="277" t="s">
        <v>1114</v>
      </c>
      <c r="V593" s="293">
        <v>1</v>
      </c>
      <c r="W593" s="294" t="s">
        <v>903</v>
      </c>
      <c r="X593" s="295">
        <v>55</v>
      </c>
      <c r="Y593" s="296">
        <v>40</v>
      </c>
      <c r="Z593" s="297">
        <v>10091</v>
      </c>
      <c r="AA593" s="298">
        <v>2023</v>
      </c>
      <c r="AB593" s="299">
        <v>800</v>
      </c>
      <c r="AC593" s="299"/>
      <c r="AD593" s="298"/>
      <c r="AE593" s="299"/>
      <c r="AF593" s="292"/>
      <c r="AG593" s="300" t="s">
        <v>904</v>
      </c>
      <c r="AH593" s="301"/>
      <c r="AI593" s="292">
        <v>436</v>
      </c>
      <c r="AJ593" s="301">
        <v>44545</v>
      </c>
      <c r="AK593" s="301" t="s">
        <v>892</v>
      </c>
      <c r="AL593" s="301">
        <v>44917</v>
      </c>
      <c r="AM593" s="346"/>
      <c r="AN593" s="339"/>
      <c r="AO593" s="302" t="str">
        <f>_xlfn.IFNA(IF(VLOOKUP(tabItens[[#This Row],[CÓDIGO]],tabExcluirDoEstoque[#Data],1,FALSE),"sim",""),"")</f>
        <v/>
      </c>
      <c r="AP593" s="303" t="str">
        <f ca="1">IF(OR(ISBLANK(tabItens[[#This Row],[ATA DT.VALID.]]),tabItens[[#This Row],[ATA DT.VALID.]]="",tabItens[[#This Row],[ATA DT.VALID.]]=" "),"",IF(TYPE(tabItens[[#This Row],[ATA DT.VALID.]])=1,ROUNDUP((tabItens[[#This Row],[ATA DT.VALID.]]-TODAY())/7,0),""))</f>
        <v/>
      </c>
      <c r="AQ593" s="304">
        <v>0</v>
      </c>
      <c r="AR593" s="305" t="str">
        <f>IF(ISBLANK(tabItens[[#This Row],[CÓDIGO]]),"",IFERROR(VLOOKUP(tabItens[[#This Row],[CÓDIGO]],Consumo!$C$3:$AC$862,26,FALSE),0))</f>
        <v>09.2023</v>
      </c>
      <c r="AS593" s="306">
        <f>SUMIF(Consumo!$C$3:$C$862,tabItens[[#This Row],[CÓDIGO]],Consumo!$N$3:$N$862) + SUMIF(Consumo!$C$3:$C$862,tabItens[[#This Row],[CÓDIGO]],Consumo!$O$3:$O$862) + SUMIF(Consumo!$C$3:$C$862,tabItens[[#This Row],[CÓDIGO]],Consumo!$P$3:$P$862) + SUMIF(Consumo!$C$3:$C$862,tabItens[[#This Row],[CÓDIGO]],Consumo!$Q$3:$Q$862)</f>
        <v>484</v>
      </c>
      <c r="AT593" s="306">
        <f>SUMIF(Consumo!$C$3:$C$862,tabItens[[#This Row],[CÓDIGO]],Consumo!$Z$3:$Z$862)</f>
        <v>1307</v>
      </c>
      <c r="AU593" s="307">
        <f>SUMIF(Consumo!$C$3:$C$862,tabItens[[#This Row],[CÓDIGO]],Consumo!$AA$3:$AA$862)</f>
        <v>155</v>
      </c>
      <c r="AV593" s="308">
        <f>SUMIF(Consumo!$C$3:$C$862,tabItens[[#This Row],[CÓDIGO]],Consumo!$Y$3:$Y$862)</f>
        <v>108.91666666666667</v>
      </c>
      <c r="AW593" s="281">
        <f>tabItens[[#This Row],[QTDE ATUAL]] + tabItens[[#This Row],[RC QTDE]] + tabItens[[#This Row],[AF SALDO]] + tabItens[[#This Row],[Recentes]]</f>
        <v>1161</v>
      </c>
      <c r="AX593" s="309">
        <v>102</v>
      </c>
      <c r="AY593" s="309">
        <v>4</v>
      </c>
      <c r="AZ593" s="309">
        <f>IF(ISBLANK(tabItens[[#This Row],[CÓDIGO]]),"",tabItens[[#This Row],[PontoMês]] * (AZ$2+tabItens[[#This Row],[PontoQtM]]))</f>
        <v>408</v>
      </c>
      <c r="BA593" s="308">
        <f>tabItens[[#This Row],[PontoPed]] - tabItens[[#This Row],[Saldo]] + (1/10)</f>
        <v>-752.9</v>
      </c>
      <c r="BB593" s="308">
        <f xml:space="preserve"> tabItens[[#This Row],[PontoMês]] * BB$2 - tabItens[[#This Row],[QTDE ATUAL]] - (1/10)</f>
        <v>-259.10000000000002</v>
      </c>
      <c r="BC593" s="310">
        <f>IF( tabItens[[#This Row],[PontoPed]]&gt;0, IF(tabItens[[#This Row],[PontoPed]]&lt;1, 1, IF( tabItens[[#This Row],[Saldo]]&gt;tabItens[[#This Row],[PontoPed]], 0, (tabItens[[#This Row],[PontoPed]]-tabItens[[#This Row],[Saldo]])/tabItens[[#This Row],[PontoPed]] ) ), 0 )</f>
        <v>0</v>
      </c>
      <c r="BD593" s="311">
        <f>ROUNDDOWN(IF( OR( AND(tabItens[[#This Row],[PontoPed]]&lt;tabItens[[#This Row],[Saldo]],tabItens[[#This Row],[Saldo]]&gt;0), tabItens[[#This Row],[PontoPed]]=0), 99, IF(AND(tabItens[[#This Row],[Saldo]]=0,tabItens[[#This Row],[PontoPed]]&gt;0), 0, (1-tabItens[[#This Row],[PctAb]])*10 ) ),0)</f>
        <v>99</v>
      </c>
      <c r="BE593" s="312">
        <f>MAX(ROUNDDOWN( IF(tabItens[[#This Row],[Abaixo]] &gt; 0,   tabItens[[#This Row],[Abaixo]] + (tabItens[[#This Row],[PontoMês]] * IF( OR( ISBLANK(tabItens[[#This Row],[ATA Nº/ANO]]), tabItens[[#This Row],[ATA Nº/ANO]] = ""),BE$2,BE$1)),0),0),0)</f>
        <v>0</v>
      </c>
      <c r="BF59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3" s="313">
        <f>SUMIF(Consumo!$C$3:$C$862,tabItens[[#This Row],[CÓDIGO]],Consumo!$E$3:$E$862)</f>
        <v>0</v>
      </c>
      <c r="BH593" s="314">
        <f>IF(AND(tabItens[[#This Row],[Pend]] &gt; 0,tabItens[[#This Row],[Consumo]] &lt;&gt; 0), tabItens[[#This Row],[Pend]] / tabItens[[#This Row],[Consumo]], 0 )</f>
        <v>0</v>
      </c>
      <c r="BI593" s="313"/>
      <c r="BJ593" s="313"/>
      <c r="BK593" s="315" t="s">
        <v>907</v>
      </c>
    </row>
    <row r="594" spans="1:63" x14ac:dyDescent="0.3">
      <c r="A594" s="336">
        <v>52129</v>
      </c>
      <c r="B594" s="277" t="s">
        <v>1344</v>
      </c>
      <c r="C594" s="337" t="s">
        <v>264</v>
      </c>
      <c r="D594" s="338">
        <v>7.79</v>
      </c>
      <c r="E594" s="339"/>
      <c r="F594" s="339"/>
      <c r="G594" s="339" t="s">
        <v>892</v>
      </c>
      <c r="H594" s="281">
        <v>455</v>
      </c>
      <c r="I594" s="340">
        <v>103003</v>
      </c>
      <c r="J594" s="341">
        <v>7.79</v>
      </c>
      <c r="K594" s="342">
        <v>215</v>
      </c>
      <c r="L594" s="285">
        <f>IF(tabItens[[#This Row],[Média]] &gt; 0, tabItens[[#This Row],[QTDE ATUAL]] / tabItens[[#This Row],[Média]],999.9)</f>
        <v>28.290155440414509</v>
      </c>
      <c r="M594" s="286">
        <v>0</v>
      </c>
      <c r="N594" s="287">
        <f>tabItens[[#This Row],[VALOR UNIT.]] * tabItens[[#This Row],[LC]]</f>
        <v>0</v>
      </c>
      <c r="O594" s="344" t="s">
        <v>2158</v>
      </c>
      <c r="P594" s="289"/>
      <c r="Q594" s="345"/>
      <c r="R594" s="343"/>
      <c r="S594" s="346"/>
      <c r="T594" s="292">
        <f>ROUNDDOWN(IFERROR(tabItens[[#This Row],[ATA DT.VALID.]] - $D$1,0) / 30,0)</f>
        <v>-1507</v>
      </c>
      <c r="U594" s="277" t="s">
        <v>1345</v>
      </c>
      <c r="V594" s="293">
        <v>1</v>
      </c>
      <c r="W594" s="294" t="s">
        <v>2106</v>
      </c>
      <c r="X594" s="295">
        <v>70</v>
      </c>
      <c r="Y594" s="296">
        <v>30</v>
      </c>
      <c r="Z594" s="297"/>
      <c r="AA594" s="298"/>
      <c r="AB594" s="299"/>
      <c r="AC594" s="299"/>
      <c r="AD594" s="298"/>
      <c r="AE594" s="299"/>
      <c r="AF594" s="292"/>
      <c r="AG594" s="300" t="s">
        <v>904</v>
      </c>
      <c r="AH594" s="301"/>
      <c r="AI594" s="292">
        <v>72</v>
      </c>
      <c r="AJ594" s="301">
        <v>44550</v>
      </c>
      <c r="AK594" s="301" t="s">
        <v>892</v>
      </c>
      <c r="AL594" s="301">
        <v>44536</v>
      </c>
      <c r="AM594" s="346"/>
      <c r="AN594" s="339"/>
      <c r="AO594" s="302" t="str">
        <f>_xlfn.IFNA(IF(VLOOKUP(tabItens[[#This Row],[CÓDIGO]],tabExcluirDoEstoque[#Data],1,FALSE),"sim",""),"")</f>
        <v/>
      </c>
      <c r="AP594" s="303" t="str">
        <f ca="1">IF(OR(ISBLANK(tabItens[[#This Row],[ATA DT.VALID.]]),tabItens[[#This Row],[ATA DT.VALID.]]="",tabItens[[#This Row],[ATA DT.VALID.]]=" "),"",IF(TYPE(tabItens[[#This Row],[ATA DT.VALID.]])=1,ROUNDUP((tabItens[[#This Row],[ATA DT.VALID.]]-TODAY())/7,0),""))</f>
        <v/>
      </c>
      <c r="AQ594" s="304">
        <v>0</v>
      </c>
      <c r="AR594" s="305" t="str">
        <f>IF(ISBLANK(tabItens[[#This Row],[CÓDIGO]]),"",IFERROR(VLOOKUP(tabItens[[#This Row],[CÓDIGO]],Consumo!$C$3:$AC$862,26,FALSE),0))</f>
        <v>05.2023</v>
      </c>
      <c r="AS594" s="306">
        <f>SUMIF(Consumo!$C$3:$C$862,tabItens[[#This Row],[CÓDIGO]],Consumo!$N$3:$N$862) + SUMIF(Consumo!$C$3:$C$862,tabItens[[#This Row],[CÓDIGO]],Consumo!$O$3:$O$862) + SUMIF(Consumo!$C$3:$C$862,tabItens[[#This Row],[CÓDIGO]],Consumo!$P$3:$P$862) + SUMIF(Consumo!$C$3:$C$862,tabItens[[#This Row],[CÓDIGO]],Consumo!$Q$3:$Q$862)</f>
        <v>0</v>
      </c>
      <c r="AT594" s="306">
        <f>SUMIF(Consumo!$C$3:$C$862,tabItens[[#This Row],[CÓDIGO]],Consumo!$Z$3:$Z$862)</f>
        <v>215</v>
      </c>
      <c r="AU594" s="307">
        <f>SUMIF(Consumo!$C$3:$C$862,tabItens[[#This Row],[CÓDIGO]],Consumo!$AA$3:$AA$862)</f>
        <v>100</v>
      </c>
      <c r="AV594" s="308">
        <f>SUMIF(Consumo!$C$3:$C$862,tabItens[[#This Row],[CÓDIGO]],Consumo!$Y$3:$Y$862)</f>
        <v>16.083333333333332</v>
      </c>
      <c r="AW594" s="281">
        <f>tabItens[[#This Row],[QTDE ATUAL]] + tabItens[[#This Row],[RC QTDE]] + tabItens[[#This Row],[AF SALDO]] + tabItens[[#This Row],[Recentes]]</f>
        <v>455</v>
      </c>
      <c r="AX594" s="309">
        <v>37</v>
      </c>
      <c r="AY594" s="309">
        <v>4</v>
      </c>
      <c r="AZ594" s="309">
        <f>IF(ISBLANK(tabItens[[#This Row],[CÓDIGO]]),"",tabItens[[#This Row],[PontoMês]] * (AZ$2+tabItens[[#This Row],[PontoQtM]]))</f>
        <v>148</v>
      </c>
      <c r="BA594" s="308">
        <f>tabItens[[#This Row],[PontoPed]] - tabItens[[#This Row],[Saldo]] + (1/10)</f>
        <v>-306.89999999999998</v>
      </c>
      <c r="BB594" s="308">
        <f xml:space="preserve"> tabItens[[#This Row],[PontoMês]] * BB$2 - tabItens[[#This Row],[QTDE ATUAL]] - (1/10)</f>
        <v>-418.1</v>
      </c>
      <c r="BC594" s="310">
        <f>IF( tabItens[[#This Row],[PontoPed]]&gt;0, IF(tabItens[[#This Row],[PontoPed]]&lt;1, 1, IF( tabItens[[#This Row],[Saldo]]&gt;tabItens[[#This Row],[PontoPed]], 0, (tabItens[[#This Row],[PontoPed]]-tabItens[[#This Row],[Saldo]])/tabItens[[#This Row],[PontoPed]] ) ), 0 )</f>
        <v>0</v>
      </c>
      <c r="BD594" s="311">
        <f>ROUNDDOWN(IF( OR( AND(tabItens[[#This Row],[PontoPed]]&lt;tabItens[[#This Row],[Saldo]],tabItens[[#This Row],[Saldo]]&gt;0), tabItens[[#This Row],[PontoPed]]=0), 99, IF(AND(tabItens[[#This Row],[Saldo]]=0,tabItens[[#This Row],[PontoPed]]&gt;0), 0, (1-tabItens[[#This Row],[PctAb]])*10 ) ),0)</f>
        <v>99</v>
      </c>
      <c r="BE594" s="312">
        <f>MAX(ROUNDDOWN( IF(tabItens[[#This Row],[Abaixo]] &gt; 0,   tabItens[[#This Row],[Abaixo]] + (tabItens[[#This Row],[PontoMês]] * IF( OR( ISBLANK(tabItens[[#This Row],[ATA Nº/ANO]]), tabItens[[#This Row],[ATA Nº/ANO]] = ""),BE$2,BE$1)),0),0),0)</f>
        <v>0</v>
      </c>
      <c r="BF59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4" s="313">
        <f>SUMIF(Consumo!$C$3:$C$862,tabItens[[#This Row],[CÓDIGO]],Consumo!$E$3:$E$862)</f>
        <v>0</v>
      </c>
      <c r="BH594" s="314">
        <f>IF(AND(tabItens[[#This Row],[Pend]] &gt; 0,tabItens[[#This Row],[Consumo]] &lt;&gt; 0), tabItens[[#This Row],[Pend]] / tabItens[[#This Row],[Consumo]], 0 )</f>
        <v>0</v>
      </c>
      <c r="BI594" s="313"/>
      <c r="BJ594" s="313"/>
      <c r="BK594" s="315" t="s">
        <v>907</v>
      </c>
    </row>
    <row r="595" spans="1:63" x14ac:dyDescent="0.3">
      <c r="A595" s="336">
        <v>19871</v>
      </c>
      <c r="B595" s="277" t="s">
        <v>1192</v>
      </c>
      <c r="C595" s="337" t="s">
        <v>264</v>
      </c>
      <c r="D595" s="338">
        <v>4.17</v>
      </c>
      <c r="E595" s="339"/>
      <c r="F595" s="339"/>
      <c r="G595" s="339" t="s">
        <v>892</v>
      </c>
      <c r="H595" s="281">
        <v>95</v>
      </c>
      <c r="I595" s="340">
        <v>103003</v>
      </c>
      <c r="J595" s="341">
        <v>4.17</v>
      </c>
      <c r="K595" s="342">
        <v>38</v>
      </c>
      <c r="L595" s="285">
        <f>IF(tabItens[[#This Row],[Média]] &gt; 0, tabItens[[#This Row],[QTDE ATUAL]] / tabItens[[#This Row],[Média]],999.9)</f>
        <v>35.625</v>
      </c>
      <c r="M595" s="286">
        <v>0</v>
      </c>
      <c r="N595" s="287">
        <f>tabItens[[#This Row],[VALOR UNIT.]] * tabItens[[#This Row],[LC]]</f>
        <v>0</v>
      </c>
      <c r="O595" s="344" t="s">
        <v>2158</v>
      </c>
      <c r="P595" s="289"/>
      <c r="Q595" s="345"/>
      <c r="R595" s="343"/>
      <c r="S595" s="346"/>
      <c r="T595" s="292">
        <f>ROUNDDOWN(IFERROR(tabItens[[#This Row],[ATA DT.VALID.]] - $D$1,0) / 30,0)</f>
        <v>-1507</v>
      </c>
      <c r="U595" s="277" t="s">
        <v>1193</v>
      </c>
      <c r="V595" s="293">
        <v>1</v>
      </c>
      <c r="W595" s="294" t="s">
        <v>2106</v>
      </c>
      <c r="X595" s="295">
        <v>70</v>
      </c>
      <c r="Y595" s="296">
        <v>31</v>
      </c>
      <c r="Z595" s="297"/>
      <c r="AA595" s="298"/>
      <c r="AB595" s="299"/>
      <c r="AC595" s="299"/>
      <c r="AD595" s="298"/>
      <c r="AE595" s="299"/>
      <c r="AF595" s="292"/>
      <c r="AG595" s="300" t="s">
        <v>904</v>
      </c>
      <c r="AH595" s="301"/>
      <c r="AI595" s="292">
        <v>12</v>
      </c>
      <c r="AJ595" s="301">
        <v>44375</v>
      </c>
      <c r="AK595" s="301" t="s">
        <v>892</v>
      </c>
      <c r="AL595" s="301">
        <v>44890</v>
      </c>
      <c r="AM595" s="346"/>
      <c r="AN595" s="339"/>
      <c r="AO595" s="302" t="str">
        <f>_xlfn.IFNA(IF(VLOOKUP(tabItens[[#This Row],[CÓDIGO]],tabExcluirDoEstoque[#Data],1,FALSE),"sim",""),"")</f>
        <v/>
      </c>
      <c r="AP595" s="303" t="str">
        <f ca="1">IF(OR(ISBLANK(tabItens[[#This Row],[ATA DT.VALID.]]),tabItens[[#This Row],[ATA DT.VALID.]]="",tabItens[[#This Row],[ATA DT.VALID.]]=" "),"",IF(TYPE(tabItens[[#This Row],[ATA DT.VALID.]])=1,ROUNDUP((tabItens[[#This Row],[ATA DT.VALID.]]-TODAY())/7,0),""))</f>
        <v/>
      </c>
      <c r="AQ595" s="304">
        <v>0</v>
      </c>
      <c r="AR595" s="305" t="str">
        <f>IF(ISBLANK(tabItens[[#This Row],[CÓDIGO]]),"",IFERROR(VLOOKUP(tabItens[[#This Row],[CÓDIGO]],Consumo!$C$3:$AC$862,26,FALSE),0))</f>
        <v>04.2023</v>
      </c>
      <c r="AS595" s="306">
        <f>SUMIF(Consumo!$C$3:$C$862,tabItens[[#This Row],[CÓDIGO]],Consumo!$N$3:$N$862) + SUMIF(Consumo!$C$3:$C$862,tabItens[[#This Row],[CÓDIGO]],Consumo!$O$3:$O$862) + SUMIF(Consumo!$C$3:$C$862,tabItens[[#This Row],[CÓDIGO]],Consumo!$P$3:$P$862) + SUMIF(Consumo!$C$3:$C$862,tabItens[[#This Row],[CÓDIGO]],Consumo!$Q$3:$Q$862)</f>
        <v>0</v>
      </c>
      <c r="AT595" s="306">
        <f>SUMIF(Consumo!$C$3:$C$862,tabItens[[#This Row],[CÓDIGO]],Consumo!$Z$3:$Z$862)</f>
        <v>38</v>
      </c>
      <c r="AU595" s="307">
        <f>SUMIF(Consumo!$C$3:$C$862,tabItens[[#This Row],[CÓDIGO]],Consumo!$AA$3:$AA$862)</f>
        <v>22</v>
      </c>
      <c r="AV595" s="308">
        <f>SUMIF(Consumo!$C$3:$C$862,tabItens[[#This Row],[CÓDIGO]],Consumo!$Y$3:$Y$862)</f>
        <v>2.6666666666666665</v>
      </c>
      <c r="AW595" s="281">
        <f>tabItens[[#This Row],[QTDE ATUAL]] + tabItens[[#This Row],[RC QTDE]] + tabItens[[#This Row],[AF SALDO]] + tabItens[[#This Row],[Recentes]]</f>
        <v>95</v>
      </c>
      <c r="AX595" s="309">
        <v>9</v>
      </c>
      <c r="AY595" s="309">
        <v>4</v>
      </c>
      <c r="AZ595" s="309">
        <f>IF(ISBLANK(tabItens[[#This Row],[CÓDIGO]]),"",tabItens[[#This Row],[PontoMês]] * (AZ$2+tabItens[[#This Row],[PontoQtM]]))</f>
        <v>36</v>
      </c>
      <c r="BA595" s="308">
        <f>tabItens[[#This Row],[PontoPed]] - tabItens[[#This Row],[Saldo]] + (1/10)</f>
        <v>-58.9</v>
      </c>
      <c r="BB595" s="308">
        <f xml:space="preserve"> tabItens[[#This Row],[PontoMês]] * BB$2 - tabItens[[#This Row],[QTDE ATUAL]] - (1/10)</f>
        <v>-86.1</v>
      </c>
      <c r="BC595" s="310">
        <f>IF( tabItens[[#This Row],[PontoPed]]&gt;0, IF(tabItens[[#This Row],[PontoPed]]&lt;1, 1, IF( tabItens[[#This Row],[Saldo]]&gt;tabItens[[#This Row],[PontoPed]], 0, (tabItens[[#This Row],[PontoPed]]-tabItens[[#This Row],[Saldo]])/tabItens[[#This Row],[PontoPed]] ) ), 0 )</f>
        <v>0</v>
      </c>
      <c r="BD595" s="311">
        <f>ROUNDDOWN(IF( OR( AND(tabItens[[#This Row],[PontoPed]]&lt;tabItens[[#This Row],[Saldo]],tabItens[[#This Row],[Saldo]]&gt;0), tabItens[[#This Row],[PontoPed]]=0), 99, IF(AND(tabItens[[#This Row],[Saldo]]=0,tabItens[[#This Row],[PontoPed]]&gt;0), 0, (1-tabItens[[#This Row],[PctAb]])*10 ) ),0)</f>
        <v>99</v>
      </c>
      <c r="BE595" s="312">
        <f>MAX(ROUNDDOWN( IF(tabItens[[#This Row],[Abaixo]] &gt; 0,   tabItens[[#This Row],[Abaixo]] + (tabItens[[#This Row],[PontoMês]] * IF( OR( ISBLANK(tabItens[[#This Row],[ATA Nº/ANO]]), tabItens[[#This Row],[ATA Nº/ANO]] = ""),BE$2,BE$1)),0),0),0)</f>
        <v>0</v>
      </c>
      <c r="BF59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5" s="313">
        <f>SUMIF(Consumo!$C$3:$C$862,tabItens[[#This Row],[CÓDIGO]],Consumo!$E$3:$E$862)</f>
        <v>0</v>
      </c>
      <c r="BH595" s="314">
        <f>IF(AND(tabItens[[#This Row],[Pend]] &gt; 0,tabItens[[#This Row],[Consumo]] &lt;&gt; 0), tabItens[[#This Row],[Pend]] / tabItens[[#This Row],[Consumo]], 0 )</f>
        <v>0</v>
      </c>
      <c r="BI595" s="313"/>
      <c r="BJ595" s="313"/>
      <c r="BK595" s="315" t="s">
        <v>907</v>
      </c>
    </row>
    <row r="596" spans="1:63" x14ac:dyDescent="0.3">
      <c r="A596" s="336">
        <v>20034</v>
      </c>
      <c r="B596" s="277" t="s">
        <v>1198</v>
      </c>
      <c r="C596" s="337" t="s">
        <v>264</v>
      </c>
      <c r="D596" s="338">
        <v>2.44</v>
      </c>
      <c r="E596" s="339"/>
      <c r="F596" s="339"/>
      <c r="G596" s="339" t="s">
        <v>892</v>
      </c>
      <c r="H596" s="281">
        <v>241</v>
      </c>
      <c r="I596" s="340">
        <v>103003</v>
      </c>
      <c r="J596" s="341">
        <v>2.44</v>
      </c>
      <c r="K596" s="342">
        <v>540</v>
      </c>
      <c r="L596" s="285">
        <f>IF(tabItens[[#This Row],[Média]] &gt; 0, tabItens[[#This Row],[QTDE ATUAL]] / tabItens[[#This Row],[Média]],999.9)</f>
        <v>4.4220183486238529</v>
      </c>
      <c r="M596" s="286">
        <v>0</v>
      </c>
      <c r="N596" s="287">
        <f>tabItens[[#This Row],[VALOR UNIT.]] * tabItens[[#This Row],[LC]]</f>
        <v>0</v>
      </c>
      <c r="O596" s="344" t="s">
        <v>2158</v>
      </c>
      <c r="P596" s="289"/>
      <c r="Q596" s="345"/>
      <c r="R596" s="343"/>
      <c r="S596" s="346"/>
      <c r="T596" s="292">
        <f>ROUNDDOWN(IFERROR(tabItens[[#This Row],[ATA DT.VALID.]] - $D$1,0) / 30,0)</f>
        <v>-1507</v>
      </c>
      <c r="U596" s="277" t="s">
        <v>1193</v>
      </c>
      <c r="V596" s="293">
        <v>1</v>
      </c>
      <c r="W596" s="294" t="s">
        <v>2106</v>
      </c>
      <c r="X596" s="295">
        <v>70</v>
      </c>
      <c r="Y596" s="296">
        <v>31</v>
      </c>
      <c r="Z596" s="297"/>
      <c r="AA596" s="298"/>
      <c r="AB596" s="299"/>
      <c r="AC596" s="299"/>
      <c r="AD596" s="298"/>
      <c r="AE596" s="299"/>
      <c r="AF596" s="292"/>
      <c r="AG596" s="300" t="s">
        <v>904</v>
      </c>
      <c r="AH596" s="301"/>
      <c r="AI596" s="292">
        <v>216</v>
      </c>
      <c r="AJ596" s="301">
        <v>44607</v>
      </c>
      <c r="AK596" s="301" t="s">
        <v>892</v>
      </c>
      <c r="AL596" s="301">
        <v>44592</v>
      </c>
      <c r="AM596" s="346"/>
      <c r="AN596" s="339"/>
      <c r="AO596" s="302" t="str">
        <f>_xlfn.IFNA(IF(VLOOKUP(tabItens[[#This Row],[CÓDIGO]],tabExcluirDoEstoque[#Data],1,FALSE),"sim",""),"")</f>
        <v/>
      </c>
      <c r="AP596" s="303" t="str">
        <f ca="1">IF(OR(ISBLANK(tabItens[[#This Row],[ATA DT.VALID.]]),tabItens[[#This Row],[ATA DT.VALID.]]="",tabItens[[#This Row],[ATA DT.VALID.]]=" "),"",IF(TYPE(tabItens[[#This Row],[ATA DT.VALID.]])=1,ROUNDUP((tabItens[[#This Row],[ATA DT.VALID.]]-TODAY())/7,0),""))</f>
        <v/>
      </c>
      <c r="AQ596" s="304">
        <v>0</v>
      </c>
      <c r="AR596" s="305" t="str">
        <f>IF(ISBLANK(tabItens[[#This Row],[CÓDIGO]]),"",IFERROR(VLOOKUP(tabItens[[#This Row],[CÓDIGO]],Consumo!$C$3:$AC$862,26,FALSE),0))</f>
        <v>09.2023</v>
      </c>
      <c r="AS596" s="306">
        <f>SUMIF(Consumo!$C$3:$C$862,tabItens[[#This Row],[CÓDIGO]],Consumo!$N$3:$N$862) + SUMIF(Consumo!$C$3:$C$862,tabItens[[#This Row],[CÓDIGO]],Consumo!$O$3:$O$862) + SUMIF(Consumo!$C$3:$C$862,tabItens[[#This Row],[CÓDIGO]],Consumo!$P$3:$P$862) + SUMIF(Consumo!$C$3:$C$862,tabItens[[#This Row],[CÓDIGO]],Consumo!$Q$3:$Q$862)</f>
        <v>100</v>
      </c>
      <c r="AT596" s="306">
        <f>SUMIF(Consumo!$C$3:$C$862,tabItens[[#This Row],[CÓDIGO]],Consumo!$Z$3:$Z$862)</f>
        <v>654</v>
      </c>
      <c r="AU596" s="307">
        <f>SUMIF(Consumo!$C$3:$C$862,tabItens[[#This Row],[CÓDIGO]],Consumo!$AA$3:$AA$862)</f>
        <v>117</v>
      </c>
      <c r="AV596" s="308">
        <f>SUMIF(Consumo!$C$3:$C$862,tabItens[[#This Row],[CÓDIGO]],Consumo!$Y$3:$Y$862)</f>
        <v>54.5</v>
      </c>
      <c r="AW596" s="281">
        <f>tabItens[[#This Row],[QTDE ATUAL]] + tabItens[[#This Row],[RC QTDE]] + tabItens[[#This Row],[AF SALDO]] + tabItens[[#This Row],[Recentes]]</f>
        <v>241</v>
      </c>
      <c r="AX596" s="309">
        <v>40</v>
      </c>
      <c r="AY596" s="309">
        <v>4</v>
      </c>
      <c r="AZ596" s="309">
        <f>IF(ISBLANK(tabItens[[#This Row],[CÓDIGO]]),"",tabItens[[#This Row],[PontoMês]] * (AZ$2+tabItens[[#This Row],[PontoQtM]]))</f>
        <v>160</v>
      </c>
      <c r="BA596" s="308">
        <f>tabItens[[#This Row],[PontoPed]] - tabItens[[#This Row],[Saldo]] + (1/10)</f>
        <v>-80.900000000000006</v>
      </c>
      <c r="BB596" s="308">
        <f xml:space="preserve"> tabItens[[#This Row],[PontoMês]] * BB$2 - tabItens[[#This Row],[QTDE ATUAL]] - (1/10)</f>
        <v>-201.1</v>
      </c>
      <c r="BC596" s="310">
        <f>IF( tabItens[[#This Row],[PontoPed]]&gt;0, IF(tabItens[[#This Row],[PontoPed]]&lt;1, 1, IF( tabItens[[#This Row],[Saldo]]&gt;tabItens[[#This Row],[PontoPed]], 0, (tabItens[[#This Row],[PontoPed]]-tabItens[[#This Row],[Saldo]])/tabItens[[#This Row],[PontoPed]] ) ), 0 )</f>
        <v>0</v>
      </c>
      <c r="BD596" s="311">
        <f>ROUNDDOWN(IF( OR( AND(tabItens[[#This Row],[PontoPed]]&lt;tabItens[[#This Row],[Saldo]],tabItens[[#This Row],[Saldo]]&gt;0), tabItens[[#This Row],[PontoPed]]=0), 99, IF(AND(tabItens[[#This Row],[Saldo]]=0,tabItens[[#This Row],[PontoPed]]&gt;0), 0, (1-tabItens[[#This Row],[PctAb]])*10 ) ),0)</f>
        <v>99</v>
      </c>
      <c r="BE596" s="312">
        <f>MAX(ROUNDDOWN( IF(tabItens[[#This Row],[Abaixo]] &gt; 0,   tabItens[[#This Row],[Abaixo]] + (tabItens[[#This Row],[PontoMês]] * IF( OR( ISBLANK(tabItens[[#This Row],[ATA Nº/ANO]]), tabItens[[#This Row],[ATA Nº/ANO]] = ""),BE$2,BE$1)),0),0),0)</f>
        <v>0</v>
      </c>
      <c r="BF59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6" s="313">
        <f>SUMIF(Consumo!$C$3:$C$862,tabItens[[#This Row],[CÓDIGO]],Consumo!$E$3:$E$862)</f>
        <v>5</v>
      </c>
      <c r="BH596" s="314">
        <f>IF(AND(tabItens[[#This Row],[Pend]] &gt; 0,tabItens[[#This Row],[Consumo]] &lt;&gt; 0), tabItens[[#This Row],[Pend]] / tabItens[[#This Row],[Consumo]], 0 )</f>
        <v>7.6452599388379203E-3</v>
      </c>
      <c r="BI596" s="313"/>
      <c r="BJ596" s="313"/>
      <c r="BK596" s="315" t="s">
        <v>907</v>
      </c>
    </row>
    <row r="597" spans="1:63" x14ac:dyDescent="0.3">
      <c r="A597" s="336">
        <v>20035</v>
      </c>
      <c r="B597" s="277" t="s">
        <v>1199</v>
      </c>
      <c r="C597" s="337" t="s">
        <v>264</v>
      </c>
      <c r="D597" s="338">
        <v>1.18</v>
      </c>
      <c r="E597" s="339"/>
      <c r="F597" s="339"/>
      <c r="G597" s="339" t="s">
        <v>892</v>
      </c>
      <c r="H597" s="281">
        <v>849</v>
      </c>
      <c r="I597" s="340">
        <v>103003</v>
      </c>
      <c r="J597" s="341">
        <v>1.18</v>
      </c>
      <c r="K597" s="342">
        <v>160</v>
      </c>
      <c r="L597" s="285">
        <f>IF(tabItens[[#This Row],[Média]] &gt; 0, tabItens[[#This Row],[QTDE ATUAL]] / tabItens[[#This Row],[Média]],999.9)</f>
        <v>57.559322033898304</v>
      </c>
      <c r="M597" s="286">
        <v>0</v>
      </c>
      <c r="N597" s="287">
        <f>tabItens[[#This Row],[VALOR UNIT.]] * tabItens[[#This Row],[LC]]</f>
        <v>0</v>
      </c>
      <c r="O597" s="344" t="s">
        <v>2158</v>
      </c>
      <c r="P597" s="289"/>
      <c r="Q597" s="345"/>
      <c r="R597" s="343"/>
      <c r="S597" s="346"/>
      <c r="T597" s="292">
        <f>ROUNDDOWN(IFERROR(tabItens[[#This Row],[ATA DT.VALID.]] - $D$1,0) / 30,0)</f>
        <v>-1507</v>
      </c>
      <c r="U597" s="277" t="s">
        <v>1193</v>
      </c>
      <c r="V597" s="293">
        <v>1</v>
      </c>
      <c r="W597" s="294" t="s">
        <v>2106</v>
      </c>
      <c r="X597" s="295">
        <v>70</v>
      </c>
      <c r="Y597" s="296">
        <v>31</v>
      </c>
      <c r="Z597" s="297"/>
      <c r="AA597" s="298"/>
      <c r="AB597" s="299"/>
      <c r="AC597" s="299"/>
      <c r="AD597" s="298"/>
      <c r="AE597" s="299"/>
      <c r="AF597" s="292"/>
      <c r="AG597" s="300" t="s">
        <v>904</v>
      </c>
      <c r="AH597" s="301"/>
      <c r="AI597" s="292">
        <v>60</v>
      </c>
      <c r="AJ597" s="301">
        <v>44607</v>
      </c>
      <c r="AK597" s="301" t="s">
        <v>892</v>
      </c>
      <c r="AL597" s="301">
        <v>44592</v>
      </c>
      <c r="AM597" s="346"/>
      <c r="AN597" s="339"/>
      <c r="AO597" s="302" t="str">
        <f>_xlfn.IFNA(IF(VLOOKUP(tabItens[[#This Row],[CÓDIGO]],tabExcluirDoEstoque[#Data],1,FALSE),"sim",""),"")</f>
        <v/>
      </c>
      <c r="AP597" s="303" t="str">
        <f ca="1">IF(OR(ISBLANK(tabItens[[#This Row],[ATA DT.VALID.]]),tabItens[[#This Row],[ATA DT.VALID.]]="",tabItens[[#This Row],[ATA DT.VALID.]]=" "),"",IF(TYPE(tabItens[[#This Row],[ATA DT.VALID.]])=1,ROUNDUP((tabItens[[#This Row],[ATA DT.VALID.]]-TODAY())/7,0),""))</f>
        <v/>
      </c>
      <c r="AQ597" s="304">
        <v>0</v>
      </c>
      <c r="AR597" s="305" t="str">
        <f>IF(ISBLANK(tabItens[[#This Row],[CÓDIGO]]),"",IFERROR(VLOOKUP(tabItens[[#This Row],[CÓDIGO]],Consumo!$C$3:$AC$862,26,FALSE),0))</f>
        <v>09.2023</v>
      </c>
      <c r="AS597" s="306">
        <f>SUMIF(Consumo!$C$3:$C$862,tabItens[[#This Row],[CÓDIGO]],Consumo!$N$3:$N$862) + SUMIF(Consumo!$C$3:$C$862,tabItens[[#This Row],[CÓDIGO]],Consumo!$O$3:$O$862) + SUMIF(Consumo!$C$3:$C$862,tabItens[[#This Row],[CÓDIGO]],Consumo!$P$3:$P$862) + SUMIF(Consumo!$C$3:$C$862,tabItens[[#This Row],[CÓDIGO]],Consumo!$Q$3:$Q$862)</f>
        <v>80</v>
      </c>
      <c r="AT597" s="306">
        <f>SUMIF(Consumo!$C$3:$C$862,tabItens[[#This Row],[CÓDIGO]],Consumo!$Z$3:$Z$862)</f>
        <v>180</v>
      </c>
      <c r="AU597" s="307">
        <f>SUMIF(Consumo!$C$3:$C$862,tabItens[[#This Row],[CÓDIGO]],Consumo!$AA$3:$AA$862)</f>
        <v>50</v>
      </c>
      <c r="AV597" s="308">
        <f>SUMIF(Consumo!$C$3:$C$862,tabItens[[#This Row],[CÓDIGO]],Consumo!$Y$3:$Y$862)</f>
        <v>14.75</v>
      </c>
      <c r="AW597" s="281">
        <f>tabItens[[#This Row],[QTDE ATUAL]] + tabItens[[#This Row],[RC QTDE]] + tabItens[[#This Row],[AF SALDO]] + tabItens[[#This Row],[Recentes]]</f>
        <v>849</v>
      </c>
      <c r="AX597" s="309">
        <v>9</v>
      </c>
      <c r="AY597" s="309">
        <v>4</v>
      </c>
      <c r="AZ597" s="309">
        <f>IF(ISBLANK(tabItens[[#This Row],[CÓDIGO]]),"",tabItens[[#This Row],[PontoMês]] * (AZ$2+tabItens[[#This Row],[PontoQtM]]))</f>
        <v>36</v>
      </c>
      <c r="BA597" s="308">
        <f>tabItens[[#This Row],[PontoPed]] - tabItens[[#This Row],[Saldo]] + (1/10)</f>
        <v>-812.9</v>
      </c>
      <c r="BB597" s="308">
        <f xml:space="preserve"> tabItens[[#This Row],[PontoMês]] * BB$2 - tabItens[[#This Row],[QTDE ATUAL]] - (1/10)</f>
        <v>-840.1</v>
      </c>
      <c r="BC597" s="310">
        <f>IF( tabItens[[#This Row],[PontoPed]]&gt;0, IF(tabItens[[#This Row],[PontoPed]]&lt;1, 1, IF( tabItens[[#This Row],[Saldo]]&gt;tabItens[[#This Row],[PontoPed]], 0, (tabItens[[#This Row],[PontoPed]]-tabItens[[#This Row],[Saldo]])/tabItens[[#This Row],[PontoPed]] ) ), 0 )</f>
        <v>0</v>
      </c>
      <c r="BD597" s="311">
        <f>ROUNDDOWN(IF( OR( AND(tabItens[[#This Row],[PontoPed]]&lt;tabItens[[#This Row],[Saldo]],tabItens[[#This Row],[Saldo]]&gt;0), tabItens[[#This Row],[PontoPed]]=0), 99, IF(AND(tabItens[[#This Row],[Saldo]]=0,tabItens[[#This Row],[PontoPed]]&gt;0), 0, (1-tabItens[[#This Row],[PctAb]])*10 ) ),0)</f>
        <v>99</v>
      </c>
      <c r="BE597" s="312">
        <f>MAX(ROUNDDOWN( IF(tabItens[[#This Row],[Abaixo]] &gt; 0,   tabItens[[#This Row],[Abaixo]] + (tabItens[[#This Row],[PontoMês]] * IF( OR( ISBLANK(tabItens[[#This Row],[ATA Nº/ANO]]), tabItens[[#This Row],[ATA Nº/ANO]] = ""),BE$2,BE$1)),0),0),0)</f>
        <v>0</v>
      </c>
      <c r="BF59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7" s="313">
        <f>SUMIF(Consumo!$C$3:$C$862,tabItens[[#This Row],[CÓDIGO]],Consumo!$E$3:$E$862)</f>
        <v>0</v>
      </c>
      <c r="BH597" s="314">
        <f>IF(AND(tabItens[[#This Row],[Pend]] &gt; 0,tabItens[[#This Row],[Consumo]] &lt;&gt; 0), tabItens[[#This Row],[Pend]] / tabItens[[#This Row],[Consumo]], 0 )</f>
        <v>0</v>
      </c>
      <c r="BI597" s="313"/>
      <c r="BJ597" s="313"/>
      <c r="BK597" s="315" t="s">
        <v>907</v>
      </c>
    </row>
    <row r="598" spans="1:63" x14ac:dyDescent="0.3">
      <c r="A598" s="336">
        <v>20104</v>
      </c>
      <c r="B598" s="277" t="s">
        <v>1201</v>
      </c>
      <c r="C598" s="337" t="s">
        <v>264</v>
      </c>
      <c r="D598" s="338">
        <v>5.14</v>
      </c>
      <c r="E598" s="339"/>
      <c r="F598" s="339"/>
      <c r="G598" s="339" t="s">
        <v>892</v>
      </c>
      <c r="H598" s="281">
        <v>284</v>
      </c>
      <c r="I598" s="340">
        <v>103003</v>
      </c>
      <c r="J598" s="341">
        <v>5.14</v>
      </c>
      <c r="K598" s="342">
        <v>231</v>
      </c>
      <c r="L598" s="285">
        <f>IF(tabItens[[#This Row],[Média]] &gt; 0, tabItens[[#This Row],[QTDE ATUAL]] / tabItens[[#This Row],[Média]],999.9)</f>
        <v>16.151658767772513</v>
      </c>
      <c r="M598" s="286">
        <v>0</v>
      </c>
      <c r="N598" s="287">
        <f>tabItens[[#This Row],[VALOR UNIT.]] * tabItens[[#This Row],[LC]]</f>
        <v>0</v>
      </c>
      <c r="O598" s="344" t="s">
        <v>2158</v>
      </c>
      <c r="P598" s="289"/>
      <c r="Q598" s="345"/>
      <c r="R598" s="343"/>
      <c r="S598" s="346"/>
      <c r="T598" s="292">
        <f>ROUNDDOWN(IFERROR(tabItens[[#This Row],[ATA DT.VALID.]] - $D$1,0) / 30,0)</f>
        <v>-1507</v>
      </c>
      <c r="U598" s="277" t="s">
        <v>1193</v>
      </c>
      <c r="V598" s="293">
        <v>1</v>
      </c>
      <c r="W598" s="294" t="s">
        <v>2106</v>
      </c>
      <c r="X598" s="295">
        <v>70</v>
      </c>
      <c r="Y598" s="296">
        <v>31</v>
      </c>
      <c r="Z598" s="297"/>
      <c r="AA598" s="298"/>
      <c r="AB598" s="299"/>
      <c r="AC598" s="299"/>
      <c r="AD598" s="298"/>
      <c r="AE598" s="299"/>
      <c r="AF598" s="292"/>
      <c r="AG598" s="300" t="s">
        <v>904</v>
      </c>
      <c r="AH598" s="301"/>
      <c r="AI598" s="292">
        <v>78</v>
      </c>
      <c r="AJ598" s="301">
        <v>44571</v>
      </c>
      <c r="AK598" s="301" t="s">
        <v>892</v>
      </c>
      <c r="AL598" s="301">
        <v>44536</v>
      </c>
      <c r="AM598" s="346"/>
      <c r="AN598" s="339"/>
      <c r="AO598" s="302" t="str">
        <f>_xlfn.IFNA(IF(VLOOKUP(tabItens[[#This Row],[CÓDIGO]],tabExcluirDoEstoque[#Data],1,FALSE),"sim",""),"")</f>
        <v/>
      </c>
      <c r="AP598" s="303" t="str">
        <f ca="1">IF(OR(ISBLANK(tabItens[[#This Row],[ATA DT.VALID.]]),tabItens[[#This Row],[ATA DT.VALID.]]="",tabItens[[#This Row],[ATA DT.VALID.]]=" "),"",IF(TYPE(tabItens[[#This Row],[ATA DT.VALID.]])=1,ROUNDUP((tabItens[[#This Row],[ATA DT.VALID.]]-TODAY())/7,0),""))</f>
        <v/>
      </c>
      <c r="AQ598" s="304">
        <v>0</v>
      </c>
      <c r="AR598" s="305" t="str">
        <f>IF(ISBLANK(tabItens[[#This Row],[CÓDIGO]]),"",IFERROR(VLOOKUP(tabItens[[#This Row],[CÓDIGO]],Consumo!$C$3:$AC$862,26,FALSE),0))</f>
        <v>09.2023</v>
      </c>
      <c r="AS598" s="306">
        <f>SUMIF(Consumo!$C$3:$C$862,tabItens[[#This Row],[CÓDIGO]],Consumo!$N$3:$N$862) + SUMIF(Consumo!$C$3:$C$862,tabItens[[#This Row],[CÓDIGO]],Consumo!$O$3:$O$862) + SUMIF(Consumo!$C$3:$C$862,tabItens[[#This Row],[CÓDIGO]],Consumo!$P$3:$P$862) + SUMIF(Consumo!$C$3:$C$862,tabItens[[#This Row],[CÓDIGO]],Consumo!$Q$3:$Q$862)</f>
        <v>100</v>
      </c>
      <c r="AT598" s="306">
        <f>SUMIF(Consumo!$C$3:$C$862,tabItens[[#This Row],[CÓDIGO]],Consumo!$Z$3:$Z$862)</f>
        <v>232</v>
      </c>
      <c r="AU598" s="307">
        <f>SUMIF(Consumo!$C$3:$C$862,tabItens[[#This Row],[CÓDIGO]],Consumo!$AA$3:$AA$862)</f>
        <v>100</v>
      </c>
      <c r="AV598" s="308">
        <f>SUMIF(Consumo!$C$3:$C$862,tabItens[[#This Row],[CÓDIGO]],Consumo!$Y$3:$Y$862)</f>
        <v>17.583333333333332</v>
      </c>
      <c r="AW598" s="281">
        <f>tabItens[[#This Row],[QTDE ATUAL]] + tabItens[[#This Row],[RC QTDE]] + tabItens[[#This Row],[AF SALDO]] + tabItens[[#This Row],[Recentes]]</f>
        <v>284</v>
      </c>
      <c r="AX598" s="309">
        <v>13</v>
      </c>
      <c r="AY598" s="309">
        <v>4</v>
      </c>
      <c r="AZ598" s="309">
        <f>IF(ISBLANK(tabItens[[#This Row],[CÓDIGO]]),"",tabItens[[#This Row],[PontoMês]] * (AZ$2+tabItens[[#This Row],[PontoQtM]]))</f>
        <v>52</v>
      </c>
      <c r="BA598" s="308">
        <f>tabItens[[#This Row],[PontoPed]] - tabItens[[#This Row],[Saldo]] + (1/10)</f>
        <v>-231.9</v>
      </c>
      <c r="BB598" s="308">
        <f xml:space="preserve"> tabItens[[#This Row],[PontoMês]] * BB$2 - tabItens[[#This Row],[QTDE ATUAL]] - (1/10)</f>
        <v>-271.10000000000002</v>
      </c>
      <c r="BC598" s="310">
        <f>IF( tabItens[[#This Row],[PontoPed]]&gt;0, IF(tabItens[[#This Row],[PontoPed]]&lt;1, 1, IF( tabItens[[#This Row],[Saldo]]&gt;tabItens[[#This Row],[PontoPed]], 0, (tabItens[[#This Row],[PontoPed]]-tabItens[[#This Row],[Saldo]])/tabItens[[#This Row],[PontoPed]] ) ), 0 )</f>
        <v>0</v>
      </c>
      <c r="BD598" s="311">
        <f>ROUNDDOWN(IF( OR( AND(tabItens[[#This Row],[PontoPed]]&lt;tabItens[[#This Row],[Saldo]],tabItens[[#This Row],[Saldo]]&gt;0), tabItens[[#This Row],[PontoPed]]=0), 99, IF(AND(tabItens[[#This Row],[Saldo]]=0,tabItens[[#This Row],[PontoPed]]&gt;0), 0, (1-tabItens[[#This Row],[PctAb]])*10 ) ),0)</f>
        <v>99</v>
      </c>
      <c r="BE598" s="312">
        <f>MAX(ROUNDDOWN( IF(tabItens[[#This Row],[Abaixo]] &gt; 0,   tabItens[[#This Row],[Abaixo]] + (tabItens[[#This Row],[PontoMês]] * IF( OR( ISBLANK(tabItens[[#This Row],[ATA Nº/ANO]]), tabItens[[#This Row],[ATA Nº/ANO]] = ""),BE$2,BE$1)),0),0),0)</f>
        <v>0</v>
      </c>
      <c r="BF59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8" s="313">
        <f>SUMIF(Consumo!$C$3:$C$862,tabItens[[#This Row],[CÓDIGO]],Consumo!$E$3:$E$862)</f>
        <v>0</v>
      </c>
      <c r="BH598" s="314">
        <f>IF(AND(tabItens[[#This Row],[Pend]] &gt; 0,tabItens[[#This Row],[Consumo]] &lt;&gt; 0), tabItens[[#This Row],[Pend]] / tabItens[[#This Row],[Consumo]], 0 )</f>
        <v>0</v>
      </c>
      <c r="BI598" s="313"/>
      <c r="BJ598" s="313"/>
      <c r="BK598" s="315" t="s">
        <v>907</v>
      </c>
    </row>
    <row r="599" spans="1:63" x14ac:dyDescent="0.3">
      <c r="A599" s="336">
        <v>20106</v>
      </c>
      <c r="B599" s="277" t="s">
        <v>1202</v>
      </c>
      <c r="C599" s="337" t="s">
        <v>264</v>
      </c>
      <c r="D599" s="338">
        <v>1.42</v>
      </c>
      <c r="E599" s="339"/>
      <c r="F599" s="339"/>
      <c r="G599" s="339" t="s">
        <v>892</v>
      </c>
      <c r="H599" s="281">
        <v>518</v>
      </c>
      <c r="I599" s="340">
        <v>103003</v>
      </c>
      <c r="J599" s="341">
        <v>1.42</v>
      </c>
      <c r="K599" s="342">
        <v>335</v>
      </c>
      <c r="L599" s="285">
        <f>IF(tabItens[[#This Row],[Média]] &gt; 0, tabItens[[#This Row],[QTDE ATUAL]] / tabItens[[#This Row],[Média]],999.9)</f>
        <v>15.54</v>
      </c>
      <c r="M599" s="286">
        <v>0</v>
      </c>
      <c r="N599" s="287">
        <f>tabItens[[#This Row],[VALOR UNIT.]] * tabItens[[#This Row],[LC]]</f>
        <v>0</v>
      </c>
      <c r="O599" s="344" t="s">
        <v>2158</v>
      </c>
      <c r="P599" s="289"/>
      <c r="Q599" s="345"/>
      <c r="R599" s="343"/>
      <c r="S599" s="346"/>
      <c r="T599" s="292">
        <f>ROUNDDOWN(IFERROR(tabItens[[#This Row],[ATA DT.VALID.]] - $D$1,0) / 30,0)</f>
        <v>-1507</v>
      </c>
      <c r="U599" s="277" t="s">
        <v>1193</v>
      </c>
      <c r="V599" s="293">
        <v>1</v>
      </c>
      <c r="W599" s="294" t="s">
        <v>2106</v>
      </c>
      <c r="X599" s="295">
        <v>70</v>
      </c>
      <c r="Y599" s="296">
        <v>31</v>
      </c>
      <c r="Z599" s="297"/>
      <c r="AA599" s="298"/>
      <c r="AB599" s="299"/>
      <c r="AC599" s="299"/>
      <c r="AD599" s="298"/>
      <c r="AE599" s="299"/>
      <c r="AF599" s="292"/>
      <c r="AG599" s="300" t="s">
        <v>904</v>
      </c>
      <c r="AH599" s="301"/>
      <c r="AI599" s="292">
        <v>130</v>
      </c>
      <c r="AJ599" s="301">
        <v>44607</v>
      </c>
      <c r="AK599" s="301" t="s">
        <v>892</v>
      </c>
      <c r="AL599" s="301">
        <v>44592</v>
      </c>
      <c r="AM599" s="346"/>
      <c r="AN599" s="339"/>
      <c r="AO599" s="302" t="str">
        <f>_xlfn.IFNA(IF(VLOOKUP(tabItens[[#This Row],[CÓDIGO]],tabExcluirDoEstoque[#Data],1,FALSE),"sim",""),"")</f>
        <v/>
      </c>
      <c r="AP599" s="303" t="str">
        <f ca="1">IF(OR(ISBLANK(tabItens[[#This Row],[ATA DT.VALID.]]),tabItens[[#This Row],[ATA DT.VALID.]]="",tabItens[[#This Row],[ATA DT.VALID.]]=" "),"",IF(TYPE(tabItens[[#This Row],[ATA DT.VALID.]])=1,ROUNDUP((tabItens[[#This Row],[ATA DT.VALID.]]-TODAY())/7,0),""))</f>
        <v/>
      </c>
      <c r="AQ599" s="304">
        <v>0</v>
      </c>
      <c r="AR599" s="305" t="str">
        <f>IF(ISBLANK(tabItens[[#This Row],[CÓDIGO]]),"",IFERROR(VLOOKUP(tabItens[[#This Row],[CÓDIGO]],Consumo!$C$3:$AC$862,26,FALSE),0))</f>
        <v>09.2023</v>
      </c>
      <c r="AS599" s="306">
        <f>SUMIF(Consumo!$C$3:$C$862,tabItens[[#This Row],[CÓDIGO]],Consumo!$N$3:$N$862) + SUMIF(Consumo!$C$3:$C$862,tabItens[[#This Row],[CÓDIGO]],Consumo!$O$3:$O$862) + SUMIF(Consumo!$C$3:$C$862,tabItens[[#This Row],[CÓDIGO]],Consumo!$P$3:$P$862) + SUMIF(Consumo!$C$3:$C$862,tabItens[[#This Row],[CÓDIGO]],Consumo!$Q$3:$Q$862)</f>
        <v>50</v>
      </c>
      <c r="AT599" s="306">
        <f>SUMIF(Consumo!$C$3:$C$862,tabItens[[#This Row],[CÓDIGO]],Consumo!$Z$3:$Z$862)</f>
        <v>400</v>
      </c>
      <c r="AU599" s="307">
        <f>SUMIF(Consumo!$C$3:$C$862,tabItens[[#This Row],[CÓDIGO]],Consumo!$AA$3:$AA$862)</f>
        <v>88</v>
      </c>
      <c r="AV599" s="308">
        <f>SUMIF(Consumo!$C$3:$C$862,tabItens[[#This Row],[CÓDIGO]],Consumo!$Y$3:$Y$862)</f>
        <v>33.333333333333336</v>
      </c>
      <c r="AW599" s="281">
        <f>tabItens[[#This Row],[QTDE ATUAL]] + tabItens[[#This Row],[RC QTDE]] + tabItens[[#This Row],[AF SALDO]] + tabItens[[#This Row],[Recentes]]</f>
        <v>518</v>
      </c>
      <c r="AX599" s="309">
        <v>21</v>
      </c>
      <c r="AY599" s="309">
        <v>4</v>
      </c>
      <c r="AZ599" s="309">
        <f>IF(ISBLANK(tabItens[[#This Row],[CÓDIGO]]),"",tabItens[[#This Row],[PontoMês]] * (AZ$2+tabItens[[#This Row],[PontoQtM]]))</f>
        <v>84</v>
      </c>
      <c r="BA599" s="308">
        <f>tabItens[[#This Row],[PontoPed]] - tabItens[[#This Row],[Saldo]] + (1/10)</f>
        <v>-433.9</v>
      </c>
      <c r="BB599" s="308">
        <f xml:space="preserve"> tabItens[[#This Row],[PontoMês]] * BB$2 - tabItens[[#This Row],[QTDE ATUAL]] - (1/10)</f>
        <v>-497.1</v>
      </c>
      <c r="BC599" s="310">
        <f>IF( tabItens[[#This Row],[PontoPed]]&gt;0, IF(tabItens[[#This Row],[PontoPed]]&lt;1, 1, IF( tabItens[[#This Row],[Saldo]]&gt;tabItens[[#This Row],[PontoPed]], 0, (tabItens[[#This Row],[PontoPed]]-tabItens[[#This Row],[Saldo]])/tabItens[[#This Row],[PontoPed]] ) ), 0 )</f>
        <v>0</v>
      </c>
      <c r="BD599" s="311">
        <f>ROUNDDOWN(IF( OR( AND(tabItens[[#This Row],[PontoPed]]&lt;tabItens[[#This Row],[Saldo]],tabItens[[#This Row],[Saldo]]&gt;0), tabItens[[#This Row],[PontoPed]]=0), 99, IF(AND(tabItens[[#This Row],[Saldo]]=0,tabItens[[#This Row],[PontoPed]]&gt;0), 0, (1-tabItens[[#This Row],[PctAb]])*10 ) ),0)</f>
        <v>99</v>
      </c>
      <c r="BE599" s="312">
        <f>MAX(ROUNDDOWN( IF(tabItens[[#This Row],[Abaixo]] &gt; 0,   tabItens[[#This Row],[Abaixo]] + (tabItens[[#This Row],[PontoMês]] * IF( OR( ISBLANK(tabItens[[#This Row],[ATA Nº/ANO]]), tabItens[[#This Row],[ATA Nº/ANO]] = ""),BE$2,BE$1)),0),0),0)</f>
        <v>0</v>
      </c>
      <c r="BF59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599" s="313">
        <f>SUMIF(Consumo!$C$3:$C$862,tabItens[[#This Row],[CÓDIGO]],Consumo!$E$3:$E$862)</f>
        <v>10</v>
      </c>
      <c r="BH599" s="314">
        <f>IF(AND(tabItens[[#This Row],[Pend]] &gt; 0,tabItens[[#This Row],[Consumo]] &lt;&gt; 0), tabItens[[#This Row],[Pend]] / tabItens[[#This Row],[Consumo]], 0 )</f>
        <v>2.5000000000000001E-2</v>
      </c>
      <c r="BI599" s="313"/>
      <c r="BJ599" s="313"/>
      <c r="BK599" s="315" t="s">
        <v>907</v>
      </c>
    </row>
    <row r="600" spans="1:63" x14ac:dyDescent="0.3">
      <c r="A600" s="336">
        <v>133371</v>
      </c>
      <c r="B600" s="277" t="s">
        <v>1893</v>
      </c>
      <c r="C600" s="337" t="s">
        <v>321</v>
      </c>
      <c r="D600" s="338">
        <v>20.74</v>
      </c>
      <c r="E600" s="339"/>
      <c r="F600" s="339"/>
      <c r="G600" s="339" t="s">
        <v>892</v>
      </c>
      <c r="H600" s="281">
        <v>220</v>
      </c>
      <c r="I600" s="340">
        <v>103003</v>
      </c>
      <c r="J600" s="341">
        <v>20.74</v>
      </c>
      <c r="K600" s="342">
        <v>420</v>
      </c>
      <c r="L600" s="285">
        <f>IF(tabItens[[#This Row],[Média]] &gt; 0, tabItens[[#This Row],[QTDE ATUAL]] / tabItens[[#This Row],[Média]],999.9)</f>
        <v>7.154471544715447</v>
      </c>
      <c r="M600" s="286">
        <v>0</v>
      </c>
      <c r="N600" s="287">
        <f>tabItens[[#This Row],[VALOR UNIT.]] * tabItens[[#This Row],[LC]]</f>
        <v>0</v>
      </c>
      <c r="O600" s="344" t="s">
        <v>2225</v>
      </c>
      <c r="P600" s="289"/>
      <c r="Q600" s="345"/>
      <c r="R600" s="343"/>
      <c r="S600" s="346"/>
      <c r="T600" s="292">
        <f>ROUNDDOWN(IFERROR(tabItens[[#This Row],[ATA DT.VALID.]] - $D$1,0) / 30,0)</f>
        <v>-1507</v>
      </c>
      <c r="U600" s="277" t="s">
        <v>1894</v>
      </c>
      <c r="V600" s="293">
        <v>1</v>
      </c>
      <c r="W600" s="294" t="s">
        <v>2106</v>
      </c>
      <c r="X600" s="295">
        <v>70</v>
      </c>
      <c r="Y600" s="296">
        <v>33</v>
      </c>
      <c r="Z600" s="297">
        <v>10092</v>
      </c>
      <c r="AA600" s="298">
        <v>2023</v>
      </c>
      <c r="AB600" s="299">
        <v>200</v>
      </c>
      <c r="AC600" s="299"/>
      <c r="AD600" s="298"/>
      <c r="AE600" s="299"/>
      <c r="AF600" s="292"/>
      <c r="AG600" s="300" t="s">
        <v>904</v>
      </c>
      <c r="AH600" s="301"/>
      <c r="AI600" s="292">
        <v>140</v>
      </c>
      <c r="AJ600" s="301">
        <v>44937</v>
      </c>
      <c r="AK600" s="301">
        <v>42983</v>
      </c>
      <c r="AL600" s="301">
        <v>44917</v>
      </c>
      <c r="AM600" s="346"/>
      <c r="AN600" s="339"/>
      <c r="AO600" s="302" t="str">
        <f>_xlfn.IFNA(IF(VLOOKUP(tabItens[[#This Row],[CÓDIGO]],tabExcluirDoEstoque[#Data],1,FALSE),"sim",""),"")</f>
        <v/>
      </c>
      <c r="AP600" s="303" t="str">
        <f ca="1">IF(OR(ISBLANK(tabItens[[#This Row],[ATA DT.VALID.]]),tabItens[[#This Row],[ATA DT.VALID.]]="",tabItens[[#This Row],[ATA DT.VALID.]]=" "),"",IF(TYPE(tabItens[[#This Row],[ATA DT.VALID.]])=1,ROUNDUP((tabItens[[#This Row],[ATA DT.VALID.]]-TODAY())/7,0),""))</f>
        <v/>
      </c>
      <c r="AQ600" s="304">
        <v>0</v>
      </c>
      <c r="AR600" s="305" t="str">
        <f>IF(ISBLANK(tabItens[[#This Row],[CÓDIGO]]),"",IFERROR(VLOOKUP(tabItens[[#This Row],[CÓDIGO]],Consumo!$C$3:$AC$862,26,FALSE),0))</f>
        <v>05.2023</v>
      </c>
      <c r="AS600" s="306">
        <f>SUMIF(Consumo!$C$3:$C$862,tabItens[[#This Row],[CÓDIGO]],Consumo!$N$3:$N$862) + SUMIF(Consumo!$C$3:$C$862,tabItens[[#This Row],[CÓDIGO]],Consumo!$O$3:$O$862) + SUMIF(Consumo!$C$3:$C$862,tabItens[[#This Row],[CÓDIGO]],Consumo!$P$3:$P$862) + SUMIF(Consumo!$C$3:$C$862,tabItens[[#This Row],[CÓDIGO]],Consumo!$Q$3:$Q$862)</f>
        <v>0</v>
      </c>
      <c r="AT600" s="306">
        <f>SUMIF(Consumo!$C$3:$C$862,tabItens[[#This Row],[CÓDIGO]],Consumo!$Z$3:$Z$862)</f>
        <v>420</v>
      </c>
      <c r="AU600" s="307">
        <f>SUMIF(Consumo!$C$3:$C$862,tabItens[[#This Row],[CÓDIGO]],Consumo!$AA$3:$AA$862)</f>
        <v>200</v>
      </c>
      <c r="AV600" s="308">
        <f>SUMIF(Consumo!$C$3:$C$862,tabItens[[#This Row],[CÓDIGO]],Consumo!$Y$3:$Y$862)</f>
        <v>30.75</v>
      </c>
      <c r="AW600" s="281">
        <f>tabItens[[#This Row],[QTDE ATUAL]] + tabItens[[#This Row],[RC QTDE]] + tabItens[[#This Row],[AF SALDO]] + tabItens[[#This Row],[Recentes]]</f>
        <v>420</v>
      </c>
      <c r="AX600" s="309">
        <v>60</v>
      </c>
      <c r="AY600" s="309">
        <v>4</v>
      </c>
      <c r="AZ600" s="309">
        <f>IF(ISBLANK(tabItens[[#This Row],[CÓDIGO]]),"",tabItens[[#This Row],[PontoMês]] * (AZ$2+tabItens[[#This Row],[PontoQtM]]))</f>
        <v>240</v>
      </c>
      <c r="BA600" s="308">
        <f>tabItens[[#This Row],[PontoPed]] - tabItens[[#This Row],[Saldo]] + (1/10)</f>
        <v>-179.9</v>
      </c>
      <c r="BB600" s="308">
        <f xml:space="preserve"> tabItens[[#This Row],[PontoMês]] * BB$2 - tabItens[[#This Row],[QTDE ATUAL]] - (1/10)</f>
        <v>-160.1</v>
      </c>
      <c r="BC600" s="310">
        <f>IF( tabItens[[#This Row],[PontoPed]]&gt;0, IF(tabItens[[#This Row],[PontoPed]]&lt;1, 1, IF( tabItens[[#This Row],[Saldo]]&gt;tabItens[[#This Row],[PontoPed]], 0, (tabItens[[#This Row],[PontoPed]]-tabItens[[#This Row],[Saldo]])/tabItens[[#This Row],[PontoPed]] ) ), 0 )</f>
        <v>0</v>
      </c>
      <c r="BD600" s="311">
        <f>ROUNDDOWN(IF( OR( AND(tabItens[[#This Row],[PontoPed]]&lt;tabItens[[#This Row],[Saldo]],tabItens[[#This Row],[Saldo]]&gt;0), tabItens[[#This Row],[PontoPed]]=0), 99, IF(AND(tabItens[[#This Row],[Saldo]]=0,tabItens[[#This Row],[PontoPed]]&gt;0), 0, (1-tabItens[[#This Row],[PctAb]])*10 ) ),0)</f>
        <v>99</v>
      </c>
      <c r="BE600" s="312">
        <f>MAX(ROUNDDOWN( IF(tabItens[[#This Row],[Abaixo]] &gt; 0,   tabItens[[#This Row],[Abaixo]] + (tabItens[[#This Row],[PontoMês]] * IF( OR( ISBLANK(tabItens[[#This Row],[ATA Nº/ANO]]), tabItens[[#This Row],[ATA Nº/ANO]] = ""),BE$2,BE$1)),0),0),0)</f>
        <v>0</v>
      </c>
      <c r="BF60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0" s="313">
        <f>SUMIF(Consumo!$C$3:$C$862,tabItens[[#This Row],[CÓDIGO]],Consumo!$E$3:$E$862)</f>
        <v>0</v>
      </c>
      <c r="BH600" s="314">
        <f>IF(AND(tabItens[[#This Row],[Pend]] &gt; 0,tabItens[[#This Row],[Consumo]] &lt;&gt; 0), tabItens[[#This Row],[Pend]] / tabItens[[#This Row],[Consumo]], 0 )</f>
        <v>0</v>
      </c>
      <c r="BI600" s="313"/>
      <c r="BJ600" s="313"/>
      <c r="BK600" s="315" t="s">
        <v>907</v>
      </c>
    </row>
    <row r="601" spans="1:63" x14ac:dyDescent="0.3">
      <c r="A601" s="336">
        <v>35256</v>
      </c>
      <c r="B601" s="277" t="s">
        <v>1299</v>
      </c>
      <c r="C601" s="337" t="s">
        <v>346</v>
      </c>
      <c r="D601" s="338">
        <v>6</v>
      </c>
      <c r="E601" s="339"/>
      <c r="F601" s="339"/>
      <c r="G601" s="339" t="s">
        <v>892</v>
      </c>
      <c r="H601" s="281">
        <v>157</v>
      </c>
      <c r="I601" s="340">
        <v>103003</v>
      </c>
      <c r="J601" s="341">
        <v>6</v>
      </c>
      <c r="K601" s="342"/>
      <c r="L601" s="285">
        <f>IF(tabItens[[#This Row],[Média]] &gt; 0, tabItens[[#This Row],[QTDE ATUAL]] / tabItens[[#This Row],[Média]],999.9)</f>
        <v>999.9</v>
      </c>
      <c r="M601" s="286">
        <v>0</v>
      </c>
      <c r="N601" s="287">
        <f>tabItens[[#This Row],[VALOR UNIT.]] * tabItens[[#This Row],[LC]]</f>
        <v>0</v>
      </c>
      <c r="O601" s="344" t="s">
        <v>2137</v>
      </c>
      <c r="P601" s="289"/>
      <c r="Q601" s="345"/>
      <c r="R601" s="343"/>
      <c r="S601" s="346"/>
      <c r="T601" s="292">
        <f>ROUNDDOWN(IFERROR(tabItens[[#This Row],[ATA DT.VALID.]] - $D$1,0) / 30,0)</f>
        <v>-1507</v>
      </c>
      <c r="U601" s="277" t="s">
        <v>1300</v>
      </c>
      <c r="V601" s="293">
        <v>1</v>
      </c>
      <c r="W601" s="294" t="s">
        <v>2106</v>
      </c>
      <c r="X601" s="295">
        <v>69</v>
      </c>
      <c r="Y601" s="296">
        <v>3</v>
      </c>
      <c r="Z601" s="297"/>
      <c r="AA601" s="298"/>
      <c r="AB601" s="299"/>
      <c r="AC601" s="299"/>
      <c r="AD601" s="298"/>
      <c r="AE601" s="299"/>
      <c r="AF601" s="292"/>
      <c r="AG601" s="300" t="s">
        <v>904</v>
      </c>
      <c r="AH601" s="301"/>
      <c r="AI601" s="292">
        <v>0</v>
      </c>
      <c r="AJ601" s="301">
        <v>43749</v>
      </c>
      <c r="AK601" s="301" t="s">
        <v>892</v>
      </c>
      <c r="AL601" s="301">
        <v>43734</v>
      </c>
      <c r="AM601" s="346"/>
      <c r="AN601" s="339"/>
      <c r="AO601" s="302" t="str">
        <f>_xlfn.IFNA(IF(VLOOKUP(tabItens[[#This Row],[CÓDIGO]],tabExcluirDoEstoque[#Data],1,FALSE),"sim",""),"")</f>
        <v/>
      </c>
      <c r="AP601" s="303" t="str">
        <f ca="1">IF(OR(ISBLANK(tabItens[[#This Row],[ATA DT.VALID.]]),tabItens[[#This Row],[ATA DT.VALID.]]="",tabItens[[#This Row],[ATA DT.VALID.]]=" "),"",IF(TYPE(tabItens[[#This Row],[ATA DT.VALID.]])=1,ROUNDUP((tabItens[[#This Row],[ATA DT.VALID.]]-TODAY())/7,0),""))</f>
        <v/>
      </c>
      <c r="AQ601" s="304">
        <v>0</v>
      </c>
      <c r="AR601" s="305">
        <f>IF(ISBLANK(tabItens[[#This Row],[CÓDIGO]]),"",IFERROR(VLOOKUP(tabItens[[#This Row],[CÓDIGO]],Consumo!$C$3:$AC$862,26,FALSE),0))</f>
        <v>0</v>
      </c>
      <c r="AS601" s="306">
        <f>SUMIF(Consumo!$C$3:$C$862,tabItens[[#This Row],[CÓDIGO]],Consumo!$N$3:$N$862) + SUMIF(Consumo!$C$3:$C$862,tabItens[[#This Row],[CÓDIGO]],Consumo!$O$3:$O$862) + SUMIF(Consumo!$C$3:$C$862,tabItens[[#This Row],[CÓDIGO]],Consumo!$P$3:$P$862) + SUMIF(Consumo!$C$3:$C$862,tabItens[[#This Row],[CÓDIGO]],Consumo!$Q$3:$Q$862)</f>
        <v>0</v>
      </c>
      <c r="AT601" s="306">
        <f>SUMIF(Consumo!$C$3:$C$862,tabItens[[#This Row],[CÓDIGO]],Consumo!$Z$3:$Z$862)</f>
        <v>0</v>
      </c>
      <c r="AU601" s="307">
        <f>SUMIF(Consumo!$C$3:$C$862,tabItens[[#This Row],[CÓDIGO]],Consumo!$AA$3:$AA$862)</f>
        <v>0</v>
      </c>
      <c r="AV601" s="308">
        <f>SUMIF(Consumo!$C$3:$C$862,tabItens[[#This Row],[CÓDIGO]],Consumo!$Y$3:$Y$862)</f>
        <v>0</v>
      </c>
      <c r="AW601" s="281">
        <f>tabItens[[#This Row],[QTDE ATUAL]] + tabItens[[#This Row],[RC QTDE]] + tabItens[[#This Row],[AF SALDO]] + tabItens[[#This Row],[Recentes]]</f>
        <v>157</v>
      </c>
      <c r="AX601" s="309">
        <v>21</v>
      </c>
      <c r="AY601" s="309">
        <v>4</v>
      </c>
      <c r="AZ601" s="309">
        <f>IF(ISBLANK(tabItens[[#This Row],[CÓDIGO]]),"",tabItens[[#This Row],[PontoMês]] * (AZ$2+tabItens[[#This Row],[PontoQtM]]))</f>
        <v>84</v>
      </c>
      <c r="BA601" s="308">
        <f>tabItens[[#This Row],[PontoPed]] - tabItens[[#This Row],[Saldo]] + (1/10)</f>
        <v>-72.900000000000006</v>
      </c>
      <c r="BB601" s="308">
        <f xml:space="preserve"> tabItens[[#This Row],[PontoMês]] * BB$2 - tabItens[[#This Row],[QTDE ATUAL]] - (1/10)</f>
        <v>-136.1</v>
      </c>
      <c r="BC601" s="310">
        <f>IF( tabItens[[#This Row],[PontoPed]]&gt;0, IF(tabItens[[#This Row],[PontoPed]]&lt;1, 1, IF( tabItens[[#This Row],[Saldo]]&gt;tabItens[[#This Row],[PontoPed]], 0, (tabItens[[#This Row],[PontoPed]]-tabItens[[#This Row],[Saldo]])/tabItens[[#This Row],[PontoPed]] ) ), 0 )</f>
        <v>0</v>
      </c>
      <c r="BD601" s="311">
        <f>ROUNDDOWN(IF( OR( AND(tabItens[[#This Row],[PontoPed]]&lt;tabItens[[#This Row],[Saldo]],tabItens[[#This Row],[Saldo]]&gt;0), tabItens[[#This Row],[PontoPed]]=0), 99, IF(AND(tabItens[[#This Row],[Saldo]]=0,tabItens[[#This Row],[PontoPed]]&gt;0), 0, (1-tabItens[[#This Row],[PctAb]])*10 ) ),0)</f>
        <v>99</v>
      </c>
      <c r="BE601" s="312">
        <f>MAX(ROUNDDOWN( IF(tabItens[[#This Row],[Abaixo]] &gt; 0,   tabItens[[#This Row],[Abaixo]] + (tabItens[[#This Row],[PontoMês]] * IF( OR( ISBLANK(tabItens[[#This Row],[ATA Nº/ANO]]), tabItens[[#This Row],[ATA Nº/ANO]] = ""),BE$2,BE$1)),0),0),0)</f>
        <v>0</v>
      </c>
      <c r="BF60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1" s="313">
        <f>SUMIF(Consumo!$C$3:$C$862,tabItens[[#This Row],[CÓDIGO]],Consumo!$E$3:$E$862)</f>
        <v>0</v>
      </c>
      <c r="BH601" s="314">
        <f>IF(AND(tabItens[[#This Row],[Pend]] &gt; 0,tabItens[[#This Row],[Consumo]] &lt;&gt; 0), tabItens[[#This Row],[Pend]] / tabItens[[#This Row],[Consumo]], 0 )</f>
        <v>0</v>
      </c>
      <c r="BI601" s="313"/>
      <c r="BJ601" s="313"/>
      <c r="BK601" s="315" t="s">
        <v>907</v>
      </c>
    </row>
    <row r="602" spans="1:63" x14ac:dyDescent="0.3">
      <c r="A602" s="336">
        <v>12830</v>
      </c>
      <c r="B602" s="277" t="s">
        <v>1011</v>
      </c>
      <c r="C602" s="337" t="s">
        <v>264</v>
      </c>
      <c r="D602" s="338">
        <v>4.0999999999999996</v>
      </c>
      <c r="E602" s="339"/>
      <c r="F602" s="339"/>
      <c r="G602" s="339" t="s">
        <v>892</v>
      </c>
      <c r="H602" s="281">
        <v>1412</v>
      </c>
      <c r="I602" s="340">
        <v>103003</v>
      </c>
      <c r="J602" s="341">
        <v>4.0999999999999996</v>
      </c>
      <c r="K602" s="342">
        <v>265</v>
      </c>
      <c r="L602" s="285">
        <f>IF(tabItens[[#This Row],[Média]] &gt; 0, tabItens[[#This Row],[QTDE ATUAL]] / tabItens[[#This Row],[Média]],999.9)</f>
        <v>54.482315112540192</v>
      </c>
      <c r="M602" s="286">
        <v>0</v>
      </c>
      <c r="N602" s="287">
        <f>tabItens[[#This Row],[VALOR UNIT.]] * tabItens[[#This Row],[LC]]</f>
        <v>0</v>
      </c>
      <c r="O602" s="344" t="s">
        <v>2124</v>
      </c>
      <c r="P602" s="289"/>
      <c r="Q602" s="345"/>
      <c r="R602" s="343"/>
      <c r="S602" s="346"/>
      <c r="T602" s="292">
        <f>ROUNDDOWN(IFERROR(tabItens[[#This Row],[ATA DT.VALID.]] - $D$1,0) / 30,0)</f>
        <v>-1507</v>
      </c>
      <c r="U602" s="277" t="s">
        <v>1008</v>
      </c>
      <c r="V602" s="293">
        <v>1</v>
      </c>
      <c r="W602" s="294" t="s">
        <v>2105</v>
      </c>
      <c r="X602" s="295">
        <v>61</v>
      </c>
      <c r="Y602" s="296">
        <v>8</v>
      </c>
      <c r="Z602" s="297"/>
      <c r="AA602" s="298"/>
      <c r="AB602" s="299"/>
      <c r="AC602" s="299"/>
      <c r="AD602" s="298"/>
      <c r="AE602" s="299"/>
      <c r="AF602" s="292"/>
      <c r="AG602" s="300" t="s">
        <v>904</v>
      </c>
      <c r="AH602" s="301"/>
      <c r="AI602" s="292">
        <v>104</v>
      </c>
      <c r="AJ602" s="301">
        <v>44533</v>
      </c>
      <c r="AK602" s="301" t="s">
        <v>892</v>
      </c>
      <c r="AL602" s="301">
        <v>44522</v>
      </c>
      <c r="AM602" s="346"/>
      <c r="AN602" s="339"/>
      <c r="AO602" s="302" t="str">
        <f>_xlfn.IFNA(IF(VLOOKUP(tabItens[[#This Row],[CÓDIGO]],tabExcluirDoEstoque[#Data],1,FALSE),"sim",""),"")</f>
        <v/>
      </c>
      <c r="AP602" s="303" t="str">
        <f ca="1">IF(OR(ISBLANK(tabItens[[#This Row],[ATA DT.VALID.]]),tabItens[[#This Row],[ATA DT.VALID.]]="",tabItens[[#This Row],[ATA DT.VALID.]]=" "),"",IF(TYPE(tabItens[[#This Row],[ATA DT.VALID.]])=1,ROUNDUP((tabItens[[#This Row],[ATA DT.VALID.]]-TODAY())/7,0),""))</f>
        <v/>
      </c>
      <c r="AQ602" s="304">
        <v>0</v>
      </c>
      <c r="AR602" s="305" t="str">
        <f>IF(ISBLANK(tabItens[[#This Row],[CÓDIGO]]),"",IFERROR(VLOOKUP(tabItens[[#This Row],[CÓDIGO]],Consumo!$C$3:$AC$862,26,FALSE),0))</f>
        <v>08.2023</v>
      </c>
      <c r="AS602" s="306">
        <f>SUMIF(Consumo!$C$3:$C$862,tabItens[[#This Row],[CÓDIGO]],Consumo!$N$3:$N$862) + SUMIF(Consumo!$C$3:$C$862,tabItens[[#This Row],[CÓDIGO]],Consumo!$O$3:$O$862) + SUMIF(Consumo!$C$3:$C$862,tabItens[[#This Row],[CÓDIGO]],Consumo!$P$3:$P$862) + SUMIF(Consumo!$C$3:$C$862,tabItens[[#This Row],[CÓDIGO]],Consumo!$Q$3:$Q$862)</f>
        <v>106</v>
      </c>
      <c r="AT602" s="306">
        <f>SUMIF(Consumo!$C$3:$C$862,tabItens[[#This Row],[CÓDIGO]],Consumo!$Z$3:$Z$862)</f>
        <v>313</v>
      </c>
      <c r="AU602" s="307">
        <f>SUMIF(Consumo!$C$3:$C$862,tabItens[[#This Row],[CÓDIGO]],Consumo!$AA$3:$AA$862)</f>
        <v>80</v>
      </c>
      <c r="AV602" s="308">
        <f>SUMIF(Consumo!$C$3:$C$862,tabItens[[#This Row],[CÓDIGO]],Consumo!$Y$3:$Y$862)</f>
        <v>25.916666666666668</v>
      </c>
      <c r="AW602" s="281">
        <f>tabItens[[#This Row],[QTDE ATUAL]] + tabItens[[#This Row],[RC QTDE]] + tabItens[[#This Row],[AF SALDO]] + tabItens[[#This Row],[Recentes]]</f>
        <v>1412</v>
      </c>
      <c r="AX602" s="309">
        <v>40</v>
      </c>
      <c r="AY602" s="309">
        <v>4</v>
      </c>
      <c r="AZ602" s="309">
        <f>IF(ISBLANK(tabItens[[#This Row],[CÓDIGO]]),"",tabItens[[#This Row],[PontoMês]] * (AZ$2+tabItens[[#This Row],[PontoQtM]]))</f>
        <v>160</v>
      </c>
      <c r="BA602" s="308">
        <f>tabItens[[#This Row],[PontoPed]] - tabItens[[#This Row],[Saldo]] + (1/10)</f>
        <v>-1251.9000000000001</v>
      </c>
      <c r="BB602" s="308">
        <f xml:space="preserve"> tabItens[[#This Row],[PontoMês]] * BB$2 - tabItens[[#This Row],[QTDE ATUAL]] - (1/10)</f>
        <v>-1372.1</v>
      </c>
      <c r="BC602" s="310">
        <f>IF( tabItens[[#This Row],[PontoPed]]&gt;0, IF(tabItens[[#This Row],[PontoPed]]&lt;1, 1, IF( tabItens[[#This Row],[Saldo]]&gt;tabItens[[#This Row],[PontoPed]], 0, (tabItens[[#This Row],[PontoPed]]-tabItens[[#This Row],[Saldo]])/tabItens[[#This Row],[PontoPed]] ) ), 0 )</f>
        <v>0</v>
      </c>
      <c r="BD602" s="311">
        <f>ROUNDDOWN(IF( OR( AND(tabItens[[#This Row],[PontoPed]]&lt;tabItens[[#This Row],[Saldo]],tabItens[[#This Row],[Saldo]]&gt;0), tabItens[[#This Row],[PontoPed]]=0), 99, IF(AND(tabItens[[#This Row],[Saldo]]=0,tabItens[[#This Row],[PontoPed]]&gt;0), 0, (1-tabItens[[#This Row],[PctAb]])*10 ) ),0)</f>
        <v>99</v>
      </c>
      <c r="BE602" s="312">
        <f>MAX(ROUNDDOWN( IF(tabItens[[#This Row],[Abaixo]] &gt; 0,   tabItens[[#This Row],[Abaixo]] + (tabItens[[#This Row],[PontoMês]] * IF( OR( ISBLANK(tabItens[[#This Row],[ATA Nº/ANO]]), tabItens[[#This Row],[ATA Nº/ANO]] = ""),BE$2,BE$1)),0),0),0)</f>
        <v>0</v>
      </c>
      <c r="BF60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2" s="313">
        <f>SUMIF(Consumo!$C$3:$C$862,tabItens[[#This Row],[CÓDIGO]],Consumo!$E$3:$E$862)</f>
        <v>0</v>
      </c>
      <c r="BH602" s="314">
        <f>IF(AND(tabItens[[#This Row],[Pend]] &gt; 0,tabItens[[#This Row],[Consumo]] &lt;&gt; 0), tabItens[[#This Row],[Pend]] / tabItens[[#This Row],[Consumo]], 0 )</f>
        <v>0</v>
      </c>
      <c r="BI602" s="313"/>
      <c r="BJ602" s="313"/>
      <c r="BK602" s="315" t="s">
        <v>907</v>
      </c>
    </row>
    <row r="603" spans="1:63" x14ac:dyDescent="0.3">
      <c r="A603" s="336">
        <v>114976</v>
      </c>
      <c r="B603" s="277" t="s">
        <v>1752</v>
      </c>
      <c r="C603" s="337" t="s">
        <v>273</v>
      </c>
      <c r="D603" s="338">
        <v>90.5</v>
      </c>
      <c r="E603" s="339"/>
      <c r="F603" s="339"/>
      <c r="G603" s="339" t="s">
        <v>892</v>
      </c>
      <c r="H603" s="281">
        <v>634</v>
      </c>
      <c r="I603" s="340">
        <v>103003</v>
      </c>
      <c r="J603" s="341">
        <v>90.5</v>
      </c>
      <c r="K603" s="342">
        <v>53</v>
      </c>
      <c r="L603" s="285">
        <f>IF(tabItens[[#This Row],[Média]] &gt; 0, tabItens[[#This Row],[QTDE ATUAL]] / tabItens[[#This Row],[Média]],999.9)</f>
        <v>211.33333333333334</v>
      </c>
      <c r="M603" s="286">
        <v>0</v>
      </c>
      <c r="N603" s="287">
        <f>tabItens[[#This Row],[VALOR UNIT.]] * tabItens[[#This Row],[LC]]</f>
        <v>0</v>
      </c>
      <c r="O603" s="344" t="s">
        <v>2208</v>
      </c>
      <c r="P603" s="289"/>
      <c r="Q603" s="345"/>
      <c r="R603" s="343"/>
      <c r="S603" s="346"/>
      <c r="T603" s="292">
        <f>ROUNDDOWN(IFERROR(tabItens[[#This Row],[ATA DT.VALID.]] - $D$1,0) / 30,0)</f>
        <v>-1507</v>
      </c>
      <c r="U603" s="277" t="s">
        <v>1716</v>
      </c>
      <c r="V603" s="293">
        <v>1</v>
      </c>
      <c r="W603" s="294" t="s">
        <v>903</v>
      </c>
      <c r="X603" s="295">
        <v>55</v>
      </c>
      <c r="Y603" s="296">
        <v>19</v>
      </c>
      <c r="Z603" s="297"/>
      <c r="AA603" s="298"/>
      <c r="AB603" s="299"/>
      <c r="AC603" s="299"/>
      <c r="AD603" s="298"/>
      <c r="AE603" s="299"/>
      <c r="AF603" s="292"/>
      <c r="AG603" s="300" t="s">
        <v>904</v>
      </c>
      <c r="AH603" s="301"/>
      <c r="AI603" s="292">
        <v>18</v>
      </c>
      <c r="AJ603" s="301">
        <v>41884</v>
      </c>
      <c r="AK603" s="301">
        <v>40291</v>
      </c>
      <c r="AL603" s="301">
        <v>43580</v>
      </c>
      <c r="AM603" s="346"/>
      <c r="AN603" s="339"/>
      <c r="AO603" s="302" t="str">
        <f>_xlfn.IFNA(IF(VLOOKUP(tabItens[[#This Row],[CÓDIGO]],tabExcluirDoEstoque[#Data],1,FALSE),"sim",""),"")</f>
        <v/>
      </c>
      <c r="AP603" s="303" t="str">
        <f ca="1">IF(OR(ISBLANK(tabItens[[#This Row],[ATA DT.VALID.]]),tabItens[[#This Row],[ATA DT.VALID.]]="",tabItens[[#This Row],[ATA DT.VALID.]]=" "),"",IF(TYPE(tabItens[[#This Row],[ATA DT.VALID.]])=1,ROUNDUP((tabItens[[#This Row],[ATA DT.VALID.]]-TODAY())/7,0),""))</f>
        <v/>
      </c>
      <c r="AQ603" s="304">
        <v>0</v>
      </c>
      <c r="AR603" s="305" t="str">
        <f>IF(ISBLANK(tabItens[[#This Row],[CÓDIGO]]),"",IFERROR(VLOOKUP(tabItens[[#This Row],[CÓDIGO]],Consumo!$C$3:$AC$862,26,FALSE),0))</f>
        <v>01.2023</v>
      </c>
      <c r="AS603" s="306">
        <f>SUMIF(Consumo!$C$3:$C$862,tabItens[[#This Row],[CÓDIGO]],Consumo!$N$3:$N$862) + SUMIF(Consumo!$C$3:$C$862,tabItens[[#This Row],[CÓDIGO]],Consumo!$O$3:$O$862) + SUMIF(Consumo!$C$3:$C$862,tabItens[[#This Row],[CÓDIGO]],Consumo!$P$3:$P$862) + SUMIF(Consumo!$C$3:$C$862,tabItens[[#This Row],[CÓDIGO]],Consumo!$Q$3:$Q$862)</f>
        <v>0</v>
      </c>
      <c r="AT603" s="306">
        <f>SUMIF(Consumo!$C$3:$C$862,tabItens[[#This Row],[CÓDIGO]],Consumo!$Z$3:$Z$862)</f>
        <v>53</v>
      </c>
      <c r="AU603" s="307">
        <f>SUMIF(Consumo!$C$3:$C$862,tabItens[[#This Row],[CÓDIGO]],Consumo!$AA$3:$AA$862)</f>
        <v>50</v>
      </c>
      <c r="AV603" s="308">
        <f>SUMIF(Consumo!$C$3:$C$862,tabItens[[#This Row],[CÓDIGO]],Consumo!$Y$3:$Y$862)</f>
        <v>3</v>
      </c>
      <c r="AW603" s="281">
        <f>tabItens[[#This Row],[QTDE ATUAL]] + tabItens[[#This Row],[RC QTDE]] + tabItens[[#This Row],[AF SALDO]] + tabItens[[#This Row],[Recentes]]</f>
        <v>634</v>
      </c>
      <c r="AX603" s="309">
        <v>25</v>
      </c>
      <c r="AY603" s="309">
        <v>4</v>
      </c>
      <c r="AZ603" s="309">
        <f>IF(ISBLANK(tabItens[[#This Row],[CÓDIGO]]),"",tabItens[[#This Row],[PontoMês]] * (AZ$2+tabItens[[#This Row],[PontoQtM]]))</f>
        <v>100</v>
      </c>
      <c r="BA603" s="308">
        <f>tabItens[[#This Row],[PontoPed]] - tabItens[[#This Row],[Saldo]] + (1/10)</f>
        <v>-533.9</v>
      </c>
      <c r="BB603" s="308">
        <f xml:space="preserve"> tabItens[[#This Row],[PontoMês]] * BB$2 - tabItens[[#This Row],[QTDE ATUAL]] - (1/10)</f>
        <v>-609.1</v>
      </c>
      <c r="BC603" s="310">
        <f>IF( tabItens[[#This Row],[PontoPed]]&gt;0, IF(tabItens[[#This Row],[PontoPed]]&lt;1, 1, IF( tabItens[[#This Row],[Saldo]]&gt;tabItens[[#This Row],[PontoPed]], 0, (tabItens[[#This Row],[PontoPed]]-tabItens[[#This Row],[Saldo]])/tabItens[[#This Row],[PontoPed]] ) ), 0 )</f>
        <v>0</v>
      </c>
      <c r="BD603" s="311">
        <f>ROUNDDOWN(IF( OR( AND(tabItens[[#This Row],[PontoPed]]&lt;tabItens[[#This Row],[Saldo]],tabItens[[#This Row],[Saldo]]&gt;0), tabItens[[#This Row],[PontoPed]]=0), 99, IF(AND(tabItens[[#This Row],[Saldo]]=0,tabItens[[#This Row],[PontoPed]]&gt;0), 0, (1-tabItens[[#This Row],[PctAb]])*10 ) ),0)</f>
        <v>99</v>
      </c>
      <c r="BE603" s="312">
        <f>MAX(ROUNDDOWN( IF(tabItens[[#This Row],[Abaixo]] &gt; 0,   tabItens[[#This Row],[Abaixo]] + (tabItens[[#This Row],[PontoMês]] * IF( OR( ISBLANK(tabItens[[#This Row],[ATA Nº/ANO]]), tabItens[[#This Row],[ATA Nº/ANO]] = ""),BE$2,BE$1)),0),0),0)</f>
        <v>0</v>
      </c>
      <c r="BF60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3" s="313">
        <f>SUMIF(Consumo!$C$3:$C$862,tabItens[[#This Row],[CÓDIGO]],Consumo!$E$3:$E$862)</f>
        <v>0</v>
      </c>
      <c r="BH603" s="314">
        <f>IF(AND(tabItens[[#This Row],[Pend]] &gt; 0,tabItens[[#This Row],[Consumo]] &lt;&gt; 0), tabItens[[#This Row],[Pend]] / tabItens[[#This Row],[Consumo]], 0 )</f>
        <v>0</v>
      </c>
      <c r="BI603" s="313"/>
      <c r="BJ603" s="313"/>
      <c r="BK603" s="315" t="s">
        <v>907</v>
      </c>
    </row>
    <row r="604" spans="1:63" x14ac:dyDescent="0.3">
      <c r="A604" s="336">
        <v>123372</v>
      </c>
      <c r="B604" s="277" t="s">
        <v>1800</v>
      </c>
      <c r="C604" s="337" t="s">
        <v>273</v>
      </c>
      <c r="D604" s="338">
        <v>33</v>
      </c>
      <c r="E604" s="339"/>
      <c r="F604" s="339"/>
      <c r="G604" s="339" t="s">
        <v>892</v>
      </c>
      <c r="H604" s="281">
        <v>651</v>
      </c>
      <c r="I604" s="340">
        <v>103003</v>
      </c>
      <c r="J604" s="341">
        <v>33</v>
      </c>
      <c r="K604" s="342">
        <v>27</v>
      </c>
      <c r="L604" s="285">
        <f>IF(tabItens[[#This Row],[Média]] &gt; 0, tabItens[[#This Row],[QTDE ATUAL]] / tabItens[[#This Row],[Média]],999.9)</f>
        <v>372</v>
      </c>
      <c r="M604" s="286">
        <v>0</v>
      </c>
      <c r="N604" s="287">
        <f>tabItens[[#This Row],[VALOR UNIT.]] * tabItens[[#This Row],[LC]]</f>
        <v>0</v>
      </c>
      <c r="O604" s="344" t="s">
        <v>2208</v>
      </c>
      <c r="P604" s="289"/>
      <c r="Q604" s="345"/>
      <c r="R604" s="343"/>
      <c r="S604" s="346"/>
      <c r="T604" s="292">
        <f>ROUNDDOWN(IFERROR(tabItens[[#This Row],[ATA DT.VALID.]] - $D$1,0) / 30,0)</f>
        <v>-1507</v>
      </c>
      <c r="U604" s="277" t="s">
        <v>1716</v>
      </c>
      <c r="V604" s="293">
        <v>1</v>
      </c>
      <c r="W604" s="294" t="s">
        <v>903</v>
      </c>
      <c r="X604" s="295">
        <v>55</v>
      </c>
      <c r="Y604" s="296">
        <v>19</v>
      </c>
      <c r="Z604" s="297"/>
      <c r="AA604" s="298"/>
      <c r="AB604" s="299"/>
      <c r="AC604" s="299"/>
      <c r="AD604" s="298"/>
      <c r="AE604" s="299"/>
      <c r="AF604" s="292"/>
      <c r="AG604" s="300" t="s">
        <v>904</v>
      </c>
      <c r="AH604" s="301"/>
      <c r="AI604" s="292">
        <v>10</v>
      </c>
      <c r="AJ604" s="301">
        <v>41471</v>
      </c>
      <c r="AK604" s="301">
        <v>41101</v>
      </c>
      <c r="AL604" s="301">
        <v>43584</v>
      </c>
      <c r="AM604" s="346"/>
      <c r="AN604" s="339"/>
      <c r="AO604" s="302" t="str">
        <f>_xlfn.IFNA(IF(VLOOKUP(tabItens[[#This Row],[CÓDIGO]],tabExcluirDoEstoque[#Data],1,FALSE),"sim",""),"")</f>
        <v/>
      </c>
      <c r="AP604" s="303" t="str">
        <f ca="1">IF(OR(ISBLANK(tabItens[[#This Row],[ATA DT.VALID.]]),tabItens[[#This Row],[ATA DT.VALID.]]="",tabItens[[#This Row],[ATA DT.VALID.]]=" "),"",IF(TYPE(tabItens[[#This Row],[ATA DT.VALID.]])=1,ROUNDUP((tabItens[[#This Row],[ATA DT.VALID.]]-TODAY())/7,0),""))</f>
        <v/>
      </c>
      <c r="AQ604" s="304">
        <v>0</v>
      </c>
      <c r="AR604" s="305" t="str">
        <f>IF(ISBLANK(tabItens[[#This Row],[CÓDIGO]]),"",IFERROR(VLOOKUP(tabItens[[#This Row],[CÓDIGO]],Consumo!$C$3:$AC$862,26,FALSE),0))</f>
        <v>06.2023</v>
      </c>
      <c r="AS604" s="306">
        <f>SUMIF(Consumo!$C$3:$C$862,tabItens[[#This Row],[CÓDIGO]],Consumo!$N$3:$N$862) + SUMIF(Consumo!$C$3:$C$862,tabItens[[#This Row],[CÓDIGO]],Consumo!$O$3:$O$862) + SUMIF(Consumo!$C$3:$C$862,tabItens[[#This Row],[CÓDIGO]],Consumo!$P$3:$P$862) + SUMIF(Consumo!$C$3:$C$862,tabItens[[#This Row],[CÓDIGO]],Consumo!$Q$3:$Q$862)</f>
        <v>7</v>
      </c>
      <c r="AT604" s="306">
        <f>SUMIF(Consumo!$C$3:$C$862,tabItens[[#This Row],[CÓDIGO]],Consumo!$Z$3:$Z$862)</f>
        <v>27</v>
      </c>
      <c r="AU604" s="307">
        <f>SUMIF(Consumo!$C$3:$C$862,tabItens[[#This Row],[CÓDIGO]],Consumo!$AA$3:$AA$862)</f>
        <v>20</v>
      </c>
      <c r="AV604" s="308">
        <f>SUMIF(Consumo!$C$3:$C$862,tabItens[[#This Row],[CÓDIGO]],Consumo!$Y$3:$Y$862)</f>
        <v>1.75</v>
      </c>
      <c r="AW604" s="281">
        <f>tabItens[[#This Row],[QTDE ATUAL]] + tabItens[[#This Row],[RC QTDE]] + tabItens[[#This Row],[AF SALDO]] + tabItens[[#This Row],[Recentes]]</f>
        <v>651</v>
      </c>
      <c r="AX604" s="309">
        <v>30</v>
      </c>
      <c r="AY604" s="309">
        <v>4</v>
      </c>
      <c r="AZ604" s="309">
        <f>IF(ISBLANK(tabItens[[#This Row],[CÓDIGO]]),"",tabItens[[#This Row],[PontoMês]] * (AZ$2+tabItens[[#This Row],[PontoQtM]]))</f>
        <v>120</v>
      </c>
      <c r="BA604" s="308">
        <f>tabItens[[#This Row],[PontoPed]] - tabItens[[#This Row],[Saldo]] + (1/10)</f>
        <v>-530.9</v>
      </c>
      <c r="BB604" s="308">
        <f xml:space="preserve"> tabItens[[#This Row],[PontoMês]] * BB$2 - tabItens[[#This Row],[QTDE ATUAL]] - (1/10)</f>
        <v>-621.1</v>
      </c>
      <c r="BC604" s="310">
        <f>IF( tabItens[[#This Row],[PontoPed]]&gt;0, IF(tabItens[[#This Row],[PontoPed]]&lt;1, 1, IF( tabItens[[#This Row],[Saldo]]&gt;tabItens[[#This Row],[PontoPed]], 0, (tabItens[[#This Row],[PontoPed]]-tabItens[[#This Row],[Saldo]])/tabItens[[#This Row],[PontoPed]] ) ), 0 )</f>
        <v>0</v>
      </c>
      <c r="BD604" s="311">
        <f>ROUNDDOWN(IF( OR( AND(tabItens[[#This Row],[PontoPed]]&lt;tabItens[[#This Row],[Saldo]],tabItens[[#This Row],[Saldo]]&gt;0), tabItens[[#This Row],[PontoPed]]=0), 99, IF(AND(tabItens[[#This Row],[Saldo]]=0,tabItens[[#This Row],[PontoPed]]&gt;0), 0, (1-tabItens[[#This Row],[PctAb]])*10 ) ),0)</f>
        <v>99</v>
      </c>
      <c r="BE604" s="312">
        <f>MAX(ROUNDDOWN( IF(tabItens[[#This Row],[Abaixo]] &gt; 0,   tabItens[[#This Row],[Abaixo]] + (tabItens[[#This Row],[PontoMês]] * IF( OR( ISBLANK(tabItens[[#This Row],[ATA Nº/ANO]]), tabItens[[#This Row],[ATA Nº/ANO]] = ""),BE$2,BE$1)),0),0),0)</f>
        <v>0</v>
      </c>
      <c r="BF60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4" s="313">
        <f>SUMIF(Consumo!$C$3:$C$862,tabItens[[#This Row],[CÓDIGO]],Consumo!$E$3:$E$862)</f>
        <v>0</v>
      </c>
      <c r="BH604" s="314">
        <f>IF(AND(tabItens[[#This Row],[Pend]] &gt; 0,tabItens[[#This Row],[Consumo]] &lt;&gt; 0), tabItens[[#This Row],[Pend]] / tabItens[[#This Row],[Consumo]], 0 )</f>
        <v>0</v>
      </c>
      <c r="BI604" s="313"/>
      <c r="BJ604" s="313"/>
      <c r="BK604" s="315" t="s">
        <v>907</v>
      </c>
    </row>
    <row r="605" spans="1:63" x14ac:dyDescent="0.3">
      <c r="A605" s="336">
        <v>129960</v>
      </c>
      <c r="B605" s="277" t="s">
        <v>1839</v>
      </c>
      <c r="C605" s="337" t="s">
        <v>273</v>
      </c>
      <c r="D605" s="338">
        <v>136</v>
      </c>
      <c r="E605" s="339"/>
      <c r="F605" s="339"/>
      <c r="G605" s="339" t="s">
        <v>892</v>
      </c>
      <c r="H605" s="281">
        <v>240</v>
      </c>
      <c r="I605" s="340">
        <v>103003</v>
      </c>
      <c r="J605" s="341">
        <v>136</v>
      </c>
      <c r="K605" s="342">
        <v>10</v>
      </c>
      <c r="L605" s="285">
        <f>IF(tabItens[[#This Row],[Média]] &gt; 0, tabItens[[#This Row],[QTDE ATUAL]] / tabItens[[#This Row],[Média]],999.9)</f>
        <v>480</v>
      </c>
      <c r="M605" s="286">
        <v>0</v>
      </c>
      <c r="N605" s="287">
        <f>tabItens[[#This Row],[VALOR UNIT.]] * tabItens[[#This Row],[LC]]</f>
        <v>0</v>
      </c>
      <c r="O605" s="344" t="s">
        <v>2208</v>
      </c>
      <c r="P605" s="289"/>
      <c r="Q605" s="345"/>
      <c r="R605" s="343"/>
      <c r="S605" s="346"/>
      <c r="T605" s="292">
        <f>ROUNDDOWN(IFERROR(tabItens[[#This Row],[ATA DT.VALID.]] - $D$1,0) / 30,0)</f>
        <v>-1507</v>
      </c>
      <c r="U605" s="277" t="s">
        <v>1716</v>
      </c>
      <c r="V605" s="293">
        <v>1</v>
      </c>
      <c r="W605" s="294" t="s">
        <v>903</v>
      </c>
      <c r="X605" s="295">
        <v>55</v>
      </c>
      <c r="Y605" s="296">
        <v>19</v>
      </c>
      <c r="Z605" s="297"/>
      <c r="AA605" s="298"/>
      <c r="AB605" s="299"/>
      <c r="AC605" s="299"/>
      <c r="AD605" s="298"/>
      <c r="AE605" s="299"/>
      <c r="AF605" s="292"/>
      <c r="AG605" s="300" t="s">
        <v>904</v>
      </c>
      <c r="AH605" s="301"/>
      <c r="AI605" s="292">
        <v>4</v>
      </c>
      <c r="AJ605" s="301">
        <v>44960</v>
      </c>
      <c r="AK605" s="301">
        <v>42046</v>
      </c>
      <c r="AL605" s="301">
        <v>44845</v>
      </c>
      <c r="AM605" s="346"/>
      <c r="AN605" s="339"/>
      <c r="AO605" s="302" t="str">
        <f>_xlfn.IFNA(IF(VLOOKUP(tabItens[[#This Row],[CÓDIGO]],tabExcluirDoEstoque[#Data],1,FALSE),"sim",""),"")</f>
        <v/>
      </c>
      <c r="AP605" s="303" t="str">
        <f ca="1">IF(OR(ISBLANK(tabItens[[#This Row],[ATA DT.VALID.]]),tabItens[[#This Row],[ATA DT.VALID.]]="",tabItens[[#This Row],[ATA DT.VALID.]]=" "),"",IF(TYPE(tabItens[[#This Row],[ATA DT.VALID.]])=1,ROUNDUP((tabItens[[#This Row],[ATA DT.VALID.]]-TODAY())/7,0),""))</f>
        <v/>
      </c>
      <c r="AQ605" s="304">
        <v>0</v>
      </c>
      <c r="AR605" s="305" t="str">
        <f>IF(ISBLANK(tabItens[[#This Row],[CÓDIGO]]),"",IFERROR(VLOOKUP(tabItens[[#This Row],[CÓDIGO]],Consumo!$C$3:$AC$862,26,FALSE),0))</f>
        <v>08.2023</v>
      </c>
      <c r="AS605" s="306">
        <f>SUMIF(Consumo!$C$3:$C$862,tabItens[[#This Row],[CÓDIGO]],Consumo!$N$3:$N$862) + SUMIF(Consumo!$C$3:$C$862,tabItens[[#This Row],[CÓDIGO]],Consumo!$O$3:$O$862) + SUMIF(Consumo!$C$3:$C$862,tabItens[[#This Row],[CÓDIGO]],Consumo!$P$3:$P$862) + SUMIF(Consumo!$C$3:$C$862,tabItens[[#This Row],[CÓDIGO]],Consumo!$Q$3:$Q$862)</f>
        <v>10</v>
      </c>
      <c r="AT605" s="306">
        <f>SUMIF(Consumo!$C$3:$C$862,tabItens[[#This Row],[CÓDIGO]],Consumo!$Z$3:$Z$862)</f>
        <v>10</v>
      </c>
      <c r="AU605" s="307">
        <f>SUMIF(Consumo!$C$3:$C$862,tabItens[[#This Row],[CÓDIGO]],Consumo!$AA$3:$AA$862)</f>
        <v>10</v>
      </c>
      <c r="AV605" s="308">
        <f>SUMIF(Consumo!$C$3:$C$862,tabItens[[#This Row],[CÓDIGO]],Consumo!$Y$3:$Y$862)</f>
        <v>0.5</v>
      </c>
      <c r="AW605" s="281">
        <f>tabItens[[#This Row],[QTDE ATUAL]] + tabItens[[#This Row],[RC QTDE]] + tabItens[[#This Row],[AF SALDO]] + tabItens[[#This Row],[Recentes]]</f>
        <v>240</v>
      </c>
      <c r="AX605" s="309">
        <v>5</v>
      </c>
      <c r="AY605" s="309">
        <v>4</v>
      </c>
      <c r="AZ605" s="309">
        <f>IF(ISBLANK(tabItens[[#This Row],[CÓDIGO]]),"",tabItens[[#This Row],[PontoMês]] * (AZ$2+tabItens[[#This Row],[PontoQtM]]))</f>
        <v>20</v>
      </c>
      <c r="BA605" s="308">
        <f>tabItens[[#This Row],[PontoPed]] - tabItens[[#This Row],[Saldo]] + (1/10)</f>
        <v>-219.9</v>
      </c>
      <c r="BB605" s="308">
        <f xml:space="preserve"> tabItens[[#This Row],[PontoMês]] * BB$2 - tabItens[[#This Row],[QTDE ATUAL]] - (1/10)</f>
        <v>-235.1</v>
      </c>
      <c r="BC605" s="310">
        <f>IF( tabItens[[#This Row],[PontoPed]]&gt;0, IF(tabItens[[#This Row],[PontoPed]]&lt;1, 1, IF( tabItens[[#This Row],[Saldo]]&gt;tabItens[[#This Row],[PontoPed]], 0, (tabItens[[#This Row],[PontoPed]]-tabItens[[#This Row],[Saldo]])/tabItens[[#This Row],[PontoPed]] ) ), 0 )</f>
        <v>0</v>
      </c>
      <c r="BD605" s="311">
        <f>ROUNDDOWN(IF( OR( AND(tabItens[[#This Row],[PontoPed]]&lt;tabItens[[#This Row],[Saldo]],tabItens[[#This Row],[Saldo]]&gt;0), tabItens[[#This Row],[PontoPed]]=0), 99, IF(AND(tabItens[[#This Row],[Saldo]]=0,tabItens[[#This Row],[PontoPed]]&gt;0), 0, (1-tabItens[[#This Row],[PctAb]])*10 ) ),0)</f>
        <v>99</v>
      </c>
      <c r="BE605" s="312">
        <f>MAX(ROUNDDOWN( IF(tabItens[[#This Row],[Abaixo]] &gt; 0,   tabItens[[#This Row],[Abaixo]] + (tabItens[[#This Row],[PontoMês]] * IF( OR( ISBLANK(tabItens[[#This Row],[ATA Nº/ANO]]), tabItens[[#This Row],[ATA Nº/ANO]] = ""),BE$2,BE$1)),0),0),0)</f>
        <v>0</v>
      </c>
      <c r="BF60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5" s="313">
        <f>SUMIF(Consumo!$C$3:$C$862,tabItens[[#This Row],[CÓDIGO]],Consumo!$E$3:$E$862)</f>
        <v>0</v>
      </c>
      <c r="BH605" s="314">
        <f>IF(AND(tabItens[[#This Row],[Pend]] &gt; 0,tabItens[[#This Row],[Consumo]] &lt;&gt; 0), tabItens[[#This Row],[Pend]] / tabItens[[#This Row],[Consumo]], 0 )</f>
        <v>0</v>
      </c>
      <c r="BI605" s="313"/>
      <c r="BJ605" s="313"/>
      <c r="BK605" s="315" t="s">
        <v>907</v>
      </c>
    </row>
    <row r="606" spans="1:63" x14ac:dyDescent="0.3">
      <c r="A606" s="336">
        <v>138552</v>
      </c>
      <c r="B606" s="277" t="s">
        <v>2015</v>
      </c>
      <c r="C606" s="337" t="s">
        <v>31</v>
      </c>
      <c r="D606" s="338">
        <v>438.58</v>
      </c>
      <c r="E606" s="339"/>
      <c r="F606" s="339"/>
      <c r="G606" s="339" t="s">
        <v>892</v>
      </c>
      <c r="H606" s="281">
        <v>484</v>
      </c>
      <c r="I606" s="340">
        <v>103003</v>
      </c>
      <c r="J606" s="341">
        <v>438.58</v>
      </c>
      <c r="K606" s="342">
        <v>115</v>
      </c>
      <c r="L606" s="285">
        <f>IF(tabItens[[#This Row],[Média]] &gt; 0, tabItens[[#This Row],[QTDE ATUAL]] / tabItens[[#This Row],[Média]],999.9)</f>
        <v>51.857142857142854</v>
      </c>
      <c r="M606" s="286">
        <v>0</v>
      </c>
      <c r="N606" s="287">
        <f>tabItens[[#This Row],[VALOR UNIT.]] * tabItens[[#This Row],[LC]]</f>
        <v>0</v>
      </c>
      <c r="O606" s="344" t="s">
        <v>2233</v>
      </c>
      <c r="P606" s="289"/>
      <c r="Q606" s="345"/>
      <c r="R606" s="343"/>
      <c r="S606" s="346"/>
      <c r="T606" s="292">
        <f>ROUNDDOWN(IFERROR(tabItens[[#This Row],[ATA DT.VALID.]] - $D$1,0) / 30,0)</f>
        <v>-1507</v>
      </c>
      <c r="U606" s="277" t="s">
        <v>1127</v>
      </c>
      <c r="V606" s="293">
        <v>1</v>
      </c>
      <c r="W606" s="294" t="s">
        <v>903</v>
      </c>
      <c r="X606" s="295">
        <v>55</v>
      </c>
      <c r="Y606" s="296">
        <v>49</v>
      </c>
      <c r="Z606" s="297"/>
      <c r="AA606" s="298"/>
      <c r="AB606" s="299"/>
      <c r="AC606" s="299"/>
      <c r="AD606" s="298"/>
      <c r="AE606" s="299"/>
      <c r="AF606" s="292"/>
      <c r="AG606" s="300" t="s">
        <v>904</v>
      </c>
      <c r="AH606" s="301"/>
      <c r="AI606" s="292">
        <v>38</v>
      </c>
      <c r="AJ606" s="301">
        <v>44532</v>
      </c>
      <c r="AK606" s="301">
        <v>43734</v>
      </c>
      <c r="AL606" s="301">
        <v>44470</v>
      </c>
      <c r="AM606" s="346"/>
      <c r="AN606" s="339"/>
      <c r="AO606" s="302" t="str">
        <f>_xlfn.IFNA(IF(VLOOKUP(tabItens[[#This Row],[CÓDIGO]],tabExcluirDoEstoque[#Data],1,FALSE),"sim",""),"")</f>
        <v/>
      </c>
      <c r="AP606" s="303" t="str">
        <f ca="1">IF(OR(ISBLANK(tabItens[[#This Row],[ATA DT.VALID.]]),tabItens[[#This Row],[ATA DT.VALID.]]="",tabItens[[#This Row],[ATA DT.VALID.]]=" "),"",IF(TYPE(tabItens[[#This Row],[ATA DT.VALID.]])=1,ROUNDUP((tabItens[[#This Row],[ATA DT.VALID.]]-TODAY())/7,0),""))</f>
        <v/>
      </c>
      <c r="AQ606" s="304">
        <v>0</v>
      </c>
      <c r="AR606" s="305" t="str">
        <f>IF(ISBLANK(tabItens[[#This Row],[CÓDIGO]]),"",IFERROR(VLOOKUP(tabItens[[#This Row],[CÓDIGO]],Consumo!$C$3:$AC$862,26,FALSE),0))</f>
        <v>09.2023</v>
      </c>
      <c r="AS606" s="306">
        <f>SUMIF(Consumo!$C$3:$C$862,tabItens[[#This Row],[CÓDIGO]],Consumo!$N$3:$N$862) + SUMIF(Consumo!$C$3:$C$862,tabItens[[#This Row],[CÓDIGO]],Consumo!$O$3:$O$862) + SUMIF(Consumo!$C$3:$C$862,tabItens[[#This Row],[CÓDIGO]],Consumo!$P$3:$P$862) + SUMIF(Consumo!$C$3:$C$862,tabItens[[#This Row],[CÓDIGO]],Consumo!$Q$3:$Q$862)</f>
        <v>72</v>
      </c>
      <c r="AT606" s="306">
        <f>SUMIF(Consumo!$C$3:$C$862,tabItens[[#This Row],[CÓDIGO]],Consumo!$Z$3:$Z$862)</f>
        <v>115</v>
      </c>
      <c r="AU606" s="307">
        <f>SUMIF(Consumo!$C$3:$C$862,tabItens[[#This Row],[CÓDIGO]],Consumo!$AA$3:$AA$862)</f>
        <v>45</v>
      </c>
      <c r="AV606" s="308">
        <f>SUMIF(Consumo!$C$3:$C$862,tabItens[[#This Row],[CÓDIGO]],Consumo!$Y$3:$Y$862)</f>
        <v>9.3333333333333339</v>
      </c>
      <c r="AW606" s="281">
        <f>tabItens[[#This Row],[QTDE ATUAL]] + tabItens[[#This Row],[RC QTDE]] + tabItens[[#This Row],[AF SALDO]] + tabItens[[#This Row],[Recentes]]</f>
        <v>484</v>
      </c>
      <c r="AX606" s="309">
        <v>42</v>
      </c>
      <c r="AY606" s="309">
        <v>4</v>
      </c>
      <c r="AZ606" s="309">
        <f>IF(ISBLANK(tabItens[[#This Row],[CÓDIGO]]),"",tabItens[[#This Row],[PontoMês]] * (AZ$2+tabItens[[#This Row],[PontoQtM]]))</f>
        <v>168</v>
      </c>
      <c r="BA606" s="308">
        <f>tabItens[[#This Row],[PontoPed]] - tabItens[[#This Row],[Saldo]] + (1/10)</f>
        <v>-315.89999999999998</v>
      </c>
      <c r="BB606" s="308">
        <f xml:space="preserve"> tabItens[[#This Row],[PontoMês]] * BB$2 - tabItens[[#This Row],[QTDE ATUAL]] - (1/10)</f>
        <v>-442.1</v>
      </c>
      <c r="BC606" s="310">
        <f>IF( tabItens[[#This Row],[PontoPed]]&gt;0, IF(tabItens[[#This Row],[PontoPed]]&lt;1, 1, IF( tabItens[[#This Row],[Saldo]]&gt;tabItens[[#This Row],[PontoPed]], 0, (tabItens[[#This Row],[PontoPed]]-tabItens[[#This Row],[Saldo]])/tabItens[[#This Row],[PontoPed]] ) ), 0 )</f>
        <v>0</v>
      </c>
      <c r="BD606" s="311">
        <f>ROUNDDOWN(IF( OR( AND(tabItens[[#This Row],[PontoPed]]&lt;tabItens[[#This Row],[Saldo]],tabItens[[#This Row],[Saldo]]&gt;0), tabItens[[#This Row],[PontoPed]]=0), 99, IF(AND(tabItens[[#This Row],[Saldo]]=0,tabItens[[#This Row],[PontoPed]]&gt;0), 0, (1-tabItens[[#This Row],[PctAb]])*10 ) ),0)</f>
        <v>99</v>
      </c>
      <c r="BE606" s="312">
        <f>MAX(ROUNDDOWN( IF(tabItens[[#This Row],[Abaixo]] &gt; 0,   tabItens[[#This Row],[Abaixo]] + (tabItens[[#This Row],[PontoMês]] * IF( OR( ISBLANK(tabItens[[#This Row],[ATA Nº/ANO]]), tabItens[[#This Row],[ATA Nº/ANO]] = ""),BE$2,BE$1)),0),0),0)</f>
        <v>0</v>
      </c>
      <c r="BF60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6" s="313">
        <f>SUMIF(Consumo!$C$3:$C$862,tabItens[[#This Row],[CÓDIGO]],Consumo!$E$3:$E$862)</f>
        <v>0</v>
      </c>
      <c r="BH606" s="314">
        <f>IF(AND(tabItens[[#This Row],[Pend]] &gt; 0,tabItens[[#This Row],[Consumo]] &lt;&gt; 0), tabItens[[#This Row],[Pend]] / tabItens[[#This Row],[Consumo]], 0 )</f>
        <v>0</v>
      </c>
      <c r="BI606" s="313"/>
      <c r="BJ606" s="313"/>
      <c r="BK606" s="315" t="s">
        <v>907</v>
      </c>
    </row>
    <row r="607" spans="1:63" x14ac:dyDescent="0.3">
      <c r="A607" s="336">
        <v>138553</v>
      </c>
      <c r="B607" s="277" t="s">
        <v>2016</v>
      </c>
      <c r="C607" s="337" t="s">
        <v>31</v>
      </c>
      <c r="D607" s="338">
        <v>566.33000000000004</v>
      </c>
      <c r="E607" s="339"/>
      <c r="F607" s="339"/>
      <c r="G607" s="339" t="s">
        <v>892</v>
      </c>
      <c r="H607" s="281">
        <v>660</v>
      </c>
      <c r="I607" s="340">
        <v>103003</v>
      </c>
      <c r="J607" s="341">
        <v>566.33000000000004</v>
      </c>
      <c r="K607" s="342">
        <v>20</v>
      </c>
      <c r="L607" s="285">
        <f>IF(tabItens[[#This Row],[Média]] &gt; 0, tabItens[[#This Row],[QTDE ATUAL]] / tabItens[[#This Row],[Média]],999.9)</f>
        <v>440</v>
      </c>
      <c r="M607" s="286">
        <v>0</v>
      </c>
      <c r="N607" s="287">
        <f>tabItens[[#This Row],[VALOR UNIT.]] * tabItens[[#This Row],[LC]]</f>
        <v>0</v>
      </c>
      <c r="O607" s="344" t="s">
        <v>2233</v>
      </c>
      <c r="P607" s="289"/>
      <c r="Q607" s="345"/>
      <c r="R607" s="343"/>
      <c r="S607" s="346"/>
      <c r="T607" s="292">
        <f>ROUNDDOWN(IFERROR(tabItens[[#This Row],[ATA DT.VALID.]] - $D$1,0) / 30,0)</f>
        <v>-1507</v>
      </c>
      <c r="U607" s="277" t="s">
        <v>1127</v>
      </c>
      <c r="V607" s="293">
        <v>1</v>
      </c>
      <c r="W607" s="294" t="s">
        <v>903</v>
      </c>
      <c r="X607" s="295">
        <v>55</v>
      </c>
      <c r="Y607" s="296">
        <v>49</v>
      </c>
      <c r="Z607" s="297"/>
      <c r="AA607" s="298"/>
      <c r="AB607" s="299"/>
      <c r="AC607" s="299"/>
      <c r="AD607" s="298"/>
      <c r="AE607" s="299"/>
      <c r="AF607" s="292"/>
      <c r="AG607" s="300" t="s">
        <v>904</v>
      </c>
      <c r="AH607" s="301"/>
      <c r="AI607" s="292">
        <v>6</v>
      </c>
      <c r="AJ607" s="301">
        <v>44537</v>
      </c>
      <c r="AK607" s="301">
        <v>43734</v>
      </c>
      <c r="AL607" s="301">
        <v>44470</v>
      </c>
      <c r="AM607" s="346"/>
      <c r="AN607" s="339"/>
      <c r="AO607" s="302" t="str">
        <f>_xlfn.IFNA(IF(VLOOKUP(tabItens[[#This Row],[CÓDIGO]],tabExcluirDoEstoque[#Data],1,FALSE),"sim",""),"")</f>
        <v/>
      </c>
      <c r="AP607" s="303" t="str">
        <f ca="1">IF(OR(ISBLANK(tabItens[[#This Row],[ATA DT.VALID.]]),tabItens[[#This Row],[ATA DT.VALID.]]="",tabItens[[#This Row],[ATA DT.VALID.]]=" "),"",IF(TYPE(tabItens[[#This Row],[ATA DT.VALID.]])=1,ROUNDUP((tabItens[[#This Row],[ATA DT.VALID.]]-TODAY())/7,0),""))</f>
        <v/>
      </c>
      <c r="AQ607" s="304">
        <v>0</v>
      </c>
      <c r="AR607" s="305" t="str">
        <f>IF(ISBLANK(tabItens[[#This Row],[CÓDIGO]]),"",IFERROR(VLOOKUP(tabItens[[#This Row],[CÓDIGO]],Consumo!$C$3:$AC$862,26,FALSE),0))</f>
        <v>05.2023</v>
      </c>
      <c r="AS607" s="306">
        <f>SUMIF(Consumo!$C$3:$C$862,tabItens[[#This Row],[CÓDIGO]],Consumo!$N$3:$N$862) + SUMIF(Consumo!$C$3:$C$862,tabItens[[#This Row],[CÓDIGO]],Consumo!$O$3:$O$862) + SUMIF(Consumo!$C$3:$C$862,tabItens[[#This Row],[CÓDIGO]],Consumo!$P$3:$P$862) + SUMIF(Consumo!$C$3:$C$862,tabItens[[#This Row],[CÓDIGO]],Consumo!$Q$3:$Q$862)</f>
        <v>0</v>
      </c>
      <c r="AT607" s="306">
        <f>SUMIF(Consumo!$C$3:$C$862,tabItens[[#This Row],[CÓDIGO]],Consumo!$Z$3:$Z$862)</f>
        <v>20</v>
      </c>
      <c r="AU607" s="307">
        <f>SUMIF(Consumo!$C$3:$C$862,tabItens[[#This Row],[CÓDIGO]],Consumo!$AA$3:$AA$862)</f>
        <v>10</v>
      </c>
      <c r="AV607" s="308">
        <f>SUMIF(Consumo!$C$3:$C$862,tabItens[[#This Row],[CÓDIGO]],Consumo!$Y$3:$Y$862)</f>
        <v>1.5</v>
      </c>
      <c r="AW607" s="281">
        <f>tabItens[[#This Row],[QTDE ATUAL]] + tabItens[[#This Row],[RC QTDE]] + tabItens[[#This Row],[AF SALDO]] + tabItens[[#This Row],[Recentes]]</f>
        <v>660</v>
      </c>
      <c r="AX607" s="309">
        <v>42</v>
      </c>
      <c r="AY607" s="309">
        <v>4</v>
      </c>
      <c r="AZ607" s="309">
        <f>IF(ISBLANK(tabItens[[#This Row],[CÓDIGO]]),"",tabItens[[#This Row],[PontoMês]] * (AZ$2+tabItens[[#This Row],[PontoQtM]]))</f>
        <v>168</v>
      </c>
      <c r="BA607" s="308">
        <f>tabItens[[#This Row],[PontoPed]] - tabItens[[#This Row],[Saldo]] + (1/10)</f>
        <v>-491.9</v>
      </c>
      <c r="BB607" s="308">
        <f xml:space="preserve"> tabItens[[#This Row],[PontoMês]] * BB$2 - tabItens[[#This Row],[QTDE ATUAL]] - (1/10)</f>
        <v>-618.1</v>
      </c>
      <c r="BC607" s="310">
        <f>IF( tabItens[[#This Row],[PontoPed]]&gt;0, IF(tabItens[[#This Row],[PontoPed]]&lt;1, 1, IF( tabItens[[#This Row],[Saldo]]&gt;tabItens[[#This Row],[PontoPed]], 0, (tabItens[[#This Row],[PontoPed]]-tabItens[[#This Row],[Saldo]])/tabItens[[#This Row],[PontoPed]] ) ), 0 )</f>
        <v>0</v>
      </c>
      <c r="BD607" s="311">
        <f>ROUNDDOWN(IF( OR( AND(tabItens[[#This Row],[PontoPed]]&lt;tabItens[[#This Row],[Saldo]],tabItens[[#This Row],[Saldo]]&gt;0), tabItens[[#This Row],[PontoPed]]=0), 99, IF(AND(tabItens[[#This Row],[Saldo]]=0,tabItens[[#This Row],[PontoPed]]&gt;0), 0, (1-tabItens[[#This Row],[PctAb]])*10 ) ),0)</f>
        <v>99</v>
      </c>
      <c r="BE607" s="312">
        <f>MAX(ROUNDDOWN( IF(tabItens[[#This Row],[Abaixo]] &gt; 0,   tabItens[[#This Row],[Abaixo]] + (tabItens[[#This Row],[PontoMês]] * IF( OR( ISBLANK(tabItens[[#This Row],[ATA Nº/ANO]]), tabItens[[#This Row],[ATA Nº/ANO]] = ""),BE$2,BE$1)),0),0),0)</f>
        <v>0</v>
      </c>
      <c r="BF6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7" s="313">
        <f>SUMIF(Consumo!$C$3:$C$862,tabItens[[#This Row],[CÓDIGO]],Consumo!$E$3:$E$862)</f>
        <v>0</v>
      </c>
      <c r="BH607" s="314">
        <f>IF(AND(tabItens[[#This Row],[Pend]] &gt; 0,tabItens[[#This Row],[Consumo]] &lt;&gt; 0), tabItens[[#This Row],[Pend]] / tabItens[[#This Row],[Consumo]], 0 )</f>
        <v>0</v>
      </c>
      <c r="BI607" s="313"/>
      <c r="BJ607" s="313"/>
      <c r="BK607" s="315" t="s">
        <v>907</v>
      </c>
    </row>
    <row r="608" spans="1:63" x14ac:dyDescent="0.3">
      <c r="A608" s="336">
        <v>138554</v>
      </c>
      <c r="B608" s="277" t="s">
        <v>2017</v>
      </c>
      <c r="C608" s="337" t="s">
        <v>31</v>
      </c>
      <c r="D608" s="338">
        <v>377.85</v>
      </c>
      <c r="E608" s="339"/>
      <c r="F608" s="339"/>
      <c r="G608" s="339" t="s">
        <v>892</v>
      </c>
      <c r="H608" s="281">
        <v>248</v>
      </c>
      <c r="I608" s="340">
        <v>103003</v>
      </c>
      <c r="J608" s="341">
        <v>377.85</v>
      </c>
      <c r="K608" s="342">
        <v>368</v>
      </c>
      <c r="L608" s="285">
        <f>IF(tabItens[[#This Row],[Média]] &gt; 0, tabItens[[#This Row],[QTDE ATUAL]] / tabItens[[#This Row],[Média]],999.9)</f>
        <v>8.0869565217391308</v>
      </c>
      <c r="M608" s="286">
        <v>0</v>
      </c>
      <c r="N608" s="287">
        <f>tabItens[[#This Row],[VALOR UNIT.]] * tabItens[[#This Row],[LC]]</f>
        <v>0</v>
      </c>
      <c r="O608" s="344" t="s">
        <v>2233</v>
      </c>
      <c r="P608" s="289"/>
      <c r="Q608" s="345"/>
      <c r="R608" s="343"/>
      <c r="S608" s="346"/>
      <c r="T608" s="292">
        <f>ROUNDDOWN(IFERROR(tabItens[[#This Row],[ATA DT.VALID.]] - $D$1,0) / 30,0)</f>
        <v>-1507</v>
      </c>
      <c r="U608" s="277" t="s">
        <v>1127</v>
      </c>
      <c r="V608" s="293">
        <v>1</v>
      </c>
      <c r="W608" s="294" t="s">
        <v>903</v>
      </c>
      <c r="X608" s="295">
        <v>55</v>
      </c>
      <c r="Y608" s="296">
        <v>49</v>
      </c>
      <c r="Z608" s="297"/>
      <c r="AA608" s="298"/>
      <c r="AB608" s="299"/>
      <c r="AC608" s="299"/>
      <c r="AD608" s="298"/>
      <c r="AE608" s="299"/>
      <c r="AF608" s="292"/>
      <c r="AG608" s="300" t="s">
        <v>904</v>
      </c>
      <c r="AH608" s="301"/>
      <c r="AI608" s="292">
        <v>0</v>
      </c>
      <c r="AJ608" s="301">
        <v>44525</v>
      </c>
      <c r="AK608" s="301">
        <v>43734</v>
      </c>
      <c r="AL608" s="301">
        <v>44431</v>
      </c>
      <c r="AM608" s="346"/>
      <c r="AN608" s="339"/>
      <c r="AO608" s="302" t="str">
        <f>_xlfn.IFNA(IF(VLOOKUP(tabItens[[#This Row],[CÓDIGO]],tabExcluirDoEstoque[#Data],1,FALSE),"sim",""),"")</f>
        <v/>
      </c>
      <c r="AP608" s="303" t="str">
        <f ca="1">IF(OR(ISBLANK(tabItens[[#This Row],[ATA DT.VALID.]]),tabItens[[#This Row],[ATA DT.VALID.]]="",tabItens[[#This Row],[ATA DT.VALID.]]=" "),"",IF(TYPE(tabItens[[#This Row],[ATA DT.VALID.]])=1,ROUNDUP((tabItens[[#This Row],[ATA DT.VALID.]]-TODAY())/7,0),""))</f>
        <v/>
      </c>
      <c r="AQ608" s="304">
        <v>0</v>
      </c>
      <c r="AR608" s="305" t="str">
        <f>IF(ISBLANK(tabItens[[#This Row],[CÓDIGO]]),"",IFERROR(VLOOKUP(tabItens[[#This Row],[CÓDIGO]],Consumo!$C$3:$AC$862,26,FALSE),0))</f>
        <v>09.2023</v>
      </c>
      <c r="AS608" s="306">
        <f>SUMIF(Consumo!$C$3:$C$862,tabItens[[#This Row],[CÓDIGO]],Consumo!$N$3:$N$862) + SUMIF(Consumo!$C$3:$C$862,tabItens[[#This Row],[CÓDIGO]],Consumo!$O$3:$O$862) + SUMIF(Consumo!$C$3:$C$862,tabItens[[#This Row],[CÓDIGO]],Consumo!$P$3:$P$862) + SUMIF(Consumo!$C$3:$C$862,tabItens[[#This Row],[CÓDIGO]],Consumo!$Q$3:$Q$862)</f>
        <v>368</v>
      </c>
      <c r="AT608" s="306">
        <f>SUMIF(Consumo!$C$3:$C$862,tabItens[[#This Row],[CÓDIGO]],Consumo!$Z$3:$Z$862)</f>
        <v>368</v>
      </c>
      <c r="AU608" s="307">
        <f>SUMIF(Consumo!$C$3:$C$862,tabItens[[#This Row],[CÓDIGO]],Consumo!$AA$3:$AA$862)</f>
        <v>110</v>
      </c>
      <c r="AV608" s="308">
        <f>SUMIF(Consumo!$C$3:$C$862,tabItens[[#This Row],[CÓDIGO]],Consumo!$Y$3:$Y$862)</f>
        <v>30.666666666666668</v>
      </c>
      <c r="AW608" s="281">
        <f>tabItens[[#This Row],[QTDE ATUAL]] + tabItens[[#This Row],[RC QTDE]] + tabItens[[#This Row],[AF SALDO]] + tabItens[[#This Row],[Recentes]]</f>
        <v>248</v>
      </c>
      <c r="AX608" s="309">
        <v>59</v>
      </c>
      <c r="AY608" s="309">
        <v>4</v>
      </c>
      <c r="AZ608" s="309">
        <f>IF(ISBLANK(tabItens[[#This Row],[CÓDIGO]]),"",tabItens[[#This Row],[PontoMês]] * (AZ$2+tabItens[[#This Row],[PontoQtM]]))</f>
        <v>236</v>
      </c>
      <c r="BA608" s="308">
        <f>tabItens[[#This Row],[PontoPed]] - tabItens[[#This Row],[Saldo]] + (1/10)</f>
        <v>-11.9</v>
      </c>
      <c r="BB608" s="308">
        <f xml:space="preserve"> tabItens[[#This Row],[PontoMês]] * BB$2 - tabItens[[#This Row],[QTDE ATUAL]] - (1/10)</f>
        <v>-189.1</v>
      </c>
      <c r="BC608" s="310">
        <f>IF( tabItens[[#This Row],[PontoPed]]&gt;0, IF(tabItens[[#This Row],[PontoPed]]&lt;1, 1, IF( tabItens[[#This Row],[Saldo]]&gt;tabItens[[#This Row],[PontoPed]], 0, (tabItens[[#This Row],[PontoPed]]-tabItens[[#This Row],[Saldo]])/tabItens[[#This Row],[PontoPed]] ) ), 0 )</f>
        <v>0</v>
      </c>
      <c r="BD608" s="311">
        <f>ROUNDDOWN(IF( OR( AND(tabItens[[#This Row],[PontoPed]]&lt;tabItens[[#This Row],[Saldo]],tabItens[[#This Row],[Saldo]]&gt;0), tabItens[[#This Row],[PontoPed]]=0), 99, IF(AND(tabItens[[#This Row],[Saldo]]=0,tabItens[[#This Row],[PontoPed]]&gt;0), 0, (1-tabItens[[#This Row],[PctAb]])*10 ) ),0)</f>
        <v>99</v>
      </c>
      <c r="BE608" s="312">
        <f>MAX(ROUNDDOWN( IF(tabItens[[#This Row],[Abaixo]] &gt; 0,   tabItens[[#This Row],[Abaixo]] + (tabItens[[#This Row],[PontoMês]] * IF( OR( ISBLANK(tabItens[[#This Row],[ATA Nº/ANO]]), tabItens[[#This Row],[ATA Nº/ANO]] = ""),BE$2,BE$1)),0),0),0)</f>
        <v>0</v>
      </c>
      <c r="BF6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8" s="313">
        <f>SUMIF(Consumo!$C$3:$C$862,tabItens[[#This Row],[CÓDIGO]],Consumo!$E$3:$E$862)</f>
        <v>0</v>
      </c>
      <c r="BH608" s="314">
        <f>IF(AND(tabItens[[#This Row],[Pend]] &gt; 0,tabItens[[#This Row],[Consumo]] &lt;&gt; 0), tabItens[[#This Row],[Pend]] / tabItens[[#This Row],[Consumo]], 0 )</f>
        <v>0</v>
      </c>
      <c r="BI608" s="313"/>
      <c r="BJ608" s="313"/>
      <c r="BK608" s="315" t="s">
        <v>907</v>
      </c>
    </row>
    <row r="609" spans="1:63" x14ac:dyDescent="0.3">
      <c r="A609" s="336">
        <v>138551</v>
      </c>
      <c r="B609" s="277" t="s">
        <v>2014</v>
      </c>
      <c r="C609" s="337" t="s">
        <v>31</v>
      </c>
      <c r="D609" s="338">
        <v>299.89</v>
      </c>
      <c r="E609" s="339"/>
      <c r="F609" s="339"/>
      <c r="G609" s="339" t="s">
        <v>892</v>
      </c>
      <c r="H609" s="281">
        <v>0</v>
      </c>
      <c r="I609" s="340">
        <v>103003</v>
      </c>
      <c r="J609" s="341">
        <v>299.89</v>
      </c>
      <c r="K609" s="342">
        <v>278</v>
      </c>
      <c r="L609" s="285">
        <f>IF(tabItens[[#This Row],[Média]] &gt; 0, tabItens[[#This Row],[QTDE ATUAL]] / tabItens[[#This Row],[Média]],999.9)</f>
        <v>0</v>
      </c>
      <c r="M609" s="286">
        <v>0</v>
      </c>
      <c r="N609" s="287">
        <f>tabItens[[#This Row],[VALOR UNIT.]] * tabItens[[#This Row],[LC]]</f>
        <v>0</v>
      </c>
      <c r="O609" s="344" t="s">
        <v>2233</v>
      </c>
      <c r="P609" s="289"/>
      <c r="Q609" s="345"/>
      <c r="R609" s="343"/>
      <c r="S609" s="346"/>
      <c r="T609" s="292">
        <f>ROUNDDOWN(IFERROR(tabItens[[#This Row],[ATA DT.VALID.]] - $D$1,0) / 30,0)</f>
        <v>-1507</v>
      </c>
      <c r="U609" s="277" t="s">
        <v>1913</v>
      </c>
      <c r="V609" s="293">
        <v>1</v>
      </c>
      <c r="W609" s="294" t="s">
        <v>903</v>
      </c>
      <c r="X609" s="295">
        <v>55</v>
      </c>
      <c r="Y609" s="296">
        <v>66</v>
      </c>
      <c r="Z609" s="297">
        <v>2376</v>
      </c>
      <c r="AA609" s="298">
        <v>2023</v>
      </c>
      <c r="AB609" s="299">
        <v>500</v>
      </c>
      <c r="AC609" s="299"/>
      <c r="AD609" s="298"/>
      <c r="AE609" s="299"/>
      <c r="AF609" s="292"/>
      <c r="AG609" s="300" t="s">
        <v>904</v>
      </c>
      <c r="AH609" s="301"/>
      <c r="AI609" s="292">
        <v>100</v>
      </c>
      <c r="AJ609" s="301">
        <v>44495</v>
      </c>
      <c r="AK609" s="301">
        <v>43734</v>
      </c>
      <c r="AL609" s="301">
        <v>44431</v>
      </c>
      <c r="AM609" s="346"/>
      <c r="AN609" s="339"/>
      <c r="AO609" s="302" t="str">
        <f>_xlfn.IFNA(IF(VLOOKUP(tabItens[[#This Row],[CÓDIGO]],tabExcluirDoEstoque[#Data],1,FALSE),"sim",""),"")</f>
        <v/>
      </c>
      <c r="AP609" s="303" t="str">
        <f ca="1">IF(OR(ISBLANK(tabItens[[#This Row],[ATA DT.VALID.]]),tabItens[[#This Row],[ATA DT.VALID.]]="",tabItens[[#This Row],[ATA DT.VALID.]]=" "),"",IF(TYPE(tabItens[[#This Row],[ATA DT.VALID.]])=1,ROUNDUP((tabItens[[#This Row],[ATA DT.VALID.]]-TODAY())/7,0),""))</f>
        <v/>
      </c>
      <c r="AQ609" s="304">
        <v>0</v>
      </c>
      <c r="AR609" s="305" t="str">
        <f>IF(ISBLANK(tabItens[[#This Row],[CÓDIGO]]),"",IFERROR(VLOOKUP(tabItens[[#This Row],[CÓDIGO]],Consumo!$C$3:$AC$862,26,FALSE),0))</f>
        <v>06.2023</v>
      </c>
      <c r="AS609" s="306">
        <f>SUMIF(Consumo!$C$3:$C$862,tabItens[[#This Row],[CÓDIGO]],Consumo!$N$3:$N$862) + SUMIF(Consumo!$C$3:$C$862,tabItens[[#This Row],[CÓDIGO]],Consumo!$O$3:$O$862) + SUMIF(Consumo!$C$3:$C$862,tabItens[[#This Row],[CÓDIGO]],Consumo!$P$3:$P$862) + SUMIF(Consumo!$C$3:$C$862,tabItens[[#This Row],[CÓDIGO]],Consumo!$Q$3:$Q$862)</f>
        <v>8</v>
      </c>
      <c r="AT609" s="306">
        <f>SUMIF(Consumo!$C$3:$C$862,tabItens[[#This Row],[CÓDIGO]],Consumo!$Z$3:$Z$862)</f>
        <v>350</v>
      </c>
      <c r="AU609" s="307">
        <f>SUMIF(Consumo!$C$3:$C$862,tabItens[[#This Row],[CÓDIGO]],Consumo!$AA$3:$AA$862)</f>
        <v>120</v>
      </c>
      <c r="AV609" s="308">
        <f>SUMIF(Consumo!$C$3:$C$862,tabItens[[#This Row],[CÓDIGO]],Consumo!$Y$3:$Y$862)</f>
        <v>28.25</v>
      </c>
      <c r="AW609" s="281">
        <f>tabItens[[#This Row],[QTDE ATUAL]] + tabItens[[#This Row],[RC QTDE]] + tabItens[[#This Row],[AF SALDO]] + tabItens[[#This Row],[Recentes]]</f>
        <v>500</v>
      </c>
      <c r="AX609" s="309">
        <v>100</v>
      </c>
      <c r="AY609" s="309">
        <v>4</v>
      </c>
      <c r="AZ609" s="309">
        <f>IF(ISBLANK(tabItens[[#This Row],[CÓDIGO]]),"",tabItens[[#This Row],[PontoMês]] * (AZ$2+tabItens[[#This Row],[PontoQtM]]))</f>
        <v>400</v>
      </c>
      <c r="BA609" s="308">
        <f>tabItens[[#This Row],[PontoPed]] - tabItens[[#This Row],[Saldo]] + (1/10)</f>
        <v>-99.9</v>
      </c>
      <c r="BB609" s="308">
        <f xml:space="preserve"> tabItens[[#This Row],[PontoMês]] * BB$2 - tabItens[[#This Row],[QTDE ATUAL]] - (1/10)</f>
        <v>99.9</v>
      </c>
      <c r="BC609" s="310">
        <f>IF( tabItens[[#This Row],[PontoPed]]&gt;0, IF(tabItens[[#This Row],[PontoPed]]&lt;1, 1, IF( tabItens[[#This Row],[Saldo]]&gt;tabItens[[#This Row],[PontoPed]], 0, (tabItens[[#This Row],[PontoPed]]-tabItens[[#This Row],[Saldo]])/tabItens[[#This Row],[PontoPed]] ) ), 0 )</f>
        <v>0</v>
      </c>
      <c r="BD609" s="311">
        <f>ROUNDDOWN(IF( OR( AND(tabItens[[#This Row],[PontoPed]]&lt;tabItens[[#This Row],[Saldo]],tabItens[[#This Row],[Saldo]]&gt;0), tabItens[[#This Row],[PontoPed]]=0), 99, IF(AND(tabItens[[#This Row],[Saldo]]=0,tabItens[[#This Row],[PontoPed]]&gt;0), 0, (1-tabItens[[#This Row],[PctAb]])*10 ) ),0)</f>
        <v>99</v>
      </c>
      <c r="BE609" s="312">
        <f>MAX(ROUNDDOWN( IF(tabItens[[#This Row],[Abaixo]] &gt; 0,   tabItens[[#This Row],[Abaixo]] + (tabItens[[#This Row],[PontoMês]] * IF( OR( ISBLANK(tabItens[[#This Row],[ATA Nº/ANO]]), tabItens[[#This Row],[ATA Nº/ANO]] = ""),BE$2,BE$1)),0),0),0)</f>
        <v>0</v>
      </c>
      <c r="BF6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09" s="313">
        <f>SUMIF(Consumo!$C$3:$C$862,tabItens[[#This Row],[CÓDIGO]],Consumo!$E$3:$E$862)</f>
        <v>52</v>
      </c>
      <c r="BH609" s="314">
        <f>IF(AND(tabItens[[#This Row],[Pend]] &gt; 0,tabItens[[#This Row],[Consumo]] &lt;&gt; 0), tabItens[[#This Row],[Pend]] / tabItens[[#This Row],[Consumo]], 0 )</f>
        <v>0.14857142857142858</v>
      </c>
      <c r="BI609" s="313"/>
      <c r="BJ609" s="313"/>
      <c r="BK609" s="315" t="s">
        <v>907</v>
      </c>
    </row>
    <row r="610" spans="1:63" x14ac:dyDescent="0.3">
      <c r="A610" s="336">
        <v>4680</v>
      </c>
      <c r="B610" s="277" t="s">
        <v>934</v>
      </c>
      <c r="C610" s="337" t="s">
        <v>261</v>
      </c>
      <c r="D610" s="338">
        <v>8.14</v>
      </c>
      <c r="E610" s="339"/>
      <c r="F610" s="339"/>
      <c r="G610" s="339" t="s">
        <v>892</v>
      </c>
      <c r="H610" s="281">
        <v>21196</v>
      </c>
      <c r="I610" s="340">
        <v>103003</v>
      </c>
      <c r="J610" s="341">
        <v>8.14</v>
      </c>
      <c r="K610" s="342">
        <v>12926</v>
      </c>
      <c r="L610" s="285">
        <f>IF(tabItens[[#This Row],[Média]] &gt; 0, tabItens[[#This Row],[QTDE ATUAL]] / tabItens[[#This Row],[Média]],999.9)</f>
        <v>12.106235126130414</v>
      </c>
      <c r="M610" s="286">
        <v>0</v>
      </c>
      <c r="N610" s="287">
        <f>tabItens[[#This Row],[VALOR UNIT.]] * tabItens[[#This Row],[LC]]</f>
        <v>0</v>
      </c>
      <c r="O610" s="344" t="s">
        <v>2114</v>
      </c>
      <c r="P610" s="289"/>
      <c r="Q610" s="345"/>
      <c r="R610" s="343"/>
      <c r="S610" s="346"/>
      <c r="T610" s="292">
        <f>ROUNDDOWN(IFERROR(tabItens[[#This Row],[ATA DT.VALID.]] - $D$1,0) / 30,0)</f>
        <v>-1507</v>
      </c>
      <c r="U610" s="277" t="s">
        <v>935</v>
      </c>
      <c r="V610" s="293">
        <v>1</v>
      </c>
      <c r="W610" s="294" t="s">
        <v>2103</v>
      </c>
      <c r="X610" s="295">
        <v>20</v>
      </c>
      <c r="Y610" s="296">
        <v>3</v>
      </c>
      <c r="Z610" s="297"/>
      <c r="AA610" s="298"/>
      <c r="AB610" s="299"/>
      <c r="AC610" s="299"/>
      <c r="AD610" s="298"/>
      <c r="AE610" s="299"/>
      <c r="AF610" s="292"/>
      <c r="AG610" s="300" t="s">
        <v>904</v>
      </c>
      <c r="AH610" s="301"/>
      <c r="AI610" s="292">
        <v>6988</v>
      </c>
      <c r="AJ610" s="301">
        <v>45069</v>
      </c>
      <c r="AK610" s="301" t="s">
        <v>892</v>
      </c>
      <c r="AL610" s="301">
        <v>45138</v>
      </c>
      <c r="AM610" s="346"/>
      <c r="AN610" s="339"/>
      <c r="AO610" s="302" t="str">
        <f>_xlfn.IFNA(IF(VLOOKUP(tabItens[[#This Row],[CÓDIGO]],tabExcluirDoEstoque[#Data],1,FALSE),"sim",""),"")</f>
        <v/>
      </c>
      <c r="AP610" s="303" t="str">
        <f ca="1">IF(OR(ISBLANK(tabItens[[#This Row],[ATA DT.VALID.]]),tabItens[[#This Row],[ATA DT.VALID.]]="",tabItens[[#This Row],[ATA DT.VALID.]]=" "),"",IF(TYPE(tabItens[[#This Row],[ATA DT.VALID.]])=1,ROUNDUP((tabItens[[#This Row],[ATA DT.VALID.]]-TODAY())/7,0),""))</f>
        <v/>
      </c>
      <c r="AQ610" s="304">
        <v>0</v>
      </c>
      <c r="AR610" s="305" t="str">
        <f>IF(ISBLANK(tabItens[[#This Row],[CÓDIGO]]),"",IFERROR(VLOOKUP(tabItens[[#This Row],[CÓDIGO]],Consumo!$C$3:$AC$862,26,FALSE),0))</f>
        <v>09.2023</v>
      </c>
      <c r="AS610" s="306">
        <f>SUMIF(Consumo!$C$3:$C$862,tabItens[[#This Row],[CÓDIGO]],Consumo!$N$3:$N$862) + SUMIF(Consumo!$C$3:$C$862,tabItens[[#This Row],[CÓDIGO]],Consumo!$O$3:$O$862) + SUMIF(Consumo!$C$3:$C$862,tabItens[[#This Row],[CÓDIGO]],Consumo!$P$3:$P$862) + SUMIF(Consumo!$C$3:$C$862,tabItens[[#This Row],[CÓDIGO]],Consumo!$Q$3:$Q$862)</f>
        <v>8390</v>
      </c>
      <c r="AT610" s="306">
        <f>SUMIF(Consumo!$C$3:$C$862,tabItens[[#This Row],[CÓDIGO]],Consumo!$Z$3:$Z$862)</f>
        <v>21010</v>
      </c>
      <c r="AU610" s="307">
        <f>SUMIF(Consumo!$C$3:$C$862,tabItens[[#This Row],[CÓDIGO]],Consumo!$AA$3:$AA$862)</f>
        <v>2517</v>
      </c>
      <c r="AV610" s="308">
        <f>SUMIF(Consumo!$C$3:$C$862,tabItens[[#This Row],[CÓDIGO]],Consumo!$Y$3:$Y$862)</f>
        <v>1750.8333333333333</v>
      </c>
      <c r="AW610" s="281">
        <f>tabItens[[#This Row],[QTDE ATUAL]] + tabItens[[#This Row],[RC QTDE]] + tabItens[[#This Row],[AF SALDO]] + tabItens[[#This Row],[Recentes]]</f>
        <v>21196</v>
      </c>
      <c r="AX610" s="309">
        <v>805</v>
      </c>
      <c r="AY610" s="309">
        <v>4</v>
      </c>
      <c r="AZ610" s="309">
        <f>IF(ISBLANK(tabItens[[#This Row],[CÓDIGO]]),"",tabItens[[#This Row],[PontoMês]] * (AZ$2+tabItens[[#This Row],[PontoQtM]]))</f>
        <v>3220</v>
      </c>
      <c r="BA610" s="308">
        <f>tabItens[[#This Row],[PontoPed]] - tabItens[[#This Row],[Saldo]] + (1/10)</f>
        <v>-17975.900000000001</v>
      </c>
      <c r="BB610" s="308">
        <f xml:space="preserve"> tabItens[[#This Row],[PontoMês]] * BB$2 - tabItens[[#This Row],[QTDE ATUAL]] - (1/10)</f>
        <v>-20391.099999999999</v>
      </c>
      <c r="BC610" s="310">
        <f>IF( tabItens[[#This Row],[PontoPed]]&gt;0, IF(tabItens[[#This Row],[PontoPed]]&lt;1, 1, IF( tabItens[[#This Row],[Saldo]]&gt;tabItens[[#This Row],[PontoPed]], 0, (tabItens[[#This Row],[PontoPed]]-tabItens[[#This Row],[Saldo]])/tabItens[[#This Row],[PontoPed]] ) ), 0 )</f>
        <v>0</v>
      </c>
      <c r="BD610" s="311">
        <f>ROUNDDOWN(IF( OR( AND(tabItens[[#This Row],[PontoPed]]&lt;tabItens[[#This Row],[Saldo]],tabItens[[#This Row],[Saldo]]&gt;0), tabItens[[#This Row],[PontoPed]]=0), 99, IF(AND(tabItens[[#This Row],[Saldo]]=0,tabItens[[#This Row],[PontoPed]]&gt;0), 0, (1-tabItens[[#This Row],[PctAb]])*10 ) ),0)</f>
        <v>99</v>
      </c>
      <c r="BE610" s="312">
        <f>MAX(ROUNDDOWN( IF(tabItens[[#This Row],[Abaixo]] &gt; 0,   tabItens[[#This Row],[Abaixo]] + (tabItens[[#This Row],[PontoMês]] * IF( OR( ISBLANK(tabItens[[#This Row],[ATA Nº/ANO]]), tabItens[[#This Row],[ATA Nº/ANO]] = ""),BE$2,BE$1)),0),0),0)</f>
        <v>0</v>
      </c>
      <c r="BF6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0" s="313">
        <f>SUMIF(Consumo!$C$3:$C$862,tabItens[[#This Row],[CÓDIGO]],Consumo!$E$3:$E$862)</f>
        <v>44</v>
      </c>
      <c r="BH610" s="314">
        <f>IF(AND(tabItens[[#This Row],[Pend]] &gt; 0,tabItens[[#This Row],[Consumo]] &lt;&gt; 0), tabItens[[#This Row],[Pend]] / tabItens[[#This Row],[Consumo]], 0 )</f>
        <v>2.0942408376963353E-3</v>
      </c>
      <c r="BI610" s="313"/>
      <c r="BJ610" s="313"/>
      <c r="BK610" s="315" t="s">
        <v>907</v>
      </c>
    </row>
    <row r="611" spans="1:63" x14ac:dyDescent="0.3">
      <c r="A611" s="336">
        <v>98359</v>
      </c>
      <c r="B611" s="277" t="s">
        <v>1602</v>
      </c>
      <c r="C611" s="337" t="s">
        <v>261</v>
      </c>
      <c r="D611" s="338">
        <v>137</v>
      </c>
      <c r="E611" s="339"/>
      <c r="F611" s="339"/>
      <c r="G611" s="339" t="s">
        <v>892</v>
      </c>
      <c r="H611" s="281">
        <v>56</v>
      </c>
      <c r="I611" s="340">
        <v>103003</v>
      </c>
      <c r="J611" s="341">
        <v>137</v>
      </c>
      <c r="K611" s="342">
        <v>21</v>
      </c>
      <c r="L611" s="285">
        <f>IF(tabItens[[#This Row],[Média]] &gt; 0, tabItens[[#This Row],[QTDE ATUAL]] / tabItens[[#This Row],[Média]],999.9)</f>
        <v>35.368421052631582</v>
      </c>
      <c r="M611" s="286">
        <v>0</v>
      </c>
      <c r="N611" s="287">
        <f>tabItens[[#This Row],[VALOR UNIT.]] * tabItens[[#This Row],[LC]]</f>
        <v>0</v>
      </c>
      <c r="O611" s="344" t="s">
        <v>2194</v>
      </c>
      <c r="P611" s="289"/>
      <c r="Q611" s="345"/>
      <c r="R611" s="343"/>
      <c r="S611" s="346"/>
      <c r="T611" s="292">
        <f>ROUNDDOWN(IFERROR(tabItens[[#This Row],[ATA DT.VALID.]] - $D$1,0) / 30,0)</f>
        <v>-1507</v>
      </c>
      <c r="U611" s="277" t="s">
        <v>1117</v>
      </c>
      <c r="V611" s="293">
        <v>1</v>
      </c>
      <c r="W611" s="294" t="s">
        <v>2107</v>
      </c>
      <c r="X611" s="295">
        <v>78</v>
      </c>
      <c r="Y611" s="296">
        <v>2</v>
      </c>
      <c r="Z611" s="297"/>
      <c r="AA611" s="298"/>
      <c r="AB611" s="299"/>
      <c r="AC611" s="299"/>
      <c r="AD611" s="298"/>
      <c r="AE611" s="299"/>
      <c r="AF611" s="292"/>
      <c r="AG611" s="300" t="s">
        <v>904</v>
      </c>
      <c r="AH611" s="301"/>
      <c r="AI611" s="292">
        <v>8</v>
      </c>
      <c r="AJ611" s="301">
        <v>44165</v>
      </c>
      <c r="AK611" s="301">
        <v>39168</v>
      </c>
      <c r="AL611" s="301">
        <v>44789</v>
      </c>
      <c r="AM611" s="346"/>
      <c r="AN611" s="339"/>
      <c r="AO611" s="302" t="str">
        <f>_xlfn.IFNA(IF(VLOOKUP(tabItens[[#This Row],[CÓDIGO]],tabExcluirDoEstoque[#Data],1,FALSE),"sim",""),"")</f>
        <v/>
      </c>
      <c r="AP611" s="303" t="str">
        <f ca="1">IF(OR(ISBLANK(tabItens[[#This Row],[ATA DT.VALID.]]),tabItens[[#This Row],[ATA DT.VALID.]]="",tabItens[[#This Row],[ATA DT.VALID.]]=" "),"",IF(TYPE(tabItens[[#This Row],[ATA DT.VALID.]])=1,ROUNDUP((tabItens[[#This Row],[ATA DT.VALID.]]-TODAY())/7,0),""))</f>
        <v/>
      </c>
      <c r="AQ611" s="304">
        <v>0</v>
      </c>
      <c r="AR611" s="305" t="str">
        <f>IF(ISBLANK(tabItens[[#This Row],[CÓDIGO]]),"",IFERROR(VLOOKUP(tabItens[[#This Row],[CÓDIGO]],Consumo!$C$3:$AC$862,26,FALSE),0))</f>
        <v>07.2023</v>
      </c>
      <c r="AS611" s="306">
        <f>SUMIF(Consumo!$C$3:$C$862,tabItens[[#This Row],[CÓDIGO]],Consumo!$N$3:$N$862) + SUMIF(Consumo!$C$3:$C$862,tabItens[[#This Row],[CÓDIGO]],Consumo!$O$3:$O$862) + SUMIF(Consumo!$C$3:$C$862,tabItens[[#This Row],[CÓDIGO]],Consumo!$P$3:$P$862) + SUMIF(Consumo!$C$3:$C$862,tabItens[[#This Row],[CÓDIGO]],Consumo!$Q$3:$Q$862)</f>
        <v>10</v>
      </c>
      <c r="AT611" s="306">
        <f>SUMIF(Consumo!$C$3:$C$862,tabItens[[#This Row],[CÓDIGO]],Consumo!$Z$3:$Z$862)</f>
        <v>21</v>
      </c>
      <c r="AU611" s="307">
        <f>SUMIF(Consumo!$C$3:$C$862,tabItens[[#This Row],[CÓDIGO]],Consumo!$AA$3:$AA$862)</f>
        <v>10</v>
      </c>
      <c r="AV611" s="308">
        <f>SUMIF(Consumo!$C$3:$C$862,tabItens[[#This Row],[CÓDIGO]],Consumo!$Y$3:$Y$862)</f>
        <v>1.5833333333333333</v>
      </c>
      <c r="AW611" s="281">
        <f>tabItens[[#This Row],[QTDE ATUAL]] + tabItens[[#This Row],[RC QTDE]] + tabItens[[#This Row],[AF SALDO]] + tabItens[[#This Row],[Recentes]]</f>
        <v>56</v>
      </c>
      <c r="AX611" s="309">
        <v>10</v>
      </c>
      <c r="AY611" s="309">
        <v>4</v>
      </c>
      <c r="AZ611" s="309">
        <f>IF(ISBLANK(tabItens[[#This Row],[CÓDIGO]]),"",tabItens[[#This Row],[PontoMês]] * (AZ$2+tabItens[[#This Row],[PontoQtM]]))</f>
        <v>40</v>
      </c>
      <c r="BA611" s="308">
        <f>tabItens[[#This Row],[PontoPed]] - tabItens[[#This Row],[Saldo]] + (1/10)</f>
        <v>-15.9</v>
      </c>
      <c r="BB611" s="308">
        <f xml:space="preserve"> tabItens[[#This Row],[PontoMês]] * BB$2 - tabItens[[#This Row],[QTDE ATUAL]] - (1/10)</f>
        <v>-46.1</v>
      </c>
      <c r="BC611" s="310">
        <f>IF( tabItens[[#This Row],[PontoPed]]&gt;0, IF(tabItens[[#This Row],[PontoPed]]&lt;1, 1, IF( tabItens[[#This Row],[Saldo]]&gt;tabItens[[#This Row],[PontoPed]], 0, (tabItens[[#This Row],[PontoPed]]-tabItens[[#This Row],[Saldo]])/tabItens[[#This Row],[PontoPed]] ) ), 0 )</f>
        <v>0</v>
      </c>
      <c r="BD611" s="311">
        <f>ROUNDDOWN(IF( OR( AND(tabItens[[#This Row],[PontoPed]]&lt;tabItens[[#This Row],[Saldo]],tabItens[[#This Row],[Saldo]]&gt;0), tabItens[[#This Row],[PontoPed]]=0), 99, IF(AND(tabItens[[#This Row],[Saldo]]=0,tabItens[[#This Row],[PontoPed]]&gt;0), 0, (1-tabItens[[#This Row],[PctAb]])*10 ) ),0)</f>
        <v>99</v>
      </c>
      <c r="BE611" s="312">
        <f>MAX(ROUNDDOWN( IF(tabItens[[#This Row],[Abaixo]] &gt; 0,   tabItens[[#This Row],[Abaixo]] + (tabItens[[#This Row],[PontoMês]] * IF( OR( ISBLANK(tabItens[[#This Row],[ATA Nº/ANO]]), tabItens[[#This Row],[ATA Nº/ANO]] = ""),BE$2,BE$1)),0),0),0)</f>
        <v>0</v>
      </c>
      <c r="BF6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1" s="313">
        <f>SUMIF(Consumo!$C$3:$C$862,tabItens[[#This Row],[CÓDIGO]],Consumo!$E$3:$E$862)</f>
        <v>0</v>
      </c>
      <c r="BH611" s="314">
        <f>IF(AND(tabItens[[#This Row],[Pend]] &gt; 0,tabItens[[#This Row],[Consumo]] &lt;&gt; 0), tabItens[[#This Row],[Pend]] / tabItens[[#This Row],[Consumo]], 0 )</f>
        <v>0</v>
      </c>
      <c r="BI611" s="313"/>
      <c r="BJ611" s="313"/>
      <c r="BK611" s="315" t="s">
        <v>907</v>
      </c>
    </row>
    <row r="612" spans="1:63" x14ac:dyDescent="0.3">
      <c r="A612" s="336">
        <v>74908</v>
      </c>
      <c r="B612" s="277" t="s">
        <v>1452</v>
      </c>
      <c r="C612" s="337" t="s">
        <v>264</v>
      </c>
      <c r="D612" s="338">
        <v>70.2</v>
      </c>
      <c r="E612" s="339"/>
      <c r="F612" s="339"/>
      <c r="G612" s="339" t="s">
        <v>892</v>
      </c>
      <c r="H612" s="281">
        <v>350</v>
      </c>
      <c r="I612" s="340">
        <v>103003</v>
      </c>
      <c r="J612" s="341">
        <v>70.2</v>
      </c>
      <c r="K612" s="342">
        <v>53</v>
      </c>
      <c r="L612" s="285">
        <f>IF(tabItens[[#This Row],[Média]] &gt; 0, tabItens[[#This Row],[QTDE ATUAL]] / tabItens[[#This Row],[Média]],999.9)</f>
        <v>97.674418604651166</v>
      </c>
      <c r="M612" s="286">
        <v>0</v>
      </c>
      <c r="N612" s="287">
        <f>tabItens[[#This Row],[VALOR UNIT.]] * tabItens[[#This Row],[LC]]</f>
        <v>0</v>
      </c>
      <c r="O612" s="344" t="s">
        <v>2182</v>
      </c>
      <c r="P612" s="289"/>
      <c r="Q612" s="345"/>
      <c r="R612" s="343"/>
      <c r="S612" s="346"/>
      <c r="T612" s="292">
        <f>ROUNDDOWN(IFERROR(tabItens[[#This Row],[ATA DT.VALID.]] - $D$1,0) / 30,0)</f>
        <v>-1507</v>
      </c>
      <c r="U612" s="277" t="s">
        <v>1380</v>
      </c>
      <c r="V612" s="293">
        <v>1</v>
      </c>
      <c r="W612" s="294" t="s">
        <v>906</v>
      </c>
      <c r="X612" s="295">
        <v>74</v>
      </c>
      <c r="Y612" s="296">
        <v>3</v>
      </c>
      <c r="Z612" s="297"/>
      <c r="AA612" s="298"/>
      <c r="AB612" s="299"/>
      <c r="AC612" s="299"/>
      <c r="AD612" s="298"/>
      <c r="AE612" s="299"/>
      <c r="AF612" s="292"/>
      <c r="AG612" s="300" t="s">
        <v>904</v>
      </c>
      <c r="AH612" s="301"/>
      <c r="AI612" s="292">
        <v>18</v>
      </c>
      <c r="AJ612" s="301">
        <v>44158</v>
      </c>
      <c r="AK612" s="301">
        <v>37845</v>
      </c>
      <c r="AL612" s="301">
        <v>44133</v>
      </c>
      <c r="AM612" s="346"/>
      <c r="AN612" s="339"/>
      <c r="AO612" s="302" t="str">
        <f>_xlfn.IFNA(IF(VLOOKUP(tabItens[[#This Row],[CÓDIGO]],tabExcluirDoEstoque[#Data],1,FALSE),"sim",""),"")</f>
        <v/>
      </c>
      <c r="AP612" s="303" t="str">
        <f ca="1">IF(OR(ISBLANK(tabItens[[#This Row],[ATA DT.VALID.]]),tabItens[[#This Row],[ATA DT.VALID.]]="",tabItens[[#This Row],[ATA DT.VALID.]]=" "),"",IF(TYPE(tabItens[[#This Row],[ATA DT.VALID.]])=1,ROUNDUP((tabItens[[#This Row],[ATA DT.VALID.]]-TODAY())/7,0),""))</f>
        <v/>
      </c>
      <c r="AQ612" s="304">
        <v>0</v>
      </c>
      <c r="AR612" s="305" t="str">
        <f>IF(ISBLANK(tabItens[[#This Row],[CÓDIGO]]),"",IFERROR(VLOOKUP(tabItens[[#This Row],[CÓDIGO]],Consumo!$C$3:$AC$862,26,FALSE),0))</f>
        <v>06.2023</v>
      </c>
      <c r="AS612" s="306">
        <f>SUMIF(Consumo!$C$3:$C$862,tabItens[[#This Row],[CÓDIGO]],Consumo!$N$3:$N$862) + SUMIF(Consumo!$C$3:$C$862,tabItens[[#This Row],[CÓDIGO]],Consumo!$O$3:$O$862) + SUMIF(Consumo!$C$3:$C$862,tabItens[[#This Row],[CÓDIGO]],Consumo!$P$3:$P$862) + SUMIF(Consumo!$C$3:$C$862,tabItens[[#This Row],[CÓDIGO]],Consumo!$Q$3:$Q$862)</f>
        <v>34</v>
      </c>
      <c r="AT612" s="306">
        <f>SUMIF(Consumo!$C$3:$C$862,tabItens[[#This Row],[CÓDIGO]],Consumo!$Z$3:$Z$862)</f>
        <v>53</v>
      </c>
      <c r="AU612" s="307">
        <f>SUMIF(Consumo!$C$3:$C$862,tabItens[[#This Row],[CÓDIGO]],Consumo!$AA$3:$AA$862)</f>
        <v>34</v>
      </c>
      <c r="AV612" s="308">
        <f>SUMIF(Consumo!$C$3:$C$862,tabItens[[#This Row],[CÓDIGO]],Consumo!$Y$3:$Y$862)</f>
        <v>3.5833333333333335</v>
      </c>
      <c r="AW612" s="281">
        <f>tabItens[[#This Row],[QTDE ATUAL]] + tabItens[[#This Row],[RC QTDE]] + tabItens[[#This Row],[AF SALDO]] + tabItens[[#This Row],[Recentes]]</f>
        <v>350</v>
      </c>
      <c r="AX612" s="309">
        <v>12</v>
      </c>
      <c r="AY612" s="309">
        <v>4</v>
      </c>
      <c r="AZ612" s="309">
        <f>IF(ISBLANK(tabItens[[#This Row],[CÓDIGO]]),"",tabItens[[#This Row],[PontoMês]] * (AZ$2+tabItens[[#This Row],[PontoQtM]]))</f>
        <v>48</v>
      </c>
      <c r="BA612" s="308">
        <f>tabItens[[#This Row],[PontoPed]] - tabItens[[#This Row],[Saldo]] + (1/10)</f>
        <v>-301.89999999999998</v>
      </c>
      <c r="BB612" s="308">
        <f xml:space="preserve"> tabItens[[#This Row],[PontoMês]] * BB$2 - tabItens[[#This Row],[QTDE ATUAL]] - (1/10)</f>
        <v>-338.1</v>
      </c>
      <c r="BC612" s="310">
        <f>IF( tabItens[[#This Row],[PontoPed]]&gt;0, IF(tabItens[[#This Row],[PontoPed]]&lt;1, 1, IF( tabItens[[#This Row],[Saldo]]&gt;tabItens[[#This Row],[PontoPed]], 0, (tabItens[[#This Row],[PontoPed]]-tabItens[[#This Row],[Saldo]])/tabItens[[#This Row],[PontoPed]] ) ), 0 )</f>
        <v>0</v>
      </c>
      <c r="BD612" s="311">
        <f>ROUNDDOWN(IF( OR( AND(tabItens[[#This Row],[PontoPed]]&lt;tabItens[[#This Row],[Saldo]],tabItens[[#This Row],[Saldo]]&gt;0), tabItens[[#This Row],[PontoPed]]=0), 99, IF(AND(tabItens[[#This Row],[Saldo]]=0,tabItens[[#This Row],[PontoPed]]&gt;0), 0, (1-tabItens[[#This Row],[PctAb]])*10 ) ),0)</f>
        <v>99</v>
      </c>
      <c r="BE612" s="312">
        <f>MAX(ROUNDDOWN( IF(tabItens[[#This Row],[Abaixo]] &gt; 0,   tabItens[[#This Row],[Abaixo]] + (tabItens[[#This Row],[PontoMês]] * IF( OR( ISBLANK(tabItens[[#This Row],[ATA Nº/ANO]]), tabItens[[#This Row],[ATA Nº/ANO]] = ""),BE$2,BE$1)),0),0),0)</f>
        <v>0</v>
      </c>
      <c r="BF6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2" s="313">
        <f>SUMIF(Consumo!$C$3:$C$862,tabItens[[#This Row],[CÓDIGO]],Consumo!$E$3:$E$862)</f>
        <v>0</v>
      </c>
      <c r="BH612" s="314">
        <f>IF(AND(tabItens[[#This Row],[Pend]] &gt; 0,tabItens[[#This Row],[Consumo]] &lt;&gt; 0), tabItens[[#This Row],[Pend]] / tabItens[[#This Row],[Consumo]], 0 )</f>
        <v>0</v>
      </c>
      <c r="BI612" s="313"/>
      <c r="BJ612" s="313"/>
      <c r="BK612" s="315" t="s">
        <v>907</v>
      </c>
    </row>
    <row r="613" spans="1:63" x14ac:dyDescent="0.3">
      <c r="A613" s="336">
        <v>108711</v>
      </c>
      <c r="B613" s="277" t="s">
        <v>1703</v>
      </c>
      <c r="C613" s="337" t="s">
        <v>31</v>
      </c>
      <c r="D613" s="338">
        <v>36.5</v>
      </c>
      <c r="E613" s="339"/>
      <c r="F613" s="339"/>
      <c r="G613" s="339" t="s">
        <v>892</v>
      </c>
      <c r="H613" s="281">
        <v>108</v>
      </c>
      <c r="I613" s="340">
        <v>103003</v>
      </c>
      <c r="J613" s="341">
        <v>36.5</v>
      </c>
      <c r="K613" s="342">
        <v>1</v>
      </c>
      <c r="L613" s="285">
        <f>IF(tabItens[[#This Row],[Média]] &gt; 0, tabItens[[#This Row],[QTDE ATUAL]] / tabItens[[#This Row],[Média]],999.9)</f>
        <v>999.9</v>
      </c>
      <c r="M613" s="286">
        <v>0</v>
      </c>
      <c r="N613" s="287">
        <f>tabItens[[#This Row],[VALOR UNIT.]] * tabItens[[#This Row],[LC]]</f>
        <v>0</v>
      </c>
      <c r="O613" s="344" t="s">
        <v>2202</v>
      </c>
      <c r="P613" s="289"/>
      <c r="Q613" s="345"/>
      <c r="R613" s="343"/>
      <c r="S613" s="346"/>
      <c r="T613" s="292">
        <f>ROUNDDOWN(IFERROR(tabItens[[#This Row],[ATA DT.VALID.]] - $D$1,0) / 30,0)</f>
        <v>-1507</v>
      </c>
      <c r="U613" s="277" t="s">
        <v>1704</v>
      </c>
      <c r="V613" s="293">
        <v>1</v>
      </c>
      <c r="W613" s="294" t="s">
        <v>2105</v>
      </c>
      <c r="X613" s="295">
        <v>61</v>
      </c>
      <c r="Y613" s="296">
        <v>10</v>
      </c>
      <c r="Z613" s="297"/>
      <c r="AA613" s="298"/>
      <c r="AB613" s="299"/>
      <c r="AC613" s="299"/>
      <c r="AD613" s="298"/>
      <c r="AE613" s="299"/>
      <c r="AF613" s="292"/>
      <c r="AG613" s="300" t="s">
        <v>904</v>
      </c>
      <c r="AH613" s="301"/>
      <c r="AI613" s="292">
        <v>0</v>
      </c>
      <c r="AJ613" s="301">
        <v>43739</v>
      </c>
      <c r="AK613" s="301">
        <v>39762</v>
      </c>
      <c r="AL613" s="301">
        <v>44462</v>
      </c>
      <c r="AM613" s="346"/>
      <c r="AN613" s="339"/>
      <c r="AO613" s="302" t="str">
        <f>_xlfn.IFNA(IF(VLOOKUP(tabItens[[#This Row],[CÓDIGO]],tabExcluirDoEstoque[#Data],1,FALSE),"sim",""),"")</f>
        <v/>
      </c>
      <c r="AP613" s="303" t="str">
        <f ca="1">IF(OR(ISBLANK(tabItens[[#This Row],[ATA DT.VALID.]]),tabItens[[#This Row],[ATA DT.VALID.]]="",tabItens[[#This Row],[ATA DT.VALID.]]=" "),"",IF(TYPE(tabItens[[#This Row],[ATA DT.VALID.]])=1,ROUNDUP((tabItens[[#This Row],[ATA DT.VALID.]]-TODAY())/7,0),""))</f>
        <v/>
      </c>
      <c r="AQ613" s="304">
        <v>0</v>
      </c>
      <c r="AR613" s="305" t="str">
        <f>IF(ISBLANK(tabItens[[#This Row],[CÓDIGO]]),"",IFERROR(VLOOKUP(tabItens[[#This Row],[CÓDIGO]],Consumo!$C$3:$AC$862,26,FALSE),0))</f>
        <v>11.2022</v>
      </c>
      <c r="AS613" s="306">
        <f>SUMIF(Consumo!$C$3:$C$862,tabItens[[#This Row],[CÓDIGO]],Consumo!$N$3:$N$862) + SUMIF(Consumo!$C$3:$C$862,tabItens[[#This Row],[CÓDIGO]],Consumo!$O$3:$O$862) + SUMIF(Consumo!$C$3:$C$862,tabItens[[#This Row],[CÓDIGO]],Consumo!$P$3:$P$862) + SUMIF(Consumo!$C$3:$C$862,tabItens[[#This Row],[CÓDIGO]],Consumo!$Q$3:$Q$862)</f>
        <v>0</v>
      </c>
      <c r="AT613" s="306">
        <f>SUMIF(Consumo!$C$3:$C$862,tabItens[[#This Row],[CÓDIGO]],Consumo!$Z$3:$Z$862)</f>
        <v>1</v>
      </c>
      <c r="AU613" s="307">
        <f>SUMIF(Consumo!$C$3:$C$862,tabItens[[#This Row],[CÓDIGO]],Consumo!$AA$3:$AA$862)</f>
        <v>1</v>
      </c>
      <c r="AV613" s="308">
        <f>SUMIF(Consumo!$C$3:$C$862,tabItens[[#This Row],[CÓDIGO]],Consumo!$Y$3:$Y$862)</f>
        <v>0</v>
      </c>
      <c r="AW613" s="281">
        <f>tabItens[[#This Row],[QTDE ATUAL]] + tabItens[[#This Row],[RC QTDE]] + tabItens[[#This Row],[AF SALDO]] + tabItens[[#This Row],[Recentes]]</f>
        <v>108</v>
      </c>
      <c r="AX613" s="309">
        <v>25</v>
      </c>
      <c r="AY613" s="309">
        <v>4</v>
      </c>
      <c r="AZ613" s="309">
        <f>IF(ISBLANK(tabItens[[#This Row],[CÓDIGO]]),"",tabItens[[#This Row],[PontoMês]] * (AZ$2+tabItens[[#This Row],[PontoQtM]]))</f>
        <v>100</v>
      </c>
      <c r="BA613" s="308">
        <f>tabItens[[#This Row],[PontoPed]] - tabItens[[#This Row],[Saldo]] + (1/10)</f>
        <v>-7.9</v>
      </c>
      <c r="BB613" s="308">
        <f xml:space="preserve"> tabItens[[#This Row],[PontoMês]] * BB$2 - tabItens[[#This Row],[QTDE ATUAL]] - (1/10)</f>
        <v>-83.1</v>
      </c>
      <c r="BC613" s="310">
        <f>IF( tabItens[[#This Row],[PontoPed]]&gt;0, IF(tabItens[[#This Row],[PontoPed]]&lt;1, 1, IF( tabItens[[#This Row],[Saldo]]&gt;tabItens[[#This Row],[PontoPed]], 0, (tabItens[[#This Row],[PontoPed]]-tabItens[[#This Row],[Saldo]])/tabItens[[#This Row],[PontoPed]] ) ), 0 )</f>
        <v>0</v>
      </c>
      <c r="BD613" s="311">
        <f>ROUNDDOWN(IF( OR( AND(tabItens[[#This Row],[PontoPed]]&lt;tabItens[[#This Row],[Saldo]],tabItens[[#This Row],[Saldo]]&gt;0), tabItens[[#This Row],[PontoPed]]=0), 99, IF(AND(tabItens[[#This Row],[Saldo]]=0,tabItens[[#This Row],[PontoPed]]&gt;0), 0, (1-tabItens[[#This Row],[PctAb]])*10 ) ),0)</f>
        <v>99</v>
      </c>
      <c r="BE613" s="312">
        <f>MAX(ROUNDDOWN( IF(tabItens[[#This Row],[Abaixo]] &gt; 0,   tabItens[[#This Row],[Abaixo]] + (tabItens[[#This Row],[PontoMês]] * IF( OR( ISBLANK(tabItens[[#This Row],[ATA Nº/ANO]]), tabItens[[#This Row],[ATA Nº/ANO]] = ""),BE$2,BE$1)),0),0),0)</f>
        <v>0</v>
      </c>
      <c r="BF6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3" s="313">
        <f>SUMIF(Consumo!$C$3:$C$862,tabItens[[#This Row],[CÓDIGO]],Consumo!$E$3:$E$862)</f>
        <v>0</v>
      </c>
      <c r="BH613" s="314">
        <f>IF(AND(tabItens[[#This Row],[Pend]] &gt; 0,tabItens[[#This Row],[Consumo]] &lt;&gt; 0), tabItens[[#This Row],[Pend]] / tabItens[[#This Row],[Consumo]], 0 )</f>
        <v>0</v>
      </c>
      <c r="BI613" s="313"/>
      <c r="BJ613" s="313"/>
      <c r="BK613" s="315" t="s">
        <v>907</v>
      </c>
    </row>
    <row r="614" spans="1:63" x14ac:dyDescent="0.3">
      <c r="A614" s="336">
        <v>53446</v>
      </c>
      <c r="B614" s="277" t="s">
        <v>1348</v>
      </c>
      <c r="C614" s="337" t="s">
        <v>612</v>
      </c>
      <c r="D614" s="338">
        <v>3.04</v>
      </c>
      <c r="E614" s="339"/>
      <c r="F614" s="339"/>
      <c r="G614" s="339" t="s">
        <v>892</v>
      </c>
      <c r="H614" s="281">
        <v>1853</v>
      </c>
      <c r="I614" s="340">
        <v>103003</v>
      </c>
      <c r="J614" s="341">
        <v>3.04</v>
      </c>
      <c r="K614" s="342">
        <v>1225</v>
      </c>
      <c r="L614" s="285">
        <f>IF(tabItens[[#This Row],[Média]] &gt; 0, tabItens[[#This Row],[QTDE ATUAL]] / tabItens[[#This Row],[Média]],999.9)</f>
        <v>16.871016691957511</v>
      </c>
      <c r="M614" s="286">
        <v>0</v>
      </c>
      <c r="N614" s="287">
        <f>tabItens[[#This Row],[VALOR UNIT.]] * tabItens[[#This Row],[LC]]</f>
        <v>0</v>
      </c>
      <c r="O614" s="344" t="s">
        <v>2123</v>
      </c>
      <c r="P614" s="289"/>
      <c r="Q614" s="345"/>
      <c r="R614" s="343"/>
      <c r="S614" s="346"/>
      <c r="T614" s="292">
        <f>ROUNDDOWN(IFERROR(tabItens[[#This Row],[ATA DT.VALID.]] - $D$1,0) / 30,0)</f>
        <v>-1507</v>
      </c>
      <c r="U614" s="277" t="s">
        <v>1349</v>
      </c>
      <c r="V614" s="293">
        <v>1</v>
      </c>
      <c r="W614" s="294" t="s">
        <v>906</v>
      </c>
      <c r="X614" s="295">
        <v>51</v>
      </c>
      <c r="Y614" s="296">
        <v>19</v>
      </c>
      <c r="Z614" s="297"/>
      <c r="AA614" s="298"/>
      <c r="AB614" s="299"/>
      <c r="AC614" s="299"/>
      <c r="AD614" s="298"/>
      <c r="AE614" s="299"/>
      <c r="AF614" s="292"/>
      <c r="AG614" s="300" t="s">
        <v>904</v>
      </c>
      <c r="AH614" s="301"/>
      <c r="AI614" s="292">
        <v>568</v>
      </c>
      <c r="AJ614" s="301">
        <v>45169</v>
      </c>
      <c r="AK614" s="301" t="s">
        <v>892</v>
      </c>
      <c r="AL614" s="301">
        <v>45174</v>
      </c>
      <c r="AM614" s="346"/>
      <c r="AN614" s="339"/>
      <c r="AO614" s="302" t="str">
        <f>_xlfn.IFNA(IF(VLOOKUP(tabItens[[#This Row],[CÓDIGO]],tabExcluirDoEstoque[#Data],1,FALSE),"sim",""),"")</f>
        <v/>
      </c>
      <c r="AP614" s="303" t="str">
        <f ca="1">IF(OR(ISBLANK(tabItens[[#This Row],[ATA DT.VALID.]]),tabItens[[#This Row],[ATA DT.VALID.]]="",tabItens[[#This Row],[ATA DT.VALID.]]=" "),"",IF(TYPE(tabItens[[#This Row],[ATA DT.VALID.]])=1,ROUNDUP((tabItens[[#This Row],[ATA DT.VALID.]]-TODAY())/7,0),""))</f>
        <v/>
      </c>
      <c r="AQ614" s="304">
        <v>0</v>
      </c>
      <c r="AR614" s="305" t="str">
        <f>IF(ISBLANK(tabItens[[#This Row],[CÓDIGO]]),"",IFERROR(VLOOKUP(tabItens[[#This Row],[CÓDIGO]],Consumo!$C$3:$AC$862,26,FALSE),0))</f>
        <v>09.2023</v>
      </c>
      <c r="AS614" s="306">
        <f>SUMIF(Consumo!$C$3:$C$862,tabItens[[#This Row],[CÓDIGO]],Consumo!$N$3:$N$862) + SUMIF(Consumo!$C$3:$C$862,tabItens[[#This Row],[CÓDIGO]],Consumo!$O$3:$O$862) + SUMIF(Consumo!$C$3:$C$862,tabItens[[#This Row],[CÓDIGO]],Consumo!$P$3:$P$862) + SUMIF(Consumo!$C$3:$C$862,tabItens[[#This Row],[CÓDIGO]],Consumo!$Q$3:$Q$862)</f>
        <v>380</v>
      </c>
      <c r="AT614" s="306">
        <f>SUMIF(Consumo!$C$3:$C$862,tabItens[[#This Row],[CÓDIGO]],Consumo!$Z$3:$Z$862)</f>
        <v>1402</v>
      </c>
      <c r="AU614" s="307">
        <f>SUMIF(Consumo!$C$3:$C$862,tabItens[[#This Row],[CÓDIGO]],Consumo!$AA$3:$AA$862)</f>
        <v>482</v>
      </c>
      <c r="AV614" s="308">
        <f>SUMIF(Consumo!$C$3:$C$862,tabItens[[#This Row],[CÓDIGO]],Consumo!$Y$3:$Y$862)</f>
        <v>109.83333333333333</v>
      </c>
      <c r="AW614" s="281">
        <f>tabItens[[#This Row],[QTDE ATUAL]] + tabItens[[#This Row],[RC QTDE]] + tabItens[[#This Row],[AF SALDO]] + tabItens[[#This Row],[Recentes]]</f>
        <v>1853</v>
      </c>
      <c r="AX614" s="309">
        <v>94</v>
      </c>
      <c r="AY614" s="309">
        <v>4</v>
      </c>
      <c r="AZ614" s="309">
        <f>IF(ISBLANK(tabItens[[#This Row],[CÓDIGO]]),"",tabItens[[#This Row],[PontoMês]] * (AZ$2+tabItens[[#This Row],[PontoQtM]]))</f>
        <v>376</v>
      </c>
      <c r="BA614" s="308">
        <f>tabItens[[#This Row],[PontoPed]] - tabItens[[#This Row],[Saldo]] + (1/10)</f>
        <v>-1476.9</v>
      </c>
      <c r="BB614" s="308">
        <f xml:space="preserve"> tabItens[[#This Row],[PontoMês]] * BB$2 - tabItens[[#This Row],[QTDE ATUAL]] - (1/10)</f>
        <v>-1759.1</v>
      </c>
      <c r="BC614" s="310">
        <f>IF( tabItens[[#This Row],[PontoPed]]&gt;0, IF(tabItens[[#This Row],[PontoPed]]&lt;1, 1, IF( tabItens[[#This Row],[Saldo]]&gt;tabItens[[#This Row],[PontoPed]], 0, (tabItens[[#This Row],[PontoPed]]-tabItens[[#This Row],[Saldo]])/tabItens[[#This Row],[PontoPed]] ) ), 0 )</f>
        <v>0</v>
      </c>
      <c r="BD614" s="311">
        <f>ROUNDDOWN(IF( OR( AND(tabItens[[#This Row],[PontoPed]]&lt;tabItens[[#This Row],[Saldo]],tabItens[[#This Row],[Saldo]]&gt;0), tabItens[[#This Row],[PontoPed]]=0), 99, IF(AND(tabItens[[#This Row],[Saldo]]=0,tabItens[[#This Row],[PontoPed]]&gt;0), 0, (1-tabItens[[#This Row],[PctAb]])*10 ) ),0)</f>
        <v>99</v>
      </c>
      <c r="BE614" s="312">
        <f>MAX(ROUNDDOWN( IF(tabItens[[#This Row],[Abaixo]] &gt; 0,   tabItens[[#This Row],[Abaixo]] + (tabItens[[#This Row],[PontoMês]] * IF( OR( ISBLANK(tabItens[[#This Row],[ATA Nº/ANO]]), tabItens[[#This Row],[ATA Nº/ANO]] = ""),BE$2,BE$1)),0),0),0)</f>
        <v>0</v>
      </c>
      <c r="BF6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4" s="313">
        <f>SUMIF(Consumo!$C$3:$C$862,tabItens[[#This Row],[CÓDIGO]],Consumo!$E$3:$E$862)</f>
        <v>0</v>
      </c>
      <c r="BH614" s="314">
        <f>IF(AND(tabItens[[#This Row],[Pend]] &gt; 0,tabItens[[#This Row],[Consumo]] &lt;&gt; 0), tabItens[[#This Row],[Pend]] / tabItens[[#This Row],[Consumo]], 0 )</f>
        <v>0</v>
      </c>
      <c r="BI614" s="313"/>
      <c r="BJ614" s="313"/>
      <c r="BK614" s="315" t="s">
        <v>907</v>
      </c>
    </row>
    <row r="615" spans="1:63" x14ac:dyDescent="0.3">
      <c r="A615" s="336">
        <v>57598</v>
      </c>
      <c r="B615" s="277" t="s">
        <v>1374</v>
      </c>
      <c r="C615" s="337" t="s">
        <v>612</v>
      </c>
      <c r="D615" s="338">
        <v>4.87</v>
      </c>
      <c r="E615" s="339"/>
      <c r="F615" s="339"/>
      <c r="G615" s="339" t="s">
        <v>892</v>
      </c>
      <c r="H615" s="281">
        <v>160</v>
      </c>
      <c r="I615" s="340">
        <v>103003</v>
      </c>
      <c r="J615" s="341">
        <v>4.87</v>
      </c>
      <c r="K615" s="342">
        <v>856</v>
      </c>
      <c r="L615" s="285">
        <f>IF(tabItens[[#This Row],[Média]] &gt; 0, tabItens[[#This Row],[QTDE ATUAL]] / tabItens[[#This Row],[Média]],999.9)</f>
        <v>1.8130311614730878</v>
      </c>
      <c r="M615" s="286">
        <v>0</v>
      </c>
      <c r="N615" s="287">
        <f>tabItens[[#This Row],[VALOR UNIT.]] * tabItens[[#This Row],[LC]]</f>
        <v>0</v>
      </c>
      <c r="O615" s="344" t="s">
        <v>2123</v>
      </c>
      <c r="P615" s="289"/>
      <c r="Q615" s="345"/>
      <c r="R615" s="343"/>
      <c r="S615" s="346"/>
      <c r="T615" s="292">
        <f>ROUNDDOWN(IFERROR(tabItens[[#This Row],[ATA DT.VALID.]] - $D$1,0) / 30,0)</f>
        <v>-1507</v>
      </c>
      <c r="U615" s="277" t="s">
        <v>1349</v>
      </c>
      <c r="V615" s="293">
        <v>1</v>
      </c>
      <c r="W615" s="294" t="s">
        <v>906</v>
      </c>
      <c r="X615" s="295">
        <v>51</v>
      </c>
      <c r="Y615" s="296">
        <v>19</v>
      </c>
      <c r="Z615" s="297"/>
      <c r="AA615" s="298"/>
      <c r="AB615" s="299"/>
      <c r="AC615" s="299">
        <v>10437</v>
      </c>
      <c r="AD615" s="298">
        <v>2023</v>
      </c>
      <c r="AE615" s="299">
        <v>600</v>
      </c>
      <c r="AF615" s="292">
        <v>1000</v>
      </c>
      <c r="AG615" s="300" t="s">
        <v>2095</v>
      </c>
      <c r="AH615" s="301">
        <v>45197</v>
      </c>
      <c r="AI615" s="292">
        <v>344</v>
      </c>
      <c r="AJ615" s="301">
        <v>45201</v>
      </c>
      <c r="AK615" s="301" t="s">
        <v>892</v>
      </c>
      <c r="AL615" s="301">
        <v>45160</v>
      </c>
      <c r="AM615" s="346"/>
      <c r="AN615" s="339"/>
      <c r="AO615" s="302" t="str">
        <f>_xlfn.IFNA(IF(VLOOKUP(tabItens[[#This Row],[CÓDIGO]],tabExcluirDoEstoque[#Data],1,FALSE),"sim",""),"")</f>
        <v/>
      </c>
      <c r="AP615" s="303" t="str">
        <f ca="1">IF(OR(ISBLANK(tabItens[[#This Row],[ATA DT.VALID.]]),tabItens[[#This Row],[ATA DT.VALID.]]="",tabItens[[#This Row],[ATA DT.VALID.]]=" "),"",IF(TYPE(tabItens[[#This Row],[ATA DT.VALID.]])=1,ROUNDUP((tabItens[[#This Row],[ATA DT.VALID.]]-TODAY())/7,0),""))</f>
        <v/>
      </c>
      <c r="AQ615" s="304">
        <v>0</v>
      </c>
      <c r="AR615" s="305" t="str">
        <f>IF(ISBLANK(tabItens[[#This Row],[CÓDIGO]]),"",IFERROR(VLOOKUP(tabItens[[#This Row],[CÓDIGO]],Consumo!$C$3:$AC$862,26,FALSE),0))</f>
        <v>09.2023</v>
      </c>
      <c r="AS615" s="306">
        <f>SUMIF(Consumo!$C$3:$C$862,tabItens[[#This Row],[CÓDIGO]],Consumo!$N$3:$N$862) + SUMIF(Consumo!$C$3:$C$862,tabItens[[#This Row],[CÓDIGO]],Consumo!$O$3:$O$862) + SUMIF(Consumo!$C$3:$C$862,tabItens[[#This Row],[CÓDIGO]],Consumo!$P$3:$P$862) + SUMIF(Consumo!$C$3:$C$862,tabItens[[#This Row],[CÓDIGO]],Consumo!$Q$3:$Q$862)</f>
        <v>315</v>
      </c>
      <c r="AT615" s="306">
        <f>SUMIF(Consumo!$C$3:$C$862,tabItens[[#This Row],[CÓDIGO]],Consumo!$Z$3:$Z$862)</f>
        <v>1059</v>
      </c>
      <c r="AU615" s="307">
        <f>SUMIF(Consumo!$C$3:$C$862,tabItens[[#This Row],[CÓDIGO]],Consumo!$AA$3:$AA$862)</f>
        <v>220</v>
      </c>
      <c r="AV615" s="308">
        <f>SUMIF(Consumo!$C$3:$C$862,tabItens[[#This Row],[CÓDIGO]],Consumo!$Y$3:$Y$862)</f>
        <v>88.25</v>
      </c>
      <c r="AW615" s="281">
        <f>tabItens[[#This Row],[QTDE ATUAL]] + tabItens[[#This Row],[RC QTDE]] + tabItens[[#This Row],[AF SALDO]] + tabItens[[#This Row],[Recentes]]</f>
        <v>760</v>
      </c>
      <c r="AX615" s="309">
        <v>105</v>
      </c>
      <c r="AY615" s="309">
        <v>4</v>
      </c>
      <c r="AZ615" s="309">
        <f>IF(ISBLANK(tabItens[[#This Row],[CÓDIGO]]),"",tabItens[[#This Row],[PontoMês]] * (AZ$2+tabItens[[#This Row],[PontoQtM]]))</f>
        <v>420</v>
      </c>
      <c r="BA615" s="308">
        <f>tabItens[[#This Row],[PontoPed]] - tabItens[[#This Row],[Saldo]] + (1/10)</f>
        <v>-339.9</v>
      </c>
      <c r="BB615" s="308">
        <f xml:space="preserve"> tabItens[[#This Row],[PontoMês]] * BB$2 - tabItens[[#This Row],[QTDE ATUAL]] - (1/10)</f>
        <v>-55.1</v>
      </c>
      <c r="BC615" s="310">
        <f>IF( tabItens[[#This Row],[PontoPed]]&gt;0, IF(tabItens[[#This Row],[PontoPed]]&lt;1, 1, IF( tabItens[[#This Row],[Saldo]]&gt;tabItens[[#This Row],[PontoPed]], 0, (tabItens[[#This Row],[PontoPed]]-tabItens[[#This Row],[Saldo]])/tabItens[[#This Row],[PontoPed]] ) ), 0 )</f>
        <v>0</v>
      </c>
      <c r="BD615" s="311">
        <f>ROUNDDOWN(IF( OR( AND(tabItens[[#This Row],[PontoPed]]&lt;tabItens[[#This Row],[Saldo]],tabItens[[#This Row],[Saldo]]&gt;0), tabItens[[#This Row],[PontoPed]]=0), 99, IF(AND(tabItens[[#This Row],[Saldo]]=0,tabItens[[#This Row],[PontoPed]]&gt;0), 0, (1-tabItens[[#This Row],[PctAb]])*10 ) ),0)</f>
        <v>99</v>
      </c>
      <c r="BE615" s="312">
        <f>MAX(ROUNDDOWN( IF(tabItens[[#This Row],[Abaixo]] &gt; 0,   tabItens[[#This Row],[Abaixo]] + (tabItens[[#This Row],[PontoMês]] * IF( OR( ISBLANK(tabItens[[#This Row],[ATA Nº/ANO]]), tabItens[[#This Row],[ATA Nº/ANO]] = ""),BE$2,BE$1)),0),0),0)</f>
        <v>0</v>
      </c>
      <c r="BF6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5" s="313">
        <f>SUMIF(Consumo!$C$3:$C$862,tabItens[[#This Row],[CÓDIGO]],Consumo!$E$3:$E$862)</f>
        <v>30</v>
      </c>
      <c r="BH615" s="314">
        <f>IF(AND(tabItens[[#This Row],[Pend]] &gt; 0,tabItens[[#This Row],[Consumo]] &lt;&gt; 0), tabItens[[#This Row],[Pend]] / tabItens[[#This Row],[Consumo]], 0 )</f>
        <v>2.8328611898016998E-2</v>
      </c>
      <c r="BI615" s="313"/>
      <c r="BJ615" s="313"/>
      <c r="BK615" s="315" t="s">
        <v>907</v>
      </c>
    </row>
    <row r="616" spans="1:63" x14ac:dyDescent="0.3">
      <c r="A616" s="336">
        <v>113846</v>
      </c>
      <c r="B616" s="277" t="s">
        <v>1740</v>
      </c>
      <c r="C616" s="337" t="s">
        <v>612</v>
      </c>
      <c r="D616" s="338">
        <v>2.93</v>
      </c>
      <c r="E616" s="339"/>
      <c r="F616" s="339"/>
      <c r="G616" s="339" t="s">
        <v>892</v>
      </c>
      <c r="H616" s="281">
        <v>2255</v>
      </c>
      <c r="I616" s="340">
        <v>103003</v>
      </c>
      <c r="J616" s="341">
        <v>2.93</v>
      </c>
      <c r="K616" s="342">
        <v>997</v>
      </c>
      <c r="L616" s="285">
        <f>IF(tabItens[[#This Row],[Média]] &gt; 0, tabItens[[#This Row],[QTDE ATUAL]] / tabItens[[#This Row],[Média]],999.9)</f>
        <v>25.576559546313799</v>
      </c>
      <c r="M616" s="286">
        <v>0</v>
      </c>
      <c r="N616" s="287">
        <f>tabItens[[#This Row],[VALOR UNIT.]] * tabItens[[#This Row],[LC]]</f>
        <v>0</v>
      </c>
      <c r="O616" s="344" t="s">
        <v>2123</v>
      </c>
      <c r="P616" s="289"/>
      <c r="Q616" s="345"/>
      <c r="R616" s="343"/>
      <c r="S616" s="346"/>
      <c r="T616" s="292">
        <f>ROUNDDOWN(IFERROR(tabItens[[#This Row],[ATA DT.VALID.]] - $D$1,0) / 30,0)</f>
        <v>-1507</v>
      </c>
      <c r="U616" s="277" t="s">
        <v>1349</v>
      </c>
      <c r="V616" s="293">
        <v>1</v>
      </c>
      <c r="W616" s="294" t="s">
        <v>906</v>
      </c>
      <c r="X616" s="295">
        <v>51</v>
      </c>
      <c r="Y616" s="296">
        <v>19</v>
      </c>
      <c r="Z616" s="297"/>
      <c r="AA616" s="298"/>
      <c r="AB616" s="299"/>
      <c r="AC616" s="299"/>
      <c r="AD616" s="298"/>
      <c r="AE616" s="299"/>
      <c r="AF616" s="292"/>
      <c r="AG616" s="300" t="s">
        <v>904</v>
      </c>
      <c r="AH616" s="301"/>
      <c r="AI616" s="292">
        <v>378</v>
      </c>
      <c r="AJ616" s="301">
        <v>45201</v>
      </c>
      <c r="AK616" s="301">
        <v>40198</v>
      </c>
      <c r="AL616" s="301">
        <v>45161</v>
      </c>
      <c r="AM616" s="346"/>
      <c r="AN616" s="339"/>
      <c r="AO616" s="302" t="str">
        <f>_xlfn.IFNA(IF(VLOOKUP(tabItens[[#This Row],[CÓDIGO]],tabExcluirDoEstoque[#Data],1,FALSE),"sim",""),"")</f>
        <v/>
      </c>
      <c r="AP616" s="303" t="str">
        <f ca="1">IF(OR(ISBLANK(tabItens[[#This Row],[ATA DT.VALID.]]),tabItens[[#This Row],[ATA DT.VALID.]]="",tabItens[[#This Row],[ATA DT.VALID.]]=" "),"",IF(TYPE(tabItens[[#This Row],[ATA DT.VALID.]])=1,ROUNDUP((tabItens[[#This Row],[ATA DT.VALID.]]-TODAY())/7,0),""))</f>
        <v/>
      </c>
      <c r="AQ616" s="304">
        <v>0</v>
      </c>
      <c r="AR616" s="305" t="str">
        <f>IF(ISBLANK(tabItens[[#This Row],[CÓDIGO]]),"",IFERROR(VLOOKUP(tabItens[[#This Row],[CÓDIGO]],Consumo!$C$3:$AC$862,26,FALSE),0))</f>
        <v>09.2023</v>
      </c>
      <c r="AS616" s="306">
        <f>SUMIF(Consumo!$C$3:$C$862,tabItens[[#This Row],[CÓDIGO]],Consumo!$N$3:$N$862) + SUMIF(Consumo!$C$3:$C$862,tabItens[[#This Row],[CÓDIGO]],Consumo!$O$3:$O$862) + SUMIF(Consumo!$C$3:$C$862,tabItens[[#This Row],[CÓDIGO]],Consumo!$P$3:$P$862) + SUMIF(Consumo!$C$3:$C$862,tabItens[[#This Row],[CÓDIGO]],Consumo!$Q$3:$Q$862)</f>
        <v>480</v>
      </c>
      <c r="AT616" s="306">
        <f>SUMIF(Consumo!$C$3:$C$862,tabItens[[#This Row],[CÓDIGO]],Consumo!$Z$3:$Z$862)</f>
        <v>1068</v>
      </c>
      <c r="AU616" s="307">
        <f>SUMIF(Consumo!$C$3:$C$862,tabItens[[#This Row],[CÓDIGO]],Consumo!$AA$3:$AA$862)</f>
        <v>300</v>
      </c>
      <c r="AV616" s="308">
        <f>SUMIF(Consumo!$C$3:$C$862,tabItens[[#This Row],[CÓDIGO]],Consumo!$Y$3:$Y$862)</f>
        <v>88.166666666666671</v>
      </c>
      <c r="AW616" s="281">
        <f>tabItens[[#This Row],[QTDE ATUAL]] + tabItens[[#This Row],[RC QTDE]] + tabItens[[#This Row],[AF SALDO]] + tabItens[[#This Row],[Recentes]]</f>
        <v>2255</v>
      </c>
      <c r="AX616" s="309">
        <v>92</v>
      </c>
      <c r="AY616" s="309">
        <v>4</v>
      </c>
      <c r="AZ616" s="309">
        <f>IF(ISBLANK(tabItens[[#This Row],[CÓDIGO]]),"",tabItens[[#This Row],[PontoMês]] * (AZ$2+tabItens[[#This Row],[PontoQtM]]))</f>
        <v>368</v>
      </c>
      <c r="BA616" s="308">
        <f>tabItens[[#This Row],[PontoPed]] - tabItens[[#This Row],[Saldo]] + (1/10)</f>
        <v>-1886.9</v>
      </c>
      <c r="BB616" s="308">
        <f xml:space="preserve"> tabItens[[#This Row],[PontoMês]] * BB$2 - tabItens[[#This Row],[QTDE ATUAL]] - (1/10)</f>
        <v>-2163.1</v>
      </c>
      <c r="BC616" s="310">
        <f>IF( tabItens[[#This Row],[PontoPed]]&gt;0, IF(tabItens[[#This Row],[PontoPed]]&lt;1, 1, IF( tabItens[[#This Row],[Saldo]]&gt;tabItens[[#This Row],[PontoPed]], 0, (tabItens[[#This Row],[PontoPed]]-tabItens[[#This Row],[Saldo]])/tabItens[[#This Row],[PontoPed]] ) ), 0 )</f>
        <v>0</v>
      </c>
      <c r="BD616" s="311">
        <f>ROUNDDOWN(IF( OR( AND(tabItens[[#This Row],[PontoPed]]&lt;tabItens[[#This Row],[Saldo]],tabItens[[#This Row],[Saldo]]&gt;0), tabItens[[#This Row],[PontoPed]]=0), 99, IF(AND(tabItens[[#This Row],[Saldo]]=0,tabItens[[#This Row],[PontoPed]]&gt;0), 0, (1-tabItens[[#This Row],[PctAb]])*10 ) ),0)</f>
        <v>99</v>
      </c>
      <c r="BE616" s="312">
        <f>MAX(ROUNDDOWN( IF(tabItens[[#This Row],[Abaixo]] &gt; 0,   tabItens[[#This Row],[Abaixo]] + (tabItens[[#This Row],[PontoMês]] * IF( OR( ISBLANK(tabItens[[#This Row],[ATA Nº/ANO]]), tabItens[[#This Row],[ATA Nº/ANO]] = ""),BE$2,BE$1)),0),0),0)</f>
        <v>0</v>
      </c>
      <c r="BF6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6" s="313">
        <f>SUMIF(Consumo!$C$3:$C$862,tabItens[[#This Row],[CÓDIGO]],Consumo!$E$3:$E$862)</f>
        <v>0</v>
      </c>
      <c r="BH616" s="314">
        <f>IF(AND(tabItens[[#This Row],[Pend]] &gt; 0,tabItens[[#This Row],[Consumo]] &lt;&gt; 0), tabItens[[#This Row],[Pend]] / tabItens[[#This Row],[Consumo]], 0 )</f>
        <v>0</v>
      </c>
      <c r="BI616" s="313"/>
      <c r="BJ616" s="313"/>
      <c r="BK616" s="315" t="s">
        <v>907</v>
      </c>
    </row>
    <row r="617" spans="1:63" x14ac:dyDescent="0.3">
      <c r="A617" s="336">
        <v>102832</v>
      </c>
      <c r="B617" s="277" t="s">
        <v>1637</v>
      </c>
      <c r="C617" s="337" t="s">
        <v>264</v>
      </c>
      <c r="D617" s="338">
        <v>0</v>
      </c>
      <c r="E617" s="339"/>
      <c r="F617" s="339"/>
      <c r="G617" s="339" t="s">
        <v>892</v>
      </c>
      <c r="H617" s="281">
        <v>75</v>
      </c>
      <c r="I617" s="340">
        <v>103003</v>
      </c>
      <c r="J617" s="341">
        <v>0</v>
      </c>
      <c r="K617" s="342">
        <v>90</v>
      </c>
      <c r="L617" s="285">
        <f>IF(tabItens[[#This Row],[Média]] &gt; 0, tabItens[[#This Row],[QTDE ATUAL]] / tabItens[[#This Row],[Média]],999.9)</f>
        <v>11.842105263157896</v>
      </c>
      <c r="M617" s="286">
        <v>0</v>
      </c>
      <c r="N617" s="287">
        <f>tabItens[[#This Row],[VALOR UNIT.]] * tabItens[[#This Row],[LC]]</f>
        <v>0</v>
      </c>
      <c r="O617" s="344" t="s">
        <v>2123</v>
      </c>
      <c r="P617" s="289"/>
      <c r="Q617" s="345"/>
      <c r="R617" s="343"/>
      <c r="S617" s="346"/>
      <c r="T617" s="292">
        <f>ROUNDDOWN(IFERROR(tabItens[[#This Row],[ATA DT.VALID.]] - $D$1,0) / 30,0)</f>
        <v>-1507</v>
      </c>
      <c r="U617" s="277" t="s">
        <v>1638</v>
      </c>
      <c r="V617" s="293">
        <v>1</v>
      </c>
      <c r="W617" s="294" t="s">
        <v>906</v>
      </c>
      <c r="X617" s="295">
        <v>51</v>
      </c>
      <c r="Y617" s="296">
        <v>42</v>
      </c>
      <c r="Z617" s="297"/>
      <c r="AA617" s="298"/>
      <c r="AB617" s="299"/>
      <c r="AC617" s="299"/>
      <c r="AD617" s="298"/>
      <c r="AE617" s="299"/>
      <c r="AF617" s="292"/>
      <c r="AG617" s="300" t="s">
        <v>904</v>
      </c>
      <c r="AH617" s="301"/>
      <c r="AI617" s="292">
        <v>30</v>
      </c>
      <c r="AJ617" s="301" t="s">
        <v>892</v>
      </c>
      <c r="AK617" s="301">
        <v>39377</v>
      </c>
      <c r="AL617" s="301" t="s">
        <v>892</v>
      </c>
      <c r="AM617" s="346"/>
      <c r="AN617" s="339"/>
      <c r="AO617" s="302" t="str">
        <f>_xlfn.IFNA(IF(VLOOKUP(tabItens[[#This Row],[CÓDIGO]],tabExcluirDoEstoque[#Data],1,FALSE),"sim",""),"")</f>
        <v/>
      </c>
      <c r="AP617" s="303" t="str">
        <f ca="1">IF(OR(ISBLANK(tabItens[[#This Row],[ATA DT.VALID.]]),tabItens[[#This Row],[ATA DT.VALID.]]="",tabItens[[#This Row],[ATA DT.VALID.]]=" "),"",IF(TYPE(tabItens[[#This Row],[ATA DT.VALID.]])=1,ROUNDUP((tabItens[[#This Row],[ATA DT.VALID.]]-TODAY())/7,0),""))</f>
        <v/>
      </c>
      <c r="AQ617" s="304">
        <v>0</v>
      </c>
      <c r="AR617" s="305" t="str">
        <f>IF(ISBLANK(tabItens[[#This Row],[CÓDIGO]]),"",IFERROR(VLOOKUP(tabItens[[#This Row],[CÓDIGO]],Consumo!$C$3:$AC$862,26,FALSE),0))</f>
        <v>05.2023</v>
      </c>
      <c r="AS617" s="306">
        <f>SUMIF(Consumo!$C$3:$C$862,tabItens[[#This Row],[CÓDIGO]],Consumo!$N$3:$N$862) + SUMIF(Consumo!$C$3:$C$862,tabItens[[#This Row],[CÓDIGO]],Consumo!$O$3:$O$862) + SUMIF(Consumo!$C$3:$C$862,tabItens[[#This Row],[CÓDIGO]],Consumo!$P$3:$P$862) + SUMIF(Consumo!$C$3:$C$862,tabItens[[#This Row],[CÓDIGO]],Consumo!$Q$3:$Q$862)</f>
        <v>0</v>
      </c>
      <c r="AT617" s="306">
        <f>SUMIF(Consumo!$C$3:$C$862,tabItens[[#This Row],[CÓDIGO]],Consumo!$Z$3:$Z$862)</f>
        <v>90</v>
      </c>
      <c r="AU617" s="307">
        <f>SUMIF(Consumo!$C$3:$C$862,tabItens[[#This Row],[CÓDIGO]],Consumo!$AA$3:$AA$862)</f>
        <v>50</v>
      </c>
      <c r="AV617" s="308">
        <f>SUMIF(Consumo!$C$3:$C$862,tabItens[[#This Row],[CÓDIGO]],Consumo!$Y$3:$Y$862)</f>
        <v>6.333333333333333</v>
      </c>
      <c r="AW617" s="281">
        <f>tabItens[[#This Row],[QTDE ATUAL]] + tabItens[[#This Row],[RC QTDE]] + tabItens[[#This Row],[AF SALDO]] + tabItens[[#This Row],[Recentes]]</f>
        <v>75</v>
      </c>
      <c r="AX617" s="309">
        <v>9</v>
      </c>
      <c r="AY617" s="309">
        <v>4</v>
      </c>
      <c r="AZ617" s="309">
        <f>IF(ISBLANK(tabItens[[#This Row],[CÓDIGO]]),"",tabItens[[#This Row],[PontoMês]] * (AZ$2+tabItens[[#This Row],[PontoQtM]]))</f>
        <v>36</v>
      </c>
      <c r="BA617" s="308">
        <f>tabItens[[#This Row],[PontoPed]] - tabItens[[#This Row],[Saldo]] + (1/10)</f>
        <v>-38.9</v>
      </c>
      <c r="BB617" s="308">
        <f xml:space="preserve"> tabItens[[#This Row],[PontoMês]] * BB$2 - tabItens[[#This Row],[QTDE ATUAL]] - (1/10)</f>
        <v>-66.099999999999994</v>
      </c>
      <c r="BC617" s="310">
        <f>IF( tabItens[[#This Row],[PontoPed]]&gt;0, IF(tabItens[[#This Row],[PontoPed]]&lt;1, 1, IF( tabItens[[#This Row],[Saldo]]&gt;tabItens[[#This Row],[PontoPed]], 0, (tabItens[[#This Row],[PontoPed]]-tabItens[[#This Row],[Saldo]])/tabItens[[#This Row],[PontoPed]] ) ), 0 )</f>
        <v>0</v>
      </c>
      <c r="BD617" s="311">
        <f>ROUNDDOWN(IF( OR( AND(tabItens[[#This Row],[PontoPed]]&lt;tabItens[[#This Row],[Saldo]],tabItens[[#This Row],[Saldo]]&gt;0), tabItens[[#This Row],[PontoPed]]=0), 99, IF(AND(tabItens[[#This Row],[Saldo]]=0,tabItens[[#This Row],[PontoPed]]&gt;0), 0, (1-tabItens[[#This Row],[PctAb]])*10 ) ),0)</f>
        <v>99</v>
      </c>
      <c r="BE617" s="312">
        <f>MAX(ROUNDDOWN( IF(tabItens[[#This Row],[Abaixo]] &gt; 0,   tabItens[[#This Row],[Abaixo]] + (tabItens[[#This Row],[PontoMês]] * IF( OR( ISBLANK(tabItens[[#This Row],[ATA Nº/ANO]]), tabItens[[#This Row],[ATA Nº/ANO]] = ""),BE$2,BE$1)),0),0),0)</f>
        <v>0</v>
      </c>
      <c r="BF6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7" s="313">
        <f>SUMIF(Consumo!$C$3:$C$862,tabItens[[#This Row],[CÓDIGO]],Consumo!$E$3:$E$862)</f>
        <v>0</v>
      </c>
      <c r="BH617" s="314">
        <f>IF(AND(tabItens[[#This Row],[Pend]] &gt; 0,tabItens[[#This Row],[Consumo]] &lt;&gt; 0), tabItens[[#This Row],[Pend]] / tabItens[[#This Row],[Consumo]], 0 )</f>
        <v>0</v>
      </c>
      <c r="BI617" s="313"/>
      <c r="BJ617" s="313"/>
      <c r="BK617" s="315" t="s">
        <v>907</v>
      </c>
    </row>
    <row r="618" spans="1:63" x14ac:dyDescent="0.3">
      <c r="A618" s="336">
        <v>54587</v>
      </c>
      <c r="B618" s="277" t="s">
        <v>1364</v>
      </c>
      <c r="C618" s="337" t="s">
        <v>264</v>
      </c>
      <c r="D618" s="338">
        <v>17.829999999999998</v>
      </c>
      <c r="E618" s="339"/>
      <c r="F618" s="339"/>
      <c r="G618" s="339" t="s">
        <v>892</v>
      </c>
      <c r="H618" s="281">
        <v>27</v>
      </c>
      <c r="I618" s="340">
        <v>103003</v>
      </c>
      <c r="J618" s="341">
        <v>17.829999999999998</v>
      </c>
      <c r="K618" s="342">
        <v>71</v>
      </c>
      <c r="L618" s="285">
        <f>IF(tabItens[[#This Row],[Média]] &gt; 0, tabItens[[#This Row],[QTDE ATUAL]] / tabItens[[#This Row],[Média]],999.9)</f>
        <v>5.3114754098360661</v>
      </c>
      <c r="M618" s="286">
        <v>0</v>
      </c>
      <c r="N618" s="287">
        <f>tabItens[[#This Row],[VALOR UNIT.]] * tabItens[[#This Row],[LC]]</f>
        <v>0</v>
      </c>
      <c r="O618" s="344" t="s">
        <v>2123</v>
      </c>
      <c r="P618" s="289"/>
      <c r="Q618" s="345"/>
      <c r="R618" s="343"/>
      <c r="S618" s="346"/>
      <c r="T618" s="292">
        <f>ROUNDDOWN(IFERROR(tabItens[[#This Row],[ATA DT.VALID.]] - $D$1,0) / 30,0)</f>
        <v>-1507</v>
      </c>
      <c r="U618" s="277" t="s">
        <v>1083</v>
      </c>
      <c r="V618" s="293">
        <v>1</v>
      </c>
      <c r="W618" s="294" t="s">
        <v>2105</v>
      </c>
      <c r="X618" s="295">
        <v>61</v>
      </c>
      <c r="Y618" s="296">
        <v>2</v>
      </c>
      <c r="Z618" s="297"/>
      <c r="AA618" s="298"/>
      <c r="AB618" s="299"/>
      <c r="AC618" s="299"/>
      <c r="AD618" s="298"/>
      <c r="AE618" s="299"/>
      <c r="AF618" s="292"/>
      <c r="AG618" s="300" t="s">
        <v>904</v>
      </c>
      <c r="AH618" s="301"/>
      <c r="AI618" s="292">
        <v>24</v>
      </c>
      <c r="AJ618" s="301">
        <v>45180</v>
      </c>
      <c r="AK618" s="301" t="s">
        <v>892</v>
      </c>
      <c r="AL618" s="301">
        <v>45145</v>
      </c>
      <c r="AM618" s="346"/>
      <c r="AN618" s="339"/>
      <c r="AO618" s="302" t="str">
        <f>_xlfn.IFNA(IF(VLOOKUP(tabItens[[#This Row],[CÓDIGO]],tabExcluirDoEstoque[#Data],1,FALSE),"sim",""),"")</f>
        <v/>
      </c>
      <c r="AP618" s="303" t="str">
        <f ca="1">IF(OR(ISBLANK(tabItens[[#This Row],[ATA DT.VALID.]]),tabItens[[#This Row],[ATA DT.VALID.]]="",tabItens[[#This Row],[ATA DT.VALID.]]=" "),"",IF(TYPE(tabItens[[#This Row],[ATA DT.VALID.]])=1,ROUNDUP((tabItens[[#This Row],[ATA DT.VALID.]]-TODAY())/7,0),""))</f>
        <v/>
      </c>
      <c r="AQ618" s="304">
        <v>0</v>
      </c>
      <c r="AR618" s="305" t="str">
        <f>IF(ISBLANK(tabItens[[#This Row],[CÓDIGO]]),"",IFERROR(VLOOKUP(tabItens[[#This Row],[CÓDIGO]],Consumo!$C$3:$AC$862,26,FALSE),0))</f>
        <v>05.2023</v>
      </c>
      <c r="AS618" s="306">
        <f>SUMIF(Consumo!$C$3:$C$862,tabItens[[#This Row],[CÓDIGO]],Consumo!$N$3:$N$862) + SUMIF(Consumo!$C$3:$C$862,tabItens[[#This Row],[CÓDIGO]],Consumo!$O$3:$O$862) + SUMIF(Consumo!$C$3:$C$862,tabItens[[#This Row],[CÓDIGO]],Consumo!$P$3:$P$862) + SUMIF(Consumo!$C$3:$C$862,tabItens[[#This Row],[CÓDIGO]],Consumo!$Q$3:$Q$862)</f>
        <v>0</v>
      </c>
      <c r="AT618" s="306">
        <f>SUMIF(Consumo!$C$3:$C$862,tabItens[[#This Row],[CÓDIGO]],Consumo!$Z$3:$Z$862)</f>
        <v>71</v>
      </c>
      <c r="AU618" s="307">
        <f>SUMIF(Consumo!$C$3:$C$862,tabItens[[#This Row],[CÓDIGO]],Consumo!$AA$3:$AA$862)</f>
        <v>36</v>
      </c>
      <c r="AV618" s="308">
        <f>SUMIF(Consumo!$C$3:$C$862,tabItens[[#This Row],[CÓDIGO]],Consumo!$Y$3:$Y$862)</f>
        <v>5.083333333333333</v>
      </c>
      <c r="AW618" s="281">
        <f>tabItens[[#This Row],[QTDE ATUAL]] + tabItens[[#This Row],[RC QTDE]] + tabItens[[#This Row],[AF SALDO]] + tabItens[[#This Row],[Recentes]]</f>
        <v>27</v>
      </c>
      <c r="AX618" s="309">
        <v>5</v>
      </c>
      <c r="AY618" s="309">
        <v>4</v>
      </c>
      <c r="AZ618" s="309">
        <f>IF(ISBLANK(tabItens[[#This Row],[CÓDIGO]]),"",tabItens[[#This Row],[PontoMês]] * (AZ$2+tabItens[[#This Row],[PontoQtM]]))</f>
        <v>20</v>
      </c>
      <c r="BA618" s="308">
        <f>tabItens[[#This Row],[PontoPed]] - tabItens[[#This Row],[Saldo]] + (1/10)</f>
        <v>-6.9</v>
      </c>
      <c r="BB618" s="308">
        <f xml:space="preserve"> tabItens[[#This Row],[PontoMês]] * BB$2 - tabItens[[#This Row],[QTDE ATUAL]] - (1/10)</f>
        <v>-22.1</v>
      </c>
      <c r="BC618" s="310">
        <f>IF( tabItens[[#This Row],[PontoPed]]&gt;0, IF(tabItens[[#This Row],[PontoPed]]&lt;1, 1, IF( tabItens[[#This Row],[Saldo]]&gt;tabItens[[#This Row],[PontoPed]], 0, (tabItens[[#This Row],[PontoPed]]-tabItens[[#This Row],[Saldo]])/tabItens[[#This Row],[PontoPed]] ) ), 0 )</f>
        <v>0</v>
      </c>
      <c r="BD618" s="311">
        <f>ROUNDDOWN(IF( OR( AND(tabItens[[#This Row],[PontoPed]]&lt;tabItens[[#This Row],[Saldo]],tabItens[[#This Row],[Saldo]]&gt;0), tabItens[[#This Row],[PontoPed]]=0), 99, IF(AND(tabItens[[#This Row],[Saldo]]=0,tabItens[[#This Row],[PontoPed]]&gt;0), 0, (1-tabItens[[#This Row],[PctAb]])*10 ) ),0)</f>
        <v>99</v>
      </c>
      <c r="BE618" s="312">
        <f>MAX(ROUNDDOWN( IF(tabItens[[#This Row],[Abaixo]] &gt; 0,   tabItens[[#This Row],[Abaixo]] + (tabItens[[#This Row],[PontoMês]] * IF( OR( ISBLANK(tabItens[[#This Row],[ATA Nº/ANO]]), tabItens[[#This Row],[ATA Nº/ANO]] = ""),BE$2,BE$1)),0),0),0)</f>
        <v>0</v>
      </c>
      <c r="BF61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8" s="313">
        <f>SUMIF(Consumo!$C$3:$C$862,tabItens[[#This Row],[CÓDIGO]],Consumo!$E$3:$E$862)</f>
        <v>0</v>
      </c>
      <c r="BH618" s="314">
        <f>IF(AND(tabItens[[#This Row],[Pend]] &gt; 0,tabItens[[#This Row],[Consumo]] &lt;&gt; 0), tabItens[[#This Row],[Pend]] / tabItens[[#This Row],[Consumo]], 0 )</f>
        <v>0</v>
      </c>
      <c r="BI618" s="313"/>
      <c r="BJ618" s="313"/>
      <c r="BK618" s="315" t="s">
        <v>907</v>
      </c>
    </row>
    <row r="619" spans="1:63" x14ac:dyDescent="0.3">
      <c r="A619" s="336">
        <v>60116</v>
      </c>
      <c r="B619" s="277" t="s">
        <v>1390</v>
      </c>
      <c r="C619" s="337" t="s">
        <v>264</v>
      </c>
      <c r="D619" s="338">
        <v>7.2</v>
      </c>
      <c r="E619" s="339"/>
      <c r="F619" s="339"/>
      <c r="G619" s="339" t="s">
        <v>892</v>
      </c>
      <c r="H619" s="281">
        <v>141</v>
      </c>
      <c r="I619" s="340">
        <v>103003</v>
      </c>
      <c r="J619" s="341">
        <v>7.2</v>
      </c>
      <c r="K619" s="342">
        <v>68</v>
      </c>
      <c r="L619" s="285">
        <f>IF(tabItens[[#This Row],[Média]] &gt; 0, tabItens[[#This Row],[QTDE ATUAL]] / tabItens[[#This Row],[Média]],999.9)</f>
        <v>18.8</v>
      </c>
      <c r="M619" s="286">
        <v>0</v>
      </c>
      <c r="N619" s="287">
        <f>tabItens[[#This Row],[VALOR UNIT.]] * tabItens[[#This Row],[LC]]</f>
        <v>0</v>
      </c>
      <c r="O619" s="344" t="s">
        <v>2123</v>
      </c>
      <c r="P619" s="289"/>
      <c r="Q619" s="345"/>
      <c r="R619" s="343"/>
      <c r="S619" s="346"/>
      <c r="T619" s="292">
        <f>ROUNDDOWN(IFERROR(tabItens[[#This Row],[ATA DT.VALID.]] - $D$1,0) / 30,0)</f>
        <v>-1507</v>
      </c>
      <c r="U619" s="277" t="s">
        <v>1391</v>
      </c>
      <c r="V619" s="293">
        <v>1</v>
      </c>
      <c r="W619" s="294" t="s">
        <v>903</v>
      </c>
      <c r="X619" s="295">
        <v>61</v>
      </c>
      <c r="Y619" s="296">
        <v>3</v>
      </c>
      <c r="Z619" s="297"/>
      <c r="AA619" s="298"/>
      <c r="AB619" s="299"/>
      <c r="AC619" s="299"/>
      <c r="AD619" s="298"/>
      <c r="AE619" s="299"/>
      <c r="AF619" s="292"/>
      <c r="AG619" s="300" t="s">
        <v>904</v>
      </c>
      <c r="AH619" s="301"/>
      <c r="AI619" s="292">
        <v>30</v>
      </c>
      <c r="AJ619" s="301">
        <v>45169</v>
      </c>
      <c r="AK619" s="301" t="s">
        <v>892</v>
      </c>
      <c r="AL619" s="301">
        <v>45145</v>
      </c>
      <c r="AM619" s="346"/>
      <c r="AN619" s="339"/>
      <c r="AO619" s="302" t="str">
        <f>_xlfn.IFNA(IF(VLOOKUP(tabItens[[#This Row],[CÓDIGO]],tabExcluirDoEstoque[#Data],1,FALSE),"sim",""),"")</f>
        <v/>
      </c>
      <c r="AP619" s="303" t="str">
        <f ca="1">IF(OR(ISBLANK(tabItens[[#This Row],[ATA DT.VALID.]]),tabItens[[#This Row],[ATA DT.VALID.]]="",tabItens[[#This Row],[ATA DT.VALID.]]=" "),"",IF(TYPE(tabItens[[#This Row],[ATA DT.VALID.]])=1,ROUNDUP((tabItens[[#This Row],[ATA DT.VALID.]]-TODAY())/7,0),""))</f>
        <v/>
      </c>
      <c r="AQ619" s="304">
        <v>0</v>
      </c>
      <c r="AR619" s="305" t="str">
        <f>IF(ISBLANK(tabItens[[#This Row],[CÓDIGO]]),"",IFERROR(VLOOKUP(tabItens[[#This Row],[CÓDIGO]],Consumo!$C$3:$AC$862,26,FALSE),0))</f>
        <v>09.2023</v>
      </c>
      <c r="AS619" s="306">
        <f>SUMIF(Consumo!$C$3:$C$862,tabItens[[#This Row],[CÓDIGO]],Consumo!$N$3:$N$862) + SUMIF(Consumo!$C$3:$C$862,tabItens[[#This Row],[CÓDIGO]],Consumo!$O$3:$O$862) + SUMIF(Consumo!$C$3:$C$862,tabItens[[#This Row],[CÓDIGO]],Consumo!$P$3:$P$862) + SUMIF(Consumo!$C$3:$C$862,tabItens[[#This Row],[CÓDIGO]],Consumo!$Q$3:$Q$862)</f>
        <v>30</v>
      </c>
      <c r="AT619" s="306">
        <f>SUMIF(Consumo!$C$3:$C$862,tabItens[[#This Row],[CÓDIGO]],Consumo!$Z$3:$Z$862)</f>
        <v>90</v>
      </c>
      <c r="AU619" s="307">
        <f>SUMIF(Consumo!$C$3:$C$862,tabItens[[#This Row],[CÓDIGO]],Consumo!$AA$3:$AA$862)</f>
        <v>14</v>
      </c>
      <c r="AV619" s="308">
        <f>SUMIF(Consumo!$C$3:$C$862,tabItens[[#This Row],[CÓDIGO]],Consumo!$Y$3:$Y$862)</f>
        <v>7.5</v>
      </c>
      <c r="AW619" s="281">
        <f>tabItens[[#This Row],[QTDE ATUAL]] + tabItens[[#This Row],[RC QTDE]] + tabItens[[#This Row],[AF SALDO]] + tabItens[[#This Row],[Recentes]]</f>
        <v>141</v>
      </c>
      <c r="AX619" s="309">
        <v>13</v>
      </c>
      <c r="AY619" s="309">
        <v>4</v>
      </c>
      <c r="AZ619" s="309">
        <f>IF(ISBLANK(tabItens[[#This Row],[CÓDIGO]]),"",tabItens[[#This Row],[PontoMês]] * (AZ$2+tabItens[[#This Row],[PontoQtM]]))</f>
        <v>52</v>
      </c>
      <c r="BA619" s="308">
        <f>tabItens[[#This Row],[PontoPed]] - tabItens[[#This Row],[Saldo]] + (1/10)</f>
        <v>-88.9</v>
      </c>
      <c r="BB619" s="308">
        <f xml:space="preserve"> tabItens[[#This Row],[PontoMês]] * BB$2 - tabItens[[#This Row],[QTDE ATUAL]] - (1/10)</f>
        <v>-128.1</v>
      </c>
      <c r="BC619" s="310">
        <f>IF( tabItens[[#This Row],[PontoPed]]&gt;0, IF(tabItens[[#This Row],[PontoPed]]&lt;1, 1, IF( tabItens[[#This Row],[Saldo]]&gt;tabItens[[#This Row],[PontoPed]], 0, (tabItens[[#This Row],[PontoPed]]-tabItens[[#This Row],[Saldo]])/tabItens[[#This Row],[PontoPed]] ) ), 0 )</f>
        <v>0</v>
      </c>
      <c r="BD619" s="311">
        <f>ROUNDDOWN(IF( OR( AND(tabItens[[#This Row],[PontoPed]]&lt;tabItens[[#This Row],[Saldo]],tabItens[[#This Row],[Saldo]]&gt;0), tabItens[[#This Row],[PontoPed]]=0), 99, IF(AND(tabItens[[#This Row],[Saldo]]=0,tabItens[[#This Row],[PontoPed]]&gt;0), 0, (1-tabItens[[#This Row],[PctAb]])*10 ) ),0)</f>
        <v>99</v>
      </c>
      <c r="BE619" s="312">
        <f>MAX(ROUNDDOWN( IF(tabItens[[#This Row],[Abaixo]] &gt; 0,   tabItens[[#This Row],[Abaixo]] + (tabItens[[#This Row],[PontoMês]] * IF( OR( ISBLANK(tabItens[[#This Row],[ATA Nº/ANO]]), tabItens[[#This Row],[ATA Nº/ANO]] = ""),BE$2,BE$1)),0),0),0)</f>
        <v>0</v>
      </c>
      <c r="BF61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19" s="313">
        <f>SUMIF(Consumo!$C$3:$C$862,tabItens[[#This Row],[CÓDIGO]],Consumo!$E$3:$E$862)</f>
        <v>0</v>
      </c>
      <c r="BH619" s="314">
        <f>IF(AND(tabItens[[#This Row],[Pend]] &gt; 0,tabItens[[#This Row],[Consumo]] &lt;&gt; 0), tabItens[[#This Row],[Pend]] / tabItens[[#This Row],[Consumo]], 0 )</f>
        <v>0</v>
      </c>
      <c r="BI619" s="313"/>
      <c r="BJ619" s="313"/>
      <c r="BK619" s="315" t="s">
        <v>907</v>
      </c>
    </row>
    <row r="620" spans="1:63" x14ac:dyDescent="0.3">
      <c r="A620" s="336">
        <v>12813</v>
      </c>
      <c r="B620" s="277" t="s">
        <v>1007</v>
      </c>
      <c r="C620" s="337" t="s">
        <v>264</v>
      </c>
      <c r="D620" s="338">
        <v>11.08</v>
      </c>
      <c r="E620" s="339"/>
      <c r="F620" s="339"/>
      <c r="G620" s="339" t="s">
        <v>892</v>
      </c>
      <c r="H620" s="281">
        <v>61</v>
      </c>
      <c r="I620" s="340">
        <v>103003</v>
      </c>
      <c r="J620" s="341">
        <v>11.08</v>
      </c>
      <c r="K620" s="342">
        <v>25</v>
      </c>
      <c r="L620" s="285">
        <f>IF(tabItens[[#This Row],[Média]] &gt; 0, tabItens[[#This Row],[QTDE ATUAL]] / tabItens[[#This Row],[Média]],999.9)</f>
        <v>45.75</v>
      </c>
      <c r="M620" s="286">
        <v>0</v>
      </c>
      <c r="N620" s="287">
        <f>tabItens[[#This Row],[VALOR UNIT.]] * tabItens[[#This Row],[LC]]</f>
        <v>0</v>
      </c>
      <c r="O620" s="344" t="s">
        <v>2123</v>
      </c>
      <c r="P620" s="289"/>
      <c r="Q620" s="345"/>
      <c r="R620" s="343"/>
      <c r="S620" s="346"/>
      <c r="T620" s="292">
        <f>ROUNDDOWN(IFERROR(tabItens[[#This Row],[ATA DT.VALID.]] - $D$1,0) / 30,0)</f>
        <v>-1507</v>
      </c>
      <c r="U620" s="277" t="s">
        <v>1008</v>
      </c>
      <c r="V620" s="293">
        <v>1</v>
      </c>
      <c r="W620" s="294" t="s">
        <v>2105</v>
      </c>
      <c r="X620" s="295">
        <v>61</v>
      </c>
      <c r="Y620" s="296">
        <v>8</v>
      </c>
      <c r="Z620" s="297"/>
      <c r="AA620" s="298"/>
      <c r="AB620" s="299"/>
      <c r="AC620" s="299"/>
      <c r="AD620" s="298"/>
      <c r="AE620" s="299"/>
      <c r="AF620" s="292"/>
      <c r="AG620" s="300" t="s">
        <v>904</v>
      </c>
      <c r="AH620" s="301"/>
      <c r="AI620" s="292">
        <v>6</v>
      </c>
      <c r="AJ620" s="301">
        <v>44298</v>
      </c>
      <c r="AK620" s="301" t="s">
        <v>892</v>
      </c>
      <c r="AL620" s="301">
        <v>44257</v>
      </c>
      <c r="AM620" s="346"/>
      <c r="AN620" s="339"/>
      <c r="AO620" s="302" t="str">
        <f>_xlfn.IFNA(IF(VLOOKUP(tabItens[[#This Row],[CÓDIGO]],tabExcluirDoEstoque[#Data],1,FALSE),"sim",""),"")</f>
        <v/>
      </c>
      <c r="AP620" s="303" t="str">
        <f ca="1">IF(OR(ISBLANK(tabItens[[#This Row],[ATA DT.VALID.]]),tabItens[[#This Row],[ATA DT.VALID.]]="",tabItens[[#This Row],[ATA DT.VALID.]]=" "),"",IF(TYPE(tabItens[[#This Row],[ATA DT.VALID.]])=1,ROUNDUP((tabItens[[#This Row],[ATA DT.VALID.]]-TODAY())/7,0),""))</f>
        <v/>
      </c>
      <c r="AQ620" s="304">
        <v>0</v>
      </c>
      <c r="AR620" s="305" t="str">
        <f>IF(ISBLANK(tabItens[[#This Row],[CÓDIGO]]),"",IFERROR(VLOOKUP(tabItens[[#This Row],[CÓDIGO]],Consumo!$C$3:$AC$862,26,FALSE),0))</f>
        <v>04.2023</v>
      </c>
      <c r="AS620" s="306">
        <f>SUMIF(Consumo!$C$3:$C$862,tabItens[[#This Row],[CÓDIGO]],Consumo!$N$3:$N$862) + SUMIF(Consumo!$C$3:$C$862,tabItens[[#This Row],[CÓDIGO]],Consumo!$O$3:$O$862) + SUMIF(Consumo!$C$3:$C$862,tabItens[[#This Row],[CÓDIGO]],Consumo!$P$3:$P$862) + SUMIF(Consumo!$C$3:$C$862,tabItens[[#This Row],[CÓDIGO]],Consumo!$Q$3:$Q$862)</f>
        <v>0</v>
      </c>
      <c r="AT620" s="306">
        <f>SUMIF(Consumo!$C$3:$C$862,tabItens[[#This Row],[CÓDIGO]],Consumo!$Z$3:$Z$862)</f>
        <v>17</v>
      </c>
      <c r="AU620" s="307">
        <f>SUMIF(Consumo!$C$3:$C$862,tabItens[[#This Row],[CÓDIGO]],Consumo!$AA$3:$AA$862)</f>
        <v>6</v>
      </c>
      <c r="AV620" s="308">
        <f>SUMIF(Consumo!$C$3:$C$862,tabItens[[#This Row],[CÓDIGO]],Consumo!$Y$3:$Y$862)</f>
        <v>1.3333333333333333</v>
      </c>
      <c r="AW620" s="281">
        <f>tabItens[[#This Row],[QTDE ATUAL]] + tabItens[[#This Row],[RC QTDE]] + tabItens[[#This Row],[AF SALDO]] + tabItens[[#This Row],[Recentes]]</f>
        <v>61</v>
      </c>
      <c r="AX620" s="309">
        <v>7</v>
      </c>
      <c r="AY620" s="309">
        <v>4</v>
      </c>
      <c r="AZ620" s="309">
        <f>IF(ISBLANK(tabItens[[#This Row],[CÓDIGO]]),"",tabItens[[#This Row],[PontoMês]] * (AZ$2+tabItens[[#This Row],[PontoQtM]]))</f>
        <v>28</v>
      </c>
      <c r="BA620" s="308">
        <f>tabItens[[#This Row],[PontoPed]] - tabItens[[#This Row],[Saldo]] + (1/10)</f>
        <v>-32.9</v>
      </c>
      <c r="BB620" s="308">
        <f xml:space="preserve"> tabItens[[#This Row],[PontoMês]] * BB$2 - tabItens[[#This Row],[QTDE ATUAL]] - (1/10)</f>
        <v>-54.1</v>
      </c>
      <c r="BC620" s="310">
        <f>IF( tabItens[[#This Row],[PontoPed]]&gt;0, IF(tabItens[[#This Row],[PontoPed]]&lt;1, 1, IF( tabItens[[#This Row],[Saldo]]&gt;tabItens[[#This Row],[PontoPed]], 0, (tabItens[[#This Row],[PontoPed]]-tabItens[[#This Row],[Saldo]])/tabItens[[#This Row],[PontoPed]] ) ), 0 )</f>
        <v>0</v>
      </c>
      <c r="BD620" s="311">
        <f>ROUNDDOWN(IF( OR( AND(tabItens[[#This Row],[PontoPed]]&lt;tabItens[[#This Row],[Saldo]],tabItens[[#This Row],[Saldo]]&gt;0), tabItens[[#This Row],[PontoPed]]=0), 99, IF(AND(tabItens[[#This Row],[Saldo]]=0,tabItens[[#This Row],[PontoPed]]&gt;0), 0, (1-tabItens[[#This Row],[PctAb]])*10 ) ),0)</f>
        <v>99</v>
      </c>
      <c r="BE620" s="312">
        <f>MAX(ROUNDDOWN( IF(tabItens[[#This Row],[Abaixo]] &gt; 0,   tabItens[[#This Row],[Abaixo]] + (tabItens[[#This Row],[PontoMês]] * IF( OR( ISBLANK(tabItens[[#This Row],[ATA Nº/ANO]]), tabItens[[#This Row],[ATA Nº/ANO]] = ""),BE$2,BE$1)),0),0),0)</f>
        <v>0</v>
      </c>
      <c r="BF62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0" s="313">
        <f>SUMIF(Consumo!$C$3:$C$862,tabItens[[#This Row],[CÓDIGO]],Consumo!$E$3:$E$862)</f>
        <v>0</v>
      </c>
      <c r="BH620" s="314">
        <f>IF(AND(tabItens[[#This Row],[Pend]] &gt; 0,tabItens[[#This Row],[Consumo]] &lt;&gt; 0), tabItens[[#This Row],[Pend]] / tabItens[[#This Row],[Consumo]], 0 )</f>
        <v>0</v>
      </c>
      <c r="BI620" s="313"/>
      <c r="BJ620" s="313"/>
      <c r="BK620" s="315" t="s">
        <v>907</v>
      </c>
    </row>
    <row r="621" spans="1:63" x14ac:dyDescent="0.3">
      <c r="A621" s="336">
        <v>12821</v>
      </c>
      <c r="B621" s="277" t="s">
        <v>1009</v>
      </c>
      <c r="C621" s="337" t="s">
        <v>264</v>
      </c>
      <c r="D621" s="338">
        <v>25.42</v>
      </c>
      <c r="E621" s="339"/>
      <c r="F621" s="339"/>
      <c r="G621" s="339" t="s">
        <v>892</v>
      </c>
      <c r="H621" s="281">
        <v>137</v>
      </c>
      <c r="I621" s="340">
        <v>103003</v>
      </c>
      <c r="J621" s="341">
        <v>25.42</v>
      </c>
      <c r="K621" s="342">
        <v>8</v>
      </c>
      <c r="L621" s="285">
        <f>IF(tabItens[[#This Row],[Média]] &gt; 0, tabItens[[#This Row],[QTDE ATUAL]] / tabItens[[#This Row],[Média]],999.9)</f>
        <v>328.8</v>
      </c>
      <c r="M621" s="286">
        <v>0</v>
      </c>
      <c r="N621" s="287">
        <f>tabItens[[#This Row],[VALOR UNIT.]] * tabItens[[#This Row],[LC]]</f>
        <v>0</v>
      </c>
      <c r="O621" s="344" t="s">
        <v>2123</v>
      </c>
      <c r="P621" s="289"/>
      <c r="Q621" s="345"/>
      <c r="R621" s="343"/>
      <c r="S621" s="346"/>
      <c r="T621" s="292">
        <f>ROUNDDOWN(IFERROR(tabItens[[#This Row],[ATA DT.VALID.]] - $D$1,0) / 30,0)</f>
        <v>-1507</v>
      </c>
      <c r="U621" s="277" t="s">
        <v>1008</v>
      </c>
      <c r="V621" s="293">
        <v>1</v>
      </c>
      <c r="W621" s="294" t="s">
        <v>2105</v>
      </c>
      <c r="X621" s="295">
        <v>61</v>
      </c>
      <c r="Y621" s="296">
        <v>8</v>
      </c>
      <c r="Z621" s="297"/>
      <c r="AA621" s="298"/>
      <c r="AB621" s="299"/>
      <c r="AC621" s="299"/>
      <c r="AD621" s="298"/>
      <c r="AE621" s="299"/>
      <c r="AF621" s="292"/>
      <c r="AG621" s="300" t="s">
        <v>904</v>
      </c>
      <c r="AH621" s="301"/>
      <c r="AI621" s="292">
        <v>2</v>
      </c>
      <c r="AJ621" s="301">
        <v>44806</v>
      </c>
      <c r="AK621" s="301" t="s">
        <v>892</v>
      </c>
      <c r="AL621" s="301">
        <v>44776</v>
      </c>
      <c r="AM621" s="346"/>
      <c r="AN621" s="339"/>
      <c r="AO621" s="302" t="str">
        <f>_xlfn.IFNA(IF(VLOOKUP(tabItens[[#This Row],[CÓDIGO]],tabExcluirDoEstoque[#Data],1,FALSE),"sim",""),"")</f>
        <v/>
      </c>
      <c r="AP621" s="303" t="str">
        <f ca="1">IF(OR(ISBLANK(tabItens[[#This Row],[ATA DT.VALID.]]),tabItens[[#This Row],[ATA DT.VALID.]]="",tabItens[[#This Row],[ATA DT.VALID.]]=" "),"",IF(TYPE(tabItens[[#This Row],[ATA DT.VALID.]])=1,ROUNDUP((tabItens[[#This Row],[ATA DT.VALID.]]-TODAY())/7,0),""))</f>
        <v/>
      </c>
      <c r="AQ621" s="304">
        <v>50</v>
      </c>
      <c r="AR621" s="305" t="str">
        <f>IF(ISBLANK(tabItens[[#This Row],[CÓDIGO]]),"",IFERROR(VLOOKUP(tabItens[[#This Row],[CÓDIGO]],Consumo!$C$3:$AC$862,26,FALSE),0))</f>
        <v>04.2023</v>
      </c>
      <c r="AS621" s="306">
        <f>SUMIF(Consumo!$C$3:$C$862,tabItens[[#This Row],[CÓDIGO]],Consumo!$N$3:$N$862) + SUMIF(Consumo!$C$3:$C$862,tabItens[[#This Row],[CÓDIGO]],Consumo!$O$3:$O$862) + SUMIF(Consumo!$C$3:$C$862,tabItens[[#This Row],[CÓDIGO]],Consumo!$P$3:$P$862) + SUMIF(Consumo!$C$3:$C$862,tabItens[[#This Row],[CÓDIGO]],Consumo!$Q$3:$Q$862)</f>
        <v>0</v>
      </c>
      <c r="AT621" s="306">
        <f>SUMIF(Consumo!$C$3:$C$862,tabItens[[#This Row],[CÓDIGO]],Consumo!$Z$3:$Z$862)</f>
        <v>8</v>
      </c>
      <c r="AU621" s="307">
        <f>SUMIF(Consumo!$C$3:$C$862,tabItens[[#This Row],[CÓDIGO]],Consumo!$AA$3:$AA$862)</f>
        <v>7</v>
      </c>
      <c r="AV621" s="308">
        <f>SUMIF(Consumo!$C$3:$C$862,tabItens[[#This Row],[CÓDIGO]],Consumo!$Y$3:$Y$862)</f>
        <v>0.41666666666666669</v>
      </c>
      <c r="AW621" s="281">
        <f>tabItens[[#This Row],[QTDE ATUAL]] + tabItens[[#This Row],[RC QTDE]] + tabItens[[#This Row],[AF SALDO]] + tabItens[[#This Row],[Recentes]]</f>
        <v>187</v>
      </c>
      <c r="AX621" s="309">
        <v>5</v>
      </c>
      <c r="AY621" s="309">
        <v>4</v>
      </c>
      <c r="AZ621" s="309">
        <f>IF(ISBLANK(tabItens[[#This Row],[CÓDIGO]]),"",tabItens[[#This Row],[PontoMês]] * (AZ$2+tabItens[[#This Row],[PontoQtM]]))</f>
        <v>20</v>
      </c>
      <c r="BA621" s="308">
        <f>tabItens[[#This Row],[PontoPed]] - tabItens[[#This Row],[Saldo]] + (1/10)</f>
        <v>-166.9</v>
      </c>
      <c r="BB621" s="308">
        <f xml:space="preserve"> tabItens[[#This Row],[PontoMês]] * BB$2 - tabItens[[#This Row],[QTDE ATUAL]] - (1/10)</f>
        <v>-132.1</v>
      </c>
      <c r="BC621" s="310">
        <f>IF( tabItens[[#This Row],[PontoPed]]&gt;0, IF(tabItens[[#This Row],[PontoPed]]&lt;1, 1, IF( tabItens[[#This Row],[Saldo]]&gt;tabItens[[#This Row],[PontoPed]], 0, (tabItens[[#This Row],[PontoPed]]-tabItens[[#This Row],[Saldo]])/tabItens[[#This Row],[PontoPed]] ) ), 0 )</f>
        <v>0</v>
      </c>
      <c r="BD621" s="311">
        <f>ROUNDDOWN(IF( OR( AND(tabItens[[#This Row],[PontoPed]]&lt;tabItens[[#This Row],[Saldo]],tabItens[[#This Row],[Saldo]]&gt;0), tabItens[[#This Row],[PontoPed]]=0), 99, IF(AND(tabItens[[#This Row],[Saldo]]=0,tabItens[[#This Row],[PontoPed]]&gt;0), 0, (1-tabItens[[#This Row],[PctAb]])*10 ) ),0)</f>
        <v>99</v>
      </c>
      <c r="BE621" s="312">
        <f>MAX(ROUNDDOWN( IF(tabItens[[#This Row],[Abaixo]] &gt; 0,   tabItens[[#This Row],[Abaixo]] + (tabItens[[#This Row],[PontoMês]] * IF( OR( ISBLANK(tabItens[[#This Row],[ATA Nº/ANO]]), tabItens[[#This Row],[ATA Nº/ANO]] = ""),BE$2,BE$1)),0),0),0)</f>
        <v>0</v>
      </c>
      <c r="BF62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1" s="313">
        <f>SUMIF(Consumo!$C$3:$C$862,tabItens[[#This Row],[CÓDIGO]],Consumo!$E$3:$E$862)</f>
        <v>0</v>
      </c>
      <c r="BH621" s="314">
        <f>IF(AND(tabItens[[#This Row],[Pend]] &gt; 0,tabItens[[#This Row],[Consumo]] &lt;&gt; 0), tabItens[[#This Row],[Pend]] / tabItens[[#This Row],[Consumo]], 0 )</f>
        <v>0</v>
      </c>
      <c r="BI621" s="313"/>
      <c r="BJ621" s="313"/>
      <c r="BK621" s="315" t="s">
        <v>907</v>
      </c>
    </row>
    <row r="622" spans="1:63" x14ac:dyDescent="0.3">
      <c r="A622" s="336">
        <v>12824</v>
      </c>
      <c r="B622" s="277" t="s">
        <v>1010</v>
      </c>
      <c r="C622" s="337" t="s">
        <v>264</v>
      </c>
      <c r="D622" s="338">
        <v>10.71</v>
      </c>
      <c r="E622" s="339"/>
      <c r="F622" s="339"/>
      <c r="G622" s="339" t="s">
        <v>892</v>
      </c>
      <c r="H622" s="281">
        <v>92</v>
      </c>
      <c r="I622" s="340">
        <v>103003</v>
      </c>
      <c r="J622" s="341">
        <v>10.71</v>
      </c>
      <c r="K622" s="342">
        <v>15</v>
      </c>
      <c r="L622" s="285">
        <f>IF(tabItens[[#This Row],[Média]] &gt; 0, tabItens[[#This Row],[QTDE ATUAL]] / tabItens[[#This Row],[Média]],999.9)</f>
        <v>73.599999999999994</v>
      </c>
      <c r="M622" s="286">
        <v>0</v>
      </c>
      <c r="N622" s="287">
        <f>tabItens[[#This Row],[VALOR UNIT.]] * tabItens[[#This Row],[LC]]</f>
        <v>0</v>
      </c>
      <c r="O622" s="344" t="s">
        <v>2123</v>
      </c>
      <c r="P622" s="289"/>
      <c r="Q622" s="345"/>
      <c r="R622" s="343"/>
      <c r="S622" s="346"/>
      <c r="T622" s="292">
        <f>ROUNDDOWN(IFERROR(tabItens[[#This Row],[ATA DT.VALID.]] - $D$1,0) / 30,0)</f>
        <v>-1507</v>
      </c>
      <c r="U622" s="277" t="s">
        <v>1008</v>
      </c>
      <c r="V622" s="293">
        <v>1</v>
      </c>
      <c r="W622" s="294" t="s">
        <v>2105</v>
      </c>
      <c r="X622" s="295">
        <v>61</v>
      </c>
      <c r="Y622" s="296">
        <v>8</v>
      </c>
      <c r="Z622" s="297"/>
      <c r="AA622" s="298"/>
      <c r="AB622" s="299"/>
      <c r="AC622" s="299"/>
      <c r="AD622" s="298"/>
      <c r="AE622" s="299"/>
      <c r="AF622" s="292"/>
      <c r="AG622" s="300" t="s">
        <v>904</v>
      </c>
      <c r="AH622" s="301"/>
      <c r="AI622" s="292">
        <v>12</v>
      </c>
      <c r="AJ622" s="301">
        <v>44188</v>
      </c>
      <c r="AK622" s="301" t="s">
        <v>892</v>
      </c>
      <c r="AL622" s="301">
        <v>44637</v>
      </c>
      <c r="AM622" s="346"/>
      <c r="AN622" s="339"/>
      <c r="AO622" s="302" t="str">
        <f>_xlfn.IFNA(IF(VLOOKUP(tabItens[[#This Row],[CÓDIGO]],tabExcluirDoEstoque[#Data],1,FALSE),"sim",""),"")</f>
        <v/>
      </c>
      <c r="AP622" s="303" t="str">
        <f ca="1">IF(OR(ISBLANK(tabItens[[#This Row],[ATA DT.VALID.]]),tabItens[[#This Row],[ATA DT.VALID.]]="",tabItens[[#This Row],[ATA DT.VALID.]]=" "),"",IF(TYPE(tabItens[[#This Row],[ATA DT.VALID.]])=1,ROUNDUP((tabItens[[#This Row],[ATA DT.VALID.]]-TODAY())/7,0),""))</f>
        <v/>
      </c>
      <c r="AQ622" s="304">
        <v>0</v>
      </c>
      <c r="AR622" s="305" t="str">
        <f>IF(ISBLANK(tabItens[[#This Row],[CÓDIGO]]),"",IFERROR(VLOOKUP(tabItens[[#This Row],[CÓDIGO]],Consumo!$C$3:$AC$862,26,FALSE),0))</f>
        <v>04.2023</v>
      </c>
      <c r="AS622" s="306">
        <f>SUMIF(Consumo!$C$3:$C$862,tabItens[[#This Row],[CÓDIGO]],Consumo!$N$3:$N$862) + SUMIF(Consumo!$C$3:$C$862,tabItens[[#This Row],[CÓDIGO]],Consumo!$O$3:$O$862) + SUMIF(Consumo!$C$3:$C$862,tabItens[[#This Row],[CÓDIGO]],Consumo!$P$3:$P$862) + SUMIF(Consumo!$C$3:$C$862,tabItens[[#This Row],[CÓDIGO]],Consumo!$Q$3:$Q$862)</f>
        <v>0</v>
      </c>
      <c r="AT622" s="306">
        <f>SUMIF(Consumo!$C$3:$C$862,tabItens[[#This Row],[CÓDIGO]],Consumo!$Z$3:$Z$862)</f>
        <v>15</v>
      </c>
      <c r="AU622" s="307">
        <f>SUMIF(Consumo!$C$3:$C$862,tabItens[[#This Row],[CÓDIGO]],Consumo!$AA$3:$AA$862)</f>
        <v>5</v>
      </c>
      <c r="AV622" s="308">
        <f>SUMIF(Consumo!$C$3:$C$862,tabItens[[#This Row],[CÓDIGO]],Consumo!$Y$3:$Y$862)</f>
        <v>1.25</v>
      </c>
      <c r="AW622" s="281">
        <f>tabItens[[#This Row],[QTDE ATUAL]] + tabItens[[#This Row],[RC QTDE]] + tabItens[[#This Row],[AF SALDO]] + tabItens[[#This Row],[Recentes]]</f>
        <v>92</v>
      </c>
      <c r="AX622" s="309">
        <v>6</v>
      </c>
      <c r="AY622" s="309">
        <v>4</v>
      </c>
      <c r="AZ622" s="309">
        <f>IF(ISBLANK(tabItens[[#This Row],[CÓDIGO]]),"",tabItens[[#This Row],[PontoMês]] * (AZ$2+tabItens[[#This Row],[PontoQtM]]))</f>
        <v>24</v>
      </c>
      <c r="BA622" s="308">
        <f>tabItens[[#This Row],[PontoPed]] - tabItens[[#This Row],[Saldo]] + (1/10)</f>
        <v>-67.900000000000006</v>
      </c>
      <c r="BB622" s="308">
        <f xml:space="preserve"> tabItens[[#This Row],[PontoMês]] * BB$2 - tabItens[[#This Row],[QTDE ATUAL]] - (1/10)</f>
        <v>-86.1</v>
      </c>
      <c r="BC622" s="310">
        <f>IF( tabItens[[#This Row],[PontoPed]]&gt;0, IF(tabItens[[#This Row],[PontoPed]]&lt;1, 1, IF( tabItens[[#This Row],[Saldo]]&gt;tabItens[[#This Row],[PontoPed]], 0, (tabItens[[#This Row],[PontoPed]]-tabItens[[#This Row],[Saldo]])/tabItens[[#This Row],[PontoPed]] ) ), 0 )</f>
        <v>0</v>
      </c>
      <c r="BD622" s="311">
        <f>ROUNDDOWN(IF( OR( AND(tabItens[[#This Row],[PontoPed]]&lt;tabItens[[#This Row],[Saldo]],tabItens[[#This Row],[Saldo]]&gt;0), tabItens[[#This Row],[PontoPed]]=0), 99, IF(AND(tabItens[[#This Row],[Saldo]]=0,tabItens[[#This Row],[PontoPed]]&gt;0), 0, (1-tabItens[[#This Row],[PctAb]])*10 ) ),0)</f>
        <v>99</v>
      </c>
      <c r="BE622" s="312">
        <f>MAX(ROUNDDOWN( IF(tabItens[[#This Row],[Abaixo]] &gt; 0,   tabItens[[#This Row],[Abaixo]] + (tabItens[[#This Row],[PontoMês]] * IF( OR( ISBLANK(tabItens[[#This Row],[ATA Nº/ANO]]), tabItens[[#This Row],[ATA Nº/ANO]] = ""),BE$2,BE$1)),0),0),0)</f>
        <v>0</v>
      </c>
      <c r="BF62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2" s="313">
        <f>SUMIF(Consumo!$C$3:$C$862,tabItens[[#This Row],[CÓDIGO]],Consumo!$E$3:$E$862)</f>
        <v>0</v>
      </c>
      <c r="BH622" s="314">
        <f>IF(AND(tabItens[[#This Row],[Pend]] &gt; 0,tabItens[[#This Row],[Consumo]] &lt;&gt; 0), tabItens[[#This Row],[Pend]] / tabItens[[#This Row],[Consumo]], 0 )</f>
        <v>0</v>
      </c>
      <c r="BI622" s="313"/>
      <c r="BJ622" s="313"/>
      <c r="BK622" s="315" t="s">
        <v>907</v>
      </c>
    </row>
    <row r="623" spans="1:63" x14ac:dyDescent="0.3">
      <c r="A623" s="336">
        <v>12891</v>
      </c>
      <c r="B623" s="277" t="s">
        <v>1020</v>
      </c>
      <c r="C623" s="337" t="s">
        <v>264</v>
      </c>
      <c r="D623" s="338">
        <v>1.1599999999999999</v>
      </c>
      <c r="E623" s="339"/>
      <c r="F623" s="339"/>
      <c r="G623" s="339" t="s">
        <v>892</v>
      </c>
      <c r="H623" s="281">
        <v>154</v>
      </c>
      <c r="I623" s="340">
        <v>103003</v>
      </c>
      <c r="J623" s="341">
        <v>1.1599999999999999</v>
      </c>
      <c r="K623" s="342">
        <v>62</v>
      </c>
      <c r="L623" s="285">
        <f>IF(tabItens[[#This Row],[Média]] &gt; 0, tabItens[[#This Row],[QTDE ATUAL]] / tabItens[[#This Row],[Média]],999.9)</f>
        <v>27.582089552238809</v>
      </c>
      <c r="M623" s="286">
        <v>0</v>
      </c>
      <c r="N623" s="287">
        <f>tabItens[[#This Row],[VALOR UNIT.]] * tabItens[[#This Row],[LC]]</f>
        <v>0</v>
      </c>
      <c r="O623" s="344" t="s">
        <v>2123</v>
      </c>
      <c r="P623" s="289"/>
      <c r="Q623" s="345"/>
      <c r="R623" s="343"/>
      <c r="S623" s="346"/>
      <c r="T623" s="292">
        <f>ROUNDDOWN(IFERROR(tabItens[[#This Row],[ATA DT.VALID.]] - $D$1,0) / 30,0)</f>
        <v>-1507</v>
      </c>
      <c r="U623" s="277" t="s">
        <v>1008</v>
      </c>
      <c r="V623" s="293">
        <v>1</v>
      </c>
      <c r="W623" s="294" t="s">
        <v>2105</v>
      </c>
      <c r="X623" s="295">
        <v>61</v>
      </c>
      <c r="Y623" s="296">
        <v>8</v>
      </c>
      <c r="Z623" s="297"/>
      <c r="AA623" s="298"/>
      <c r="AB623" s="299"/>
      <c r="AC623" s="299"/>
      <c r="AD623" s="298"/>
      <c r="AE623" s="299"/>
      <c r="AF623" s="292"/>
      <c r="AG623" s="300" t="s">
        <v>904</v>
      </c>
      <c r="AH623" s="301"/>
      <c r="AI623" s="292">
        <v>22</v>
      </c>
      <c r="AJ623" s="301">
        <v>45180</v>
      </c>
      <c r="AK623" s="301" t="s">
        <v>892</v>
      </c>
      <c r="AL623" s="301">
        <v>45145</v>
      </c>
      <c r="AM623" s="346"/>
      <c r="AN623" s="339"/>
      <c r="AO623" s="302" t="str">
        <f>_xlfn.IFNA(IF(VLOOKUP(tabItens[[#This Row],[CÓDIGO]],tabExcluirDoEstoque[#Data],1,FALSE),"sim",""),"")</f>
        <v/>
      </c>
      <c r="AP623" s="303" t="str">
        <f ca="1">IF(OR(ISBLANK(tabItens[[#This Row],[ATA DT.VALID.]]),tabItens[[#This Row],[ATA DT.VALID.]]="",tabItens[[#This Row],[ATA DT.VALID.]]=" "),"",IF(TYPE(tabItens[[#This Row],[ATA DT.VALID.]])=1,ROUNDUP((tabItens[[#This Row],[ATA DT.VALID.]]-TODAY())/7,0),""))</f>
        <v/>
      </c>
      <c r="AQ623" s="304">
        <v>100</v>
      </c>
      <c r="AR623" s="305" t="str">
        <f>IF(ISBLANK(tabItens[[#This Row],[CÓDIGO]]),"",IFERROR(VLOOKUP(tabItens[[#This Row],[CÓDIGO]],Consumo!$C$3:$AC$862,26,FALSE),0))</f>
        <v>05.2023</v>
      </c>
      <c r="AS623" s="306">
        <f>SUMIF(Consumo!$C$3:$C$862,tabItens[[#This Row],[CÓDIGO]],Consumo!$N$3:$N$862) + SUMIF(Consumo!$C$3:$C$862,tabItens[[#This Row],[CÓDIGO]],Consumo!$O$3:$O$862) + SUMIF(Consumo!$C$3:$C$862,tabItens[[#This Row],[CÓDIGO]],Consumo!$P$3:$P$862) + SUMIF(Consumo!$C$3:$C$862,tabItens[[#This Row],[CÓDIGO]],Consumo!$Q$3:$Q$862)</f>
        <v>0</v>
      </c>
      <c r="AT623" s="306">
        <f>SUMIF(Consumo!$C$3:$C$862,tabItens[[#This Row],[CÓDIGO]],Consumo!$Z$3:$Z$862)</f>
        <v>67</v>
      </c>
      <c r="AU623" s="307">
        <f>SUMIF(Consumo!$C$3:$C$862,tabItens[[#This Row],[CÓDIGO]],Consumo!$AA$3:$AA$862)</f>
        <v>15</v>
      </c>
      <c r="AV623" s="308">
        <f>SUMIF(Consumo!$C$3:$C$862,tabItens[[#This Row],[CÓDIGO]],Consumo!$Y$3:$Y$862)</f>
        <v>5.583333333333333</v>
      </c>
      <c r="AW623" s="281">
        <f>tabItens[[#This Row],[QTDE ATUAL]] + tabItens[[#This Row],[RC QTDE]] + tabItens[[#This Row],[AF SALDO]] + tabItens[[#This Row],[Recentes]]</f>
        <v>254</v>
      </c>
      <c r="AX623" s="309">
        <v>17</v>
      </c>
      <c r="AY623" s="309">
        <v>4</v>
      </c>
      <c r="AZ623" s="309">
        <f>IF(ISBLANK(tabItens[[#This Row],[CÓDIGO]]),"",tabItens[[#This Row],[PontoMês]] * (AZ$2+tabItens[[#This Row],[PontoQtM]]))</f>
        <v>68</v>
      </c>
      <c r="BA623" s="308">
        <f>tabItens[[#This Row],[PontoPed]] - tabItens[[#This Row],[Saldo]] + (1/10)</f>
        <v>-185.9</v>
      </c>
      <c r="BB623" s="308">
        <f xml:space="preserve"> tabItens[[#This Row],[PontoMês]] * BB$2 - tabItens[[#This Row],[QTDE ATUAL]] - (1/10)</f>
        <v>-137.1</v>
      </c>
      <c r="BC623" s="310">
        <f>IF( tabItens[[#This Row],[PontoPed]]&gt;0, IF(tabItens[[#This Row],[PontoPed]]&lt;1, 1, IF( tabItens[[#This Row],[Saldo]]&gt;tabItens[[#This Row],[PontoPed]], 0, (tabItens[[#This Row],[PontoPed]]-tabItens[[#This Row],[Saldo]])/tabItens[[#This Row],[PontoPed]] ) ), 0 )</f>
        <v>0</v>
      </c>
      <c r="BD623" s="311">
        <f>ROUNDDOWN(IF( OR( AND(tabItens[[#This Row],[PontoPed]]&lt;tabItens[[#This Row],[Saldo]],tabItens[[#This Row],[Saldo]]&gt;0), tabItens[[#This Row],[PontoPed]]=0), 99, IF(AND(tabItens[[#This Row],[Saldo]]=0,tabItens[[#This Row],[PontoPed]]&gt;0), 0, (1-tabItens[[#This Row],[PctAb]])*10 ) ),0)</f>
        <v>99</v>
      </c>
      <c r="BE623" s="312">
        <f>MAX(ROUNDDOWN( IF(tabItens[[#This Row],[Abaixo]] &gt; 0,   tabItens[[#This Row],[Abaixo]] + (tabItens[[#This Row],[PontoMês]] * IF( OR( ISBLANK(tabItens[[#This Row],[ATA Nº/ANO]]), tabItens[[#This Row],[ATA Nº/ANO]] = ""),BE$2,BE$1)),0),0),0)</f>
        <v>0</v>
      </c>
      <c r="BF62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3" s="313">
        <f>SUMIF(Consumo!$C$3:$C$862,tabItens[[#This Row],[CÓDIGO]],Consumo!$E$3:$E$862)</f>
        <v>0</v>
      </c>
      <c r="BH623" s="314">
        <f>IF(AND(tabItens[[#This Row],[Pend]] &gt; 0,tabItens[[#This Row],[Consumo]] &lt;&gt; 0), tabItens[[#This Row],[Pend]] / tabItens[[#This Row],[Consumo]], 0 )</f>
        <v>0</v>
      </c>
      <c r="BI623" s="313"/>
      <c r="BJ623" s="313"/>
      <c r="BK623" s="315" t="s">
        <v>907</v>
      </c>
    </row>
    <row r="624" spans="1:63" x14ac:dyDescent="0.3">
      <c r="A624" s="336">
        <v>25523</v>
      </c>
      <c r="B624" s="277" t="s">
        <v>1246</v>
      </c>
      <c r="C624" s="337" t="s">
        <v>264</v>
      </c>
      <c r="D624" s="338">
        <v>5.57</v>
      </c>
      <c r="E624" s="339"/>
      <c r="F624" s="339"/>
      <c r="G624" s="339" t="s">
        <v>892</v>
      </c>
      <c r="H624" s="281">
        <v>692</v>
      </c>
      <c r="I624" s="340">
        <v>103003</v>
      </c>
      <c r="J624" s="341">
        <v>5.57</v>
      </c>
      <c r="K624" s="342">
        <v>239</v>
      </c>
      <c r="L624" s="285">
        <f>IF(tabItens[[#This Row],[Média]] &gt; 0, tabItens[[#This Row],[QTDE ATUAL]] / tabItens[[#This Row],[Média]],999.9)</f>
        <v>31.101123595505619</v>
      </c>
      <c r="M624" s="286">
        <v>0</v>
      </c>
      <c r="N624" s="287">
        <f>tabItens[[#This Row],[VALOR UNIT.]] * tabItens[[#This Row],[LC]]</f>
        <v>0</v>
      </c>
      <c r="O624" s="344" t="s">
        <v>2123</v>
      </c>
      <c r="P624" s="289"/>
      <c r="Q624" s="345"/>
      <c r="R624" s="343"/>
      <c r="S624" s="346"/>
      <c r="T624" s="292">
        <f>ROUNDDOWN(IFERROR(tabItens[[#This Row],[ATA DT.VALID.]] - $D$1,0) / 30,0)</f>
        <v>-1507</v>
      </c>
      <c r="U624" s="277" t="s">
        <v>1008</v>
      </c>
      <c r="V624" s="293">
        <v>1</v>
      </c>
      <c r="W624" s="294" t="s">
        <v>2105</v>
      </c>
      <c r="X624" s="295">
        <v>61</v>
      </c>
      <c r="Y624" s="296">
        <v>8</v>
      </c>
      <c r="Z624" s="297"/>
      <c r="AA624" s="298"/>
      <c r="AB624" s="299"/>
      <c r="AC624" s="299"/>
      <c r="AD624" s="298"/>
      <c r="AE624" s="299"/>
      <c r="AF624" s="292"/>
      <c r="AG624" s="300" t="s">
        <v>904</v>
      </c>
      <c r="AH624" s="301"/>
      <c r="AI624" s="292">
        <v>90</v>
      </c>
      <c r="AJ624" s="301">
        <v>43903</v>
      </c>
      <c r="AK624" s="301" t="s">
        <v>892</v>
      </c>
      <c r="AL624" s="301">
        <v>44533</v>
      </c>
      <c r="AM624" s="346"/>
      <c r="AN624" s="339"/>
      <c r="AO624" s="302" t="str">
        <f>_xlfn.IFNA(IF(VLOOKUP(tabItens[[#This Row],[CÓDIGO]],tabExcluirDoEstoque[#Data],1,FALSE),"sim",""),"")</f>
        <v/>
      </c>
      <c r="AP624" s="303" t="str">
        <f ca="1">IF(OR(ISBLANK(tabItens[[#This Row],[ATA DT.VALID.]]),tabItens[[#This Row],[ATA DT.VALID.]]="",tabItens[[#This Row],[ATA DT.VALID.]]=" "),"",IF(TYPE(tabItens[[#This Row],[ATA DT.VALID.]])=1,ROUNDUP((tabItens[[#This Row],[ATA DT.VALID.]]-TODAY())/7,0),""))</f>
        <v/>
      </c>
      <c r="AQ624" s="304">
        <v>0</v>
      </c>
      <c r="AR624" s="305" t="str">
        <f>IF(ISBLANK(tabItens[[#This Row],[CÓDIGO]]),"",IFERROR(VLOOKUP(tabItens[[#This Row],[CÓDIGO]],Consumo!$C$3:$AC$862,26,FALSE),0))</f>
        <v>09.2023</v>
      </c>
      <c r="AS624" s="306">
        <f>SUMIF(Consumo!$C$3:$C$862,tabItens[[#This Row],[CÓDIGO]],Consumo!$N$3:$N$862) + SUMIF(Consumo!$C$3:$C$862,tabItens[[#This Row],[CÓDIGO]],Consumo!$O$3:$O$862) + SUMIF(Consumo!$C$3:$C$862,tabItens[[#This Row],[CÓDIGO]],Consumo!$P$3:$P$862) + SUMIF(Consumo!$C$3:$C$862,tabItens[[#This Row],[CÓDIGO]],Consumo!$Q$3:$Q$862)</f>
        <v>50</v>
      </c>
      <c r="AT624" s="306">
        <f>SUMIF(Consumo!$C$3:$C$862,tabItens[[#This Row],[CÓDIGO]],Consumo!$Z$3:$Z$862)</f>
        <v>271</v>
      </c>
      <c r="AU624" s="307">
        <f>SUMIF(Consumo!$C$3:$C$862,tabItens[[#This Row],[CÓDIGO]],Consumo!$AA$3:$AA$862)</f>
        <v>71</v>
      </c>
      <c r="AV624" s="308">
        <f>SUMIF(Consumo!$C$3:$C$862,tabItens[[#This Row],[CÓDIGO]],Consumo!$Y$3:$Y$862)</f>
        <v>22.25</v>
      </c>
      <c r="AW624" s="281">
        <f>tabItens[[#This Row],[QTDE ATUAL]] + tabItens[[#This Row],[RC QTDE]] + tabItens[[#This Row],[AF SALDO]] + tabItens[[#This Row],[Recentes]]</f>
        <v>692</v>
      </c>
      <c r="AX624" s="309">
        <v>17</v>
      </c>
      <c r="AY624" s="309">
        <v>4</v>
      </c>
      <c r="AZ624" s="309">
        <f>IF(ISBLANK(tabItens[[#This Row],[CÓDIGO]]),"",tabItens[[#This Row],[PontoMês]] * (AZ$2+tabItens[[#This Row],[PontoQtM]]))</f>
        <v>68</v>
      </c>
      <c r="BA624" s="308">
        <f>tabItens[[#This Row],[PontoPed]] - tabItens[[#This Row],[Saldo]] + (1/10)</f>
        <v>-623.9</v>
      </c>
      <c r="BB624" s="308">
        <f xml:space="preserve"> tabItens[[#This Row],[PontoMês]] * BB$2 - tabItens[[#This Row],[QTDE ATUAL]] - (1/10)</f>
        <v>-675.1</v>
      </c>
      <c r="BC624" s="310">
        <f>IF( tabItens[[#This Row],[PontoPed]]&gt;0, IF(tabItens[[#This Row],[PontoPed]]&lt;1, 1, IF( tabItens[[#This Row],[Saldo]]&gt;tabItens[[#This Row],[PontoPed]], 0, (tabItens[[#This Row],[PontoPed]]-tabItens[[#This Row],[Saldo]])/tabItens[[#This Row],[PontoPed]] ) ), 0 )</f>
        <v>0</v>
      </c>
      <c r="BD624" s="311">
        <f>ROUNDDOWN(IF( OR( AND(tabItens[[#This Row],[PontoPed]]&lt;tabItens[[#This Row],[Saldo]],tabItens[[#This Row],[Saldo]]&gt;0), tabItens[[#This Row],[PontoPed]]=0), 99, IF(AND(tabItens[[#This Row],[Saldo]]=0,tabItens[[#This Row],[PontoPed]]&gt;0), 0, (1-tabItens[[#This Row],[PctAb]])*10 ) ),0)</f>
        <v>99</v>
      </c>
      <c r="BE624" s="312">
        <f>MAX(ROUNDDOWN( IF(tabItens[[#This Row],[Abaixo]] &gt; 0,   tabItens[[#This Row],[Abaixo]] + (tabItens[[#This Row],[PontoMês]] * IF( OR( ISBLANK(tabItens[[#This Row],[ATA Nº/ANO]]), tabItens[[#This Row],[ATA Nº/ANO]] = ""),BE$2,BE$1)),0),0),0)</f>
        <v>0</v>
      </c>
      <c r="BF62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4" s="313">
        <f>SUMIF(Consumo!$C$3:$C$862,tabItens[[#This Row],[CÓDIGO]],Consumo!$E$3:$E$862)</f>
        <v>0</v>
      </c>
      <c r="BH624" s="314">
        <f>IF(AND(tabItens[[#This Row],[Pend]] &gt; 0,tabItens[[#This Row],[Consumo]] &lt;&gt; 0), tabItens[[#This Row],[Pend]] / tabItens[[#This Row],[Consumo]], 0 )</f>
        <v>0</v>
      </c>
      <c r="BI624" s="313"/>
      <c r="BJ624" s="313"/>
      <c r="BK624" s="315" t="s">
        <v>907</v>
      </c>
    </row>
    <row r="625" spans="1:63" x14ac:dyDescent="0.3">
      <c r="A625" s="336">
        <v>28184</v>
      </c>
      <c r="B625" s="277" t="s">
        <v>1273</v>
      </c>
      <c r="C625" s="337" t="s">
        <v>264</v>
      </c>
      <c r="D625" s="338">
        <v>1.95</v>
      </c>
      <c r="E625" s="339"/>
      <c r="F625" s="339"/>
      <c r="G625" s="339" t="s">
        <v>892</v>
      </c>
      <c r="H625" s="281">
        <v>380</v>
      </c>
      <c r="I625" s="340">
        <v>103003</v>
      </c>
      <c r="J625" s="341">
        <v>1.95</v>
      </c>
      <c r="K625" s="342">
        <v>111</v>
      </c>
      <c r="L625" s="285">
        <f>IF(tabItens[[#This Row],[Média]] &gt; 0, tabItens[[#This Row],[QTDE ATUAL]] / tabItens[[#This Row],[Média]],999.9)</f>
        <v>40.714285714285708</v>
      </c>
      <c r="M625" s="286">
        <v>0</v>
      </c>
      <c r="N625" s="287">
        <f>tabItens[[#This Row],[VALOR UNIT.]] * tabItens[[#This Row],[LC]]</f>
        <v>0</v>
      </c>
      <c r="O625" s="344" t="s">
        <v>2123</v>
      </c>
      <c r="P625" s="289"/>
      <c r="Q625" s="345"/>
      <c r="R625" s="343"/>
      <c r="S625" s="346"/>
      <c r="T625" s="292">
        <f>ROUNDDOWN(IFERROR(tabItens[[#This Row],[ATA DT.VALID.]] - $D$1,0) / 30,0)</f>
        <v>-1507</v>
      </c>
      <c r="U625" s="277" t="s">
        <v>1008</v>
      </c>
      <c r="V625" s="293">
        <v>1</v>
      </c>
      <c r="W625" s="294" t="s">
        <v>2105</v>
      </c>
      <c r="X625" s="295">
        <v>61</v>
      </c>
      <c r="Y625" s="296">
        <v>8</v>
      </c>
      <c r="Z625" s="297"/>
      <c r="AA625" s="298"/>
      <c r="AB625" s="299"/>
      <c r="AC625" s="299"/>
      <c r="AD625" s="298"/>
      <c r="AE625" s="299"/>
      <c r="AF625" s="292"/>
      <c r="AG625" s="300" t="s">
        <v>904</v>
      </c>
      <c r="AH625" s="301"/>
      <c r="AI625" s="292">
        <v>52</v>
      </c>
      <c r="AJ625" s="301">
        <v>44823</v>
      </c>
      <c r="AK625" s="301" t="s">
        <v>892</v>
      </c>
      <c r="AL625" s="301">
        <v>44776</v>
      </c>
      <c r="AM625" s="346"/>
      <c r="AN625" s="339"/>
      <c r="AO625" s="302" t="str">
        <f>_xlfn.IFNA(IF(VLOOKUP(tabItens[[#This Row],[CÓDIGO]],tabExcluirDoEstoque[#Data],1,FALSE),"sim",""),"")</f>
        <v/>
      </c>
      <c r="AP625" s="303" t="str">
        <f ca="1">IF(OR(ISBLANK(tabItens[[#This Row],[ATA DT.VALID.]]),tabItens[[#This Row],[ATA DT.VALID.]]="",tabItens[[#This Row],[ATA DT.VALID.]]=" "),"",IF(TYPE(tabItens[[#This Row],[ATA DT.VALID.]])=1,ROUNDUP((tabItens[[#This Row],[ATA DT.VALID.]]-TODAY())/7,0),""))</f>
        <v/>
      </c>
      <c r="AQ625" s="304">
        <v>460</v>
      </c>
      <c r="AR625" s="305" t="str">
        <f>IF(ISBLANK(tabItens[[#This Row],[CÓDIGO]]),"",IFERROR(VLOOKUP(tabItens[[#This Row],[CÓDIGO]],Consumo!$C$3:$AC$862,26,FALSE),0))</f>
        <v>04.2023</v>
      </c>
      <c r="AS625" s="306">
        <f>SUMIF(Consumo!$C$3:$C$862,tabItens[[#This Row],[CÓDIGO]],Consumo!$N$3:$N$862) + SUMIF(Consumo!$C$3:$C$862,tabItens[[#This Row],[CÓDIGO]],Consumo!$O$3:$O$862) + SUMIF(Consumo!$C$3:$C$862,tabItens[[#This Row],[CÓDIGO]],Consumo!$P$3:$P$862) + SUMIF(Consumo!$C$3:$C$862,tabItens[[#This Row],[CÓDIGO]],Consumo!$Q$3:$Q$862)</f>
        <v>0</v>
      </c>
      <c r="AT625" s="306">
        <f>SUMIF(Consumo!$C$3:$C$862,tabItens[[#This Row],[CÓDIGO]],Consumo!$Z$3:$Z$862)</f>
        <v>117</v>
      </c>
      <c r="AU625" s="307">
        <f>SUMIF(Consumo!$C$3:$C$862,tabItens[[#This Row],[CÓDIGO]],Consumo!$AA$3:$AA$862)</f>
        <v>38</v>
      </c>
      <c r="AV625" s="308">
        <f>SUMIF(Consumo!$C$3:$C$862,tabItens[[#This Row],[CÓDIGO]],Consumo!$Y$3:$Y$862)</f>
        <v>9.3333333333333339</v>
      </c>
      <c r="AW625" s="281">
        <f>tabItens[[#This Row],[QTDE ATUAL]] + tabItens[[#This Row],[RC QTDE]] + tabItens[[#This Row],[AF SALDO]] + tabItens[[#This Row],[Recentes]]</f>
        <v>840</v>
      </c>
      <c r="AX625" s="309">
        <v>13</v>
      </c>
      <c r="AY625" s="309">
        <v>4</v>
      </c>
      <c r="AZ625" s="309">
        <f>IF(ISBLANK(tabItens[[#This Row],[CÓDIGO]]),"",tabItens[[#This Row],[PontoMês]] * (AZ$2+tabItens[[#This Row],[PontoQtM]]))</f>
        <v>52</v>
      </c>
      <c r="BA625" s="308">
        <f>tabItens[[#This Row],[PontoPed]] - tabItens[[#This Row],[Saldo]] + (1/10)</f>
        <v>-787.9</v>
      </c>
      <c r="BB625" s="308">
        <f xml:space="preserve"> tabItens[[#This Row],[PontoMês]] * BB$2 - tabItens[[#This Row],[QTDE ATUAL]] - (1/10)</f>
        <v>-367.1</v>
      </c>
      <c r="BC625" s="310">
        <f>IF( tabItens[[#This Row],[PontoPed]]&gt;0, IF(tabItens[[#This Row],[PontoPed]]&lt;1, 1, IF( tabItens[[#This Row],[Saldo]]&gt;tabItens[[#This Row],[PontoPed]], 0, (tabItens[[#This Row],[PontoPed]]-tabItens[[#This Row],[Saldo]])/tabItens[[#This Row],[PontoPed]] ) ), 0 )</f>
        <v>0</v>
      </c>
      <c r="BD625" s="311">
        <f>ROUNDDOWN(IF( OR( AND(tabItens[[#This Row],[PontoPed]]&lt;tabItens[[#This Row],[Saldo]],tabItens[[#This Row],[Saldo]]&gt;0), tabItens[[#This Row],[PontoPed]]=0), 99, IF(AND(tabItens[[#This Row],[Saldo]]=0,tabItens[[#This Row],[PontoPed]]&gt;0), 0, (1-tabItens[[#This Row],[PctAb]])*10 ) ),0)</f>
        <v>99</v>
      </c>
      <c r="BE625" s="312">
        <f>MAX(ROUNDDOWN( IF(tabItens[[#This Row],[Abaixo]] &gt; 0,   tabItens[[#This Row],[Abaixo]] + (tabItens[[#This Row],[PontoMês]] * IF( OR( ISBLANK(tabItens[[#This Row],[ATA Nº/ANO]]), tabItens[[#This Row],[ATA Nº/ANO]] = ""),BE$2,BE$1)),0),0),0)</f>
        <v>0</v>
      </c>
      <c r="BF62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5" s="313">
        <f>SUMIF(Consumo!$C$3:$C$862,tabItens[[#This Row],[CÓDIGO]],Consumo!$E$3:$E$862)</f>
        <v>0</v>
      </c>
      <c r="BH625" s="314">
        <f>IF(AND(tabItens[[#This Row],[Pend]] &gt; 0,tabItens[[#This Row],[Consumo]] &lt;&gt; 0), tabItens[[#This Row],[Pend]] / tabItens[[#This Row],[Consumo]], 0 )</f>
        <v>0</v>
      </c>
      <c r="BI625" s="313"/>
      <c r="BJ625" s="313"/>
      <c r="BK625" s="315" t="s">
        <v>907</v>
      </c>
    </row>
    <row r="626" spans="1:63" x14ac:dyDescent="0.3">
      <c r="A626" s="336">
        <v>64636</v>
      </c>
      <c r="B626" s="277" t="s">
        <v>1427</v>
      </c>
      <c r="C626" s="337" t="s">
        <v>264</v>
      </c>
      <c r="D626" s="338">
        <v>4.5</v>
      </c>
      <c r="E626" s="339"/>
      <c r="F626" s="339"/>
      <c r="G626" s="339" t="s">
        <v>892</v>
      </c>
      <c r="H626" s="281">
        <v>41</v>
      </c>
      <c r="I626" s="340">
        <v>103003</v>
      </c>
      <c r="J626" s="341">
        <v>4.5</v>
      </c>
      <c r="K626" s="342">
        <v>51</v>
      </c>
      <c r="L626" s="285">
        <f>IF(tabItens[[#This Row],[Média]] &gt; 0, tabItens[[#This Row],[QTDE ATUAL]] / tabItens[[#This Row],[Média]],999.9)</f>
        <v>9.84</v>
      </c>
      <c r="M626" s="286">
        <v>0</v>
      </c>
      <c r="N626" s="287">
        <f>tabItens[[#This Row],[VALOR UNIT.]] * tabItens[[#This Row],[LC]]</f>
        <v>0</v>
      </c>
      <c r="O626" s="344" t="s">
        <v>2123</v>
      </c>
      <c r="P626" s="289"/>
      <c r="Q626" s="345"/>
      <c r="R626" s="343"/>
      <c r="S626" s="346"/>
      <c r="T626" s="292">
        <f>ROUNDDOWN(IFERROR(tabItens[[#This Row],[ATA DT.VALID.]] - $D$1,0) / 30,0)</f>
        <v>-1507</v>
      </c>
      <c r="U626" s="277" t="s">
        <v>1008</v>
      </c>
      <c r="V626" s="293">
        <v>1</v>
      </c>
      <c r="W626" s="294" t="s">
        <v>2105</v>
      </c>
      <c r="X626" s="295">
        <v>61</v>
      </c>
      <c r="Y626" s="296">
        <v>8</v>
      </c>
      <c r="Z626" s="297"/>
      <c r="AA626" s="298"/>
      <c r="AB626" s="299"/>
      <c r="AC626" s="299"/>
      <c r="AD626" s="298"/>
      <c r="AE626" s="299"/>
      <c r="AF626" s="292"/>
      <c r="AG626" s="300" t="s">
        <v>904</v>
      </c>
      <c r="AH626" s="301"/>
      <c r="AI626" s="292">
        <v>18</v>
      </c>
      <c r="AJ626" s="301">
        <v>45160</v>
      </c>
      <c r="AK626" s="301" t="s">
        <v>892</v>
      </c>
      <c r="AL626" s="301">
        <v>45145</v>
      </c>
      <c r="AM626" s="346"/>
      <c r="AN626" s="339"/>
      <c r="AO626" s="302" t="str">
        <f>_xlfn.IFNA(IF(VLOOKUP(tabItens[[#This Row],[CÓDIGO]],tabExcluirDoEstoque[#Data],1,FALSE),"sim",""),"")</f>
        <v/>
      </c>
      <c r="AP626" s="303" t="str">
        <f ca="1">IF(OR(ISBLANK(tabItens[[#This Row],[ATA DT.VALID.]]),tabItens[[#This Row],[ATA DT.VALID.]]="",tabItens[[#This Row],[ATA DT.VALID.]]=" "),"",IF(TYPE(tabItens[[#This Row],[ATA DT.VALID.]])=1,ROUNDUP((tabItens[[#This Row],[ATA DT.VALID.]]-TODAY())/7,0),""))</f>
        <v/>
      </c>
      <c r="AQ626" s="304">
        <v>0</v>
      </c>
      <c r="AR626" s="305" t="str">
        <f>IF(ISBLANK(tabItens[[#This Row],[CÓDIGO]]),"",IFERROR(VLOOKUP(tabItens[[#This Row],[CÓDIGO]],Consumo!$C$3:$AC$862,26,FALSE),0))</f>
        <v>04.2023</v>
      </c>
      <c r="AS626" s="306">
        <f>SUMIF(Consumo!$C$3:$C$862,tabItens[[#This Row],[CÓDIGO]],Consumo!$N$3:$N$862) + SUMIF(Consumo!$C$3:$C$862,tabItens[[#This Row],[CÓDIGO]],Consumo!$O$3:$O$862) + SUMIF(Consumo!$C$3:$C$862,tabItens[[#This Row],[CÓDIGO]],Consumo!$P$3:$P$862) + SUMIF(Consumo!$C$3:$C$862,tabItens[[#This Row],[CÓDIGO]],Consumo!$Q$3:$Q$862)</f>
        <v>0</v>
      </c>
      <c r="AT626" s="306">
        <f>SUMIF(Consumo!$C$3:$C$862,tabItens[[#This Row],[CÓDIGO]],Consumo!$Z$3:$Z$862)</f>
        <v>54</v>
      </c>
      <c r="AU626" s="307">
        <f>SUMIF(Consumo!$C$3:$C$862,tabItens[[#This Row],[CÓDIGO]],Consumo!$AA$3:$AA$862)</f>
        <v>20</v>
      </c>
      <c r="AV626" s="308">
        <f>SUMIF(Consumo!$C$3:$C$862,tabItens[[#This Row],[CÓDIGO]],Consumo!$Y$3:$Y$862)</f>
        <v>4.166666666666667</v>
      </c>
      <c r="AW626" s="281">
        <f>tabItens[[#This Row],[QTDE ATUAL]] + tabItens[[#This Row],[RC QTDE]] + tabItens[[#This Row],[AF SALDO]] + tabItens[[#This Row],[Recentes]]</f>
        <v>41</v>
      </c>
      <c r="AX626" s="309">
        <v>9</v>
      </c>
      <c r="AY626" s="309">
        <v>4</v>
      </c>
      <c r="AZ626" s="309">
        <f>IF(ISBLANK(tabItens[[#This Row],[CÓDIGO]]),"",tabItens[[#This Row],[PontoMês]] * (AZ$2+tabItens[[#This Row],[PontoQtM]]))</f>
        <v>36</v>
      </c>
      <c r="BA626" s="308">
        <f>tabItens[[#This Row],[PontoPed]] - tabItens[[#This Row],[Saldo]] + (1/10)</f>
        <v>-4.9000000000000004</v>
      </c>
      <c r="BB626" s="308">
        <f xml:space="preserve"> tabItens[[#This Row],[PontoMês]] * BB$2 - tabItens[[#This Row],[QTDE ATUAL]] - (1/10)</f>
        <v>-32.1</v>
      </c>
      <c r="BC626" s="310">
        <f>IF( tabItens[[#This Row],[PontoPed]]&gt;0, IF(tabItens[[#This Row],[PontoPed]]&lt;1, 1, IF( tabItens[[#This Row],[Saldo]]&gt;tabItens[[#This Row],[PontoPed]], 0, (tabItens[[#This Row],[PontoPed]]-tabItens[[#This Row],[Saldo]])/tabItens[[#This Row],[PontoPed]] ) ), 0 )</f>
        <v>0</v>
      </c>
      <c r="BD626" s="311">
        <f>ROUNDDOWN(IF( OR( AND(tabItens[[#This Row],[PontoPed]]&lt;tabItens[[#This Row],[Saldo]],tabItens[[#This Row],[Saldo]]&gt;0), tabItens[[#This Row],[PontoPed]]=0), 99, IF(AND(tabItens[[#This Row],[Saldo]]=0,tabItens[[#This Row],[PontoPed]]&gt;0), 0, (1-tabItens[[#This Row],[PctAb]])*10 ) ),0)</f>
        <v>99</v>
      </c>
      <c r="BE626" s="312">
        <f>MAX(ROUNDDOWN( IF(tabItens[[#This Row],[Abaixo]] &gt; 0,   tabItens[[#This Row],[Abaixo]] + (tabItens[[#This Row],[PontoMês]] * IF( OR( ISBLANK(tabItens[[#This Row],[ATA Nº/ANO]]), tabItens[[#This Row],[ATA Nº/ANO]] = ""),BE$2,BE$1)),0),0),0)</f>
        <v>0</v>
      </c>
      <c r="BF62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6" s="313">
        <f>SUMIF(Consumo!$C$3:$C$862,tabItens[[#This Row],[CÓDIGO]],Consumo!$E$3:$E$862)</f>
        <v>0</v>
      </c>
      <c r="BH626" s="314">
        <f>IF(AND(tabItens[[#This Row],[Pend]] &gt; 0,tabItens[[#This Row],[Consumo]] &lt;&gt; 0), tabItens[[#This Row],[Pend]] / tabItens[[#This Row],[Consumo]], 0 )</f>
        <v>0</v>
      </c>
      <c r="BI626" s="313"/>
      <c r="BJ626" s="313"/>
      <c r="BK626" s="315" t="s">
        <v>907</v>
      </c>
    </row>
    <row r="627" spans="1:63" x14ac:dyDescent="0.3">
      <c r="A627" s="336">
        <v>64647</v>
      </c>
      <c r="B627" s="277" t="s">
        <v>1429</v>
      </c>
      <c r="C627" s="337" t="s">
        <v>264</v>
      </c>
      <c r="D627" s="338">
        <v>20.8</v>
      </c>
      <c r="E627" s="339"/>
      <c r="F627" s="339"/>
      <c r="G627" s="339" t="s">
        <v>892</v>
      </c>
      <c r="H627" s="281">
        <v>18</v>
      </c>
      <c r="I627" s="340">
        <v>103003</v>
      </c>
      <c r="J627" s="341">
        <v>20.8</v>
      </c>
      <c r="K627" s="342"/>
      <c r="L627" s="285">
        <f>IF(tabItens[[#This Row],[Média]] &gt; 0, tabItens[[#This Row],[QTDE ATUAL]] / tabItens[[#This Row],[Média]],999.9)</f>
        <v>999.9</v>
      </c>
      <c r="M627" s="286">
        <v>0</v>
      </c>
      <c r="N627" s="287">
        <f>tabItens[[#This Row],[VALOR UNIT.]] * tabItens[[#This Row],[LC]]</f>
        <v>0</v>
      </c>
      <c r="O627" s="344" t="s">
        <v>2123</v>
      </c>
      <c r="P627" s="289"/>
      <c r="Q627" s="345"/>
      <c r="R627" s="343"/>
      <c r="S627" s="346"/>
      <c r="T627" s="292">
        <f>ROUNDDOWN(IFERROR(tabItens[[#This Row],[ATA DT.VALID.]] - $D$1,0) / 30,0)</f>
        <v>-1507</v>
      </c>
      <c r="U627" s="277" t="s">
        <v>1008</v>
      </c>
      <c r="V627" s="293">
        <v>1</v>
      </c>
      <c r="W627" s="294" t="s">
        <v>2105</v>
      </c>
      <c r="X627" s="295">
        <v>61</v>
      </c>
      <c r="Y627" s="296">
        <v>8</v>
      </c>
      <c r="Z627" s="297"/>
      <c r="AA627" s="298"/>
      <c r="AB627" s="299"/>
      <c r="AC627" s="299"/>
      <c r="AD627" s="298"/>
      <c r="AE627" s="299"/>
      <c r="AF627" s="292"/>
      <c r="AG627" s="300" t="s">
        <v>904</v>
      </c>
      <c r="AH627" s="301"/>
      <c r="AI627" s="292">
        <v>0</v>
      </c>
      <c r="AJ627" s="301">
        <v>40688</v>
      </c>
      <c r="AK627" s="301" t="s">
        <v>892</v>
      </c>
      <c r="AL627" s="301">
        <v>43725</v>
      </c>
      <c r="AM627" s="346"/>
      <c r="AN627" s="339"/>
      <c r="AO627" s="302" t="str">
        <f>_xlfn.IFNA(IF(VLOOKUP(tabItens[[#This Row],[CÓDIGO]],tabExcluirDoEstoque[#Data],1,FALSE),"sim",""),"")</f>
        <v/>
      </c>
      <c r="AP627" s="303" t="str">
        <f ca="1">IF(OR(ISBLANK(tabItens[[#This Row],[ATA DT.VALID.]]),tabItens[[#This Row],[ATA DT.VALID.]]="",tabItens[[#This Row],[ATA DT.VALID.]]=" "),"",IF(TYPE(tabItens[[#This Row],[ATA DT.VALID.]])=1,ROUNDUP((tabItens[[#This Row],[ATA DT.VALID.]]-TODAY())/7,0),""))</f>
        <v/>
      </c>
      <c r="AQ627" s="304">
        <v>0</v>
      </c>
      <c r="AR627" s="305">
        <f>IF(ISBLANK(tabItens[[#This Row],[CÓDIGO]]),"",IFERROR(VLOOKUP(tabItens[[#This Row],[CÓDIGO]],Consumo!$C$3:$AC$862,26,FALSE),0))</f>
        <v>0</v>
      </c>
      <c r="AS627" s="306">
        <f>SUMIF(Consumo!$C$3:$C$862,tabItens[[#This Row],[CÓDIGO]],Consumo!$N$3:$N$862) + SUMIF(Consumo!$C$3:$C$862,tabItens[[#This Row],[CÓDIGO]],Consumo!$O$3:$O$862) + SUMIF(Consumo!$C$3:$C$862,tabItens[[#This Row],[CÓDIGO]],Consumo!$P$3:$P$862) + SUMIF(Consumo!$C$3:$C$862,tabItens[[#This Row],[CÓDIGO]],Consumo!$Q$3:$Q$862)</f>
        <v>0</v>
      </c>
      <c r="AT627" s="306">
        <f>SUMIF(Consumo!$C$3:$C$862,tabItens[[#This Row],[CÓDIGO]],Consumo!$Z$3:$Z$862)</f>
        <v>0</v>
      </c>
      <c r="AU627" s="307">
        <f>SUMIF(Consumo!$C$3:$C$862,tabItens[[#This Row],[CÓDIGO]],Consumo!$AA$3:$AA$862)</f>
        <v>0</v>
      </c>
      <c r="AV627" s="308">
        <f>SUMIF(Consumo!$C$3:$C$862,tabItens[[#This Row],[CÓDIGO]],Consumo!$Y$3:$Y$862)</f>
        <v>0</v>
      </c>
      <c r="AW627" s="281">
        <f>tabItens[[#This Row],[QTDE ATUAL]] + tabItens[[#This Row],[RC QTDE]] + tabItens[[#This Row],[AF SALDO]] + tabItens[[#This Row],[Recentes]]</f>
        <v>18</v>
      </c>
      <c r="AX627" s="309">
        <v>4</v>
      </c>
      <c r="AY627" s="309">
        <v>4</v>
      </c>
      <c r="AZ627" s="309">
        <f>IF(ISBLANK(tabItens[[#This Row],[CÓDIGO]]),"",tabItens[[#This Row],[PontoMês]] * (AZ$2+tabItens[[#This Row],[PontoQtM]]))</f>
        <v>16</v>
      </c>
      <c r="BA627" s="308">
        <f>tabItens[[#This Row],[PontoPed]] - tabItens[[#This Row],[Saldo]] + (1/10)</f>
        <v>-1.9</v>
      </c>
      <c r="BB627" s="308">
        <f xml:space="preserve"> tabItens[[#This Row],[PontoMês]] * BB$2 - tabItens[[#This Row],[QTDE ATUAL]] - (1/10)</f>
        <v>-14.1</v>
      </c>
      <c r="BC627" s="310">
        <f>IF( tabItens[[#This Row],[PontoPed]]&gt;0, IF(tabItens[[#This Row],[PontoPed]]&lt;1, 1, IF( tabItens[[#This Row],[Saldo]]&gt;tabItens[[#This Row],[PontoPed]], 0, (tabItens[[#This Row],[PontoPed]]-tabItens[[#This Row],[Saldo]])/tabItens[[#This Row],[PontoPed]] ) ), 0 )</f>
        <v>0</v>
      </c>
      <c r="BD627" s="311">
        <f>ROUNDDOWN(IF( OR( AND(tabItens[[#This Row],[PontoPed]]&lt;tabItens[[#This Row],[Saldo]],tabItens[[#This Row],[Saldo]]&gt;0), tabItens[[#This Row],[PontoPed]]=0), 99, IF(AND(tabItens[[#This Row],[Saldo]]=0,tabItens[[#This Row],[PontoPed]]&gt;0), 0, (1-tabItens[[#This Row],[PctAb]])*10 ) ),0)</f>
        <v>99</v>
      </c>
      <c r="BE627" s="312">
        <f>MAX(ROUNDDOWN( IF(tabItens[[#This Row],[Abaixo]] &gt; 0,   tabItens[[#This Row],[Abaixo]] + (tabItens[[#This Row],[PontoMês]] * IF( OR( ISBLANK(tabItens[[#This Row],[ATA Nº/ANO]]), tabItens[[#This Row],[ATA Nº/ANO]] = ""),BE$2,BE$1)),0),0),0)</f>
        <v>0</v>
      </c>
      <c r="BF62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7" s="313">
        <f>SUMIF(Consumo!$C$3:$C$862,tabItens[[#This Row],[CÓDIGO]],Consumo!$E$3:$E$862)</f>
        <v>0</v>
      </c>
      <c r="BH627" s="314">
        <f>IF(AND(tabItens[[#This Row],[Pend]] &gt; 0,tabItens[[#This Row],[Consumo]] &lt;&gt; 0), tabItens[[#This Row],[Pend]] / tabItens[[#This Row],[Consumo]], 0 )</f>
        <v>0</v>
      </c>
      <c r="BI627" s="313"/>
      <c r="BJ627" s="313"/>
      <c r="BK627" s="315" t="s">
        <v>907</v>
      </c>
    </row>
    <row r="628" spans="1:63" x14ac:dyDescent="0.3">
      <c r="A628" s="336">
        <v>74979</v>
      </c>
      <c r="B628" s="277" t="s">
        <v>1456</v>
      </c>
      <c r="C628" s="337" t="s">
        <v>264</v>
      </c>
      <c r="D628" s="338">
        <v>28.49</v>
      </c>
      <c r="E628" s="339"/>
      <c r="F628" s="339"/>
      <c r="G628" s="339" t="s">
        <v>892</v>
      </c>
      <c r="H628" s="281">
        <v>169</v>
      </c>
      <c r="I628" s="340">
        <v>103003</v>
      </c>
      <c r="J628" s="341">
        <v>28.49</v>
      </c>
      <c r="K628" s="342">
        <v>56</v>
      </c>
      <c r="L628" s="285">
        <f>IF(tabItens[[#This Row],[Média]] &gt; 0, tabItens[[#This Row],[QTDE ATUAL]] / tabItens[[#This Row],[Média]],999.9)</f>
        <v>37.555555555555557</v>
      </c>
      <c r="M628" s="286">
        <v>0</v>
      </c>
      <c r="N628" s="287">
        <f>tabItens[[#This Row],[VALOR UNIT.]] * tabItens[[#This Row],[LC]]</f>
        <v>0</v>
      </c>
      <c r="O628" s="344" t="s">
        <v>2123</v>
      </c>
      <c r="P628" s="289"/>
      <c r="Q628" s="345"/>
      <c r="R628" s="343"/>
      <c r="S628" s="346"/>
      <c r="T628" s="292">
        <f>ROUNDDOWN(IFERROR(tabItens[[#This Row],[ATA DT.VALID.]] - $D$1,0) / 30,0)</f>
        <v>-1507</v>
      </c>
      <c r="U628" s="277" t="s">
        <v>1008</v>
      </c>
      <c r="V628" s="293">
        <v>1</v>
      </c>
      <c r="W628" s="294" t="s">
        <v>2105</v>
      </c>
      <c r="X628" s="295">
        <v>61</v>
      </c>
      <c r="Y628" s="296">
        <v>8</v>
      </c>
      <c r="Z628" s="297"/>
      <c r="AA628" s="298"/>
      <c r="AB628" s="299"/>
      <c r="AC628" s="299"/>
      <c r="AD628" s="298"/>
      <c r="AE628" s="299"/>
      <c r="AF628" s="292"/>
      <c r="AG628" s="300" t="s">
        <v>904</v>
      </c>
      <c r="AH628" s="301"/>
      <c r="AI628" s="292">
        <v>20</v>
      </c>
      <c r="AJ628" s="301">
        <v>44573</v>
      </c>
      <c r="AK628" s="301">
        <v>37847</v>
      </c>
      <c r="AL628" s="301">
        <v>44522</v>
      </c>
      <c r="AM628" s="346"/>
      <c r="AN628" s="339"/>
      <c r="AO628" s="302" t="str">
        <f>_xlfn.IFNA(IF(VLOOKUP(tabItens[[#This Row],[CÓDIGO]],tabExcluirDoEstoque[#Data],1,FALSE),"sim",""),"")</f>
        <v/>
      </c>
      <c r="AP628" s="303" t="str">
        <f ca="1">IF(OR(ISBLANK(tabItens[[#This Row],[ATA DT.VALID.]]),tabItens[[#This Row],[ATA DT.VALID.]]="",tabItens[[#This Row],[ATA DT.VALID.]]=" "),"",IF(TYPE(tabItens[[#This Row],[ATA DT.VALID.]])=1,ROUNDUP((tabItens[[#This Row],[ATA DT.VALID.]]-TODAY())/7,0),""))</f>
        <v/>
      </c>
      <c r="AQ628" s="304">
        <v>0</v>
      </c>
      <c r="AR628" s="305" t="str">
        <f>IF(ISBLANK(tabItens[[#This Row],[CÓDIGO]]),"",IFERROR(VLOOKUP(tabItens[[#This Row],[CÓDIGO]],Consumo!$C$3:$AC$862,26,FALSE),0))</f>
        <v>09.2023</v>
      </c>
      <c r="AS628" s="306">
        <f>SUMIF(Consumo!$C$3:$C$862,tabItens[[#This Row],[CÓDIGO]],Consumo!$N$3:$N$862) + SUMIF(Consumo!$C$3:$C$862,tabItens[[#This Row],[CÓDIGO]],Consumo!$O$3:$O$862) + SUMIF(Consumo!$C$3:$C$862,tabItens[[#This Row],[CÓDIGO]],Consumo!$P$3:$P$862) + SUMIF(Consumo!$C$3:$C$862,tabItens[[#This Row],[CÓDIGO]],Consumo!$Q$3:$Q$862)</f>
        <v>30</v>
      </c>
      <c r="AT628" s="306">
        <f>SUMIF(Consumo!$C$3:$C$862,tabItens[[#This Row],[CÓDIGO]],Consumo!$Z$3:$Z$862)</f>
        <v>57</v>
      </c>
      <c r="AU628" s="307">
        <f>SUMIF(Consumo!$C$3:$C$862,tabItens[[#This Row],[CÓDIGO]],Consumo!$AA$3:$AA$862)</f>
        <v>20</v>
      </c>
      <c r="AV628" s="308">
        <f>SUMIF(Consumo!$C$3:$C$862,tabItens[[#This Row],[CÓDIGO]],Consumo!$Y$3:$Y$862)</f>
        <v>4.5</v>
      </c>
      <c r="AW628" s="281">
        <f>tabItens[[#This Row],[QTDE ATUAL]] + tabItens[[#This Row],[RC QTDE]] + tabItens[[#This Row],[AF SALDO]] + tabItens[[#This Row],[Recentes]]</f>
        <v>169</v>
      </c>
      <c r="AX628" s="309">
        <v>13</v>
      </c>
      <c r="AY628" s="309">
        <v>4</v>
      </c>
      <c r="AZ628" s="309">
        <f>IF(ISBLANK(tabItens[[#This Row],[CÓDIGO]]),"",tabItens[[#This Row],[PontoMês]] * (AZ$2+tabItens[[#This Row],[PontoQtM]]))</f>
        <v>52</v>
      </c>
      <c r="BA628" s="308">
        <f>tabItens[[#This Row],[PontoPed]] - tabItens[[#This Row],[Saldo]] + (1/10)</f>
        <v>-116.9</v>
      </c>
      <c r="BB628" s="308">
        <f xml:space="preserve"> tabItens[[#This Row],[PontoMês]] * BB$2 - tabItens[[#This Row],[QTDE ATUAL]] - (1/10)</f>
        <v>-156.1</v>
      </c>
      <c r="BC628" s="310">
        <f>IF( tabItens[[#This Row],[PontoPed]]&gt;0, IF(tabItens[[#This Row],[PontoPed]]&lt;1, 1, IF( tabItens[[#This Row],[Saldo]]&gt;tabItens[[#This Row],[PontoPed]], 0, (tabItens[[#This Row],[PontoPed]]-tabItens[[#This Row],[Saldo]])/tabItens[[#This Row],[PontoPed]] ) ), 0 )</f>
        <v>0</v>
      </c>
      <c r="BD628" s="311">
        <f>ROUNDDOWN(IF( OR( AND(tabItens[[#This Row],[PontoPed]]&lt;tabItens[[#This Row],[Saldo]],tabItens[[#This Row],[Saldo]]&gt;0), tabItens[[#This Row],[PontoPed]]=0), 99, IF(AND(tabItens[[#This Row],[Saldo]]=0,tabItens[[#This Row],[PontoPed]]&gt;0), 0, (1-tabItens[[#This Row],[PctAb]])*10 ) ),0)</f>
        <v>99</v>
      </c>
      <c r="BE628" s="312">
        <f>MAX(ROUNDDOWN( IF(tabItens[[#This Row],[Abaixo]] &gt; 0,   tabItens[[#This Row],[Abaixo]] + (tabItens[[#This Row],[PontoMês]] * IF( OR( ISBLANK(tabItens[[#This Row],[ATA Nº/ANO]]), tabItens[[#This Row],[ATA Nº/ANO]] = ""),BE$2,BE$1)),0),0),0)</f>
        <v>0</v>
      </c>
      <c r="BF62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8" s="313">
        <f>SUMIF(Consumo!$C$3:$C$862,tabItens[[#This Row],[CÓDIGO]],Consumo!$E$3:$E$862)</f>
        <v>0</v>
      </c>
      <c r="BH628" s="314">
        <f>IF(AND(tabItens[[#This Row],[Pend]] &gt; 0,tabItens[[#This Row],[Consumo]] &lt;&gt; 0), tabItens[[#This Row],[Pend]] / tabItens[[#This Row],[Consumo]], 0 )</f>
        <v>0</v>
      </c>
      <c r="BI628" s="313"/>
      <c r="BJ628" s="313"/>
      <c r="BK628" s="315" t="s">
        <v>907</v>
      </c>
    </row>
    <row r="629" spans="1:63" x14ac:dyDescent="0.3">
      <c r="A629" s="336">
        <v>125173</v>
      </c>
      <c r="B629" s="277" t="s">
        <v>1806</v>
      </c>
      <c r="C629" s="337" t="s">
        <v>31</v>
      </c>
      <c r="D629" s="338">
        <v>2.37</v>
      </c>
      <c r="E629" s="339"/>
      <c r="F629" s="339"/>
      <c r="G629" s="339" t="s">
        <v>892</v>
      </c>
      <c r="H629" s="281">
        <v>185</v>
      </c>
      <c r="I629" s="340">
        <v>103003</v>
      </c>
      <c r="J629" s="341">
        <v>2.37</v>
      </c>
      <c r="K629" s="342">
        <v>47</v>
      </c>
      <c r="L629" s="285">
        <f>IF(tabItens[[#This Row],[Média]] &gt; 0, tabItens[[#This Row],[QTDE ATUAL]] / tabItens[[#This Row],[Média]],999.9)</f>
        <v>46.25</v>
      </c>
      <c r="M629" s="286">
        <v>0</v>
      </c>
      <c r="N629" s="287">
        <f>tabItens[[#This Row],[VALOR UNIT.]] * tabItens[[#This Row],[LC]]</f>
        <v>0</v>
      </c>
      <c r="O629" s="344" t="s">
        <v>2123</v>
      </c>
      <c r="P629" s="289"/>
      <c r="Q629" s="345"/>
      <c r="R629" s="343"/>
      <c r="S629" s="346"/>
      <c r="T629" s="292">
        <f>ROUNDDOWN(IFERROR(tabItens[[#This Row],[ATA DT.VALID.]] - $D$1,0) / 30,0)</f>
        <v>-1507</v>
      </c>
      <c r="U629" s="277" t="s">
        <v>1008</v>
      </c>
      <c r="V629" s="293">
        <v>1</v>
      </c>
      <c r="W629" s="294" t="s">
        <v>2105</v>
      </c>
      <c r="X629" s="295">
        <v>61</v>
      </c>
      <c r="Y629" s="296">
        <v>8</v>
      </c>
      <c r="Z629" s="297"/>
      <c r="AA629" s="298"/>
      <c r="AB629" s="299"/>
      <c r="AC629" s="299"/>
      <c r="AD629" s="298"/>
      <c r="AE629" s="299"/>
      <c r="AF629" s="292"/>
      <c r="AG629" s="300" t="s">
        <v>904</v>
      </c>
      <c r="AH629" s="301"/>
      <c r="AI629" s="292">
        <v>16</v>
      </c>
      <c r="AJ629" s="301">
        <v>44526</v>
      </c>
      <c r="AK629" s="301">
        <v>41345</v>
      </c>
      <c r="AL629" s="301">
        <v>45096</v>
      </c>
      <c r="AM629" s="346"/>
      <c r="AN629" s="339"/>
      <c r="AO629" s="302" t="str">
        <f>_xlfn.IFNA(IF(VLOOKUP(tabItens[[#This Row],[CÓDIGO]],tabExcluirDoEstoque[#Data],1,FALSE),"sim",""),"")</f>
        <v/>
      </c>
      <c r="AP629" s="303" t="str">
        <f ca="1">IF(OR(ISBLANK(tabItens[[#This Row],[ATA DT.VALID.]]),tabItens[[#This Row],[ATA DT.VALID.]]="",tabItens[[#This Row],[ATA DT.VALID.]]=" "),"",IF(TYPE(tabItens[[#This Row],[ATA DT.VALID.]])=1,ROUNDUP((tabItens[[#This Row],[ATA DT.VALID.]]-TODAY())/7,0),""))</f>
        <v/>
      </c>
      <c r="AQ629" s="304">
        <v>0</v>
      </c>
      <c r="AR629" s="305" t="str">
        <f>IF(ISBLANK(tabItens[[#This Row],[CÓDIGO]]),"",IFERROR(VLOOKUP(tabItens[[#This Row],[CÓDIGO]],Consumo!$C$3:$AC$862,26,FALSE),0))</f>
        <v>09.2023</v>
      </c>
      <c r="AS629" s="306">
        <f>SUMIF(Consumo!$C$3:$C$862,tabItens[[#This Row],[CÓDIGO]],Consumo!$N$3:$N$862) + SUMIF(Consumo!$C$3:$C$862,tabItens[[#This Row],[CÓDIGO]],Consumo!$O$3:$O$862) + SUMIF(Consumo!$C$3:$C$862,tabItens[[#This Row],[CÓDIGO]],Consumo!$P$3:$P$862) + SUMIF(Consumo!$C$3:$C$862,tabItens[[#This Row],[CÓDIGO]],Consumo!$Q$3:$Q$862)</f>
        <v>15</v>
      </c>
      <c r="AT629" s="306">
        <f>SUMIF(Consumo!$C$3:$C$862,tabItens[[#This Row],[CÓDIGO]],Consumo!$Z$3:$Z$862)</f>
        <v>50</v>
      </c>
      <c r="AU629" s="307">
        <f>SUMIF(Consumo!$C$3:$C$862,tabItens[[#This Row],[CÓDIGO]],Consumo!$AA$3:$AA$862)</f>
        <v>17</v>
      </c>
      <c r="AV629" s="308">
        <f>SUMIF(Consumo!$C$3:$C$862,tabItens[[#This Row],[CÓDIGO]],Consumo!$Y$3:$Y$862)</f>
        <v>4</v>
      </c>
      <c r="AW629" s="281">
        <f>tabItens[[#This Row],[QTDE ATUAL]] + tabItens[[#This Row],[RC QTDE]] + tabItens[[#This Row],[AF SALDO]] + tabItens[[#This Row],[Recentes]]</f>
        <v>185</v>
      </c>
      <c r="AX629" s="309">
        <v>9</v>
      </c>
      <c r="AY629" s="309">
        <v>4</v>
      </c>
      <c r="AZ629" s="309">
        <f>IF(ISBLANK(tabItens[[#This Row],[CÓDIGO]]),"",tabItens[[#This Row],[PontoMês]] * (AZ$2+tabItens[[#This Row],[PontoQtM]]))</f>
        <v>36</v>
      </c>
      <c r="BA629" s="308">
        <f>tabItens[[#This Row],[PontoPed]] - tabItens[[#This Row],[Saldo]] + (1/10)</f>
        <v>-148.9</v>
      </c>
      <c r="BB629" s="308">
        <f xml:space="preserve"> tabItens[[#This Row],[PontoMês]] * BB$2 - tabItens[[#This Row],[QTDE ATUAL]] - (1/10)</f>
        <v>-176.1</v>
      </c>
      <c r="BC629" s="310">
        <f>IF( tabItens[[#This Row],[PontoPed]]&gt;0, IF(tabItens[[#This Row],[PontoPed]]&lt;1, 1, IF( tabItens[[#This Row],[Saldo]]&gt;tabItens[[#This Row],[PontoPed]], 0, (tabItens[[#This Row],[PontoPed]]-tabItens[[#This Row],[Saldo]])/tabItens[[#This Row],[PontoPed]] ) ), 0 )</f>
        <v>0</v>
      </c>
      <c r="BD629" s="311">
        <f>ROUNDDOWN(IF( OR( AND(tabItens[[#This Row],[PontoPed]]&lt;tabItens[[#This Row],[Saldo]],tabItens[[#This Row],[Saldo]]&gt;0), tabItens[[#This Row],[PontoPed]]=0), 99, IF(AND(tabItens[[#This Row],[Saldo]]=0,tabItens[[#This Row],[PontoPed]]&gt;0), 0, (1-tabItens[[#This Row],[PctAb]])*10 ) ),0)</f>
        <v>99</v>
      </c>
      <c r="BE629" s="312">
        <f>MAX(ROUNDDOWN( IF(tabItens[[#This Row],[Abaixo]] &gt; 0,   tabItens[[#This Row],[Abaixo]] + (tabItens[[#This Row],[PontoMês]] * IF( OR( ISBLANK(tabItens[[#This Row],[ATA Nº/ANO]]), tabItens[[#This Row],[ATA Nº/ANO]] = ""),BE$2,BE$1)),0),0),0)</f>
        <v>0</v>
      </c>
      <c r="BF62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29" s="313">
        <f>SUMIF(Consumo!$C$3:$C$862,tabItens[[#This Row],[CÓDIGO]],Consumo!$E$3:$E$862)</f>
        <v>0</v>
      </c>
      <c r="BH629" s="314">
        <f>IF(AND(tabItens[[#This Row],[Pend]] &gt; 0,tabItens[[#This Row],[Consumo]] &lt;&gt; 0), tabItens[[#This Row],[Pend]] / tabItens[[#This Row],[Consumo]], 0 )</f>
        <v>0</v>
      </c>
      <c r="BI629" s="313"/>
      <c r="BJ629" s="313"/>
      <c r="BK629" s="315" t="s">
        <v>907</v>
      </c>
    </row>
    <row r="630" spans="1:63" x14ac:dyDescent="0.3">
      <c r="A630" s="336">
        <v>135300</v>
      </c>
      <c r="B630" s="277" t="s">
        <v>1944</v>
      </c>
      <c r="C630" s="337" t="s">
        <v>264</v>
      </c>
      <c r="D630" s="338">
        <v>3</v>
      </c>
      <c r="E630" s="339"/>
      <c r="F630" s="339"/>
      <c r="G630" s="339" t="s">
        <v>892</v>
      </c>
      <c r="H630" s="281">
        <v>323</v>
      </c>
      <c r="I630" s="340">
        <v>103003</v>
      </c>
      <c r="J630" s="341">
        <v>3</v>
      </c>
      <c r="K630" s="342">
        <v>82</v>
      </c>
      <c r="L630" s="285">
        <f>IF(tabItens[[#This Row],[Média]] &gt; 0, tabItens[[#This Row],[QTDE ATUAL]] / tabItens[[#This Row],[Média]],999.9)</f>
        <v>40.799999999999997</v>
      </c>
      <c r="M630" s="286">
        <v>0</v>
      </c>
      <c r="N630" s="287">
        <f>tabItens[[#This Row],[VALOR UNIT.]] * tabItens[[#This Row],[LC]]</f>
        <v>0</v>
      </c>
      <c r="O630" s="344" t="s">
        <v>2123</v>
      </c>
      <c r="P630" s="289"/>
      <c r="Q630" s="345"/>
      <c r="R630" s="343"/>
      <c r="S630" s="346"/>
      <c r="T630" s="292">
        <f>ROUNDDOWN(IFERROR(tabItens[[#This Row],[ATA DT.VALID.]] - $D$1,0) / 30,0)</f>
        <v>-1507</v>
      </c>
      <c r="U630" s="277" t="s">
        <v>1008</v>
      </c>
      <c r="V630" s="293">
        <v>1</v>
      </c>
      <c r="W630" s="294" t="s">
        <v>2105</v>
      </c>
      <c r="X630" s="295">
        <v>61</v>
      </c>
      <c r="Y630" s="296">
        <v>8</v>
      </c>
      <c r="Z630" s="297"/>
      <c r="AA630" s="298"/>
      <c r="AB630" s="299"/>
      <c r="AC630" s="299"/>
      <c r="AD630" s="298"/>
      <c r="AE630" s="299"/>
      <c r="AF630" s="292"/>
      <c r="AG630" s="300" t="s">
        <v>904</v>
      </c>
      <c r="AH630" s="301"/>
      <c r="AI630" s="292">
        <v>32</v>
      </c>
      <c r="AJ630" s="301">
        <v>45160</v>
      </c>
      <c r="AK630" s="301">
        <v>43277</v>
      </c>
      <c r="AL630" s="301">
        <v>45145</v>
      </c>
      <c r="AM630" s="346"/>
      <c r="AN630" s="339"/>
      <c r="AO630" s="302" t="str">
        <f>_xlfn.IFNA(IF(VLOOKUP(tabItens[[#This Row],[CÓDIGO]],tabExcluirDoEstoque[#Data],1,FALSE),"sim",""),"")</f>
        <v/>
      </c>
      <c r="AP630" s="303" t="str">
        <f ca="1">IF(OR(ISBLANK(tabItens[[#This Row],[ATA DT.VALID.]]),tabItens[[#This Row],[ATA DT.VALID.]]="",tabItens[[#This Row],[ATA DT.VALID.]]=" "),"",IF(TYPE(tabItens[[#This Row],[ATA DT.VALID.]])=1,ROUNDUP((tabItens[[#This Row],[ATA DT.VALID.]]-TODAY())/7,0),""))</f>
        <v/>
      </c>
      <c r="AQ630" s="304">
        <v>0</v>
      </c>
      <c r="AR630" s="305" t="str">
        <f>IF(ISBLANK(tabItens[[#This Row],[CÓDIGO]]),"",IFERROR(VLOOKUP(tabItens[[#This Row],[CÓDIGO]],Consumo!$C$3:$AC$862,26,FALSE),0))</f>
        <v>09.2023</v>
      </c>
      <c r="AS630" s="306">
        <f>SUMIF(Consumo!$C$3:$C$862,tabItens[[#This Row],[CÓDIGO]],Consumo!$N$3:$N$862) + SUMIF(Consumo!$C$3:$C$862,tabItens[[#This Row],[CÓDIGO]],Consumo!$O$3:$O$862) + SUMIF(Consumo!$C$3:$C$862,tabItens[[#This Row],[CÓDIGO]],Consumo!$P$3:$P$862) + SUMIF(Consumo!$C$3:$C$862,tabItens[[#This Row],[CÓDIGO]],Consumo!$Q$3:$Q$862)</f>
        <v>10</v>
      </c>
      <c r="AT630" s="306">
        <f>SUMIF(Consumo!$C$3:$C$862,tabItens[[#This Row],[CÓDIGO]],Consumo!$Z$3:$Z$862)</f>
        <v>95</v>
      </c>
      <c r="AU630" s="307">
        <f>SUMIF(Consumo!$C$3:$C$862,tabItens[[#This Row],[CÓDIGO]],Consumo!$AA$3:$AA$862)</f>
        <v>18</v>
      </c>
      <c r="AV630" s="308">
        <f>SUMIF(Consumo!$C$3:$C$862,tabItens[[#This Row],[CÓDIGO]],Consumo!$Y$3:$Y$862)</f>
        <v>7.916666666666667</v>
      </c>
      <c r="AW630" s="281">
        <f>tabItens[[#This Row],[QTDE ATUAL]] + tabItens[[#This Row],[RC QTDE]] + tabItens[[#This Row],[AF SALDO]] + tabItens[[#This Row],[Recentes]]</f>
        <v>323</v>
      </c>
      <c r="AX630" s="309">
        <v>7</v>
      </c>
      <c r="AY630" s="309">
        <v>4</v>
      </c>
      <c r="AZ630" s="309">
        <f>IF(ISBLANK(tabItens[[#This Row],[CÓDIGO]]),"",tabItens[[#This Row],[PontoMês]] * (AZ$2+tabItens[[#This Row],[PontoQtM]]))</f>
        <v>28</v>
      </c>
      <c r="BA630" s="308">
        <f>tabItens[[#This Row],[PontoPed]] - tabItens[[#This Row],[Saldo]] + (1/10)</f>
        <v>-294.89999999999998</v>
      </c>
      <c r="BB630" s="308">
        <f xml:space="preserve"> tabItens[[#This Row],[PontoMês]] * BB$2 - tabItens[[#This Row],[QTDE ATUAL]] - (1/10)</f>
        <v>-316.10000000000002</v>
      </c>
      <c r="BC630" s="310">
        <f>IF( tabItens[[#This Row],[PontoPed]]&gt;0, IF(tabItens[[#This Row],[PontoPed]]&lt;1, 1, IF( tabItens[[#This Row],[Saldo]]&gt;tabItens[[#This Row],[PontoPed]], 0, (tabItens[[#This Row],[PontoPed]]-tabItens[[#This Row],[Saldo]])/tabItens[[#This Row],[PontoPed]] ) ), 0 )</f>
        <v>0</v>
      </c>
      <c r="BD630" s="311">
        <f>ROUNDDOWN(IF( OR( AND(tabItens[[#This Row],[PontoPed]]&lt;tabItens[[#This Row],[Saldo]],tabItens[[#This Row],[Saldo]]&gt;0), tabItens[[#This Row],[PontoPed]]=0), 99, IF(AND(tabItens[[#This Row],[Saldo]]=0,tabItens[[#This Row],[PontoPed]]&gt;0), 0, (1-tabItens[[#This Row],[PctAb]])*10 ) ),0)</f>
        <v>99</v>
      </c>
      <c r="BE630" s="312">
        <f>MAX(ROUNDDOWN( IF(tabItens[[#This Row],[Abaixo]] &gt; 0,   tabItens[[#This Row],[Abaixo]] + (tabItens[[#This Row],[PontoMês]] * IF( OR( ISBLANK(tabItens[[#This Row],[ATA Nº/ANO]]), tabItens[[#This Row],[ATA Nº/ANO]] = ""),BE$2,BE$1)),0),0),0)</f>
        <v>0</v>
      </c>
      <c r="BF63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0" s="313">
        <f>SUMIF(Consumo!$C$3:$C$862,tabItens[[#This Row],[CÓDIGO]],Consumo!$E$3:$E$862)</f>
        <v>0</v>
      </c>
      <c r="BH630" s="314">
        <f>IF(AND(tabItens[[#This Row],[Pend]] &gt; 0,tabItens[[#This Row],[Consumo]] &lt;&gt; 0), tabItens[[#This Row],[Pend]] / tabItens[[#This Row],[Consumo]], 0 )</f>
        <v>0</v>
      </c>
      <c r="BI630" s="313"/>
      <c r="BJ630" s="313"/>
      <c r="BK630" s="315" t="s">
        <v>907</v>
      </c>
    </row>
    <row r="631" spans="1:63" x14ac:dyDescent="0.3">
      <c r="A631" s="336">
        <v>135301</v>
      </c>
      <c r="B631" s="277" t="s">
        <v>1945</v>
      </c>
      <c r="C631" s="337" t="s">
        <v>264</v>
      </c>
      <c r="D631" s="338">
        <v>4.29</v>
      </c>
      <c r="E631" s="339"/>
      <c r="F631" s="339"/>
      <c r="G631" s="339" t="s">
        <v>892</v>
      </c>
      <c r="H631" s="281">
        <v>345</v>
      </c>
      <c r="I631" s="340">
        <v>103003</v>
      </c>
      <c r="J631" s="341">
        <v>4.29</v>
      </c>
      <c r="K631" s="342">
        <v>153</v>
      </c>
      <c r="L631" s="285">
        <f>IF(tabItens[[#This Row],[Média]] &gt; 0, tabItens[[#This Row],[QTDE ATUAL]] / tabItens[[#This Row],[Média]],999.9)</f>
        <v>22.622950819672131</v>
      </c>
      <c r="M631" s="286">
        <v>0</v>
      </c>
      <c r="N631" s="287">
        <f>tabItens[[#This Row],[VALOR UNIT.]] * tabItens[[#This Row],[LC]]</f>
        <v>0</v>
      </c>
      <c r="O631" s="344" t="s">
        <v>2123</v>
      </c>
      <c r="P631" s="289"/>
      <c r="Q631" s="345"/>
      <c r="R631" s="343"/>
      <c r="S631" s="346"/>
      <c r="T631" s="292">
        <f>ROUNDDOWN(IFERROR(tabItens[[#This Row],[ATA DT.VALID.]] - $D$1,0) / 30,0)</f>
        <v>-1507</v>
      </c>
      <c r="U631" s="277" t="s">
        <v>1008</v>
      </c>
      <c r="V631" s="293">
        <v>1</v>
      </c>
      <c r="W631" s="294" t="s">
        <v>2105</v>
      </c>
      <c r="X631" s="295">
        <v>61</v>
      </c>
      <c r="Y631" s="296">
        <v>8</v>
      </c>
      <c r="Z631" s="297"/>
      <c r="AA631" s="298"/>
      <c r="AB631" s="299"/>
      <c r="AC631" s="299"/>
      <c r="AD631" s="298"/>
      <c r="AE631" s="299"/>
      <c r="AF631" s="292"/>
      <c r="AG631" s="300" t="s">
        <v>904</v>
      </c>
      <c r="AH631" s="301"/>
      <c r="AI631" s="292">
        <v>62</v>
      </c>
      <c r="AJ631" s="301">
        <v>45180</v>
      </c>
      <c r="AK631" s="301">
        <v>43277</v>
      </c>
      <c r="AL631" s="301">
        <v>45145</v>
      </c>
      <c r="AM631" s="346"/>
      <c r="AN631" s="339"/>
      <c r="AO631" s="302" t="str">
        <f>_xlfn.IFNA(IF(VLOOKUP(tabItens[[#This Row],[CÓDIGO]],tabExcluirDoEstoque[#Data],1,FALSE),"sim",""),"")</f>
        <v/>
      </c>
      <c r="AP631" s="303" t="str">
        <f ca="1">IF(OR(ISBLANK(tabItens[[#This Row],[ATA DT.VALID.]]),tabItens[[#This Row],[ATA DT.VALID.]]="",tabItens[[#This Row],[ATA DT.VALID.]]=" "),"",IF(TYPE(tabItens[[#This Row],[ATA DT.VALID.]])=1,ROUNDUP((tabItens[[#This Row],[ATA DT.VALID.]]-TODAY())/7,0),""))</f>
        <v/>
      </c>
      <c r="AQ631" s="304">
        <v>0</v>
      </c>
      <c r="AR631" s="305" t="str">
        <f>IF(ISBLANK(tabItens[[#This Row],[CÓDIGO]]),"",IFERROR(VLOOKUP(tabItens[[#This Row],[CÓDIGO]],Consumo!$C$3:$AC$862,26,FALSE),0))</f>
        <v>09.2023</v>
      </c>
      <c r="AS631" s="306">
        <f>SUMIF(Consumo!$C$3:$C$862,tabItens[[#This Row],[CÓDIGO]],Consumo!$N$3:$N$862) + SUMIF(Consumo!$C$3:$C$862,tabItens[[#This Row],[CÓDIGO]],Consumo!$O$3:$O$862) + SUMIF(Consumo!$C$3:$C$862,tabItens[[#This Row],[CÓDIGO]],Consumo!$P$3:$P$862) + SUMIF(Consumo!$C$3:$C$862,tabItens[[#This Row],[CÓDIGO]],Consumo!$Q$3:$Q$862)</f>
        <v>20</v>
      </c>
      <c r="AT631" s="306">
        <f>SUMIF(Consumo!$C$3:$C$862,tabItens[[#This Row],[CÓDIGO]],Consumo!$Z$3:$Z$862)</f>
        <v>183</v>
      </c>
      <c r="AU631" s="307">
        <f>SUMIF(Consumo!$C$3:$C$862,tabItens[[#This Row],[CÓDIGO]],Consumo!$AA$3:$AA$862)</f>
        <v>40</v>
      </c>
      <c r="AV631" s="308">
        <f>SUMIF(Consumo!$C$3:$C$862,tabItens[[#This Row],[CÓDIGO]],Consumo!$Y$3:$Y$862)</f>
        <v>15.25</v>
      </c>
      <c r="AW631" s="281">
        <f>tabItens[[#This Row],[QTDE ATUAL]] + tabItens[[#This Row],[RC QTDE]] + tabItens[[#This Row],[AF SALDO]] + tabItens[[#This Row],[Recentes]]</f>
        <v>345</v>
      </c>
      <c r="AX631" s="309">
        <v>34</v>
      </c>
      <c r="AY631" s="309">
        <v>4</v>
      </c>
      <c r="AZ631" s="309">
        <f>IF(ISBLANK(tabItens[[#This Row],[CÓDIGO]]),"",tabItens[[#This Row],[PontoMês]] * (AZ$2+tabItens[[#This Row],[PontoQtM]]))</f>
        <v>136</v>
      </c>
      <c r="BA631" s="308">
        <f>tabItens[[#This Row],[PontoPed]] - tabItens[[#This Row],[Saldo]] + (1/10)</f>
        <v>-208.9</v>
      </c>
      <c r="BB631" s="308">
        <f xml:space="preserve"> tabItens[[#This Row],[PontoMês]] * BB$2 - tabItens[[#This Row],[QTDE ATUAL]] - (1/10)</f>
        <v>-311.10000000000002</v>
      </c>
      <c r="BC631" s="310">
        <f>IF( tabItens[[#This Row],[PontoPed]]&gt;0, IF(tabItens[[#This Row],[PontoPed]]&lt;1, 1, IF( tabItens[[#This Row],[Saldo]]&gt;tabItens[[#This Row],[PontoPed]], 0, (tabItens[[#This Row],[PontoPed]]-tabItens[[#This Row],[Saldo]])/tabItens[[#This Row],[PontoPed]] ) ), 0 )</f>
        <v>0</v>
      </c>
      <c r="BD631" s="311">
        <f>ROUNDDOWN(IF( OR( AND(tabItens[[#This Row],[PontoPed]]&lt;tabItens[[#This Row],[Saldo]],tabItens[[#This Row],[Saldo]]&gt;0), tabItens[[#This Row],[PontoPed]]=0), 99, IF(AND(tabItens[[#This Row],[Saldo]]=0,tabItens[[#This Row],[PontoPed]]&gt;0), 0, (1-tabItens[[#This Row],[PctAb]])*10 ) ),0)</f>
        <v>99</v>
      </c>
      <c r="BE631" s="312">
        <f>MAX(ROUNDDOWN( IF(tabItens[[#This Row],[Abaixo]] &gt; 0,   tabItens[[#This Row],[Abaixo]] + (tabItens[[#This Row],[PontoMês]] * IF( OR( ISBLANK(tabItens[[#This Row],[ATA Nº/ANO]]), tabItens[[#This Row],[ATA Nº/ANO]] = ""),BE$2,BE$1)),0),0),0)</f>
        <v>0</v>
      </c>
      <c r="BF63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1" s="313">
        <f>SUMIF(Consumo!$C$3:$C$862,tabItens[[#This Row],[CÓDIGO]],Consumo!$E$3:$E$862)</f>
        <v>0</v>
      </c>
      <c r="BH631" s="314">
        <f>IF(AND(tabItens[[#This Row],[Pend]] &gt; 0,tabItens[[#This Row],[Consumo]] &lt;&gt; 0), tabItens[[#This Row],[Pend]] / tabItens[[#This Row],[Consumo]], 0 )</f>
        <v>0</v>
      </c>
      <c r="BI631" s="313"/>
      <c r="BJ631" s="313"/>
      <c r="BK631" s="315" t="s">
        <v>907</v>
      </c>
    </row>
    <row r="632" spans="1:63" x14ac:dyDescent="0.3">
      <c r="A632" s="336">
        <v>135302</v>
      </c>
      <c r="B632" s="277" t="s">
        <v>1946</v>
      </c>
      <c r="C632" s="337" t="s">
        <v>264</v>
      </c>
      <c r="D632" s="338">
        <v>3.58</v>
      </c>
      <c r="E632" s="339"/>
      <c r="F632" s="339"/>
      <c r="G632" s="339" t="s">
        <v>892</v>
      </c>
      <c r="H632" s="281">
        <v>593</v>
      </c>
      <c r="I632" s="340">
        <v>103003</v>
      </c>
      <c r="J632" s="341">
        <v>3.58</v>
      </c>
      <c r="K632" s="342">
        <v>203</v>
      </c>
      <c r="L632" s="285">
        <f>IF(tabItens[[#This Row],[Média]] &gt; 0, tabItens[[#This Row],[QTDE ATUAL]] / tabItens[[#This Row],[Média]],999.9)</f>
        <v>35.758793969849251</v>
      </c>
      <c r="M632" s="286">
        <v>0</v>
      </c>
      <c r="N632" s="287">
        <f>tabItens[[#This Row],[VALOR UNIT.]] * tabItens[[#This Row],[LC]]</f>
        <v>0</v>
      </c>
      <c r="O632" s="344" t="s">
        <v>2123</v>
      </c>
      <c r="P632" s="289"/>
      <c r="Q632" s="345"/>
      <c r="R632" s="343"/>
      <c r="S632" s="346"/>
      <c r="T632" s="292">
        <f>ROUNDDOWN(IFERROR(tabItens[[#This Row],[ATA DT.VALID.]] - $D$1,0) / 30,0)</f>
        <v>-1507</v>
      </c>
      <c r="U632" s="277" t="s">
        <v>1008</v>
      </c>
      <c r="V632" s="293">
        <v>1</v>
      </c>
      <c r="W632" s="294" t="s">
        <v>2105</v>
      </c>
      <c r="X632" s="295">
        <v>61</v>
      </c>
      <c r="Y632" s="296">
        <v>8</v>
      </c>
      <c r="Z632" s="297"/>
      <c r="AA632" s="298"/>
      <c r="AB632" s="299"/>
      <c r="AC632" s="299"/>
      <c r="AD632" s="298"/>
      <c r="AE632" s="299"/>
      <c r="AF632" s="292"/>
      <c r="AG632" s="300" t="s">
        <v>904</v>
      </c>
      <c r="AH632" s="301"/>
      <c r="AI632" s="292">
        <v>72</v>
      </c>
      <c r="AJ632" s="301">
        <v>44188</v>
      </c>
      <c r="AK632" s="301">
        <v>43277</v>
      </c>
      <c r="AL632" s="301">
        <v>44133</v>
      </c>
      <c r="AM632" s="346"/>
      <c r="AN632" s="339"/>
      <c r="AO632" s="302" t="str">
        <f>_xlfn.IFNA(IF(VLOOKUP(tabItens[[#This Row],[CÓDIGO]],tabExcluirDoEstoque[#Data],1,FALSE),"sim",""),"")</f>
        <v/>
      </c>
      <c r="AP632" s="303" t="str">
        <f ca="1">IF(OR(ISBLANK(tabItens[[#This Row],[ATA DT.VALID.]]),tabItens[[#This Row],[ATA DT.VALID.]]="",tabItens[[#This Row],[ATA DT.VALID.]]=" "),"",IF(TYPE(tabItens[[#This Row],[ATA DT.VALID.]])=1,ROUNDUP((tabItens[[#This Row],[ATA DT.VALID.]]-TODAY())/7,0),""))</f>
        <v/>
      </c>
      <c r="AQ632" s="304">
        <v>0</v>
      </c>
      <c r="AR632" s="305" t="str">
        <f>IF(ISBLANK(tabItens[[#This Row],[CÓDIGO]]),"",IFERROR(VLOOKUP(tabItens[[#This Row],[CÓDIGO]],Consumo!$C$3:$AC$862,26,FALSE),0))</f>
        <v>05.2023</v>
      </c>
      <c r="AS632" s="306">
        <f>SUMIF(Consumo!$C$3:$C$862,tabItens[[#This Row],[CÓDIGO]],Consumo!$N$3:$N$862) + SUMIF(Consumo!$C$3:$C$862,tabItens[[#This Row],[CÓDIGO]],Consumo!$O$3:$O$862) + SUMIF(Consumo!$C$3:$C$862,tabItens[[#This Row],[CÓDIGO]],Consumo!$P$3:$P$862) + SUMIF(Consumo!$C$3:$C$862,tabItens[[#This Row],[CÓDIGO]],Consumo!$Q$3:$Q$862)</f>
        <v>0</v>
      </c>
      <c r="AT632" s="306">
        <f>SUMIF(Consumo!$C$3:$C$862,tabItens[[#This Row],[CÓDIGO]],Consumo!$Z$3:$Z$862)</f>
        <v>213</v>
      </c>
      <c r="AU632" s="307">
        <f>SUMIF(Consumo!$C$3:$C$862,tabItens[[#This Row],[CÓDIGO]],Consumo!$AA$3:$AA$862)</f>
        <v>80</v>
      </c>
      <c r="AV632" s="308">
        <f>SUMIF(Consumo!$C$3:$C$862,tabItens[[#This Row],[CÓDIGO]],Consumo!$Y$3:$Y$862)</f>
        <v>16.583333333333332</v>
      </c>
      <c r="AW632" s="281">
        <f>tabItens[[#This Row],[QTDE ATUAL]] + tabItens[[#This Row],[RC QTDE]] + tabItens[[#This Row],[AF SALDO]] + tabItens[[#This Row],[Recentes]]</f>
        <v>593</v>
      </c>
      <c r="AX632" s="309">
        <v>19</v>
      </c>
      <c r="AY632" s="309">
        <v>4</v>
      </c>
      <c r="AZ632" s="309">
        <f>IF(ISBLANK(tabItens[[#This Row],[CÓDIGO]]),"",tabItens[[#This Row],[PontoMês]] * (AZ$2+tabItens[[#This Row],[PontoQtM]]))</f>
        <v>76</v>
      </c>
      <c r="BA632" s="308">
        <f>tabItens[[#This Row],[PontoPed]] - tabItens[[#This Row],[Saldo]] + (1/10)</f>
        <v>-516.9</v>
      </c>
      <c r="BB632" s="308">
        <f xml:space="preserve"> tabItens[[#This Row],[PontoMês]] * BB$2 - tabItens[[#This Row],[QTDE ATUAL]] - (1/10)</f>
        <v>-574.1</v>
      </c>
      <c r="BC632" s="310">
        <f>IF( tabItens[[#This Row],[PontoPed]]&gt;0, IF(tabItens[[#This Row],[PontoPed]]&lt;1, 1, IF( tabItens[[#This Row],[Saldo]]&gt;tabItens[[#This Row],[PontoPed]], 0, (tabItens[[#This Row],[PontoPed]]-tabItens[[#This Row],[Saldo]])/tabItens[[#This Row],[PontoPed]] ) ), 0 )</f>
        <v>0</v>
      </c>
      <c r="BD632" s="311">
        <f>ROUNDDOWN(IF( OR( AND(tabItens[[#This Row],[PontoPed]]&lt;tabItens[[#This Row],[Saldo]],tabItens[[#This Row],[Saldo]]&gt;0), tabItens[[#This Row],[PontoPed]]=0), 99, IF(AND(tabItens[[#This Row],[Saldo]]=0,tabItens[[#This Row],[PontoPed]]&gt;0), 0, (1-tabItens[[#This Row],[PctAb]])*10 ) ),0)</f>
        <v>99</v>
      </c>
      <c r="BE632" s="312">
        <f>MAX(ROUNDDOWN( IF(tabItens[[#This Row],[Abaixo]] &gt; 0,   tabItens[[#This Row],[Abaixo]] + (tabItens[[#This Row],[PontoMês]] * IF( OR( ISBLANK(tabItens[[#This Row],[ATA Nº/ANO]]), tabItens[[#This Row],[ATA Nº/ANO]] = ""),BE$2,BE$1)),0),0),0)</f>
        <v>0</v>
      </c>
      <c r="BF63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2" s="313">
        <f>SUMIF(Consumo!$C$3:$C$862,tabItens[[#This Row],[CÓDIGO]],Consumo!$E$3:$E$862)</f>
        <v>0</v>
      </c>
      <c r="BH632" s="314">
        <f>IF(AND(tabItens[[#This Row],[Pend]] &gt; 0,tabItens[[#This Row],[Consumo]] &lt;&gt; 0), tabItens[[#This Row],[Pend]] / tabItens[[#This Row],[Consumo]], 0 )</f>
        <v>0</v>
      </c>
      <c r="BI632" s="313"/>
      <c r="BJ632" s="313"/>
      <c r="BK632" s="315" t="s">
        <v>907</v>
      </c>
    </row>
    <row r="633" spans="1:63" x14ac:dyDescent="0.3">
      <c r="A633" s="336">
        <v>13092</v>
      </c>
      <c r="B633" s="277" t="s">
        <v>1044</v>
      </c>
      <c r="C633" s="337" t="s">
        <v>264</v>
      </c>
      <c r="D633" s="338">
        <v>13.5</v>
      </c>
      <c r="E633" s="339"/>
      <c r="F633" s="339"/>
      <c r="G633" s="339" t="s">
        <v>892</v>
      </c>
      <c r="H633" s="281">
        <v>180</v>
      </c>
      <c r="I633" s="340">
        <v>103003</v>
      </c>
      <c r="J633" s="341">
        <v>13.5</v>
      </c>
      <c r="K633" s="342">
        <v>46</v>
      </c>
      <c r="L633" s="285">
        <f>IF(tabItens[[#This Row],[Média]] &gt; 0, tabItens[[#This Row],[QTDE ATUAL]] / tabItens[[#This Row],[Média]],999.9)</f>
        <v>51.428571428571431</v>
      </c>
      <c r="M633" s="286">
        <v>0</v>
      </c>
      <c r="N633" s="287">
        <f>tabItens[[#This Row],[VALOR UNIT.]] * tabItens[[#This Row],[LC]]</f>
        <v>0</v>
      </c>
      <c r="O633" s="344" t="s">
        <v>2123</v>
      </c>
      <c r="P633" s="289"/>
      <c r="Q633" s="345"/>
      <c r="R633" s="343"/>
      <c r="S633" s="346"/>
      <c r="T633" s="292">
        <f>ROUNDDOWN(IFERROR(tabItens[[#This Row],[ATA DT.VALID.]] - $D$1,0) / 30,0)</f>
        <v>-1507</v>
      </c>
      <c r="U633" s="277" t="s">
        <v>1045</v>
      </c>
      <c r="V633" s="293">
        <v>1</v>
      </c>
      <c r="W633" s="294" t="s">
        <v>2105</v>
      </c>
      <c r="X633" s="295">
        <v>61</v>
      </c>
      <c r="Y633" s="296">
        <v>11</v>
      </c>
      <c r="Z633" s="297"/>
      <c r="AA633" s="298"/>
      <c r="AB633" s="299"/>
      <c r="AC633" s="299"/>
      <c r="AD633" s="298"/>
      <c r="AE633" s="299"/>
      <c r="AF633" s="292"/>
      <c r="AG633" s="300" t="s">
        <v>904</v>
      </c>
      <c r="AH633" s="301"/>
      <c r="AI633" s="292">
        <v>16</v>
      </c>
      <c r="AJ633" s="301">
        <v>44533</v>
      </c>
      <c r="AK633" s="301" t="s">
        <v>892</v>
      </c>
      <c r="AL633" s="301">
        <v>44522</v>
      </c>
      <c r="AM633" s="346"/>
      <c r="AN633" s="339"/>
      <c r="AO633" s="302" t="str">
        <f>_xlfn.IFNA(IF(VLOOKUP(tabItens[[#This Row],[CÓDIGO]],tabExcluirDoEstoque[#Data],1,FALSE),"sim",""),"")</f>
        <v/>
      </c>
      <c r="AP633" s="303" t="str">
        <f ca="1">IF(OR(ISBLANK(tabItens[[#This Row],[ATA DT.VALID.]]),tabItens[[#This Row],[ATA DT.VALID.]]="",tabItens[[#This Row],[ATA DT.VALID.]]=" "),"",IF(TYPE(tabItens[[#This Row],[ATA DT.VALID.]])=1,ROUNDUP((tabItens[[#This Row],[ATA DT.VALID.]]-TODAY())/7,0),""))</f>
        <v/>
      </c>
      <c r="AQ633" s="304">
        <v>0</v>
      </c>
      <c r="AR633" s="305" t="str">
        <f>IF(ISBLANK(tabItens[[#This Row],[CÓDIGO]]),"",IFERROR(VLOOKUP(tabItens[[#This Row],[CÓDIGO]],Consumo!$C$3:$AC$862,26,FALSE),0))</f>
        <v>09.2023</v>
      </c>
      <c r="AS633" s="306">
        <f>SUMIF(Consumo!$C$3:$C$862,tabItens[[#This Row],[CÓDIGO]],Consumo!$N$3:$N$862) + SUMIF(Consumo!$C$3:$C$862,tabItens[[#This Row],[CÓDIGO]],Consumo!$O$3:$O$862) + SUMIF(Consumo!$C$3:$C$862,tabItens[[#This Row],[CÓDIGO]],Consumo!$P$3:$P$862) + SUMIF(Consumo!$C$3:$C$862,tabItens[[#This Row],[CÓDIGO]],Consumo!$Q$3:$Q$862)</f>
        <v>30</v>
      </c>
      <c r="AT633" s="306">
        <f>SUMIF(Consumo!$C$3:$C$862,tabItens[[#This Row],[CÓDIGO]],Consumo!$Z$3:$Z$862)</f>
        <v>47</v>
      </c>
      <c r="AU633" s="307">
        <f>SUMIF(Consumo!$C$3:$C$862,tabItens[[#This Row],[CÓDIGO]],Consumo!$AA$3:$AA$862)</f>
        <v>20</v>
      </c>
      <c r="AV633" s="308">
        <f>SUMIF(Consumo!$C$3:$C$862,tabItens[[#This Row],[CÓDIGO]],Consumo!$Y$3:$Y$862)</f>
        <v>3.5</v>
      </c>
      <c r="AW633" s="281">
        <f>tabItens[[#This Row],[QTDE ATUAL]] + tabItens[[#This Row],[RC QTDE]] + tabItens[[#This Row],[AF SALDO]] + tabItens[[#This Row],[Recentes]]</f>
        <v>180</v>
      </c>
      <c r="AX633" s="309">
        <v>9</v>
      </c>
      <c r="AY633" s="309">
        <v>4</v>
      </c>
      <c r="AZ633" s="309">
        <f>IF(ISBLANK(tabItens[[#This Row],[CÓDIGO]]),"",tabItens[[#This Row],[PontoMês]] * (AZ$2+tabItens[[#This Row],[PontoQtM]]))</f>
        <v>36</v>
      </c>
      <c r="BA633" s="308">
        <f>tabItens[[#This Row],[PontoPed]] - tabItens[[#This Row],[Saldo]] + (1/10)</f>
        <v>-143.9</v>
      </c>
      <c r="BB633" s="308">
        <f xml:space="preserve"> tabItens[[#This Row],[PontoMês]] * BB$2 - tabItens[[#This Row],[QTDE ATUAL]] - (1/10)</f>
        <v>-171.1</v>
      </c>
      <c r="BC633" s="310">
        <f>IF( tabItens[[#This Row],[PontoPed]]&gt;0, IF(tabItens[[#This Row],[PontoPed]]&lt;1, 1, IF( tabItens[[#This Row],[Saldo]]&gt;tabItens[[#This Row],[PontoPed]], 0, (tabItens[[#This Row],[PontoPed]]-tabItens[[#This Row],[Saldo]])/tabItens[[#This Row],[PontoPed]] ) ), 0 )</f>
        <v>0</v>
      </c>
      <c r="BD633" s="311">
        <f>ROUNDDOWN(IF( OR( AND(tabItens[[#This Row],[PontoPed]]&lt;tabItens[[#This Row],[Saldo]],tabItens[[#This Row],[Saldo]]&gt;0), tabItens[[#This Row],[PontoPed]]=0), 99, IF(AND(tabItens[[#This Row],[Saldo]]=0,tabItens[[#This Row],[PontoPed]]&gt;0), 0, (1-tabItens[[#This Row],[PctAb]])*10 ) ),0)</f>
        <v>99</v>
      </c>
      <c r="BE633" s="312">
        <f>MAX(ROUNDDOWN( IF(tabItens[[#This Row],[Abaixo]] &gt; 0,   tabItens[[#This Row],[Abaixo]] + (tabItens[[#This Row],[PontoMês]] * IF( OR( ISBLANK(tabItens[[#This Row],[ATA Nº/ANO]]), tabItens[[#This Row],[ATA Nº/ANO]] = ""),BE$2,BE$1)),0),0),0)</f>
        <v>0</v>
      </c>
      <c r="BF63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3" s="313">
        <f>SUMIF(Consumo!$C$3:$C$862,tabItens[[#This Row],[CÓDIGO]],Consumo!$E$3:$E$862)</f>
        <v>0</v>
      </c>
      <c r="BH633" s="314">
        <f>IF(AND(tabItens[[#This Row],[Pend]] &gt; 0,tabItens[[#This Row],[Consumo]] &lt;&gt; 0), tabItens[[#This Row],[Pend]] / tabItens[[#This Row],[Consumo]], 0 )</f>
        <v>0</v>
      </c>
      <c r="BI633" s="313"/>
      <c r="BJ633" s="313"/>
      <c r="BK633" s="315" t="s">
        <v>907</v>
      </c>
    </row>
    <row r="634" spans="1:63" x14ac:dyDescent="0.3">
      <c r="A634" s="336">
        <v>13117</v>
      </c>
      <c r="B634" s="277" t="s">
        <v>1054</v>
      </c>
      <c r="C634" s="337" t="s">
        <v>264</v>
      </c>
      <c r="D634" s="338">
        <v>30</v>
      </c>
      <c r="E634" s="339"/>
      <c r="F634" s="339"/>
      <c r="G634" s="339" t="s">
        <v>892</v>
      </c>
      <c r="H634" s="281">
        <v>104</v>
      </c>
      <c r="I634" s="340">
        <v>103003</v>
      </c>
      <c r="J634" s="341">
        <v>30</v>
      </c>
      <c r="K634" s="342">
        <v>23</v>
      </c>
      <c r="L634" s="285">
        <f>IF(tabItens[[#This Row],[Média]] &gt; 0, tabItens[[#This Row],[QTDE ATUAL]] / tabItens[[#This Row],[Média]],999.9)</f>
        <v>73.411764705882348</v>
      </c>
      <c r="M634" s="286">
        <v>0</v>
      </c>
      <c r="N634" s="287">
        <f>tabItens[[#This Row],[VALOR UNIT.]] * tabItens[[#This Row],[LC]]</f>
        <v>0</v>
      </c>
      <c r="O634" s="344" t="s">
        <v>2123</v>
      </c>
      <c r="P634" s="289"/>
      <c r="Q634" s="345"/>
      <c r="R634" s="343"/>
      <c r="S634" s="346"/>
      <c r="T634" s="292">
        <f>ROUNDDOWN(IFERROR(tabItens[[#This Row],[ATA DT.VALID.]] - $D$1,0) / 30,0)</f>
        <v>-1507</v>
      </c>
      <c r="U634" s="277" t="s">
        <v>1053</v>
      </c>
      <c r="V634" s="293">
        <v>1</v>
      </c>
      <c r="W634" s="294" t="s">
        <v>2105</v>
      </c>
      <c r="X634" s="295">
        <v>61</v>
      </c>
      <c r="Y634" s="296">
        <v>15</v>
      </c>
      <c r="Z634" s="297"/>
      <c r="AA634" s="298"/>
      <c r="AB634" s="299"/>
      <c r="AC634" s="299"/>
      <c r="AD634" s="298"/>
      <c r="AE634" s="299"/>
      <c r="AF634" s="292"/>
      <c r="AG634" s="300" t="s">
        <v>904</v>
      </c>
      <c r="AH634" s="301"/>
      <c r="AI634" s="292">
        <v>10</v>
      </c>
      <c r="AJ634" s="301">
        <v>44144</v>
      </c>
      <c r="AK634" s="301" t="s">
        <v>892</v>
      </c>
      <c r="AL634" s="301">
        <v>44946</v>
      </c>
      <c r="AM634" s="346"/>
      <c r="AN634" s="339"/>
      <c r="AO634" s="302" t="str">
        <f>_xlfn.IFNA(IF(VLOOKUP(tabItens[[#This Row],[CÓDIGO]],tabExcluirDoEstoque[#Data],1,FALSE),"sim",""),"")</f>
        <v/>
      </c>
      <c r="AP634" s="303" t="str">
        <f ca="1">IF(OR(ISBLANK(tabItens[[#This Row],[ATA DT.VALID.]]),tabItens[[#This Row],[ATA DT.VALID.]]="",tabItens[[#This Row],[ATA DT.VALID.]]=" "),"",IF(TYPE(tabItens[[#This Row],[ATA DT.VALID.]])=1,ROUNDUP((tabItens[[#This Row],[ATA DT.VALID.]]-TODAY())/7,0),""))</f>
        <v/>
      </c>
      <c r="AQ634" s="304">
        <v>0</v>
      </c>
      <c r="AR634" s="305" t="str">
        <f>IF(ISBLANK(tabItens[[#This Row],[CÓDIGO]]),"",IFERROR(VLOOKUP(tabItens[[#This Row],[CÓDIGO]],Consumo!$C$3:$AC$862,26,FALSE),0))</f>
        <v>05.2023</v>
      </c>
      <c r="AS634" s="306">
        <f>SUMIF(Consumo!$C$3:$C$862,tabItens[[#This Row],[CÓDIGO]],Consumo!$N$3:$N$862) + SUMIF(Consumo!$C$3:$C$862,tabItens[[#This Row],[CÓDIGO]],Consumo!$O$3:$O$862) + SUMIF(Consumo!$C$3:$C$862,tabItens[[#This Row],[CÓDIGO]],Consumo!$P$3:$P$862) + SUMIF(Consumo!$C$3:$C$862,tabItens[[#This Row],[CÓDIGO]],Consumo!$Q$3:$Q$862)</f>
        <v>0</v>
      </c>
      <c r="AT634" s="306">
        <f>SUMIF(Consumo!$C$3:$C$862,tabItens[[#This Row],[CÓDIGO]],Consumo!$Z$3:$Z$862)</f>
        <v>23</v>
      </c>
      <c r="AU634" s="307">
        <f>SUMIF(Consumo!$C$3:$C$862,tabItens[[#This Row],[CÓDIGO]],Consumo!$AA$3:$AA$862)</f>
        <v>17</v>
      </c>
      <c r="AV634" s="308">
        <f>SUMIF(Consumo!$C$3:$C$862,tabItens[[#This Row],[CÓDIGO]],Consumo!$Y$3:$Y$862)</f>
        <v>1.4166666666666667</v>
      </c>
      <c r="AW634" s="281">
        <f>tabItens[[#This Row],[QTDE ATUAL]] + tabItens[[#This Row],[RC QTDE]] + tabItens[[#This Row],[AF SALDO]] + tabItens[[#This Row],[Recentes]]</f>
        <v>104</v>
      </c>
      <c r="AX634" s="309">
        <v>9</v>
      </c>
      <c r="AY634" s="309">
        <v>4</v>
      </c>
      <c r="AZ634" s="309">
        <f>IF(ISBLANK(tabItens[[#This Row],[CÓDIGO]]),"",tabItens[[#This Row],[PontoMês]] * (AZ$2+tabItens[[#This Row],[PontoQtM]]))</f>
        <v>36</v>
      </c>
      <c r="BA634" s="308">
        <f>tabItens[[#This Row],[PontoPed]] - tabItens[[#This Row],[Saldo]] + (1/10)</f>
        <v>-67.900000000000006</v>
      </c>
      <c r="BB634" s="308">
        <f xml:space="preserve"> tabItens[[#This Row],[PontoMês]] * BB$2 - tabItens[[#This Row],[QTDE ATUAL]] - (1/10)</f>
        <v>-95.1</v>
      </c>
      <c r="BC634" s="310">
        <f>IF( tabItens[[#This Row],[PontoPed]]&gt;0, IF(tabItens[[#This Row],[PontoPed]]&lt;1, 1, IF( tabItens[[#This Row],[Saldo]]&gt;tabItens[[#This Row],[PontoPed]], 0, (tabItens[[#This Row],[PontoPed]]-tabItens[[#This Row],[Saldo]])/tabItens[[#This Row],[PontoPed]] ) ), 0 )</f>
        <v>0</v>
      </c>
      <c r="BD634" s="311">
        <f>ROUNDDOWN(IF( OR( AND(tabItens[[#This Row],[PontoPed]]&lt;tabItens[[#This Row],[Saldo]],tabItens[[#This Row],[Saldo]]&gt;0), tabItens[[#This Row],[PontoPed]]=0), 99, IF(AND(tabItens[[#This Row],[Saldo]]=0,tabItens[[#This Row],[PontoPed]]&gt;0), 0, (1-tabItens[[#This Row],[PctAb]])*10 ) ),0)</f>
        <v>99</v>
      </c>
      <c r="BE634" s="312">
        <f>MAX(ROUNDDOWN( IF(tabItens[[#This Row],[Abaixo]] &gt; 0,   tabItens[[#This Row],[Abaixo]] + (tabItens[[#This Row],[PontoMês]] * IF( OR( ISBLANK(tabItens[[#This Row],[ATA Nº/ANO]]), tabItens[[#This Row],[ATA Nº/ANO]] = ""),BE$2,BE$1)),0),0),0)</f>
        <v>0</v>
      </c>
      <c r="BF63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4" s="313">
        <f>SUMIF(Consumo!$C$3:$C$862,tabItens[[#This Row],[CÓDIGO]],Consumo!$E$3:$E$862)</f>
        <v>0</v>
      </c>
      <c r="BH634" s="314">
        <f>IF(AND(tabItens[[#This Row],[Pend]] &gt; 0,tabItens[[#This Row],[Consumo]] &lt;&gt; 0), tabItens[[#This Row],[Pend]] / tabItens[[#This Row],[Consumo]], 0 )</f>
        <v>0</v>
      </c>
      <c r="BI634" s="313"/>
      <c r="BJ634" s="313"/>
      <c r="BK634" s="315" t="s">
        <v>907</v>
      </c>
    </row>
    <row r="635" spans="1:63" x14ac:dyDescent="0.3">
      <c r="A635" s="336">
        <v>15066</v>
      </c>
      <c r="B635" s="277" t="s">
        <v>1124</v>
      </c>
      <c r="C635" s="337" t="s">
        <v>264</v>
      </c>
      <c r="D635" s="338">
        <v>39</v>
      </c>
      <c r="E635" s="339"/>
      <c r="F635" s="339"/>
      <c r="G635" s="339" t="s">
        <v>892</v>
      </c>
      <c r="H635" s="281">
        <v>129</v>
      </c>
      <c r="I635" s="340">
        <v>103003</v>
      </c>
      <c r="J635" s="341">
        <v>39</v>
      </c>
      <c r="K635" s="342">
        <v>157</v>
      </c>
      <c r="L635" s="285">
        <f>IF(tabItens[[#This Row],[Média]] &gt; 0, tabItens[[#This Row],[QTDE ATUAL]] / tabItens[[#This Row],[Média]],999.9)</f>
        <v>10.901408450704224</v>
      </c>
      <c r="M635" s="286">
        <v>0</v>
      </c>
      <c r="N635" s="287">
        <f>tabItens[[#This Row],[VALOR UNIT.]] * tabItens[[#This Row],[LC]]</f>
        <v>0</v>
      </c>
      <c r="O635" s="344" t="s">
        <v>2123</v>
      </c>
      <c r="P635" s="289"/>
      <c r="Q635" s="345"/>
      <c r="R635" s="343"/>
      <c r="S635" s="346"/>
      <c r="T635" s="292">
        <f>ROUNDDOWN(IFERROR(tabItens[[#This Row],[ATA DT.VALID.]] - $D$1,0) / 30,0)</f>
        <v>-1507</v>
      </c>
      <c r="U635" s="277" t="s">
        <v>1053</v>
      </c>
      <c r="V635" s="293">
        <v>1</v>
      </c>
      <c r="W635" s="294" t="s">
        <v>2105</v>
      </c>
      <c r="X635" s="295">
        <v>61</v>
      </c>
      <c r="Y635" s="296">
        <v>15</v>
      </c>
      <c r="Z635" s="297"/>
      <c r="AA635" s="298"/>
      <c r="AB635" s="299"/>
      <c r="AC635" s="299"/>
      <c r="AD635" s="298"/>
      <c r="AE635" s="299"/>
      <c r="AF635" s="292"/>
      <c r="AG635" s="300" t="s">
        <v>904</v>
      </c>
      <c r="AH635" s="301"/>
      <c r="AI635" s="292">
        <v>48</v>
      </c>
      <c r="AJ635" s="301">
        <v>44613</v>
      </c>
      <c r="AK635" s="301" t="s">
        <v>892</v>
      </c>
      <c r="AL635" s="301">
        <v>44607</v>
      </c>
      <c r="AM635" s="346"/>
      <c r="AN635" s="339"/>
      <c r="AO635" s="302" t="str">
        <f>_xlfn.IFNA(IF(VLOOKUP(tabItens[[#This Row],[CÓDIGO]],tabExcluirDoEstoque[#Data],1,FALSE),"sim",""),"")</f>
        <v/>
      </c>
      <c r="AP635" s="303" t="str">
        <f ca="1">IF(OR(ISBLANK(tabItens[[#This Row],[ATA DT.VALID.]]),tabItens[[#This Row],[ATA DT.VALID.]]="",tabItens[[#This Row],[ATA DT.VALID.]]=" "),"",IF(TYPE(tabItens[[#This Row],[ATA DT.VALID.]])=1,ROUNDUP((tabItens[[#This Row],[ATA DT.VALID.]]-TODAY())/7,0),""))</f>
        <v/>
      </c>
      <c r="AQ635" s="304">
        <v>0</v>
      </c>
      <c r="AR635" s="305" t="str">
        <f>IF(ISBLANK(tabItens[[#This Row],[CÓDIGO]]),"",IFERROR(VLOOKUP(tabItens[[#This Row],[CÓDIGO]],Consumo!$C$3:$AC$862,26,FALSE),0))</f>
        <v>08.2023</v>
      </c>
      <c r="AS635" s="306">
        <f>SUMIF(Consumo!$C$3:$C$862,tabItens[[#This Row],[CÓDIGO]],Consumo!$N$3:$N$862) + SUMIF(Consumo!$C$3:$C$862,tabItens[[#This Row],[CÓDIGO]],Consumo!$O$3:$O$862) + SUMIF(Consumo!$C$3:$C$862,tabItens[[#This Row],[CÓDIGO]],Consumo!$P$3:$P$862) + SUMIF(Consumo!$C$3:$C$862,tabItens[[#This Row],[CÓDIGO]],Consumo!$Q$3:$Q$862)</f>
        <v>50</v>
      </c>
      <c r="AT635" s="306">
        <f>SUMIF(Consumo!$C$3:$C$862,tabItens[[#This Row],[CÓDIGO]],Consumo!$Z$3:$Z$862)</f>
        <v>145</v>
      </c>
      <c r="AU635" s="307">
        <f>SUMIF(Consumo!$C$3:$C$862,tabItens[[#This Row],[CÓDIGO]],Consumo!$AA$3:$AA$862)</f>
        <v>50</v>
      </c>
      <c r="AV635" s="308">
        <f>SUMIF(Consumo!$C$3:$C$862,tabItens[[#This Row],[CÓDIGO]],Consumo!$Y$3:$Y$862)</f>
        <v>11.833333333333334</v>
      </c>
      <c r="AW635" s="281">
        <f>tabItens[[#This Row],[QTDE ATUAL]] + tabItens[[#This Row],[RC QTDE]] + tabItens[[#This Row],[AF SALDO]] + tabItens[[#This Row],[Recentes]]</f>
        <v>129</v>
      </c>
      <c r="AX635" s="309">
        <v>17</v>
      </c>
      <c r="AY635" s="309">
        <v>4</v>
      </c>
      <c r="AZ635" s="309">
        <f>IF(ISBLANK(tabItens[[#This Row],[CÓDIGO]]),"",tabItens[[#This Row],[PontoMês]] * (AZ$2+tabItens[[#This Row],[PontoQtM]]))</f>
        <v>68</v>
      </c>
      <c r="BA635" s="308">
        <f>tabItens[[#This Row],[PontoPed]] - tabItens[[#This Row],[Saldo]] + (1/10)</f>
        <v>-60.9</v>
      </c>
      <c r="BB635" s="308">
        <f xml:space="preserve"> tabItens[[#This Row],[PontoMês]] * BB$2 - tabItens[[#This Row],[QTDE ATUAL]] - (1/10)</f>
        <v>-112.1</v>
      </c>
      <c r="BC635" s="310">
        <f>IF( tabItens[[#This Row],[PontoPed]]&gt;0, IF(tabItens[[#This Row],[PontoPed]]&lt;1, 1, IF( tabItens[[#This Row],[Saldo]]&gt;tabItens[[#This Row],[PontoPed]], 0, (tabItens[[#This Row],[PontoPed]]-tabItens[[#This Row],[Saldo]])/tabItens[[#This Row],[PontoPed]] ) ), 0 )</f>
        <v>0</v>
      </c>
      <c r="BD635" s="311">
        <f>ROUNDDOWN(IF( OR( AND(tabItens[[#This Row],[PontoPed]]&lt;tabItens[[#This Row],[Saldo]],tabItens[[#This Row],[Saldo]]&gt;0), tabItens[[#This Row],[PontoPed]]=0), 99, IF(AND(tabItens[[#This Row],[Saldo]]=0,tabItens[[#This Row],[PontoPed]]&gt;0), 0, (1-tabItens[[#This Row],[PctAb]])*10 ) ),0)</f>
        <v>99</v>
      </c>
      <c r="BE635" s="312">
        <f>MAX(ROUNDDOWN( IF(tabItens[[#This Row],[Abaixo]] &gt; 0,   tabItens[[#This Row],[Abaixo]] + (tabItens[[#This Row],[PontoMês]] * IF( OR( ISBLANK(tabItens[[#This Row],[ATA Nº/ANO]]), tabItens[[#This Row],[ATA Nº/ANO]] = ""),BE$2,BE$1)),0),0),0)</f>
        <v>0</v>
      </c>
      <c r="BF63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5" s="313">
        <f>SUMIF(Consumo!$C$3:$C$862,tabItens[[#This Row],[CÓDIGO]],Consumo!$E$3:$E$862)</f>
        <v>0</v>
      </c>
      <c r="BH635" s="314">
        <f>IF(AND(tabItens[[#This Row],[Pend]] &gt; 0,tabItens[[#This Row],[Consumo]] &lt;&gt; 0), tabItens[[#This Row],[Pend]] / tabItens[[#This Row],[Consumo]], 0 )</f>
        <v>0</v>
      </c>
      <c r="BI635" s="313"/>
      <c r="BJ635" s="313"/>
      <c r="BK635" s="315" t="s">
        <v>907</v>
      </c>
    </row>
    <row r="636" spans="1:63" x14ac:dyDescent="0.3">
      <c r="A636" s="336">
        <v>25630</v>
      </c>
      <c r="B636" s="277" t="s">
        <v>1248</v>
      </c>
      <c r="C636" s="337" t="s">
        <v>264</v>
      </c>
      <c r="D636" s="338">
        <v>62.87</v>
      </c>
      <c r="E636" s="339"/>
      <c r="F636" s="339"/>
      <c r="G636" s="339" t="s">
        <v>892</v>
      </c>
      <c r="H636" s="281">
        <v>124</v>
      </c>
      <c r="I636" s="340">
        <v>103003</v>
      </c>
      <c r="J636" s="341">
        <v>62.87</v>
      </c>
      <c r="K636" s="342">
        <v>58</v>
      </c>
      <c r="L636" s="285">
        <f>IF(tabItens[[#This Row],[Média]] &gt; 0, tabItens[[#This Row],[QTDE ATUAL]] / tabItens[[#This Row],[Média]],999.9)</f>
        <v>22.892307692307693</v>
      </c>
      <c r="M636" s="286">
        <v>0</v>
      </c>
      <c r="N636" s="287">
        <f>tabItens[[#This Row],[VALOR UNIT.]] * tabItens[[#This Row],[LC]]</f>
        <v>0</v>
      </c>
      <c r="O636" s="344" t="s">
        <v>2123</v>
      </c>
      <c r="P636" s="289"/>
      <c r="Q636" s="345"/>
      <c r="R636" s="343"/>
      <c r="S636" s="346"/>
      <c r="T636" s="292">
        <f>ROUNDDOWN(IFERROR(tabItens[[#This Row],[ATA DT.VALID.]] - $D$1,0) / 30,0)</f>
        <v>-1507</v>
      </c>
      <c r="U636" s="277" t="s">
        <v>1053</v>
      </c>
      <c r="V636" s="293">
        <v>1</v>
      </c>
      <c r="W636" s="294" t="s">
        <v>2105</v>
      </c>
      <c r="X636" s="295">
        <v>61</v>
      </c>
      <c r="Y636" s="296">
        <v>15</v>
      </c>
      <c r="Z636" s="297"/>
      <c r="AA636" s="298"/>
      <c r="AB636" s="299"/>
      <c r="AC636" s="299"/>
      <c r="AD636" s="298"/>
      <c r="AE636" s="299"/>
      <c r="AF636" s="292"/>
      <c r="AG636" s="300" t="s">
        <v>904</v>
      </c>
      <c r="AH636" s="301"/>
      <c r="AI636" s="292">
        <v>22</v>
      </c>
      <c r="AJ636" s="301">
        <v>44526</v>
      </c>
      <c r="AK636" s="301" t="s">
        <v>892</v>
      </c>
      <c r="AL636" s="301">
        <v>45096</v>
      </c>
      <c r="AM636" s="346"/>
      <c r="AN636" s="339"/>
      <c r="AO636" s="302" t="str">
        <f>_xlfn.IFNA(IF(VLOOKUP(tabItens[[#This Row],[CÓDIGO]],tabExcluirDoEstoque[#Data],1,FALSE),"sim",""),"")</f>
        <v/>
      </c>
      <c r="AP636" s="303" t="str">
        <f ca="1">IF(OR(ISBLANK(tabItens[[#This Row],[ATA DT.VALID.]]),tabItens[[#This Row],[ATA DT.VALID.]]="",tabItens[[#This Row],[ATA DT.VALID.]]=" "),"",IF(TYPE(tabItens[[#This Row],[ATA DT.VALID.]])=1,ROUNDUP((tabItens[[#This Row],[ATA DT.VALID.]]-TODAY())/7,0),""))</f>
        <v/>
      </c>
      <c r="AQ636" s="304">
        <v>0</v>
      </c>
      <c r="AR636" s="305" t="str">
        <f>IF(ISBLANK(tabItens[[#This Row],[CÓDIGO]]),"",IFERROR(VLOOKUP(tabItens[[#This Row],[CÓDIGO]],Consumo!$C$3:$AC$862,26,FALSE),0))</f>
        <v>08.2023</v>
      </c>
      <c r="AS636" s="306">
        <f>SUMIF(Consumo!$C$3:$C$862,tabItens[[#This Row],[CÓDIGO]],Consumo!$N$3:$N$862) + SUMIF(Consumo!$C$3:$C$862,tabItens[[#This Row],[CÓDIGO]],Consumo!$O$3:$O$862) + SUMIF(Consumo!$C$3:$C$862,tabItens[[#This Row],[CÓDIGO]],Consumo!$P$3:$P$862) + SUMIF(Consumo!$C$3:$C$862,tabItens[[#This Row],[CÓDIGO]],Consumo!$Q$3:$Q$862)</f>
        <v>10</v>
      </c>
      <c r="AT636" s="306">
        <f>SUMIF(Consumo!$C$3:$C$862,tabItens[[#This Row],[CÓDIGO]],Consumo!$Z$3:$Z$862)</f>
        <v>67</v>
      </c>
      <c r="AU636" s="307">
        <f>SUMIF(Consumo!$C$3:$C$862,tabItens[[#This Row],[CÓDIGO]],Consumo!$AA$3:$AA$862)</f>
        <v>18</v>
      </c>
      <c r="AV636" s="308">
        <f>SUMIF(Consumo!$C$3:$C$862,tabItens[[#This Row],[CÓDIGO]],Consumo!$Y$3:$Y$862)</f>
        <v>5.416666666666667</v>
      </c>
      <c r="AW636" s="281">
        <f>tabItens[[#This Row],[QTDE ATUAL]] + tabItens[[#This Row],[RC QTDE]] + tabItens[[#This Row],[AF SALDO]] + tabItens[[#This Row],[Recentes]]</f>
        <v>124</v>
      </c>
      <c r="AX636" s="309">
        <v>6</v>
      </c>
      <c r="AY636" s="309">
        <v>4</v>
      </c>
      <c r="AZ636" s="309">
        <f>IF(ISBLANK(tabItens[[#This Row],[CÓDIGO]]),"",tabItens[[#This Row],[PontoMês]] * (AZ$2+tabItens[[#This Row],[PontoQtM]]))</f>
        <v>24</v>
      </c>
      <c r="BA636" s="308">
        <f>tabItens[[#This Row],[PontoPed]] - tabItens[[#This Row],[Saldo]] + (1/10)</f>
        <v>-99.9</v>
      </c>
      <c r="BB636" s="308">
        <f xml:space="preserve"> tabItens[[#This Row],[PontoMês]] * BB$2 - tabItens[[#This Row],[QTDE ATUAL]] - (1/10)</f>
        <v>-118.1</v>
      </c>
      <c r="BC636" s="310">
        <f>IF( tabItens[[#This Row],[PontoPed]]&gt;0, IF(tabItens[[#This Row],[PontoPed]]&lt;1, 1, IF( tabItens[[#This Row],[Saldo]]&gt;tabItens[[#This Row],[PontoPed]], 0, (tabItens[[#This Row],[PontoPed]]-tabItens[[#This Row],[Saldo]])/tabItens[[#This Row],[PontoPed]] ) ), 0 )</f>
        <v>0</v>
      </c>
      <c r="BD636" s="311">
        <f>ROUNDDOWN(IF( OR( AND(tabItens[[#This Row],[PontoPed]]&lt;tabItens[[#This Row],[Saldo]],tabItens[[#This Row],[Saldo]]&gt;0), tabItens[[#This Row],[PontoPed]]=0), 99, IF(AND(tabItens[[#This Row],[Saldo]]=0,tabItens[[#This Row],[PontoPed]]&gt;0), 0, (1-tabItens[[#This Row],[PctAb]])*10 ) ),0)</f>
        <v>99</v>
      </c>
      <c r="BE636" s="312">
        <f>MAX(ROUNDDOWN( IF(tabItens[[#This Row],[Abaixo]] &gt; 0,   tabItens[[#This Row],[Abaixo]] + (tabItens[[#This Row],[PontoMês]] * IF( OR( ISBLANK(tabItens[[#This Row],[ATA Nº/ANO]]), tabItens[[#This Row],[ATA Nº/ANO]] = ""),BE$2,BE$1)),0),0),0)</f>
        <v>0</v>
      </c>
      <c r="BF63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6" s="313">
        <f>SUMIF(Consumo!$C$3:$C$862,tabItens[[#This Row],[CÓDIGO]],Consumo!$E$3:$E$862)</f>
        <v>0</v>
      </c>
      <c r="BH636" s="314">
        <f>IF(AND(tabItens[[#This Row],[Pend]] &gt; 0,tabItens[[#This Row],[Consumo]] &lt;&gt; 0), tabItens[[#This Row],[Pend]] / tabItens[[#This Row],[Consumo]], 0 )</f>
        <v>0</v>
      </c>
      <c r="BI636" s="313"/>
      <c r="BJ636" s="313"/>
      <c r="BK636" s="315" t="s">
        <v>907</v>
      </c>
    </row>
    <row r="637" spans="1:63" x14ac:dyDescent="0.3">
      <c r="A637" s="336">
        <v>80385</v>
      </c>
      <c r="B637" s="277" t="s">
        <v>1506</v>
      </c>
      <c r="C637" s="337" t="s">
        <v>848</v>
      </c>
      <c r="D637" s="338">
        <v>29.12</v>
      </c>
      <c r="E637" s="339"/>
      <c r="F637" s="339"/>
      <c r="G637" s="339" t="s">
        <v>892</v>
      </c>
      <c r="H637" s="281">
        <v>20</v>
      </c>
      <c r="I637" s="340">
        <v>103003</v>
      </c>
      <c r="J637" s="341">
        <v>29.12</v>
      </c>
      <c r="K637" s="342">
        <v>60</v>
      </c>
      <c r="L637" s="285">
        <f>IF(tabItens[[#This Row],[Média]] &gt; 0, tabItens[[#This Row],[QTDE ATUAL]] / tabItens[[#This Row],[Média]],999.9)</f>
        <v>4.5283018867924527</v>
      </c>
      <c r="M637" s="286">
        <v>0</v>
      </c>
      <c r="N637" s="287">
        <f>tabItens[[#This Row],[VALOR UNIT.]] * tabItens[[#This Row],[LC]]</f>
        <v>0</v>
      </c>
      <c r="O637" s="344" t="s">
        <v>2123</v>
      </c>
      <c r="P637" s="289"/>
      <c r="Q637" s="345"/>
      <c r="R637" s="343"/>
      <c r="S637" s="346"/>
      <c r="T637" s="292">
        <f>ROUNDDOWN(IFERROR(tabItens[[#This Row],[ATA DT.VALID.]] - $D$1,0) / 30,0)</f>
        <v>-1507</v>
      </c>
      <c r="U637" s="277" t="s">
        <v>1053</v>
      </c>
      <c r="V637" s="293">
        <v>1</v>
      </c>
      <c r="W637" s="294" t="s">
        <v>2105</v>
      </c>
      <c r="X637" s="295">
        <v>61</v>
      </c>
      <c r="Y637" s="296">
        <v>15</v>
      </c>
      <c r="Z637" s="297"/>
      <c r="AA637" s="298"/>
      <c r="AB637" s="299"/>
      <c r="AC637" s="299"/>
      <c r="AD637" s="298"/>
      <c r="AE637" s="299"/>
      <c r="AF637" s="292"/>
      <c r="AG637" s="300" t="s">
        <v>904</v>
      </c>
      <c r="AH637" s="301"/>
      <c r="AI637" s="292">
        <v>20</v>
      </c>
      <c r="AJ637" s="301">
        <v>44798</v>
      </c>
      <c r="AK637" s="301">
        <v>38169</v>
      </c>
      <c r="AL637" s="301">
        <v>44776</v>
      </c>
      <c r="AM637" s="346"/>
      <c r="AN637" s="339"/>
      <c r="AO637" s="302" t="str">
        <f>_xlfn.IFNA(IF(VLOOKUP(tabItens[[#This Row],[CÓDIGO]],tabExcluirDoEstoque[#Data],1,FALSE),"sim",""),"")</f>
        <v/>
      </c>
      <c r="AP637" s="303" t="str">
        <f ca="1">IF(OR(ISBLANK(tabItens[[#This Row],[ATA DT.VALID.]]),tabItens[[#This Row],[ATA DT.VALID.]]="",tabItens[[#This Row],[ATA DT.VALID.]]=" "),"",IF(TYPE(tabItens[[#This Row],[ATA DT.VALID.]])=1,ROUNDUP((tabItens[[#This Row],[ATA DT.VALID.]]-TODAY())/7,0),""))</f>
        <v/>
      </c>
      <c r="AQ637" s="304">
        <v>50</v>
      </c>
      <c r="AR637" s="305" t="str">
        <f>IF(ISBLANK(tabItens[[#This Row],[CÓDIGO]]),"",IFERROR(VLOOKUP(tabItens[[#This Row],[CÓDIGO]],Consumo!$C$3:$AC$862,26,FALSE),0))</f>
        <v>08.2023</v>
      </c>
      <c r="AS637" s="306">
        <f>SUMIF(Consumo!$C$3:$C$862,tabItens[[#This Row],[CÓDIGO]],Consumo!$N$3:$N$862) + SUMIF(Consumo!$C$3:$C$862,tabItens[[#This Row],[CÓDIGO]],Consumo!$O$3:$O$862) + SUMIF(Consumo!$C$3:$C$862,tabItens[[#This Row],[CÓDIGO]],Consumo!$P$3:$P$862) + SUMIF(Consumo!$C$3:$C$862,tabItens[[#This Row],[CÓDIGO]],Consumo!$Q$3:$Q$862)</f>
        <v>30</v>
      </c>
      <c r="AT637" s="306">
        <f>SUMIF(Consumo!$C$3:$C$862,tabItens[[#This Row],[CÓDIGO]],Consumo!$Z$3:$Z$862)</f>
        <v>60</v>
      </c>
      <c r="AU637" s="307">
        <f>SUMIF(Consumo!$C$3:$C$862,tabItens[[#This Row],[CÓDIGO]],Consumo!$AA$3:$AA$862)</f>
        <v>30</v>
      </c>
      <c r="AV637" s="308">
        <f>SUMIF(Consumo!$C$3:$C$862,tabItens[[#This Row],[CÓDIGO]],Consumo!$Y$3:$Y$862)</f>
        <v>4.416666666666667</v>
      </c>
      <c r="AW637" s="281">
        <f>tabItens[[#This Row],[QTDE ATUAL]] + tabItens[[#This Row],[RC QTDE]] + tabItens[[#This Row],[AF SALDO]] + tabItens[[#This Row],[Recentes]]</f>
        <v>70</v>
      </c>
      <c r="AX637" s="309">
        <v>3</v>
      </c>
      <c r="AY637" s="309">
        <v>4</v>
      </c>
      <c r="AZ637" s="309">
        <f>IF(ISBLANK(tabItens[[#This Row],[CÓDIGO]]),"",tabItens[[#This Row],[PontoMês]] * (AZ$2+tabItens[[#This Row],[PontoQtM]]))</f>
        <v>12</v>
      </c>
      <c r="BA637" s="308">
        <f>tabItens[[#This Row],[PontoPed]] - tabItens[[#This Row],[Saldo]] + (1/10)</f>
        <v>-57.9</v>
      </c>
      <c r="BB637" s="308">
        <f xml:space="preserve"> tabItens[[#This Row],[PontoMês]] * BB$2 - tabItens[[#This Row],[QTDE ATUAL]] - (1/10)</f>
        <v>-17.100000000000001</v>
      </c>
      <c r="BC637" s="310">
        <f>IF( tabItens[[#This Row],[PontoPed]]&gt;0, IF(tabItens[[#This Row],[PontoPed]]&lt;1, 1, IF( tabItens[[#This Row],[Saldo]]&gt;tabItens[[#This Row],[PontoPed]], 0, (tabItens[[#This Row],[PontoPed]]-tabItens[[#This Row],[Saldo]])/tabItens[[#This Row],[PontoPed]] ) ), 0 )</f>
        <v>0</v>
      </c>
      <c r="BD637" s="311">
        <f>ROUNDDOWN(IF( OR( AND(tabItens[[#This Row],[PontoPed]]&lt;tabItens[[#This Row],[Saldo]],tabItens[[#This Row],[Saldo]]&gt;0), tabItens[[#This Row],[PontoPed]]=0), 99, IF(AND(tabItens[[#This Row],[Saldo]]=0,tabItens[[#This Row],[PontoPed]]&gt;0), 0, (1-tabItens[[#This Row],[PctAb]])*10 ) ),0)</f>
        <v>99</v>
      </c>
      <c r="BE637" s="312">
        <f>MAX(ROUNDDOWN( IF(tabItens[[#This Row],[Abaixo]] &gt; 0,   tabItens[[#This Row],[Abaixo]] + (tabItens[[#This Row],[PontoMês]] * IF( OR( ISBLANK(tabItens[[#This Row],[ATA Nº/ANO]]), tabItens[[#This Row],[ATA Nº/ANO]] = ""),BE$2,BE$1)),0),0),0)</f>
        <v>0</v>
      </c>
      <c r="BF63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7" s="313">
        <f>SUMIF(Consumo!$C$3:$C$862,tabItens[[#This Row],[CÓDIGO]],Consumo!$E$3:$E$862)</f>
        <v>0</v>
      </c>
      <c r="BH637" s="314">
        <f>IF(AND(tabItens[[#This Row],[Pend]] &gt; 0,tabItens[[#This Row],[Consumo]] &lt;&gt; 0), tabItens[[#This Row],[Pend]] / tabItens[[#This Row],[Consumo]], 0 )</f>
        <v>0</v>
      </c>
      <c r="BI637" s="313"/>
      <c r="BJ637" s="313"/>
      <c r="BK637" s="315" t="s">
        <v>907</v>
      </c>
    </row>
    <row r="638" spans="1:63" x14ac:dyDescent="0.3">
      <c r="A638" s="336">
        <v>80390</v>
      </c>
      <c r="B638" s="277" t="s">
        <v>1508</v>
      </c>
      <c r="C638" s="337" t="s">
        <v>264</v>
      </c>
      <c r="D638" s="338">
        <v>16.5</v>
      </c>
      <c r="E638" s="339"/>
      <c r="F638" s="339"/>
      <c r="G638" s="339" t="s">
        <v>892</v>
      </c>
      <c r="H638" s="281">
        <v>75</v>
      </c>
      <c r="I638" s="340">
        <v>103003</v>
      </c>
      <c r="J638" s="341">
        <v>16.5</v>
      </c>
      <c r="K638" s="342">
        <v>90</v>
      </c>
      <c r="L638" s="285">
        <f>IF(tabItens[[#This Row],[Média]] &gt; 0, tabItens[[#This Row],[QTDE ATUAL]] / tabItens[[#This Row],[Média]],999.9)</f>
        <v>12</v>
      </c>
      <c r="M638" s="286">
        <v>0</v>
      </c>
      <c r="N638" s="287">
        <f>tabItens[[#This Row],[VALOR UNIT.]] * tabItens[[#This Row],[LC]]</f>
        <v>0</v>
      </c>
      <c r="O638" s="344" t="s">
        <v>2123</v>
      </c>
      <c r="P638" s="289"/>
      <c r="Q638" s="345"/>
      <c r="R638" s="343"/>
      <c r="S638" s="346"/>
      <c r="T638" s="292">
        <f>ROUNDDOWN(IFERROR(tabItens[[#This Row],[ATA DT.VALID.]] - $D$1,0) / 30,0)</f>
        <v>-1507</v>
      </c>
      <c r="U638" s="277" t="s">
        <v>1053</v>
      </c>
      <c r="V638" s="293">
        <v>1</v>
      </c>
      <c r="W638" s="294" t="s">
        <v>2105</v>
      </c>
      <c r="X638" s="295">
        <v>61</v>
      </c>
      <c r="Y638" s="296">
        <v>15</v>
      </c>
      <c r="Z638" s="297"/>
      <c r="AA638" s="298"/>
      <c r="AB638" s="299"/>
      <c r="AC638" s="299"/>
      <c r="AD638" s="298"/>
      <c r="AE638" s="299"/>
      <c r="AF638" s="292"/>
      <c r="AG638" s="300" t="s">
        <v>904</v>
      </c>
      <c r="AH638" s="301"/>
      <c r="AI638" s="292">
        <v>30</v>
      </c>
      <c r="AJ638" s="301">
        <v>44830</v>
      </c>
      <c r="AK638" s="301">
        <v>38169</v>
      </c>
      <c r="AL638" s="301">
        <v>44748</v>
      </c>
      <c r="AM638" s="346"/>
      <c r="AN638" s="339"/>
      <c r="AO638" s="302" t="str">
        <f>_xlfn.IFNA(IF(VLOOKUP(tabItens[[#This Row],[CÓDIGO]],tabExcluirDoEstoque[#Data],1,FALSE),"sim",""),"")</f>
        <v/>
      </c>
      <c r="AP638" s="303" t="str">
        <f ca="1">IF(OR(ISBLANK(tabItens[[#This Row],[ATA DT.VALID.]]),tabItens[[#This Row],[ATA DT.VALID.]]="",tabItens[[#This Row],[ATA DT.VALID.]]=" "),"",IF(TYPE(tabItens[[#This Row],[ATA DT.VALID.]])=1,ROUNDUP((tabItens[[#This Row],[ATA DT.VALID.]]-TODAY())/7,0),""))</f>
        <v/>
      </c>
      <c r="AQ638" s="304">
        <v>0</v>
      </c>
      <c r="AR638" s="305" t="str">
        <f>IF(ISBLANK(tabItens[[#This Row],[CÓDIGO]]),"",IFERROR(VLOOKUP(tabItens[[#This Row],[CÓDIGO]],Consumo!$C$3:$AC$862,26,FALSE),0))</f>
        <v>05.2023</v>
      </c>
      <c r="AS638" s="306">
        <f>SUMIF(Consumo!$C$3:$C$862,tabItens[[#This Row],[CÓDIGO]],Consumo!$N$3:$N$862) + SUMIF(Consumo!$C$3:$C$862,tabItens[[#This Row],[CÓDIGO]],Consumo!$O$3:$O$862) + SUMIF(Consumo!$C$3:$C$862,tabItens[[#This Row],[CÓDIGO]],Consumo!$P$3:$P$862) + SUMIF(Consumo!$C$3:$C$862,tabItens[[#This Row],[CÓDIGO]],Consumo!$Q$3:$Q$862)</f>
        <v>0</v>
      </c>
      <c r="AT638" s="306">
        <f>SUMIF(Consumo!$C$3:$C$862,tabItens[[#This Row],[CÓDIGO]],Consumo!$Z$3:$Z$862)</f>
        <v>90</v>
      </c>
      <c r="AU638" s="307">
        <f>SUMIF(Consumo!$C$3:$C$862,tabItens[[#This Row],[CÓDIGO]],Consumo!$AA$3:$AA$862)</f>
        <v>50</v>
      </c>
      <c r="AV638" s="308">
        <f>SUMIF(Consumo!$C$3:$C$862,tabItens[[#This Row],[CÓDIGO]],Consumo!$Y$3:$Y$862)</f>
        <v>6.25</v>
      </c>
      <c r="AW638" s="281">
        <f>tabItens[[#This Row],[QTDE ATUAL]] + tabItens[[#This Row],[RC QTDE]] + tabItens[[#This Row],[AF SALDO]] + tabItens[[#This Row],[Recentes]]</f>
        <v>75</v>
      </c>
      <c r="AX638" s="309">
        <v>9</v>
      </c>
      <c r="AY638" s="309">
        <v>4</v>
      </c>
      <c r="AZ638" s="309">
        <f>IF(ISBLANK(tabItens[[#This Row],[CÓDIGO]]),"",tabItens[[#This Row],[PontoMês]] * (AZ$2+tabItens[[#This Row],[PontoQtM]]))</f>
        <v>36</v>
      </c>
      <c r="BA638" s="308">
        <f>tabItens[[#This Row],[PontoPed]] - tabItens[[#This Row],[Saldo]] + (1/10)</f>
        <v>-38.9</v>
      </c>
      <c r="BB638" s="308">
        <f xml:space="preserve"> tabItens[[#This Row],[PontoMês]] * BB$2 - tabItens[[#This Row],[QTDE ATUAL]] - (1/10)</f>
        <v>-66.099999999999994</v>
      </c>
      <c r="BC638" s="310">
        <f>IF( tabItens[[#This Row],[PontoPed]]&gt;0, IF(tabItens[[#This Row],[PontoPed]]&lt;1, 1, IF( tabItens[[#This Row],[Saldo]]&gt;tabItens[[#This Row],[PontoPed]], 0, (tabItens[[#This Row],[PontoPed]]-tabItens[[#This Row],[Saldo]])/tabItens[[#This Row],[PontoPed]] ) ), 0 )</f>
        <v>0</v>
      </c>
      <c r="BD638" s="311">
        <f>ROUNDDOWN(IF( OR( AND(tabItens[[#This Row],[PontoPed]]&lt;tabItens[[#This Row],[Saldo]],tabItens[[#This Row],[Saldo]]&gt;0), tabItens[[#This Row],[PontoPed]]=0), 99, IF(AND(tabItens[[#This Row],[Saldo]]=0,tabItens[[#This Row],[PontoPed]]&gt;0), 0, (1-tabItens[[#This Row],[PctAb]])*10 ) ),0)</f>
        <v>99</v>
      </c>
      <c r="BE638" s="312">
        <f>MAX(ROUNDDOWN( IF(tabItens[[#This Row],[Abaixo]] &gt; 0,   tabItens[[#This Row],[Abaixo]] + (tabItens[[#This Row],[PontoMês]] * IF( OR( ISBLANK(tabItens[[#This Row],[ATA Nº/ANO]]), tabItens[[#This Row],[ATA Nº/ANO]] = ""),BE$2,BE$1)),0),0),0)</f>
        <v>0</v>
      </c>
      <c r="BF63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8" s="313">
        <f>SUMIF(Consumo!$C$3:$C$862,tabItens[[#This Row],[CÓDIGO]],Consumo!$E$3:$E$862)</f>
        <v>0</v>
      </c>
      <c r="BH638" s="314">
        <f>IF(AND(tabItens[[#This Row],[Pend]] &gt; 0,tabItens[[#This Row],[Consumo]] &lt;&gt; 0), tabItens[[#This Row],[Pend]] / tabItens[[#This Row],[Consumo]], 0 )</f>
        <v>0</v>
      </c>
      <c r="BI638" s="313"/>
      <c r="BJ638" s="313"/>
      <c r="BK638" s="315" t="s">
        <v>907</v>
      </c>
    </row>
    <row r="639" spans="1:63" x14ac:dyDescent="0.3">
      <c r="A639" s="336">
        <v>81807</v>
      </c>
      <c r="B639" s="277" t="s">
        <v>1525</v>
      </c>
      <c r="C639" s="337" t="s">
        <v>264</v>
      </c>
      <c r="D639" s="338">
        <v>43.41</v>
      </c>
      <c r="E639" s="339"/>
      <c r="F639" s="339"/>
      <c r="G639" s="339" t="s">
        <v>892</v>
      </c>
      <c r="H639" s="281">
        <v>31</v>
      </c>
      <c r="I639" s="340">
        <v>103003</v>
      </c>
      <c r="J639" s="341">
        <v>43.41</v>
      </c>
      <c r="K639" s="342">
        <v>6</v>
      </c>
      <c r="L639" s="285">
        <f>IF(tabItens[[#This Row],[Média]] &gt; 0, tabItens[[#This Row],[QTDE ATUAL]] / tabItens[[#This Row],[Média]],999.9)</f>
        <v>124</v>
      </c>
      <c r="M639" s="286">
        <v>0</v>
      </c>
      <c r="N639" s="287">
        <f>tabItens[[#This Row],[VALOR UNIT.]] * tabItens[[#This Row],[LC]]</f>
        <v>0</v>
      </c>
      <c r="O639" s="344" t="s">
        <v>2123</v>
      </c>
      <c r="P639" s="289"/>
      <c r="Q639" s="345"/>
      <c r="R639" s="343"/>
      <c r="S639" s="346"/>
      <c r="T639" s="292">
        <f>ROUNDDOWN(IFERROR(tabItens[[#This Row],[ATA DT.VALID.]] - $D$1,0) / 30,0)</f>
        <v>-1507</v>
      </c>
      <c r="U639" s="277" t="s">
        <v>1053</v>
      </c>
      <c r="V639" s="293">
        <v>1</v>
      </c>
      <c r="W639" s="294" t="s">
        <v>2105</v>
      </c>
      <c r="X639" s="295">
        <v>61</v>
      </c>
      <c r="Y639" s="296">
        <v>15</v>
      </c>
      <c r="Z639" s="297"/>
      <c r="AA639" s="298"/>
      <c r="AB639" s="299"/>
      <c r="AC639" s="299"/>
      <c r="AD639" s="298"/>
      <c r="AE639" s="299"/>
      <c r="AF639" s="292"/>
      <c r="AG639" s="300" t="s">
        <v>904</v>
      </c>
      <c r="AH639" s="301"/>
      <c r="AI639" s="292">
        <v>2</v>
      </c>
      <c r="AJ639" s="301">
        <v>45170</v>
      </c>
      <c r="AK639" s="301">
        <v>38246</v>
      </c>
      <c r="AL639" s="301">
        <v>45180</v>
      </c>
      <c r="AM639" s="346"/>
      <c r="AN639" s="339"/>
      <c r="AO639" s="302" t="str">
        <f>_xlfn.IFNA(IF(VLOOKUP(tabItens[[#This Row],[CÓDIGO]],tabExcluirDoEstoque[#Data],1,FALSE),"sim",""),"")</f>
        <v/>
      </c>
      <c r="AP639" s="303" t="str">
        <f ca="1">IF(OR(ISBLANK(tabItens[[#This Row],[ATA DT.VALID.]]),tabItens[[#This Row],[ATA DT.VALID.]]="",tabItens[[#This Row],[ATA DT.VALID.]]=" "),"",IF(TYPE(tabItens[[#This Row],[ATA DT.VALID.]])=1,ROUNDUP((tabItens[[#This Row],[ATA DT.VALID.]]-TODAY())/7,0),""))</f>
        <v/>
      </c>
      <c r="AQ639" s="304">
        <v>0</v>
      </c>
      <c r="AR639" s="305" t="str">
        <f>IF(ISBLANK(tabItens[[#This Row],[CÓDIGO]]),"",IFERROR(VLOOKUP(tabItens[[#This Row],[CÓDIGO]],Consumo!$C$3:$AC$862,26,FALSE),0))</f>
        <v>03.2023</v>
      </c>
      <c r="AS639" s="306">
        <f>SUMIF(Consumo!$C$3:$C$862,tabItens[[#This Row],[CÓDIGO]],Consumo!$N$3:$N$862) + SUMIF(Consumo!$C$3:$C$862,tabItens[[#This Row],[CÓDIGO]],Consumo!$O$3:$O$862) + SUMIF(Consumo!$C$3:$C$862,tabItens[[#This Row],[CÓDIGO]],Consumo!$P$3:$P$862) + SUMIF(Consumo!$C$3:$C$862,tabItens[[#This Row],[CÓDIGO]],Consumo!$Q$3:$Q$862)</f>
        <v>0</v>
      </c>
      <c r="AT639" s="306">
        <f>SUMIF(Consumo!$C$3:$C$862,tabItens[[#This Row],[CÓDIGO]],Consumo!$Z$3:$Z$862)</f>
        <v>6</v>
      </c>
      <c r="AU639" s="307">
        <f>SUMIF(Consumo!$C$3:$C$862,tabItens[[#This Row],[CÓDIGO]],Consumo!$AA$3:$AA$862)</f>
        <v>6</v>
      </c>
      <c r="AV639" s="308">
        <f>SUMIF(Consumo!$C$3:$C$862,tabItens[[#This Row],[CÓDIGO]],Consumo!$Y$3:$Y$862)</f>
        <v>0.25</v>
      </c>
      <c r="AW639" s="281">
        <f>tabItens[[#This Row],[QTDE ATUAL]] + tabItens[[#This Row],[RC QTDE]] + tabItens[[#This Row],[AF SALDO]] + tabItens[[#This Row],[Recentes]]</f>
        <v>31</v>
      </c>
      <c r="AX639" s="309">
        <v>3</v>
      </c>
      <c r="AY639" s="309">
        <v>4</v>
      </c>
      <c r="AZ639" s="309">
        <f>IF(ISBLANK(tabItens[[#This Row],[CÓDIGO]]),"",tabItens[[#This Row],[PontoMês]] * (AZ$2+tabItens[[#This Row],[PontoQtM]]))</f>
        <v>12</v>
      </c>
      <c r="BA639" s="308">
        <f>tabItens[[#This Row],[PontoPed]] - tabItens[[#This Row],[Saldo]] + (1/10)</f>
        <v>-18.899999999999999</v>
      </c>
      <c r="BB639" s="308">
        <f xml:space="preserve"> tabItens[[#This Row],[PontoMês]] * BB$2 - tabItens[[#This Row],[QTDE ATUAL]] - (1/10)</f>
        <v>-28.1</v>
      </c>
      <c r="BC639" s="310">
        <f>IF( tabItens[[#This Row],[PontoPed]]&gt;0, IF(tabItens[[#This Row],[PontoPed]]&lt;1, 1, IF( tabItens[[#This Row],[Saldo]]&gt;tabItens[[#This Row],[PontoPed]], 0, (tabItens[[#This Row],[PontoPed]]-tabItens[[#This Row],[Saldo]])/tabItens[[#This Row],[PontoPed]] ) ), 0 )</f>
        <v>0</v>
      </c>
      <c r="BD639" s="311">
        <f>ROUNDDOWN(IF( OR( AND(tabItens[[#This Row],[PontoPed]]&lt;tabItens[[#This Row],[Saldo]],tabItens[[#This Row],[Saldo]]&gt;0), tabItens[[#This Row],[PontoPed]]=0), 99, IF(AND(tabItens[[#This Row],[Saldo]]=0,tabItens[[#This Row],[PontoPed]]&gt;0), 0, (1-tabItens[[#This Row],[PctAb]])*10 ) ),0)</f>
        <v>99</v>
      </c>
      <c r="BE639" s="312">
        <f>MAX(ROUNDDOWN( IF(tabItens[[#This Row],[Abaixo]] &gt; 0,   tabItens[[#This Row],[Abaixo]] + (tabItens[[#This Row],[PontoMês]] * IF( OR( ISBLANK(tabItens[[#This Row],[ATA Nº/ANO]]), tabItens[[#This Row],[ATA Nº/ANO]] = ""),BE$2,BE$1)),0),0),0)</f>
        <v>0</v>
      </c>
      <c r="BF63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39" s="313">
        <f>SUMIF(Consumo!$C$3:$C$862,tabItens[[#This Row],[CÓDIGO]],Consumo!$E$3:$E$862)</f>
        <v>0</v>
      </c>
      <c r="BH639" s="314">
        <f>IF(AND(tabItens[[#This Row],[Pend]] &gt; 0,tabItens[[#This Row],[Consumo]] &lt;&gt; 0), tabItens[[#This Row],[Pend]] / tabItens[[#This Row],[Consumo]], 0 )</f>
        <v>0</v>
      </c>
      <c r="BI639" s="313"/>
      <c r="BJ639" s="313"/>
      <c r="BK639" s="315" t="s">
        <v>907</v>
      </c>
    </row>
    <row r="640" spans="1:63" x14ac:dyDescent="0.3">
      <c r="A640" s="336">
        <v>81808</v>
      </c>
      <c r="B640" s="277" t="s">
        <v>1526</v>
      </c>
      <c r="C640" s="337" t="s">
        <v>264</v>
      </c>
      <c r="D640" s="338">
        <v>23</v>
      </c>
      <c r="E640" s="339"/>
      <c r="F640" s="339"/>
      <c r="G640" s="339" t="s">
        <v>892</v>
      </c>
      <c r="H640" s="281">
        <v>36</v>
      </c>
      <c r="I640" s="340">
        <v>103003</v>
      </c>
      <c r="J640" s="341">
        <v>23</v>
      </c>
      <c r="K640" s="342"/>
      <c r="L640" s="285">
        <f>IF(tabItens[[#This Row],[Média]] &gt; 0, tabItens[[#This Row],[QTDE ATUAL]] / tabItens[[#This Row],[Média]],999.9)</f>
        <v>999.9</v>
      </c>
      <c r="M640" s="286">
        <v>0</v>
      </c>
      <c r="N640" s="287">
        <f>tabItens[[#This Row],[VALOR UNIT.]] * tabItens[[#This Row],[LC]]</f>
        <v>0</v>
      </c>
      <c r="O640" s="344" t="s">
        <v>2123</v>
      </c>
      <c r="P640" s="289"/>
      <c r="Q640" s="345"/>
      <c r="R640" s="343"/>
      <c r="S640" s="346"/>
      <c r="T640" s="292">
        <f>ROUNDDOWN(IFERROR(tabItens[[#This Row],[ATA DT.VALID.]] - $D$1,0) / 30,0)</f>
        <v>-1507</v>
      </c>
      <c r="U640" s="277" t="s">
        <v>1053</v>
      </c>
      <c r="V640" s="293">
        <v>1</v>
      </c>
      <c r="W640" s="294" t="s">
        <v>2105</v>
      </c>
      <c r="X640" s="295">
        <v>61</v>
      </c>
      <c r="Y640" s="296">
        <v>15</v>
      </c>
      <c r="Z640" s="297"/>
      <c r="AA640" s="298"/>
      <c r="AB640" s="299"/>
      <c r="AC640" s="299"/>
      <c r="AD640" s="298"/>
      <c r="AE640" s="299"/>
      <c r="AF640" s="292"/>
      <c r="AG640" s="300" t="s">
        <v>904</v>
      </c>
      <c r="AH640" s="301"/>
      <c r="AI640" s="292">
        <v>0</v>
      </c>
      <c r="AJ640" s="301">
        <v>45170</v>
      </c>
      <c r="AK640" s="301">
        <v>38246</v>
      </c>
      <c r="AL640" s="301">
        <v>45145</v>
      </c>
      <c r="AM640" s="346"/>
      <c r="AN640" s="339"/>
      <c r="AO640" s="302" t="str">
        <f>_xlfn.IFNA(IF(VLOOKUP(tabItens[[#This Row],[CÓDIGO]],tabExcluirDoEstoque[#Data],1,FALSE),"sim",""),"")</f>
        <v/>
      </c>
      <c r="AP640" s="303" t="str">
        <f ca="1">IF(OR(ISBLANK(tabItens[[#This Row],[ATA DT.VALID.]]),tabItens[[#This Row],[ATA DT.VALID.]]="",tabItens[[#This Row],[ATA DT.VALID.]]=" "),"",IF(TYPE(tabItens[[#This Row],[ATA DT.VALID.]])=1,ROUNDUP((tabItens[[#This Row],[ATA DT.VALID.]]-TODAY())/7,0),""))</f>
        <v/>
      </c>
      <c r="AQ640" s="304">
        <v>0</v>
      </c>
      <c r="AR640" s="305">
        <f>IF(ISBLANK(tabItens[[#This Row],[CÓDIGO]]),"",IFERROR(VLOOKUP(tabItens[[#This Row],[CÓDIGO]],Consumo!$C$3:$AC$862,26,FALSE),0))</f>
        <v>0</v>
      </c>
      <c r="AS640" s="306">
        <f>SUMIF(Consumo!$C$3:$C$862,tabItens[[#This Row],[CÓDIGO]],Consumo!$N$3:$N$862) + SUMIF(Consumo!$C$3:$C$862,tabItens[[#This Row],[CÓDIGO]],Consumo!$O$3:$O$862) + SUMIF(Consumo!$C$3:$C$862,tabItens[[#This Row],[CÓDIGO]],Consumo!$P$3:$P$862) + SUMIF(Consumo!$C$3:$C$862,tabItens[[#This Row],[CÓDIGO]],Consumo!$Q$3:$Q$862)</f>
        <v>0</v>
      </c>
      <c r="AT640" s="306">
        <f>SUMIF(Consumo!$C$3:$C$862,tabItens[[#This Row],[CÓDIGO]],Consumo!$Z$3:$Z$862)</f>
        <v>0</v>
      </c>
      <c r="AU640" s="307">
        <f>SUMIF(Consumo!$C$3:$C$862,tabItens[[#This Row],[CÓDIGO]],Consumo!$AA$3:$AA$862)</f>
        <v>0</v>
      </c>
      <c r="AV640" s="308">
        <f>SUMIF(Consumo!$C$3:$C$862,tabItens[[#This Row],[CÓDIGO]],Consumo!$Y$3:$Y$862)</f>
        <v>0</v>
      </c>
      <c r="AW640" s="281">
        <f>tabItens[[#This Row],[QTDE ATUAL]] + tabItens[[#This Row],[RC QTDE]] + tabItens[[#This Row],[AF SALDO]] + tabItens[[#This Row],[Recentes]]</f>
        <v>36</v>
      </c>
      <c r="AX640" s="309">
        <v>3</v>
      </c>
      <c r="AY640" s="309">
        <v>4</v>
      </c>
      <c r="AZ640" s="309">
        <f>IF(ISBLANK(tabItens[[#This Row],[CÓDIGO]]),"",tabItens[[#This Row],[PontoMês]] * (AZ$2+tabItens[[#This Row],[PontoQtM]]))</f>
        <v>12</v>
      </c>
      <c r="BA640" s="308">
        <f>tabItens[[#This Row],[PontoPed]] - tabItens[[#This Row],[Saldo]] + (1/10)</f>
        <v>-23.9</v>
      </c>
      <c r="BB640" s="308">
        <f xml:space="preserve"> tabItens[[#This Row],[PontoMês]] * BB$2 - tabItens[[#This Row],[QTDE ATUAL]] - (1/10)</f>
        <v>-33.1</v>
      </c>
      <c r="BC640" s="310">
        <f>IF( tabItens[[#This Row],[PontoPed]]&gt;0, IF(tabItens[[#This Row],[PontoPed]]&lt;1, 1, IF( tabItens[[#This Row],[Saldo]]&gt;tabItens[[#This Row],[PontoPed]], 0, (tabItens[[#This Row],[PontoPed]]-tabItens[[#This Row],[Saldo]])/tabItens[[#This Row],[PontoPed]] ) ), 0 )</f>
        <v>0</v>
      </c>
      <c r="BD640" s="311">
        <f>ROUNDDOWN(IF( OR( AND(tabItens[[#This Row],[PontoPed]]&lt;tabItens[[#This Row],[Saldo]],tabItens[[#This Row],[Saldo]]&gt;0), tabItens[[#This Row],[PontoPed]]=0), 99, IF(AND(tabItens[[#This Row],[Saldo]]=0,tabItens[[#This Row],[PontoPed]]&gt;0), 0, (1-tabItens[[#This Row],[PctAb]])*10 ) ),0)</f>
        <v>99</v>
      </c>
      <c r="BE640" s="312">
        <f>MAX(ROUNDDOWN( IF(tabItens[[#This Row],[Abaixo]] &gt; 0,   tabItens[[#This Row],[Abaixo]] + (tabItens[[#This Row],[PontoMês]] * IF( OR( ISBLANK(tabItens[[#This Row],[ATA Nº/ANO]]), tabItens[[#This Row],[ATA Nº/ANO]] = ""),BE$2,BE$1)),0),0),0)</f>
        <v>0</v>
      </c>
      <c r="BF64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0" s="313">
        <f>SUMIF(Consumo!$C$3:$C$862,tabItens[[#This Row],[CÓDIGO]],Consumo!$E$3:$E$862)</f>
        <v>0</v>
      </c>
      <c r="BH640" s="314">
        <f>IF(AND(tabItens[[#This Row],[Pend]] &gt; 0,tabItens[[#This Row],[Consumo]] &lt;&gt; 0), tabItens[[#This Row],[Pend]] / tabItens[[#This Row],[Consumo]], 0 )</f>
        <v>0</v>
      </c>
      <c r="BI640" s="313"/>
      <c r="BJ640" s="313"/>
      <c r="BK640" s="315" t="s">
        <v>907</v>
      </c>
    </row>
    <row r="641" spans="1:63" x14ac:dyDescent="0.3">
      <c r="A641" s="336">
        <v>95209</v>
      </c>
      <c r="B641" s="277" t="s">
        <v>1595</v>
      </c>
      <c r="C641" s="337" t="s">
        <v>264</v>
      </c>
      <c r="D641" s="338">
        <v>1.8</v>
      </c>
      <c r="E641" s="339"/>
      <c r="F641" s="339"/>
      <c r="G641" s="339" t="s">
        <v>892</v>
      </c>
      <c r="H641" s="281">
        <v>0</v>
      </c>
      <c r="I641" s="340">
        <v>103003</v>
      </c>
      <c r="J641" s="341">
        <v>1.8</v>
      </c>
      <c r="K641" s="342">
        <v>290</v>
      </c>
      <c r="L641" s="285">
        <f>IF(tabItens[[#This Row],[Média]] &gt; 0, tabItens[[#This Row],[QTDE ATUAL]] / tabItens[[#This Row],[Média]],999.9)</f>
        <v>0</v>
      </c>
      <c r="M641" s="286">
        <v>0</v>
      </c>
      <c r="N641" s="287">
        <f>tabItens[[#This Row],[VALOR UNIT.]] * tabItens[[#This Row],[LC]]</f>
        <v>0</v>
      </c>
      <c r="O641" s="344" t="s">
        <v>2123</v>
      </c>
      <c r="P641" s="289"/>
      <c r="Q641" s="345"/>
      <c r="R641" s="343"/>
      <c r="S641" s="346"/>
      <c r="T641" s="292">
        <f>ROUNDDOWN(IFERROR(tabItens[[#This Row],[ATA DT.VALID.]] - $D$1,0) / 30,0)</f>
        <v>-1507</v>
      </c>
      <c r="U641" s="277" t="s">
        <v>1053</v>
      </c>
      <c r="V641" s="293">
        <v>1</v>
      </c>
      <c r="W641" s="294" t="s">
        <v>2105</v>
      </c>
      <c r="X641" s="295">
        <v>61</v>
      </c>
      <c r="Y641" s="296">
        <v>15</v>
      </c>
      <c r="Z641" s="297"/>
      <c r="AA641" s="298"/>
      <c r="AB641" s="299"/>
      <c r="AC641" s="299"/>
      <c r="AD641" s="298"/>
      <c r="AE641" s="299"/>
      <c r="AF641" s="292"/>
      <c r="AG641" s="300" t="s">
        <v>904</v>
      </c>
      <c r="AH641" s="301"/>
      <c r="AI641" s="292">
        <v>112</v>
      </c>
      <c r="AJ641" s="301">
        <v>45166</v>
      </c>
      <c r="AK641" s="301">
        <v>39007</v>
      </c>
      <c r="AL641" s="301">
        <v>45145</v>
      </c>
      <c r="AM641" s="346"/>
      <c r="AN641" s="339"/>
      <c r="AO641" s="302" t="str">
        <f>_xlfn.IFNA(IF(VLOOKUP(tabItens[[#This Row],[CÓDIGO]],tabExcluirDoEstoque[#Data],1,FALSE),"sim",""),"")</f>
        <v/>
      </c>
      <c r="AP641" s="303" t="str">
        <f ca="1">IF(OR(ISBLANK(tabItens[[#This Row],[ATA DT.VALID.]]),tabItens[[#This Row],[ATA DT.VALID.]]="",tabItens[[#This Row],[ATA DT.VALID.]]=" "),"",IF(TYPE(tabItens[[#This Row],[ATA DT.VALID.]])=1,ROUNDUP((tabItens[[#This Row],[ATA DT.VALID.]]-TODAY())/7,0),""))</f>
        <v/>
      </c>
      <c r="AQ641" s="304">
        <v>100</v>
      </c>
      <c r="AR641" s="305" t="str">
        <f>IF(ISBLANK(tabItens[[#This Row],[CÓDIGO]]),"",IFERROR(VLOOKUP(tabItens[[#This Row],[CÓDIGO]],Consumo!$C$3:$AC$862,26,FALSE),0))</f>
        <v>09.2023</v>
      </c>
      <c r="AS641" s="306">
        <f>SUMIF(Consumo!$C$3:$C$862,tabItens[[#This Row],[CÓDIGO]],Consumo!$N$3:$N$862) + SUMIF(Consumo!$C$3:$C$862,tabItens[[#This Row],[CÓDIGO]],Consumo!$O$3:$O$862) + SUMIF(Consumo!$C$3:$C$862,tabItens[[#This Row],[CÓDIGO]],Consumo!$P$3:$P$862) + SUMIF(Consumo!$C$3:$C$862,tabItens[[#This Row],[CÓDIGO]],Consumo!$Q$3:$Q$862)</f>
        <v>113</v>
      </c>
      <c r="AT641" s="306">
        <f>SUMIF(Consumo!$C$3:$C$862,tabItens[[#This Row],[CÓDIGO]],Consumo!$Z$3:$Z$862)</f>
        <v>436</v>
      </c>
      <c r="AU641" s="307">
        <f>SUMIF(Consumo!$C$3:$C$862,tabItens[[#This Row],[CÓDIGO]],Consumo!$AA$3:$AA$862)</f>
        <v>73</v>
      </c>
      <c r="AV641" s="308">
        <f>SUMIF(Consumo!$C$3:$C$862,tabItens[[#This Row],[CÓDIGO]],Consumo!$Y$3:$Y$862)</f>
        <v>36.333333333333336</v>
      </c>
      <c r="AW641" s="281">
        <f>tabItens[[#This Row],[QTDE ATUAL]] + tabItens[[#This Row],[RC QTDE]] + tabItens[[#This Row],[AF SALDO]] + tabItens[[#This Row],[Recentes]]</f>
        <v>100</v>
      </c>
      <c r="AX641" s="309">
        <v>16</v>
      </c>
      <c r="AY641" s="309">
        <v>4</v>
      </c>
      <c r="AZ641" s="309">
        <f>IF(ISBLANK(tabItens[[#This Row],[CÓDIGO]]),"",tabItens[[#This Row],[PontoMês]] * (AZ$2+tabItens[[#This Row],[PontoQtM]]))</f>
        <v>64</v>
      </c>
      <c r="BA641" s="308">
        <f>tabItens[[#This Row],[PontoPed]] - tabItens[[#This Row],[Saldo]] + (1/10)</f>
        <v>-35.9</v>
      </c>
      <c r="BB641" s="308">
        <f xml:space="preserve"> tabItens[[#This Row],[PontoMês]] * BB$2 - tabItens[[#This Row],[QTDE ATUAL]] - (1/10)</f>
        <v>15.9</v>
      </c>
      <c r="BC641" s="310">
        <f>IF( tabItens[[#This Row],[PontoPed]]&gt;0, IF(tabItens[[#This Row],[PontoPed]]&lt;1, 1, IF( tabItens[[#This Row],[Saldo]]&gt;tabItens[[#This Row],[PontoPed]], 0, (tabItens[[#This Row],[PontoPed]]-tabItens[[#This Row],[Saldo]])/tabItens[[#This Row],[PontoPed]] ) ), 0 )</f>
        <v>0</v>
      </c>
      <c r="BD641" s="311">
        <f>ROUNDDOWN(IF( OR( AND(tabItens[[#This Row],[PontoPed]]&lt;tabItens[[#This Row],[Saldo]],tabItens[[#This Row],[Saldo]]&gt;0), tabItens[[#This Row],[PontoPed]]=0), 99, IF(AND(tabItens[[#This Row],[Saldo]]=0,tabItens[[#This Row],[PontoPed]]&gt;0), 0, (1-tabItens[[#This Row],[PctAb]])*10 ) ),0)</f>
        <v>99</v>
      </c>
      <c r="BE641" s="312">
        <f>MAX(ROUNDDOWN( IF(tabItens[[#This Row],[Abaixo]] &gt; 0,   tabItens[[#This Row],[Abaixo]] + (tabItens[[#This Row],[PontoMês]] * IF( OR( ISBLANK(tabItens[[#This Row],[ATA Nº/ANO]]), tabItens[[#This Row],[ATA Nº/ANO]] = ""),BE$2,BE$1)),0),0),0)</f>
        <v>0</v>
      </c>
      <c r="BF64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1" s="313">
        <f>SUMIF(Consumo!$C$3:$C$862,tabItens[[#This Row],[CÓDIGO]],Consumo!$E$3:$E$862)</f>
        <v>100</v>
      </c>
      <c r="BH641" s="314">
        <f>IF(AND(tabItens[[#This Row],[Pend]] &gt; 0,tabItens[[#This Row],[Consumo]] &lt;&gt; 0), tabItens[[#This Row],[Pend]] / tabItens[[#This Row],[Consumo]], 0 )</f>
        <v>0.22935779816513763</v>
      </c>
      <c r="BI641" s="313"/>
      <c r="BJ641" s="313"/>
      <c r="BK641" s="315" t="s">
        <v>907</v>
      </c>
    </row>
    <row r="642" spans="1:63" x14ac:dyDescent="0.3">
      <c r="A642" s="336">
        <v>59069</v>
      </c>
      <c r="B642" s="277" t="s">
        <v>1382</v>
      </c>
      <c r="C642" s="337" t="s">
        <v>264</v>
      </c>
      <c r="D642" s="338">
        <v>6.49</v>
      </c>
      <c r="E642" s="339"/>
      <c r="F642" s="339"/>
      <c r="G642" s="339" t="s">
        <v>892</v>
      </c>
      <c r="H642" s="281">
        <v>117</v>
      </c>
      <c r="I642" s="340">
        <v>103003</v>
      </c>
      <c r="J642" s="341">
        <v>6.49</v>
      </c>
      <c r="K642" s="342">
        <v>48</v>
      </c>
      <c r="L642" s="285">
        <f>IF(tabItens[[#This Row],[Média]] &gt; 0, tabItens[[#This Row],[QTDE ATUAL]] / tabItens[[#This Row],[Média]],999.9)</f>
        <v>31.2</v>
      </c>
      <c r="M642" s="286">
        <v>0</v>
      </c>
      <c r="N642" s="287">
        <f>tabItens[[#This Row],[VALOR UNIT.]] * tabItens[[#This Row],[LC]]</f>
        <v>0</v>
      </c>
      <c r="O642" s="344" t="s">
        <v>2176</v>
      </c>
      <c r="P642" s="289"/>
      <c r="Q642" s="345"/>
      <c r="R642" s="343"/>
      <c r="S642" s="346"/>
      <c r="T642" s="292">
        <f>ROUNDDOWN(IFERROR(tabItens[[#This Row],[ATA DT.VALID.]] - $D$1,0) / 30,0)</f>
        <v>-1507</v>
      </c>
      <c r="U642" s="277" t="s">
        <v>1008</v>
      </c>
      <c r="V642" s="293">
        <v>1</v>
      </c>
      <c r="W642" s="294" t="s">
        <v>2105</v>
      </c>
      <c r="X642" s="295">
        <v>61</v>
      </c>
      <c r="Y642" s="296">
        <v>8</v>
      </c>
      <c r="Z642" s="297"/>
      <c r="AA642" s="298"/>
      <c r="AB642" s="299"/>
      <c r="AC642" s="299"/>
      <c r="AD642" s="298"/>
      <c r="AE642" s="299"/>
      <c r="AF642" s="292"/>
      <c r="AG642" s="300" t="s">
        <v>904</v>
      </c>
      <c r="AH642" s="301"/>
      <c r="AI642" s="292">
        <v>16</v>
      </c>
      <c r="AJ642" s="301">
        <v>44560</v>
      </c>
      <c r="AK642" s="301" t="s">
        <v>892</v>
      </c>
      <c r="AL642" s="301">
        <v>44522</v>
      </c>
      <c r="AM642" s="346"/>
      <c r="AN642" s="339"/>
      <c r="AO642" s="302" t="str">
        <f>_xlfn.IFNA(IF(VLOOKUP(tabItens[[#This Row],[CÓDIGO]],tabExcluirDoEstoque[#Data],1,FALSE),"sim",""),"")</f>
        <v/>
      </c>
      <c r="AP642" s="303" t="str">
        <f ca="1">IF(OR(ISBLANK(tabItens[[#This Row],[ATA DT.VALID.]]),tabItens[[#This Row],[ATA DT.VALID.]]="",tabItens[[#This Row],[ATA DT.VALID.]]=" "),"",IF(TYPE(tabItens[[#This Row],[ATA DT.VALID.]])=1,ROUNDUP((tabItens[[#This Row],[ATA DT.VALID.]]-TODAY())/7,0),""))</f>
        <v/>
      </c>
      <c r="AQ642" s="304">
        <v>0</v>
      </c>
      <c r="AR642" s="305" t="str">
        <f>IF(ISBLANK(tabItens[[#This Row],[CÓDIGO]]),"",IFERROR(VLOOKUP(tabItens[[#This Row],[CÓDIGO]],Consumo!$C$3:$AC$862,26,FALSE),0))</f>
        <v>04.2023</v>
      </c>
      <c r="AS642" s="306">
        <f>SUMIF(Consumo!$C$3:$C$862,tabItens[[#This Row],[CÓDIGO]],Consumo!$N$3:$N$862) + SUMIF(Consumo!$C$3:$C$862,tabItens[[#This Row],[CÓDIGO]],Consumo!$O$3:$O$862) + SUMIF(Consumo!$C$3:$C$862,tabItens[[#This Row],[CÓDIGO]],Consumo!$P$3:$P$862) + SUMIF(Consumo!$C$3:$C$862,tabItens[[#This Row],[CÓDIGO]],Consumo!$Q$3:$Q$862)</f>
        <v>0</v>
      </c>
      <c r="AT642" s="306">
        <f>SUMIF(Consumo!$C$3:$C$862,tabItens[[#This Row],[CÓDIGO]],Consumo!$Z$3:$Z$862)</f>
        <v>48</v>
      </c>
      <c r="AU642" s="307">
        <f>SUMIF(Consumo!$C$3:$C$862,tabItens[[#This Row],[CÓDIGO]],Consumo!$AA$3:$AA$862)</f>
        <v>19</v>
      </c>
      <c r="AV642" s="308">
        <f>SUMIF(Consumo!$C$3:$C$862,tabItens[[#This Row],[CÓDIGO]],Consumo!$Y$3:$Y$862)</f>
        <v>3.75</v>
      </c>
      <c r="AW642" s="281">
        <f>tabItens[[#This Row],[QTDE ATUAL]] + tabItens[[#This Row],[RC QTDE]] + tabItens[[#This Row],[AF SALDO]] + tabItens[[#This Row],[Recentes]]</f>
        <v>117</v>
      </c>
      <c r="AX642" s="309">
        <v>8</v>
      </c>
      <c r="AY642" s="309">
        <v>4</v>
      </c>
      <c r="AZ642" s="309">
        <f>IF(ISBLANK(tabItens[[#This Row],[CÓDIGO]]),"",tabItens[[#This Row],[PontoMês]] * (AZ$2+tabItens[[#This Row],[PontoQtM]]))</f>
        <v>32</v>
      </c>
      <c r="BA642" s="308">
        <f>tabItens[[#This Row],[PontoPed]] - tabItens[[#This Row],[Saldo]] + (1/10)</f>
        <v>-84.9</v>
      </c>
      <c r="BB642" s="308">
        <f xml:space="preserve"> tabItens[[#This Row],[PontoMês]] * BB$2 - tabItens[[#This Row],[QTDE ATUAL]] - (1/10)</f>
        <v>-109.1</v>
      </c>
      <c r="BC642" s="310">
        <f>IF( tabItens[[#This Row],[PontoPed]]&gt;0, IF(tabItens[[#This Row],[PontoPed]]&lt;1, 1, IF( tabItens[[#This Row],[Saldo]]&gt;tabItens[[#This Row],[PontoPed]], 0, (tabItens[[#This Row],[PontoPed]]-tabItens[[#This Row],[Saldo]])/tabItens[[#This Row],[PontoPed]] ) ), 0 )</f>
        <v>0</v>
      </c>
      <c r="BD642" s="311">
        <f>ROUNDDOWN(IF( OR( AND(tabItens[[#This Row],[PontoPed]]&lt;tabItens[[#This Row],[Saldo]],tabItens[[#This Row],[Saldo]]&gt;0), tabItens[[#This Row],[PontoPed]]=0), 99, IF(AND(tabItens[[#This Row],[Saldo]]=0,tabItens[[#This Row],[PontoPed]]&gt;0), 0, (1-tabItens[[#This Row],[PctAb]])*10 ) ),0)</f>
        <v>99</v>
      </c>
      <c r="BE642" s="312">
        <f>MAX(ROUNDDOWN( IF(tabItens[[#This Row],[Abaixo]] &gt; 0,   tabItens[[#This Row],[Abaixo]] + (tabItens[[#This Row],[PontoMês]] * IF( OR( ISBLANK(tabItens[[#This Row],[ATA Nº/ANO]]), tabItens[[#This Row],[ATA Nº/ANO]] = ""),BE$2,BE$1)),0),0),0)</f>
        <v>0</v>
      </c>
      <c r="BF64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2" s="313">
        <f>SUMIF(Consumo!$C$3:$C$862,tabItens[[#This Row],[CÓDIGO]],Consumo!$E$3:$E$862)</f>
        <v>0</v>
      </c>
      <c r="BH642" s="314">
        <f>IF(AND(tabItens[[#This Row],[Pend]] &gt; 0,tabItens[[#This Row],[Consumo]] &lt;&gt; 0), tabItens[[#This Row],[Pend]] / tabItens[[#This Row],[Consumo]], 0 )</f>
        <v>0</v>
      </c>
      <c r="BI642" s="313"/>
      <c r="BJ642" s="313"/>
      <c r="BK642" s="315" t="s">
        <v>907</v>
      </c>
    </row>
    <row r="643" spans="1:63" x14ac:dyDescent="0.3">
      <c r="A643" s="336">
        <v>102588</v>
      </c>
      <c r="B643" s="277" t="s">
        <v>1627</v>
      </c>
      <c r="C643" s="337" t="s">
        <v>264</v>
      </c>
      <c r="D643" s="338">
        <v>4.87</v>
      </c>
      <c r="E643" s="339"/>
      <c r="F643" s="339"/>
      <c r="G643" s="339" t="s">
        <v>892</v>
      </c>
      <c r="H643" s="281">
        <v>350</v>
      </c>
      <c r="I643" s="340">
        <v>103003</v>
      </c>
      <c r="J643" s="341">
        <v>4.87</v>
      </c>
      <c r="K643" s="342">
        <v>248</v>
      </c>
      <c r="L643" s="285">
        <f>IF(tabItens[[#This Row],[Média]] &gt; 0, tabItens[[#This Row],[QTDE ATUAL]] / tabItens[[#This Row],[Média]],999.9)</f>
        <v>14.840989399293287</v>
      </c>
      <c r="M643" s="286">
        <v>0</v>
      </c>
      <c r="N643" s="287">
        <f>tabItens[[#This Row],[VALOR UNIT.]] * tabItens[[#This Row],[LC]]</f>
        <v>0</v>
      </c>
      <c r="O643" s="344" t="s">
        <v>2176</v>
      </c>
      <c r="P643" s="289"/>
      <c r="Q643" s="345"/>
      <c r="R643" s="343"/>
      <c r="S643" s="346"/>
      <c r="T643" s="292">
        <f>ROUNDDOWN(IFERROR(tabItens[[#This Row],[ATA DT.VALID.]] - $D$1,0) / 30,0)</f>
        <v>-1507</v>
      </c>
      <c r="U643" s="277" t="s">
        <v>1045</v>
      </c>
      <c r="V643" s="293">
        <v>1</v>
      </c>
      <c r="W643" s="294" t="s">
        <v>2105</v>
      </c>
      <c r="X643" s="295">
        <v>61</v>
      </c>
      <c r="Y643" s="296">
        <v>11</v>
      </c>
      <c r="Z643" s="297"/>
      <c r="AA643" s="298"/>
      <c r="AB643" s="299"/>
      <c r="AC643" s="299"/>
      <c r="AD643" s="298"/>
      <c r="AE643" s="299"/>
      <c r="AF643" s="292"/>
      <c r="AG643" s="300" t="s">
        <v>904</v>
      </c>
      <c r="AH643" s="301"/>
      <c r="AI643" s="292">
        <v>86</v>
      </c>
      <c r="AJ643" s="301">
        <v>45166</v>
      </c>
      <c r="AK643" s="301">
        <v>39365</v>
      </c>
      <c r="AL643" s="301">
        <v>45145</v>
      </c>
      <c r="AM643" s="346"/>
      <c r="AN643" s="339"/>
      <c r="AO643" s="302" t="str">
        <f>_xlfn.IFNA(IF(VLOOKUP(tabItens[[#This Row],[CÓDIGO]],tabExcluirDoEstoque[#Data],1,FALSE),"sim",""),"")</f>
        <v/>
      </c>
      <c r="AP643" s="303" t="str">
        <f ca="1">IF(OR(ISBLANK(tabItens[[#This Row],[ATA DT.VALID.]]),tabItens[[#This Row],[ATA DT.VALID.]]="",tabItens[[#This Row],[ATA DT.VALID.]]=" "),"",IF(TYPE(tabItens[[#This Row],[ATA DT.VALID.]])=1,ROUNDUP((tabItens[[#This Row],[ATA DT.VALID.]]-TODAY())/7,0),""))</f>
        <v/>
      </c>
      <c r="AQ643" s="304">
        <v>0</v>
      </c>
      <c r="AR643" s="305" t="str">
        <f>IF(ISBLANK(tabItens[[#This Row],[CÓDIGO]]),"",IFERROR(VLOOKUP(tabItens[[#This Row],[CÓDIGO]],Consumo!$C$3:$AC$862,26,FALSE),0))</f>
        <v>09.2023</v>
      </c>
      <c r="AS643" s="306">
        <f>SUMIF(Consumo!$C$3:$C$862,tabItens[[#This Row],[CÓDIGO]],Consumo!$N$3:$N$862) + SUMIF(Consumo!$C$3:$C$862,tabItens[[#This Row],[CÓDIGO]],Consumo!$O$3:$O$862) + SUMIF(Consumo!$C$3:$C$862,tabItens[[#This Row],[CÓDIGO]],Consumo!$P$3:$P$862) + SUMIF(Consumo!$C$3:$C$862,tabItens[[#This Row],[CÓDIGO]],Consumo!$Q$3:$Q$862)</f>
        <v>150</v>
      </c>
      <c r="AT643" s="306">
        <f>SUMIF(Consumo!$C$3:$C$862,tabItens[[#This Row],[CÓDIGO]],Consumo!$Z$3:$Z$862)</f>
        <v>322</v>
      </c>
      <c r="AU643" s="307">
        <f>SUMIF(Consumo!$C$3:$C$862,tabItens[[#This Row],[CÓDIGO]],Consumo!$AA$3:$AA$862)</f>
        <v>150</v>
      </c>
      <c r="AV643" s="308">
        <f>SUMIF(Consumo!$C$3:$C$862,tabItens[[#This Row],[CÓDIGO]],Consumo!$Y$3:$Y$862)</f>
        <v>23.583333333333332</v>
      </c>
      <c r="AW643" s="281">
        <f>tabItens[[#This Row],[QTDE ATUAL]] + tabItens[[#This Row],[RC QTDE]] + tabItens[[#This Row],[AF SALDO]] + tabItens[[#This Row],[Recentes]]</f>
        <v>350</v>
      </c>
      <c r="AX643" s="309">
        <v>6</v>
      </c>
      <c r="AY643" s="309">
        <v>4</v>
      </c>
      <c r="AZ643" s="309">
        <f>IF(ISBLANK(tabItens[[#This Row],[CÓDIGO]]),"",tabItens[[#This Row],[PontoMês]] * (AZ$2+tabItens[[#This Row],[PontoQtM]]))</f>
        <v>24</v>
      </c>
      <c r="BA643" s="308">
        <f>tabItens[[#This Row],[PontoPed]] - tabItens[[#This Row],[Saldo]] + (1/10)</f>
        <v>-325.89999999999998</v>
      </c>
      <c r="BB643" s="308">
        <f xml:space="preserve"> tabItens[[#This Row],[PontoMês]] * BB$2 - tabItens[[#This Row],[QTDE ATUAL]] - (1/10)</f>
        <v>-344.1</v>
      </c>
      <c r="BC643" s="310">
        <f>IF( tabItens[[#This Row],[PontoPed]]&gt;0, IF(tabItens[[#This Row],[PontoPed]]&lt;1, 1, IF( tabItens[[#This Row],[Saldo]]&gt;tabItens[[#This Row],[PontoPed]], 0, (tabItens[[#This Row],[PontoPed]]-tabItens[[#This Row],[Saldo]])/tabItens[[#This Row],[PontoPed]] ) ), 0 )</f>
        <v>0</v>
      </c>
      <c r="BD643" s="311">
        <f>ROUNDDOWN(IF( OR( AND(tabItens[[#This Row],[PontoPed]]&lt;tabItens[[#This Row],[Saldo]],tabItens[[#This Row],[Saldo]]&gt;0), tabItens[[#This Row],[PontoPed]]=0), 99, IF(AND(tabItens[[#This Row],[Saldo]]=0,tabItens[[#This Row],[PontoPed]]&gt;0), 0, (1-tabItens[[#This Row],[PctAb]])*10 ) ),0)</f>
        <v>99</v>
      </c>
      <c r="BE643" s="312">
        <f>MAX(ROUNDDOWN( IF(tabItens[[#This Row],[Abaixo]] &gt; 0,   tabItens[[#This Row],[Abaixo]] + (tabItens[[#This Row],[PontoMês]] * IF( OR( ISBLANK(tabItens[[#This Row],[ATA Nº/ANO]]), tabItens[[#This Row],[ATA Nº/ANO]] = ""),BE$2,BE$1)),0),0),0)</f>
        <v>0</v>
      </c>
      <c r="BF64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3" s="313">
        <f>SUMIF(Consumo!$C$3:$C$862,tabItens[[#This Row],[CÓDIGO]],Consumo!$E$3:$E$862)</f>
        <v>65</v>
      </c>
      <c r="BH643" s="314">
        <f>IF(AND(tabItens[[#This Row],[Pend]] &gt; 0,tabItens[[#This Row],[Consumo]] &lt;&gt; 0), tabItens[[#This Row],[Pend]] / tabItens[[#This Row],[Consumo]], 0 )</f>
        <v>0.20186335403726707</v>
      </c>
      <c r="BI643" s="313"/>
      <c r="BJ643" s="313"/>
      <c r="BK643" s="315" t="s">
        <v>907</v>
      </c>
    </row>
    <row r="644" spans="1:63" x14ac:dyDescent="0.3">
      <c r="A644" s="336">
        <v>13186</v>
      </c>
      <c r="B644" s="277" t="s">
        <v>1065</v>
      </c>
      <c r="C644" s="337" t="s">
        <v>336</v>
      </c>
      <c r="D644" s="338">
        <v>20</v>
      </c>
      <c r="E644" s="339"/>
      <c r="F644" s="339"/>
      <c r="G644" s="339" t="s">
        <v>892</v>
      </c>
      <c r="H644" s="281">
        <v>66</v>
      </c>
      <c r="I644" s="340">
        <v>103003</v>
      </c>
      <c r="J644" s="341">
        <v>20</v>
      </c>
      <c r="K644" s="342">
        <v>42</v>
      </c>
      <c r="L644" s="285">
        <f>IF(tabItens[[#This Row],[Média]] &gt; 0, tabItens[[#This Row],[QTDE ATUAL]] / tabItens[[#This Row],[Média]],999.9)</f>
        <v>12.774193548387096</v>
      </c>
      <c r="M644" s="286">
        <v>0</v>
      </c>
      <c r="N644" s="287">
        <f>tabItens[[#This Row],[VALOR UNIT.]] * tabItens[[#This Row],[LC]]</f>
        <v>0</v>
      </c>
      <c r="O644" s="344" t="s">
        <v>2127</v>
      </c>
      <c r="P644" s="289"/>
      <c r="Q644" s="345"/>
      <c r="R644" s="343"/>
      <c r="S644" s="346"/>
      <c r="T644" s="292">
        <f>ROUNDDOWN(IFERROR(tabItens[[#This Row],[ATA DT.VALID.]] - $D$1,0) / 30,0)</f>
        <v>-1507</v>
      </c>
      <c r="U644" s="277" t="s">
        <v>1066</v>
      </c>
      <c r="V644" s="293">
        <v>1</v>
      </c>
      <c r="W644" s="294" t="s">
        <v>2107</v>
      </c>
      <c r="X644" s="295">
        <v>74</v>
      </c>
      <c r="Y644" s="296">
        <v>4</v>
      </c>
      <c r="Z644" s="297"/>
      <c r="AA644" s="298"/>
      <c r="AB644" s="299"/>
      <c r="AC644" s="299"/>
      <c r="AD644" s="298"/>
      <c r="AE644" s="299"/>
      <c r="AF644" s="292"/>
      <c r="AG644" s="300" t="s">
        <v>904</v>
      </c>
      <c r="AH644" s="301"/>
      <c r="AI644" s="292">
        <v>22</v>
      </c>
      <c r="AJ644" s="301">
        <v>45210</v>
      </c>
      <c r="AK644" s="301" t="s">
        <v>892</v>
      </c>
      <c r="AL644" s="301">
        <v>45189</v>
      </c>
      <c r="AM644" s="346"/>
      <c r="AN644" s="339"/>
      <c r="AO644" s="302" t="str">
        <f>_xlfn.IFNA(IF(VLOOKUP(tabItens[[#This Row],[CÓDIGO]],tabExcluirDoEstoque[#Data],1,FALSE),"sim",""),"")</f>
        <v/>
      </c>
      <c r="AP644" s="303" t="str">
        <f ca="1">IF(OR(ISBLANK(tabItens[[#This Row],[ATA DT.VALID.]]),tabItens[[#This Row],[ATA DT.VALID.]]="",tabItens[[#This Row],[ATA DT.VALID.]]=" "),"",IF(TYPE(tabItens[[#This Row],[ATA DT.VALID.]])=1,ROUNDUP((tabItens[[#This Row],[ATA DT.VALID.]]-TODAY())/7,0),""))</f>
        <v/>
      </c>
      <c r="AQ644" s="304">
        <v>0</v>
      </c>
      <c r="AR644" s="305" t="str">
        <f>IF(ISBLANK(tabItens[[#This Row],[CÓDIGO]]),"",IFERROR(VLOOKUP(tabItens[[#This Row],[CÓDIGO]],Consumo!$C$3:$AC$862,26,FALSE),0))</f>
        <v>01.2023</v>
      </c>
      <c r="AS644" s="306">
        <f>SUMIF(Consumo!$C$3:$C$862,tabItens[[#This Row],[CÓDIGO]],Consumo!$N$3:$N$862) + SUMIF(Consumo!$C$3:$C$862,tabItens[[#This Row],[CÓDIGO]],Consumo!$O$3:$O$862) + SUMIF(Consumo!$C$3:$C$862,tabItens[[#This Row],[CÓDIGO]],Consumo!$P$3:$P$862) + SUMIF(Consumo!$C$3:$C$862,tabItens[[#This Row],[CÓDIGO]],Consumo!$Q$3:$Q$862)</f>
        <v>0</v>
      </c>
      <c r="AT644" s="306">
        <f>SUMIF(Consumo!$C$3:$C$862,tabItens[[#This Row],[CÓDIGO]],Consumo!$Z$3:$Z$862)</f>
        <v>63</v>
      </c>
      <c r="AU644" s="307">
        <f>SUMIF(Consumo!$C$3:$C$862,tabItens[[#This Row],[CÓDIGO]],Consumo!$AA$3:$AA$862)</f>
        <v>22</v>
      </c>
      <c r="AV644" s="308">
        <f>SUMIF(Consumo!$C$3:$C$862,tabItens[[#This Row],[CÓDIGO]],Consumo!$Y$3:$Y$862)</f>
        <v>5.166666666666667</v>
      </c>
      <c r="AW644" s="281">
        <f>tabItens[[#This Row],[QTDE ATUAL]] + tabItens[[#This Row],[RC QTDE]] + tabItens[[#This Row],[AF SALDO]] + tabItens[[#This Row],[Recentes]]</f>
        <v>66</v>
      </c>
      <c r="AX644" s="309">
        <v>7</v>
      </c>
      <c r="AY644" s="309">
        <v>4</v>
      </c>
      <c r="AZ644" s="309">
        <f>IF(ISBLANK(tabItens[[#This Row],[CÓDIGO]]),"",tabItens[[#This Row],[PontoMês]] * (AZ$2+tabItens[[#This Row],[PontoQtM]]))</f>
        <v>28</v>
      </c>
      <c r="BA644" s="308">
        <f>tabItens[[#This Row],[PontoPed]] - tabItens[[#This Row],[Saldo]] + (1/10)</f>
        <v>-37.9</v>
      </c>
      <c r="BB644" s="308">
        <f xml:space="preserve"> tabItens[[#This Row],[PontoMês]] * BB$2 - tabItens[[#This Row],[QTDE ATUAL]] - (1/10)</f>
        <v>-59.1</v>
      </c>
      <c r="BC644" s="310">
        <f>IF( tabItens[[#This Row],[PontoPed]]&gt;0, IF(tabItens[[#This Row],[PontoPed]]&lt;1, 1, IF( tabItens[[#This Row],[Saldo]]&gt;tabItens[[#This Row],[PontoPed]], 0, (tabItens[[#This Row],[PontoPed]]-tabItens[[#This Row],[Saldo]])/tabItens[[#This Row],[PontoPed]] ) ), 0 )</f>
        <v>0</v>
      </c>
      <c r="BD644" s="311">
        <f>ROUNDDOWN(IF( OR( AND(tabItens[[#This Row],[PontoPed]]&lt;tabItens[[#This Row],[Saldo]],tabItens[[#This Row],[Saldo]]&gt;0), tabItens[[#This Row],[PontoPed]]=0), 99, IF(AND(tabItens[[#This Row],[Saldo]]=0,tabItens[[#This Row],[PontoPed]]&gt;0), 0, (1-tabItens[[#This Row],[PctAb]])*10 ) ),0)</f>
        <v>99</v>
      </c>
      <c r="BE644" s="312">
        <f>MAX(ROUNDDOWN( IF(tabItens[[#This Row],[Abaixo]] &gt; 0,   tabItens[[#This Row],[Abaixo]] + (tabItens[[#This Row],[PontoMês]] * IF( OR( ISBLANK(tabItens[[#This Row],[ATA Nº/ANO]]), tabItens[[#This Row],[ATA Nº/ANO]] = ""),BE$2,BE$1)),0),0),0)</f>
        <v>0</v>
      </c>
      <c r="BF64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4" s="313">
        <f>SUMIF(Consumo!$C$3:$C$862,tabItens[[#This Row],[CÓDIGO]],Consumo!$E$3:$E$862)</f>
        <v>21</v>
      </c>
      <c r="BH644" s="314">
        <f>IF(AND(tabItens[[#This Row],[Pend]] &gt; 0,tabItens[[#This Row],[Consumo]] &lt;&gt; 0), tabItens[[#This Row],[Pend]] / tabItens[[#This Row],[Consumo]], 0 )</f>
        <v>0.33333333333333331</v>
      </c>
      <c r="BI644" s="313"/>
      <c r="BJ644" s="313"/>
      <c r="BK644" s="315" t="s">
        <v>907</v>
      </c>
    </row>
    <row r="645" spans="1:63" x14ac:dyDescent="0.3">
      <c r="A645" s="336">
        <v>12856</v>
      </c>
      <c r="B645" s="277" t="s">
        <v>1014</v>
      </c>
      <c r="C645" s="337" t="s">
        <v>264</v>
      </c>
      <c r="D645" s="338">
        <v>3.35</v>
      </c>
      <c r="E645" s="339"/>
      <c r="F645" s="339"/>
      <c r="G645" s="339" t="s">
        <v>892</v>
      </c>
      <c r="H645" s="281">
        <v>5330</v>
      </c>
      <c r="I645" s="340">
        <v>103003</v>
      </c>
      <c r="J645" s="341">
        <v>3.35</v>
      </c>
      <c r="K645" s="342">
        <v>2447</v>
      </c>
      <c r="L645" s="285">
        <f>IF(tabItens[[#This Row],[Média]] &gt; 0, tabItens[[#This Row],[QTDE ATUAL]] / tabItens[[#This Row],[Média]],999.9)</f>
        <v>24.666409564211339</v>
      </c>
      <c r="M645" s="286">
        <v>0</v>
      </c>
      <c r="N645" s="287">
        <f>tabItens[[#This Row],[VALOR UNIT.]] * tabItens[[#This Row],[LC]]</f>
        <v>0</v>
      </c>
      <c r="O645" s="344" t="s">
        <v>2127</v>
      </c>
      <c r="P645" s="289"/>
      <c r="Q645" s="345"/>
      <c r="R645" s="343"/>
      <c r="S645" s="346"/>
      <c r="T645" s="292">
        <f>ROUNDDOWN(IFERROR(tabItens[[#This Row],[ATA DT.VALID.]] - $D$1,0) / 30,0)</f>
        <v>-1507</v>
      </c>
      <c r="U645" s="277" t="s">
        <v>1006</v>
      </c>
      <c r="V645" s="293">
        <v>1</v>
      </c>
      <c r="W645" s="294" t="s">
        <v>2104</v>
      </c>
      <c r="X645" s="295">
        <v>76</v>
      </c>
      <c r="Y645" s="296">
        <v>11</v>
      </c>
      <c r="Z645" s="297"/>
      <c r="AA645" s="298"/>
      <c r="AB645" s="299"/>
      <c r="AC645" s="299"/>
      <c r="AD645" s="298"/>
      <c r="AE645" s="299"/>
      <c r="AF645" s="292"/>
      <c r="AG645" s="300" t="s">
        <v>904</v>
      </c>
      <c r="AH645" s="301"/>
      <c r="AI645" s="292">
        <v>1044</v>
      </c>
      <c r="AJ645" s="301">
        <v>44874</v>
      </c>
      <c r="AK645" s="301" t="s">
        <v>892</v>
      </c>
      <c r="AL645" s="301">
        <v>44865</v>
      </c>
      <c r="AM645" s="346"/>
      <c r="AN645" s="339"/>
      <c r="AO645" s="302" t="str">
        <f>_xlfn.IFNA(IF(VLOOKUP(tabItens[[#This Row],[CÓDIGO]],tabExcluirDoEstoque[#Data],1,FALSE),"sim",""),"")</f>
        <v/>
      </c>
      <c r="AP645" s="303" t="str">
        <f ca="1">IF(OR(ISBLANK(tabItens[[#This Row],[ATA DT.VALID.]]),tabItens[[#This Row],[ATA DT.VALID.]]="",tabItens[[#This Row],[ATA DT.VALID.]]=" "),"",IF(TYPE(tabItens[[#This Row],[ATA DT.VALID.]])=1,ROUNDUP((tabItens[[#This Row],[ATA DT.VALID.]]-TODAY())/7,0),""))</f>
        <v/>
      </c>
      <c r="AQ645" s="304">
        <v>0</v>
      </c>
      <c r="AR645" s="305" t="str">
        <f>IF(ISBLANK(tabItens[[#This Row],[CÓDIGO]]),"",IFERROR(VLOOKUP(tabItens[[#This Row],[CÓDIGO]],Consumo!$C$3:$AC$862,26,FALSE),0))</f>
        <v>09.2023</v>
      </c>
      <c r="AS645" s="306">
        <f>SUMIF(Consumo!$C$3:$C$862,tabItens[[#This Row],[CÓDIGO]],Consumo!$N$3:$N$862) + SUMIF(Consumo!$C$3:$C$862,tabItens[[#This Row],[CÓDIGO]],Consumo!$O$3:$O$862) + SUMIF(Consumo!$C$3:$C$862,tabItens[[#This Row],[CÓDIGO]],Consumo!$P$3:$P$862) + SUMIF(Consumo!$C$3:$C$862,tabItens[[#This Row],[CÓDIGO]],Consumo!$Q$3:$Q$862)</f>
        <v>557</v>
      </c>
      <c r="AT645" s="306">
        <f>SUMIF(Consumo!$C$3:$C$862,tabItens[[#This Row],[CÓDIGO]],Consumo!$Z$3:$Z$862)</f>
        <v>3131</v>
      </c>
      <c r="AU645" s="307">
        <f>SUMIF(Consumo!$C$3:$C$862,tabItens[[#This Row],[CÓDIGO]],Consumo!$AA$3:$AA$862)</f>
        <v>1716</v>
      </c>
      <c r="AV645" s="308">
        <f>SUMIF(Consumo!$C$3:$C$862,tabItens[[#This Row],[CÓDIGO]],Consumo!$Y$3:$Y$862)</f>
        <v>216.08333333333334</v>
      </c>
      <c r="AW645" s="281">
        <f>tabItens[[#This Row],[QTDE ATUAL]] + tabItens[[#This Row],[RC QTDE]] + tabItens[[#This Row],[AF SALDO]] + tabItens[[#This Row],[Recentes]]</f>
        <v>5330</v>
      </c>
      <c r="AX645" s="309">
        <v>280</v>
      </c>
      <c r="AY645" s="309">
        <v>4</v>
      </c>
      <c r="AZ645" s="309">
        <f>IF(ISBLANK(tabItens[[#This Row],[CÓDIGO]]),"",tabItens[[#This Row],[PontoMês]] * (AZ$2+tabItens[[#This Row],[PontoQtM]]))</f>
        <v>1120</v>
      </c>
      <c r="BA645" s="308">
        <f>tabItens[[#This Row],[PontoPed]] - tabItens[[#This Row],[Saldo]] + (1/10)</f>
        <v>-4209.8999999999996</v>
      </c>
      <c r="BB645" s="308">
        <f xml:space="preserve"> tabItens[[#This Row],[PontoMês]] * BB$2 - tabItens[[#This Row],[QTDE ATUAL]] - (1/10)</f>
        <v>-5050.1000000000004</v>
      </c>
      <c r="BC645" s="310">
        <f>IF( tabItens[[#This Row],[PontoPed]]&gt;0, IF(tabItens[[#This Row],[PontoPed]]&lt;1, 1, IF( tabItens[[#This Row],[Saldo]]&gt;tabItens[[#This Row],[PontoPed]], 0, (tabItens[[#This Row],[PontoPed]]-tabItens[[#This Row],[Saldo]])/tabItens[[#This Row],[PontoPed]] ) ), 0 )</f>
        <v>0</v>
      </c>
      <c r="BD645" s="311">
        <f>ROUNDDOWN(IF( OR( AND(tabItens[[#This Row],[PontoPed]]&lt;tabItens[[#This Row],[Saldo]],tabItens[[#This Row],[Saldo]]&gt;0), tabItens[[#This Row],[PontoPed]]=0), 99, IF(AND(tabItens[[#This Row],[Saldo]]=0,tabItens[[#This Row],[PontoPed]]&gt;0), 0, (1-tabItens[[#This Row],[PctAb]])*10 ) ),0)</f>
        <v>99</v>
      </c>
      <c r="BE645" s="312">
        <f>MAX(ROUNDDOWN( IF(tabItens[[#This Row],[Abaixo]] &gt; 0,   tabItens[[#This Row],[Abaixo]] + (tabItens[[#This Row],[PontoMês]] * IF( OR( ISBLANK(tabItens[[#This Row],[ATA Nº/ANO]]), tabItens[[#This Row],[ATA Nº/ANO]] = ""),BE$2,BE$1)),0),0),0)</f>
        <v>0</v>
      </c>
      <c r="BF64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5" s="313">
        <f>SUMIF(Consumo!$C$3:$C$862,tabItens[[#This Row],[CÓDIGO]],Consumo!$E$3:$E$862)</f>
        <v>0</v>
      </c>
      <c r="BH645" s="314">
        <f>IF(AND(tabItens[[#This Row],[Pend]] &gt; 0,tabItens[[#This Row],[Consumo]] &lt;&gt; 0), tabItens[[#This Row],[Pend]] / tabItens[[#This Row],[Consumo]], 0 )</f>
        <v>0</v>
      </c>
      <c r="BI645" s="313"/>
      <c r="BJ645" s="313"/>
      <c r="BK645" s="315" t="s">
        <v>907</v>
      </c>
    </row>
    <row r="646" spans="1:63" x14ac:dyDescent="0.3">
      <c r="A646" s="336">
        <v>17562</v>
      </c>
      <c r="B646" s="277" t="s">
        <v>1178</v>
      </c>
      <c r="C646" s="337" t="s">
        <v>264</v>
      </c>
      <c r="D646" s="338">
        <v>6.35</v>
      </c>
      <c r="E646" s="339"/>
      <c r="F646" s="339"/>
      <c r="G646" s="339" t="s">
        <v>892</v>
      </c>
      <c r="H646" s="281">
        <v>443</v>
      </c>
      <c r="I646" s="340">
        <v>103003</v>
      </c>
      <c r="J646" s="341">
        <v>6.35</v>
      </c>
      <c r="K646" s="342">
        <v>40</v>
      </c>
      <c r="L646" s="285">
        <f>IF(tabItens[[#This Row],[Média]] &gt; 0, tabItens[[#This Row],[QTDE ATUAL]] / tabItens[[#This Row],[Média]],999.9)</f>
        <v>171.48387096774192</v>
      </c>
      <c r="M646" s="286">
        <v>0</v>
      </c>
      <c r="N646" s="287">
        <f>tabItens[[#This Row],[VALOR UNIT.]] * tabItens[[#This Row],[LC]]</f>
        <v>0</v>
      </c>
      <c r="O646" s="344" t="s">
        <v>2127</v>
      </c>
      <c r="P646" s="289"/>
      <c r="Q646" s="345"/>
      <c r="R646" s="343"/>
      <c r="S646" s="346"/>
      <c r="T646" s="292">
        <f>ROUNDDOWN(IFERROR(tabItens[[#This Row],[ATA DT.VALID.]] - $D$1,0) / 30,0)</f>
        <v>-1507</v>
      </c>
      <c r="U646" s="277" t="s">
        <v>1179</v>
      </c>
      <c r="V646" s="293">
        <v>1</v>
      </c>
      <c r="W646" s="294" t="s">
        <v>2106</v>
      </c>
      <c r="X646" s="295">
        <v>83</v>
      </c>
      <c r="Y646" s="296">
        <v>8</v>
      </c>
      <c r="Z646" s="297"/>
      <c r="AA646" s="298"/>
      <c r="AB646" s="299"/>
      <c r="AC646" s="299"/>
      <c r="AD646" s="298"/>
      <c r="AE646" s="299"/>
      <c r="AF646" s="292"/>
      <c r="AG646" s="300" t="s">
        <v>904</v>
      </c>
      <c r="AH646" s="301"/>
      <c r="AI646" s="292">
        <v>14</v>
      </c>
      <c r="AJ646" s="301">
        <v>43280</v>
      </c>
      <c r="AK646" s="301" t="s">
        <v>892</v>
      </c>
      <c r="AL646" s="301">
        <v>44231</v>
      </c>
      <c r="AM646" s="346"/>
      <c r="AN646" s="339"/>
      <c r="AO646" s="302" t="str">
        <f>_xlfn.IFNA(IF(VLOOKUP(tabItens[[#This Row],[CÓDIGO]],tabExcluirDoEstoque[#Data],1,FALSE),"sim",""),"")</f>
        <v/>
      </c>
      <c r="AP646" s="303" t="str">
        <f ca="1">IF(OR(ISBLANK(tabItens[[#This Row],[ATA DT.VALID.]]),tabItens[[#This Row],[ATA DT.VALID.]]="",tabItens[[#This Row],[ATA DT.VALID.]]=" "),"",IF(TYPE(tabItens[[#This Row],[ATA DT.VALID.]])=1,ROUNDUP((tabItens[[#This Row],[ATA DT.VALID.]]-TODAY())/7,0),""))</f>
        <v/>
      </c>
      <c r="AQ646" s="304">
        <v>0</v>
      </c>
      <c r="AR646" s="305" t="str">
        <f>IF(ISBLANK(tabItens[[#This Row],[CÓDIGO]]),"",IFERROR(VLOOKUP(tabItens[[#This Row],[CÓDIGO]],Consumo!$C$3:$AC$862,26,FALSE),0))</f>
        <v>03.2023</v>
      </c>
      <c r="AS646" s="306">
        <f>SUMIF(Consumo!$C$3:$C$862,tabItens[[#This Row],[CÓDIGO]],Consumo!$N$3:$N$862) + SUMIF(Consumo!$C$3:$C$862,tabItens[[#This Row],[CÓDIGO]],Consumo!$O$3:$O$862) + SUMIF(Consumo!$C$3:$C$862,tabItens[[#This Row],[CÓDIGO]],Consumo!$P$3:$P$862) + SUMIF(Consumo!$C$3:$C$862,tabItens[[#This Row],[CÓDIGO]],Consumo!$Q$3:$Q$862)</f>
        <v>0</v>
      </c>
      <c r="AT646" s="306">
        <f>SUMIF(Consumo!$C$3:$C$862,tabItens[[#This Row],[CÓDIGO]],Consumo!$Z$3:$Z$862)</f>
        <v>40</v>
      </c>
      <c r="AU646" s="307">
        <f>SUMIF(Consumo!$C$3:$C$862,tabItens[[#This Row],[CÓDIGO]],Consumo!$AA$3:$AA$862)</f>
        <v>30</v>
      </c>
      <c r="AV646" s="308">
        <f>SUMIF(Consumo!$C$3:$C$862,tabItens[[#This Row],[CÓDIGO]],Consumo!$Y$3:$Y$862)</f>
        <v>2.5833333333333335</v>
      </c>
      <c r="AW646" s="281">
        <f>tabItens[[#This Row],[QTDE ATUAL]] + tabItens[[#This Row],[RC QTDE]] + tabItens[[#This Row],[AF SALDO]] + tabItens[[#This Row],[Recentes]]</f>
        <v>443</v>
      </c>
      <c r="AX646" s="309">
        <v>17</v>
      </c>
      <c r="AY646" s="309">
        <v>4</v>
      </c>
      <c r="AZ646" s="309">
        <f>IF(ISBLANK(tabItens[[#This Row],[CÓDIGO]]),"",tabItens[[#This Row],[PontoMês]] * (AZ$2+tabItens[[#This Row],[PontoQtM]]))</f>
        <v>68</v>
      </c>
      <c r="BA646" s="308">
        <f>tabItens[[#This Row],[PontoPed]] - tabItens[[#This Row],[Saldo]] + (1/10)</f>
        <v>-374.9</v>
      </c>
      <c r="BB646" s="308">
        <f xml:space="preserve"> tabItens[[#This Row],[PontoMês]] * BB$2 - tabItens[[#This Row],[QTDE ATUAL]] - (1/10)</f>
        <v>-426.1</v>
      </c>
      <c r="BC646" s="310">
        <f>IF( tabItens[[#This Row],[PontoPed]]&gt;0, IF(tabItens[[#This Row],[PontoPed]]&lt;1, 1, IF( tabItens[[#This Row],[Saldo]]&gt;tabItens[[#This Row],[PontoPed]], 0, (tabItens[[#This Row],[PontoPed]]-tabItens[[#This Row],[Saldo]])/tabItens[[#This Row],[PontoPed]] ) ), 0 )</f>
        <v>0</v>
      </c>
      <c r="BD646" s="311">
        <f>ROUNDDOWN(IF( OR( AND(tabItens[[#This Row],[PontoPed]]&lt;tabItens[[#This Row],[Saldo]],tabItens[[#This Row],[Saldo]]&gt;0), tabItens[[#This Row],[PontoPed]]=0), 99, IF(AND(tabItens[[#This Row],[Saldo]]=0,tabItens[[#This Row],[PontoPed]]&gt;0), 0, (1-tabItens[[#This Row],[PctAb]])*10 ) ),0)</f>
        <v>99</v>
      </c>
      <c r="BE646" s="312">
        <f>MAX(ROUNDDOWN( IF(tabItens[[#This Row],[Abaixo]] &gt; 0,   tabItens[[#This Row],[Abaixo]] + (tabItens[[#This Row],[PontoMês]] * IF( OR( ISBLANK(tabItens[[#This Row],[ATA Nº/ANO]]), tabItens[[#This Row],[ATA Nº/ANO]] = ""),BE$2,BE$1)),0),0),0)</f>
        <v>0</v>
      </c>
      <c r="BF64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6" s="313">
        <f>SUMIF(Consumo!$C$3:$C$862,tabItens[[#This Row],[CÓDIGO]],Consumo!$E$3:$E$862)</f>
        <v>0</v>
      </c>
      <c r="BH646" s="314">
        <f>IF(AND(tabItens[[#This Row],[Pend]] &gt; 0,tabItens[[#This Row],[Consumo]] &lt;&gt; 0), tabItens[[#This Row],[Pend]] / tabItens[[#This Row],[Consumo]], 0 )</f>
        <v>0</v>
      </c>
      <c r="BI646" s="313"/>
      <c r="BJ646" s="313"/>
      <c r="BK646" s="315" t="s">
        <v>907</v>
      </c>
    </row>
    <row r="647" spans="1:63" x14ac:dyDescent="0.3">
      <c r="A647" s="336">
        <v>54144</v>
      </c>
      <c r="B647" s="277" t="s">
        <v>1360</v>
      </c>
      <c r="C647" s="337" t="s">
        <v>264</v>
      </c>
      <c r="D647" s="338">
        <v>1.29</v>
      </c>
      <c r="E647" s="339"/>
      <c r="F647" s="339"/>
      <c r="G647" s="339" t="s">
        <v>892</v>
      </c>
      <c r="H647" s="281">
        <v>326</v>
      </c>
      <c r="I647" s="340">
        <v>103003</v>
      </c>
      <c r="J647" s="341">
        <v>1.29</v>
      </c>
      <c r="K647" s="342">
        <v>253</v>
      </c>
      <c r="L647" s="285">
        <f>IF(tabItens[[#This Row],[Média]] &gt; 0, tabItens[[#This Row],[QTDE ATUAL]] / tabItens[[#This Row],[Média]],999.9)</f>
        <v>15.28125</v>
      </c>
      <c r="M647" s="286">
        <v>0</v>
      </c>
      <c r="N647" s="287">
        <f>tabItens[[#This Row],[VALOR UNIT.]] * tabItens[[#This Row],[LC]]</f>
        <v>0</v>
      </c>
      <c r="O647" s="344" t="s">
        <v>2136</v>
      </c>
      <c r="P647" s="289"/>
      <c r="Q647" s="345"/>
      <c r="R647" s="343"/>
      <c r="S647" s="346"/>
      <c r="T647" s="292">
        <f>ROUNDDOWN(IFERROR(tabItens[[#This Row],[ATA DT.VALID.]] - $D$1,0) / 30,0)</f>
        <v>-1507</v>
      </c>
      <c r="U647" s="277" t="s">
        <v>1032</v>
      </c>
      <c r="V647" s="293">
        <v>1</v>
      </c>
      <c r="W647" s="294" t="s">
        <v>903</v>
      </c>
      <c r="X647" s="295">
        <v>55</v>
      </c>
      <c r="Y647" s="296">
        <v>32</v>
      </c>
      <c r="Z647" s="297"/>
      <c r="AA647" s="298"/>
      <c r="AB647" s="299"/>
      <c r="AC647" s="299"/>
      <c r="AD647" s="298"/>
      <c r="AE647" s="299"/>
      <c r="AF647" s="292"/>
      <c r="AG647" s="300" t="s">
        <v>904</v>
      </c>
      <c r="AH647" s="301"/>
      <c r="AI647" s="292">
        <v>104</v>
      </c>
      <c r="AJ647" s="301">
        <v>43893</v>
      </c>
      <c r="AK647" s="301" t="s">
        <v>892</v>
      </c>
      <c r="AL647" s="301">
        <v>44061</v>
      </c>
      <c r="AM647" s="346"/>
      <c r="AN647" s="339"/>
      <c r="AO647" s="302" t="str">
        <f>_xlfn.IFNA(IF(VLOOKUP(tabItens[[#This Row],[CÓDIGO]],tabExcluirDoEstoque[#Data],1,FALSE),"sim",""),"")</f>
        <v/>
      </c>
      <c r="AP647" s="303" t="str">
        <f ca="1">IF(OR(ISBLANK(tabItens[[#This Row],[ATA DT.VALID.]]),tabItens[[#This Row],[ATA DT.VALID.]]="",tabItens[[#This Row],[ATA DT.VALID.]]=" "),"",IF(TYPE(tabItens[[#This Row],[ATA DT.VALID.]])=1,ROUNDUP((tabItens[[#This Row],[ATA DT.VALID.]]-TODAY())/7,0),""))</f>
        <v/>
      </c>
      <c r="AQ647" s="304">
        <v>0</v>
      </c>
      <c r="AR647" s="305" t="str">
        <f>IF(ISBLANK(tabItens[[#This Row],[CÓDIGO]]),"",IFERROR(VLOOKUP(tabItens[[#This Row],[CÓDIGO]],Consumo!$C$3:$AC$862,26,FALSE),0))</f>
        <v>08.2023</v>
      </c>
      <c r="AS647" s="306">
        <f>SUMIF(Consumo!$C$3:$C$862,tabItens[[#This Row],[CÓDIGO]],Consumo!$N$3:$N$862) + SUMIF(Consumo!$C$3:$C$862,tabItens[[#This Row],[CÓDIGO]],Consumo!$O$3:$O$862) + SUMIF(Consumo!$C$3:$C$862,tabItens[[#This Row],[CÓDIGO]],Consumo!$P$3:$P$862) + SUMIF(Consumo!$C$3:$C$862,tabItens[[#This Row],[CÓDIGO]],Consumo!$Q$3:$Q$862)</f>
        <v>61</v>
      </c>
      <c r="AT647" s="306">
        <f>SUMIF(Consumo!$C$3:$C$862,tabItens[[#This Row],[CÓDIGO]],Consumo!$Z$3:$Z$862)</f>
        <v>269</v>
      </c>
      <c r="AU647" s="307">
        <f>SUMIF(Consumo!$C$3:$C$862,tabItens[[#This Row],[CÓDIGO]],Consumo!$AA$3:$AA$862)</f>
        <v>90</v>
      </c>
      <c r="AV647" s="308">
        <f>SUMIF(Consumo!$C$3:$C$862,tabItens[[#This Row],[CÓDIGO]],Consumo!$Y$3:$Y$862)</f>
        <v>21.333333333333332</v>
      </c>
      <c r="AW647" s="281">
        <f>tabItens[[#This Row],[QTDE ATUAL]] + tabItens[[#This Row],[RC QTDE]] + tabItens[[#This Row],[AF SALDO]] + tabItens[[#This Row],[Recentes]]</f>
        <v>326</v>
      </c>
      <c r="AX647" s="309">
        <v>42</v>
      </c>
      <c r="AY647" s="309">
        <v>4</v>
      </c>
      <c r="AZ647" s="309">
        <f>IF(ISBLANK(tabItens[[#This Row],[CÓDIGO]]),"",tabItens[[#This Row],[PontoMês]] * (AZ$2+tabItens[[#This Row],[PontoQtM]]))</f>
        <v>168</v>
      </c>
      <c r="BA647" s="308">
        <f>tabItens[[#This Row],[PontoPed]] - tabItens[[#This Row],[Saldo]] + (1/10)</f>
        <v>-157.9</v>
      </c>
      <c r="BB647" s="308">
        <f xml:space="preserve"> tabItens[[#This Row],[PontoMês]] * BB$2 - tabItens[[#This Row],[QTDE ATUAL]] - (1/10)</f>
        <v>-284.10000000000002</v>
      </c>
      <c r="BC647" s="310">
        <f>IF( tabItens[[#This Row],[PontoPed]]&gt;0, IF(tabItens[[#This Row],[PontoPed]]&lt;1, 1, IF( tabItens[[#This Row],[Saldo]]&gt;tabItens[[#This Row],[PontoPed]], 0, (tabItens[[#This Row],[PontoPed]]-tabItens[[#This Row],[Saldo]])/tabItens[[#This Row],[PontoPed]] ) ), 0 )</f>
        <v>0</v>
      </c>
      <c r="BD647" s="311">
        <f>ROUNDDOWN(IF( OR( AND(tabItens[[#This Row],[PontoPed]]&lt;tabItens[[#This Row],[Saldo]],tabItens[[#This Row],[Saldo]]&gt;0), tabItens[[#This Row],[PontoPed]]=0), 99, IF(AND(tabItens[[#This Row],[Saldo]]=0,tabItens[[#This Row],[PontoPed]]&gt;0), 0, (1-tabItens[[#This Row],[PctAb]])*10 ) ),0)</f>
        <v>99</v>
      </c>
      <c r="BE647" s="312">
        <f>MAX(ROUNDDOWN( IF(tabItens[[#This Row],[Abaixo]] &gt; 0,   tabItens[[#This Row],[Abaixo]] + (tabItens[[#This Row],[PontoMês]] * IF( OR( ISBLANK(tabItens[[#This Row],[ATA Nº/ANO]]), tabItens[[#This Row],[ATA Nº/ANO]] = ""),BE$2,BE$1)),0),0),0)</f>
        <v>0</v>
      </c>
      <c r="BF64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7" s="313">
        <f>SUMIF(Consumo!$C$3:$C$862,tabItens[[#This Row],[CÓDIGO]],Consumo!$E$3:$E$862)</f>
        <v>0</v>
      </c>
      <c r="BH647" s="314">
        <f>IF(AND(tabItens[[#This Row],[Pend]] &gt; 0,tabItens[[#This Row],[Consumo]] &lt;&gt; 0), tabItens[[#This Row],[Pend]] / tabItens[[#This Row],[Consumo]], 0 )</f>
        <v>0</v>
      </c>
      <c r="BI647" s="313"/>
      <c r="BJ647" s="313"/>
      <c r="BK647" s="315" t="s">
        <v>907</v>
      </c>
    </row>
    <row r="648" spans="1:63" x14ac:dyDescent="0.3">
      <c r="A648" s="336">
        <v>120995</v>
      </c>
      <c r="B648" s="277" t="s">
        <v>1786</v>
      </c>
      <c r="C648" s="337" t="s">
        <v>273</v>
      </c>
      <c r="D648" s="338">
        <v>3.39</v>
      </c>
      <c r="E648" s="339"/>
      <c r="F648" s="339"/>
      <c r="G648" s="339" t="s">
        <v>892</v>
      </c>
      <c r="H648" s="281">
        <v>80</v>
      </c>
      <c r="I648" s="340">
        <v>103003</v>
      </c>
      <c r="J648" s="341">
        <v>3.39</v>
      </c>
      <c r="K648" s="342">
        <v>140</v>
      </c>
      <c r="L648" s="285">
        <f>IF(tabItens[[#This Row],[Média]] &gt; 0, tabItens[[#This Row],[QTDE ATUAL]] / tabItens[[#This Row],[Média]],999.9)</f>
        <v>6.9565217391304346</v>
      </c>
      <c r="M648" s="286">
        <v>0</v>
      </c>
      <c r="N648" s="287">
        <f>tabItens[[#This Row],[VALOR UNIT.]] * tabItens[[#This Row],[LC]]</f>
        <v>0</v>
      </c>
      <c r="O648" s="344" t="s">
        <v>2136</v>
      </c>
      <c r="P648" s="289"/>
      <c r="Q648" s="345"/>
      <c r="R648" s="343"/>
      <c r="S648" s="346"/>
      <c r="T648" s="292">
        <f>ROUNDDOWN(IFERROR(tabItens[[#This Row],[ATA DT.VALID.]] - $D$1,0) / 30,0)</f>
        <v>-1507</v>
      </c>
      <c r="U648" s="277" t="s">
        <v>1032</v>
      </c>
      <c r="V648" s="293">
        <v>1</v>
      </c>
      <c r="W648" s="294" t="s">
        <v>903</v>
      </c>
      <c r="X648" s="295">
        <v>55</v>
      </c>
      <c r="Y648" s="296">
        <v>32</v>
      </c>
      <c r="Z648" s="297">
        <v>2442</v>
      </c>
      <c r="AA648" s="298">
        <v>2023</v>
      </c>
      <c r="AB648" s="299">
        <v>100</v>
      </c>
      <c r="AC648" s="299"/>
      <c r="AD648" s="298"/>
      <c r="AE648" s="299"/>
      <c r="AF648" s="292"/>
      <c r="AG648" s="300" t="s">
        <v>904</v>
      </c>
      <c r="AH648" s="301"/>
      <c r="AI648" s="292">
        <v>46</v>
      </c>
      <c r="AJ648" s="301">
        <v>44883</v>
      </c>
      <c r="AK648" s="301">
        <v>40794</v>
      </c>
      <c r="AL648" s="301">
        <v>44917</v>
      </c>
      <c r="AM648" s="346"/>
      <c r="AN648" s="339"/>
      <c r="AO648" s="302" t="str">
        <f>_xlfn.IFNA(IF(VLOOKUP(tabItens[[#This Row],[CÓDIGO]],tabExcluirDoEstoque[#Data],1,FALSE),"sim",""),"")</f>
        <v/>
      </c>
      <c r="AP648" s="303" t="str">
        <f ca="1">IF(OR(ISBLANK(tabItens[[#This Row],[ATA DT.VALID.]]),tabItens[[#This Row],[ATA DT.VALID.]]="",tabItens[[#This Row],[ATA DT.VALID.]]=" "),"",IF(TYPE(tabItens[[#This Row],[ATA DT.VALID.]])=1,ROUNDUP((tabItens[[#This Row],[ATA DT.VALID.]]-TODAY())/7,0),""))</f>
        <v/>
      </c>
      <c r="AQ648" s="304">
        <v>0</v>
      </c>
      <c r="AR648" s="305" t="str">
        <f>IF(ISBLANK(tabItens[[#This Row],[CÓDIGO]]),"",IFERROR(VLOOKUP(tabItens[[#This Row],[CÓDIGO]],Consumo!$C$3:$AC$862,26,FALSE),0))</f>
        <v>06.2023</v>
      </c>
      <c r="AS648" s="306">
        <f>SUMIF(Consumo!$C$3:$C$862,tabItens[[#This Row],[CÓDIGO]],Consumo!$N$3:$N$862) + SUMIF(Consumo!$C$3:$C$862,tabItens[[#This Row],[CÓDIGO]],Consumo!$O$3:$O$862) + SUMIF(Consumo!$C$3:$C$862,tabItens[[#This Row],[CÓDIGO]],Consumo!$P$3:$P$862) + SUMIF(Consumo!$C$3:$C$862,tabItens[[#This Row],[CÓDIGO]],Consumo!$Q$3:$Q$862)</f>
        <v>50</v>
      </c>
      <c r="AT648" s="306">
        <f>SUMIF(Consumo!$C$3:$C$862,tabItens[[#This Row],[CÓDIGO]],Consumo!$Z$3:$Z$862)</f>
        <v>140</v>
      </c>
      <c r="AU648" s="307">
        <f>SUMIF(Consumo!$C$3:$C$862,tabItens[[#This Row],[CÓDIGO]],Consumo!$AA$3:$AA$862)</f>
        <v>50</v>
      </c>
      <c r="AV648" s="308">
        <f>SUMIF(Consumo!$C$3:$C$862,tabItens[[#This Row],[CÓDIGO]],Consumo!$Y$3:$Y$862)</f>
        <v>11.5</v>
      </c>
      <c r="AW648" s="281">
        <f>tabItens[[#This Row],[QTDE ATUAL]] + tabItens[[#This Row],[RC QTDE]] + tabItens[[#This Row],[AF SALDO]] + tabItens[[#This Row],[Recentes]]</f>
        <v>180</v>
      </c>
      <c r="AX648" s="309">
        <v>10</v>
      </c>
      <c r="AY648" s="309">
        <v>4</v>
      </c>
      <c r="AZ648" s="309">
        <f>IF(ISBLANK(tabItens[[#This Row],[CÓDIGO]]),"",tabItens[[#This Row],[PontoMês]] * (AZ$2+tabItens[[#This Row],[PontoQtM]]))</f>
        <v>40</v>
      </c>
      <c r="BA648" s="308">
        <f>tabItens[[#This Row],[PontoPed]] - tabItens[[#This Row],[Saldo]] + (1/10)</f>
        <v>-139.9</v>
      </c>
      <c r="BB648" s="308">
        <f xml:space="preserve"> tabItens[[#This Row],[PontoMês]] * BB$2 - tabItens[[#This Row],[QTDE ATUAL]] - (1/10)</f>
        <v>-70.099999999999994</v>
      </c>
      <c r="BC648" s="310">
        <f>IF( tabItens[[#This Row],[PontoPed]]&gt;0, IF(tabItens[[#This Row],[PontoPed]]&lt;1, 1, IF( tabItens[[#This Row],[Saldo]]&gt;tabItens[[#This Row],[PontoPed]], 0, (tabItens[[#This Row],[PontoPed]]-tabItens[[#This Row],[Saldo]])/tabItens[[#This Row],[PontoPed]] ) ), 0 )</f>
        <v>0</v>
      </c>
      <c r="BD648" s="311">
        <f>ROUNDDOWN(IF( OR( AND(tabItens[[#This Row],[PontoPed]]&lt;tabItens[[#This Row],[Saldo]],tabItens[[#This Row],[Saldo]]&gt;0), tabItens[[#This Row],[PontoPed]]=0), 99, IF(AND(tabItens[[#This Row],[Saldo]]=0,tabItens[[#This Row],[PontoPed]]&gt;0), 0, (1-tabItens[[#This Row],[PctAb]])*10 ) ),0)</f>
        <v>99</v>
      </c>
      <c r="BE648" s="312">
        <f>MAX(ROUNDDOWN( IF(tabItens[[#This Row],[Abaixo]] &gt; 0,   tabItens[[#This Row],[Abaixo]] + (tabItens[[#This Row],[PontoMês]] * IF( OR( ISBLANK(tabItens[[#This Row],[ATA Nº/ANO]]), tabItens[[#This Row],[ATA Nº/ANO]] = ""),BE$2,BE$1)),0),0),0)</f>
        <v>0</v>
      </c>
      <c r="BF64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8" s="313">
        <f>SUMIF(Consumo!$C$3:$C$862,tabItens[[#This Row],[CÓDIGO]],Consumo!$E$3:$E$862)</f>
        <v>0</v>
      </c>
      <c r="BH648" s="314">
        <f>IF(AND(tabItens[[#This Row],[Pend]] &gt; 0,tabItens[[#This Row],[Consumo]] &lt;&gt; 0), tabItens[[#This Row],[Pend]] / tabItens[[#This Row],[Consumo]], 0 )</f>
        <v>0</v>
      </c>
      <c r="BI648" s="313"/>
      <c r="BJ648" s="313"/>
      <c r="BK648" s="315" t="s">
        <v>907</v>
      </c>
    </row>
    <row r="649" spans="1:63" x14ac:dyDescent="0.3">
      <c r="A649" s="336">
        <v>15656</v>
      </c>
      <c r="B649" s="277" t="s">
        <v>1145</v>
      </c>
      <c r="C649" s="337" t="s">
        <v>264</v>
      </c>
      <c r="D649" s="338">
        <v>5.75</v>
      </c>
      <c r="E649" s="339"/>
      <c r="F649" s="339"/>
      <c r="G649" s="339" t="s">
        <v>892</v>
      </c>
      <c r="H649" s="281">
        <v>136</v>
      </c>
      <c r="I649" s="340">
        <v>103003</v>
      </c>
      <c r="J649" s="341">
        <v>5.75</v>
      </c>
      <c r="K649" s="342">
        <v>15</v>
      </c>
      <c r="L649" s="285">
        <f>IF(tabItens[[#This Row],[Média]] &gt; 0, tabItens[[#This Row],[QTDE ATUAL]] / tabItens[[#This Row],[Média]],999.9)</f>
        <v>136</v>
      </c>
      <c r="M649" s="286">
        <v>0</v>
      </c>
      <c r="N649" s="287">
        <f>tabItens[[#This Row],[VALOR UNIT.]] * tabItens[[#This Row],[LC]]</f>
        <v>0</v>
      </c>
      <c r="O649" s="344" t="s">
        <v>2136</v>
      </c>
      <c r="P649" s="289"/>
      <c r="Q649" s="345"/>
      <c r="R649" s="343"/>
      <c r="S649" s="346"/>
      <c r="T649" s="292">
        <f>ROUNDDOWN(IFERROR(tabItens[[#This Row],[ATA DT.VALID.]] - $D$1,0) / 30,0)</f>
        <v>-1507</v>
      </c>
      <c r="U649" s="277" t="s">
        <v>1144</v>
      </c>
      <c r="V649" s="293">
        <v>1</v>
      </c>
      <c r="W649" s="294" t="s">
        <v>903</v>
      </c>
      <c r="X649" s="295">
        <v>55</v>
      </c>
      <c r="Y649" s="296">
        <v>35</v>
      </c>
      <c r="Z649" s="297"/>
      <c r="AA649" s="298"/>
      <c r="AB649" s="299"/>
      <c r="AC649" s="299"/>
      <c r="AD649" s="298"/>
      <c r="AE649" s="299"/>
      <c r="AF649" s="292"/>
      <c r="AG649" s="300" t="s">
        <v>904</v>
      </c>
      <c r="AH649" s="301"/>
      <c r="AI649" s="292">
        <v>6</v>
      </c>
      <c r="AJ649" s="301">
        <v>43966</v>
      </c>
      <c r="AK649" s="301" t="s">
        <v>892</v>
      </c>
      <c r="AL649" s="301">
        <v>43880</v>
      </c>
      <c r="AM649" s="346"/>
      <c r="AN649" s="339"/>
      <c r="AO649" s="302" t="str">
        <f>_xlfn.IFNA(IF(VLOOKUP(tabItens[[#This Row],[CÓDIGO]],tabExcluirDoEstoque[#Data],1,FALSE),"sim",""),"")</f>
        <v/>
      </c>
      <c r="AP649" s="303" t="str">
        <f ca="1">IF(OR(ISBLANK(tabItens[[#This Row],[ATA DT.VALID.]]),tabItens[[#This Row],[ATA DT.VALID.]]="",tabItens[[#This Row],[ATA DT.VALID.]]=" "),"",IF(TYPE(tabItens[[#This Row],[ATA DT.VALID.]])=1,ROUNDUP((tabItens[[#This Row],[ATA DT.VALID.]]-TODAY())/7,0),""))</f>
        <v/>
      </c>
      <c r="AQ649" s="304">
        <v>0</v>
      </c>
      <c r="AR649" s="305" t="str">
        <f>IF(ISBLANK(tabItens[[#This Row],[CÓDIGO]]),"",IFERROR(VLOOKUP(tabItens[[#This Row],[CÓDIGO]],Consumo!$C$3:$AC$862,26,FALSE),0))</f>
        <v>06.2023</v>
      </c>
      <c r="AS649" s="306">
        <f>SUMIF(Consumo!$C$3:$C$862,tabItens[[#This Row],[CÓDIGO]],Consumo!$N$3:$N$862) + SUMIF(Consumo!$C$3:$C$862,tabItens[[#This Row],[CÓDIGO]],Consumo!$O$3:$O$862) + SUMIF(Consumo!$C$3:$C$862,tabItens[[#This Row],[CÓDIGO]],Consumo!$P$3:$P$862) + SUMIF(Consumo!$C$3:$C$862,tabItens[[#This Row],[CÓDIGO]],Consumo!$Q$3:$Q$862)</f>
        <v>10</v>
      </c>
      <c r="AT649" s="306">
        <f>SUMIF(Consumo!$C$3:$C$862,tabItens[[#This Row],[CÓDIGO]],Consumo!$Z$3:$Z$862)</f>
        <v>15</v>
      </c>
      <c r="AU649" s="307">
        <f>SUMIF(Consumo!$C$3:$C$862,tabItens[[#This Row],[CÓDIGO]],Consumo!$AA$3:$AA$862)</f>
        <v>10</v>
      </c>
      <c r="AV649" s="308">
        <f>SUMIF(Consumo!$C$3:$C$862,tabItens[[#This Row],[CÓDIGO]],Consumo!$Y$3:$Y$862)</f>
        <v>1</v>
      </c>
      <c r="AW649" s="281">
        <f>tabItens[[#This Row],[QTDE ATUAL]] + tabItens[[#This Row],[RC QTDE]] + tabItens[[#This Row],[AF SALDO]] + tabItens[[#This Row],[Recentes]]</f>
        <v>136</v>
      </c>
      <c r="AX649" s="309">
        <v>9</v>
      </c>
      <c r="AY649" s="309">
        <v>4</v>
      </c>
      <c r="AZ649" s="309">
        <f>IF(ISBLANK(tabItens[[#This Row],[CÓDIGO]]),"",tabItens[[#This Row],[PontoMês]] * (AZ$2+tabItens[[#This Row],[PontoQtM]]))</f>
        <v>36</v>
      </c>
      <c r="BA649" s="308">
        <f>tabItens[[#This Row],[PontoPed]] - tabItens[[#This Row],[Saldo]] + (1/10)</f>
        <v>-99.9</v>
      </c>
      <c r="BB649" s="308">
        <f xml:space="preserve"> tabItens[[#This Row],[PontoMês]] * BB$2 - tabItens[[#This Row],[QTDE ATUAL]] - (1/10)</f>
        <v>-127.1</v>
      </c>
      <c r="BC649" s="310">
        <f>IF( tabItens[[#This Row],[PontoPed]]&gt;0, IF(tabItens[[#This Row],[PontoPed]]&lt;1, 1, IF( tabItens[[#This Row],[Saldo]]&gt;tabItens[[#This Row],[PontoPed]], 0, (tabItens[[#This Row],[PontoPed]]-tabItens[[#This Row],[Saldo]])/tabItens[[#This Row],[PontoPed]] ) ), 0 )</f>
        <v>0</v>
      </c>
      <c r="BD649" s="311">
        <f>ROUNDDOWN(IF( OR( AND(tabItens[[#This Row],[PontoPed]]&lt;tabItens[[#This Row],[Saldo]],tabItens[[#This Row],[Saldo]]&gt;0), tabItens[[#This Row],[PontoPed]]=0), 99, IF(AND(tabItens[[#This Row],[Saldo]]=0,tabItens[[#This Row],[PontoPed]]&gt;0), 0, (1-tabItens[[#This Row],[PctAb]])*10 ) ),0)</f>
        <v>99</v>
      </c>
      <c r="BE649" s="312">
        <f>MAX(ROUNDDOWN( IF(tabItens[[#This Row],[Abaixo]] &gt; 0,   tabItens[[#This Row],[Abaixo]] + (tabItens[[#This Row],[PontoMês]] * IF( OR( ISBLANK(tabItens[[#This Row],[ATA Nº/ANO]]), tabItens[[#This Row],[ATA Nº/ANO]] = ""),BE$2,BE$1)),0),0),0)</f>
        <v>0</v>
      </c>
      <c r="BF64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49" s="313">
        <f>SUMIF(Consumo!$C$3:$C$862,tabItens[[#This Row],[CÓDIGO]],Consumo!$E$3:$E$862)</f>
        <v>0</v>
      </c>
      <c r="BH649" s="314">
        <f>IF(AND(tabItens[[#This Row],[Pend]] &gt; 0,tabItens[[#This Row],[Consumo]] &lt;&gt; 0), tabItens[[#This Row],[Pend]] / tabItens[[#This Row],[Consumo]], 0 )</f>
        <v>0</v>
      </c>
      <c r="BI649" s="313"/>
      <c r="BJ649" s="313"/>
      <c r="BK649" s="315" t="s">
        <v>907</v>
      </c>
    </row>
    <row r="650" spans="1:63" x14ac:dyDescent="0.3">
      <c r="A650" s="336">
        <v>54019</v>
      </c>
      <c r="B650" s="277" t="s">
        <v>1355</v>
      </c>
      <c r="C650" s="337" t="s">
        <v>264</v>
      </c>
      <c r="D650" s="338">
        <v>3.2</v>
      </c>
      <c r="E650" s="339"/>
      <c r="F650" s="339"/>
      <c r="G650" s="339" t="s">
        <v>892</v>
      </c>
      <c r="H650" s="281">
        <v>455</v>
      </c>
      <c r="I650" s="340">
        <v>103003</v>
      </c>
      <c r="J650" s="341">
        <v>3.2</v>
      </c>
      <c r="K650" s="342">
        <v>394</v>
      </c>
      <c r="L650" s="285">
        <f>IF(tabItens[[#This Row],[Média]] &gt; 0, tabItens[[#This Row],[QTDE ATUAL]] / tabItens[[#This Row],[Média]],999.9)</f>
        <v>12.757009345794394</v>
      </c>
      <c r="M650" s="286">
        <v>0</v>
      </c>
      <c r="N650" s="287">
        <f>tabItens[[#This Row],[VALOR UNIT.]] * tabItens[[#This Row],[LC]]</f>
        <v>0</v>
      </c>
      <c r="O650" s="344" t="s">
        <v>2136</v>
      </c>
      <c r="P650" s="289"/>
      <c r="Q650" s="345"/>
      <c r="R650" s="343"/>
      <c r="S650" s="346"/>
      <c r="T650" s="292">
        <f>ROUNDDOWN(IFERROR(tabItens[[#This Row],[ATA DT.VALID.]] - $D$1,0) / 30,0)</f>
        <v>-1507</v>
      </c>
      <c r="U650" s="277" t="s">
        <v>1356</v>
      </c>
      <c r="V650" s="293">
        <v>1</v>
      </c>
      <c r="W650" s="294" t="s">
        <v>903</v>
      </c>
      <c r="X650" s="295">
        <v>55</v>
      </c>
      <c r="Y650" s="296">
        <v>45</v>
      </c>
      <c r="Z650" s="297">
        <v>2442</v>
      </c>
      <c r="AA650" s="298">
        <v>2023</v>
      </c>
      <c r="AB650" s="299">
        <v>100</v>
      </c>
      <c r="AC650" s="299"/>
      <c r="AD650" s="298"/>
      <c r="AE650" s="299"/>
      <c r="AF650" s="292"/>
      <c r="AG650" s="300" t="s">
        <v>904</v>
      </c>
      <c r="AH650" s="301"/>
      <c r="AI650" s="292">
        <v>144</v>
      </c>
      <c r="AJ650" s="301">
        <v>44965</v>
      </c>
      <c r="AK650" s="301" t="s">
        <v>892</v>
      </c>
      <c r="AL650" s="301">
        <v>44917</v>
      </c>
      <c r="AM650" s="346"/>
      <c r="AN650" s="339"/>
      <c r="AO650" s="302" t="str">
        <f>_xlfn.IFNA(IF(VLOOKUP(tabItens[[#This Row],[CÓDIGO]],tabExcluirDoEstoque[#Data],1,FALSE),"sim",""),"")</f>
        <v/>
      </c>
      <c r="AP650" s="303" t="str">
        <f ca="1">IF(OR(ISBLANK(tabItens[[#This Row],[ATA DT.VALID.]]),tabItens[[#This Row],[ATA DT.VALID.]]="",tabItens[[#This Row],[ATA DT.VALID.]]=" "),"",IF(TYPE(tabItens[[#This Row],[ATA DT.VALID.]])=1,ROUNDUP((tabItens[[#This Row],[ATA DT.VALID.]]-TODAY())/7,0),""))</f>
        <v/>
      </c>
      <c r="AQ650" s="304">
        <v>0</v>
      </c>
      <c r="AR650" s="305" t="str">
        <f>IF(ISBLANK(tabItens[[#This Row],[CÓDIGO]]),"",IFERROR(VLOOKUP(tabItens[[#This Row],[CÓDIGO]],Consumo!$C$3:$AC$862,26,FALSE),0))</f>
        <v>08.2023</v>
      </c>
      <c r="AS650" s="306">
        <f>SUMIF(Consumo!$C$3:$C$862,tabItens[[#This Row],[CÓDIGO]],Consumo!$N$3:$N$862) + SUMIF(Consumo!$C$3:$C$862,tabItens[[#This Row],[CÓDIGO]],Consumo!$O$3:$O$862) + SUMIF(Consumo!$C$3:$C$862,tabItens[[#This Row],[CÓDIGO]],Consumo!$P$3:$P$862) + SUMIF(Consumo!$C$3:$C$862,tabItens[[#This Row],[CÓDIGO]],Consumo!$Q$3:$Q$862)</f>
        <v>70</v>
      </c>
      <c r="AT650" s="306">
        <f>SUMIF(Consumo!$C$3:$C$862,tabItens[[#This Row],[CÓDIGO]],Consumo!$Z$3:$Z$862)</f>
        <v>428</v>
      </c>
      <c r="AU650" s="307">
        <f>SUMIF(Consumo!$C$3:$C$862,tabItens[[#This Row],[CÓDIGO]],Consumo!$AA$3:$AA$862)</f>
        <v>105</v>
      </c>
      <c r="AV650" s="308">
        <f>SUMIF(Consumo!$C$3:$C$862,tabItens[[#This Row],[CÓDIGO]],Consumo!$Y$3:$Y$862)</f>
        <v>35.666666666666664</v>
      </c>
      <c r="AW650" s="281">
        <f>tabItens[[#This Row],[QTDE ATUAL]] + tabItens[[#This Row],[RC QTDE]] + tabItens[[#This Row],[AF SALDO]] + tabItens[[#This Row],[Recentes]]</f>
        <v>555</v>
      </c>
      <c r="AX650" s="309">
        <v>17</v>
      </c>
      <c r="AY650" s="309">
        <v>4</v>
      </c>
      <c r="AZ650" s="309">
        <f>IF(ISBLANK(tabItens[[#This Row],[CÓDIGO]]),"",tabItens[[#This Row],[PontoMês]] * (AZ$2+tabItens[[#This Row],[PontoQtM]]))</f>
        <v>68</v>
      </c>
      <c r="BA650" s="308">
        <f>tabItens[[#This Row],[PontoPed]] - tabItens[[#This Row],[Saldo]] + (1/10)</f>
        <v>-486.9</v>
      </c>
      <c r="BB650" s="308">
        <f xml:space="preserve"> tabItens[[#This Row],[PontoMês]] * BB$2 - tabItens[[#This Row],[QTDE ATUAL]] - (1/10)</f>
        <v>-438.1</v>
      </c>
      <c r="BC650" s="310">
        <f>IF( tabItens[[#This Row],[PontoPed]]&gt;0, IF(tabItens[[#This Row],[PontoPed]]&lt;1, 1, IF( tabItens[[#This Row],[Saldo]]&gt;tabItens[[#This Row],[PontoPed]], 0, (tabItens[[#This Row],[PontoPed]]-tabItens[[#This Row],[Saldo]])/tabItens[[#This Row],[PontoPed]] ) ), 0 )</f>
        <v>0</v>
      </c>
      <c r="BD650" s="311">
        <f>ROUNDDOWN(IF( OR( AND(tabItens[[#This Row],[PontoPed]]&lt;tabItens[[#This Row],[Saldo]],tabItens[[#This Row],[Saldo]]&gt;0), tabItens[[#This Row],[PontoPed]]=0), 99, IF(AND(tabItens[[#This Row],[Saldo]]=0,tabItens[[#This Row],[PontoPed]]&gt;0), 0, (1-tabItens[[#This Row],[PctAb]])*10 ) ),0)</f>
        <v>99</v>
      </c>
      <c r="BE650" s="312">
        <f>MAX(ROUNDDOWN( IF(tabItens[[#This Row],[Abaixo]] &gt; 0,   tabItens[[#This Row],[Abaixo]] + (tabItens[[#This Row],[PontoMês]] * IF( OR( ISBLANK(tabItens[[#This Row],[ATA Nº/ANO]]), tabItens[[#This Row],[ATA Nº/ANO]] = ""),BE$2,BE$1)),0),0),0)</f>
        <v>0</v>
      </c>
      <c r="BF65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0" s="313">
        <f>SUMIF(Consumo!$C$3:$C$862,tabItens[[#This Row],[CÓDIGO]],Consumo!$E$3:$E$862)</f>
        <v>0</v>
      </c>
      <c r="BH650" s="314">
        <f>IF(AND(tabItens[[#This Row],[Pend]] &gt; 0,tabItens[[#This Row],[Consumo]] &lt;&gt; 0), tabItens[[#This Row],[Pend]] / tabItens[[#This Row],[Consumo]], 0 )</f>
        <v>0</v>
      </c>
      <c r="BI650" s="313"/>
      <c r="BJ650" s="313"/>
      <c r="BK650" s="315" t="s">
        <v>907</v>
      </c>
    </row>
    <row r="651" spans="1:63" x14ac:dyDescent="0.3">
      <c r="A651" s="336">
        <v>95229</v>
      </c>
      <c r="B651" s="277" t="s">
        <v>1596</v>
      </c>
      <c r="C651" s="337" t="s">
        <v>264</v>
      </c>
      <c r="D651" s="338">
        <v>0.19</v>
      </c>
      <c r="E651" s="339"/>
      <c r="F651" s="339"/>
      <c r="G651" s="339" t="s">
        <v>892</v>
      </c>
      <c r="H651" s="281">
        <v>0</v>
      </c>
      <c r="I651" s="340">
        <v>103003</v>
      </c>
      <c r="J651" s="341">
        <v>0.19</v>
      </c>
      <c r="K651" s="342">
        <v>8356</v>
      </c>
      <c r="L651" s="285">
        <f>IF(tabItens[[#This Row],[Média]] &gt; 0, tabItens[[#This Row],[QTDE ATUAL]] / tabItens[[#This Row],[Média]],999.9)</f>
        <v>0</v>
      </c>
      <c r="M651" s="286">
        <v>0</v>
      </c>
      <c r="N651" s="287">
        <f>tabItens[[#This Row],[VALOR UNIT.]] * tabItens[[#This Row],[LC]]</f>
        <v>0</v>
      </c>
      <c r="O651" s="344" t="s">
        <v>2136</v>
      </c>
      <c r="P651" s="289"/>
      <c r="Q651" s="345"/>
      <c r="R651" s="343"/>
      <c r="S651" s="346"/>
      <c r="T651" s="292">
        <f>ROUNDDOWN(IFERROR(tabItens[[#This Row],[ATA DT.VALID.]] - $D$1,0) / 30,0)</f>
        <v>-1507</v>
      </c>
      <c r="U651" s="277" t="s">
        <v>893</v>
      </c>
      <c r="V651" s="293">
        <v>1</v>
      </c>
      <c r="W651" s="294" t="s">
        <v>903</v>
      </c>
      <c r="X651" s="295">
        <v>55</v>
      </c>
      <c r="Y651" s="296">
        <v>46</v>
      </c>
      <c r="Z651" s="297">
        <v>10083</v>
      </c>
      <c r="AA651" s="298">
        <v>2023</v>
      </c>
      <c r="AB651" s="299">
        <v>2000</v>
      </c>
      <c r="AC651" s="299"/>
      <c r="AD651" s="298"/>
      <c r="AE651" s="299"/>
      <c r="AF651" s="292"/>
      <c r="AG651" s="300" t="s">
        <v>904</v>
      </c>
      <c r="AH651" s="301"/>
      <c r="AI651" s="292">
        <v>3240</v>
      </c>
      <c r="AJ651" s="301">
        <v>44599</v>
      </c>
      <c r="AK651" s="301">
        <v>39007</v>
      </c>
      <c r="AL651" s="301">
        <v>45105</v>
      </c>
      <c r="AM651" s="346"/>
      <c r="AN651" s="339"/>
      <c r="AO651" s="302" t="str">
        <f>_xlfn.IFNA(IF(VLOOKUP(tabItens[[#This Row],[CÓDIGO]],tabExcluirDoEstoque[#Data],1,FALSE),"sim",""),"")</f>
        <v/>
      </c>
      <c r="AP651" s="303" t="str">
        <f ca="1">IF(OR(ISBLANK(tabItens[[#This Row],[ATA DT.VALID.]]),tabItens[[#This Row],[ATA DT.VALID.]]="",tabItens[[#This Row],[ATA DT.VALID.]]=" "),"",IF(TYPE(tabItens[[#This Row],[ATA DT.VALID.]])=1,ROUNDUP((tabItens[[#This Row],[ATA DT.VALID.]]-TODAY())/7,0),""))</f>
        <v/>
      </c>
      <c r="AQ651" s="304">
        <v>0</v>
      </c>
      <c r="AR651" s="305" t="str">
        <f>IF(ISBLANK(tabItens[[#This Row],[CÓDIGO]]),"",IFERROR(VLOOKUP(tabItens[[#This Row],[CÓDIGO]],Consumo!$C$3:$AC$862,26,FALSE),0))</f>
        <v>07.2023</v>
      </c>
      <c r="AS651" s="306">
        <f>SUMIF(Consumo!$C$3:$C$862,tabItens[[#This Row],[CÓDIGO]],Consumo!$N$3:$N$862) + SUMIF(Consumo!$C$3:$C$862,tabItens[[#This Row],[CÓDIGO]],Consumo!$O$3:$O$862) + SUMIF(Consumo!$C$3:$C$862,tabItens[[#This Row],[CÓDIGO]],Consumo!$P$3:$P$862) + SUMIF(Consumo!$C$3:$C$862,tabItens[[#This Row],[CÓDIGO]],Consumo!$Q$3:$Q$862)</f>
        <v>3313</v>
      </c>
      <c r="AT651" s="306">
        <f>SUMIF(Consumo!$C$3:$C$862,tabItens[[#This Row],[CÓDIGO]],Consumo!$Z$3:$Z$862)</f>
        <v>11406</v>
      </c>
      <c r="AU651" s="307">
        <f>SUMIF(Consumo!$C$3:$C$862,tabItens[[#This Row],[CÓDIGO]],Consumo!$AA$3:$AA$862)</f>
        <v>3200</v>
      </c>
      <c r="AV651" s="308">
        <f>SUMIF(Consumo!$C$3:$C$862,tabItens[[#This Row],[CÓDIGO]],Consumo!$Y$3:$Y$862)</f>
        <v>908.41666666666663</v>
      </c>
      <c r="AW651" s="281">
        <f>tabItens[[#This Row],[QTDE ATUAL]] + tabItens[[#This Row],[RC QTDE]] + tabItens[[#This Row],[AF SALDO]] + tabItens[[#This Row],[Recentes]]</f>
        <v>2000</v>
      </c>
      <c r="AX651" s="309">
        <v>165</v>
      </c>
      <c r="AY651" s="309">
        <v>4</v>
      </c>
      <c r="AZ651" s="309">
        <f>IF(ISBLANK(tabItens[[#This Row],[CÓDIGO]]),"",tabItens[[#This Row],[PontoMês]] * (AZ$2+tabItens[[#This Row],[PontoQtM]]))</f>
        <v>660</v>
      </c>
      <c r="BA651" s="308">
        <f>tabItens[[#This Row],[PontoPed]] - tabItens[[#This Row],[Saldo]] + (1/10)</f>
        <v>-1339.9</v>
      </c>
      <c r="BB651" s="308">
        <f xml:space="preserve"> tabItens[[#This Row],[PontoMês]] * BB$2 - tabItens[[#This Row],[QTDE ATUAL]] - (1/10)</f>
        <v>164.9</v>
      </c>
      <c r="BC651" s="310">
        <f>IF( tabItens[[#This Row],[PontoPed]]&gt;0, IF(tabItens[[#This Row],[PontoPed]]&lt;1, 1, IF( tabItens[[#This Row],[Saldo]]&gt;tabItens[[#This Row],[PontoPed]], 0, (tabItens[[#This Row],[PontoPed]]-tabItens[[#This Row],[Saldo]])/tabItens[[#This Row],[PontoPed]] ) ), 0 )</f>
        <v>0</v>
      </c>
      <c r="BD651" s="311">
        <f>ROUNDDOWN(IF( OR( AND(tabItens[[#This Row],[PontoPed]]&lt;tabItens[[#This Row],[Saldo]],tabItens[[#This Row],[Saldo]]&gt;0), tabItens[[#This Row],[PontoPed]]=0), 99, IF(AND(tabItens[[#This Row],[Saldo]]=0,tabItens[[#This Row],[PontoPed]]&gt;0), 0, (1-tabItens[[#This Row],[PctAb]])*10 ) ),0)</f>
        <v>99</v>
      </c>
      <c r="BE651" s="312">
        <f>MAX(ROUNDDOWN( IF(tabItens[[#This Row],[Abaixo]] &gt; 0,   tabItens[[#This Row],[Abaixo]] + (tabItens[[#This Row],[PontoMês]] * IF( OR( ISBLANK(tabItens[[#This Row],[ATA Nº/ANO]]), tabItens[[#This Row],[ATA Nº/ANO]] = ""),BE$2,BE$1)),0),0),0)</f>
        <v>0</v>
      </c>
      <c r="BF65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1" s="313">
        <f>SUMIF(Consumo!$C$3:$C$862,tabItens[[#This Row],[CÓDIGO]],Consumo!$E$3:$E$862)</f>
        <v>1687</v>
      </c>
      <c r="BH651" s="314">
        <f>IF(AND(tabItens[[#This Row],[Pend]] &gt; 0,tabItens[[#This Row],[Consumo]] &lt;&gt; 0), tabItens[[#This Row],[Pend]] / tabItens[[#This Row],[Consumo]], 0 )</f>
        <v>0.14790461160792565</v>
      </c>
      <c r="BI651" s="313"/>
      <c r="BJ651" s="313"/>
      <c r="BK651" s="315" t="s">
        <v>907</v>
      </c>
    </row>
    <row r="652" spans="1:63" x14ac:dyDescent="0.3">
      <c r="A652" s="336">
        <v>13179</v>
      </c>
      <c r="B652" s="277" t="s">
        <v>1061</v>
      </c>
      <c r="C652" s="337" t="s">
        <v>264</v>
      </c>
      <c r="D652" s="338">
        <v>0.04</v>
      </c>
      <c r="E652" s="339"/>
      <c r="F652" s="339"/>
      <c r="G652" s="339" t="s">
        <v>892</v>
      </c>
      <c r="H652" s="281">
        <v>9557</v>
      </c>
      <c r="I652" s="340">
        <v>103003</v>
      </c>
      <c r="J652" s="341">
        <v>0.04</v>
      </c>
      <c r="K652" s="342">
        <v>16696</v>
      </c>
      <c r="L652" s="285">
        <f>IF(tabItens[[#This Row],[Média]] &gt; 0, tabItens[[#This Row],[QTDE ATUAL]] / tabItens[[#This Row],[Média]],999.9)</f>
        <v>5.1460109485775822</v>
      </c>
      <c r="M652" s="286">
        <v>0</v>
      </c>
      <c r="N652" s="287">
        <f>tabItens[[#This Row],[VALOR UNIT.]] * tabItens[[#This Row],[LC]]</f>
        <v>0</v>
      </c>
      <c r="O652" s="344" t="s">
        <v>2136</v>
      </c>
      <c r="P652" s="289"/>
      <c r="Q652" s="345"/>
      <c r="R652" s="343"/>
      <c r="S652" s="346"/>
      <c r="T652" s="292">
        <f>ROUNDDOWN(IFERROR(tabItens[[#This Row],[ATA DT.VALID.]] - $D$1,0) / 30,0)</f>
        <v>-1507</v>
      </c>
      <c r="U652" s="277" t="s">
        <v>1060</v>
      </c>
      <c r="V652" s="293">
        <v>1</v>
      </c>
      <c r="W652" s="294" t="s">
        <v>906</v>
      </c>
      <c r="X652" s="295">
        <v>67</v>
      </c>
      <c r="Y652" s="296">
        <v>9</v>
      </c>
      <c r="Z652" s="297"/>
      <c r="AA652" s="298"/>
      <c r="AB652" s="299"/>
      <c r="AC652" s="299"/>
      <c r="AD652" s="298"/>
      <c r="AE652" s="299"/>
      <c r="AF652" s="292"/>
      <c r="AG652" s="300" t="s">
        <v>904</v>
      </c>
      <c r="AH652" s="301"/>
      <c r="AI652" s="292">
        <v>7428</v>
      </c>
      <c r="AJ652" s="301">
        <v>45201</v>
      </c>
      <c r="AK652" s="301" t="s">
        <v>892</v>
      </c>
      <c r="AL652" s="301">
        <v>45189</v>
      </c>
      <c r="AM652" s="346"/>
      <c r="AN652" s="339"/>
      <c r="AO652" s="302" t="str">
        <f>_xlfn.IFNA(IF(VLOOKUP(tabItens[[#This Row],[CÓDIGO]],tabExcluirDoEstoque[#Data],1,FALSE),"sim",""),"")</f>
        <v/>
      </c>
      <c r="AP652" s="303" t="str">
        <f ca="1">IF(OR(ISBLANK(tabItens[[#This Row],[ATA DT.VALID.]]),tabItens[[#This Row],[ATA DT.VALID.]]="",tabItens[[#This Row],[ATA DT.VALID.]]=" "),"",IF(TYPE(tabItens[[#This Row],[ATA DT.VALID.]])=1,ROUNDUP((tabItens[[#This Row],[ATA DT.VALID.]]-TODAY())/7,0),""))</f>
        <v/>
      </c>
      <c r="AQ652" s="304">
        <v>0</v>
      </c>
      <c r="AR652" s="305" t="str">
        <f>IF(ISBLANK(tabItens[[#This Row],[CÓDIGO]]),"",IFERROR(VLOOKUP(tabItens[[#This Row],[CÓDIGO]],Consumo!$C$3:$AC$862,26,FALSE),0))</f>
        <v>09.2023</v>
      </c>
      <c r="AS652" s="306">
        <f>SUMIF(Consumo!$C$3:$C$862,tabItens[[#This Row],[CÓDIGO]],Consumo!$N$3:$N$862) + SUMIF(Consumo!$C$3:$C$862,tabItens[[#This Row],[CÓDIGO]],Consumo!$O$3:$O$862) + SUMIF(Consumo!$C$3:$C$862,tabItens[[#This Row],[CÓDIGO]],Consumo!$P$3:$P$862) + SUMIF(Consumo!$C$3:$C$862,tabItens[[#This Row],[CÓDIGO]],Consumo!$Q$3:$Q$862)</f>
        <v>3050</v>
      </c>
      <c r="AT652" s="306">
        <f>SUMIF(Consumo!$C$3:$C$862,tabItens[[#This Row],[CÓDIGO]],Consumo!$Z$3:$Z$862)</f>
        <v>22286</v>
      </c>
      <c r="AU652" s="307">
        <f>SUMIF(Consumo!$C$3:$C$862,tabItens[[#This Row],[CÓDIGO]],Consumo!$AA$3:$AA$862)</f>
        <v>3800</v>
      </c>
      <c r="AV652" s="308">
        <f>SUMIF(Consumo!$C$3:$C$862,tabItens[[#This Row],[CÓDIGO]],Consumo!$Y$3:$Y$862)</f>
        <v>1857.1666666666667</v>
      </c>
      <c r="AW652" s="281">
        <f>tabItens[[#This Row],[QTDE ATUAL]] + tabItens[[#This Row],[RC QTDE]] + tabItens[[#This Row],[AF SALDO]] + tabItens[[#This Row],[Recentes]]</f>
        <v>9557</v>
      </c>
      <c r="AX652" s="309">
        <v>591</v>
      </c>
      <c r="AY652" s="309">
        <v>4</v>
      </c>
      <c r="AZ652" s="309">
        <f>IF(ISBLANK(tabItens[[#This Row],[CÓDIGO]]),"",tabItens[[#This Row],[PontoMês]] * (AZ$2+tabItens[[#This Row],[PontoQtM]]))</f>
        <v>2364</v>
      </c>
      <c r="BA652" s="308">
        <f>tabItens[[#This Row],[PontoPed]] - tabItens[[#This Row],[Saldo]] + (1/10)</f>
        <v>-7192.9</v>
      </c>
      <c r="BB652" s="308">
        <f xml:space="preserve"> tabItens[[#This Row],[PontoMês]] * BB$2 - tabItens[[#This Row],[QTDE ATUAL]] - (1/10)</f>
        <v>-8966.1</v>
      </c>
      <c r="BC652" s="310">
        <f>IF( tabItens[[#This Row],[PontoPed]]&gt;0, IF(tabItens[[#This Row],[PontoPed]]&lt;1, 1, IF( tabItens[[#This Row],[Saldo]]&gt;tabItens[[#This Row],[PontoPed]], 0, (tabItens[[#This Row],[PontoPed]]-tabItens[[#This Row],[Saldo]])/tabItens[[#This Row],[PontoPed]] ) ), 0 )</f>
        <v>0</v>
      </c>
      <c r="BD652" s="311">
        <f>ROUNDDOWN(IF( OR( AND(tabItens[[#This Row],[PontoPed]]&lt;tabItens[[#This Row],[Saldo]],tabItens[[#This Row],[Saldo]]&gt;0), tabItens[[#This Row],[PontoPed]]=0), 99, IF(AND(tabItens[[#This Row],[Saldo]]=0,tabItens[[#This Row],[PontoPed]]&gt;0), 0, (1-tabItens[[#This Row],[PctAb]])*10 ) ),0)</f>
        <v>99</v>
      </c>
      <c r="BE652" s="312">
        <f>MAX(ROUNDDOWN( IF(tabItens[[#This Row],[Abaixo]] &gt; 0,   tabItens[[#This Row],[Abaixo]] + (tabItens[[#This Row],[PontoMês]] * IF( OR( ISBLANK(tabItens[[#This Row],[ATA Nº/ANO]]), tabItens[[#This Row],[ATA Nº/ANO]] = ""),BE$2,BE$1)),0),0),0)</f>
        <v>0</v>
      </c>
      <c r="BF65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2" s="313">
        <f>SUMIF(Consumo!$C$3:$C$862,tabItens[[#This Row],[CÓDIGO]],Consumo!$E$3:$E$862)</f>
        <v>0</v>
      </c>
      <c r="BH652" s="314">
        <f>IF(AND(tabItens[[#This Row],[Pend]] &gt; 0,tabItens[[#This Row],[Consumo]] &lt;&gt; 0), tabItens[[#This Row],[Pend]] / tabItens[[#This Row],[Consumo]], 0 )</f>
        <v>0</v>
      </c>
      <c r="BI652" s="313"/>
      <c r="BJ652" s="313"/>
      <c r="BK652" s="315" t="s">
        <v>907</v>
      </c>
    </row>
    <row r="653" spans="1:63" x14ac:dyDescent="0.3">
      <c r="A653" s="336">
        <v>29293</v>
      </c>
      <c r="B653" s="277" t="s">
        <v>1278</v>
      </c>
      <c r="C653" s="337" t="s">
        <v>264</v>
      </c>
      <c r="D653" s="338">
        <v>0.2</v>
      </c>
      <c r="E653" s="339"/>
      <c r="F653" s="339"/>
      <c r="G653" s="339" t="s">
        <v>892</v>
      </c>
      <c r="H653" s="281">
        <v>5000</v>
      </c>
      <c r="I653" s="340">
        <v>103003</v>
      </c>
      <c r="J653" s="341">
        <v>0.2</v>
      </c>
      <c r="K653" s="342">
        <v>3165</v>
      </c>
      <c r="L653" s="285">
        <f>IF(tabItens[[#This Row],[Média]] &gt; 0, tabItens[[#This Row],[QTDE ATUAL]] / tabItens[[#This Row],[Média]],999.9)</f>
        <v>11.494252873563218</v>
      </c>
      <c r="M653" s="286">
        <v>0</v>
      </c>
      <c r="N653" s="287">
        <f>tabItens[[#This Row],[VALOR UNIT.]] * tabItens[[#This Row],[LC]]</f>
        <v>0</v>
      </c>
      <c r="O653" s="344" t="s">
        <v>2136</v>
      </c>
      <c r="P653" s="289"/>
      <c r="Q653" s="345"/>
      <c r="R653" s="343"/>
      <c r="S653" s="346"/>
      <c r="T653" s="292">
        <f>ROUNDDOWN(IFERROR(tabItens[[#This Row],[ATA DT.VALID.]] - $D$1,0) / 30,0)</f>
        <v>-1507</v>
      </c>
      <c r="U653" s="277" t="s">
        <v>1060</v>
      </c>
      <c r="V653" s="293">
        <v>1</v>
      </c>
      <c r="W653" s="294" t="s">
        <v>906</v>
      </c>
      <c r="X653" s="295">
        <v>67</v>
      </c>
      <c r="Y653" s="296">
        <v>9</v>
      </c>
      <c r="Z653" s="297"/>
      <c r="AA653" s="298"/>
      <c r="AB653" s="299"/>
      <c r="AC653" s="299"/>
      <c r="AD653" s="298"/>
      <c r="AE653" s="299"/>
      <c r="AF653" s="292"/>
      <c r="AG653" s="300" t="s">
        <v>904</v>
      </c>
      <c r="AH653" s="301"/>
      <c r="AI653" s="292">
        <v>1056</v>
      </c>
      <c r="AJ653" s="301">
        <v>45195</v>
      </c>
      <c r="AK653" s="301" t="s">
        <v>892</v>
      </c>
      <c r="AL653" s="301">
        <v>45189</v>
      </c>
      <c r="AM653" s="346"/>
      <c r="AN653" s="339"/>
      <c r="AO653" s="302" t="str">
        <f>_xlfn.IFNA(IF(VLOOKUP(tabItens[[#This Row],[CÓDIGO]],tabExcluirDoEstoque[#Data],1,FALSE),"sim",""),"")</f>
        <v/>
      </c>
      <c r="AP653" s="303" t="str">
        <f ca="1">IF(OR(ISBLANK(tabItens[[#This Row],[ATA DT.VALID.]]),tabItens[[#This Row],[ATA DT.VALID.]]="",tabItens[[#This Row],[ATA DT.VALID.]]=" "),"",IF(TYPE(tabItens[[#This Row],[ATA DT.VALID.]])=1,ROUNDUP((tabItens[[#This Row],[ATA DT.VALID.]]-TODAY())/7,0),""))</f>
        <v/>
      </c>
      <c r="AQ653" s="304">
        <v>0</v>
      </c>
      <c r="AR653" s="305" t="str">
        <f>IF(ISBLANK(tabItens[[#This Row],[CÓDIGO]]),"",IFERROR(VLOOKUP(tabItens[[#This Row],[CÓDIGO]],Consumo!$C$3:$AC$862,26,FALSE),0))</f>
        <v>03.2023</v>
      </c>
      <c r="AS653" s="306">
        <f>SUMIF(Consumo!$C$3:$C$862,tabItens[[#This Row],[CÓDIGO]],Consumo!$N$3:$N$862) + SUMIF(Consumo!$C$3:$C$862,tabItens[[#This Row],[CÓDIGO]],Consumo!$O$3:$O$862) + SUMIF(Consumo!$C$3:$C$862,tabItens[[#This Row],[CÓDIGO]],Consumo!$P$3:$P$862) + SUMIF(Consumo!$C$3:$C$862,tabItens[[#This Row],[CÓDIGO]],Consumo!$Q$3:$Q$862)</f>
        <v>0</v>
      </c>
      <c r="AT653" s="306">
        <f>SUMIF(Consumo!$C$3:$C$862,tabItens[[#This Row],[CÓDIGO]],Consumo!$Z$3:$Z$862)</f>
        <v>5220</v>
      </c>
      <c r="AU653" s="307">
        <f>SUMIF(Consumo!$C$3:$C$862,tabItens[[#This Row],[CÓDIGO]],Consumo!$AA$3:$AA$862)</f>
        <v>1495</v>
      </c>
      <c r="AV653" s="308">
        <f>SUMIF(Consumo!$C$3:$C$862,tabItens[[#This Row],[CÓDIGO]],Consumo!$Y$3:$Y$862)</f>
        <v>435</v>
      </c>
      <c r="AW653" s="281">
        <f>tabItens[[#This Row],[QTDE ATUAL]] + tabItens[[#This Row],[RC QTDE]] + tabItens[[#This Row],[AF SALDO]] + tabItens[[#This Row],[Recentes]]</f>
        <v>5000</v>
      </c>
      <c r="AX653" s="309">
        <v>93</v>
      </c>
      <c r="AY653" s="309">
        <v>4</v>
      </c>
      <c r="AZ653" s="309">
        <f>IF(ISBLANK(tabItens[[#This Row],[CÓDIGO]]),"",tabItens[[#This Row],[PontoMês]] * (AZ$2+tabItens[[#This Row],[PontoQtM]]))</f>
        <v>372</v>
      </c>
      <c r="BA653" s="308">
        <f>tabItens[[#This Row],[PontoPed]] - tabItens[[#This Row],[Saldo]] + (1/10)</f>
        <v>-4627.8999999999996</v>
      </c>
      <c r="BB653" s="308">
        <f xml:space="preserve"> tabItens[[#This Row],[PontoMês]] * BB$2 - tabItens[[#This Row],[QTDE ATUAL]] - (1/10)</f>
        <v>-4907.1000000000004</v>
      </c>
      <c r="BC653" s="310">
        <f>IF( tabItens[[#This Row],[PontoPed]]&gt;0, IF(tabItens[[#This Row],[PontoPed]]&lt;1, 1, IF( tabItens[[#This Row],[Saldo]]&gt;tabItens[[#This Row],[PontoPed]], 0, (tabItens[[#This Row],[PontoPed]]-tabItens[[#This Row],[Saldo]])/tabItens[[#This Row],[PontoPed]] ) ), 0 )</f>
        <v>0</v>
      </c>
      <c r="BD653" s="311">
        <f>ROUNDDOWN(IF( OR( AND(tabItens[[#This Row],[PontoPed]]&lt;tabItens[[#This Row],[Saldo]],tabItens[[#This Row],[Saldo]]&gt;0), tabItens[[#This Row],[PontoPed]]=0), 99, IF(AND(tabItens[[#This Row],[Saldo]]=0,tabItens[[#This Row],[PontoPed]]&gt;0), 0, (1-tabItens[[#This Row],[PctAb]])*10 ) ),0)</f>
        <v>99</v>
      </c>
      <c r="BE653" s="312">
        <f>MAX(ROUNDDOWN( IF(tabItens[[#This Row],[Abaixo]] &gt; 0,   tabItens[[#This Row],[Abaixo]] + (tabItens[[#This Row],[PontoMês]] * IF( OR( ISBLANK(tabItens[[#This Row],[ATA Nº/ANO]]), tabItens[[#This Row],[ATA Nº/ANO]] = ""),BE$2,BE$1)),0),0),0)</f>
        <v>0</v>
      </c>
      <c r="BF65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3" s="313">
        <f>SUMIF(Consumo!$C$3:$C$862,tabItens[[#This Row],[CÓDIGO]],Consumo!$E$3:$E$862)</f>
        <v>2055</v>
      </c>
      <c r="BH653" s="314">
        <f>IF(AND(tabItens[[#This Row],[Pend]] &gt; 0,tabItens[[#This Row],[Consumo]] &lt;&gt; 0), tabItens[[#This Row],[Pend]] / tabItens[[#This Row],[Consumo]], 0 )</f>
        <v>0.39367816091954022</v>
      </c>
      <c r="BI653" s="313"/>
      <c r="BJ653" s="313"/>
      <c r="BK653" s="315" t="s">
        <v>907</v>
      </c>
    </row>
    <row r="654" spans="1:63" x14ac:dyDescent="0.3">
      <c r="A654" s="336">
        <v>106546</v>
      </c>
      <c r="B654" s="277" t="s">
        <v>1680</v>
      </c>
      <c r="C654" s="337" t="s">
        <v>264</v>
      </c>
      <c r="D654" s="338">
        <v>2.04</v>
      </c>
      <c r="E654" s="339"/>
      <c r="F654" s="339"/>
      <c r="G654" s="339" t="s">
        <v>892</v>
      </c>
      <c r="H654" s="281">
        <v>931</v>
      </c>
      <c r="I654" s="340">
        <v>103003</v>
      </c>
      <c r="J654" s="341">
        <v>2.04</v>
      </c>
      <c r="K654" s="342">
        <v>1818</v>
      </c>
      <c r="L654" s="285">
        <f>IF(tabItens[[#This Row],[Média]] &gt; 0, tabItens[[#This Row],[QTDE ATUAL]] / tabItens[[#This Row],[Média]],999.9)</f>
        <v>6.0783460282916213</v>
      </c>
      <c r="M654" s="286">
        <v>0</v>
      </c>
      <c r="N654" s="287">
        <f>tabItens[[#This Row],[VALOR UNIT.]] * tabItens[[#This Row],[LC]]</f>
        <v>0</v>
      </c>
      <c r="O654" s="344" t="s">
        <v>2136</v>
      </c>
      <c r="P654" s="289"/>
      <c r="Q654" s="345"/>
      <c r="R654" s="343"/>
      <c r="S654" s="346"/>
      <c r="T654" s="292">
        <f>ROUNDDOWN(IFERROR(tabItens[[#This Row],[ATA DT.VALID.]] - $D$1,0) / 30,0)</f>
        <v>-1507</v>
      </c>
      <c r="U654" s="277" t="s">
        <v>1060</v>
      </c>
      <c r="V654" s="293">
        <v>1</v>
      </c>
      <c r="W654" s="294" t="s">
        <v>906</v>
      </c>
      <c r="X654" s="295">
        <v>67</v>
      </c>
      <c r="Y654" s="296">
        <v>9</v>
      </c>
      <c r="Z654" s="297"/>
      <c r="AA654" s="298"/>
      <c r="AB654" s="299"/>
      <c r="AC654" s="299"/>
      <c r="AD654" s="298"/>
      <c r="AE654" s="299"/>
      <c r="AF654" s="292"/>
      <c r="AG654" s="300" t="s">
        <v>904</v>
      </c>
      <c r="AH654" s="301"/>
      <c r="AI654" s="292">
        <v>612</v>
      </c>
      <c r="AJ654" s="301">
        <v>43866</v>
      </c>
      <c r="AK654" s="301">
        <v>39589</v>
      </c>
      <c r="AL654" s="301">
        <v>45105</v>
      </c>
      <c r="AM654" s="346"/>
      <c r="AN654" s="339"/>
      <c r="AO654" s="302" t="str">
        <f>_xlfn.IFNA(IF(VLOOKUP(tabItens[[#This Row],[CÓDIGO]],tabExcluirDoEstoque[#Data],1,FALSE),"sim",""),"")</f>
        <v/>
      </c>
      <c r="AP654" s="303" t="str">
        <f ca="1">IF(OR(ISBLANK(tabItens[[#This Row],[ATA DT.VALID.]]),tabItens[[#This Row],[ATA DT.VALID.]]="",tabItens[[#This Row],[ATA DT.VALID.]]=" "),"",IF(TYPE(tabItens[[#This Row],[ATA DT.VALID.]])=1,ROUNDUP((tabItens[[#This Row],[ATA DT.VALID.]]-TODAY())/7,0),""))</f>
        <v/>
      </c>
      <c r="AQ654" s="304">
        <v>0</v>
      </c>
      <c r="AR654" s="305" t="str">
        <f>IF(ISBLANK(tabItens[[#This Row],[CÓDIGO]]),"",IFERROR(VLOOKUP(tabItens[[#This Row],[CÓDIGO]],Consumo!$C$3:$AC$862,26,FALSE),0))</f>
        <v>09.2023</v>
      </c>
      <c r="AS654" s="306">
        <f>SUMIF(Consumo!$C$3:$C$862,tabItens[[#This Row],[CÓDIGO]],Consumo!$N$3:$N$862) + SUMIF(Consumo!$C$3:$C$862,tabItens[[#This Row],[CÓDIGO]],Consumo!$O$3:$O$862) + SUMIF(Consumo!$C$3:$C$862,tabItens[[#This Row],[CÓDIGO]],Consumo!$P$3:$P$862) + SUMIF(Consumo!$C$3:$C$862,tabItens[[#This Row],[CÓDIGO]],Consumo!$Q$3:$Q$862)</f>
        <v>500</v>
      </c>
      <c r="AT654" s="306">
        <f>SUMIF(Consumo!$C$3:$C$862,tabItens[[#This Row],[CÓDIGO]],Consumo!$Z$3:$Z$862)</f>
        <v>1838</v>
      </c>
      <c r="AU654" s="307">
        <f>SUMIF(Consumo!$C$3:$C$862,tabItens[[#This Row],[CÓDIGO]],Consumo!$AA$3:$AA$862)</f>
        <v>600</v>
      </c>
      <c r="AV654" s="308">
        <f>SUMIF(Consumo!$C$3:$C$862,tabItens[[#This Row],[CÓDIGO]],Consumo!$Y$3:$Y$862)</f>
        <v>153.16666666666666</v>
      </c>
      <c r="AW654" s="281">
        <f>tabItens[[#This Row],[QTDE ATUAL]] + tabItens[[#This Row],[RC QTDE]] + tabItens[[#This Row],[AF SALDO]] + tabItens[[#This Row],[Recentes]]</f>
        <v>931</v>
      </c>
      <c r="AX654" s="309">
        <v>150</v>
      </c>
      <c r="AY654" s="309">
        <v>4</v>
      </c>
      <c r="AZ654" s="309">
        <f>IF(ISBLANK(tabItens[[#This Row],[CÓDIGO]]),"",tabItens[[#This Row],[PontoMês]] * (AZ$2+tabItens[[#This Row],[PontoQtM]]))</f>
        <v>600</v>
      </c>
      <c r="BA654" s="308">
        <f>tabItens[[#This Row],[PontoPed]] - tabItens[[#This Row],[Saldo]] + (1/10)</f>
        <v>-330.9</v>
      </c>
      <c r="BB654" s="308">
        <f xml:space="preserve"> tabItens[[#This Row],[PontoMês]] * BB$2 - tabItens[[#This Row],[QTDE ATUAL]] - (1/10)</f>
        <v>-781.1</v>
      </c>
      <c r="BC654" s="310">
        <f>IF( tabItens[[#This Row],[PontoPed]]&gt;0, IF(tabItens[[#This Row],[PontoPed]]&lt;1, 1, IF( tabItens[[#This Row],[Saldo]]&gt;tabItens[[#This Row],[PontoPed]], 0, (tabItens[[#This Row],[PontoPed]]-tabItens[[#This Row],[Saldo]])/tabItens[[#This Row],[PontoPed]] ) ), 0 )</f>
        <v>0</v>
      </c>
      <c r="BD654" s="311">
        <f>ROUNDDOWN(IF( OR( AND(tabItens[[#This Row],[PontoPed]]&lt;tabItens[[#This Row],[Saldo]],tabItens[[#This Row],[Saldo]]&gt;0), tabItens[[#This Row],[PontoPed]]=0), 99, IF(AND(tabItens[[#This Row],[Saldo]]=0,tabItens[[#This Row],[PontoPed]]&gt;0), 0, (1-tabItens[[#This Row],[PctAb]])*10 ) ),0)</f>
        <v>99</v>
      </c>
      <c r="BE654" s="312">
        <f>MAX(ROUNDDOWN( IF(tabItens[[#This Row],[Abaixo]] &gt; 0,   tabItens[[#This Row],[Abaixo]] + (tabItens[[#This Row],[PontoMês]] * IF( OR( ISBLANK(tabItens[[#This Row],[ATA Nº/ANO]]), tabItens[[#This Row],[ATA Nº/ANO]] = ""),BE$2,BE$1)),0),0),0)</f>
        <v>0</v>
      </c>
      <c r="BF65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4" s="313">
        <f>SUMIF(Consumo!$C$3:$C$862,tabItens[[#This Row],[CÓDIGO]],Consumo!$E$3:$E$862)</f>
        <v>0</v>
      </c>
      <c r="BH654" s="314">
        <f>IF(AND(tabItens[[#This Row],[Pend]] &gt; 0,tabItens[[#This Row],[Consumo]] &lt;&gt; 0), tabItens[[#This Row],[Pend]] / tabItens[[#This Row],[Consumo]], 0 )</f>
        <v>0</v>
      </c>
      <c r="BI654" s="313"/>
      <c r="BJ654" s="313"/>
      <c r="BK654" s="315" t="s">
        <v>907</v>
      </c>
    </row>
    <row r="655" spans="1:63" x14ac:dyDescent="0.3">
      <c r="A655" s="336">
        <v>134567</v>
      </c>
      <c r="B655" s="277" t="s">
        <v>1932</v>
      </c>
      <c r="C655" s="337" t="s">
        <v>264</v>
      </c>
      <c r="D655" s="338">
        <v>0.06</v>
      </c>
      <c r="E655" s="339"/>
      <c r="F655" s="339"/>
      <c r="G655" s="339" t="s">
        <v>892</v>
      </c>
      <c r="H655" s="281">
        <v>14107</v>
      </c>
      <c r="I655" s="340">
        <v>103003</v>
      </c>
      <c r="J655" s="341">
        <v>0.06</v>
      </c>
      <c r="K655" s="342">
        <v>5800</v>
      </c>
      <c r="L655" s="285">
        <f>IF(tabItens[[#This Row],[Média]] &gt; 0, tabItens[[#This Row],[QTDE ATUAL]] / tabItens[[#This Row],[Média]],999.9)</f>
        <v>30.913805697589481</v>
      </c>
      <c r="M655" s="286">
        <v>0</v>
      </c>
      <c r="N655" s="287">
        <f>tabItens[[#This Row],[VALOR UNIT.]] * tabItens[[#This Row],[LC]]</f>
        <v>0</v>
      </c>
      <c r="O655" s="344" t="s">
        <v>2136</v>
      </c>
      <c r="P655" s="289"/>
      <c r="Q655" s="345"/>
      <c r="R655" s="343"/>
      <c r="S655" s="346"/>
      <c r="T655" s="292">
        <f>ROUNDDOWN(IFERROR(tabItens[[#This Row],[ATA DT.VALID.]] - $D$1,0) / 30,0)</f>
        <v>-1507</v>
      </c>
      <c r="U655" s="277" t="s">
        <v>1060</v>
      </c>
      <c r="V655" s="293">
        <v>1</v>
      </c>
      <c r="W655" s="294" t="s">
        <v>906</v>
      </c>
      <c r="X655" s="295">
        <v>67</v>
      </c>
      <c r="Y655" s="296">
        <v>9</v>
      </c>
      <c r="Z655" s="297"/>
      <c r="AA655" s="298"/>
      <c r="AB655" s="299"/>
      <c r="AC655" s="299"/>
      <c r="AD655" s="298"/>
      <c r="AE655" s="299"/>
      <c r="AF655" s="292"/>
      <c r="AG655" s="300" t="s">
        <v>904</v>
      </c>
      <c r="AH655" s="301"/>
      <c r="AI655" s="292">
        <v>2030</v>
      </c>
      <c r="AJ655" s="301">
        <v>43847</v>
      </c>
      <c r="AK655" s="301">
        <v>43174</v>
      </c>
      <c r="AL655" s="301">
        <v>43826</v>
      </c>
      <c r="AM655" s="346"/>
      <c r="AN655" s="339"/>
      <c r="AO655" s="302" t="str">
        <f>_xlfn.IFNA(IF(VLOOKUP(tabItens[[#This Row],[CÓDIGO]],tabExcluirDoEstoque[#Data],1,FALSE),"sim",""),"")</f>
        <v/>
      </c>
      <c r="AP655" s="303" t="str">
        <f ca="1">IF(OR(ISBLANK(tabItens[[#This Row],[ATA DT.VALID.]]),tabItens[[#This Row],[ATA DT.VALID.]]="",tabItens[[#This Row],[ATA DT.VALID.]]=" "),"",IF(TYPE(tabItens[[#This Row],[ATA DT.VALID.]])=1,ROUNDUP((tabItens[[#This Row],[ATA DT.VALID.]]-TODAY())/7,0),""))</f>
        <v/>
      </c>
      <c r="AQ655" s="304">
        <v>0</v>
      </c>
      <c r="AR655" s="305" t="str">
        <f>IF(ISBLANK(tabItens[[#This Row],[CÓDIGO]]),"",IFERROR(VLOOKUP(tabItens[[#This Row],[CÓDIGO]],Consumo!$C$3:$AC$862,26,FALSE),0))</f>
        <v>05.2023</v>
      </c>
      <c r="AS655" s="306">
        <f>SUMIF(Consumo!$C$3:$C$862,tabItens[[#This Row],[CÓDIGO]],Consumo!$N$3:$N$862) + SUMIF(Consumo!$C$3:$C$862,tabItens[[#This Row],[CÓDIGO]],Consumo!$O$3:$O$862) + SUMIF(Consumo!$C$3:$C$862,tabItens[[#This Row],[CÓDIGO]],Consumo!$P$3:$P$862) + SUMIF(Consumo!$C$3:$C$862,tabItens[[#This Row],[CÓDIGO]],Consumo!$Q$3:$Q$862)</f>
        <v>0</v>
      </c>
      <c r="AT655" s="306">
        <f>SUMIF(Consumo!$C$3:$C$862,tabItens[[#This Row],[CÓDIGO]],Consumo!$Z$3:$Z$862)</f>
        <v>5850</v>
      </c>
      <c r="AU655" s="307">
        <f>SUMIF(Consumo!$C$3:$C$862,tabItens[[#This Row],[CÓDIGO]],Consumo!$AA$3:$AA$862)</f>
        <v>2200</v>
      </c>
      <c r="AV655" s="308">
        <f>SUMIF(Consumo!$C$3:$C$862,tabItens[[#This Row],[CÓDIGO]],Consumo!$Y$3:$Y$862)</f>
        <v>456.33333333333331</v>
      </c>
      <c r="AW655" s="281">
        <f>tabItens[[#This Row],[QTDE ATUAL]] + tabItens[[#This Row],[RC QTDE]] + tabItens[[#This Row],[AF SALDO]] + tabItens[[#This Row],[Recentes]]</f>
        <v>14107</v>
      </c>
      <c r="AX655" s="309">
        <v>554</v>
      </c>
      <c r="AY655" s="309">
        <v>4</v>
      </c>
      <c r="AZ655" s="309">
        <f>IF(ISBLANK(tabItens[[#This Row],[CÓDIGO]]),"",tabItens[[#This Row],[PontoMês]] * (AZ$2+tabItens[[#This Row],[PontoQtM]]))</f>
        <v>2216</v>
      </c>
      <c r="BA655" s="308">
        <f>tabItens[[#This Row],[PontoPed]] - tabItens[[#This Row],[Saldo]] + (1/10)</f>
        <v>-11890.9</v>
      </c>
      <c r="BB655" s="308">
        <f xml:space="preserve"> tabItens[[#This Row],[PontoMês]] * BB$2 - tabItens[[#This Row],[QTDE ATUAL]] - (1/10)</f>
        <v>-13553.1</v>
      </c>
      <c r="BC655" s="310">
        <f>IF( tabItens[[#This Row],[PontoPed]]&gt;0, IF(tabItens[[#This Row],[PontoPed]]&lt;1, 1, IF( tabItens[[#This Row],[Saldo]]&gt;tabItens[[#This Row],[PontoPed]], 0, (tabItens[[#This Row],[PontoPed]]-tabItens[[#This Row],[Saldo]])/tabItens[[#This Row],[PontoPed]] ) ), 0 )</f>
        <v>0</v>
      </c>
      <c r="BD655" s="311">
        <f>ROUNDDOWN(IF( OR( AND(tabItens[[#This Row],[PontoPed]]&lt;tabItens[[#This Row],[Saldo]],tabItens[[#This Row],[Saldo]]&gt;0), tabItens[[#This Row],[PontoPed]]=0), 99, IF(AND(tabItens[[#This Row],[Saldo]]=0,tabItens[[#This Row],[PontoPed]]&gt;0), 0, (1-tabItens[[#This Row],[PctAb]])*10 ) ),0)</f>
        <v>99</v>
      </c>
      <c r="BE655" s="312">
        <f>MAX(ROUNDDOWN( IF(tabItens[[#This Row],[Abaixo]] &gt; 0,   tabItens[[#This Row],[Abaixo]] + (tabItens[[#This Row],[PontoMês]] * IF( OR( ISBLANK(tabItens[[#This Row],[ATA Nº/ANO]]), tabItens[[#This Row],[ATA Nº/ANO]] = ""),BE$2,BE$1)),0),0),0)</f>
        <v>0</v>
      </c>
      <c r="BF65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5" s="313">
        <f>SUMIF(Consumo!$C$3:$C$862,tabItens[[#This Row],[CÓDIGO]],Consumo!$E$3:$E$862)</f>
        <v>0</v>
      </c>
      <c r="BH655" s="314">
        <f>IF(AND(tabItens[[#This Row],[Pend]] &gt; 0,tabItens[[#This Row],[Consumo]] &lt;&gt; 0), tabItens[[#This Row],[Pend]] / tabItens[[#This Row],[Consumo]], 0 )</f>
        <v>0</v>
      </c>
      <c r="BI655" s="313"/>
      <c r="BJ655" s="313"/>
      <c r="BK655" s="315" t="s">
        <v>907</v>
      </c>
    </row>
    <row r="656" spans="1:63" x14ac:dyDescent="0.3">
      <c r="A656" s="336">
        <v>134568</v>
      </c>
      <c r="B656" s="277" t="s">
        <v>1933</v>
      </c>
      <c r="C656" s="337" t="s">
        <v>264</v>
      </c>
      <c r="D656" s="338">
        <v>0.08</v>
      </c>
      <c r="E656" s="339"/>
      <c r="F656" s="339"/>
      <c r="G656" s="339" t="s">
        <v>892</v>
      </c>
      <c r="H656" s="281">
        <v>6706</v>
      </c>
      <c r="I656" s="340">
        <v>103003</v>
      </c>
      <c r="J656" s="341">
        <v>0.08</v>
      </c>
      <c r="K656" s="342">
        <v>6260</v>
      </c>
      <c r="L656" s="285">
        <f>IF(tabItens[[#This Row],[Média]] &gt; 0, tabItens[[#This Row],[QTDE ATUAL]] / tabItens[[#This Row],[Média]],999.9)</f>
        <v>12.68274231678487</v>
      </c>
      <c r="M656" s="286">
        <v>0</v>
      </c>
      <c r="N656" s="287">
        <f>tabItens[[#This Row],[VALOR UNIT.]] * tabItens[[#This Row],[LC]]</f>
        <v>0</v>
      </c>
      <c r="O656" s="344" t="s">
        <v>2136</v>
      </c>
      <c r="P656" s="289"/>
      <c r="Q656" s="345"/>
      <c r="R656" s="343"/>
      <c r="S656" s="346"/>
      <c r="T656" s="292">
        <f>ROUNDDOWN(IFERROR(tabItens[[#This Row],[ATA DT.VALID.]] - $D$1,0) / 30,0)</f>
        <v>-1507</v>
      </c>
      <c r="U656" s="277" t="s">
        <v>1060</v>
      </c>
      <c r="V656" s="293">
        <v>1</v>
      </c>
      <c r="W656" s="294" t="s">
        <v>906</v>
      </c>
      <c r="X656" s="295">
        <v>67</v>
      </c>
      <c r="Y656" s="296">
        <v>9</v>
      </c>
      <c r="Z656" s="297"/>
      <c r="AA656" s="298"/>
      <c r="AB656" s="299"/>
      <c r="AC656" s="299"/>
      <c r="AD656" s="298"/>
      <c r="AE656" s="299"/>
      <c r="AF656" s="292"/>
      <c r="AG656" s="300" t="s">
        <v>904</v>
      </c>
      <c r="AH656" s="301"/>
      <c r="AI656" s="292">
        <v>2186</v>
      </c>
      <c r="AJ656" s="301">
        <v>43837</v>
      </c>
      <c r="AK656" s="301">
        <v>43174</v>
      </c>
      <c r="AL656" s="301">
        <v>43797</v>
      </c>
      <c r="AM656" s="346"/>
      <c r="AN656" s="339"/>
      <c r="AO656" s="302" t="str">
        <f>_xlfn.IFNA(IF(VLOOKUP(tabItens[[#This Row],[CÓDIGO]],tabExcluirDoEstoque[#Data],1,FALSE),"sim",""),"")</f>
        <v/>
      </c>
      <c r="AP656" s="303" t="str">
        <f ca="1">IF(OR(ISBLANK(tabItens[[#This Row],[ATA DT.VALID.]]),tabItens[[#This Row],[ATA DT.VALID.]]="",tabItens[[#This Row],[ATA DT.VALID.]]=" "),"",IF(TYPE(tabItens[[#This Row],[ATA DT.VALID.]])=1,ROUNDUP((tabItens[[#This Row],[ATA DT.VALID.]]-TODAY())/7,0),""))</f>
        <v/>
      </c>
      <c r="AQ656" s="304">
        <v>0</v>
      </c>
      <c r="AR656" s="305" t="str">
        <f>IF(ISBLANK(tabItens[[#This Row],[CÓDIGO]]),"",IFERROR(VLOOKUP(tabItens[[#This Row],[CÓDIGO]],Consumo!$C$3:$AC$862,26,FALSE),0))</f>
        <v>08.2023</v>
      </c>
      <c r="AS656" s="306">
        <f>SUMIF(Consumo!$C$3:$C$862,tabItens[[#This Row],[CÓDIGO]],Consumo!$N$3:$N$862) + SUMIF(Consumo!$C$3:$C$862,tabItens[[#This Row],[CÓDIGO]],Consumo!$O$3:$O$862) + SUMIF(Consumo!$C$3:$C$862,tabItens[[#This Row],[CÓDIGO]],Consumo!$P$3:$P$862) + SUMIF(Consumo!$C$3:$C$862,tabItens[[#This Row],[CÓDIGO]],Consumo!$Q$3:$Q$862)</f>
        <v>1500</v>
      </c>
      <c r="AT656" s="306">
        <f>SUMIF(Consumo!$C$3:$C$862,tabItens[[#This Row],[CÓDIGO]],Consumo!$Z$3:$Z$862)</f>
        <v>6560</v>
      </c>
      <c r="AU656" s="307">
        <f>SUMIF(Consumo!$C$3:$C$862,tabItens[[#This Row],[CÓDIGO]],Consumo!$AA$3:$AA$862)</f>
        <v>2160</v>
      </c>
      <c r="AV656" s="308">
        <f>SUMIF(Consumo!$C$3:$C$862,tabItens[[#This Row],[CÓDIGO]],Consumo!$Y$3:$Y$862)</f>
        <v>528.75</v>
      </c>
      <c r="AW656" s="281">
        <f>tabItens[[#This Row],[QTDE ATUAL]] + tabItens[[#This Row],[RC QTDE]] + tabItens[[#This Row],[AF SALDO]] + tabItens[[#This Row],[Recentes]]</f>
        <v>6706</v>
      </c>
      <c r="AX656" s="309">
        <v>500</v>
      </c>
      <c r="AY656" s="309">
        <v>4</v>
      </c>
      <c r="AZ656" s="309">
        <f>IF(ISBLANK(tabItens[[#This Row],[CÓDIGO]]),"",tabItens[[#This Row],[PontoMês]] * (AZ$2+tabItens[[#This Row],[PontoQtM]]))</f>
        <v>2000</v>
      </c>
      <c r="BA656" s="308">
        <f>tabItens[[#This Row],[PontoPed]] - tabItens[[#This Row],[Saldo]] + (1/10)</f>
        <v>-4705.8999999999996</v>
      </c>
      <c r="BB656" s="308">
        <f xml:space="preserve"> tabItens[[#This Row],[PontoMês]] * BB$2 - tabItens[[#This Row],[QTDE ATUAL]] - (1/10)</f>
        <v>-6206.1</v>
      </c>
      <c r="BC656" s="310">
        <f>IF( tabItens[[#This Row],[PontoPed]]&gt;0, IF(tabItens[[#This Row],[PontoPed]]&lt;1, 1, IF( tabItens[[#This Row],[Saldo]]&gt;tabItens[[#This Row],[PontoPed]], 0, (tabItens[[#This Row],[PontoPed]]-tabItens[[#This Row],[Saldo]])/tabItens[[#This Row],[PontoPed]] ) ), 0 )</f>
        <v>0</v>
      </c>
      <c r="BD656" s="311">
        <f>ROUNDDOWN(IF( OR( AND(tabItens[[#This Row],[PontoPed]]&lt;tabItens[[#This Row],[Saldo]],tabItens[[#This Row],[Saldo]]&gt;0), tabItens[[#This Row],[PontoPed]]=0), 99, IF(AND(tabItens[[#This Row],[Saldo]]=0,tabItens[[#This Row],[PontoPed]]&gt;0), 0, (1-tabItens[[#This Row],[PctAb]])*10 ) ),0)</f>
        <v>99</v>
      </c>
      <c r="BE656" s="312">
        <f>MAX(ROUNDDOWN( IF(tabItens[[#This Row],[Abaixo]] &gt; 0,   tabItens[[#This Row],[Abaixo]] + (tabItens[[#This Row],[PontoMês]] * IF( OR( ISBLANK(tabItens[[#This Row],[ATA Nº/ANO]]), tabItens[[#This Row],[ATA Nº/ANO]] = ""),BE$2,BE$1)),0),0),0)</f>
        <v>0</v>
      </c>
      <c r="BF65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6" s="313">
        <f>SUMIF(Consumo!$C$3:$C$862,tabItens[[#This Row],[CÓDIGO]],Consumo!$E$3:$E$862)</f>
        <v>0</v>
      </c>
      <c r="BH656" s="314">
        <f>IF(AND(tabItens[[#This Row],[Pend]] &gt; 0,tabItens[[#This Row],[Consumo]] &lt;&gt; 0), tabItens[[#This Row],[Pend]] / tabItens[[#This Row],[Consumo]], 0 )</f>
        <v>0</v>
      </c>
      <c r="BI656" s="313"/>
      <c r="BJ656" s="313"/>
      <c r="BK656" s="315" t="s">
        <v>907</v>
      </c>
    </row>
    <row r="657" spans="1:63" x14ac:dyDescent="0.3">
      <c r="A657" s="336">
        <v>17132</v>
      </c>
      <c r="B657" s="277" t="s">
        <v>1165</v>
      </c>
      <c r="C657" s="337" t="s">
        <v>268</v>
      </c>
      <c r="D657" s="338">
        <v>2.0299999999999998</v>
      </c>
      <c r="E657" s="339"/>
      <c r="F657" s="339"/>
      <c r="G657" s="339" t="s">
        <v>892</v>
      </c>
      <c r="H657" s="281">
        <v>1439</v>
      </c>
      <c r="I657" s="340">
        <v>103003</v>
      </c>
      <c r="J657" s="341">
        <v>2.0299999999999998</v>
      </c>
      <c r="K657" s="342">
        <v>799</v>
      </c>
      <c r="L657" s="285">
        <f>IF(tabItens[[#This Row],[Média]] &gt; 0, tabItens[[#This Row],[QTDE ATUAL]] / tabItens[[#This Row],[Média]],999.9)</f>
        <v>20.243845252051585</v>
      </c>
      <c r="M657" s="286">
        <v>0</v>
      </c>
      <c r="N657" s="287">
        <f>tabItens[[#This Row],[VALOR UNIT.]] * tabItens[[#This Row],[LC]]</f>
        <v>0</v>
      </c>
      <c r="O657" s="344" t="s">
        <v>2141</v>
      </c>
      <c r="P657" s="289"/>
      <c r="Q657" s="345"/>
      <c r="R657" s="343"/>
      <c r="S657" s="346"/>
      <c r="T657" s="292">
        <f>ROUNDDOWN(IFERROR(tabItens[[#This Row],[ATA DT.VALID.]] - $D$1,0) / 30,0)</f>
        <v>-1507</v>
      </c>
      <c r="U657" s="277" t="s">
        <v>974</v>
      </c>
      <c r="V657" s="293">
        <v>1</v>
      </c>
      <c r="W657" s="294" t="s">
        <v>2103</v>
      </c>
      <c r="X657" s="295">
        <v>45</v>
      </c>
      <c r="Y657" s="296">
        <v>12</v>
      </c>
      <c r="Z657" s="297"/>
      <c r="AA657" s="298"/>
      <c r="AB657" s="299"/>
      <c r="AC657" s="299"/>
      <c r="AD657" s="298"/>
      <c r="AE657" s="299"/>
      <c r="AF657" s="292"/>
      <c r="AG657" s="300" t="s">
        <v>904</v>
      </c>
      <c r="AH657" s="301"/>
      <c r="AI657" s="292">
        <v>338</v>
      </c>
      <c r="AJ657" s="301">
        <v>44678</v>
      </c>
      <c r="AK657" s="301" t="s">
        <v>892</v>
      </c>
      <c r="AL657" s="301">
        <v>45107</v>
      </c>
      <c r="AM657" s="346"/>
      <c r="AN657" s="339"/>
      <c r="AO657" s="302" t="str">
        <f>_xlfn.IFNA(IF(VLOOKUP(tabItens[[#This Row],[CÓDIGO]],tabExcluirDoEstoque[#Data],1,FALSE),"sim",""),"")</f>
        <v/>
      </c>
      <c r="AP657" s="303" t="str">
        <f ca="1">IF(OR(ISBLANK(tabItens[[#This Row],[ATA DT.VALID.]]),tabItens[[#This Row],[ATA DT.VALID.]]="",tabItens[[#This Row],[ATA DT.VALID.]]=" "),"",IF(TYPE(tabItens[[#This Row],[ATA DT.VALID.]])=1,ROUNDUP((tabItens[[#This Row],[ATA DT.VALID.]]-TODAY())/7,0),""))</f>
        <v/>
      </c>
      <c r="AQ657" s="304">
        <v>0</v>
      </c>
      <c r="AR657" s="305" t="str">
        <f>IF(ISBLANK(tabItens[[#This Row],[CÓDIGO]]),"",IFERROR(VLOOKUP(tabItens[[#This Row],[CÓDIGO]],Consumo!$C$3:$AC$862,26,FALSE),0))</f>
        <v>09.2023</v>
      </c>
      <c r="AS657" s="306">
        <f>SUMIF(Consumo!$C$3:$C$862,tabItens[[#This Row],[CÓDIGO]],Consumo!$N$3:$N$862) + SUMIF(Consumo!$C$3:$C$862,tabItens[[#This Row],[CÓDIGO]],Consumo!$O$3:$O$862) + SUMIF(Consumo!$C$3:$C$862,tabItens[[#This Row],[CÓDIGO]],Consumo!$P$3:$P$862) + SUMIF(Consumo!$C$3:$C$862,tabItens[[#This Row],[CÓDIGO]],Consumo!$Q$3:$Q$862)</f>
        <v>223</v>
      </c>
      <c r="AT657" s="306">
        <f>SUMIF(Consumo!$C$3:$C$862,tabItens[[#This Row],[CÓDIGO]],Consumo!$Z$3:$Z$862)</f>
        <v>1013</v>
      </c>
      <c r="AU657" s="307">
        <f>SUMIF(Consumo!$C$3:$C$862,tabItens[[#This Row],[CÓDIGO]],Consumo!$AA$3:$AA$862)</f>
        <v>519</v>
      </c>
      <c r="AV657" s="308">
        <f>SUMIF(Consumo!$C$3:$C$862,tabItens[[#This Row],[CÓDIGO]],Consumo!$Y$3:$Y$862)</f>
        <v>71.083333333333329</v>
      </c>
      <c r="AW657" s="281">
        <f>tabItens[[#This Row],[QTDE ATUAL]] + tabItens[[#This Row],[RC QTDE]] + tabItens[[#This Row],[AF SALDO]] + tabItens[[#This Row],[Recentes]]</f>
        <v>1439</v>
      </c>
      <c r="AX657" s="309">
        <v>93</v>
      </c>
      <c r="AY657" s="309">
        <v>4</v>
      </c>
      <c r="AZ657" s="309">
        <f>IF(ISBLANK(tabItens[[#This Row],[CÓDIGO]]),"",tabItens[[#This Row],[PontoMês]] * (AZ$2+tabItens[[#This Row],[PontoQtM]]))</f>
        <v>372</v>
      </c>
      <c r="BA657" s="308">
        <f>tabItens[[#This Row],[PontoPed]] - tabItens[[#This Row],[Saldo]] + (1/10)</f>
        <v>-1066.9000000000001</v>
      </c>
      <c r="BB657" s="308">
        <f xml:space="preserve"> tabItens[[#This Row],[PontoMês]] * BB$2 - tabItens[[#This Row],[QTDE ATUAL]] - (1/10)</f>
        <v>-1346.1</v>
      </c>
      <c r="BC657" s="310">
        <f>IF( tabItens[[#This Row],[PontoPed]]&gt;0, IF(tabItens[[#This Row],[PontoPed]]&lt;1, 1, IF( tabItens[[#This Row],[Saldo]]&gt;tabItens[[#This Row],[PontoPed]], 0, (tabItens[[#This Row],[PontoPed]]-tabItens[[#This Row],[Saldo]])/tabItens[[#This Row],[PontoPed]] ) ), 0 )</f>
        <v>0</v>
      </c>
      <c r="BD657" s="311">
        <f>ROUNDDOWN(IF( OR( AND(tabItens[[#This Row],[PontoPed]]&lt;tabItens[[#This Row],[Saldo]],tabItens[[#This Row],[Saldo]]&gt;0), tabItens[[#This Row],[PontoPed]]=0), 99, IF(AND(tabItens[[#This Row],[Saldo]]=0,tabItens[[#This Row],[PontoPed]]&gt;0), 0, (1-tabItens[[#This Row],[PctAb]])*10 ) ),0)</f>
        <v>99</v>
      </c>
      <c r="BE657" s="312">
        <f>MAX(ROUNDDOWN( IF(tabItens[[#This Row],[Abaixo]] &gt; 0,   tabItens[[#This Row],[Abaixo]] + (tabItens[[#This Row],[PontoMês]] * IF( OR( ISBLANK(tabItens[[#This Row],[ATA Nº/ANO]]), tabItens[[#This Row],[ATA Nº/ANO]] = ""),BE$2,BE$1)),0),0),0)</f>
        <v>0</v>
      </c>
      <c r="BF65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7" s="313">
        <f>SUMIF(Consumo!$C$3:$C$862,tabItens[[#This Row],[CÓDIGO]],Consumo!$E$3:$E$862)</f>
        <v>0</v>
      </c>
      <c r="BH657" s="314">
        <f>IF(AND(tabItens[[#This Row],[Pend]] &gt; 0,tabItens[[#This Row],[Consumo]] &lt;&gt; 0), tabItens[[#This Row],[Pend]] / tabItens[[#This Row],[Consumo]], 0 )</f>
        <v>0</v>
      </c>
      <c r="BI657" s="313"/>
      <c r="BJ657" s="313"/>
      <c r="BK657" s="315" t="s">
        <v>907</v>
      </c>
    </row>
    <row r="658" spans="1:63" x14ac:dyDescent="0.3">
      <c r="A658" s="336">
        <v>63385</v>
      </c>
      <c r="B658" s="277" t="s">
        <v>1404</v>
      </c>
      <c r="C658" s="337" t="s">
        <v>381</v>
      </c>
      <c r="D658" s="338">
        <v>0.62</v>
      </c>
      <c r="E658" s="339"/>
      <c r="F658" s="339"/>
      <c r="G658" s="339" t="s">
        <v>892</v>
      </c>
      <c r="H658" s="281">
        <v>0</v>
      </c>
      <c r="I658" s="340">
        <v>103003</v>
      </c>
      <c r="J658" s="341">
        <v>0.62</v>
      </c>
      <c r="K658" s="342">
        <v>20287</v>
      </c>
      <c r="L658" s="285">
        <f>IF(tabItens[[#This Row],[Média]] &gt; 0, tabItens[[#This Row],[QTDE ATUAL]] / tabItens[[#This Row],[Média]],999.9)</f>
        <v>0</v>
      </c>
      <c r="M658" s="286">
        <v>0</v>
      </c>
      <c r="N658" s="287">
        <f>tabItens[[#This Row],[VALOR UNIT.]] * tabItens[[#This Row],[LC]]</f>
        <v>0</v>
      </c>
      <c r="O658" s="344" t="s">
        <v>2141</v>
      </c>
      <c r="P658" s="289"/>
      <c r="Q658" s="345"/>
      <c r="R658" s="343"/>
      <c r="S658" s="346"/>
      <c r="T658" s="292">
        <f>ROUNDDOWN(IFERROR(tabItens[[#This Row],[ATA DT.VALID.]] - $D$1,0) / 30,0)</f>
        <v>-1507</v>
      </c>
      <c r="U658" s="277" t="s">
        <v>1405</v>
      </c>
      <c r="V658" s="293">
        <v>1</v>
      </c>
      <c r="W658" s="294" t="s">
        <v>905</v>
      </c>
      <c r="X658" s="295">
        <v>57</v>
      </c>
      <c r="Y658" s="296">
        <v>17</v>
      </c>
      <c r="Z658" s="297">
        <v>6989</v>
      </c>
      <c r="AA658" s="298">
        <v>2023</v>
      </c>
      <c r="AB658" s="299">
        <v>18800</v>
      </c>
      <c r="AC658" s="299"/>
      <c r="AD658" s="298"/>
      <c r="AE658" s="299"/>
      <c r="AF658" s="292"/>
      <c r="AG658" s="300" t="s">
        <v>904</v>
      </c>
      <c r="AH658" s="301"/>
      <c r="AI658" s="292">
        <v>6762</v>
      </c>
      <c r="AJ658" s="301">
        <v>44967</v>
      </c>
      <c r="AK658" s="301" t="s">
        <v>892</v>
      </c>
      <c r="AL658" s="301">
        <v>44910</v>
      </c>
      <c r="AM658" s="346"/>
      <c r="AN658" s="339"/>
      <c r="AO658" s="302" t="str">
        <f>_xlfn.IFNA(IF(VLOOKUP(tabItens[[#This Row],[CÓDIGO]],tabExcluirDoEstoque[#Data],1,FALSE),"sim",""),"")</f>
        <v/>
      </c>
      <c r="AP658" s="303" t="str">
        <f ca="1">IF(OR(ISBLANK(tabItens[[#This Row],[ATA DT.VALID.]]),tabItens[[#This Row],[ATA DT.VALID.]]="",tabItens[[#This Row],[ATA DT.VALID.]]=" "),"",IF(TYPE(tabItens[[#This Row],[ATA DT.VALID.]])=1,ROUNDUP((tabItens[[#This Row],[ATA DT.VALID.]]-TODAY())/7,0),""))</f>
        <v/>
      </c>
      <c r="AQ658" s="304">
        <v>0</v>
      </c>
      <c r="AR658" s="305" t="str">
        <f>IF(ISBLANK(tabItens[[#This Row],[CÓDIGO]]),"",IFERROR(VLOOKUP(tabItens[[#This Row],[CÓDIGO]],Consumo!$C$3:$AC$862,26,FALSE),0))</f>
        <v>03.2023</v>
      </c>
      <c r="AS658" s="306">
        <f>SUMIF(Consumo!$C$3:$C$862,tabItens[[#This Row],[CÓDIGO]],Consumo!$N$3:$N$862) + SUMIF(Consumo!$C$3:$C$862,tabItens[[#This Row],[CÓDIGO]],Consumo!$O$3:$O$862) + SUMIF(Consumo!$C$3:$C$862,tabItens[[#This Row],[CÓDIGO]],Consumo!$P$3:$P$862) + SUMIF(Consumo!$C$3:$C$862,tabItens[[#This Row],[CÓDIGO]],Consumo!$Q$3:$Q$862)</f>
        <v>0</v>
      </c>
      <c r="AT658" s="306">
        <f>SUMIF(Consumo!$C$3:$C$862,tabItens[[#This Row],[CÓDIGO]],Consumo!$Z$3:$Z$862)</f>
        <v>48142</v>
      </c>
      <c r="AU658" s="307">
        <f>SUMIF(Consumo!$C$3:$C$862,tabItens[[#This Row],[CÓDIGO]],Consumo!$AA$3:$AA$862)</f>
        <v>13744</v>
      </c>
      <c r="AV658" s="308">
        <f>SUMIF(Consumo!$C$3:$C$862,tabItens[[#This Row],[CÓDIGO]],Consumo!$Y$3:$Y$862)</f>
        <v>4011.8333333333335</v>
      </c>
      <c r="AW658" s="281">
        <f>tabItens[[#This Row],[QTDE ATUAL]] + tabItens[[#This Row],[RC QTDE]] + tabItens[[#This Row],[AF SALDO]] + tabItens[[#This Row],[Recentes]]</f>
        <v>18800</v>
      </c>
      <c r="AX658" s="309">
        <v>3677</v>
      </c>
      <c r="AY658" s="309">
        <v>4</v>
      </c>
      <c r="AZ658" s="309">
        <f>IF(ISBLANK(tabItens[[#This Row],[CÓDIGO]]),"",tabItens[[#This Row],[PontoMês]] * (AZ$2+tabItens[[#This Row],[PontoQtM]]))</f>
        <v>14708</v>
      </c>
      <c r="BA658" s="308">
        <f>tabItens[[#This Row],[PontoPed]] - tabItens[[#This Row],[Saldo]] + (1/10)</f>
        <v>-4091.9</v>
      </c>
      <c r="BB658" s="308">
        <f xml:space="preserve"> tabItens[[#This Row],[PontoMês]] * BB$2 - tabItens[[#This Row],[QTDE ATUAL]] - (1/10)</f>
        <v>3676.9</v>
      </c>
      <c r="BC658" s="310">
        <f>IF( tabItens[[#This Row],[PontoPed]]&gt;0, IF(tabItens[[#This Row],[PontoPed]]&lt;1, 1, IF( tabItens[[#This Row],[Saldo]]&gt;tabItens[[#This Row],[PontoPed]], 0, (tabItens[[#This Row],[PontoPed]]-tabItens[[#This Row],[Saldo]])/tabItens[[#This Row],[PontoPed]] ) ), 0 )</f>
        <v>0</v>
      </c>
      <c r="BD658" s="311">
        <f>ROUNDDOWN(IF( OR( AND(tabItens[[#This Row],[PontoPed]]&lt;tabItens[[#This Row],[Saldo]],tabItens[[#This Row],[Saldo]]&gt;0), tabItens[[#This Row],[PontoPed]]=0), 99, IF(AND(tabItens[[#This Row],[Saldo]]=0,tabItens[[#This Row],[PontoPed]]&gt;0), 0, (1-tabItens[[#This Row],[PctAb]])*10 ) ),0)</f>
        <v>99</v>
      </c>
      <c r="BE658" s="312">
        <f>MAX(ROUNDDOWN( IF(tabItens[[#This Row],[Abaixo]] &gt; 0,   tabItens[[#This Row],[Abaixo]] + (tabItens[[#This Row],[PontoMês]] * IF( OR( ISBLANK(tabItens[[#This Row],[ATA Nº/ANO]]), tabItens[[#This Row],[ATA Nº/ANO]] = ""),BE$2,BE$1)),0),0),0)</f>
        <v>0</v>
      </c>
      <c r="BF65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658" s="313">
        <f>SUMIF(Consumo!$C$3:$C$862,tabItens[[#This Row],[CÓDIGO]],Consumo!$E$3:$E$862)</f>
        <v>27855</v>
      </c>
      <c r="BH658" s="314">
        <f>IF(AND(tabItens[[#This Row],[Pend]] &gt; 0,tabItens[[#This Row],[Consumo]] &lt;&gt; 0), tabItens[[#This Row],[Pend]] / tabItens[[#This Row],[Consumo]], 0 )</f>
        <v>0.57860080594906738</v>
      </c>
      <c r="BI658" s="313"/>
      <c r="BJ658" s="313"/>
      <c r="BK658" s="315" t="s">
        <v>907</v>
      </c>
    </row>
    <row r="659" spans="1:63" x14ac:dyDescent="0.3">
      <c r="A659" s="336">
        <v>119318</v>
      </c>
      <c r="B659" s="277" t="s">
        <v>1778</v>
      </c>
      <c r="C659" s="337" t="s">
        <v>336</v>
      </c>
      <c r="D659" s="338">
        <v>3.2</v>
      </c>
      <c r="E659" s="339"/>
      <c r="F659" s="339"/>
      <c r="G659" s="339" t="s">
        <v>892</v>
      </c>
      <c r="H659" s="281">
        <v>0</v>
      </c>
      <c r="I659" s="340">
        <v>103003</v>
      </c>
      <c r="J659" s="341">
        <v>3.2</v>
      </c>
      <c r="K659" s="342">
        <v>137</v>
      </c>
      <c r="L659" s="285">
        <f>IF(tabItens[[#This Row],[Média]] &gt; 0, tabItens[[#This Row],[QTDE ATUAL]] / tabItens[[#This Row],[Média]],999.9)</f>
        <v>0</v>
      </c>
      <c r="M659" s="286">
        <v>0</v>
      </c>
      <c r="N659" s="287">
        <f>tabItens[[#This Row],[VALOR UNIT.]] * tabItens[[#This Row],[LC]]</f>
        <v>0</v>
      </c>
      <c r="O659" s="344"/>
      <c r="P659" s="289"/>
      <c r="Q659" s="345"/>
      <c r="R659" s="343"/>
      <c r="S659" s="346"/>
      <c r="T659" s="292">
        <f>ROUNDDOWN(IFERROR(tabItens[[#This Row],[ATA DT.VALID.]] - $D$1,0) / 30,0)</f>
        <v>-1507</v>
      </c>
      <c r="U659" s="277" t="s">
        <v>1779</v>
      </c>
      <c r="V659" s="293">
        <v>1</v>
      </c>
      <c r="W659" s="294" t="s">
        <v>2103</v>
      </c>
      <c r="X659" s="295">
        <v>45</v>
      </c>
      <c r="Y659" s="296">
        <v>8</v>
      </c>
      <c r="Z659" s="297">
        <v>6209</v>
      </c>
      <c r="AA659" s="298">
        <v>2023</v>
      </c>
      <c r="AB659" s="299">
        <v>50</v>
      </c>
      <c r="AC659" s="299"/>
      <c r="AD659" s="298"/>
      <c r="AE659" s="299"/>
      <c r="AF659" s="292"/>
      <c r="AG659" s="300" t="s">
        <v>904</v>
      </c>
      <c r="AH659" s="301"/>
      <c r="AI659" s="292">
        <v>56</v>
      </c>
      <c r="AJ659" s="301">
        <v>43874</v>
      </c>
      <c r="AK659" s="301">
        <v>40598</v>
      </c>
      <c r="AL659" s="301">
        <v>43866</v>
      </c>
      <c r="AM659" s="346"/>
      <c r="AN659" s="339"/>
      <c r="AO659" s="302" t="str">
        <f>_xlfn.IFNA(IF(VLOOKUP(tabItens[[#This Row],[CÓDIGO]],tabExcluirDoEstoque[#Data],1,FALSE),"sim",""),"")</f>
        <v/>
      </c>
      <c r="AP659" s="303" t="str">
        <f ca="1">IF(OR(ISBLANK(tabItens[[#This Row],[ATA DT.VALID.]]),tabItens[[#This Row],[ATA DT.VALID.]]="",tabItens[[#This Row],[ATA DT.VALID.]]=" "),"",IF(TYPE(tabItens[[#This Row],[ATA DT.VALID.]])=1,ROUNDUP((tabItens[[#This Row],[ATA DT.VALID.]]-TODAY())/7,0),""))</f>
        <v/>
      </c>
      <c r="AQ659" s="304"/>
      <c r="AR659" s="305" t="str">
        <f>IF(ISBLANK(tabItens[[#This Row],[CÓDIGO]]),"",IFERROR(VLOOKUP(tabItens[[#This Row],[CÓDIGO]],Consumo!$C$3:$AC$862,26,FALSE),0))</f>
        <v>07.2023</v>
      </c>
      <c r="AS659" s="306">
        <f>SUMIF(Consumo!$C$3:$C$862,tabItens[[#This Row],[CÓDIGO]],Consumo!$N$3:$N$862) + SUMIF(Consumo!$C$3:$C$862,tabItens[[#This Row],[CÓDIGO]],Consumo!$O$3:$O$862) + SUMIF(Consumo!$C$3:$C$862,tabItens[[#This Row],[CÓDIGO]],Consumo!$P$3:$P$862) + SUMIF(Consumo!$C$3:$C$862,tabItens[[#This Row],[CÓDIGO]],Consumo!$Q$3:$Q$862)</f>
        <v>39</v>
      </c>
      <c r="AT659" s="306">
        <f>SUMIF(Consumo!$C$3:$C$862,tabItens[[#This Row],[CÓDIGO]],Consumo!$Z$3:$Z$862)</f>
        <v>172</v>
      </c>
      <c r="AU659" s="307">
        <f>SUMIF(Consumo!$C$3:$C$862,tabItens[[#This Row],[CÓDIGO]],Consumo!$AA$3:$AA$862)</f>
        <v>31</v>
      </c>
      <c r="AV659" s="308">
        <f>SUMIF(Consumo!$C$3:$C$862,tabItens[[#This Row],[CÓDIGO]],Consumo!$Y$3:$Y$862)</f>
        <v>14.333333333333334</v>
      </c>
      <c r="AW659" s="281">
        <f>tabItens[[#This Row],[QTDE ATUAL]] + tabItens[[#This Row],[RC QTDE]] + tabItens[[#This Row],[AF SALDO]] + tabItens[[#This Row],[Recentes]]</f>
        <v>50</v>
      </c>
      <c r="AX659" s="309">
        <v>11</v>
      </c>
      <c r="AY659" s="309">
        <v>4</v>
      </c>
      <c r="AZ659" s="309">
        <f>IF(ISBLANK(tabItens[[#This Row],[CÓDIGO]]),"",tabItens[[#This Row],[PontoMês]] * (AZ$2+tabItens[[#This Row],[PontoQtM]]))</f>
        <v>44</v>
      </c>
      <c r="BA659" s="308">
        <f>tabItens[[#This Row],[PontoPed]] - tabItens[[#This Row],[Saldo]] + (1/10)</f>
        <v>-5.9</v>
      </c>
      <c r="BB659" s="308">
        <f xml:space="preserve"> tabItens[[#This Row],[PontoMês]] * BB$2 - tabItens[[#This Row],[QTDE ATUAL]] - (1/10)</f>
        <v>10.9</v>
      </c>
      <c r="BC659" s="310">
        <f>IF( tabItens[[#This Row],[PontoPed]]&gt;0, IF(tabItens[[#This Row],[PontoPed]]&lt;1, 1, IF( tabItens[[#This Row],[Saldo]]&gt;tabItens[[#This Row],[PontoPed]], 0, (tabItens[[#This Row],[PontoPed]]-tabItens[[#This Row],[Saldo]])/tabItens[[#This Row],[PontoPed]] ) ), 0 )</f>
        <v>0</v>
      </c>
      <c r="BD659" s="311">
        <f>ROUNDDOWN(IF( OR( AND(tabItens[[#This Row],[PontoPed]]&lt;tabItens[[#This Row],[Saldo]],tabItens[[#This Row],[Saldo]]&gt;0), tabItens[[#This Row],[PontoPed]]=0), 99, IF(AND(tabItens[[#This Row],[Saldo]]=0,tabItens[[#This Row],[PontoPed]]&gt;0), 0, (1-tabItens[[#This Row],[PctAb]])*10 ) ),0)</f>
        <v>99</v>
      </c>
      <c r="BE659" s="312">
        <f>MAX(ROUNDDOWN( IF(tabItens[[#This Row],[Abaixo]] &gt; 0,   tabItens[[#This Row],[Abaixo]] + (tabItens[[#This Row],[PontoMês]] * IF( OR( ISBLANK(tabItens[[#This Row],[ATA Nº/ANO]]), tabItens[[#This Row],[ATA Nº/ANO]] = ""),BE$2,BE$1)),0),0),0)</f>
        <v>0</v>
      </c>
      <c r="BF65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59" s="313">
        <f>SUMIF(Consumo!$C$3:$C$862,tabItens[[#This Row],[CÓDIGO]],Consumo!$E$3:$E$862)</f>
        <v>4</v>
      </c>
      <c r="BH659" s="314">
        <f>IF(AND(tabItens[[#This Row],[Pend]] &gt; 0,tabItens[[#This Row],[Consumo]] &lt;&gt; 0), tabItens[[#This Row],[Pend]] / tabItens[[#This Row],[Consumo]], 0 )</f>
        <v>2.3255813953488372E-2</v>
      </c>
      <c r="BI659" s="313"/>
      <c r="BJ659" s="313"/>
      <c r="BK659" s="315" t="s">
        <v>907</v>
      </c>
    </row>
    <row r="660" spans="1:63" x14ac:dyDescent="0.3">
      <c r="A660" s="336">
        <v>131917</v>
      </c>
      <c r="B660" s="277" t="s">
        <v>894</v>
      </c>
      <c r="C660" s="337" t="s">
        <v>31</v>
      </c>
      <c r="D660" s="338">
        <v>2.0699999999999998</v>
      </c>
      <c r="E660" s="339"/>
      <c r="F660" s="339"/>
      <c r="G660" s="339" t="s">
        <v>892</v>
      </c>
      <c r="H660" s="281">
        <v>3605</v>
      </c>
      <c r="I660" s="340">
        <v>103003</v>
      </c>
      <c r="J660" s="341">
        <v>2.0699999999999998</v>
      </c>
      <c r="K660" s="342">
        <v>8810</v>
      </c>
      <c r="L660" s="285">
        <f>IF(tabItens[[#This Row],[Média]] &gt; 0, tabItens[[#This Row],[QTDE ATUAL]] / tabItens[[#This Row],[Média]],999.9)</f>
        <v>6.4041450777202078</v>
      </c>
      <c r="M660" s="286">
        <v>0</v>
      </c>
      <c r="N660" s="287">
        <f>tabItens[[#This Row],[VALOR UNIT.]] * tabItens[[#This Row],[LC]]</f>
        <v>0</v>
      </c>
      <c r="O660" s="344"/>
      <c r="P660" s="289"/>
      <c r="Q660" s="345"/>
      <c r="R660" s="343"/>
      <c r="S660" s="346"/>
      <c r="T660" s="292">
        <f>ROUNDDOWN(IFERROR(tabItens[[#This Row],[ATA DT.VALID.]] - $D$1,0) / 30,0)</f>
        <v>-1507</v>
      </c>
      <c r="U660" s="277" t="s">
        <v>895</v>
      </c>
      <c r="V660" s="293">
        <v>1</v>
      </c>
      <c r="W660" s="294" t="s">
        <v>905</v>
      </c>
      <c r="X660" s="295">
        <v>45</v>
      </c>
      <c r="Y660" s="296">
        <v>9</v>
      </c>
      <c r="Z660" s="297"/>
      <c r="AA660" s="298"/>
      <c r="AB660" s="299"/>
      <c r="AC660" s="299"/>
      <c r="AD660" s="298"/>
      <c r="AE660" s="299"/>
      <c r="AF660" s="292"/>
      <c r="AG660" s="300" t="s">
        <v>904</v>
      </c>
      <c r="AH660" s="301"/>
      <c r="AI660" s="292">
        <v>3132</v>
      </c>
      <c r="AJ660" s="301">
        <v>44950</v>
      </c>
      <c r="AK660" s="301">
        <v>42590</v>
      </c>
      <c r="AL660" s="301">
        <v>44910</v>
      </c>
      <c r="AM660" s="346"/>
      <c r="AN660" s="339"/>
      <c r="AO660" s="302" t="str">
        <f>_xlfn.IFNA(IF(VLOOKUP(tabItens[[#This Row],[CÓDIGO]],tabExcluirDoEstoque[#Data],1,FALSE),"sim",""),"")</f>
        <v/>
      </c>
      <c r="AP660" s="303" t="str">
        <f ca="1">IF(OR(ISBLANK(tabItens[[#This Row],[ATA DT.VALID.]]),tabItens[[#This Row],[ATA DT.VALID.]]="",tabItens[[#This Row],[ATA DT.VALID.]]=" "),"",IF(TYPE(tabItens[[#This Row],[ATA DT.VALID.]])=1,ROUNDUP((tabItens[[#This Row],[ATA DT.VALID.]]-TODAY())/7,0),""))</f>
        <v/>
      </c>
      <c r="AQ660" s="304"/>
      <c r="AR660" s="305" t="str">
        <f>IF(ISBLANK(tabItens[[#This Row],[CÓDIGO]]),"",IFERROR(VLOOKUP(tabItens[[#This Row],[CÓDIGO]],Consumo!$C$3:$AC$862,26,FALSE),0))</f>
        <v>09.2023</v>
      </c>
      <c r="AS660" s="306">
        <f>SUMIF(Consumo!$C$3:$C$862,tabItens[[#This Row],[CÓDIGO]],Consumo!$N$3:$N$862) + SUMIF(Consumo!$C$3:$C$862,tabItens[[#This Row],[CÓDIGO]],Consumo!$O$3:$O$862) + SUMIF(Consumo!$C$3:$C$862,tabItens[[#This Row],[CÓDIGO]],Consumo!$P$3:$P$862) + SUMIF(Consumo!$C$3:$C$862,tabItens[[#This Row],[CÓDIGO]],Consumo!$Q$3:$Q$862)</f>
        <v>438</v>
      </c>
      <c r="AT660" s="306">
        <f>SUMIF(Consumo!$C$3:$C$862,tabItens[[#This Row],[CÓDIGO]],Consumo!$Z$3:$Z$862)</f>
        <v>9396</v>
      </c>
      <c r="AU660" s="307">
        <f>SUMIF(Consumo!$C$3:$C$862,tabItens[[#This Row],[CÓDIGO]],Consumo!$AA$3:$AA$862)</f>
        <v>7920</v>
      </c>
      <c r="AV660" s="308">
        <f>SUMIF(Consumo!$C$3:$C$862,tabItens[[#This Row],[CÓDIGO]],Consumo!$Y$3:$Y$862)</f>
        <v>562.91666666666663</v>
      </c>
      <c r="AW660" s="281">
        <f>tabItens[[#This Row],[QTDE ATUAL]] + tabItens[[#This Row],[RC QTDE]] + tabItens[[#This Row],[AF SALDO]] + tabItens[[#This Row],[Recentes]]</f>
        <v>3605</v>
      </c>
      <c r="AX660" s="309">
        <v>617</v>
      </c>
      <c r="AY660" s="309">
        <v>4</v>
      </c>
      <c r="AZ660" s="309">
        <f>IF(ISBLANK(tabItens[[#This Row],[CÓDIGO]]),"",tabItens[[#This Row],[PontoMês]] * (AZ$2+tabItens[[#This Row],[PontoQtM]]))</f>
        <v>2468</v>
      </c>
      <c r="BA660" s="308">
        <f>tabItens[[#This Row],[PontoPed]] - tabItens[[#This Row],[Saldo]] + (1/10)</f>
        <v>-1136.9000000000001</v>
      </c>
      <c r="BB660" s="308">
        <f xml:space="preserve"> tabItens[[#This Row],[PontoMês]] * BB$2 - tabItens[[#This Row],[QTDE ATUAL]] - (1/10)</f>
        <v>-2988.1</v>
      </c>
      <c r="BC660" s="310">
        <f>IF( tabItens[[#This Row],[PontoPed]]&gt;0, IF(tabItens[[#This Row],[PontoPed]]&lt;1, 1, IF( tabItens[[#This Row],[Saldo]]&gt;tabItens[[#This Row],[PontoPed]], 0, (tabItens[[#This Row],[PontoPed]]-tabItens[[#This Row],[Saldo]])/tabItens[[#This Row],[PontoPed]] ) ), 0 )</f>
        <v>0</v>
      </c>
      <c r="BD660" s="311">
        <f>ROUNDDOWN(IF( OR( AND(tabItens[[#This Row],[PontoPed]]&lt;tabItens[[#This Row],[Saldo]],tabItens[[#This Row],[Saldo]]&gt;0), tabItens[[#This Row],[PontoPed]]=0), 99, IF(AND(tabItens[[#This Row],[Saldo]]=0,tabItens[[#This Row],[PontoPed]]&gt;0), 0, (1-tabItens[[#This Row],[PctAb]])*10 ) ),0)</f>
        <v>99</v>
      </c>
      <c r="BE660" s="312">
        <f>MAX(ROUNDDOWN( IF(tabItens[[#This Row],[Abaixo]] &gt; 0,   tabItens[[#This Row],[Abaixo]] + (tabItens[[#This Row],[PontoMês]] * IF( OR( ISBLANK(tabItens[[#This Row],[ATA Nº/ANO]]), tabItens[[#This Row],[ATA Nº/ANO]] = ""),BE$2,BE$1)),0),0),0)</f>
        <v>0</v>
      </c>
      <c r="BF66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0" s="313">
        <f>SUMIF(Consumo!$C$3:$C$862,tabItens[[#This Row],[CÓDIGO]],Consumo!$E$3:$E$862)</f>
        <v>0</v>
      </c>
      <c r="BH660" s="314">
        <f>IF(AND(tabItens[[#This Row],[Pend]] &gt; 0,tabItens[[#This Row],[Consumo]] &lt;&gt; 0), tabItens[[#This Row],[Pend]] / tabItens[[#This Row],[Consumo]], 0 )</f>
        <v>0</v>
      </c>
      <c r="BI660" s="313"/>
      <c r="BJ660" s="313"/>
      <c r="BK660" s="315" t="s">
        <v>907</v>
      </c>
    </row>
    <row r="661" spans="1:63" x14ac:dyDescent="0.3">
      <c r="A661" s="336">
        <v>131926</v>
      </c>
      <c r="B661" s="277" t="s">
        <v>1857</v>
      </c>
      <c r="C661" s="337" t="s">
        <v>31</v>
      </c>
      <c r="D661" s="338">
        <v>3.32</v>
      </c>
      <c r="E661" s="339"/>
      <c r="F661" s="339"/>
      <c r="G661" s="339" t="s">
        <v>892</v>
      </c>
      <c r="H661" s="281">
        <v>9434</v>
      </c>
      <c r="I661" s="340">
        <v>103003</v>
      </c>
      <c r="J661" s="341">
        <v>3.32</v>
      </c>
      <c r="K661" s="342">
        <v>2062</v>
      </c>
      <c r="L661" s="285">
        <f>IF(tabItens[[#This Row],[Média]] &gt; 0, tabItens[[#This Row],[QTDE ATUAL]] / tabItens[[#This Row],[Média]],999.9)</f>
        <v>41.559471365638764</v>
      </c>
      <c r="M661" s="286">
        <v>0</v>
      </c>
      <c r="N661" s="287">
        <f>tabItens[[#This Row],[VALOR UNIT.]] * tabItens[[#This Row],[LC]]</f>
        <v>0</v>
      </c>
      <c r="O661" s="344"/>
      <c r="P661" s="289"/>
      <c r="Q661" s="345"/>
      <c r="R661" s="343"/>
      <c r="S661" s="346"/>
      <c r="T661" s="292">
        <f>ROUNDDOWN(IFERROR(tabItens[[#This Row],[ATA DT.VALID.]] - $D$1,0) / 30,0)</f>
        <v>-1507</v>
      </c>
      <c r="U661" s="277" t="s">
        <v>895</v>
      </c>
      <c r="V661" s="293">
        <v>1</v>
      </c>
      <c r="W661" s="294" t="s">
        <v>905</v>
      </c>
      <c r="X661" s="295">
        <v>45</v>
      </c>
      <c r="Y661" s="296">
        <v>9</v>
      </c>
      <c r="Z661" s="297"/>
      <c r="AA661" s="298"/>
      <c r="AB661" s="299"/>
      <c r="AC661" s="299"/>
      <c r="AD661" s="298"/>
      <c r="AE661" s="299"/>
      <c r="AF661" s="292"/>
      <c r="AG661" s="300" t="s">
        <v>904</v>
      </c>
      <c r="AH661" s="301"/>
      <c r="AI661" s="292">
        <v>688</v>
      </c>
      <c r="AJ661" s="301">
        <v>45105</v>
      </c>
      <c r="AK661" s="301">
        <v>42590</v>
      </c>
      <c r="AL661" s="301">
        <v>45079</v>
      </c>
      <c r="AM661" s="346"/>
      <c r="AN661" s="339"/>
      <c r="AO661" s="302" t="str">
        <f>_xlfn.IFNA(IF(VLOOKUP(tabItens[[#This Row],[CÓDIGO]],tabExcluirDoEstoque[#Data],1,FALSE),"sim",""),"")</f>
        <v/>
      </c>
      <c r="AP661" s="303" t="str">
        <f ca="1">IF(OR(ISBLANK(tabItens[[#This Row],[ATA DT.VALID.]]),tabItens[[#This Row],[ATA DT.VALID.]]="",tabItens[[#This Row],[ATA DT.VALID.]]=" "),"",IF(TYPE(tabItens[[#This Row],[ATA DT.VALID.]])=1,ROUNDUP((tabItens[[#This Row],[ATA DT.VALID.]]-TODAY())/7,0),""))</f>
        <v/>
      </c>
      <c r="AQ661" s="304"/>
      <c r="AR661" s="305" t="str">
        <f>IF(ISBLANK(tabItens[[#This Row],[CÓDIGO]]),"",IFERROR(VLOOKUP(tabItens[[#This Row],[CÓDIGO]],Consumo!$C$3:$AC$862,26,FALSE),0))</f>
        <v>09.2023</v>
      </c>
      <c r="AS661" s="306">
        <f>SUMIF(Consumo!$C$3:$C$862,tabItens[[#This Row],[CÓDIGO]],Consumo!$N$3:$N$862) + SUMIF(Consumo!$C$3:$C$862,tabItens[[#This Row],[CÓDIGO]],Consumo!$O$3:$O$862) + SUMIF(Consumo!$C$3:$C$862,tabItens[[#This Row],[CÓDIGO]],Consumo!$P$3:$P$862) + SUMIF(Consumo!$C$3:$C$862,tabItens[[#This Row],[CÓDIGO]],Consumo!$Q$3:$Q$862)</f>
        <v>2004</v>
      </c>
      <c r="AT661" s="306">
        <f>SUMIF(Consumo!$C$3:$C$862,tabItens[[#This Row],[CÓDIGO]],Consumo!$Z$3:$Z$862)</f>
        <v>2724</v>
      </c>
      <c r="AU661" s="307">
        <f>SUMIF(Consumo!$C$3:$C$862,tabItens[[#This Row],[CÓDIGO]],Consumo!$AA$3:$AA$862)</f>
        <v>728</v>
      </c>
      <c r="AV661" s="308">
        <f>SUMIF(Consumo!$C$3:$C$862,tabItens[[#This Row],[CÓDIGO]],Consumo!$Y$3:$Y$862)</f>
        <v>227</v>
      </c>
      <c r="AW661" s="281">
        <f>tabItens[[#This Row],[QTDE ATUAL]] + tabItens[[#This Row],[RC QTDE]] + tabItens[[#This Row],[AF SALDO]] + tabItens[[#This Row],[Recentes]]</f>
        <v>9434</v>
      </c>
      <c r="AX661" s="309">
        <v>873</v>
      </c>
      <c r="AY661" s="309">
        <v>4</v>
      </c>
      <c r="AZ661" s="309">
        <f>IF(ISBLANK(tabItens[[#This Row],[CÓDIGO]]),"",tabItens[[#This Row],[PontoMês]] * (AZ$2+tabItens[[#This Row],[PontoQtM]]))</f>
        <v>3492</v>
      </c>
      <c r="BA661" s="308">
        <f>tabItens[[#This Row],[PontoPed]] - tabItens[[#This Row],[Saldo]] + (1/10)</f>
        <v>-5941.9</v>
      </c>
      <c r="BB661" s="308">
        <f xml:space="preserve"> tabItens[[#This Row],[PontoMês]] * BB$2 - tabItens[[#This Row],[QTDE ATUAL]] - (1/10)</f>
        <v>-8561.1</v>
      </c>
      <c r="BC661" s="310">
        <f>IF( tabItens[[#This Row],[PontoPed]]&gt;0, IF(tabItens[[#This Row],[PontoPed]]&lt;1, 1, IF( tabItens[[#This Row],[Saldo]]&gt;tabItens[[#This Row],[PontoPed]], 0, (tabItens[[#This Row],[PontoPed]]-tabItens[[#This Row],[Saldo]])/tabItens[[#This Row],[PontoPed]] ) ), 0 )</f>
        <v>0</v>
      </c>
      <c r="BD661" s="311">
        <f>ROUNDDOWN(IF( OR( AND(tabItens[[#This Row],[PontoPed]]&lt;tabItens[[#This Row],[Saldo]],tabItens[[#This Row],[Saldo]]&gt;0), tabItens[[#This Row],[PontoPed]]=0), 99, IF(AND(tabItens[[#This Row],[Saldo]]=0,tabItens[[#This Row],[PontoPed]]&gt;0), 0, (1-tabItens[[#This Row],[PctAb]])*10 ) ),0)</f>
        <v>99</v>
      </c>
      <c r="BE661" s="312">
        <f>MAX(ROUNDDOWN( IF(tabItens[[#This Row],[Abaixo]] &gt; 0,   tabItens[[#This Row],[Abaixo]] + (tabItens[[#This Row],[PontoMês]] * IF( OR( ISBLANK(tabItens[[#This Row],[ATA Nº/ANO]]), tabItens[[#This Row],[ATA Nº/ANO]] = ""),BE$2,BE$1)),0),0),0)</f>
        <v>0</v>
      </c>
      <c r="BF66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1" s="313">
        <f>SUMIF(Consumo!$C$3:$C$862,tabItens[[#This Row],[CÓDIGO]],Consumo!$E$3:$E$862)</f>
        <v>662</v>
      </c>
      <c r="BH661" s="314">
        <f>IF(AND(tabItens[[#This Row],[Pend]] &gt; 0,tabItens[[#This Row],[Consumo]] &lt;&gt; 0), tabItens[[#This Row],[Pend]] / tabItens[[#This Row],[Consumo]], 0 )</f>
        <v>0.24302496328928047</v>
      </c>
      <c r="BI661" s="313"/>
      <c r="BJ661" s="313"/>
      <c r="BK661" s="315" t="s">
        <v>907</v>
      </c>
    </row>
    <row r="662" spans="1:63" x14ac:dyDescent="0.3">
      <c r="A662" s="336">
        <v>131930</v>
      </c>
      <c r="B662" s="277" t="s">
        <v>1859</v>
      </c>
      <c r="C662" s="337" t="s">
        <v>31</v>
      </c>
      <c r="D662" s="338">
        <v>5.18</v>
      </c>
      <c r="E662" s="339"/>
      <c r="F662" s="339"/>
      <c r="G662" s="339" t="s">
        <v>892</v>
      </c>
      <c r="H662" s="281">
        <v>8272</v>
      </c>
      <c r="I662" s="340">
        <v>103003</v>
      </c>
      <c r="J662" s="341">
        <v>4.4969000000000001</v>
      </c>
      <c r="K662" s="342">
        <v>11167</v>
      </c>
      <c r="L662" s="285">
        <f>IF(tabItens[[#This Row],[Média]] &gt; 0, tabItens[[#This Row],[QTDE ATUAL]] / tabItens[[#This Row],[Média]],999.9)</f>
        <v>6.3979374798582009</v>
      </c>
      <c r="M662" s="286">
        <v>0</v>
      </c>
      <c r="N662" s="287">
        <f>tabItens[[#This Row],[VALOR UNIT.]] * tabItens[[#This Row],[LC]]</f>
        <v>0</v>
      </c>
      <c r="O662" s="344"/>
      <c r="P662" s="289"/>
      <c r="Q662" s="345"/>
      <c r="R662" s="343"/>
      <c r="S662" s="346"/>
      <c r="T662" s="292">
        <f>ROUNDDOWN(IFERROR(tabItens[[#This Row],[ATA DT.VALID.]] - $D$1,0) / 30,0)</f>
        <v>-1507</v>
      </c>
      <c r="U662" s="277" t="s">
        <v>895</v>
      </c>
      <c r="V662" s="293">
        <v>1</v>
      </c>
      <c r="W662" s="294" t="s">
        <v>905</v>
      </c>
      <c r="X662" s="295">
        <v>45</v>
      </c>
      <c r="Y662" s="296">
        <v>9</v>
      </c>
      <c r="Z662" s="297"/>
      <c r="AA662" s="298"/>
      <c r="AB662" s="299"/>
      <c r="AC662" s="299"/>
      <c r="AD662" s="298"/>
      <c r="AE662" s="299"/>
      <c r="AF662" s="292"/>
      <c r="AG662" s="300" t="s">
        <v>904</v>
      </c>
      <c r="AH662" s="301"/>
      <c r="AI662" s="292">
        <v>5568</v>
      </c>
      <c r="AJ662" s="301">
        <v>44998</v>
      </c>
      <c r="AK662" s="301">
        <v>42590</v>
      </c>
      <c r="AL662" s="301">
        <v>44986</v>
      </c>
      <c r="AM662" s="346"/>
      <c r="AN662" s="339"/>
      <c r="AO662" s="302" t="str">
        <f>_xlfn.IFNA(IF(VLOOKUP(tabItens[[#This Row],[CÓDIGO]],tabExcluirDoEstoque[#Data],1,FALSE),"sim",""),"")</f>
        <v/>
      </c>
      <c r="AP662" s="303" t="str">
        <f ca="1">IF(OR(ISBLANK(tabItens[[#This Row],[ATA DT.VALID.]]),tabItens[[#This Row],[ATA DT.VALID.]]="",tabItens[[#This Row],[ATA DT.VALID.]]=" "),"",IF(TYPE(tabItens[[#This Row],[ATA DT.VALID.]])=1,ROUNDUP((tabItens[[#This Row],[ATA DT.VALID.]]-TODAY())/7,0),""))</f>
        <v/>
      </c>
      <c r="AQ662" s="304"/>
      <c r="AR662" s="305" t="str">
        <f>IF(ISBLANK(tabItens[[#This Row],[CÓDIGO]]),"",IFERROR(VLOOKUP(tabItens[[#This Row],[CÓDIGO]],Consumo!$C$3:$AC$862,26,FALSE),0))</f>
        <v>09.2023</v>
      </c>
      <c r="AS662" s="306">
        <f>SUMIF(Consumo!$C$3:$C$862,tabItens[[#This Row],[CÓDIGO]],Consumo!$N$3:$N$862) + SUMIF(Consumo!$C$3:$C$862,tabItens[[#This Row],[CÓDIGO]],Consumo!$O$3:$O$862) + SUMIF(Consumo!$C$3:$C$862,tabItens[[#This Row],[CÓDIGO]],Consumo!$P$3:$P$862) + SUMIF(Consumo!$C$3:$C$862,tabItens[[#This Row],[CÓDIGO]],Consumo!$Q$3:$Q$862)</f>
        <v>4738</v>
      </c>
      <c r="AT662" s="306">
        <f>SUMIF(Consumo!$C$3:$C$862,tabItens[[#This Row],[CÓDIGO]],Consumo!$Z$3:$Z$862)</f>
        <v>16777</v>
      </c>
      <c r="AU662" s="307">
        <f>SUMIF(Consumo!$C$3:$C$862,tabItens[[#This Row],[CÓDIGO]],Consumo!$AA$3:$AA$862)</f>
        <v>5008</v>
      </c>
      <c r="AV662" s="308">
        <f>SUMIF(Consumo!$C$3:$C$862,tabItens[[#This Row],[CÓDIGO]],Consumo!$Y$3:$Y$862)</f>
        <v>1292.9166666666667</v>
      </c>
      <c r="AW662" s="281">
        <f>tabItens[[#This Row],[QTDE ATUAL]] + tabItens[[#This Row],[RC QTDE]] + tabItens[[#This Row],[AF SALDO]] + tabItens[[#This Row],[Recentes]]</f>
        <v>8272</v>
      </c>
      <c r="AX662" s="309">
        <v>1008</v>
      </c>
      <c r="AY662" s="309">
        <v>4</v>
      </c>
      <c r="AZ662" s="309">
        <f>IF(ISBLANK(tabItens[[#This Row],[CÓDIGO]]),"",tabItens[[#This Row],[PontoMês]] * (AZ$2+tabItens[[#This Row],[PontoQtM]]))</f>
        <v>4032</v>
      </c>
      <c r="BA662" s="308">
        <f>tabItens[[#This Row],[PontoPed]] - tabItens[[#This Row],[Saldo]] + (1/10)</f>
        <v>-4239.8999999999996</v>
      </c>
      <c r="BB662" s="308">
        <f xml:space="preserve"> tabItens[[#This Row],[PontoMês]] * BB$2 - tabItens[[#This Row],[QTDE ATUAL]] - (1/10)</f>
        <v>-7264.1</v>
      </c>
      <c r="BC662" s="310">
        <f>IF( tabItens[[#This Row],[PontoPed]]&gt;0, IF(tabItens[[#This Row],[PontoPed]]&lt;1, 1, IF( tabItens[[#This Row],[Saldo]]&gt;tabItens[[#This Row],[PontoPed]], 0, (tabItens[[#This Row],[PontoPed]]-tabItens[[#This Row],[Saldo]])/tabItens[[#This Row],[PontoPed]] ) ), 0 )</f>
        <v>0</v>
      </c>
      <c r="BD662" s="311">
        <f>ROUNDDOWN(IF( OR( AND(tabItens[[#This Row],[PontoPed]]&lt;tabItens[[#This Row],[Saldo]],tabItens[[#This Row],[Saldo]]&gt;0), tabItens[[#This Row],[PontoPed]]=0), 99, IF(AND(tabItens[[#This Row],[Saldo]]=0,tabItens[[#This Row],[PontoPed]]&gt;0), 0, (1-tabItens[[#This Row],[PctAb]])*10 ) ),0)</f>
        <v>99</v>
      </c>
      <c r="BE662" s="312">
        <f>MAX(ROUNDDOWN( IF(tabItens[[#This Row],[Abaixo]] &gt; 0,   tabItens[[#This Row],[Abaixo]] + (tabItens[[#This Row],[PontoMês]] * IF( OR( ISBLANK(tabItens[[#This Row],[ATA Nº/ANO]]), tabItens[[#This Row],[ATA Nº/ANO]] = ""),BE$2,BE$1)),0),0),0)</f>
        <v>0</v>
      </c>
      <c r="BF66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2" s="313">
        <f>SUMIF(Consumo!$C$3:$C$862,tabItens[[#This Row],[CÓDIGO]],Consumo!$E$3:$E$862)</f>
        <v>72</v>
      </c>
      <c r="BH662" s="314">
        <f>IF(AND(tabItens[[#This Row],[Pend]] &gt; 0,tabItens[[#This Row],[Consumo]] &lt;&gt; 0), tabItens[[#This Row],[Pend]] / tabItens[[#This Row],[Consumo]], 0 )</f>
        <v>4.2915896763426123E-3</v>
      </c>
      <c r="BI662" s="313"/>
      <c r="BJ662" s="313"/>
      <c r="BK662" s="315" t="s">
        <v>907</v>
      </c>
    </row>
    <row r="663" spans="1:63" x14ac:dyDescent="0.3">
      <c r="A663" s="336">
        <v>131937</v>
      </c>
      <c r="B663" s="277" t="s">
        <v>1861</v>
      </c>
      <c r="C663" s="337" t="s">
        <v>31</v>
      </c>
      <c r="D663" s="338">
        <v>3.4</v>
      </c>
      <c r="E663" s="339"/>
      <c r="F663" s="339"/>
      <c r="G663" s="339" t="s">
        <v>892</v>
      </c>
      <c r="H663" s="281">
        <v>13</v>
      </c>
      <c r="I663" s="340">
        <v>103003</v>
      </c>
      <c r="J663" s="341">
        <v>3.4</v>
      </c>
      <c r="K663" s="342">
        <v>3971</v>
      </c>
      <c r="L663" s="285">
        <f>IF(tabItens[[#This Row],[Média]] &gt; 0, tabItens[[#This Row],[QTDE ATUAL]] / tabItens[[#This Row],[Média]],999.9)</f>
        <v>4.4776119402985079E-2</v>
      </c>
      <c r="M663" s="286">
        <v>0</v>
      </c>
      <c r="N663" s="287">
        <f>tabItens[[#This Row],[VALOR UNIT.]] * tabItens[[#This Row],[LC]]</f>
        <v>0</v>
      </c>
      <c r="O663" s="344"/>
      <c r="P663" s="289"/>
      <c r="Q663" s="345"/>
      <c r="R663" s="343"/>
      <c r="S663" s="346"/>
      <c r="T663" s="292">
        <f>ROUNDDOWN(IFERROR(tabItens[[#This Row],[ATA DT.VALID.]] - $D$1,0) / 30,0)</f>
        <v>-1507</v>
      </c>
      <c r="U663" s="277" t="s">
        <v>895</v>
      </c>
      <c r="V663" s="293">
        <v>1</v>
      </c>
      <c r="W663" s="294" t="s">
        <v>905</v>
      </c>
      <c r="X663" s="295">
        <v>45</v>
      </c>
      <c r="Y663" s="296">
        <v>9</v>
      </c>
      <c r="Z663" s="297">
        <v>6978</v>
      </c>
      <c r="AA663" s="298">
        <v>2023</v>
      </c>
      <c r="AB663" s="299">
        <v>1300</v>
      </c>
      <c r="AC663" s="299"/>
      <c r="AD663" s="298"/>
      <c r="AE663" s="299"/>
      <c r="AF663" s="292"/>
      <c r="AG663" s="300" t="s">
        <v>904</v>
      </c>
      <c r="AH663" s="301"/>
      <c r="AI663" s="292">
        <v>1522</v>
      </c>
      <c r="AJ663" s="301">
        <v>44952</v>
      </c>
      <c r="AK663" s="301">
        <v>42590</v>
      </c>
      <c r="AL663" s="301">
        <v>44910</v>
      </c>
      <c r="AM663" s="346"/>
      <c r="AN663" s="339"/>
      <c r="AO663" s="302" t="str">
        <f>_xlfn.IFNA(IF(VLOOKUP(tabItens[[#This Row],[CÓDIGO]],tabExcluirDoEstoque[#Data],1,FALSE),"sim",""),"")</f>
        <v/>
      </c>
      <c r="AP663" s="303" t="str">
        <f ca="1">IF(OR(ISBLANK(tabItens[[#This Row],[ATA DT.VALID.]]),tabItens[[#This Row],[ATA DT.VALID.]]="",tabItens[[#This Row],[ATA DT.VALID.]]=" "),"",IF(TYPE(tabItens[[#This Row],[ATA DT.VALID.]])=1,ROUNDUP((tabItens[[#This Row],[ATA DT.VALID.]]-TODAY())/7,0),""))</f>
        <v/>
      </c>
      <c r="AQ663" s="304"/>
      <c r="AR663" s="305" t="str">
        <f>IF(ISBLANK(tabItens[[#This Row],[CÓDIGO]]),"",IFERROR(VLOOKUP(tabItens[[#This Row],[CÓDIGO]],Consumo!$C$3:$AC$862,26,FALSE),0))</f>
        <v>09.2023</v>
      </c>
      <c r="AS663" s="306">
        <f>SUMIF(Consumo!$C$3:$C$862,tabItens[[#This Row],[CÓDIGO]],Consumo!$N$3:$N$862) + SUMIF(Consumo!$C$3:$C$862,tabItens[[#This Row],[CÓDIGO]],Consumo!$O$3:$O$862) + SUMIF(Consumo!$C$3:$C$862,tabItens[[#This Row],[CÓDIGO]],Consumo!$P$3:$P$862) + SUMIF(Consumo!$C$3:$C$862,tabItens[[#This Row],[CÓDIGO]],Consumo!$Q$3:$Q$862)</f>
        <v>450</v>
      </c>
      <c r="AT663" s="306">
        <f>SUMIF(Consumo!$C$3:$C$862,tabItens[[#This Row],[CÓDIGO]],Consumo!$Z$3:$Z$862)</f>
        <v>4589</v>
      </c>
      <c r="AU663" s="307">
        <f>SUMIF(Consumo!$C$3:$C$862,tabItens[[#This Row],[CÓDIGO]],Consumo!$AA$3:$AA$862)</f>
        <v>3200</v>
      </c>
      <c r="AV663" s="308">
        <f>SUMIF(Consumo!$C$3:$C$862,tabItens[[#This Row],[CÓDIGO]],Consumo!$Y$3:$Y$862)</f>
        <v>290.33333333333331</v>
      </c>
      <c r="AW663" s="281">
        <f>tabItens[[#This Row],[QTDE ATUAL]] + tabItens[[#This Row],[RC QTDE]] + tabItens[[#This Row],[AF SALDO]] + tabItens[[#This Row],[Recentes]]</f>
        <v>1313</v>
      </c>
      <c r="AX663" s="309">
        <v>304</v>
      </c>
      <c r="AY663" s="309">
        <v>4</v>
      </c>
      <c r="AZ663" s="309">
        <f>IF(ISBLANK(tabItens[[#This Row],[CÓDIGO]]),"",tabItens[[#This Row],[PontoMês]] * (AZ$2+tabItens[[#This Row],[PontoQtM]]))</f>
        <v>1216</v>
      </c>
      <c r="BA663" s="308">
        <f>tabItens[[#This Row],[PontoPed]] - tabItens[[#This Row],[Saldo]] + (1/10)</f>
        <v>-96.9</v>
      </c>
      <c r="BB663" s="308">
        <f xml:space="preserve"> tabItens[[#This Row],[PontoMês]] * BB$2 - tabItens[[#This Row],[QTDE ATUAL]] - (1/10)</f>
        <v>290.89999999999998</v>
      </c>
      <c r="BC663" s="310">
        <f>IF( tabItens[[#This Row],[PontoPed]]&gt;0, IF(tabItens[[#This Row],[PontoPed]]&lt;1, 1, IF( tabItens[[#This Row],[Saldo]]&gt;tabItens[[#This Row],[PontoPed]], 0, (tabItens[[#This Row],[PontoPed]]-tabItens[[#This Row],[Saldo]])/tabItens[[#This Row],[PontoPed]] ) ), 0 )</f>
        <v>0</v>
      </c>
      <c r="BD663" s="311">
        <f>ROUNDDOWN(IF( OR( AND(tabItens[[#This Row],[PontoPed]]&lt;tabItens[[#This Row],[Saldo]],tabItens[[#This Row],[Saldo]]&gt;0), tabItens[[#This Row],[PontoPed]]=0), 99, IF(AND(tabItens[[#This Row],[Saldo]]=0,tabItens[[#This Row],[PontoPed]]&gt;0), 0, (1-tabItens[[#This Row],[PctAb]])*10 ) ),0)</f>
        <v>99</v>
      </c>
      <c r="BE663" s="312">
        <f>MAX(ROUNDDOWN( IF(tabItens[[#This Row],[Abaixo]] &gt; 0,   tabItens[[#This Row],[Abaixo]] + (tabItens[[#This Row],[PontoMês]] * IF( OR( ISBLANK(tabItens[[#This Row],[ATA Nº/ANO]]), tabItens[[#This Row],[ATA Nº/ANO]] = ""),BE$2,BE$1)),0),0),0)</f>
        <v>0</v>
      </c>
      <c r="BF66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3" s="313">
        <f>SUMIF(Consumo!$C$3:$C$862,tabItens[[#This Row],[CÓDIGO]],Consumo!$E$3:$E$862)</f>
        <v>59</v>
      </c>
      <c r="BH663" s="314">
        <f>IF(AND(tabItens[[#This Row],[Pend]] &gt; 0,tabItens[[#This Row],[Consumo]] &lt;&gt; 0), tabItens[[#This Row],[Pend]] / tabItens[[#This Row],[Consumo]], 0 )</f>
        <v>1.2856831553715406E-2</v>
      </c>
      <c r="BI663" s="313"/>
      <c r="BJ663" s="313"/>
      <c r="BK663" s="315" t="s">
        <v>907</v>
      </c>
    </row>
    <row r="664" spans="1:63" x14ac:dyDescent="0.3">
      <c r="A664" s="336">
        <v>138450</v>
      </c>
      <c r="B664" s="277" t="s">
        <v>1995</v>
      </c>
      <c r="C664" s="337" t="s">
        <v>31</v>
      </c>
      <c r="D664" s="338">
        <v>1.57</v>
      </c>
      <c r="E664" s="339"/>
      <c r="F664" s="339"/>
      <c r="G664" s="339" t="s">
        <v>892</v>
      </c>
      <c r="H664" s="281">
        <v>13510</v>
      </c>
      <c r="I664" s="340">
        <v>103003</v>
      </c>
      <c r="J664" s="341">
        <v>1.57</v>
      </c>
      <c r="K664" s="342">
        <v>5187</v>
      </c>
      <c r="L664" s="285">
        <f>IF(tabItens[[#This Row],[Média]] &gt; 0, tabItens[[#This Row],[QTDE ATUAL]] / tabItens[[#This Row],[Média]],999.9)</f>
        <v>19.574981888432745</v>
      </c>
      <c r="M664" s="286">
        <v>0</v>
      </c>
      <c r="N664" s="287">
        <f>tabItens[[#This Row],[VALOR UNIT.]] * tabItens[[#This Row],[LC]]</f>
        <v>0</v>
      </c>
      <c r="O664" s="344"/>
      <c r="P664" s="289"/>
      <c r="Q664" s="345"/>
      <c r="R664" s="343"/>
      <c r="S664" s="346"/>
      <c r="T664" s="292">
        <f>ROUNDDOWN(IFERROR(tabItens[[#This Row],[ATA DT.VALID.]] - $D$1,0) / 30,0)</f>
        <v>-1507</v>
      </c>
      <c r="U664" s="277" t="s">
        <v>895</v>
      </c>
      <c r="V664" s="293">
        <v>1</v>
      </c>
      <c r="W664" s="294" t="s">
        <v>905</v>
      </c>
      <c r="X664" s="295">
        <v>45</v>
      </c>
      <c r="Y664" s="296">
        <v>9</v>
      </c>
      <c r="Z664" s="297">
        <v>8971</v>
      </c>
      <c r="AA664" s="298">
        <v>2023</v>
      </c>
      <c r="AB664" s="299">
        <v>4800</v>
      </c>
      <c r="AC664" s="299"/>
      <c r="AD664" s="298"/>
      <c r="AE664" s="299"/>
      <c r="AF664" s="292"/>
      <c r="AG664" s="300" t="s">
        <v>904</v>
      </c>
      <c r="AH664" s="301"/>
      <c r="AI664" s="292">
        <v>9626</v>
      </c>
      <c r="AJ664" s="301">
        <v>44991</v>
      </c>
      <c r="AK664" s="301">
        <v>43720</v>
      </c>
      <c r="AL664" s="301">
        <v>45156</v>
      </c>
      <c r="AM664" s="346"/>
      <c r="AN664" s="339"/>
      <c r="AO664" s="302" t="str">
        <f>_xlfn.IFNA(IF(VLOOKUP(tabItens[[#This Row],[CÓDIGO]],tabExcluirDoEstoque[#Data],1,FALSE),"sim",""),"")</f>
        <v/>
      </c>
      <c r="AP664" s="303" t="str">
        <f ca="1">IF(OR(ISBLANK(tabItens[[#This Row],[ATA DT.VALID.]]),tabItens[[#This Row],[ATA DT.VALID.]]="",tabItens[[#This Row],[ATA DT.VALID.]]=" "),"",IF(TYPE(tabItens[[#This Row],[ATA DT.VALID.]])=1,ROUNDUP((tabItens[[#This Row],[ATA DT.VALID.]]-TODAY())/7,0),""))</f>
        <v/>
      </c>
      <c r="AQ664" s="304"/>
      <c r="AR664" s="305" t="str">
        <f>IF(ISBLANK(tabItens[[#This Row],[CÓDIGO]]),"",IFERROR(VLOOKUP(tabItens[[#This Row],[CÓDIGO]],Consumo!$C$3:$AC$862,26,FALSE),0))</f>
        <v>09.2023</v>
      </c>
      <c r="AS664" s="306">
        <f>SUMIF(Consumo!$C$3:$C$862,tabItens[[#This Row],[CÓDIGO]],Consumo!$N$3:$N$862) + SUMIF(Consumo!$C$3:$C$862,tabItens[[#This Row],[CÓDIGO]],Consumo!$O$3:$O$862) + SUMIF(Consumo!$C$3:$C$862,tabItens[[#This Row],[CÓDIGO]],Consumo!$P$3:$P$862) + SUMIF(Consumo!$C$3:$C$862,tabItens[[#This Row],[CÓDIGO]],Consumo!$Q$3:$Q$862)</f>
        <v>2769</v>
      </c>
      <c r="AT664" s="306">
        <f>SUMIF(Consumo!$C$3:$C$862,tabItens[[#This Row],[CÓDIGO]],Consumo!$Z$3:$Z$862)</f>
        <v>8282</v>
      </c>
      <c r="AU664" s="307">
        <f>SUMIF(Consumo!$C$3:$C$862,tabItens[[#This Row],[CÓDIGO]],Consumo!$AA$3:$AA$862)</f>
        <v>1005</v>
      </c>
      <c r="AV664" s="308">
        <f>SUMIF(Consumo!$C$3:$C$862,tabItens[[#This Row],[CÓDIGO]],Consumo!$Y$3:$Y$862)</f>
        <v>690.16666666666663</v>
      </c>
      <c r="AW664" s="281">
        <f>tabItens[[#This Row],[QTDE ATUAL]] + tabItens[[#This Row],[RC QTDE]] + tabItens[[#This Row],[AF SALDO]] + tabItens[[#This Row],[Recentes]]</f>
        <v>18310</v>
      </c>
      <c r="AX664" s="309">
        <v>1748</v>
      </c>
      <c r="AY664" s="309">
        <v>4</v>
      </c>
      <c r="AZ664" s="309">
        <f>IF(ISBLANK(tabItens[[#This Row],[CÓDIGO]]),"",tabItens[[#This Row],[PontoMês]] * (AZ$2+tabItens[[#This Row],[PontoQtM]]))</f>
        <v>6992</v>
      </c>
      <c r="BA664" s="308">
        <f>tabItens[[#This Row],[PontoPed]] - tabItens[[#This Row],[Saldo]] + (1/10)</f>
        <v>-11317.9</v>
      </c>
      <c r="BB664" s="308">
        <f xml:space="preserve"> tabItens[[#This Row],[PontoMês]] * BB$2 - tabItens[[#This Row],[QTDE ATUAL]] - (1/10)</f>
        <v>-11762.1</v>
      </c>
      <c r="BC664" s="310">
        <f>IF( tabItens[[#This Row],[PontoPed]]&gt;0, IF(tabItens[[#This Row],[PontoPed]]&lt;1, 1, IF( tabItens[[#This Row],[Saldo]]&gt;tabItens[[#This Row],[PontoPed]], 0, (tabItens[[#This Row],[PontoPed]]-tabItens[[#This Row],[Saldo]])/tabItens[[#This Row],[PontoPed]] ) ), 0 )</f>
        <v>0</v>
      </c>
      <c r="BD664" s="311">
        <f>ROUNDDOWN(IF( OR( AND(tabItens[[#This Row],[PontoPed]]&lt;tabItens[[#This Row],[Saldo]],tabItens[[#This Row],[Saldo]]&gt;0), tabItens[[#This Row],[PontoPed]]=0), 99, IF(AND(tabItens[[#This Row],[Saldo]]=0,tabItens[[#This Row],[PontoPed]]&gt;0), 0, (1-tabItens[[#This Row],[PctAb]])*10 ) ),0)</f>
        <v>99</v>
      </c>
      <c r="BE664" s="312">
        <f>MAX(ROUNDDOWN( IF(tabItens[[#This Row],[Abaixo]] &gt; 0,   tabItens[[#This Row],[Abaixo]] + (tabItens[[#This Row],[PontoMês]] * IF( OR( ISBLANK(tabItens[[#This Row],[ATA Nº/ANO]]), tabItens[[#This Row],[ATA Nº/ANO]] = ""),BE$2,BE$1)),0),0),0)</f>
        <v>0</v>
      </c>
      <c r="BF66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4" s="313">
        <f>SUMIF(Consumo!$C$3:$C$862,tabItens[[#This Row],[CÓDIGO]],Consumo!$E$3:$E$862)</f>
        <v>435</v>
      </c>
      <c r="BH664" s="314">
        <f>IF(AND(tabItens[[#This Row],[Pend]] &gt; 0,tabItens[[#This Row],[Consumo]] &lt;&gt; 0), tabItens[[#This Row],[Pend]] / tabItens[[#This Row],[Consumo]], 0 )</f>
        <v>5.252354503743057E-2</v>
      </c>
      <c r="BI664" s="313"/>
      <c r="BJ664" s="313"/>
      <c r="BK664" s="315" t="s">
        <v>907</v>
      </c>
    </row>
    <row r="665" spans="1:63" x14ac:dyDescent="0.3">
      <c r="A665" s="336">
        <v>138451</v>
      </c>
      <c r="B665" s="277" t="s">
        <v>1996</v>
      </c>
      <c r="C665" s="337" t="s">
        <v>31</v>
      </c>
      <c r="D665" s="338">
        <v>0.43</v>
      </c>
      <c r="E665" s="339"/>
      <c r="F665" s="339"/>
      <c r="G665" s="339" t="s">
        <v>892</v>
      </c>
      <c r="H665" s="281">
        <v>53521</v>
      </c>
      <c r="I665" s="340">
        <v>103003</v>
      </c>
      <c r="J665" s="341">
        <v>0.43</v>
      </c>
      <c r="K665" s="342">
        <v>35466</v>
      </c>
      <c r="L665" s="285">
        <f>IF(tabItens[[#This Row],[Média]] &gt; 0, tabItens[[#This Row],[QTDE ATUAL]] / tabItens[[#This Row],[Média]],999.9)</f>
        <v>16.29419525065963</v>
      </c>
      <c r="M665" s="286">
        <v>0</v>
      </c>
      <c r="N665" s="287">
        <f>tabItens[[#This Row],[VALOR UNIT.]] * tabItens[[#This Row],[LC]]</f>
        <v>0</v>
      </c>
      <c r="O665" s="344"/>
      <c r="P665" s="289"/>
      <c r="Q665" s="345"/>
      <c r="R665" s="343"/>
      <c r="S665" s="346"/>
      <c r="T665" s="292">
        <f>ROUNDDOWN(IFERROR(tabItens[[#This Row],[ATA DT.VALID.]] - $D$1,0) / 30,0)</f>
        <v>-1507</v>
      </c>
      <c r="U665" s="277" t="s">
        <v>895</v>
      </c>
      <c r="V665" s="293">
        <v>1</v>
      </c>
      <c r="W665" s="294" t="s">
        <v>905</v>
      </c>
      <c r="X665" s="295">
        <v>45</v>
      </c>
      <c r="Y665" s="296">
        <v>9</v>
      </c>
      <c r="Z665" s="297">
        <v>6211</v>
      </c>
      <c r="AA665" s="298">
        <v>2023</v>
      </c>
      <c r="AB665" s="299">
        <v>4000</v>
      </c>
      <c r="AC665" s="299"/>
      <c r="AD665" s="298"/>
      <c r="AE665" s="299"/>
      <c r="AF665" s="292"/>
      <c r="AG665" s="300" t="s">
        <v>904</v>
      </c>
      <c r="AH665" s="301"/>
      <c r="AI665" s="292">
        <v>15378</v>
      </c>
      <c r="AJ665" s="301">
        <v>44949</v>
      </c>
      <c r="AK665" s="301">
        <v>43720</v>
      </c>
      <c r="AL665" s="301">
        <v>44910</v>
      </c>
      <c r="AM665" s="346"/>
      <c r="AN665" s="339"/>
      <c r="AO665" s="302" t="str">
        <f>_xlfn.IFNA(IF(VLOOKUP(tabItens[[#This Row],[CÓDIGO]],tabExcluirDoEstoque[#Data],1,FALSE),"sim",""),"")</f>
        <v/>
      </c>
      <c r="AP665" s="303" t="str">
        <f ca="1">IF(OR(ISBLANK(tabItens[[#This Row],[ATA DT.VALID.]]),tabItens[[#This Row],[ATA DT.VALID.]]="",tabItens[[#This Row],[ATA DT.VALID.]]=" "),"",IF(TYPE(tabItens[[#This Row],[ATA DT.VALID.]])=1,ROUNDUP((tabItens[[#This Row],[ATA DT.VALID.]]-TODAY())/7,0),""))</f>
        <v/>
      </c>
      <c r="AQ665" s="304"/>
      <c r="AR665" s="305" t="str">
        <f>IF(ISBLANK(tabItens[[#This Row],[CÓDIGO]]),"",IFERROR(VLOOKUP(tabItens[[#This Row],[CÓDIGO]],Consumo!$C$3:$AC$862,26,FALSE),0))</f>
        <v>09.2023</v>
      </c>
      <c r="AS665" s="306">
        <f>SUMIF(Consumo!$C$3:$C$862,tabItens[[#This Row],[CÓDIGO]],Consumo!$N$3:$N$862) + SUMIF(Consumo!$C$3:$C$862,tabItens[[#This Row],[CÓDIGO]],Consumo!$O$3:$O$862) + SUMIF(Consumo!$C$3:$C$862,tabItens[[#This Row],[CÓDIGO]],Consumo!$P$3:$P$862) + SUMIF(Consumo!$C$3:$C$862,tabItens[[#This Row],[CÓDIGO]],Consumo!$Q$3:$Q$862)</f>
        <v>9477</v>
      </c>
      <c r="AT665" s="306">
        <f>SUMIF(Consumo!$C$3:$C$862,tabItens[[#This Row],[CÓDIGO]],Consumo!$Z$3:$Z$862)</f>
        <v>46432</v>
      </c>
      <c r="AU665" s="307">
        <f>SUMIF(Consumo!$C$3:$C$862,tabItens[[#This Row],[CÓDIGO]],Consumo!$AA$3:$AA$862)</f>
        <v>22155</v>
      </c>
      <c r="AV665" s="308">
        <f>SUMIF(Consumo!$C$3:$C$862,tabItens[[#This Row],[CÓDIGO]],Consumo!$Y$3:$Y$862)</f>
        <v>3284.6666666666665</v>
      </c>
      <c r="AW665" s="281">
        <f>tabItens[[#This Row],[QTDE ATUAL]] + tabItens[[#This Row],[RC QTDE]] + tabItens[[#This Row],[AF SALDO]] + tabItens[[#This Row],[Recentes]]</f>
        <v>57521</v>
      </c>
      <c r="AX665" s="309">
        <v>6983</v>
      </c>
      <c r="AY665" s="309">
        <v>4</v>
      </c>
      <c r="AZ665" s="309">
        <f>IF(ISBLANK(tabItens[[#This Row],[CÓDIGO]]),"",tabItens[[#This Row],[PontoMês]] * (AZ$2+tabItens[[#This Row],[PontoQtM]]))</f>
        <v>27932</v>
      </c>
      <c r="BA665" s="308">
        <f>tabItens[[#This Row],[PontoPed]] - tabItens[[#This Row],[Saldo]] + (1/10)</f>
        <v>-29588.9</v>
      </c>
      <c r="BB665" s="308">
        <f xml:space="preserve"> tabItens[[#This Row],[PontoMês]] * BB$2 - tabItens[[#This Row],[QTDE ATUAL]] - (1/10)</f>
        <v>-46538.1</v>
      </c>
      <c r="BC665" s="310">
        <f>IF( tabItens[[#This Row],[PontoPed]]&gt;0, IF(tabItens[[#This Row],[PontoPed]]&lt;1, 1, IF( tabItens[[#This Row],[Saldo]]&gt;tabItens[[#This Row],[PontoPed]], 0, (tabItens[[#This Row],[PontoPed]]-tabItens[[#This Row],[Saldo]])/tabItens[[#This Row],[PontoPed]] ) ), 0 )</f>
        <v>0</v>
      </c>
      <c r="BD665" s="311">
        <f>ROUNDDOWN(IF( OR( AND(tabItens[[#This Row],[PontoPed]]&lt;tabItens[[#This Row],[Saldo]],tabItens[[#This Row],[Saldo]]&gt;0), tabItens[[#This Row],[PontoPed]]=0), 99, IF(AND(tabItens[[#This Row],[Saldo]]=0,tabItens[[#This Row],[PontoPed]]&gt;0), 0, (1-tabItens[[#This Row],[PctAb]])*10 ) ),0)</f>
        <v>99</v>
      </c>
      <c r="BE665" s="312">
        <f>MAX(ROUNDDOWN( IF(tabItens[[#This Row],[Abaixo]] &gt; 0,   tabItens[[#This Row],[Abaixo]] + (tabItens[[#This Row],[PontoMês]] * IF( OR( ISBLANK(tabItens[[#This Row],[ATA Nº/ANO]]), tabItens[[#This Row],[ATA Nº/ANO]] = ""),BE$2,BE$1)),0),0),0)</f>
        <v>0</v>
      </c>
      <c r="BF66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5" s="313">
        <f>SUMIF(Consumo!$C$3:$C$862,tabItens[[#This Row],[CÓDIGO]],Consumo!$E$3:$E$862)</f>
        <v>300</v>
      </c>
      <c r="BH665" s="314">
        <f>IF(AND(tabItens[[#This Row],[Pend]] &gt; 0,tabItens[[#This Row],[Consumo]] &lt;&gt; 0), tabItens[[#This Row],[Pend]] / tabItens[[#This Row],[Consumo]], 0 )</f>
        <v>6.4610613370089595E-3</v>
      </c>
      <c r="BI665" s="313"/>
      <c r="BJ665" s="313"/>
      <c r="BK665" s="315" t="s">
        <v>907</v>
      </c>
    </row>
    <row r="666" spans="1:63" x14ac:dyDescent="0.3">
      <c r="A666" s="336">
        <v>138463</v>
      </c>
      <c r="B666" s="277" t="s">
        <v>2007</v>
      </c>
      <c r="C666" s="337" t="s">
        <v>2005</v>
      </c>
      <c r="D666" s="338">
        <v>7.29</v>
      </c>
      <c r="E666" s="339"/>
      <c r="F666" s="339"/>
      <c r="G666" s="339" t="s">
        <v>892</v>
      </c>
      <c r="H666" s="281">
        <v>22837</v>
      </c>
      <c r="I666" s="340">
        <v>103003</v>
      </c>
      <c r="J666" s="341">
        <v>7.3499400000000001</v>
      </c>
      <c r="K666" s="342">
        <v>23569</v>
      </c>
      <c r="L666" s="285">
        <f>IF(tabItens[[#This Row],[Média]] &gt; 0, tabItens[[#This Row],[QTDE ATUAL]] / tabItens[[#This Row],[Média]],999.9)</f>
        <v>12.284561592253899</v>
      </c>
      <c r="M666" s="286">
        <v>0</v>
      </c>
      <c r="N666" s="287">
        <f>tabItens[[#This Row],[VALOR UNIT.]] * tabItens[[#This Row],[LC]]</f>
        <v>0</v>
      </c>
      <c r="O666" s="344"/>
      <c r="P666" s="289"/>
      <c r="Q666" s="345"/>
      <c r="R666" s="343"/>
      <c r="S666" s="346"/>
      <c r="T666" s="292">
        <f>ROUNDDOWN(IFERROR(tabItens[[#This Row],[ATA DT.VALID.]] - $D$1,0) / 30,0)</f>
        <v>-1507</v>
      </c>
      <c r="U666" s="277" t="s">
        <v>895</v>
      </c>
      <c r="V666" s="293">
        <v>1</v>
      </c>
      <c r="W666" s="294" t="s">
        <v>905</v>
      </c>
      <c r="X666" s="295">
        <v>45</v>
      </c>
      <c r="Y666" s="296">
        <v>9</v>
      </c>
      <c r="Z666" s="297"/>
      <c r="AA666" s="298"/>
      <c r="AB666" s="299"/>
      <c r="AC666" s="299"/>
      <c r="AD666" s="298"/>
      <c r="AE666" s="299"/>
      <c r="AF666" s="292"/>
      <c r="AG666" s="300" t="s">
        <v>904</v>
      </c>
      <c r="AH666" s="301"/>
      <c r="AI666" s="292">
        <v>11400</v>
      </c>
      <c r="AJ666" s="301">
        <v>45051</v>
      </c>
      <c r="AK666" s="301">
        <v>43720</v>
      </c>
      <c r="AL666" s="301">
        <v>44959</v>
      </c>
      <c r="AM666" s="346"/>
      <c r="AN666" s="339"/>
      <c r="AO666" s="302" t="str">
        <f>_xlfn.IFNA(IF(VLOOKUP(tabItens[[#This Row],[CÓDIGO]],tabExcluirDoEstoque[#Data],1,FALSE),"sim",""),"")</f>
        <v/>
      </c>
      <c r="AP666" s="303" t="str">
        <f ca="1">IF(OR(ISBLANK(tabItens[[#This Row],[ATA DT.VALID.]]),tabItens[[#This Row],[ATA DT.VALID.]]="",tabItens[[#This Row],[ATA DT.VALID.]]=" "),"",IF(TYPE(tabItens[[#This Row],[ATA DT.VALID.]])=1,ROUNDUP((tabItens[[#This Row],[ATA DT.VALID.]]-TODAY())/7,0),""))</f>
        <v/>
      </c>
      <c r="AQ666" s="304"/>
      <c r="AR666" s="305" t="str">
        <f>IF(ISBLANK(tabItens[[#This Row],[CÓDIGO]]),"",IFERROR(VLOOKUP(tabItens[[#This Row],[CÓDIGO]],Consumo!$C$3:$AC$862,26,FALSE),0))</f>
        <v>09.2023</v>
      </c>
      <c r="AS666" s="306">
        <f>SUMIF(Consumo!$C$3:$C$862,tabItens[[#This Row],[CÓDIGO]],Consumo!$N$3:$N$862) + SUMIF(Consumo!$C$3:$C$862,tabItens[[#This Row],[CÓDIGO]],Consumo!$O$3:$O$862) + SUMIF(Consumo!$C$3:$C$862,tabItens[[#This Row],[CÓDIGO]],Consumo!$P$3:$P$862) + SUMIF(Consumo!$C$3:$C$862,tabItens[[#This Row],[CÓDIGO]],Consumo!$Q$3:$Q$862)</f>
        <v>1575</v>
      </c>
      <c r="AT666" s="306">
        <f>SUMIF(Consumo!$C$3:$C$862,tabItens[[#This Row],[CÓDIGO]],Consumo!$Z$3:$Z$862)</f>
        <v>25431</v>
      </c>
      <c r="AU666" s="307">
        <f>SUMIF(Consumo!$C$3:$C$862,tabItens[[#This Row],[CÓDIGO]],Consumo!$AA$3:$AA$862)</f>
        <v>13385</v>
      </c>
      <c r="AV666" s="308">
        <f>SUMIF(Consumo!$C$3:$C$862,tabItens[[#This Row],[CÓDIGO]],Consumo!$Y$3:$Y$862)</f>
        <v>1859</v>
      </c>
      <c r="AW666" s="281">
        <f>tabItens[[#This Row],[QTDE ATUAL]] + tabItens[[#This Row],[RC QTDE]] + tabItens[[#This Row],[AF SALDO]] + tabItens[[#This Row],[Recentes]]</f>
        <v>22837</v>
      </c>
      <c r="AX666" s="309">
        <v>2067</v>
      </c>
      <c r="AY666" s="309">
        <v>4</v>
      </c>
      <c r="AZ666" s="309">
        <f>IF(ISBLANK(tabItens[[#This Row],[CÓDIGO]]),"",tabItens[[#This Row],[PontoMês]] * (AZ$2+tabItens[[#This Row],[PontoQtM]]))</f>
        <v>8268</v>
      </c>
      <c r="BA666" s="308">
        <f>tabItens[[#This Row],[PontoPed]] - tabItens[[#This Row],[Saldo]] + (1/10)</f>
        <v>-14568.9</v>
      </c>
      <c r="BB666" s="308">
        <f xml:space="preserve"> tabItens[[#This Row],[PontoMês]] * BB$2 - tabItens[[#This Row],[QTDE ATUAL]] - (1/10)</f>
        <v>-20770.099999999999</v>
      </c>
      <c r="BC666" s="310">
        <f>IF( tabItens[[#This Row],[PontoPed]]&gt;0, IF(tabItens[[#This Row],[PontoPed]]&lt;1, 1, IF( tabItens[[#This Row],[Saldo]]&gt;tabItens[[#This Row],[PontoPed]], 0, (tabItens[[#This Row],[PontoPed]]-tabItens[[#This Row],[Saldo]])/tabItens[[#This Row],[PontoPed]] ) ), 0 )</f>
        <v>0</v>
      </c>
      <c r="BD666" s="311">
        <f>ROUNDDOWN(IF( OR( AND(tabItens[[#This Row],[PontoPed]]&lt;tabItens[[#This Row],[Saldo]],tabItens[[#This Row],[Saldo]]&gt;0), tabItens[[#This Row],[PontoPed]]=0), 99, IF(AND(tabItens[[#This Row],[Saldo]]=0,tabItens[[#This Row],[PontoPed]]&gt;0), 0, (1-tabItens[[#This Row],[PctAb]])*10 ) ),0)</f>
        <v>99</v>
      </c>
      <c r="BE666" s="312">
        <f>MAX(ROUNDDOWN( IF(tabItens[[#This Row],[Abaixo]] &gt; 0,   tabItens[[#This Row],[Abaixo]] + (tabItens[[#This Row],[PontoMês]] * IF( OR( ISBLANK(tabItens[[#This Row],[ATA Nº/ANO]]), tabItens[[#This Row],[ATA Nº/ANO]] = ""),BE$2,BE$1)),0),0),0)</f>
        <v>0</v>
      </c>
      <c r="BF66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6" s="313">
        <f>SUMIF(Consumo!$C$3:$C$862,tabItens[[#This Row],[CÓDIGO]],Consumo!$E$3:$E$862)</f>
        <v>71</v>
      </c>
      <c r="BH666" s="314">
        <f>IF(AND(tabItens[[#This Row],[Pend]] &gt; 0,tabItens[[#This Row],[Consumo]] &lt;&gt; 0), tabItens[[#This Row],[Pend]] / tabItens[[#This Row],[Consumo]], 0 )</f>
        <v>2.7918681923636505E-3</v>
      </c>
      <c r="BI666" s="313"/>
      <c r="BJ666" s="313"/>
      <c r="BK666" s="315" t="s">
        <v>907</v>
      </c>
    </row>
    <row r="667" spans="1:63" x14ac:dyDescent="0.3">
      <c r="A667" s="336">
        <v>138464</v>
      </c>
      <c r="B667" s="277" t="s">
        <v>2008</v>
      </c>
      <c r="C667" s="337" t="s">
        <v>31</v>
      </c>
      <c r="D667" s="338">
        <v>0.23</v>
      </c>
      <c r="E667" s="339"/>
      <c r="F667" s="339"/>
      <c r="G667" s="339" t="s">
        <v>892</v>
      </c>
      <c r="H667" s="281">
        <v>60181</v>
      </c>
      <c r="I667" s="340">
        <v>103003</v>
      </c>
      <c r="J667" s="341">
        <v>0.23</v>
      </c>
      <c r="K667" s="342">
        <v>42641</v>
      </c>
      <c r="L667" s="285">
        <f>IF(tabItens[[#This Row],[Média]] &gt; 0, tabItens[[#This Row],[QTDE ATUAL]] / tabItens[[#This Row],[Média]],999.9)</f>
        <v>11.38713339640492</v>
      </c>
      <c r="M667" s="286">
        <v>0</v>
      </c>
      <c r="N667" s="287">
        <f>tabItens[[#This Row],[VALOR UNIT.]] * tabItens[[#This Row],[LC]]</f>
        <v>0</v>
      </c>
      <c r="O667" s="344"/>
      <c r="P667" s="289"/>
      <c r="Q667" s="345"/>
      <c r="R667" s="343"/>
      <c r="S667" s="346"/>
      <c r="T667" s="292">
        <f>ROUNDDOWN(IFERROR(tabItens[[#This Row],[ATA DT.VALID.]] - $D$1,0) / 30,0)</f>
        <v>-1507</v>
      </c>
      <c r="U667" s="277" t="s">
        <v>895</v>
      </c>
      <c r="V667" s="293">
        <v>1</v>
      </c>
      <c r="W667" s="294" t="s">
        <v>905</v>
      </c>
      <c r="X667" s="295">
        <v>45</v>
      </c>
      <c r="Y667" s="296">
        <v>9</v>
      </c>
      <c r="Z667" s="297"/>
      <c r="AA667" s="298"/>
      <c r="AB667" s="299"/>
      <c r="AC667" s="299"/>
      <c r="AD667" s="298"/>
      <c r="AE667" s="299"/>
      <c r="AF667" s="292"/>
      <c r="AG667" s="300" t="s">
        <v>904</v>
      </c>
      <c r="AH667" s="301"/>
      <c r="AI667" s="292">
        <v>61820</v>
      </c>
      <c r="AJ667" s="301">
        <v>44151</v>
      </c>
      <c r="AK667" s="301">
        <v>43720</v>
      </c>
      <c r="AL667" s="301">
        <v>44110</v>
      </c>
      <c r="AM667" s="346"/>
      <c r="AN667" s="339"/>
      <c r="AO667" s="302" t="str">
        <f>_xlfn.IFNA(IF(VLOOKUP(tabItens[[#This Row],[CÓDIGO]],tabExcluirDoEstoque[#Data],1,FALSE),"sim",""),"")</f>
        <v/>
      </c>
      <c r="AP667" s="303" t="str">
        <f ca="1">IF(OR(ISBLANK(tabItens[[#This Row],[ATA DT.VALID.]]),tabItens[[#This Row],[ATA DT.VALID.]]="",tabItens[[#This Row],[ATA DT.VALID.]]=" "),"",IF(TYPE(tabItens[[#This Row],[ATA DT.VALID.]])=1,ROUNDUP((tabItens[[#This Row],[ATA DT.VALID.]]-TODAY())/7,0),""))</f>
        <v/>
      </c>
      <c r="AQ667" s="304"/>
      <c r="AR667" s="305" t="str">
        <f>IF(ISBLANK(tabItens[[#This Row],[CÓDIGO]]),"",IFERROR(VLOOKUP(tabItens[[#This Row],[CÓDIGO]],Consumo!$C$3:$AC$862,26,FALSE),0))</f>
        <v>09.2023</v>
      </c>
      <c r="AS667" s="306">
        <f>SUMIF(Consumo!$C$3:$C$862,tabItens[[#This Row],[CÓDIGO]],Consumo!$N$3:$N$862) + SUMIF(Consumo!$C$3:$C$862,tabItens[[#This Row],[CÓDIGO]],Consumo!$O$3:$O$862) + SUMIF(Consumo!$C$3:$C$862,tabItens[[#This Row],[CÓDIGO]],Consumo!$P$3:$P$862) + SUMIF(Consumo!$C$3:$C$862,tabItens[[#This Row],[CÓDIGO]],Consumo!$Q$3:$Q$862)</f>
        <v>20251</v>
      </c>
      <c r="AT667" s="306">
        <f>SUMIF(Consumo!$C$3:$C$862,tabItens[[#This Row],[CÓDIGO]],Consumo!$Z$3:$Z$862)</f>
        <v>65549</v>
      </c>
      <c r="AU667" s="307">
        <f>SUMIF(Consumo!$C$3:$C$862,tabItens[[#This Row],[CÓDIGO]],Consumo!$AA$3:$AA$862)</f>
        <v>14402</v>
      </c>
      <c r="AV667" s="308">
        <f>SUMIF(Consumo!$C$3:$C$862,tabItens[[#This Row],[CÓDIGO]],Consumo!$Y$3:$Y$862)</f>
        <v>5285</v>
      </c>
      <c r="AW667" s="281">
        <f>tabItens[[#This Row],[QTDE ATUAL]] + tabItens[[#This Row],[RC QTDE]] + tabItens[[#This Row],[AF SALDO]] + tabItens[[#This Row],[Recentes]]</f>
        <v>60181</v>
      </c>
      <c r="AX667" s="309">
        <v>10936</v>
      </c>
      <c r="AY667" s="309">
        <v>4</v>
      </c>
      <c r="AZ667" s="309">
        <f>IF(ISBLANK(tabItens[[#This Row],[CÓDIGO]]),"",tabItens[[#This Row],[PontoMês]] * (AZ$2+tabItens[[#This Row],[PontoQtM]]))</f>
        <v>43744</v>
      </c>
      <c r="BA667" s="308">
        <f>tabItens[[#This Row],[PontoPed]] - tabItens[[#This Row],[Saldo]] + (1/10)</f>
        <v>-16436.900000000001</v>
      </c>
      <c r="BB667" s="308">
        <f xml:space="preserve"> tabItens[[#This Row],[PontoMês]] * BB$2 - tabItens[[#This Row],[QTDE ATUAL]] - (1/10)</f>
        <v>-49245.1</v>
      </c>
      <c r="BC667" s="310">
        <f>IF( tabItens[[#This Row],[PontoPed]]&gt;0, IF(tabItens[[#This Row],[PontoPed]]&lt;1, 1, IF( tabItens[[#This Row],[Saldo]]&gt;tabItens[[#This Row],[PontoPed]], 0, (tabItens[[#This Row],[PontoPed]]-tabItens[[#This Row],[Saldo]])/tabItens[[#This Row],[PontoPed]] ) ), 0 )</f>
        <v>0</v>
      </c>
      <c r="BD667" s="311">
        <f>ROUNDDOWN(IF( OR( AND(tabItens[[#This Row],[PontoPed]]&lt;tabItens[[#This Row],[Saldo]],tabItens[[#This Row],[Saldo]]&gt;0), tabItens[[#This Row],[PontoPed]]=0), 99, IF(AND(tabItens[[#This Row],[Saldo]]=0,tabItens[[#This Row],[PontoPed]]&gt;0), 0, (1-tabItens[[#This Row],[PctAb]])*10 ) ),0)</f>
        <v>99</v>
      </c>
      <c r="BE667" s="312">
        <f>MAX(ROUNDDOWN( IF(tabItens[[#This Row],[Abaixo]] &gt; 0,   tabItens[[#This Row],[Abaixo]] + (tabItens[[#This Row],[PontoMês]] * IF( OR( ISBLANK(tabItens[[#This Row],[ATA Nº/ANO]]), tabItens[[#This Row],[ATA Nº/ANO]] = ""),BE$2,BE$1)),0),0),0)</f>
        <v>0</v>
      </c>
      <c r="BF66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7" s="313">
        <f>SUMIF(Consumo!$C$3:$C$862,tabItens[[#This Row],[CÓDIGO]],Consumo!$E$3:$E$862)</f>
        <v>155</v>
      </c>
      <c r="BH667" s="314">
        <f>IF(AND(tabItens[[#This Row],[Pend]] &gt; 0,tabItens[[#This Row],[Consumo]] &lt;&gt; 0), tabItens[[#This Row],[Pend]] / tabItens[[#This Row],[Consumo]], 0 )</f>
        <v>2.3646432439854157E-3</v>
      </c>
      <c r="BI667" s="313"/>
      <c r="BJ667" s="313"/>
      <c r="BK667" s="315" t="s">
        <v>907</v>
      </c>
    </row>
    <row r="668" spans="1:63" x14ac:dyDescent="0.3">
      <c r="A668" s="336">
        <v>139144</v>
      </c>
      <c r="B668" s="277" t="s">
        <v>2021</v>
      </c>
      <c r="C668" s="337" t="s">
        <v>31</v>
      </c>
      <c r="D668" s="338">
        <v>14.1</v>
      </c>
      <c r="E668" s="339"/>
      <c r="F668" s="339"/>
      <c r="G668" s="339" t="s">
        <v>892</v>
      </c>
      <c r="H668" s="281">
        <v>542</v>
      </c>
      <c r="I668" s="340">
        <v>103003</v>
      </c>
      <c r="J668" s="341">
        <v>14.1</v>
      </c>
      <c r="K668" s="342">
        <v>4839</v>
      </c>
      <c r="L668" s="285">
        <f>IF(tabItens[[#This Row],[Média]] &gt; 0, tabItens[[#This Row],[QTDE ATUAL]] / tabItens[[#This Row],[Média]],999.9)</f>
        <v>2.0223880597014925</v>
      </c>
      <c r="M668" s="286">
        <v>0</v>
      </c>
      <c r="N668" s="287">
        <f>tabItens[[#This Row],[VALOR UNIT.]] * tabItens[[#This Row],[LC]]</f>
        <v>0</v>
      </c>
      <c r="O668" s="344"/>
      <c r="P668" s="289"/>
      <c r="Q668" s="345"/>
      <c r="R668" s="343"/>
      <c r="S668" s="346"/>
      <c r="T668" s="292">
        <f>ROUNDDOWN(IFERROR(tabItens[[#This Row],[ATA DT.VALID.]] - $D$1,0) / 30,0)</f>
        <v>-1507</v>
      </c>
      <c r="U668" s="277" t="s">
        <v>895</v>
      </c>
      <c r="V668" s="293">
        <v>1</v>
      </c>
      <c r="W668" s="294" t="s">
        <v>905</v>
      </c>
      <c r="X668" s="295">
        <v>45</v>
      </c>
      <c r="Y668" s="296">
        <v>9</v>
      </c>
      <c r="Z668" s="297">
        <v>6982</v>
      </c>
      <c r="AA668" s="298">
        <v>2023</v>
      </c>
      <c r="AB668" s="299">
        <v>1200</v>
      </c>
      <c r="AC668" s="299"/>
      <c r="AD668" s="298"/>
      <c r="AE668" s="299"/>
      <c r="AF668" s="292"/>
      <c r="AG668" s="300" t="s">
        <v>904</v>
      </c>
      <c r="AH668" s="301"/>
      <c r="AI668" s="292">
        <v>1614</v>
      </c>
      <c r="AJ668" s="301">
        <v>44337</v>
      </c>
      <c r="AK668" s="301">
        <v>43881</v>
      </c>
      <c r="AL668" s="301">
        <v>45044</v>
      </c>
      <c r="AM668" s="346"/>
      <c r="AN668" s="339"/>
      <c r="AO668" s="302" t="str">
        <f>_xlfn.IFNA(IF(VLOOKUP(tabItens[[#This Row],[CÓDIGO]],tabExcluirDoEstoque[#Data],1,FALSE),"sim",""),"")</f>
        <v/>
      </c>
      <c r="AP668" s="303" t="str">
        <f ca="1">IF(OR(ISBLANK(tabItens[[#This Row],[ATA DT.VALID.]]),tabItens[[#This Row],[ATA DT.VALID.]]="",tabItens[[#This Row],[ATA DT.VALID.]]=" "),"",IF(TYPE(tabItens[[#This Row],[ATA DT.VALID.]])=1,ROUNDUP((tabItens[[#This Row],[ATA DT.VALID.]]-TODAY())/7,0),""))</f>
        <v/>
      </c>
      <c r="AQ668" s="304"/>
      <c r="AR668" s="305" t="str">
        <f>IF(ISBLANK(tabItens[[#This Row],[CÓDIGO]]),"",IFERROR(VLOOKUP(tabItens[[#This Row],[CÓDIGO]],Consumo!$C$3:$AC$862,26,FALSE),0))</f>
        <v>08.2023</v>
      </c>
      <c r="AS668" s="306">
        <f>SUMIF(Consumo!$C$3:$C$862,tabItens[[#This Row],[CÓDIGO]],Consumo!$N$3:$N$862) + SUMIF(Consumo!$C$3:$C$862,tabItens[[#This Row],[CÓDIGO]],Consumo!$O$3:$O$862) + SUMIF(Consumo!$C$3:$C$862,tabItens[[#This Row],[CÓDIGO]],Consumo!$P$3:$P$862) + SUMIF(Consumo!$C$3:$C$862,tabItens[[#This Row],[CÓDIGO]],Consumo!$Q$3:$Q$862)</f>
        <v>16</v>
      </c>
      <c r="AT668" s="306">
        <f>SUMIF(Consumo!$C$3:$C$862,tabItens[[#This Row],[CÓDIGO]],Consumo!$Z$3:$Z$862)</f>
        <v>4839</v>
      </c>
      <c r="AU668" s="307">
        <f>SUMIF(Consumo!$C$3:$C$862,tabItens[[#This Row],[CÓDIGO]],Consumo!$AA$3:$AA$862)</f>
        <v>4787</v>
      </c>
      <c r="AV668" s="308">
        <f>SUMIF(Consumo!$C$3:$C$862,tabItens[[#This Row],[CÓDIGO]],Consumo!$Y$3:$Y$862)</f>
        <v>268</v>
      </c>
      <c r="AW668" s="281">
        <f>tabItens[[#This Row],[QTDE ATUAL]] + tabItens[[#This Row],[RC QTDE]] + tabItens[[#This Row],[AF SALDO]] + tabItens[[#This Row],[Recentes]]</f>
        <v>1742</v>
      </c>
      <c r="AX668" s="309">
        <v>81</v>
      </c>
      <c r="AY668" s="309">
        <v>4</v>
      </c>
      <c r="AZ668" s="309">
        <f>IF(ISBLANK(tabItens[[#This Row],[CÓDIGO]]),"",tabItens[[#This Row],[PontoMês]] * (AZ$2+tabItens[[#This Row],[PontoQtM]]))</f>
        <v>324</v>
      </c>
      <c r="BA668" s="308">
        <f>tabItens[[#This Row],[PontoPed]] - tabItens[[#This Row],[Saldo]] + (1/10)</f>
        <v>-1417.9</v>
      </c>
      <c r="BB668" s="308">
        <f xml:space="preserve"> tabItens[[#This Row],[PontoMês]] * BB$2 - tabItens[[#This Row],[QTDE ATUAL]] - (1/10)</f>
        <v>-461.1</v>
      </c>
      <c r="BC668" s="310">
        <f>IF( tabItens[[#This Row],[PontoPed]]&gt;0, IF(tabItens[[#This Row],[PontoPed]]&lt;1, 1, IF( tabItens[[#This Row],[Saldo]]&gt;tabItens[[#This Row],[PontoPed]], 0, (tabItens[[#This Row],[PontoPed]]-tabItens[[#This Row],[Saldo]])/tabItens[[#This Row],[PontoPed]] ) ), 0 )</f>
        <v>0</v>
      </c>
      <c r="BD668" s="311">
        <f>ROUNDDOWN(IF( OR( AND(tabItens[[#This Row],[PontoPed]]&lt;tabItens[[#This Row],[Saldo]],tabItens[[#This Row],[Saldo]]&gt;0), tabItens[[#This Row],[PontoPed]]=0), 99, IF(AND(tabItens[[#This Row],[Saldo]]=0,tabItens[[#This Row],[PontoPed]]&gt;0), 0, (1-tabItens[[#This Row],[PctAb]])*10 ) ),0)</f>
        <v>99</v>
      </c>
      <c r="BE668" s="312">
        <f>MAX(ROUNDDOWN( IF(tabItens[[#This Row],[Abaixo]] &gt; 0,   tabItens[[#This Row],[Abaixo]] + (tabItens[[#This Row],[PontoMês]] * IF( OR( ISBLANK(tabItens[[#This Row],[ATA Nº/ANO]]), tabItens[[#This Row],[ATA Nº/ANO]] = ""),BE$2,BE$1)),0),0),0)</f>
        <v>0</v>
      </c>
      <c r="BF66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8" s="313">
        <f>SUMIF(Consumo!$C$3:$C$862,tabItens[[#This Row],[CÓDIGO]],Consumo!$E$3:$E$862)</f>
        <v>0</v>
      </c>
      <c r="BH668" s="314">
        <f>IF(AND(tabItens[[#This Row],[Pend]] &gt; 0,tabItens[[#This Row],[Consumo]] &lt;&gt; 0), tabItens[[#This Row],[Pend]] / tabItens[[#This Row],[Consumo]], 0 )</f>
        <v>0</v>
      </c>
      <c r="BI668" s="313"/>
      <c r="BJ668" s="313"/>
      <c r="BK668" s="315" t="s">
        <v>907</v>
      </c>
    </row>
    <row r="669" spans="1:63" x14ac:dyDescent="0.3">
      <c r="A669" s="336">
        <v>11509</v>
      </c>
      <c r="B669" s="277" t="s">
        <v>980</v>
      </c>
      <c r="C669" s="337" t="s">
        <v>264</v>
      </c>
      <c r="D669" s="338">
        <v>1.31</v>
      </c>
      <c r="E669" s="339"/>
      <c r="F669" s="339"/>
      <c r="G669" s="339" t="s">
        <v>892</v>
      </c>
      <c r="H669" s="281">
        <v>2933</v>
      </c>
      <c r="I669" s="340">
        <v>103003</v>
      </c>
      <c r="J669" s="341">
        <v>1.31</v>
      </c>
      <c r="K669" s="342">
        <v>7025</v>
      </c>
      <c r="L669" s="285">
        <f>IF(tabItens[[#This Row],[Média]] &gt; 0, tabItens[[#This Row],[QTDE ATUAL]] / tabItens[[#This Row],[Média]],999.9)</f>
        <v>5.0258460659717263</v>
      </c>
      <c r="M669" s="286">
        <v>0</v>
      </c>
      <c r="N669" s="287">
        <f>tabItens[[#This Row],[VALOR UNIT.]] * tabItens[[#This Row],[LC]]</f>
        <v>0</v>
      </c>
      <c r="O669" s="344"/>
      <c r="P669" s="289"/>
      <c r="Q669" s="345"/>
      <c r="R669" s="343"/>
      <c r="S669" s="346"/>
      <c r="T669" s="292">
        <f>ROUNDDOWN(IFERROR(tabItens[[#This Row],[ATA DT.VALID.]] - $D$1,0) / 30,0)</f>
        <v>-1507</v>
      </c>
      <c r="U669" s="277" t="s">
        <v>952</v>
      </c>
      <c r="V669" s="293">
        <v>1</v>
      </c>
      <c r="W669" s="294" t="s">
        <v>905</v>
      </c>
      <c r="X669" s="295">
        <v>45</v>
      </c>
      <c r="Y669" s="296">
        <v>10</v>
      </c>
      <c r="Z669" s="297"/>
      <c r="AA669" s="298"/>
      <c r="AB669" s="299"/>
      <c r="AC669" s="299"/>
      <c r="AD669" s="298"/>
      <c r="AE669" s="299"/>
      <c r="AF669" s="292"/>
      <c r="AG669" s="300" t="s">
        <v>904</v>
      </c>
      <c r="AH669" s="301"/>
      <c r="AI669" s="292">
        <v>2900</v>
      </c>
      <c r="AJ669" s="301">
        <v>44956</v>
      </c>
      <c r="AK669" s="301" t="s">
        <v>892</v>
      </c>
      <c r="AL669" s="301">
        <v>44910</v>
      </c>
      <c r="AM669" s="346"/>
      <c r="AN669" s="339"/>
      <c r="AO669" s="302" t="str">
        <f>_xlfn.IFNA(IF(VLOOKUP(tabItens[[#This Row],[CÓDIGO]],tabExcluirDoEstoque[#Data],1,FALSE),"sim",""),"")</f>
        <v/>
      </c>
      <c r="AP669" s="303" t="str">
        <f ca="1">IF(OR(ISBLANK(tabItens[[#This Row],[ATA DT.VALID.]]),tabItens[[#This Row],[ATA DT.VALID.]]="",tabItens[[#This Row],[ATA DT.VALID.]]=" "),"",IF(TYPE(tabItens[[#This Row],[ATA DT.VALID.]])=1,ROUNDUP((tabItens[[#This Row],[ATA DT.VALID.]]-TODAY())/7,0),""))</f>
        <v/>
      </c>
      <c r="AQ669" s="304"/>
      <c r="AR669" s="305" t="str">
        <f>IF(ISBLANK(tabItens[[#This Row],[CÓDIGO]]),"",IFERROR(VLOOKUP(tabItens[[#This Row],[CÓDIGO]],Consumo!$C$3:$AC$862,26,FALSE),0))</f>
        <v>09.2023</v>
      </c>
      <c r="AS669" s="306">
        <f>SUMIF(Consumo!$C$3:$C$862,tabItens[[#This Row],[CÓDIGO]],Consumo!$N$3:$N$862) + SUMIF(Consumo!$C$3:$C$862,tabItens[[#This Row],[CÓDIGO]],Consumo!$O$3:$O$862) + SUMIF(Consumo!$C$3:$C$862,tabItens[[#This Row],[CÓDIGO]],Consumo!$P$3:$P$862) + SUMIF(Consumo!$C$3:$C$862,tabItens[[#This Row],[CÓDIGO]],Consumo!$Q$3:$Q$862)</f>
        <v>1276</v>
      </c>
      <c r="AT669" s="306">
        <f>SUMIF(Consumo!$C$3:$C$862,tabItens[[#This Row],[CÓDIGO]],Consumo!$Z$3:$Z$862)</f>
        <v>8702</v>
      </c>
      <c r="AU669" s="307">
        <f>SUMIF(Consumo!$C$3:$C$862,tabItens[[#This Row],[CÓDIGO]],Consumo!$AA$3:$AA$862)</f>
        <v>5318</v>
      </c>
      <c r="AV669" s="308">
        <f>SUMIF(Consumo!$C$3:$C$862,tabItens[[#This Row],[CÓDIGO]],Consumo!$Y$3:$Y$862)</f>
        <v>583.58333333333337</v>
      </c>
      <c r="AW669" s="281">
        <f>tabItens[[#This Row],[QTDE ATUAL]] + tabItens[[#This Row],[RC QTDE]] + tabItens[[#This Row],[AF SALDO]] + tabItens[[#This Row],[Recentes]]</f>
        <v>2933</v>
      </c>
      <c r="AX669" s="309">
        <v>635</v>
      </c>
      <c r="AY669" s="309">
        <v>4</v>
      </c>
      <c r="AZ669" s="309">
        <f>IF(ISBLANK(tabItens[[#This Row],[CÓDIGO]]),"",tabItens[[#This Row],[PontoMês]] * (AZ$2+tabItens[[#This Row],[PontoQtM]]))</f>
        <v>2540</v>
      </c>
      <c r="BA669" s="308">
        <f>tabItens[[#This Row],[PontoPed]] - tabItens[[#This Row],[Saldo]] + (1/10)</f>
        <v>-392.9</v>
      </c>
      <c r="BB669" s="308">
        <f xml:space="preserve"> tabItens[[#This Row],[PontoMês]] * BB$2 - tabItens[[#This Row],[QTDE ATUAL]] - (1/10)</f>
        <v>-2298.1</v>
      </c>
      <c r="BC669" s="310">
        <f>IF( tabItens[[#This Row],[PontoPed]]&gt;0, IF(tabItens[[#This Row],[PontoPed]]&lt;1, 1, IF( tabItens[[#This Row],[Saldo]]&gt;tabItens[[#This Row],[PontoPed]], 0, (tabItens[[#This Row],[PontoPed]]-tabItens[[#This Row],[Saldo]])/tabItens[[#This Row],[PontoPed]] ) ), 0 )</f>
        <v>0</v>
      </c>
      <c r="BD669" s="311">
        <f>ROUNDDOWN(IF( OR( AND(tabItens[[#This Row],[PontoPed]]&lt;tabItens[[#This Row],[Saldo]],tabItens[[#This Row],[Saldo]]&gt;0), tabItens[[#This Row],[PontoPed]]=0), 99, IF(AND(tabItens[[#This Row],[Saldo]]=0,tabItens[[#This Row],[PontoPed]]&gt;0), 0, (1-tabItens[[#This Row],[PctAb]])*10 ) ),0)</f>
        <v>99</v>
      </c>
      <c r="BE669" s="312">
        <f>MAX(ROUNDDOWN( IF(tabItens[[#This Row],[Abaixo]] &gt; 0,   tabItens[[#This Row],[Abaixo]] + (tabItens[[#This Row],[PontoMês]] * IF( OR( ISBLANK(tabItens[[#This Row],[ATA Nº/ANO]]), tabItens[[#This Row],[ATA Nº/ANO]] = ""),BE$2,BE$1)),0),0),0)</f>
        <v>0</v>
      </c>
      <c r="BF66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69" s="313">
        <f>SUMIF(Consumo!$C$3:$C$862,tabItens[[#This Row],[CÓDIGO]],Consumo!$E$3:$E$862)</f>
        <v>0</v>
      </c>
      <c r="BH669" s="314">
        <f>IF(AND(tabItens[[#This Row],[Pend]] &gt; 0,tabItens[[#This Row],[Consumo]] &lt;&gt; 0), tabItens[[#This Row],[Pend]] / tabItens[[#This Row],[Consumo]], 0 )</f>
        <v>0</v>
      </c>
      <c r="BI669" s="313"/>
      <c r="BJ669" s="313"/>
      <c r="BK669" s="315" t="s">
        <v>907</v>
      </c>
    </row>
    <row r="670" spans="1:63" x14ac:dyDescent="0.3">
      <c r="A670" s="336">
        <v>132646</v>
      </c>
      <c r="B670" s="277" t="s">
        <v>1879</v>
      </c>
      <c r="C670" s="337" t="s">
        <v>848</v>
      </c>
      <c r="D670" s="338">
        <v>18.510000000000002</v>
      </c>
      <c r="E670" s="339"/>
      <c r="F670" s="339"/>
      <c r="G670" s="339" t="s">
        <v>892</v>
      </c>
      <c r="H670" s="281">
        <v>5672</v>
      </c>
      <c r="I670" s="340">
        <v>103003</v>
      </c>
      <c r="J670" s="341">
        <v>18.510000000000002</v>
      </c>
      <c r="K670" s="342">
        <v>9687</v>
      </c>
      <c r="L670" s="285">
        <f>IF(tabItens[[#This Row],[Média]] &gt; 0, tabItens[[#This Row],[QTDE ATUAL]] / tabItens[[#This Row],[Média]],999.9)</f>
        <v>5.8080040959126205</v>
      </c>
      <c r="M670" s="286">
        <v>0</v>
      </c>
      <c r="N670" s="287">
        <f>tabItens[[#This Row],[VALOR UNIT.]] * tabItens[[#This Row],[LC]]</f>
        <v>0</v>
      </c>
      <c r="O670" s="344"/>
      <c r="P670" s="289"/>
      <c r="Q670" s="345"/>
      <c r="R670" s="343"/>
      <c r="S670" s="346"/>
      <c r="T670" s="292">
        <f>ROUNDDOWN(IFERROR(tabItens[[#This Row],[ATA DT.VALID.]] - $D$1,0) / 30,0)</f>
        <v>-1507</v>
      </c>
      <c r="U670" s="277" t="s">
        <v>952</v>
      </c>
      <c r="V670" s="293">
        <v>1</v>
      </c>
      <c r="W670" s="294" t="s">
        <v>905</v>
      </c>
      <c r="X670" s="295">
        <v>45</v>
      </c>
      <c r="Y670" s="296">
        <v>10</v>
      </c>
      <c r="Z670" s="297"/>
      <c r="AA670" s="298"/>
      <c r="AB670" s="299"/>
      <c r="AC670" s="299"/>
      <c r="AD670" s="298"/>
      <c r="AE670" s="299"/>
      <c r="AF670" s="292"/>
      <c r="AG670" s="300" t="s">
        <v>904</v>
      </c>
      <c r="AH670" s="301"/>
      <c r="AI670" s="292">
        <v>6678</v>
      </c>
      <c r="AJ670" s="301">
        <v>45009</v>
      </c>
      <c r="AK670" s="301">
        <v>42860</v>
      </c>
      <c r="AL670" s="301">
        <v>45156</v>
      </c>
      <c r="AM670" s="346"/>
      <c r="AN670" s="339"/>
      <c r="AO670" s="302" t="str">
        <f>_xlfn.IFNA(IF(VLOOKUP(tabItens[[#This Row],[CÓDIGO]],tabExcluirDoEstoque[#Data],1,FALSE),"sim",""),"")</f>
        <v/>
      </c>
      <c r="AP670" s="303" t="str">
        <f ca="1">IF(OR(ISBLANK(tabItens[[#This Row],[ATA DT.VALID.]]),tabItens[[#This Row],[ATA DT.VALID.]]="",tabItens[[#This Row],[ATA DT.VALID.]]=" "),"",IF(TYPE(tabItens[[#This Row],[ATA DT.VALID.]])=1,ROUNDUP((tabItens[[#This Row],[ATA DT.VALID.]]-TODAY())/7,0),""))</f>
        <v/>
      </c>
      <c r="AQ670" s="304"/>
      <c r="AR670" s="305" t="str">
        <f>IF(ISBLANK(tabItens[[#This Row],[CÓDIGO]]),"",IFERROR(VLOOKUP(tabItens[[#This Row],[CÓDIGO]],Consumo!$C$3:$AC$862,26,FALSE),0))</f>
        <v>09.2023</v>
      </c>
      <c r="AS670" s="306">
        <f>SUMIF(Consumo!$C$3:$C$862,tabItens[[#This Row],[CÓDIGO]],Consumo!$N$3:$N$862) + SUMIF(Consumo!$C$3:$C$862,tabItens[[#This Row],[CÓDIGO]],Consumo!$O$3:$O$862) + SUMIF(Consumo!$C$3:$C$862,tabItens[[#This Row],[CÓDIGO]],Consumo!$P$3:$P$862) + SUMIF(Consumo!$C$3:$C$862,tabItens[[#This Row],[CÓDIGO]],Consumo!$Q$3:$Q$862)</f>
        <v>3033</v>
      </c>
      <c r="AT670" s="306">
        <f>SUMIF(Consumo!$C$3:$C$862,tabItens[[#This Row],[CÓDIGO]],Consumo!$Z$3:$Z$862)</f>
        <v>13338</v>
      </c>
      <c r="AU670" s="307">
        <f>SUMIF(Consumo!$C$3:$C$862,tabItens[[#This Row],[CÓDIGO]],Consumo!$AA$3:$AA$862)</f>
        <v>5390</v>
      </c>
      <c r="AV670" s="308">
        <f>SUMIF(Consumo!$C$3:$C$862,tabItens[[#This Row],[CÓDIGO]],Consumo!$Y$3:$Y$862)</f>
        <v>976.58333333333337</v>
      </c>
      <c r="AW670" s="281">
        <f>tabItens[[#This Row],[QTDE ATUAL]] + tabItens[[#This Row],[RC QTDE]] + tabItens[[#This Row],[AF SALDO]] + tabItens[[#This Row],[Recentes]]</f>
        <v>5672</v>
      </c>
      <c r="AX670" s="309">
        <v>1240</v>
      </c>
      <c r="AY670" s="309">
        <v>4</v>
      </c>
      <c r="AZ670" s="309">
        <f>IF(ISBLANK(tabItens[[#This Row],[CÓDIGO]]),"",tabItens[[#This Row],[PontoMês]] * (AZ$2+tabItens[[#This Row],[PontoQtM]]))</f>
        <v>4960</v>
      </c>
      <c r="BA670" s="308">
        <f>tabItens[[#This Row],[PontoPed]] - tabItens[[#This Row],[Saldo]] + (1/10)</f>
        <v>-711.9</v>
      </c>
      <c r="BB670" s="308">
        <f xml:space="preserve"> tabItens[[#This Row],[PontoMês]] * BB$2 - tabItens[[#This Row],[QTDE ATUAL]] - (1/10)</f>
        <v>-4432.1000000000004</v>
      </c>
      <c r="BC670" s="310">
        <f>IF( tabItens[[#This Row],[PontoPed]]&gt;0, IF(tabItens[[#This Row],[PontoPed]]&lt;1, 1, IF( tabItens[[#This Row],[Saldo]]&gt;tabItens[[#This Row],[PontoPed]], 0, (tabItens[[#This Row],[PontoPed]]-tabItens[[#This Row],[Saldo]])/tabItens[[#This Row],[PontoPed]] ) ), 0 )</f>
        <v>0</v>
      </c>
      <c r="BD670" s="311">
        <f>ROUNDDOWN(IF( OR( AND(tabItens[[#This Row],[PontoPed]]&lt;tabItens[[#This Row],[Saldo]],tabItens[[#This Row],[Saldo]]&gt;0), tabItens[[#This Row],[PontoPed]]=0), 99, IF(AND(tabItens[[#This Row],[Saldo]]=0,tabItens[[#This Row],[PontoPed]]&gt;0), 0, (1-tabItens[[#This Row],[PctAb]])*10 ) ),0)</f>
        <v>99</v>
      </c>
      <c r="BE670" s="312">
        <f>MAX(ROUNDDOWN( IF(tabItens[[#This Row],[Abaixo]] &gt; 0,   tabItens[[#This Row],[Abaixo]] + (tabItens[[#This Row],[PontoMês]] * IF( OR( ISBLANK(tabItens[[#This Row],[ATA Nº/ANO]]), tabItens[[#This Row],[ATA Nº/ANO]] = ""),BE$2,BE$1)),0),0),0)</f>
        <v>0</v>
      </c>
      <c r="BF67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0" s="313">
        <f>SUMIF(Consumo!$C$3:$C$862,tabItens[[#This Row],[CÓDIGO]],Consumo!$E$3:$E$862)</f>
        <v>303</v>
      </c>
      <c r="BH670" s="314">
        <f>IF(AND(tabItens[[#This Row],[Pend]] &gt; 0,tabItens[[#This Row],[Consumo]] &lt;&gt; 0), tabItens[[#This Row],[Pend]] / tabItens[[#This Row],[Consumo]], 0 )</f>
        <v>2.2717049032838506E-2</v>
      </c>
      <c r="BI670" s="313"/>
      <c r="BJ670" s="313"/>
      <c r="BK670" s="315" t="s">
        <v>907</v>
      </c>
    </row>
    <row r="671" spans="1:63" x14ac:dyDescent="0.3">
      <c r="A671" s="336">
        <v>132649</v>
      </c>
      <c r="B671" s="277" t="s">
        <v>1881</v>
      </c>
      <c r="C671" s="337" t="s">
        <v>31</v>
      </c>
      <c r="D671" s="338">
        <v>0.99</v>
      </c>
      <c r="E671" s="339"/>
      <c r="F671" s="339"/>
      <c r="G671" s="339" t="s">
        <v>892</v>
      </c>
      <c r="H671" s="281">
        <v>0</v>
      </c>
      <c r="I671" s="340">
        <v>103003</v>
      </c>
      <c r="J671" s="341">
        <v>0.99</v>
      </c>
      <c r="K671" s="342">
        <v>8217</v>
      </c>
      <c r="L671" s="285">
        <f>IF(tabItens[[#This Row],[Média]] &gt; 0, tabItens[[#This Row],[QTDE ATUAL]] / tabItens[[#This Row],[Média]],999.9)</f>
        <v>0</v>
      </c>
      <c r="M671" s="286">
        <v>0</v>
      </c>
      <c r="N671" s="287">
        <f>tabItens[[#This Row],[VALOR UNIT.]] * tabItens[[#This Row],[LC]]</f>
        <v>0</v>
      </c>
      <c r="O671" s="344"/>
      <c r="P671" s="289"/>
      <c r="Q671" s="345"/>
      <c r="R671" s="343"/>
      <c r="S671" s="346"/>
      <c r="T671" s="292">
        <f>ROUNDDOWN(IFERROR(tabItens[[#This Row],[ATA DT.VALID.]] - $D$1,0) / 30,0)</f>
        <v>-1507</v>
      </c>
      <c r="U671" s="277" t="s">
        <v>952</v>
      </c>
      <c r="V671" s="293">
        <v>1</v>
      </c>
      <c r="W671" s="294" t="s">
        <v>905</v>
      </c>
      <c r="X671" s="295">
        <v>45</v>
      </c>
      <c r="Y671" s="296">
        <v>10</v>
      </c>
      <c r="Z671" s="297">
        <v>6979</v>
      </c>
      <c r="AA671" s="298">
        <v>2023</v>
      </c>
      <c r="AB671" s="299">
        <v>4300</v>
      </c>
      <c r="AC671" s="299"/>
      <c r="AD671" s="298"/>
      <c r="AE671" s="299"/>
      <c r="AF671" s="292"/>
      <c r="AG671" s="300" t="s">
        <v>904</v>
      </c>
      <c r="AH671" s="301"/>
      <c r="AI671" s="292">
        <v>2740</v>
      </c>
      <c r="AJ671" s="301">
        <v>44951</v>
      </c>
      <c r="AK671" s="301">
        <v>42860</v>
      </c>
      <c r="AL671" s="301">
        <v>44910</v>
      </c>
      <c r="AM671" s="346"/>
      <c r="AN671" s="339"/>
      <c r="AO671" s="302" t="str">
        <f>_xlfn.IFNA(IF(VLOOKUP(tabItens[[#This Row],[CÓDIGO]],tabExcluirDoEstoque[#Data],1,FALSE),"sim",""),"")</f>
        <v/>
      </c>
      <c r="AP671" s="303" t="str">
        <f ca="1">IF(OR(ISBLANK(tabItens[[#This Row],[ATA DT.VALID.]]),tabItens[[#This Row],[ATA DT.VALID.]]="",tabItens[[#This Row],[ATA DT.VALID.]]=" "),"",IF(TYPE(tabItens[[#This Row],[ATA DT.VALID.]])=1,ROUNDUP((tabItens[[#This Row],[ATA DT.VALID.]]-TODAY())/7,0),""))</f>
        <v/>
      </c>
      <c r="AQ671" s="304"/>
      <c r="AR671" s="305" t="str">
        <f>IF(ISBLANK(tabItens[[#This Row],[CÓDIGO]]),"",IFERROR(VLOOKUP(tabItens[[#This Row],[CÓDIGO]],Consumo!$C$3:$AC$862,26,FALSE),0))</f>
        <v>06.2023</v>
      </c>
      <c r="AS671" s="306">
        <f>SUMIF(Consumo!$C$3:$C$862,tabItens[[#This Row],[CÓDIGO]],Consumo!$N$3:$N$862) + SUMIF(Consumo!$C$3:$C$862,tabItens[[#This Row],[CÓDIGO]],Consumo!$O$3:$O$862) + SUMIF(Consumo!$C$3:$C$862,tabItens[[#This Row],[CÓDIGO]],Consumo!$P$3:$P$862) + SUMIF(Consumo!$C$3:$C$862,tabItens[[#This Row],[CÓDIGO]],Consumo!$Q$3:$Q$862)</f>
        <v>24</v>
      </c>
      <c r="AT671" s="306">
        <f>SUMIF(Consumo!$C$3:$C$862,tabItens[[#This Row],[CÓDIGO]],Consumo!$Z$3:$Z$862)</f>
        <v>9054</v>
      </c>
      <c r="AU671" s="307">
        <f>SUMIF(Consumo!$C$3:$C$862,tabItens[[#This Row],[CÓDIGO]],Consumo!$AA$3:$AA$862)</f>
        <v>7130</v>
      </c>
      <c r="AV671" s="308">
        <f>SUMIF(Consumo!$C$3:$C$862,tabItens[[#This Row],[CÓDIGO]],Consumo!$Y$3:$Y$862)</f>
        <v>548.16666666666663</v>
      </c>
      <c r="AW671" s="281">
        <f>tabItens[[#This Row],[QTDE ATUAL]] + tabItens[[#This Row],[RC QTDE]] + tabItens[[#This Row],[AF SALDO]] + tabItens[[#This Row],[Recentes]]</f>
        <v>4300</v>
      </c>
      <c r="AX671" s="309">
        <v>883</v>
      </c>
      <c r="AY671" s="309">
        <v>4</v>
      </c>
      <c r="AZ671" s="309">
        <f>IF(ISBLANK(tabItens[[#This Row],[CÓDIGO]]),"",tabItens[[#This Row],[PontoMês]] * (AZ$2+tabItens[[#This Row],[PontoQtM]]))</f>
        <v>3532</v>
      </c>
      <c r="BA671" s="308">
        <f>tabItens[[#This Row],[PontoPed]] - tabItens[[#This Row],[Saldo]] + (1/10)</f>
        <v>-767.9</v>
      </c>
      <c r="BB671" s="308">
        <f xml:space="preserve"> tabItens[[#This Row],[PontoMês]] * BB$2 - tabItens[[#This Row],[QTDE ATUAL]] - (1/10)</f>
        <v>882.9</v>
      </c>
      <c r="BC671" s="310">
        <f>IF( tabItens[[#This Row],[PontoPed]]&gt;0, IF(tabItens[[#This Row],[PontoPed]]&lt;1, 1, IF( tabItens[[#This Row],[Saldo]]&gt;tabItens[[#This Row],[PontoPed]], 0, (tabItens[[#This Row],[PontoPed]]-tabItens[[#This Row],[Saldo]])/tabItens[[#This Row],[PontoPed]] ) ), 0 )</f>
        <v>0</v>
      </c>
      <c r="BD671" s="311">
        <f>ROUNDDOWN(IF( OR( AND(tabItens[[#This Row],[PontoPed]]&lt;tabItens[[#This Row],[Saldo]],tabItens[[#This Row],[Saldo]]&gt;0), tabItens[[#This Row],[PontoPed]]=0), 99, IF(AND(tabItens[[#This Row],[Saldo]]=0,tabItens[[#This Row],[PontoPed]]&gt;0), 0, (1-tabItens[[#This Row],[PctAb]])*10 ) ),0)</f>
        <v>99</v>
      </c>
      <c r="BE671" s="312">
        <f>MAX(ROUNDDOWN( IF(tabItens[[#This Row],[Abaixo]] &gt; 0,   tabItens[[#This Row],[Abaixo]] + (tabItens[[#This Row],[PontoMês]] * IF( OR( ISBLANK(tabItens[[#This Row],[ATA Nº/ANO]]), tabItens[[#This Row],[ATA Nº/ANO]] = ""),BE$2,BE$1)),0),0),0)</f>
        <v>0</v>
      </c>
      <c r="BF67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1" s="313">
        <f>SUMIF(Consumo!$C$3:$C$862,tabItens[[#This Row],[CÓDIGO]],Consumo!$E$3:$E$862)</f>
        <v>837</v>
      </c>
      <c r="BH671" s="314">
        <f>IF(AND(tabItens[[#This Row],[Pend]] &gt; 0,tabItens[[#This Row],[Consumo]] &lt;&gt; 0), tabItens[[#This Row],[Pend]] / tabItens[[#This Row],[Consumo]], 0 )</f>
        <v>9.2445328031809146E-2</v>
      </c>
      <c r="BI671" s="313"/>
      <c r="BJ671" s="313"/>
      <c r="BK671" s="315" t="s">
        <v>907</v>
      </c>
    </row>
    <row r="672" spans="1:63" x14ac:dyDescent="0.3">
      <c r="A672" s="336">
        <v>23581</v>
      </c>
      <c r="B672" s="277" t="s">
        <v>1218</v>
      </c>
      <c r="C672" s="337" t="s">
        <v>31</v>
      </c>
      <c r="D672" s="338">
        <v>0.08</v>
      </c>
      <c r="E672" s="339"/>
      <c r="F672" s="339"/>
      <c r="G672" s="339" t="s">
        <v>892</v>
      </c>
      <c r="H672" s="281">
        <v>12976</v>
      </c>
      <c r="I672" s="340">
        <v>103003</v>
      </c>
      <c r="J672" s="341">
        <v>0.08</v>
      </c>
      <c r="K672" s="342">
        <v>11262</v>
      </c>
      <c r="L672" s="285">
        <f>IF(tabItens[[#This Row],[Média]] &gt; 0, tabItens[[#This Row],[QTDE ATUAL]] / tabItens[[#This Row],[Média]],999.9)</f>
        <v>10.618657937806875</v>
      </c>
      <c r="M672" s="286">
        <v>0</v>
      </c>
      <c r="N672" s="287">
        <f>tabItens[[#This Row],[VALOR UNIT.]] * tabItens[[#This Row],[LC]]</f>
        <v>0</v>
      </c>
      <c r="O672" s="344"/>
      <c r="P672" s="289"/>
      <c r="Q672" s="345"/>
      <c r="R672" s="343"/>
      <c r="S672" s="346"/>
      <c r="T672" s="292">
        <f>ROUNDDOWN(IFERROR(tabItens[[#This Row],[ATA DT.VALID.]] - $D$1,0) / 30,0)</f>
        <v>-1507</v>
      </c>
      <c r="U672" s="277" t="s">
        <v>983</v>
      </c>
      <c r="V672" s="293">
        <v>1</v>
      </c>
      <c r="W672" s="294" t="s">
        <v>905</v>
      </c>
      <c r="X672" s="295">
        <v>45</v>
      </c>
      <c r="Y672" s="296">
        <v>11</v>
      </c>
      <c r="Z672" s="297"/>
      <c r="AA672" s="298"/>
      <c r="AB672" s="299"/>
      <c r="AC672" s="299"/>
      <c r="AD672" s="298"/>
      <c r="AE672" s="299"/>
      <c r="AF672" s="292"/>
      <c r="AG672" s="300" t="s">
        <v>904</v>
      </c>
      <c r="AH672" s="301"/>
      <c r="AI672" s="292">
        <v>6072</v>
      </c>
      <c r="AJ672" s="301">
        <v>43628</v>
      </c>
      <c r="AK672" s="301" t="s">
        <v>892</v>
      </c>
      <c r="AL672" s="301">
        <v>45107</v>
      </c>
      <c r="AM672" s="346"/>
      <c r="AN672" s="339"/>
      <c r="AO672" s="302" t="str">
        <f>_xlfn.IFNA(IF(VLOOKUP(tabItens[[#This Row],[CÓDIGO]],tabExcluirDoEstoque[#Data],1,FALSE),"sim",""),"")</f>
        <v/>
      </c>
      <c r="AP672" s="303" t="str">
        <f ca="1">IF(OR(ISBLANK(tabItens[[#This Row],[ATA DT.VALID.]]),tabItens[[#This Row],[ATA DT.VALID.]]="",tabItens[[#This Row],[ATA DT.VALID.]]=" "),"",IF(TYPE(tabItens[[#This Row],[ATA DT.VALID.]])=1,ROUNDUP((tabItens[[#This Row],[ATA DT.VALID.]]-TODAY())/7,0),""))</f>
        <v/>
      </c>
      <c r="AQ672" s="304"/>
      <c r="AR672" s="305" t="str">
        <f>IF(ISBLANK(tabItens[[#This Row],[CÓDIGO]]),"",IFERROR(VLOOKUP(tabItens[[#This Row],[CÓDIGO]],Consumo!$C$3:$AC$862,26,FALSE),0))</f>
        <v>09.2023</v>
      </c>
      <c r="AS672" s="306">
        <f>SUMIF(Consumo!$C$3:$C$862,tabItens[[#This Row],[CÓDIGO]],Consumo!$N$3:$N$862) + SUMIF(Consumo!$C$3:$C$862,tabItens[[#This Row],[CÓDIGO]],Consumo!$O$3:$O$862) + SUMIF(Consumo!$C$3:$C$862,tabItens[[#This Row],[CÓDIGO]],Consumo!$P$3:$P$862) + SUMIF(Consumo!$C$3:$C$862,tabItens[[#This Row],[CÓDIGO]],Consumo!$Q$3:$Q$862)</f>
        <v>3946</v>
      </c>
      <c r="AT672" s="306">
        <f>SUMIF(Consumo!$C$3:$C$862,tabItens[[#This Row],[CÓDIGO]],Consumo!$Z$3:$Z$862)</f>
        <v>16132</v>
      </c>
      <c r="AU672" s="307">
        <f>SUMIF(Consumo!$C$3:$C$862,tabItens[[#This Row],[CÓDIGO]],Consumo!$AA$3:$AA$862)</f>
        <v>5409</v>
      </c>
      <c r="AV672" s="308">
        <f>SUMIF(Consumo!$C$3:$C$862,tabItens[[#This Row],[CÓDIGO]],Consumo!$Y$3:$Y$862)</f>
        <v>1222</v>
      </c>
      <c r="AW672" s="281">
        <f>tabItens[[#This Row],[QTDE ATUAL]] + tabItens[[#This Row],[RC QTDE]] + tabItens[[#This Row],[AF SALDO]] + tabItens[[#This Row],[Recentes]]</f>
        <v>12976</v>
      </c>
      <c r="AX672" s="309">
        <v>1372</v>
      </c>
      <c r="AY672" s="309">
        <v>4</v>
      </c>
      <c r="AZ672" s="309">
        <f>IF(ISBLANK(tabItens[[#This Row],[CÓDIGO]]),"",tabItens[[#This Row],[PontoMês]] * (AZ$2+tabItens[[#This Row],[PontoQtM]]))</f>
        <v>5488</v>
      </c>
      <c r="BA672" s="308">
        <f>tabItens[[#This Row],[PontoPed]] - tabItens[[#This Row],[Saldo]] + (1/10)</f>
        <v>-7487.9</v>
      </c>
      <c r="BB672" s="308">
        <f xml:space="preserve"> tabItens[[#This Row],[PontoMês]] * BB$2 - tabItens[[#This Row],[QTDE ATUAL]] - (1/10)</f>
        <v>-11604.1</v>
      </c>
      <c r="BC672" s="310">
        <f>IF( tabItens[[#This Row],[PontoPed]]&gt;0, IF(tabItens[[#This Row],[PontoPed]]&lt;1, 1, IF( tabItens[[#This Row],[Saldo]]&gt;tabItens[[#This Row],[PontoPed]], 0, (tabItens[[#This Row],[PontoPed]]-tabItens[[#This Row],[Saldo]])/tabItens[[#This Row],[PontoPed]] ) ), 0 )</f>
        <v>0</v>
      </c>
      <c r="BD672" s="311">
        <f>ROUNDDOWN(IF( OR( AND(tabItens[[#This Row],[PontoPed]]&lt;tabItens[[#This Row],[Saldo]],tabItens[[#This Row],[Saldo]]&gt;0), tabItens[[#This Row],[PontoPed]]=0), 99, IF(AND(tabItens[[#This Row],[Saldo]]=0,tabItens[[#This Row],[PontoPed]]&gt;0), 0, (1-tabItens[[#This Row],[PctAb]])*10 ) ),0)</f>
        <v>99</v>
      </c>
      <c r="BE672" s="312">
        <f>MAX(ROUNDDOWN( IF(tabItens[[#This Row],[Abaixo]] &gt; 0,   tabItens[[#This Row],[Abaixo]] + (tabItens[[#This Row],[PontoMês]] * IF( OR( ISBLANK(tabItens[[#This Row],[ATA Nº/ANO]]), tabItens[[#This Row],[ATA Nº/ANO]] = ""),BE$2,BE$1)),0),0),0)</f>
        <v>0</v>
      </c>
      <c r="BF67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2" s="313">
        <f>SUMIF(Consumo!$C$3:$C$862,tabItens[[#This Row],[CÓDIGO]],Consumo!$E$3:$E$862)</f>
        <v>0</v>
      </c>
      <c r="BH672" s="314">
        <f>IF(AND(tabItens[[#This Row],[Pend]] &gt; 0,tabItens[[#This Row],[Consumo]] &lt;&gt; 0), tabItens[[#This Row],[Pend]] / tabItens[[#This Row],[Consumo]], 0 )</f>
        <v>0</v>
      </c>
      <c r="BI672" s="313"/>
      <c r="BJ672" s="313"/>
      <c r="BK672" s="315" t="s">
        <v>907</v>
      </c>
    </row>
    <row r="673" spans="1:63" x14ac:dyDescent="0.3">
      <c r="A673" s="336">
        <v>59074</v>
      </c>
      <c r="B673" s="277" t="s">
        <v>1383</v>
      </c>
      <c r="C673" s="337" t="s">
        <v>1384</v>
      </c>
      <c r="D673" s="338">
        <v>2.4900000000000002</v>
      </c>
      <c r="E673" s="339"/>
      <c r="F673" s="339"/>
      <c r="G673" s="339" t="s">
        <v>892</v>
      </c>
      <c r="H673" s="281">
        <v>0</v>
      </c>
      <c r="I673" s="340">
        <v>103003</v>
      </c>
      <c r="J673" s="341">
        <v>2.4900000000000002</v>
      </c>
      <c r="K673" s="342">
        <v>1299</v>
      </c>
      <c r="L673" s="285">
        <f>IF(tabItens[[#This Row],[Média]] &gt; 0, tabItens[[#This Row],[QTDE ATUAL]] / tabItens[[#This Row],[Média]],999.9)</f>
        <v>0</v>
      </c>
      <c r="M673" s="286">
        <v>0</v>
      </c>
      <c r="N673" s="287">
        <f>tabItens[[#This Row],[VALOR UNIT.]] * tabItens[[#This Row],[LC]]</f>
        <v>0</v>
      </c>
      <c r="O673" s="344"/>
      <c r="P673" s="289"/>
      <c r="Q673" s="345"/>
      <c r="R673" s="343"/>
      <c r="S673" s="346"/>
      <c r="T673" s="292">
        <f>ROUNDDOWN(IFERROR(tabItens[[#This Row],[ATA DT.VALID.]] - $D$1,0) / 30,0)</f>
        <v>-1507</v>
      </c>
      <c r="U673" s="277" t="s">
        <v>983</v>
      </c>
      <c r="V673" s="293">
        <v>1</v>
      </c>
      <c r="W673" s="294" t="s">
        <v>905</v>
      </c>
      <c r="X673" s="295">
        <v>45</v>
      </c>
      <c r="Y673" s="296">
        <v>11</v>
      </c>
      <c r="Z673" s="297">
        <v>6978</v>
      </c>
      <c r="AA673" s="298">
        <v>2023</v>
      </c>
      <c r="AB673" s="299">
        <v>1000</v>
      </c>
      <c r="AC673" s="299"/>
      <c r="AD673" s="298"/>
      <c r="AE673" s="299"/>
      <c r="AF673" s="292"/>
      <c r="AG673" s="300" t="s">
        <v>904</v>
      </c>
      <c r="AH673" s="301"/>
      <c r="AI673" s="292">
        <v>482</v>
      </c>
      <c r="AJ673" s="301">
        <v>43635</v>
      </c>
      <c r="AK673" s="301" t="s">
        <v>892</v>
      </c>
      <c r="AL673" s="301">
        <v>45107</v>
      </c>
      <c r="AM673" s="346"/>
      <c r="AN673" s="339"/>
      <c r="AO673" s="302" t="str">
        <f>_xlfn.IFNA(IF(VLOOKUP(tabItens[[#This Row],[CÓDIGO]],tabExcluirDoEstoque[#Data],1,FALSE),"sim",""),"")</f>
        <v/>
      </c>
      <c r="AP673" s="303" t="str">
        <f ca="1">IF(OR(ISBLANK(tabItens[[#This Row],[ATA DT.VALID.]]),tabItens[[#This Row],[ATA DT.VALID.]]="",tabItens[[#This Row],[ATA DT.VALID.]]=" "),"",IF(TYPE(tabItens[[#This Row],[ATA DT.VALID.]])=1,ROUNDUP((tabItens[[#This Row],[ATA DT.VALID.]]-TODAY())/7,0),""))</f>
        <v/>
      </c>
      <c r="AQ673" s="304"/>
      <c r="AR673" s="305" t="str">
        <f>IF(ISBLANK(tabItens[[#This Row],[CÓDIGO]]),"",IFERROR(VLOOKUP(tabItens[[#This Row],[CÓDIGO]],Consumo!$C$3:$AC$862,26,FALSE),0))</f>
        <v>05.2023</v>
      </c>
      <c r="AS673" s="306">
        <f>SUMIF(Consumo!$C$3:$C$862,tabItens[[#This Row],[CÓDIGO]],Consumo!$N$3:$N$862) + SUMIF(Consumo!$C$3:$C$862,tabItens[[#This Row],[CÓDIGO]],Consumo!$O$3:$O$862) + SUMIF(Consumo!$C$3:$C$862,tabItens[[#This Row],[CÓDIGO]],Consumo!$P$3:$P$862) + SUMIF(Consumo!$C$3:$C$862,tabItens[[#This Row],[CÓDIGO]],Consumo!$Q$3:$Q$862)</f>
        <v>0</v>
      </c>
      <c r="AT673" s="306">
        <f>SUMIF(Consumo!$C$3:$C$862,tabItens[[#This Row],[CÓDIGO]],Consumo!$Z$3:$Z$862)</f>
        <v>1764</v>
      </c>
      <c r="AU673" s="307">
        <f>SUMIF(Consumo!$C$3:$C$862,tabItens[[#This Row],[CÓDIGO]],Consumo!$AA$3:$AA$862)</f>
        <v>421</v>
      </c>
      <c r="AV673" s="308">
        <f>SUMIF(Consumo!$C$3:$C$862,tabItens[[#This Row],[CÓDIGO]],Consumo!$Y$3:$Y$862)</f>
        <v>147</v>
      </c>
      <c r="AW673" s="281">
        <f>tabItens[[#This Row],[QTDE ATUAL]] + tabItens[[#This Row],[RC QTDE]] + tabItens[[#This Row],[AF SALDO]] + tabItens[[#This Row],[Recentes]]</f>
        <v>1000</v>
      </c>
      <c r="AX673" s="309">
        <v>119</v>
      </c>
      <c r="AY673" s="309">
        <v>4</v>
      </c>
      <c r="AZ673" s="309">
        <f>IF(ISBLANK(tabItens[[#This Row],[CÓDIGO]]),"",tabItens[[#This Row],[PontoMês]] * (AZ$2+tabItens[[#This Row],[PontoQtM]]))</f>
        <v>476</v>
      </c>
      <c r="BA673" s="308">
        <f>tabItens[[#This Row],[PontoPed]] - tabItens[[#This Row],[Saldo]] + (1/10)</f>
        <v>-523.9</v>
      </c>
      <c r="BB673" s="308">
        <f xml:space="preserve"> tabItens[[#This Row],[PontoMês]] * BB$2 - tabItens[[#This Row],[QTDE ATUAL]] - (1/10)</f>
        <v>118.9</v>
      </c>
      <c r="BC673" s="310">
        <f>IF( tabItens[[#This Row],[PontoPed]]&gt;0, IF(tabItens[[#This Row],[PontoPed]]&lt;1, 1, IF( tabItens[[#This Row],[Saldo]]&gt;tabItens[[#This Row],[PontoPed]], 0, (tabItens[[#This Row],[PontoPed]]-tabItens[[#This Row],[Saldo]])/tabItens[[#This Row],[PontoPed]] ) ), 0 )</f>
        <v>0</v>
      </c>
      <c r="BD673" s="311">
        <f>ROUNDDOWN(IF( OR( AND(tabItens[[#This Row],[PontoPed]]&lt;tabItens[[#This Row],[Saldo]],tabItens[[#This Row],[Saldo]]&gt;0), tabItens[[#This Row],[PontoPed]]=0), 99, IF(AND(tabItens[[#This Row],[Saldo]]=0,tabItens[[#This Row],[PontoPed]]&gt;0), 0, (1-tabItens[[#This Row],[PctAb]])*10 ) ),0)</f>
        <v>99</v>
      </c>
      <c r="BE673" s="312">
        <f>MAX(ROUNDDOWN( IF(tabItens[[#This Row],[Abaixo]] &gt; 0,   tabItens[[#This Row],[Abaixo]] + (tabItens[[#This Row],[PontoMês]] * IF( OR( ISBLANK(tabItens[[#This Row],[ATA Nº/ANO]]), tabItens[[#This Row],[ATA Nº/ANO]] = ""),BE$2,BE$1)),0),0),0)</f>
        <v>0</v>
      </c>
      <c r="BF67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3" s="313">
        <f>SUMIF(Consumo!$C$3:$C$862,tabItens[[#This Row],[CÓDIGO]],Consumo!$E$3:$E$862)</f>
        <v>316</v>
      </c>
      <c r="BH673" s="314">
        <f>IF(AND(tabItens[[#This Row],[Pend]] &gt; 0,tabItens[[#This Row],[Consumo]] &lt;&gt; 0), tabItens[[#This Row],[Pend]] / tabItens[[#This Row],[Consumo]], 0 )</f>
        <v>0.17913832199546487</v>
      </c>
      <c r="BI673" s="313"/>
      <c r="BJ673" s="313"/>
      <c r="BK673" s="315" t="s">
        <v>907</v>
      </c>
    </row>
    <row r="674" spans="1:63" x14ac:dyDescent="0.3">
      <c r="A674" s="336">
        <v>69222</v>
      </c>
      <c r="B674" s="277" t="s">
        <v>1440</v>
      </c>
      <c r="C674" s="337" t="s">
        <v>1384</v>
      </c>
      <c r="D674" s="338">
        <v>1.8</v>
      </c>
      <c r="E674" s="339"/>
      <c r="F674" s="339"/>
      <c r="G674" s="339" t="s">
        <v>892</v>
      </c>
      <c r="H674" s="281">
        <v>0</v>
      </c>
      <c r="I674" s="340">
        <v>103003</v>
      </c>
      <c r="J674" s="341">
        <v>1.8</v>
      </c>
      <c r="K674" s="342">
        <v>3320</v>
      </c>
      <c r="L674" s="285">
        <f>IF(tabItens[[#This Row],[Média]] &gt; 0, tabItens[[#This Row],[QTDE ATUAL]] / tabItens[[#This Row],[Média]],999.9)</f>
        <v>0</v>
      </c>
      <c r="M674" s="286">
        <v>0</v>
      </c>
      <c r="N674" s="287">
        <f>tabItens[[#This Row],[VALOR UNIT.]] * tabItens[[#This Row],[LC]]</f>
        <v>0</v>
      </c>
      <c r="O674" s="344"/>
      <c r="P674" s="289"/>
      <c r="Q674" s="345"/>
      <c r="R674" s="343"/>
      <c r="S674" s="346"/>
      <c r="T674" s="292">
        <f>ROUNDDOWN(IFERROR(tabItens[[#This Row],[ATA DT.VALID.]] - $D$1,0) / 30,0)</f>
        <v>-1507</v>
      </c>
      <c r="U674" s="277" t="s">
        <v>983</v>
      </c>
      <c r="V674" s="293">
        <v>1</v>
      </c>
      <c r="W674" s="294" t="s">
        <v>905</v>
      </c>
      <c r="X674" s="295">
        <v>45</v>
      </c>
      <c r="Y674" s="296">
        <v>11</v>
      </c>
      <c r="Z674" s="297">
        <v>6978</v>
      </c>
      <c r="AA674" s="298">
        <v>2023</v>
      </c>
      <c r="AB674" s="299">
        <v>1500</v>
      </c>
      <c r="AC674" s="299"/>
      <c r="AD674" s="298"/>
      <c r="AE674" s="299"/>
      <c r="AF674" s="292"/>
      <c r="AG674" s="300" t="s">
        <v>904</v>
      </c>
      <c r="AH674" s="301"/>
      <c r="AI674" s="292">
        <v>1192</v>
      </c>
      <c r="AJ674" s="301">
        <v>44973</v>
      </c>
      <c r="AK674" s="301" t="s">
        <v>892</v>
      </c>
      <c r="AL674" s="301">
        <v>45107</v>
      </c>
      <c r="AM674" s="346"/>
      <c r="AN674" s="339"/>
      <c r="AO674" s="302" t="str">
        <f>_xlfn.IFNA(IF(VLOOKUP(tabItens[[#This Row],[CÓDIGO]],tabExcluirDoEstoque[#Data],1,FALSE),"sim",""),"")</f>
        <v/>
      </c>
      <c r="AP674" s="303" t="str">
        <f ca="1">IF(OR(ISBLANK(tabItens[[#This Row],[ATA DT.VALID.]]),tabItens[[#This Row],[ATA DT.VALID.]]="",tabItens[[#This Row],[ATA DT.VALID.]]=" "),"",IF(TYPE(tabItens[[#This Row],[ATA DT.VALID.]])=1,ROUNDUP((tabItens[[#This Row],[ATA DT.VALID.]]-TODAY())/7,0),""))</f>
        <v/>
      </c>
      <c r="AQ674" s="304"/>
      <c r="AR674" s="305" t="str">
        <f>IF(ISBLANK(tabItens[[#This Row],[CÓDIGO]]),"",IFERROR(VLOOKUP(tabItens[[#This Row],[CÓDIGO]],Consumo!$C$3:$AC$862,26,FALSE),0))</f>
        <v>08.2023</v>
      </c>
      <c r="AS674" s="306">
        <f>SUMIF(Consumo!$C$3:$C$862,tabItens[[#This Row],[CÓDIGO]],Consumo!$N$3:$N$862) + SUMIF(Consumo!$C$3:$C$862,tabItens[[#This Row],[CÓDIGO]],Consumo!$O$3:$O$862) + SUMIF(Consumo!$C$3:$C$862,tabItens[[#This Row],[CÓDIGO]],Consumo!$P$3:$P$862) + SUMIF(Consumo!$C$3:$C$862,tabItens[[#This Row],[CÓDIGO]],Consumo!$Q$3:$Q$862)</f>
        <v>1253</v>
      </c>
      <c r="AT674" s="306">
        <f>SUMIF(Consumo!$C$3:$C$862,tabItens[[#This Row],[CÓDIGO]],Consumo!$Z$3:$Z$862)</f>
        <v>4775</v>
      </c>
      <c r="AU674" s="307">
        <f>SUMIF(Consumo!$C$3:$C$862,tabItens[[#This Row],[CÓDIGO]],Consumo!$AA$3:$AA$862)</f>
        <v>730</v>
      </c>
      <c r="AV674" s="308">
        <f>SUMIF(Consumo!$C$3:$C$862,tabItens[[#This Row],[CÓDIGO]],Consumo!$Y$3:$Y$862)</f>
        <v>397.91666666666669</v>
      </c>
      <c r="AW674" s="281">
        <f>tabItens[[#This Row],[QTDE ATUAL]] + tabItens[[#This Row],[RC QTDE]] + tabItens[[#This Row],[AF SALDO]] + tabItens[[#This Row],[Recentes]]</f>
        <v>1500</v>
      </c>
      <c r="AX674" s="309">
        <v>304</v>
      </c>
      <c r="AY674" s="309">
        <v>4</v>
      </c>
      <c r="AZ674" s="309">
        <f>IF(ISBLANK(tabItens[[#This Row],[CÓDIGO]]),"",tabItens[[#This Row],[PontoMês]] * (AZ$2+tabItens[[#This Row],[PontoQtM]]))</f>
        <v>1216</v>
      </c>
      <c r="BA674" s="308">
        <f>tabItens[[#This Row],[PontoPed]] - tabItens[[#This Row],[Saldo]] + (1/10)</f>
        <v>-283.89999999999998</v>
      </c>
      <c r="BB674" s="308">
        <f xml:space="preserve"> tabItens[[#This Row],[PontoMês]] * BB$2 - tabItens[[#This Row],[QTDE ATUAL]] - (1/10)</f>
        <v>303.89999999999998</v>
      </c>
      <c r="BC674" s="310">
        <f>IF( tabItens[[#This Row],[PontoPed]]&gt;0, IF(tabItens[[#This Row],[PontoPed]]&lt;1, 1, IF( tabItens[[#This Row],[Saldo]]&gt;tabItens[[#This Row],[PontoPed]], 0, (tabItens[[#This Row],[PontoPed]]-tabItens[[#This Row],[Saldo]])/tabItens[[#This Row],[PontoPed]] ) ), 0 )</f>
        <v>0</v>
      </c>
      <c r="BD674" s="311">
        <f>ROUNDDOWN(IF( OR( AND(tabItens[[#This Row],[PontoPed]]&lt;tabItens[[#This Row],[Saldo]],tabItens[[#This Row],[Saldo]]&gt;0), tabItens[[#This Row],[PontoPed]]=0), 99, IF(AND(tabItens[[#This Row],[Saldo]]=0,tabItens[[#This Row],[PontoPed]]&gt;0), 0, (1-tabItens[[#This Row],[PctAb]])*10 ) ),0)</f>
        <v>99</v>
      </c>
      <c r="BE674" s="312">
        <f>MAX(ROUNDDOWN( IF(tabItens[[#This Row],[Abaixo]] &gt; 0,   tabItens[[#This Row],[Abaixo]] + (tabItens[[#This Row],[PontoMês]] * IF( OR( ISBLANK(tabItens[[#This Row],[ATA Nº/ANO]]), tabItens[[#This Row],[ATA Nº/ANO]] = ""),BE$2,BE$1)),0),0),0)</f>
        <v>0</v>
      </c>
      <c r="BF67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4" s="313">
        <f>SUMIF(Consumo!$C$3:$C$862,tabItens[[#This Row],[CÓDIGO]],Consumo!$E$3:$E$862)</f>
        <v>1202</v>
      </c>
      <c r="BH674" s="314">
        <f>IF(AND(tabItens[[#This Row],[Pend]] &gt; 0,tabItens[[#This Row],[Consumo]] &lt;&gt; 0), tabItens[[#This Row],[Pend]] / tabItens[[#This Row],[Consumo]], 0 )</f>
        <v>0.25172774869109948</v>
      </c>
      <c r="BI674" s="313"/>
      <c r="BJ674" s="313"/>
      <c r="BK674" s="315" t="s">
        <v>907</v>
      </c>
    </row>
    <row r="675" spans="1:63" x14ac:dyDescent="0.3">
      <c r="A675" s="336">
        <v>79687</v>
      </c>
      <c r="B675" s="277" t="s">
        <v>1501</v>
      </c>
      <c r="C675" s="337" t="s">
        <v>264</v>
      </c>
      <c r="D675" s="338">
        <v>0.33</v>
      </c>
      <c r="E675" s="339"/>
      <c r="F675" s="339"/>
      <c r="G675" s="339" t="s">
        <v>892</v>
      </c>
      <c r="H675" s="281">
        <v>11982</v>
      </c>
      <c r="I675" s="340">
        <v>103003</v>
      </c>
      <c r="J675" s="341">
        <v>0.33</v>
      </c>
      <c r="K675" s="342">
        <v>9835</v>
      </c>
      <c r="L675" s="285">
        <f>IF(tabItens[[#This Row],[Média]] &gt; 0, tabItens[[#This Row],[QTDE ATUAL]] / tabItens[[#This Row],[Média]],999.9)</f>
        <v>8.8048989589712185</v>
      </c>
      <c r="M675" s="286">
        <v>0</v>
      </c>
      <c r="N675" s="287">
        <f>tabItens[[#This Row],[VALOR UNIT.]] * tabItens[[#This Row],[LC]]</f>
        <v>0</v>
      </c>
      <c r="O675" s="344"/>
      <c r="P675" s="289"/>
      <c r="Q675" s="345"/>
      <c r="R675" s="343"/>
      <c r="S675" s="346"/>
      <c r="T675" s="292">
        <f>ROUNDDOWN(IFERROR(tabItens[[#This Row],[ATA DT.VALID.]] - $D$1,0) / 30,0)</f>
        <v>-1507</v>
      </c>
      <c r="U675" s="277" t="s">
        <v>983</v>
      </c>
      <c r="V675" s="293">
        <v>1</v>
      </c>
      <c r="W675" s="294" t="s">
        <v>905</v>
      </c>
      <c r="X675" s="295">
        <v>45</v>
      </c>
      <c r="Y675" s="296">
        <v>11</v>
      </c>
      <c r="Z675" s="297"/>
      <c r="AA675" s="298"/>
      <c r="AB675" s="299"/>
      <c r="AC675" s="299"/>
      <c r="AD675" s="298"/>
      <c r="AE675" s="299"/>
      <c r="AF675" s="292"/>
      <c r="AG675" s="300" t="s">
        <v>904</v>
      </c>
      <c r="AH675" s="301"/>
      <c r="AI675" s="292">
        <v>5756</v>
      </c>
      <c r="AJ675" s="301">
        <v>45019</v>
      </c>
      <c r="AK675" s="301">
        <v>38138</v>
      </c>
      <c r="AL675" s="301">
        <v>44959</v>
      </c>
      <c r="AM675" s="346"/>
      <c r="AN675" s="339"/>
      <c r="AO675" s="302" t="str">
        <f>_xlfn.IFNA(IF(VLOOKUP(tabItens[[#This Row],[CÓDIGO]],tabExcluirDoEstoque[#Data],1,FALSE),"sim",""),"")</f>
        <v/>
      </c>
      <c r="AP675" s="303" t="str">
        <f ca="1">IF(OR(ISBLANK(tabItens[[#This Row],[ATA DT.VALID.]]),tabItens[[#This Row],[ATA DT.VALID.]]="",tabItens[[#This Row],[ATA DT.VALID.]]=" "),"",IF(TYPE(tabItens[[#This Row],[ATA DT.VALID.]])=1,ROUNDUP((tabItens[[#This Row],[ATA DT.VALID.]]-TODAY())/7,0),""))</f>
        <v/>
      </c>
      <c r="AQ675" s="304"/>
      <c r="AR675" s="305" t="str">
        <f>IF(ISBLANK(tabItens[[#This Row],[CÓDIGO]]),"",IFERROR(VLOOKUP(tabItens[[#This Row],[CÓDIGO]],Consumo!$C$3:$AC$862,26,FALSE),0))</f>
        <v>09.2023</v>
      </c>
      <c r="AS675" s="306">
        <f>SUMIF(Consumo!$C$3:$C$862,tabItens[[#This Row],[CÓDIGO]],Consumo!$N$3:$N$862) + SUMIF(Consumo!$C$3:$C$862,tabItens[[#This Row],[CÓDIGO]],Consumo!$O$3:$O$862) + SUMIF(Consumo!$C$3:$C$862,tabItens[[#This Row],[CÓDIGO]],Consumo!$P$3:$P$862) + SUMIF(Consumo!$C$3:$C$862,tabItens[[#This Row],[CÓDIGO]],Consumo!$Q$3:$Q$862)</f>
        <v>4789</v>
      </c>
      <c r="AT675" s="306">
        <f>SUMIF(Consumo!$C$3:$C$862,tabItens[[#This Row],[CÓDIGO]],Consumo!$Z$3:$Z$862)</f>
        <v>16330</v>
      </c>
      <c r="AU675" s="307">
        <f>SUMIF(Consumo!$C$3:$C$862,tabItens[[#This Row],[CÓDIGO]],Consumo!$AA$3:$AA$862)</f>
        <v>2111</v>
      </c>
      <c r="AV675" s="308">
        <f>SUMIF(Consumo!$C$3:$C$862,tabItens[[#This Row],[CÓDIGO]],Consumo!$Y$3:$Y$862)</f>
        <v>1360.8333333333333</v>
      </c>
      <c r="AW675" s="281">
        <f>tabItens[[#This Row],[QTDE ATUAL]] + tabItens[[#This Row],[RC QTDE]] + tabItens[[#This Row],[AF SALDO]] + tabItens[[#This Row],[Recentes]]</f>
        <v>11982</v>
      </c>
      <c r="AX675" s="309">
        <v>811</v>
      </c>
      <c r="AY675" s="309">
        <v>4</v>
      </c>
      <c r="AZ675" s="309">
        <f>IF(ISBLANK(tabItens[[#This Row],[CÓDIGO]]),"",tabItens[[#This Row],[PontoMês]] * (AZ$2+tabItens[[#This Row],[PontoQtM]]))</f>
        <v>3244</v>
      </c>
      <c r="BA675" s="308">
        <f>tabItens[[#This Row],[PontoPed]] - tabItens[[#This Row],[Saldo]] + (1/10)</f>
        <v>-8737.9</v>
      </c>
      <c r="BB675" s="308">
        <f xml:space="preserve"> tabItens[[#This Row],[PontoMês]] * BB$2 - tabItens[[#This Row],[QTDE ATUAL]] - (1/10)</f>
        <v>-11171.1</v>
      </c>
      <c r="BC675" s="310">
        <f>IF( tabItens[[#This Row],[PontoPed]]&gt;0, IF(tabItens[[#This Row],[PontoPed]]&lt;1, 1, IF( tabItens[[#This Row],[Saldo]]&gt;tabItens[[#This Row],[PontoPed]], 0, (tabItens[[#This Row],[PontoPed]]-tabItens[[#This Row],[Saldo]])/tabItens[[#This Row],[PontoPed]] ) ), 0 )</f>
        <v>0</v>
      </c>
      <c r="BD675" s="311">
        <f>ROUNDDOWN(IF( OR( AND(tabItens[[#This Row],[PontoPed]]&lt;tabItens[[#This Row],[Saldo]],tabItens[[#This Row],[Saldo]]&gt;0), tabItens[[#This Row],[PontoPed]]=0), 99, IF(AND(tabItens[[#This Row],[Saldo]]=0,tabItens[[#This Row],[PontoPed]]&gt;0), 0, (1-tabItens[[#This Row],[PctAb]])*10 ) ),0)</f>
        <v>99</v>
      </c>
      <c r="BE675" s="312">
        <f>MAX(ROUNDDOWN( IF(tabItens[[#This Row],[Abaixo]] &gt; 0,   tabItens[[#This Row],[Abaixo]] + (tabItens[[#This Row],[PontoMês]] * IF( OR( ISBLANK(tabItens[[#This Row],[ATA Nº/ANO]]), tabItens[[#This Row],[ATA Nº/ANO]] = ""),BE$2,BE$1)),0),0),0)</f>
        <v>0</v>
      </c>
      <c r="BF67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5" s="313">
        <f>SUMIF(Consumo!$C$3:$C$862,tabItens[[#This Row],[CÓDIGO]],Consumo!$E$3:$E$862)</f>
        <v>41</v>
      </c>
      <c r="BH675" s="314">
        <f>IF(AND(tabItens[[#This Row],[Pend]] &gt; 0,tabItens[[#This Row],[Consumo]] &lt;&gt; 0), tabItens[[#This Row],[Pend]] / tabItens[[#This Row],[Consumo]], 0 )</f>
        <v>2.5107164727495405E-3</v>
      </c>
      <c r="BI675" s="313"/>
      <c r="BJ675" s="313"/>
      <c r="BK675" s="315" t="s">
        <v>907</v>
      </c>
    </row>
    <row r="676" spans="1:63" x14ac:dyDescent="0.3">
      <c r="A676" s="336">
        <v>79688</v>
      </c>
      <c r="B676" s="277" t="s">
        <v>1502</v>
      </c>
      <c r="C676" s="337" t="s">
        <v>264</v>
      </c>
      <c r="D676" s="338">
        <v>0.26</v>
      </c>
      <c r="E676" s="339"/>
      <c r="F676" s="339"/>
      <c r="G676" s="339" t="s">
        <v>892</v>
      </c>
      <c r="H676" s="281">
        <v>17737</v>
      </c>
      <c r="I676" s="340">
        <v>103003</v>
      </c>
      <c r="J676" s="341">
        <v>0.26</v>
      </c>
      <c r="K676" s="342">
        <v>8507</v>
      </c>
      <c r="L676" s="285">
        <f>IF(tabItens[[#This Row],[Média]] &gt; 0, tabItens[[#This Row],[QTDE ATUAL]] / tabItens[[#This Row],[Média]],999.9)</f>
        <v>14.653631669535283</v>
      </c>
      <c r="M676" s="286">
        <v>0</v>
      </c>
      <c r="N676" s="287">
        <f>tabItens[[#This Row],[VALOR UNIT.]] * tabItens[[#This Row],[LC]]</f>
        <v>0</v>
      </c>
      <c r="O676" s="344"/>
      <c r="P676" s="289"/>
      <c r="Q676" s="345"/>
      <c r="R676" s="343"/>
      <c r="S676" s="346"/>
      <c r="T676" s="292">
        <f>ROUNDDOWN(IFERROR(tabItens[[#This Row],[ATA DT.VALID.]] - $D$1,0) / 30,0)</f>
        <v>-1507</v>
      </c>
      <c r="U676" s="277" t="s">
        <v>983</v>
      </c>
      <c r="V676" s="293">
        <v>1</v>
      </c>
      <c r="W676" s="294" t="s">
        <v>905</v>
      </c>
      <c r="X676" s="295">
        <v>45</v>
      </c>
      <c r="Y676" s="296">
        <v>11</v>
      </c>
      <c r="Z676" s="297"/>
      <c r="AA676" s="298"/>
      <c r="AB676" s="299"/>
      <c r="AC676" s="299"/>
      <c r="AD676" s="298"/>
      <c r="AE676" s="299"/>
      <c r="AF676" s="292"/>
      <c r="AG676" s="300" t="s">
        <v>904</v>
      </c>
      <c r="AH676" s="301"/>
      <c r="AI676" s="292">
        <v>4828</v>
      </c>
      <c r="AJ676" s="301">
        <v>44974</v>
      </c>
      <c r="AK676" s="301">
        <v>38138</v>
      </c>
      <c r="AL676" s="301">
        <v>44959</v>
      </c>
      <c r="AM676" s="346"/>
      <c r="AN676" s="339"/>
      <c r="AO676" s="302" t="str">
        <f>_xlfn.IFNA(IF(VLOOKUP(tabItens[[#This Row],[CÓDIGO]],tabExcluirDoEstoque[#Data],1,FALSE),"sim",""),"")</f>
        <v/>
      </c>
      <c r="AP676" s="303" t="str">
        <f ca="1">IF(OR(ISBLANK(tabItens[[#This Row],[ATA DT.VALID.]]),tabItens[[#This Row],[ATA DT.VALID.]]="",tabItens[[#This Row],[ATA DT.VALID.]]=" "),"",IF(TYPE(tabItens[[#This Row],[ATA DT.VALID.]])=1,ROUNDUP((tabItens[[#This Row],[ATA DT.VALID.]]-TODAY())/7,0),""))</f>
        <v/>
      </c>
      <c r="AQ676" s="304"/>
      <c r="AR676" s="305" t="str">
        <f>IF(ISBLANK(tabItens[[#This Row],[CÓDIGO]]),"",IFERROR(VLOOKUP(tabItens[[#This Row],[CÓDIGO]],Consumo!$C$3:$AC$862,26,FALSE),0))</f>
        <v>09.2023</v>
      </c>
      <c r="AS676" s="306">
        <f>SUMIF(Consumo!$C$3:$C$862,tabItens[[#This Row],[CÓDIGO]],Consumo!$N$3:$N$862) + SUMIF(Consumo!$C$3:$C$862,tabItens[[#This Row],[CÓDIGO]],Consumo!$O$3:$O$862) + SUMIF(Consumo!$C$3:$C$862,tabItens[[#This Row],[CÓDIGO]],Consumo!$P$3:$P$862) + SUMIF(Consumo!$C$3:$C$862,tabItens[[#This Row],[CÓDIGO]],Consumo!$Q$3:$Q$862)</f>
        <v>4761</v>
      </c>
      <c r="AT676" s="306">
        <f>SUMIF(Consumo!$C$3:$C$862,tabItens[[#This Row],[CÓDIGO]],Consumo!$Z$3:$Z$862)</f>
        <v>14525</v>
      </c>
      <c r="AU676" s="307">
        <f>SUMIF(Consumo!$C$3:$C$862,tabItens[[#This Row],[CÓDIGO]],Consumo!$AA$3:$AA$862)</f>
        <v>2043</v>
      </c>
      <c r="AV676" s="308">
        <f>SUMIF(Consumo!$C$3:$C$862,tabItens[[#This Row],[CÓDIGO]],Consumo!$Y$3:$Y$862)</f>
        <v>1210.4166666666667</v>
      </c>
      <c r="AW676" s="281">
        <f>tabItens[[#This Row],[QTDE ATUAL]] + tabItens[[#This Row],[RC QTDE]] + tabItens[[#This Row],[AF SALDO]] + tabItens[[#This Row],[Recentes]]</f>
        <v>17737</v>
      </c>
      <c r="AX676" s="309">
        <v>796</v>
      </c>
      <c r="AY676" s="309">
        <v>4</v>
      </c>
      <c r="AZ676" s="309">
        <f>IF(ISBLANK(tabItens[[#This Row],[CÓDIGO]]),"",tabItens[[#This Row],[PontoMês]] * (AZ$2+tabItens[[#This Row],[PontoQtM]]))</f>
        <v>3184</v>
      </c>
      <c r="BA676" s="308">
        <f>tabItens[[#This Row],[PontoPed]] - tabItens[[#This Row],[Saldo]] + (1/10)</f>
        <v>-14552.9</v>
      </c>
      <c r="BB676" s="308">
        <f xml:space="preserve"> tabItens[[#This Row],[PontoMês]] * BB$2 - tabItens[[#This Row],[QTDE ATUAL]] - (1/10)</f>
        <v>-16941.099999999999</v>
      </c>
      <c r="BC676" s="310">
        <f>IF( tabItens[[#This Row],[PontoPed]]&gt;0, IF(tabItens[[#This Row],[PontoPed]]&lt;1, 1, IF( tabItens[[#This Row],[Saldo]]&gt;tabItens[[#This Row],[PontoPed]], 0, (tabItens[[#This Row],[PontoPed]]-tabItens[[#This Row],[Saldo]])/tabItens[[#This Row],[PontoPed]] ) ), 0 )</f>
        <v>0</v>
      </c>
      <c r="BD676" s="311">
        <f>ROUNDDOWN(IF( OR( AND(tabItens[[#This Row],[PontoPed]]&lt;tabItens[[#This Row],[Saldo]],tabItens[[#This Row],[Saldo]]&gt;0), tabItens[[#This Row],[PontoPed]]=0), 99, IF(AND(tabItens[[#This Row],[Saldo]]=0,tabItens[[#This Row],[PontoPed]]&gt;0), 0, (1-tabItens[[#This Row],[PctAb]])*10 ) ),0)</f>
        <v>99</v>
      </c>
      <c r="BE676" s="312">
        <f>MAX(ROUNDDOWN( IF(tabItens[[#This Row],[Abaixo]] &gt; 0,   tabItens[[#This Row],[Abaixo]] + (tabItens[[#This Row],[PontoMês]] * IF( OR( ISBLANK(tabItens[[#This Row],[ATA Nº/ANO]]), tabItens[[#This Row],[ATA Nº/ANO]] = ""),BE$2,BE$1)),0),0),0)</f>
        <v>0</v>
      </c>
      <c r="BF67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6" s="313">
        <f>SUMIF(Consumo!$C$3:$C$862,tabItens[[#This Row],[CÓDIGO]],Consumo!$E$3:$E$862)</f>
        <v>41</v>
      </c>
      <c r="BH676" s="314">
        <f>IF(AND(tabItens[[#This Row],[Pend]] &gt; 0,tabItens[[#This Row],[Consumo]] &lt;&gt; 0), tabItens[[#This Row],[Pend]] / tabItens[[#This Row],[Consumo]], 0 )</f>
        <v>2.8227194492254732E-3</v>
      </c>
      <c r="BI676" s="313"/>
      <c r="BJ676" s="313"/>
      <c r="BK676" s="315" t="s">
        <v>907</v>
      </c>
    </row>
    <row r="677" spans="1:63" x14ac:dyDescent="0.3">
      <c r="A677" s="336">
        <v>83627</v>
      </c>
      <c r="B677" s="277" t="s">
        <v>1531</v>
      </c>
      <c r="C677" s="337" t="s">
        <v>31</v>
      </c>
      <c r="D677" s="338">
        <v>0.29799999999999999</v>
      </c>
      <c r="E677" s="339"/>
      <c r="F677" s="339"/>
      <c r="G677" s="339" t="s">
        <v>892</v>
      </c>
      <c r="H677" s="281">
        <v>39672</v>
      </c>
      <c r="I677" s="340">
        <v>103003</v>
      </c>
      <c r="J677" s="341">
        <v>0.29799999999999999</v>
      </c>
      <c r="K677" s="342">
        <v>63006</v>
      </c>
      <c r="L677" s="285">
        <f>IF(tabItens[[#This Row],[Média]] &gt; 0, tabItens[[#This Row],[QTDE ATUAL]] / tabItens[[#This Row],[Média]],999.9)</f>
        <v>4.3066345823306973</v>
      </c>
      <c r="M677" s="286">
        <v>0</v>
      </c>
      <c r="N677" s="287">
        <f>tabItens[[#This Row],[VALOR UNIT.]] * tabItens[[#This Row],[LC]]</f>
        <v>0</v>
      </c>
      <c r="O677" s="344"/>
      <c r="P677" s="289"/>
      <c r="Q677" s="345"/>
      <c r="R677" s="343"/>
      <c r="S677" s="346"/>
      <c r="T677" s="292">
        <f>ROUNDDOWN(IFERROR(tabItens[[#This Row],[ATA DT.VALID.]] - $D$1,0) / 30,0)</f>
        <v>-1507</v>
      </c>
      <c r="U677" s="277" t="s">
        <v>983</v>
      </c>
      <c r="V677" s="293">
        <v>1</v>
      </c>
      <c r="W677" s="294" t="s">
        <v>905</v>
      </c>
      <c r="X677" s="295">
        <v>45</v>
      </c>
      <c r="Y677" s="296">
        <v>11</v>
      </c>
      <c r="Z677" s="297"/>
      <c r="AA677" s="298"/>
      <c r="AB677" s="299"/>
      <c r="AC677" s="299"/>
      <c r="AD677" s="298"/>
      <c r="AE677" s="299"/>
      <c r="AF677" s="292"/>
      <c r="AG677" s="300" t="s">
        <v>904</v>
      </c>
      <c r="AH677" s="301"/>
      <c r="AI677" s="292">
        <v>36660</v>
      </c>
      <c r="AJ677" s="301">
        <v>44943</v>
      </c>
      <c r="AK677" s="301">
        <v>38369</v>
      </c>
      <c r="AL677" s="301">
        <v>45048</v>
      </c>
      <c r="AM677" s="346"/>
      <c r="AN677" s="339"/>
      <c r="AO677" s="302" t="str">
        <f>_xlfn.IFNA(IF(VLOOKUP(tabItens[[#This Row],[CÓDIGO]],tabExcluirDoEstoque[#Data],1,FALSE),"sim",""),"")</f>
        <v/>
      </c>
      <c r="AP677" s="303" t="str">
        <f ca="1">IF(OR(ISBLANK(tabItens[[#This Row],[ATA DT.VALID.]]),tabItens[[#This Row],[ATA DT.VALID.]]="",tabItens[[#This Row],[ATA DT.VALID.]]=" "),"",IF(TYPE(tabItens[[#This Row],[ATA DT.VALID.]])=1,ROUNDUP((tabItens[[#This Row],[ATA DT.VALID.]]-TODAY())/7,0),""))</f>
        <v/>
      </c>
      <c r="AQ677" s="304"/>
      <c r="AR677" s="305" t="str">
        <f>IF(ISBLANK(tabItens[[#This Row],[CÓDIGO]]),"",IFERROR(VLOOKUP(tabItens[[#This Row],[CÓDIGO]],Consumo!$C$3:$AC$862,26,FALSE),0))</f>
        <v>09.2023</v>
      </c>
      <c r="AS677" s="306">
        <f>SUMIF(Consumo!$C$3:$C$862,tabItens[[#This Row],[CÓDIGO]],Consumo!$N$3:$N$862) + SUMIF(Consumo!$C$3:$C$862,tabItens[[#This Row],[CÓDIGO]],Consumo!$O$3:$O$862) + SUMIF(Consumo!$C$3:$C$862,tabItens[[#This Row],[CÓDIGO]],Consumo!$P$3:$P$862) + SUMIF(Consumo!$C$3:$C$862,tabItens[[#This Row],[CÓDIGO]],Consumo!$Q$3:$Q$862)</f>
        <v>34824</v>
      </c>
      <c r="AT677" s="306">
        <f>SUMIF(Consumo!$C$3:$C$862,tabItens[[#This Row],[CÓDIGO]],Consumo!$Z$3:$Z$862)</f>
        <v>110542</v>
      </c>
      <c r="AU677" s="307">
        <f>SUMIF(Consumo!$C$3:$C$862,tabItens[[#This Row],[CÓDIGO]],Consumo!$AA$3:$AA$862)</f>
        <v>12121</v>
      </c>
      <c r="AV677" s="308">
        <f>SUMIF(Consumo!$C$3:$C$862,tabItens[[#This Row],[CÓDIGO]],Consumo!$Y$3:$Y$862)</f>
        <v>9211.8333333333339</v>
      </c>
      <c r="AW677" s="281">
        <f>tabItens[[#This Row],[QTDE ATUAL]] + tabItens[[#This Row],[RC QTDE]] + tabItens[[#This Row],[AF SALDO]] + tabItens[[#This Row],[Recentes]]</f>
        <v>39672</v>
      </c>
      <c r="AX677" s="309">
        <v>5637</v>
      </c>
      <c r="AY677" s="309">
        <v>4</v>
      </c>
      <c r="AZ677" s="309">
        <f>IF(ISBLANK(tabItens[[#This Row],[CÓDIGO]]),"",tabItens[[#This Row],[PontoMês]] * (AZ$2+tabItens[[#This Row],[PontoQtM]]))</f>
        <v>22548</v>
      </c>
      <c r="BA677" s="308">
        <f>tabItens[[#This Row],[PontoPed]] - tabItens[[#This Row],[Saldo]] + (1/10)</f>
        <v>-17123.900000000001</v>
      </c>
      <c r="BB677" s="308">
        <f xml:space="preserve"> tabItens[[#This Row],[PontoMês]] * BB$2 - tabItens[[#This Row],[QTDE ATUAL]] - (1/10)</f>
        <v>-34035.1</v>
      </c>
      <c r="BC677" s="310">
        <f>IF( tabItens[[#This Row],[PontoPed]]&gt;0, IF(tabItens[[#This Row],[PontoPed]]&lt;1, 1, IF( tabItens[[#This Row],[Saldo]]&gt;tabItens[[#This Row],[PontoPed]], 0, (tabItens[[#This Row],[PontoPed]]-tabItens[[#This Row],[Saldo]])/tabItens[[#This Row],[PontoPed]] ) ), 0 )</f>
        <v>0</v>
      </c>
      <c r="BD677" s="311">
        <f>ROUNDDOWN(IF( OR( AND(tabItens[[#This Row],[PontoPed]]&lt;tabItens[[#This Row],[Saldo]],tabItens[[#This Row],[Saldo]]&gt;0), tabItens[[#This Row],[PontoPed]]=0), 99, IF(AND(tabItens[[#This Row],[Saldo]]=0,tabItens[[#This Row],[PontoPed]]&gt;0), 0, (1-tabItens[[#This Row],[PctAb]])*10 ) ),0)</f>
        <v>99</v>
      </c>
      <c r="BE677" s="312">
        <f>MAX(ROUNDDOWN( IF(tabItens[[#This Row],[Abaixo]] &gt; 0,   tabItens[[#This Row],[Abaixo]] + (tabItens[[#This Row],[PontoMês]] * IF( OR( ISBLANK(tabItens[[#This Row],[ATA Nº/ANO]]), tabItens[[#This Row],[ATA Nº/ANO]] = ""),BE$2,BE$1)),0),0),0)</f>
        <v>0</v>
      </c>
      <c r="BF67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7" s="313">
        <f>SUMIF(Consumo!$C$3:$C$862,tabItens[[#This Row],[CÓDIGO]],Consumo!$E$3:$E$862)</f>
        <v>560</v>
      </c>
      <c r="BH677" s="314">
        <f>IF(AND(tabItens[[#This Row],[Pend]] &gt; 0,tabItens[[#This Row],[Consumo]] &lt;&gt; 0), tabItens[[#This Row],[Pend]] / tabItens[[#This Row],[Consumo]], 0 )</f>
        <v>5.065947784552478E-3</v>
      </c>
      <c r="BI677" s="313"/>
      <c r="BJ677" s="313"/>
      <c r="BK677" s="315" t="s">
        <v>907</v>
      </c>
    </row>
    <row r="678" spans="1:63" x14ac:dyDescent="0.3">
      <c r="A678" s="336">
        <v>84878</v>
      </c>
      <c r="B678" s="277" t="s">
        <v>1535</v>
      </c>
      <c r="C678" s="337" t="s">
        <v>31</v>
      </c>
      <c r="D678" s="338">
        <v>0.12</v>
      </c>
      <c r="E678" s="339"/>
      <c r="F678" s="339"/>
      <c r="G678" s="339" t="s">
        <v>892</v>
      </c>
      <c r="H678" s="281">
        <v>50966</v>
      </c>
      <c r="I678" s="340">
        <v>103003</v>
      </c>
      <c r="J678" s="341">
        <v>0.12</v>
      </c>
      <c r="K678" s="342">
        <v>61239</v>
      </c>
      <c r="L678" s="285">
        <f>IF(tabItens[[#This Row],[Média]] &gt; 0, tabItens[[#This Row],[QTDE ATUAL]] / tabItens[[#This Row],[Média]],999.9)</f>
        <v>10.179288305981826</v>
      </c>
      <c r="M678" s="286">
        <v>0</v>
      </c>
      <c r="N678" s="287">
        <f>tabItens[[#This Row],[VALOR UNIT.]] * tabItens[[#This Row],[LC]]</f>
        <v>0</v>
      </c>
      <c r="O678" s="344"/>
      <c r="P678" s="289"/>
      <c r="Q678" s="345"/>
      <c r="R678" s="343"/>
      <c r="S678" s="346"/>
      <c r="T678" s="292">
        <f>ROUNDDOWN(IFERROR(tabItens[[#This Row],[ATA DT.VALID.]] - $D$1,0) / 30,0)</f>
        <v>-1507</v>
      </c>
      <c r="U678" s="277" t="s">
        <v>983</v>
      </c>
      <c r="V678" s="293">
        <v>1</v>
      </c>
      <c r="W678" s="294" t="s">
        <v>905</v>
      </c>
      <c r="X678" s="295">
        <v>45</v>
      </c>
      <c r="Y678" s="296">
        <v>11</v>
      </c>
      <c r="Z678" s="297"/>
      <c r="AA678" s="298"/>
      <c r="AB678" s="299"/>
      <c r="AC678" s="299"/>
      <c r="AD678" s="298"/>
      <c r="AE678" s="299"/>
      <c r="AF678" s="292"/>
      <c r="AG678" s="300" t="s">
        <v>904</v>
      </c>
      <c r="AH678" s="301"/>
      <c r="AI678" s="292">
        <v>30782</v>
      </c>
      <c r="AJ678" s="301">
        <v>44967</v>
      </c>
      <c r="AK678" s="301">
        <v>38448</v>
      </c>
      <c r="AL678" s="301">
        <v>44998</v>
      </c>
      <c r="AM678" s="346"/>
      <c r="AN678" s="339"/>
      <c r="AO678" s="302" t="str">
        <f>_xlfn.IFNA(IF(VLOOKUP(tabItens[[#This Row],[CÓDIGO]],tabExcluirDoEstoque[#Data],1,FALSE),"sim",""),"")</f>
        <v/>
      </c>
      <c r="AP678" s="303" t="str">
        <f ca="1">IF(OR(ISBLANK(tabItens[[#This Row],[ATA DT.VALID.]]),tabItens[[#This Row],[ATA DT.VALID.]]="",tabItens[[#This Row],[ATA DT.VALID.]]=" "),"",IF(TYPE(tabItens[[#This Row],[ATA DT.VALID.]])=1,ROUNDUP((tabItens[[#This Row],[ATA DT.VALID.]]-TODAY())/7,0),""))</f>
        <v/>
      </c>
      <c r="AQ678" s="304"/>
      <c r="AR678" s="305" t="str">
        <f>IF(ISBLANK(tabItens[[#This Row],[CÓDIGO]]),"",IFERROR(VLOOKUP(tabItens[[#This Row],[CÓDIGO]],Consumo!$C$3:$AC$862,26,FALSE),0))</f>
        <v>09.2023</v>
      </c>
      <c r="AS678" s="306">
        <f>SUMIF(Consumo!$C$3:$C$862,tabItens[[#This Row],[CÓDIGO]],Consumo!$N$3:$N$862) + SUMIF(Consumo!$C$3:$C$862,tabItens[[#This Row],[CÓDIGO]],Consumo!$O$3:$O$862) + SUMIF(Consumo!$C$3:$C$862,tabItens[[#This Row],[CÓDIGO]],Consumo!$P$3:$P$862) + SUMIF(Consumo!$C$3:$C$862,tabItens[[#This Row],[CÓDIGO]],Consumo!$Q$3:$Q$862)</f>
        <v>12856</v>
      </c>
      <c r="AT678" s="306">
        <f>SUMIF(Consumo!$C$3:$C$862,tabItens[[#This Row],[CÓDIGO]],Consumo!$Z$3:$Z$862)</f>
        <v>73867</v>
      </c>
      <c r="AU678" s="307">
        <f>SUMIF(Consumo!$C$3:$C$862,tabItens[[#This Row],[CÓDIGO]],Consumo!$AA$3:$AA$862)</f>
        <v>41878</v>
      </c>
      <c r="AV678" s="308">
        <f>SUMIF(Consumo!$C$3:$C$862,tabItens[[#This Row],[CÓDIGO]],Consumo!$Y$3:$Y$862)</f>
        <v>5006.833333333333</v>
      </c>
      <c r="AW678" s="281">
        <f>tabItens[[#This Row],[QTDE ATUAL]] + tabItens[[#This Row],[RC QTDE]] + tabItens[[#This Row],[AF SALDO]] + tabItens[[#This Row],[Recentes]]</f>
        <v>50966</v>
      </c>
      <c r="AX678" s="309">
        <v>6209</v>
      </c>
      <c r="AY678" s="309">
        <v>4</v>
      </c>
      <c r="AZ678" s="309">
        <f>IF(ISBLANK(tabItens[[#This Row],[CÓDIGO]]),"",tabItens[[#This Row],[PontoMês]] * (AZ$2+tabItens[[#This Row],[PontoQtM]]))</f>
        <v>24836</v>
      </c>
      <c r="BA678" s="308">
        <f>tabItens[[#This Row],[PontoPed]] - tabItens[[#This Row],[Saldo]] + (1/10)</f>
        <v>-26129.9</v>
      </c>
      <c r="BB678" s="308">
        <f xml:space="preserve"> tabItens[[#This Row],[PontoMês]] * BB$2 - tabItens[[#This Row],[QTDE ATUAL]] - (1/10)</f>
        <v>-44757.1</v>
      </c>
      <c r="BC678" s="310">
        <f>IF( tabItens[[#This Row],[PontoPed]]&gt;0, IF(tabItens[[#This Row],[PontoPed]]&lt;1, 1, IF( tabItens[[#This Row],[Saldo]]&gt;tabItens[[#This Row],[PontoPed]], 0, (tabItens[[#This Row],[PontoPed]]-tabItens[[#This Row],[Saldo]])/tabItens[[#This Row],[PontoPed]] ) ), 0 )</f>
        <v>0</v>
      </c>
      <c r="BD678" s="311">
        <f>ROUNDDOWN(IF( OR( AND(tabItens[[#This Row],[PontoPed]]&lt;tabItens[[#This Row],[Saldo]],tabItens[[#This Row],[Saldo]]&gt;0), tabItens[[#This Row],[PontoPed]]=0), 99, IF(AND(tabItens[[#This Row],[Saldo]]=0,tabItens[[#This Row],[PontoPed]]&gt;0), 0, (1-tabItens[[#This Row],[PctAb]])*10 ) ),0)</f>
        <v>99</v>
      </c>
      <c r="BE678" s="312">
        <f>MAX(ROUNDDOWN( IF(tabItens[[#This Row],[Abaixo]] &gt; 0,   tabItens[[#This Row],[Abaixo]] + (tabItens[[#This Row],[PontoMês]] * IF( OR( ISBLANK(tabItens[[#This Row],[ATA Nº/ANO]]), tabItens[[#This Row],[ATA Nº/ANO]] = ""),BE$2,BE$1)),0),0),0)</f>
        <v>0</v>
      </c>
      <c r="BF67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8" s="313">
        <f>SUMIF(Consumo!$C$3:$C$862,tabItens[[#This Row],[CÓDIGO]],Consumo!$E$3:$E$862)</f>
        <v>1519</v>
      </c>
      <c r="BH678" s="314">
        <f>IF(AND(tabItens[[#This Row],[Pend]] &gt; 0,tabItens[[#This Row],[Consumo]] &lt;&gt; 0), tabItens[[#This Row],[Pend]] / tabItens[[#This Row],[Consumo]], 0 )</f>
        <v>2.0563986624609093E-2</v>
      </c>
      <c r="BI678" s="313"/>
      <c r="BJ678" s="313"/>
      <c r="BK678" s="315" t="s">
        <v>907</v>
      </c>
    </row>
    <row r="679" spans="1:63" x14ac:dyDescent="0.3">
      <c r="A679" s="336">
        <v>133450</v>
      </c>
      <c r="B679" s="277" t="s">
        <v>1896</v>
      </c>
      <c r="C679" s="337" t="s">
        <v>31</v>
      </c>
      <c r="D679" s="338">
        <v>4.38</v>
      </c>
      <c r="E679" s="339"/>
      <c r="F679" s="339"/>
      <c r="G679" s="339" t="s">
        <v>892</v>
      </c>
      <c r="H679" s="281">
        <v>3073</v>
      </c>
      <c r="I679" s="340">
        <v>103003</v>
      </c>
      <c r="J679" s="341">
        <v>4.38</v>
      </c>
      <c r="K679" s="342">
        <v>434</v>
      </c>
      <c r="L679" s="285">
        <f>IF(tabItens[[#This Row],[Média]] &gt; 0, tabItens[[#This Row],[QTDE ATUAL]] / tabItens[[#This Row],[Média]],999.9)</f>
        <v>54.14977973568282</v>
      </c>
      <c r="M679" s="286">
        <v>0</v>
      </c>
      <c r="N679" s="287">
        <f>tabItens[[#This Row],[VALOR UNIT.]] * tabItens[[#This Row],[LC]]</f>
        <v>0</v>
      </c>
      <c r="O679" s="344"/>
      <c r="P679" s="289"/>
      <c r="Q679" s="345"/>
      <c r="R679" s="343"/>
      <c r="S679" s="346"/>
      <c r="T679" s="292">
        <f>ROUNDDOWN(IFERROR(tabItens[[#This Row],[ATA DT.VALID.]] - $D$1,0) / 30,0)</f>
        <v>-1507</v>
      </c>
      <c r="U679" s="277" t="s">
        <v>983</v>
      </c>
      <c r="V679" s="293">
        <v>1</v>
      </c>
      <c r="W679" s="294" t="s">
        <v>905</v>
      </c>
      <c r="X679" s="295">
        <v>45</v>
      </c>
      <c r="Y679" s="296">
        <v>11</v>
      </c>
      <c r="Z679" s="297"/>
      <c r="AA679" s="298"/>
      <c r="AB679" s="299"/>
      <c r="AC679" s="299"/>
      <c r="AD679" s="298"/>
      <c r="AE679" s="299"/>
      <c r="AF679" s="292"/>
      <c r="AG679" s="300" t="s">
        <v>904</v>
      </c>
      <c r="AH679" s="301"/>
      <c r="AI679" s="292">
        <v>228</v>
      </c>
      <c r="AJ679" s="301">
        <v>43626</v>
      </c>
      <c r="AK679" s="301">
        <v>42998</v>
      </c>
      <c r="AL679" s="301">
        <v>43607</v>
      </c>
      <c r="AM679" s="346"/>
      <c r="AN679" s="339"/>
      <c r="AO679" s="302" t="str">
        <f>_xlfn.IFNA(IF(VLOOKUP(tabItens[[#This Row],[CÓDIGO]],tabExcluirDoEstoque[#Data],1,FALSE),"sim",""),"")</f>
        <v/>
      </c>
      <c r="AP679" s="303" t="str">
        <f ca="1">IF(OR(ISBLANK(tabItens[[#This Row],[ATA DT.VALID.]]),tabItens[[#This Row],[ATA DT.VALID.]]="",tabItens[[#This Row],[ATA DT.VALID.]]=" "),"",IF(TYPE(tabItens[[#This Row],[ATA DT.VALID.]])=1,ROUNDUP((tabItens[[#This Row],[ATA DT.VALID.]]-TODAY())/7,0),""))</f>
        <v/>
      </c>
      <c r="AQ679" s="304"/>
      <c r="AR679" s="305" t="str">
        <f>IF(ISBLANK(tabItens[[#This Row],[CÓDIGO]]),"",IFERROR(VLOOKUP(tabItens[[#This Row],[CÓDIGO]],Consumo!$C$3:$AC$862,26,FALSE),0))</f>
        <v>09.2023</v>
      </c>
      <c r="AS679" s="306">
        <f>SUMIF(Consumo!$C$3:$C$862,tabItens[[#This Row],[CÓDIGO]],Consumo!$N$3:$N$862) + SUMIF(Consumo!$C$3:$C$862,tabItens[[#This Row],[CÓDIGO]],Consumo!$O$3:$O$862) + SUMIF(Consumo!$C$3:$C$862,tabItens[[#This Row],[CÓDIGO]],Consumo!$P$3:$P$862) + SUMIF(Consumo!$C$3:$C$862,tabItens[[#This Row],[CÓDIGO]],Consumo!$Q$3:$Q$862)</f>
        <v>174</v>
      </c>
      <c r="AT679" s="306">
        <f>SUMIF(Consumo!$C$3:$C$862,tabItens[[#This Row],[CÓDIGO]],Consumo!$Z$3:$Z$862)</f>
        <v>681</v>
      </c>
      <c r="AU679" s="307">
        <f>SUMIF(Consumo!$C$3:$C$862,tabItens[[#This Row],[CÓDIGO]],Consumo!$AA$3:$AA$862)</f>
        <v>98</v>
      </c>
      <c r="AV679" s="308">
        <f>SUMIF(Consumo!$C$3:$C$862,tabItens[[#This Row],[CÓDIGO]],Consumo!$Y$3:$Y$862)</f>
        <v>56.75</v>
      </c>
      <c r="AW679" s="281">
        <f>tabItens[[#This Row],[QTDE ATUAL]] + tabItens[[#This Row],[RC QTDE]] + tabItens[[#This Row],[AF SALDO]] + tabItens[[#This Row],[Recentes]]</f>
        <v>3073</v>
      </c>
      <c r="AX679" s="309">
        <v>65</v>
      </c>
      <c r="AY679" s="309">
        <v>4</v>
      </c>
      <c r="AZ679" s="309">
        <f>IF(ISBLANK(tabItens[[#This Row],[CÓDIGO]]),"",tabItens[[#This Row],[PontoMês]] * (AZ$2+tabItens[[#This Row],[PontoQtM]]))</f>
        <v>260</v>
      </c>
      <c r="BA679" s="308">
        <f>tabItens[[#This Row],[PontoPed]] - tabItens[[#This Row],[Saldo]] + (1/10)</f>
        <v>-2812.9</v>
      </c>
      <c r="BB679" s="308">
        <f xml:space="preserve"> tabItens[[#This Row],[PontoMês]] * BB$2 - tabItens[[#This Row],[QTDE ATUAL]] - (1/10)</f>
        <v>-3008.1</v>
      </c>
      <c r="BC679" s="310">
        <f>IF( tabItens[[#This Row],[PontoPed]]&gt;0, IF(tabItens[[#This Row],[PontoPed]]&lt;1, 1, IF( tabItens[[#This Row],[Saldo]]&gt;tabItens[[#This Row],[PontoPed]], 0, (tabItens[[#This Row],[PontoPed]]-tabItens[[#This Row],[Saldo]])/tabItens[[#This Row],[PontoPed]] ) ), 0 )</f>
        <v>0</v>
      </c>
      <c r="BD679" s="311">
        <f>ROUNDDOWN(IF( OR( AND(tabItens[[#This Row],[PontoPed]]&lt;tabItens[[#This Row],[Saldo]],tabItens[[#This Row],[Saldo]]&gt;0), tabItens[[#This Row],[PontoPed]]=0), 99, IF(AND(tabItens[[#This Row],[Saldo]]=0,tabItens[[#This Row],[PontoPed]]&gt;0), 0, (1-tabItens[[#This Row],[PctAb]])*10 ) ),0)</f>
        <v>99</v>
      </c>
      <c r="BE679" s="312">
        <f>MAX(ROUNDDOWN( IF(tabItens[[#This Row],[Abaixo]] &gt; 0,   tabItens[[#This Row],[Abaixo]] + (tabItens[[#This Row],[PontoMês]] * IF( OR( ISBLANK(tabItens[[#This Row],[ATA Nº/ANO]]), tabItens[[#This Row],[ATA Nº/ANO]] = ""),BE$2,BE$1)),0),0),0)</f>
        <v>0</v>
      </c>
      <c r="BF67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79" s="313">
        <f>SUMIF(Consumo!$C$3:$C$862,tabItens[[#This Row],[CÓDIGO]],Consumo!$E$3:$E$862)</f>
        <v>0</v>
      </c>
      <c r="BH679" s="314">
        <f>IF(AND(tabItens[[#This Row],[Pend]] &gt; 0,tabItens[[#This Row],[Consumo]] &lt;&gt; 0), tabItens[[#This Row],[Pend]] / tabItens[[#This Row],[Consumo]], 0 )</f>
        <v>0</v>
      </c>
      <c r="BI679" s="313"/>
      <c r="BJ679" s="313"/>
      <c r="BK679" s="315" t="s">
        <v>907</v>
      </c>
    </row>
    <row r="680" spans="1:63" x14ac:dyDescent="0.3">
      <c r="A680" s="336">
        <v>138453</v>
      </c>
      <c r="B680" s="277" t="s">
        <v>1997</v>
      </c>
      <c r="C680" s="337" t="s">
        <v>31</v>
      </c>
      <c r="D680" s="338">
        <v>3.5</v>
      </c>
      <c r="E680" s="339"/>
      <c r="F680" s="339"/>
      <c r="G680" s="339" t="s">
        <v>892</v>
      </c>
      <c r="H680" s="281">
        <v>32475</v>
      </c>
      <c r="I680" s="340">
        <v>103003</v>
      </c>
      <c r="J680" s="341">
        <v>3.5</v>
      </c>
      <c r="K680" s="342">
        <v>5343</v>
      </c>
      <c r="L680" s="285">
        <f>IF(tabItens[[#This Row],[Média]] &gt; 0, tabItens[[#This Row],[QTDE ATUAL]] / tabItens[[#This Row],[Média]],999.9)</f>
        <v>46.614832535885171</v>
      </c>
      <c r="M680" s="286">
        <v>0</v>
      </c>
      <c r="N680" s="287">
        <f>tabItens[[#This Row],[VALOR UNIT.]] * tabItens[[#This Row],[LC]]</f>
        <v>0</v>
      </c>
      <c r="O680" s="344"/>
      <c r="P680" s="289"/>
      <c r="Q680" s="345"/>
      <c r="R680" s="343"/>
      <c r="S680" s="346"/>
      <c r="T680" s="292">
        <f>ROUNDDOWN(IFERROR(tabItens[[#This Row],[ATA DT.VALID.]] - $D$1,0) / 30,0)</f>
        <v>-1507</v>
      </c>
      <c r="U680" s="277" t="s">
        <v>983</v>
      </c>
      <c r="V680" s="293">
        <v>1</v>
      </c>
      <c r="W680" s="294" t="s">
        <v>905</v>
      </c>
      <c r="X680" s="295">
        <v>45</v>
      </c>
      <c r="Y680" s="296">
        <v>11</v>
      </c>
      <c r="Z680" s="297"/>
      <c r="AA680" s="298"/>
      <c r="AB680" s="299"/>
      <c r="AC680" s="299"/>
      <c r="AD680" s="298"/>
      <c r="AE680" s="299"/>
      <c r="AF680" s="292"/>
      <c r="AG680" s="300" t="s">
        <v>904</v>
      </c>
      <c r="AH680" s="301"/>
      <c r="AI680" s="292">
        <v>20306</v>
      </c>
      <c r="AJ680" s="301">
        <v>44173</v>
      </c>
      <c r="AK680" s="301">
        <v>43720</v>
      </c>
      <c r="AL680" s="301">
        <v>44133</v>
      </c>
      <c r="AM680" s="346"/>
      <c r="AN680" s="339"/>
      <c r="AO680" s="302" t="str">
        <f>_xlfn.IFNA(IF(VLOOKUP(tabItens[[#This Row],[CÓDIGO]],tabExcluirDoEstoque[#Data],1,FALSE),"sim",""),"")</f>
        <v/>
      </c>
      <c r="AP680" s="303" t="str">
        <f ca="1">IF(OR(ISBLANK(tabItens[[#This Row],[ATA DT.VALID.]]),tabItens[[#This Row],[ATA DT.VALID.]]="",tabItens[[#This Row],[ATA DT.VALID.]]=" "),"",IF(TYPE(tabItens[[#This Row],[ATA DT.VALID.]])=1,ROUNDUP((tabItens[[#This Row],[ATA DT.VALID.]]-TODAY())/7,0),""))</f>
        <v/>
      </c>
      <c r="AQ680" s="304"/>
      <c r="AR680" s="305" t="str">
        <f>IF(ISBLANK(tabItens[[#This Row],[CÓDIGO]]),"",IFERROR(VLOOKUP(tabItens[[#This Row],[CÓDIGO]],Consumo!$C$3:$AC$862,26,FALSE),0))</f>
        <v>09.2023</v>
      </c>
      <c r="AS680" s="306">
        <f>SUMIF(Consumo!$C$3:$C$862,tabItens[[#This Row],[CÓDIGO]],Consumo!$N$3:$N$862) + SUMIF(Consumo!$C$3:$C$862,tabItens[[#This Row],[CÓDIGO]],Consumo!$O$3:$O$862) + SUMIF(Consumo!$C$3:$C$862,tabItens[[#This Row],[CÓDIGO]],Consumo!$P$3:$P$862) + SUMIF(Consumo!$C$3:$C$862,tabItens[[#This Row],[CÓDIGO]],Consumo!$Q$3:$Q$862)</f>
        <v>2662</v>
      </c>
      <c r="AT680" s="306">
        <f>SUMIF(Consumo!$C$3:$C$862,tabItens[[#This Row],[CÓDIGO]],Consumo!$Z$3:$Z$862)</f>
        <v>8367</v>
      </c>
      <c r="AU680" s="307">
        <f>SUMIF(Consumo!$C$3:$C$862,tabItens[[#This Row],[CÓDIGO]],Consumo!$AA$3:$AA$862)</f>
        <v>1388</v>
      </c>
      <c r="AV680" s="308">
        <f>SUMIF(Consumo!$C$3:$C$862,tabItens[[#This Row],[CÓDIGO]],Consumo!$Y$3:$Y$862)</f>
        <v>696.66666666666663</v>
      </c>
      <c r="AW680" s="281">
        <f>tabItens[[#This Row],[QTDE ATUAL]] + tabItens[[#This Row],[RC QTDE]] + tabItens[[#This Row],[AF SALDO]] + tabItens[[#This Row],[Recentes]]</f>
        <v>32475</v>
      </c>
      <c r="AX680" s="309">
        <v>1704</v>
      </c>
      <c r="AY680" s="309">
        <v>4</v>
      </c>
      <c r="AZ680" s="309">
        <f>IF(ISBLANK(tabItens[[#This Row],[CÓDIGO]]),"",tabItens[[#This Row],[PontoMês]] * (AZ$2+tabItens[[#This Row],[PontoQtM]]))</f>
        <v>6816</v>
      </c>
      <c r="BA680" s="308">
        <f>tabItens[[#This Row],[PontoPed]] - tabItens[[#This Row],[Saldo]] + (1/10)</f>
        <v>-25658.9</v>
      </c>
      <c r="BB680" s="308">
        <f xml:space="preserve"> tabItens[[#This Row],[PontoMês]] * BB$2 - tabItens[[#This Row],[QTDE ATUAL]] - (1/10)</f>
        <v>-30771.1</v>
      </c>
      <c r="BC680" s="310">
        <f>IF( tabItens[[#This Row],[PontoPed]]&gt;0, IF(tabItens[[#This Row],[PontoPed]]&lt;1, 1, IF( tabItens[[#This Row],[Saldo]]&gt;tabItens[[#This Row],[PontoPed]], 0, (tabItens[[#This Row],[PontoPed]]-tabItens[[#This Row],[Saldo]])/tabItens[[#This Row],[PontoPed]] ) ), 0 )</f>
        <v>0</v>
      </c>
      <c r="BD680" s="311">
        <f>ROUNDDOWN(IF( OR( AND(tabItens[[#This Row],[PontoPed]]&lt;tabItens[[#This Row],[Saldo]],tabItens[[#This Row],[Saldo]]&gt;0), tabItens[[#This Row],[PontoPed]]=0), 99, IF(AND(tabItens[[#This Row],[Saldo]]=0,tabItens[[#This Row],[PontoPed]]&gt;0), 0, (1-tabItens[[#This Row],[PctAb]])*10 ) ),0)</f>
        <v>99</v>
      </c>
      <c r="BE680" s="312">
        <f>MAX(ROUNDDOWN( IF(tabItens[[#This Row],[Abaixo]] &gt; 0,   tabItens[[#This Row],[Abaixo]] + (tabItens[[#This Row],[PontoMês]] * IF( OR( ISBLANK(tabItens[[#This Row],[ATA Nº/ANO]]), tabItens[[#This Row],[ATA Nº/ANO]] = ""),BE$2,BE$1)),0),0),0)</f>
        <v>0</v>
      </c>
      <c r="BF68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0" s="313">
        <f>SUMIF(Consumo!$C$3:$C$862,tabItens[[#This Row],[CÓDIGO]],Consumo!$E$3:$E$862)</f>
        <v>43</v>
      </c>
      <c r="BH680" s="314">
        <f>IF(AND(tabItens[[#This Row],[Pend]] &gt; 0,tabItens[[#This Row],[Consumo]] &lt;&gt; 0), tabItens[[#This Row],[Pend]] / tabItens[[#This Row],[Consumo]], 0 )</f>
        <v>5.1392374805784629E-3</v>
      </c>
      <c r="BI680" s="313"/>
      <c r="BJ680" s="313"/>
      <c r="BK680" s="315" t="s">
        <v>907</v>
      </c>
    </row>
    <row r="681" spans="1:63" x14ac:dyDescent="0.3">
      <c r="A681" s="336">
        <v>138457</v>
      </c>
      <c r="B681" s="277" t="s">
        <v>2000</v>
      </c>
      <c r="C681" s="337" t="s">
        <v>31</v>
      </c>
      <c r="D681" s="338">
        <v>0</v>
      </c>
      <c r="E681" s="339"/>
      <c r="F681" s="339"/>
      <c r="G681" s="339" t="s">
        <v>892</v>
      </c>
      <c r="H681" s="281">
        <v>1488</v>
      </c>
      <c r="I681" s="340">
        <v>103003</v>
      </c>
      <c r="J681" s="341">
        <v>0</v>
      </c>
      <c r="K681" s="342">
        <v>192</v>
      </c>
      <c r="L681" s="285">
        <f>IF(tabItens[[#This Row],[Média]] &gt; 0, tabItens[[#This Row],[QTDE ATUAL]] / tabItens[[#This Row],[Média]],999.9)</f>
        <v>63.771428571428572</v>
      </c>
      <c r="M681" s="286">
        <v>0</v>
      </c>
      <c r="N681" s="287">
        <f>tabItens[[#This Row],[VALOR UNIT.]] * tabItens[[#This Row],[LC]]</f>
        <v>0</v>
      </c>
      <c r="O681" s="344"/>
      <c r="P681" s="289"/>
      <c r="Q681" s="345"/>
      <c r="R681" s="343"/>
      <c r="S681" s="346"/>
      <c r="T681" s="292">
        <f>ROUNDDOWN(IFERROR(tabItens[[#This Row],[ATA DT.VALID.]] - $D$1,0) / 30,0)</f>
        <v>-1507</v>
      </c>
      <c r="U681" s="277" t="s">
        <v>983</v>
      </c>
      <c r="V681" s="293">
        <v>1</v>
      </c>
      <c r="W681" s="294" t="s">
        <v>905</v>
      </c>
      <c r="X681" s="295">
        <v>45</v>
      </c>
      <c r="Y681" s="296">
        <v>11</v>
      </c>
      <c r="Z681" s="297"/>
      <c r="AA681" s="298"/>
      <c r="AB681" s="299"/>
      <c r="AC681" s="299"/>
      <c r="AD681" s="298"/>
      <c r="AE681" s="299"/>
      <c r="AF681" s="292"/>
      <c r="AG681" s="300" t="s">
        <v>904</v>
      </c>
      <c r="AH681" s="301"/>
      <c r="AI681" s="292">
        <v>924</v>
      </c>
      <c r="AJ681" s="301" t="s">
        <v>892</v>
      </c>
      <c r="AK681" s="301">
        <v>43720</v>
      </c>
      <c r="AL681" s="301" t="s">
        <v>892</v>
      </c>
      <c r="AM681" s="346"/>
      <c r="AN681" s="339"/>
      <c r="AO681" s="302" t="str">
        <f>_xlfn.IFNA(IF(VLOOKUP(tabItens[[#This Row],[CÓDIGO]],tabExcluirDoEstoque[#Data],1,FALSE),"sim",""),"")</f>
        <v/>
      </c>
      <c r="AP681" s="303" t="str">
        <f ca="1">IF(OR(ISBLANK(tabItens[[#This Row],[ATA DT.VALID.]]),tabItens[[#This Row],[ATA DT.VALID.]]="",tabItens[[#This Row],[ATA DT.VALID.]]=" "),"",IF(TYPE(tabItens[[#This Row],[ATA DT.VALID.]])=1,ROUNDUP((tabItens[[#This Row],[ATA DT.VALID.]]-TODAY())/7,0),""))</f>
        <v/>
      </c>
      <c r="AQ681" s="304"/>
      <c r="AR681" s="305" t="str">
        <f>IF(ISBLANK(tabItens[[#This Row],[CÓDIGO]]),"",IFERROR(VLOOKUP(tabItens[[#This Row],[CÓDIGO]],Consumo!$C$3:$AC$862,26,FALSE),0))</f>
        <v>09.2023</v>
      </c>
      <c r="AS681" s="306">
        <f>SUMIF(Consumo!$C$3:$C$862,tabItens[[#This Row],[CÓDIGO]],Consumo!$N$3:$N$862) + SUMIF(Consumo!$C$3:$C$862,tabItens[[#This Row],[CÓDIGO]],Consumo!$O$3:$O$862) + SUMIF(Consumo!$C$3:$C$862,tabItens[[#This Row],[CÓDIGO]],Consumo!$P$3:$P$862) + SUMIF(Consumo!$C$3:$C$862,tabItens[[#This Row],[CÓDIGO]],Consumo!$Q$3:$Q$862)</f>
        <v>120</v>
      </c>
      <c r="AT681" s="306">
        <f>SUMIF(Consumo!$C$3:$C$862,tabItens[[#This Row],[CÓDIGO]],Consumo!$Z$3:$Z$862)</f>
        <v>286</v>
      </c>
      <c r="AU681" s="307">
        <f>SUMIF(Consumo!$C$3:$C$862,tabItens[[#This Row],[CÓDIGO]],Consumo!$AA$3:$AA$862)</f>
        <v>56</v>
      </c>
      <c r="AV681" s="308">
        <f>SUMIF(Consumo!$C$3:$C$862,tabItens[[#This Row],[CÓDIGO]],Consumo!$Y$3:$Y$862)</f>
        <v>23.333333333333332</v>
      </c>
      <c r="AW681" s="281">
        <f>tabItens[[#This Row],[QTDE ATUAL]] + tabItens[[#This Row],[RC QTDE]] + tabItens[[#This Row],[AF SALDO]] + tabItens[[#This Row],[Recentes]]</f>
        <v>1488</v>
      </c>
      <c r="AX681" s="309">
        <v>0</v>
      </c>
      <c r="AY681" s="309">
        <v>4</v>
      </c>
      <c r="AZ681" s="309">
        <f>IF(ISBLANK(tabItens[[#This Row],[CÓDIGO]]),"",tabItens[[#This Row],[PontoMês]] * (AZ$2+tabItens[[#This Row],[PontoQtM]]))</f>
        <v>0</v>
      </c>
      <c r="BA681" s="308">
        <f>tabItens[[#This Row],[PontoPed]] - tabItens[[#This Row],[Saldo]] + (1/10)</f>
        <v>-1487.9</v>
      </c>
      <c r="BB681" s="308">
        <f xml:space="preserve"> tabItens[[#This Row],[PontoMês]] * BB$2 - tabItens[[#This Row],[QTDE ATUAL]] - (1/10)</f>
        <v>-1488.1</v>
      </c>
      <c r="BC681" s="310">
        <f>IF( tabItens[[#This Row],[PontoPed]]&gt;0, IF(tabItens[[#This Row],[PontoPed]]&lt;1, 1, IF( tabItens[[#This Row],[Saldo]]&gt;tabItens[[#This Row],[PontoPed]], 0, (tabItens[[#This Row],[PontoPed]]-tabItens[[#This Row],[Saldo]])/tabItens[[#This Row],[PontoPed]] ) ), 0 )</f>
        <v>0</v>
      </c>
      <c r="BD681" s="311">
        <f>ROUNDDOWN(IF( OR( AND(tabItens[[#This Row],[PontoPed]]&lt;tabItens[[#This Row],[Saldo]],tabItens[[#This Row],[Saldo]]&gt;0), tabItens[[#This Row],[PontoPed]]=0), 99, IF(AND(tabItens[[#This Row],[Saldo]]=0,tabItens[[#This Row],[PontoPed]]&gt;0), 0, (1-tabItens[[#This Row],[PctAb]])*10 ) ),0)</f>
        <v>99</v>
      </c>
      <c r="BE681" s="312">
        <f>MAX(ROUNDDOWN( IF(tabItens[[#This Row],[Abaixo]] &gt; 0,   tabItens[[#This Row],[Abaixo]] + (tabItens[[#This Row],[PontoMês]] * IF( OR( ISBLANK(tabItens[[#This Row],[ATA Nº/ANO]]), tabItens[[#This Row],[ATA Nº/ANO]] = ""),BE$2,BE$1)),0),0),0)</f>
        <v>0</v>
      </c>
      <c r="BF68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1" s="313">
        <f>SUMIF(Consumo!$C$3:$C$862,tabItens[[#This Row],[CÓDIGO]],Consumo!$E$3:$E$862)</f>
        <v>1</v>
      </c>
      <c r="BH681" s="314">
        <f>IF(AND(tabItens[[#This Row],[Pend]] &gt; 0,tabItens[[#This Row],[Consumo]] &lt;&gt; 0), tabItens[[#This Row],[Pend]] / tabItens[[#This Row],[Consumo]], 0 )</f>
        <v>3.4965034965034965E-3</v>
      </c>
      <c r="BI681" s="313"/>
      <c r="BJ681" s="313"/>
      <c r="BK681" s="315" t="s">
        <v>907</v>
      </c>
    </row>
    <row r="682" spans="1:63" x14ac:dyDescent="0.3">
      <c r="A682" s="336">
        <v>138458</v>
      </c>
      <c r="B682" s="277" t="s">
        <v>2001</v>
      </c>
      <c r="C682" s="337" t="s">
        <v>31</v>
      </c>
      <c r="D682" s="338">
        <v>0</v>
      </c>
      <c r="E682" s="339"/>
      <c r="F682" s="339"/>
      <c r="G682" s="339" t="s">
        <v>892</v>
      </c>
      <c r="H682" s="281">
        <v>7093</v>
      </c>
      <c r="I682" s="340">
        <v>103003</v>
      </c>
      <c r="J682" s="341">
        <v>0</v>
      </c>
      <c r="K682" s="342">
        <v>4601</v>
      </c>
      <c r="L682" s="285">
        <f>IF(tabItens[[#This Row],[Média]] &gt; 0, tabItens[[#This Row],[QTDE ATUAL]] / tabItens[[#This Row],[Média]],999.9)</f>
        <v>11.39437751004016</v>
      </c>
      <c r="M682" s="286">
        <v>0</v>
      </c>
      <c r="N682" s="287">
        <f>tabItens[[#This Row],[VALOR UNIT.]] * tabItens[[#This Row],[LC]]</f>
        <v>0</v>
      </c>
      <c r="O682" s="344"/>
      <c r="P682" s="289"/>
      <c r="Q682" s="345"/>
      <c r="R682" s="343"/>
      <c r="S682" s="346"/>
      <c r="T682" s="292">
        <f>ROUNDDOWN(IFERROR(tabItens[[#This Row],[ATA DT.VALID.]] - $D$1,0) / 30,0)</f>
        <v>-1507</v>
      </c>
      <c r="U682" s="277" t="s">
        <v>983</v>
      </c>
      <c r="V682" s="293">
        <v>1</v>
      </c>
      <c r="W682" s="294" t="s">
        <v>905</v>
      </c>
      <c r="X682" s="295">
        <v>45</v>
      </c>
      <c r="Y682" s="296">
        <v>11</v>
      </c>
      <c r="Z682" s="297"/>
      <c r="AA682" s="298"/>
      <c r="AB682" s="299"/>
      <c r="AC682" s="299"/>
      <c r="AD682" s="298"/>
      <c r="AE682" s="299"/>
      <c r="AF682" s="292"/>
      <c r="AG682" s="300" t="s">
        <v>904</v>
      </c>
      <c r="AH682" s="301"/>
      <c r="AI682" s="292">
        <v>24676</v>
      </c>
      <c r="AJ682" s="301" t="s">
        <v>892</v>
      </c>
      <c r="AK682" s="301">
        <v>43720</v>
      </c>
      <c r="AL682" s="301" t="s">
        <v>892</v>
      </c>
      <c r="AM682" s="346"/>
      <c r="AN682" s="339"/>
      <c r="AO682" s="302" t="str">
        <f>_xlfn.IFNA(IF(VLOOKUP(tabItens[[#This Row],[CÓDIGO]],tabExcluirDoEstoque[#Data],1,FALSE),"sim",""),"")</f>
        <v/>
      </c>
      <c r="AP682" s="303" t="str">
        <f ca="1">IF(OR(ISBLANK(tabItens[[#This Row],[ATA DT.VALID.]]),tabItens[[#This Row],[ATA DT.VALID.]]="",tabItens[[#This Row],[ATA DT.VALID.]]=" "),"",IF(TYPE(tabItens[[#This Row],[ATA DT.VALID.]])=1,ROUNDUP((tabItens[[#This Row],[ATA DT.VALID.]]-TODAY())/7,0),""))</f>
        <v/>
      </c>
      <c r="AQ682" s="304"/>
      <c r="AR682" s="305" t="str">
        <f>IF(ISBLANK(tabItens[[#This Row],[CÓDIGO]]),"",IFERROR(VLOOKUP(tabItens[[#This Row],[CÓDIGO]],Consumo!$C$3:$AC$862,26,FALSE),0))</f>
        <v>09.2023</v>
      </c>
      <c r="AS682" s="306">
        <f>SUMIF(Consumo!$C$3:$C$862,tabItens[[#This Row],[CÓDIGO]],Consumo!$N$3:$N$862) + SUMIF(Consumo!$C$3:$C$862,tabItens[[#This Row],[CÓDIGO]],Consumo!$O$3:$O$862) + SUMIF(Consumo!$C$3:$C$862,tabItens[[#This Row],[CÓDIGO]],Consumo!$P$3:$P$862) + SUMIF(Consumo!$C$3:$C$862,tabItens[[#This Row],[CÓDIGO]],Consumo!$Q$3:$Q$862)</f>
        <v>2579</v>
      </c>
      <c r="AT682" s="306">
        <f>SUMIF(Consumo!$C$3:$C$862,tabItens[[#This Row],[CÓDIGO]],Consumo!$Z$3:$Z$862)</f>
        <v>7470</v>
      </c>
      <c r="AU682" s="307">
        <f>SUMIF(Consumo!$C$3:$C$862,tabItens[[#This Row],[CÓDIGO]],Consumo!$AA$3:$AA$862)</f>
        <v>954</v>
      </c>
      <c r="AV682" s="308">
        <f>SUMIF(Consumo!$C$3:$C$862,tabItens[[#This Row],[CÓDIGO]],Consumo!$Y$3:$Y$862)</f>
        <v>622.5</v>
      </c>
      <c r="AW682" s="281">
        <f>tabItens[[#This Row],[QTDE ATUAL]] + tabItens[[#This Row],[RC QTDE]] + tabItens[[#This Row],[AF SALDO]] + tabItens[[#This Row],[Recentes]]</f>
        <v>7093</v>
      </c>
      <c r="AX682" s="309">
        <v>0</v>
      </c>
      <c r="AY682" s="309">
        <v>4</v>
      </c>
      <c r="AZ682" s="309">
        <f>IF(ISBLANK(tabItens[[#This Row],[CÓDIGO]]),"",tabItens[[#This Row],[PontoMês]] * (AZ$2+tabItens[[#This Row],[PontoQtM]]))</f>
        <v>0</v>
      </c>
      <c r="BA682" s="308">
        <f>tabItens[[#This Row],[PontoPed]] - tabItens[[#This Row],[Saldo]] + (1/10)</f>
        <v>-7092.9</v>
      </c>
      <c r="BB682" s="308">
        <f xml:space="preserve"> tabItens[[#This Row],[PontoMês]] * BB$2 - tabItens[[#This Row],[QTDE ATUAL]] - (1/10)</f>
        <v>-7093.1</v>
      </c>
      <c r="BC682" s="310">
        <f>IF( tabItens[[#This Row],[PontoPed]]&gt;0, IF(tabItens[[#This Row],[PontoPed]]&lt;1, 1, IF( tabItens[[#This Row],[Saldo]]&gt;tabItens[[#This Row],[PontoPed]], 0, (tabItens[[#This Row],[PontoPed]]-tabItens[[#This Row],[Saldo]])/tabItens[[#This Row],[PontoPed]] ) ), 0 )</f>
        <v>0</v>
      </c>
      <c r="BD682" s="311">
        <f>ROUNDDOWN(IF( OR( AND(tabItens[[#This Row],[PontoPed]]&lt;tabItens[[#This Row],[Saldo]],tabItens[[#This Row],[Saldo]]&gt;0), tabItens[[#This Row],[PontoPed]]=0), 99, IF(AND(tabItens[[#This Row],[Saldo]]=0,tabItens[[#This Row],[PontoPed]]&gt;0), 0, (1-tabItens[[#This Row],[PctAb]])*10 ) ),0)</f>
        <v>99</v>
      </c>
      <c r="BE682" s="312">
        <f>MAX(ROUNDDOWN( IF(tabItens[[#This Row],[Abaixo]] &gt; 0,   tabItens[[#This Row],[Abaixo]] + (tabItens[[#This Row],[PontoMês]] * IF( OR( ISBLANK(tabItens[[#This Row],[ATA Nº/ANO]]), tabItens[[#This Row],[ATA Nº/ANO]] = ""),BE$2,BE$1)),0),0),0)</f>
        <v>0</v>
      </c>
      <c r="BF68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2" s="313">
        <f>SUMIF(Consumo!$C$3:$C$862,tabItens[[#This Row],[CÓDIGO]],Consumo!$E$3:$E$862)</f>
        <v>10</v>
      </c>
      <c r="BH682" s="314">
        <f>IF(AND(tabItens[[#This Row],[Pend]] &gt; 0,tabItens[[#This Row],[Consumo]] &lt;&gt; 0), tabItens[[#This Row],[Pend]] / tabItens[[#This Row],[Consumo]], 0 )</f>
        <v>1.3386880856760374E-3</v>
      </c>
      <c r="BI682" s="313"/>
      <c r="BJ682" s="313"/>
      <c r="BK682" s="315" t="s">
        <v>907</v>
      </c>
    </row>
    <row r="683" spans="1:63" x14ac:dyDescent="0.3">
      <c r="A683" s="336">
        <v>54682</v>
      </c>
      <c r="B683" s="277" t="s">
        <v>1368</v>
      </c>
      <c r="C683" s="337" t="s">
        <v>261</v>
      </c>
      <c r="D683" s="338">
        <v>6.88</v>
      </c>
      <c r="E683" s="339"/>
      <c r="F683" s="339"/>
      <c r="G683" s="339" t="s">
        <v>892</v>
      </c>
      <c r="H683" s="281">
        <v>0</v>
      </c>
      <c r="I683" s="340">
        <v>103003</v>
      </c>
      <c r="J683" s="341">
        <v>6.88</v>
      </c>
      <c r="K683" s="342">
        <v>4237</v>
      </c>
      <c r="L683" s="285">
        <f>IF(tabItens[[#This Row],[Média]] &gt; 0, tabItens[[#This Row],[QTDE ATUAL]] / tabItens[[#This Row],[Média]],999.9)</f>
        <v>0</v>
      </c>
      <c r="M683" s="286">
        <v>0</v>
      </c>
      <c r="N683" s="287">
        <f>tabItens[[#This Row],[VALOR UNIT.]] * tabItens[[#This Row],[LC]]</f>
        <v>0</v>
      </c>
      <c r="O683" s="344"/>
      <c r="P683" s="289"/>
      <c r="Q683" s="345"/>
      <c r="R683" s="343"/>
      <c r="S683" s="346"/>
      <c r="T683" s="292">
        <f>ROUNDDOWN(IFERROR(tabItens[[#This Row],[ATA DT.VALID.]] - $D$1,0) / 30,0)</f>
        <v>-1507</v>
      </c>
      <c r="U683" s="277" t="s">
        <v>974</v>
      </c>
      <c r="V683" s="293">
        <v>1</v>
      </c>
      <c r="W683" s="294" t="s">
        <v>2103</v>
      </c>
      <c r="X683" s="295">
        <v>45</v>
      </c>
      <c r="Y683" s="296">
        <v>12</v>
      </c>
      <c r="Z683" s="297">
        <v>7338</v>
      </c>
      <c r="AA683" s="298">
        <v>2023</v>
      </c>
      <c r="AB683" s="299">
        <v>1836</v>
      </c>
      <c r="AC683" s="299"/>
      <c r="AD683" s="298"/>
      <c r="AE683" s="299"/>
      <c r="AF683" s="292"/>
      <c r="AG683" s="300" t="s">
        <v>904</v>
      </c>
      <c r="AH683" s="301"/>
      <c r="AI683" s="292">
        <v>2106</v>
      </c>
      <c r="AJ683" s="301">
        <v>44924</v>
      </c>
      <c r="AK683" s="301" t="s">
        <v>892</v>
      </c>
      <c r="AL683" s="301">
        <v>44910</v>
      </c>
      <c r="AM683" s="346"/>
      <c r="AN683" s="339"/>
      <c r="AO683" s="302" t="str">
        <f>_xlfn.IFNA(IF(VLOOKUP(tabItens[[#This Row],[CÓDIGO]],tabExcluirDoEstoque[#Data],1,FALSE),"sim",""),"")</f>
        <v/>
      </c>
      <c r="AP683" s="303" t="str">
        <f ca="1">IF(OR(ISBLANK(tabItens[[#This Row],[ATA DT.VALID.]]),tabItens[[#This Row],[ATA DT.VALID.]]="",tabItens[[#This Row],[ATA DT.VALID.]]=" "),"",IF(TYPE(tabItens[[#This Row],[ATA DT.VALID.]])=1,ROUNDUP((tabItens[[#This Row],[ATA DT.VALID.]]-TODAY())/7,0),""))</f>
        <v/>
      </c>
      <c r="AQ683" s="304"/>
      <c r="AR683" s="305" t="str">
        <f>IF(ISBLANK(tabItens[[#This Row],[CÓDIGO]]),"",IFERROR(VLOOKUP(tabItens[[#This Row],[CÓDIGO]],Consumo!$C$3:$AC$862,26,FALSE),0))</f>
        <v>04.2023</v>
      </c>
      <c r="AS683" s="306">
        <f>SUMIF(Consumo!$C$3:$C$862,tabItens[[#This Row],[CÓDIGO]],Consumo!$N$3:$N$862) + SUMIF(Consumo!$C$3:$C$862,tabItens[[#This Row],[CÓDIGO]],Consumo!$O$3:$O$862) + SUMIF(Consumo!$C$3:$C$862,tabItens[[#This Row],[CÓDIGO]],Consumo!$P$3:$P$862) + SUMIF(Consumo!$C$3:$C$862,tabItens[[#This Row],[CÓDIGO]],Consumo!$Q$3:$Q$862)</f>
        <v>0</v>
      </c>
      <c r="AT683" s="306">
        <f>SUMIF(Consumo!$C$3:$C$862,tabItens[[#This Row],[CÓDIGO]],Consumo!$Z$3:$Z$862)</f>
        <v>4469</v>
      </c>
      <c r="AU683" s="307">
        <f>SUMIF(Consumo!$C$3:$C$862,tabItens[[#This Row],[CÓDIGO]],Consumo!$AA$3:$AA$862)</f>
        <v>3731</v>
      </c>
      <c r="AV683" s="308">
        <f>SUMIF(Consumo!$C$3:$C$862,tabItens[[#This Row],[CÓDIGO]],Consumo!$Y$3:$Y$862)</f>
        <v>262.41666666666669</v>
      </c>
      <c r="AW683" s="281">
        <f>tabItens[[#This Row],[QTDE ATUAL]] + tabItens[[#This Row],[RC QTDE]] + tabItens[[#This Row],[AF SALDO]] + tabItens[[#This Row],[Recentes]]</f>
        <v>1836</v>
      </c>
      <c r="AX683" s="309">
        <v>394</v>
      </c>
      <c r="AY683" s="309">
        <v>4</v>
      </c>
      <c r="AZ683" s="309">
        <f>IF(ISBLANK(tabItens[[#This Row],[CÓDIGO]]),"",tabItens[[#This Row],[PontoMês]] * (AZ$2+tabItens[[#This Row],[PontoQtM]]))</f>
        <v>1576</v>
      </c>
      <c r="BA683" s="308">
        <f>tabItens[[#This Row],[PontoPed]] - tabItens[[#This Row],[Saldo]] + (1/10)</f>
        <v>-259.89999999999998</v>
      </c>
      <c r="BB683" s="308">
        <f xml:space="preserve"> tabItens[[#This Row],[PontoMês]] * BB$2 - tabItens[[#This Row],[QTDE ATUAL]] - (1/10)</f>
        <v>393.9</v>
      </c>
      <c r="BC683" s="310">
        <f>IF( tabItens[[#This Row],[PontoPed]]&gt;0, IF(tabItens[[#This Row],[PontoPed]]&lt;1, 1, IF( tabItens[[#This Row],[Saldo]]&gt;tabItens[[#This Row],[PontoPed]], 0, (tabItens[[#This Row],[PontoPed]]-tabItens[[#This Row],[Saldo]])/tabItens[[#This Row],[PontoPed]] ) ), 0 )</f>
        <v>0</v>
      </c>
      <c r="BD683" s="311">
        <f>ROUNDDOWN(IF( OR( AND(tabItens[[#This Row],[PontoPed]]&lt;tabItens[[#This Row],[Saldo]],tabItens[[#This Row],[Saldo]]&gt;0), tabItens[[#This Row],[PontoPed]]=0), 99, IF(AND(tabItens[[#This Row],[Saldo]]=0,tabItens[[#This Row],[PontoPed]]&gt;0), 0, (1-tabItens[[#This Row],[PctAb]])*10 ) ),0)</f>
        <v>99</v>
      </c>
      <c r="BE683" s="312">
        <f>MAX(ROUNDDOWN( IF(tabItens[[#This Row],[Abaixo]] &gt; 0,   tabItens[[#This Row],[Abaixo]] + (tabItens[[#This Row],[PontoMês]] * IF( OR( ISBLANK(tabItens[[#This Row],[ATA Nº/ANO]]), tabItens[[#This Row],[ATA Nº/ANO]] = ""),BE$2,BE$1)),0),0),0)</f>
        <v>0</v>
      </c>
      <c r="BF68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3" s="313">
        <f>SUMIF(Consumo!$C$3:$C$862,tabItens[[#This Row],[CÓDIGO]],Consumo!$E$3:$E$862)</f>
        <v>154</v>
      </c>
      <c r="BH683" s="314">
        <f>IF(AND(tabItens[[#This Row],[Pend]] &gt; 0,tabItens[[#This Row],[Consumo]] &lt;&gt; 0), tabItens[[#This Row],[Pend]] / tabItens[[#This Row],[Consumo]], 0 )</f>
        <v>3.4459610651152384E-2</v>
      </c>
      <c r="BI683" s="313"/>
      <c r="BJ683" s="313"/>
      <c r="BK683" s="315" t="s">
        <v>907</v>
      </c>
    </row>
    <row r="684" spans="1:63" x14ac:dyDescent="0.3">
      <c r="A684" s="336">
        <v>138471</v>
      </c>
      <c r="B684" s="277" t="s">
        <v>2010</v>
      </c>
      <c r="C684" s="337" t="s">
        <v>31</v>
      </c>
      <c r="D684" s="338">
        <v>3.84</v>
      </c>
      <c r="E684" s="339"/>
      <c r="F684" s="339"/>
      <c r="G684" s="339" t="s">
        <v>892</v>
      </c>
      <c r="H684" s="281">
        <v>4448</v>
      </c>
      <c r="I684" s="340">
        <v>103003</v>
      </c>
      <c r="J684" s="341">
        <v>3.84</v>
      </c>
      <c r="K684" s="342">
        <v>8087</v>
      </c>
      <c r="L684" s="285">
        <f>IF(tabItens[[#This Row],[Média]] &gt; 0, tabItens[[#This Row],[QTDE ATUAL]] / tabItens[[#This Row],[Média]],999.9)</f>
        <v>5.8494246575342466</v>
      </c>
      <c r="M684" s="286">
        <v>0</v>
      </c>
      <c r="N684" s="287">
        <f>tabItens[[#This Row],[VALOR UNIT.]] * tabItens[[#This Row],[LC]]</f>
        <v>0</v>
      </c>
      <c r="O684" s="344"/>
      <c r="P684" s="289"/>
      <c r="Q684" s="345"/>
      <c r="R684" s="343"/>
      <c r="S684" s="346"/>
      <c r="T684" s="292">
        <f>ROUNDDOWN(IFERROR(tabItens[[#This Row],[ATA DT.VALID.]] - $D$1,0) / 30,0)</f>
        <v>-1507</v>
      </c>
      <c r="U684" s="277" t="s">
        <v>974</v>
      </c>
      <c r="V684" s="293">
        <v>1</v>
      </c>
      <c r="W684" s="294" t="s">
        <v>2103</v>
      </c>
      <c r="X684" s="295">
        <v>45</v>
      </c>
      <c r="Y684" s="296">
        <v>12</v>
      </c>
      <c r="Z684" s="297">
        <v>8971</v>
      </c>
      <c r="AA684" s="298">
        <v>2023</v>
      </c>
      <c r="AB684" s="299">
        <v>3100</v>
      </c>
      <c r="AC684" s="299"/>
      <c r="AD684" s="298"/>
      <c r="AE684" s="299"/>
      <c r="AF684" s="292"/>
      <c r="AG684" s="300" t="s">
        <v>904</v>
      </c>
      <c r="AH684" s="301"/>
      <c r="AI684" s="292">
        <v>8090</v>
      </c>
      <c r="AJ684" s="301">
        <v>44985</v>
      </c>
      <c r="AK684" s="301">
        <v>43720</v>
      </c>
      <c r="AL684" s="301">
        <v>44959</v>
      </c>
      <c r="AM684" s="346"/>
      <c r="AN684" s="339"/>
      <c r="AO684" s="302" t="str">
        <f>_xlfn.IFNA(IF(VLOOKUP(tabItens[[#This Row],[CÓDIGO]],tabExcluirDoEstoque[#Data],1,FALSE),"sim",""),"")</f>
        <v/>
      </c>
      <c r="AP684" s="303" t="str">
        <f ca="1">IF(OR(ISBLANK(tabItens[[#This Row],[ATA DT.VALID.]]),tabItens[[#This Row],[ATA DT.VALID.]]="",tabItens[[#This Row],[ATA DT.VALID.]]=" "),"",IF(TYPE(tabItens[[#This Row],[ATA DT.VALID.]])=1,ROUNDUP((tabItens[[#This Row],[ATA DT.VALID.]]-TODAY())/7,0),""))</f>
        <v/>
      </c>
      <c r="AQ684" s="304"/>
      <c r="AR684" s="305" t="str">
        <f>IF(ISBLANK(tabItens[[#This Row],[CÓDIGO]]),"",IFERROR(VLOOKUP(tabItens[[#This Row],[CÓDIGO]],Consumo!$C$3:$AC$862,26,FALSE),0))</f>
        <v>09.2023</v>
      </c>
      <c r="AS684" s="306">
        <f>SUMIF(Consumo!$C$3:$C$862,tabItens[[#This Row],[CÓDIGO]],Consumo!$N$3:$N$862) + SUMIF(Consumo!$C$3:$C$862,tabItens[[#This Row],[CÓDIGO]],Consumo!$O$3:$O$862) + SUMIF(Consumo!$C$3:$C$862,tabItens[[#This Row],[CÓDIGO]],Consumo!$P$3:$P$862) + SUMIF(Consumo!$C$3:$C$862,tabItens[[#This Row],[CÓDIGO]],Consumo!$Q$3:$Q$862)</f>
        <v>2317</v>
      </c>
      <c r="AT684" s="306">
        <f>SUMIF(Consumo!$C$3:$C$862,tabItens[[#This Row],[CÓDIGO]],Consumo!$Z$3:$Z$862)</f>
        <v>10634</v>
      </c>
      <c r="AU684" s="307">
        <f>SUMIF(Consumo!$C$3:$C$862,tabItens[[#This Row],[CÓDIGO]],Consumo!$AA$3:$AA$862)</f>
        <v>4848</v>
      </c>
      <c r="AV684" s="308">
        <f>SUMIF(Consumo!$C$3:$C$862,tabItens[[#This Row],[CÓDIGO]],Consumo!$Y$3:$Y$862)</f>
        <v>760.41666666666663</v>
      </c>
      <c r="AW684" s="281">
        <f>tabItens[[#This Row],[QTDE ATUAL]] + tabItens[[#This Row],[RC QTDE]] + tabItens[[#This Row],[AF SALDO]] + tabItens[[#This Row],[Recentes]]</f>
        <v>7548</v>
      </c>
      <c r="AX684" s="309">
        <v>1585</v>
      </c>
      <c r="AY684" s="309">
        <v>4</v>
      </c>
      <c r="AZ684" s="309">
        <f>IF(ISBLANK(tabItens[[#This Row],[CÓDIGO]]),"",tabItens[[#This Row],[PontoMês]] * (AZ$2+tabItens[[#This Row],[PontoQtM]]))</f>
        <v>6340</v>
      </c>
      <c r="BA684" s="308">
        <f>tabItens[[#This Row],[PontoPed]] - tabItens[[#This Row],[Saldo]] + (1/10)</f>
        <v>-1207.9000000000001</v>
      </c>
      <c r="BB684" s="308">
        <f xml:space="preserve"> tabItens[[#This Row],[PontoMês]] * BB$2 - tabItens[[#This Row],[QTDE ATUAL]] - (1/10)</f>
        <v>-2863.1</v>
      </c>
      <c r="BC684" s="310">
        <f>IF( tabItens[[#This Row],[PontoPed]]&gt;0, IF(tabItens[[#This Row],[PontoPed]]&lt;1, 1, IF( tabItens[[#This Row],[Saldo]]&gt;tabItens[[#This Row],[PontoPed]], 0, (tabItens[[#This Row],[PontoPed]]-tabItens[[#This Row],[Saldo]])/tabItens[[#This Row],[PontoPed]] ) ), 0 )</f>
        <v>0</v>
      </c>
      <c r="BD684" s="311">
        <f>ROUNDDOWN(IF( OR( AND(tabItens[[#This Row],[PontoPed]]&lt;tabItens[[#This Row],[Saldo]],tabItens[[#This Row],[Saldo]]&gt;0), tabItens[[#This Row],[PontoPed]]=0), 99, IF(AND(tabItens[[#This Row],[Saldo]]=0,tabItens[[#This Row],[PontoPed]]&gt;0), 0, (1-tabItens[[#This Row],[PctAb]])*10 ) ),0)</f>
        <v>99</v>
      </c>
      <c r="BE684" s="312">
        <f>MAX(ROUNDDOWN( IF(tabItens[[#This Row],[Abaixo]] &gt; 0,   tabItens[[#This Row],[Abaixo]] + (tabItens[[#This Row],[PontoMês]] * IF( OR( ISBLANK(tabItens[[#This Row],[ATA Nº/ANO]]), tabItens[[#This Row],[ATA Nº/ANO]] = ""),BE$2,BE$1)),0),0),0)</f>
        <v>0</v>
      </c>
      <c r="BF68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4" s="313">
        <f>SUMIF(Consumo!$C$3:$C$862,tabItens[[#This Row],[CÓDIGO]],Consumo!$E$3:$E$862)</f>
        <v>144</v>
      </c>
      <c r="BH684" s="314">
        <f>IF(AND(tabItens[[#This Row],[Pend]] &gt; 0,tabItens[[#This Row],[Consumo]] &lt;&gt; 0), tabItens[[#This Row],[Pend]] / tabItens[[#This Row],[Consumo]], 0 )</f>
        <v>1.354147075418469E-2</v>
      </c>
      <c r="BI684" s="313"/>
      <c r="BJ684" s="313"/>
      <c r="BK684" s="315" t="s">
        <v>907</v>
      </c>
    </row>
    <row r="685" spans="1:63" x14ac:dyDescent="0.3">
      <c r="A685" s="336">
        <v>15530</v>
      </c>
      <c r="B685" s="277" t="s">
        <v>1141</v>
      </c>
      <c r="C685" s="337" t="s">
        <v>381</v>
      </c>
      <c r="D685" s="338">
        <v>7.0000000000000007E-2</v>
      </c>
      <c r="E685" s="339"/>
      <c r="F685" s="339"/>
      <c r="G685" s="339" t="s">
        <v>892</v>
      </c>
      <c r="H685" s="281">
        <v>22838</v>
      </c>
      <c r="I685" s="340">
        <v>103003</v>
      </c>
      <c r="J685" s="341">
        <v>7.0000000000000007E-2</v>
      </c>
      <c r="K685" s="342">
        <v>15300</v>
      </c>
      <c r="L685" s="285">
        <f>IF(tabItens[[#This Row],[Média]] &gt; 0, tabItens[[#This Row],[QTDE ATUAL]] / tabItens[[#This Row],[Média]],999.9)</f>
        <v>11.040850858109742</v>
      </c>
      <c r="M685" s="286">
        <v>0</v>
      </c>
      <c r="N685" s="287">
        <f>tabItens[[#This Row],[VALOR UNIT.]] * tabItens[[#This Row],[LC]]</f>
        <v>0</v>
      </c>
      <c r="O685" s="344"/>
      <c r="P685" s="289"/>
      <c r="Q685" s="345"/>
      <c r="R685" s="343"/>
      <c r="S685" s="346"/>
      <c r="T685" s="292">
        <f>ROUNDDOWN(IFERROR(tabItens[[#This Row],[ATA DT.VALID.]] - $D$1,0) / 30,0)</f>
        <v>-1507</v>
      </c>
      <c r="U685" s="277" t="s">
        <v>1142</v>
      </c>
      <c r="V685" s="293">
        <v>1</v>
      </c>
      <c r="W685" s="294" t="s">
        <v>2103</v>
      </c>
      <c r="X685" s="295">
        <v>45</v>
      </c>
      <c r="Y685" s="296">
        <v>13</v>
      </c>
      <c r="Z685" s="297"/>
      <c r="AA685" s="298"/>
      <c r="AB685" s="299"/>
      <c r="AC685" s="299"/>
      <c r="AD685" s="298"/>
      <c r="AE685" s="299"/>
      <c r="AF685" s="292"/>
      <c r="AG685" s="300" t="s">
        <v>904</v>
      </c>
      <c r="AH685" s="301"/>
      <c r="AI685" s="292">
        <v>8258</v>
      </c>
      <c r="AJ685" s="301">
        <v>44204</v>
      </c>
      <c r="AK685" s="301" t="s">
        <v>892</v>
      </c>
      <c r="AL685" s="301">
        <v>44169</v>
      </c>
      <c r="AM685" s="346"/>
      <c r="AN685" s="339"/>
      <c r="AO685" s="302" t="str">
        <f>_xlfn.IFNA(IF(VLOOKUP(tabItens[[#This Row],[CÓDIGO]],tabExcluirDoEstoque[#Data],1,FALSE),"sim",""),"")</f>
        <v/>
      </c>
      <c r="AP685" s="303" t="str">
        <f ca="1">IF(OR(ISBLANK(tabItens[[#This Row],[ATA DT.VALID.]]),tabItens[[#This Row],[ATA DT.VALID.]]="",tabItens[[#This Row],[ATA DT.VALID.]]=" "),"",IF(TYPE(tabItens[[#This Row],[ATA DT.VALID.]])=1,ROUNDUP((tabItens[[#This Row],[ATA DT.VALID.]]-TODAY())/7,0),""))</f>
        <v/>
      </c>
      <c r="AQ685" s="304"/>
      <c r="AR685" s="305" t="str">
        <f>IF(ISBLANK(tabItens[[#This Row],[CÓDIGO]]),"",IFERROR(VLOOKUP(tabItens[[#This Row],[CÓDIGO]],Consumo!$C$3:$AC$862,26,FALSE),0))</f>
        <v>09.2023</v>
      </c>
      <c r="AS685" s="306">
        <f>SUMIF(Consumo!$C$3:$C$862,tabItens[[#This Row],[CÓDIGO]],Consumo!$N$3:$N$862) + SUMIF(Consumo!$C$3:$C$862,tabItens[[#This Row],[CÓDIGO]],Consumo!$O$3:$O$862) + SUMIF(Consumo!$C$3:$C$862,tabItens[[#This Row],[CÓDIGO]],Consumo!$P$3:$P$862) + SUMIF(Consumo!$C$3:$C$862,tabItens[[#This Row],[CÓDIGO]],Consumo!$Q$3:$Q$862)</f>
        <v>8392</v>
      </c>
      <c r="AT685" s="306">
        <f>SUMIF(Consumo!$C$3:$C$862,tabItens[[#This Row],[CÓDIGO]],Consumo!$Z$3:$Z$862)</f>
        <v>24822</v>
      </c>
      <c r="AU685" s="307">
        <f>SUMIF(Consumo!$C$3:$C$862,tabItens[[#This Row],[CÓDIGO]],Consumo!$AA$3:$AA$862)</f>
        <v>3150</v>
      </c>
      <c r="AV685" s="308">
        <f>SUMIF(Consumo!$C$3:$C$862,tabItens[[#This Row],[CÓDIGO]],Consumo!$Y$3:$Y$862)</f>
        <v>2068.5</v>
      </c>
      <c r="AW685" s="281">
        <f>tabItens[[#This Row],[QTDE ATUAL]] + tabItens[[#This Row],[RC QTDE]] + tabItens[[#This Row],[AF SALDO]] + tabItens[[#This Row],[Recentes]]</f>
        <v>22838</v>
      </c>
      <c r="AX685" s="309">
        <v>649</v>
      </c>
      <c r="AY685" s="309">
        <v>4</v>
      </c>
      <c r="AZ685" s="309">
        <f>IF(ISBLANK(tabItens[[#This Row],[CÓDIGO]]),"",tabItens[[#This Row],[PontoMês]] * (AZ$2+tabItens[[#This Row],[PontoQtM]]))</f>
        <v>2596</v>
      </c>
      <c r="BA685" s="308">
        <f>tabItens[[#This Row],[PontoPed]] - tabItens[[#This Row],[Saldo]] + (1/10)</f>
        <v>-20241.900000000001</v>
      </c>
      <c r="BB685" s="308">
        <f xml:space="preserve"> tabItens[[#This Row],[PontoMês]] * BB$2 - tabItens[[#This Row],[QTDE ATUAL]] - (1/10)</f>
        <v>-22189.1</v>
      </c>
      <c r="BC685" s="310">
        <f>IF( tabItens[[#This Row],[PontoPed]]&gt;0, IF(tabItens[[#This Row],[PontoPed]]&lt;1, 1, IF( tabItens[[#This Row],[Saldo]]&gt;tabItens[[#This Row],[PontoPed]], 0, (tabItens[[#This Row],[PontoPed]]-tabItens[[#This Row],[Saldo]])/tabItens[[#This Row],[PontoPed]] ) ), 0 )</f>
        <v>0</v>
      </c>
      <c r="BD685" s="311">
        <f>ROUNDDOWN(IF( OR( AND(tabItens[[#This Row],[PontoPed]]&lt;tabItens[[#This Row],[Saldo]],tabItens[[#This Row],[Saldo]]&gt;0), tabItens[[#This Row],[PontoPed]]=0), 99, IF(AND(tabItens[[#This Row],[Saldo]]=0,tabItens[[#This Row],[PontoPed]]&gt;0), 0, (1-tabItens[[#This Row],[PctAb]])*10 ) ),0)</f>
        <v>99</v>
      </c>
      <c r="BE685" s="312">
        <f>MAX(ROUNDDOWN( IF(tabItens[[#This Row],[Abaixo]] &gt; 0,   tabItens[[#This Row],[Abaixo]] + (tabItens[[#This Row],[PontoMês]] * IF( OR( ISBLANK(tabItens[[#This Row],[ATA Nº/ANO]]), tabItens[[#This Row],[ATA Nº/ANO]] = ""),BE$2,BE$1)),0),0),0)</f>
        <v>0</v>
      </c>
      <c r="BF68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5" s="313">
        <f>SUMIF(Consumo!$C$3:$C$862,tabItens[[#This Row],[CÓDIGO]],Consumo!$E$3:$E$862)</f>
        <v>50</v>
      </c>
      <c r="BH685" s="314">
        <f>IF(AND(tabItens[[#This Row],[Pend]] &gt; 0,tabItens[[#This Row],[Consumo]] &lt;&gt; 0), tabItens[[#This Row],[Pend]] / tabItens[[#This Row],[Consumo]], 0 )</f>
        <v>2.0143421158649584E-3</v>
      </c>
      <c r="BI685" s="313"/>
      <c r="BJ685" s="313"/>
      <c r="BK685" s="315" t="s">
        <v>907</v>
      </c>
    </row>
    <row r="686" spans="1:63" x14ac:dyDescent="0.3">
      <c r="A686" s="336">
        <v>132290</v>
      </c>
      <c r="B686" s="277" t="s">
        <v>1864</v>
      </c>
      <c r="C686" s="337" t="s">
        <v>261</v>
      </c>
      <c r="D686" s="338">
        <v>0.6</v>
      </c>
      <c r="E686" s="339"/>
      <c r="F686" s="339"/>
      <c r="G686" s="339" t="s">
        <v>892</v>
      </c>
      <c r="H686" s="281">
        <v>2474</v>
      </c>
      <c r="I686" s="340">
        <v>103003</v>
      </c>
      <c r="J686" s="341">
        <v>0.6</v>
      </c>
      <c r="K686" s="342">
        <v>6084</v>
      </c>
      <c r="L686" s="285">
        <f>IF(tabItens[[#This Row],[Média]] &gt; 0, tabItens[[#This Row],[QTDE ATUAL]] / tabItens[[#This Row],[Média]],999.9)</f>
        <v>4.4403230631169608</v>
      </c>
      <c r="M686" s="286">
        <v>0</v>
      </c>
      <c r="N686" s="287">
        <f>tabItens[[#This Row],[VALOR UNIT.]] * tabItens[[#This Row],[LC]]</f>
        <v>0</v>
      </c>
      <c r="O686" s="344"/>
      <c r="P686" s="289"/>
      <c r="Q686" s="345"/>
      <c r="R686" s="343"/>
      <c r="S686" s="346"/>
      <c r="T686" s="292">
        <f>ROUNDDOWN(IFERROR(tabItens[[#This Row],[ATA DT.VALID.]] - $D$1,0) / 30,0)</f>
        <v>-1507</v>
      </c>
      <c r="U686" s="277" t="s">
        <v>960</v>
      </c>
      <c r="V686" s="293">
        <v>1</v>
      </c>
      <c r="W686" s="294" t="s">
        <v>905</v>
      </c>
      <c r="X686" s="295">
        <v>45</v>
      </c>
      <c r="Y686" s="296">
        <v>14</v>
      </c>
      <c r="Z686" s="297"/>
      <c r="AA686" s="298"/>
      <c r="AB686" s="299"/>
      <c r="AC686" s="299"/>
      <c r="AD686" s="298"/>
      <c r="AE686" s="299"/>
      <c r="AF686" s="292"/>
      <c r="AG686" s="300" t="s">
        <v>904</v>
      </c>
      <c r="AH686" s="301"/>
      <c r="AI686" s="292">
        <v>2646</v>
      </c>
      <c r="AJ686" s="301">
        <v>44967</v>
      </c>
      <c r="AK686" s="301">
        <v>42685</v>
      </c>
      <c r="AL686" s="301">
        <v>44959</v>
      </c>
      <c r="AM686" s="346"/>
      <c r="AN686" s="339"/>
      <c r="AO686" s="302" t="str">
        <f>_xlfn.IFNA(IF(VLOOKUP(tabItens[[#This Row],[CÓDIGO]],tabExcluirDoEstoque[#Data],1,FALSE),"sim",""),"")</f>
        <v/>
      </c>
      <c r="AP686" s="303" t="str">
        <f ca="1">IF(OR(ISBLANK(tabItens[[#This Row],[ATA DT.VALID.]]),tabItens[[#This Row],[ATA DT.VALID.]]="",tabItens[[#This Row],[ATA DT.VALID.]]=" "),"",IF(TYPE(tabItens[[#This Row],[ATA DT.VALID.]])=1,ROUNDUP((tabItens[[#This Row],[ATA DT.VALID.]]-TODAY())/7,0),""))</f>
        <v/>
      </c>
      <c r="AQ686" s="304"/>
      <c r="AR686" s="305" t="str">
        <f>IF(ISBLANK(tabItens[[#This Row],[CÓDIGO]]),"",IFERROR(VLOOKUP(tabItens[[#This Row],[CÓDIGO]],Consumo!$C$3:$AC$862,26,FALSE),0))</f>
        <v>09.2023</v>
      </c>
      <c r="AS686" s="306">
        <f>SUMIF(Consumo!$C$3:$C$862,tabItens[[#This Row],[CÓDIGO]],Consumo!$N$3:$N$862) + SUMIF(Consumo!$C$3:$C$862,tabItens[[#This Row],[CÓDIGO]],Consumo!$O$3:$O$862) + SUMIF(Consumo!$C$3:$C$862,tabItens[[#This Row],[CÓDIGO]],Consumo!$P$3:$P$862) + SUMIF(Consumo!$C$3:$C$862,tabItens[[#This Row],[CÓDIGO]],Consumo!$Q$3:$Q$862)</f>
        <v>1541</v>
      </c>
      <c r="AT686" s="306">
        <f>SUMIF(Consumo!$C$3:$C$862,tabItens[[#This Row],[CÓDIGO]],Consumo!$Z$3:$Z$862)</f>
        <v>7940</v>
      </c>
      <c r="AU686" s="307">
        <f>SUMIF(Consumo!$C$3:$C$862,tabItens[[#This Row],[CÓDIGO]],Consumo!$AA$3:$AA$862)</f>
        <v>3921</v>
      </c>
      <c r="AV686" s="308">
        <f>SUMIF(Consumo!$C$3:$C$862,tabItens[[#This Row],[CÓDIGO]],Consumo!$Y$3:$Y$862)</f>
        <v>557.16666666666663</v>
      </c>
      <c r="AW686" s="281">
        <f>tabItens[[#This Row],[QTDE ATUAL]] + tabItens[[#This Row],[RC QTDE]] + tabItens[[#This Row],[AF SALDO]] + tabItens[[#This Row],[Recentes]]</f>
        <v>2474</v>
      </c>
      <c r="AX686" s="309">
        <v>571</v>
      </c>
      <c r="AY686" s="309">
        <v>4</v>
      </c>
      <c r="AZ686" s="309">
        <f>IF(ISBLANK(tabItens[[#This Row],[CÓDIGO]]),"",tabItens[[#This Row],[PontoMês]] * (AZ$2+tabItens[[#This Row],[PontoQtM]]))</f>
        <v>2284</v>
      </c>
      <c r="BA686" s="308">
        <f>tabItens[[#This Row],[PontoPed]] - tabItens[[#This Row],[Saldo]] + (1/10)</f>
        <v>-189.9</v>
      </c>
      <c r="BB686" s="308">
        <f xml:space="preserve"> tabItens[[#This Row],[PontoMês]] * BB$2 - tabItens[[#This Row],[QTDE ATUAL]] - (1/10)</f>
        <v>-1903.1</v>
      </c>
      <c r="BC686" s="310">
        <f>IF( tabItens[[#This Row],[PontoPed]]&gt;0, IF(tabItens[[#This Row],[PontoPed]]&lt;1, 1, IF( tabItens[[#This Row],[Saldo]]&gt;tabItens[[#This Row],[PontoPed]], 0, (tabItens[[#This Row],[PontoPed]]-tabItens[[#This Row],[Saldo]])/tabItens[[#This Row],[PontoPed]] ) ), 0 )</f>
        <v>0</v>
      </c>
      <c r="BD686" s="311">
        <f>ROUNDDOWN(IF( OR( AND(tabItens[[#This Row],[PontoPed]]&lt;tabItens[[#This Row],[Saldo]],tabItens[[#This Row],[Saldo]]&gt;0), tabItens[[#This Row],[PontoPed]]=0), 99, IF(AND(tabItens[[#This Row],[Saldo]]=0,tabItens[[#This Row],[PontoPed]]&gt;0), 0, (1-tabItens[[#This Row],[PctAb]])*10 ) ),0)</f>
        <v>99</v>
      </c>
      <c r="BE686" s="312">
        <f>MAX(ROUNDDOWN( IF(tabItens[[#This Row],[Abaixo]] &gt; 0,   tabItens[[#This Row],[Abaixo]] + (tabItens[[#This Row],[PontoMês]] * IF( OR( ISBLANK(tabItens[[#This Row],[ATA Nº/ANO]]), tabItens[[#This Row],[ATA Nº/ANO]] = ""),BE$2,BE$1)),0),0),0)</f>
        <v>0</v>
      </c>
      <c r="BF68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6" s="313">
        <f>SUMIF(Consumo!$C$3:$C$862,tabItens[[#This Row],[CÓDIGO]],Consumo!$E$3:$E$862)</f>
        <v>2</v>
      </c>
      <c r="BH686" s="314">
        <f>IF(AND(tabItens[[#This Row],[Pend]] &gt; 0,tabItens[[#This Row],[Consumo]] &lt;&gt; 0), tabItens[[#This Row],[Pend]] / tabItens[[#This Row],[Consumo]], 0 )</f>
        <v>2.5188916876574307E-4</v>
      </c>
      <c r="BI686" s="313"/>
      <c r="BJ686" s="313"/>
      <c r="BK686" s="315" t="s">
        <v>907</v>
      </c>
    </row>
    <row r="687" spans="1:63" x14ac:dyDescent="0.3">
      <c r="A687" s="336">
        <v>132394</v>
      </c>
      <c r="B687" s="277" t="s">
        <v>1871</v>
      </c>
      <c r="C687" s="337" t="s">
        <v>261</v>
      </c>
      <c r="D687" s="338">
        <v>0.53</v>
      </c>
      <c r="E687" s="339"/>
      <c r="F687" s="339"/>
      <c r="G687" s="339" t="s">
        <v>892</v>
      </c>
      <c r="H687" s="281">
        <v>2790</v>
      </c>
      <c r="I687" s="340">
        <v>103003</v>
      </c>
      <c r="J687" s="341">
        <v>0.53</v>
      </c>
      <c r="K687" s="342">
        <v>6071</v>
      </c>
      <c r="L687" s="285">
        <f>IF(tabItens[[#This Row],[Média]] &gt; 0, tabItens[[#This Row],[QTDE ATUAL]] / tabItens[[#This Row],[Média]],999.9)</f>
        <v>5.0202429149797574</v>
      </c>
      <c r="M687" s="286">
        <v>0</v>
      </c>
      <c r="N687" s="287">
        <f>tabItens[[#This Row],[VALOR UNIT.]] * tabItens[[#This Row],[LC]]</f>
        <v>0</v>
      </c>
      <c r="O687" s="344"/>
      <c r="P687" s="289"/>
      <c r="Q687" s="345"/>
      <c r="R687" s="343"/>
      <c r="S687" s="346"/>
      <c r="T687" s="292">
        <f>ROUNDDOWN(IFERROR(tabItens[[#This Row],[ATA DT.VALID.]] - $D$1,0) / 30,0)</f>
        <v>-1507</v>
      </c>
      <c r="U687" s="277" t="s">
        <v>960</v>
      </c>
      <c r="V687" s="293">
        <v>1</v>
      </c>
      <c r="W687" s="294" t="s">
        <v>905</v>
      </c>
      <c r="X687" s="295">
        <v>45</v>
      </c>
      <c r="Y687" s="296">
        <v>14</v>
      </c>
      <c r="Z687" s="297"/>
      <c r="AA687" s="298"/>
      <c r="AB687" s="299"/>
      <c r="AC687" s="299"/>
      <c r="AD687" s="298"/>
      <c r="AE687" s="299"/>
      <c r="AF687" s="292"/>
      <c r="AG687" s="300" t="s">
        <v>904</v>
      </c>
      <c r="AH687" s="301"/>
      <c r="AI687" s="292">
        <v>2638</v>
      </c>
      <c r="AJ687" s="301">
        <v>44967</v>
      </c>
      <c r="AK687" s="301">
        <v>42765</v>
      </c>
      <c r="AL687" s="301">
        <v>44959</v>
      </c>
      <c r="AM687" s="346"/>
      <c r="AN687" s="339"/>
      <c r="AO687" s="302" t="str">
        <f>_xlfn.IFNA(IF(VLOOKUP(tabItens[[#This Row],[CÓDIGO]],tabExcluirDoEstoque[#Data],1,FALSE),"sim",""),"")</f>
        <v/>
      </c>
      <c r="AP687" s="303" t="str">
        <f ca="1">IF(OR(ISBLANK(tabItens[[#This Row],[ATA DT.VALID.]]),tabItens[[#This Row],[ATA DT.VALID.]]="",tabItens[[#This Row],[ATA DT.VALID.]]=" "),"",IF(TYPE(tabItens[[#This Row],[ATA DT.VALID.]])=1,ROUNDUP((tabItens[[#This Row],[ATA DT.VALID.]]-TODAY())/7,0),""))</f>
        <v/>
      </c>
      <c r="AQ687" s="304"/>
      <c r="AR687" s="305" t="str">
        <f>IF(ISBLANK(tabItens[[#This Row],[CÓDIGO]]),"",IFERROR(VLOOKUP(tabItens[[#This Row],[CÓDIGO]],Consumo!$C$3:$AC$862,26,FALSE),0))</f>
        <v>09.2023</v>
      </c>
      <c r="AS687" s="306">
        <f>SUMIF(Consumo!$C$3:$C$862,tabItens[[#This Row],[CÓDIGO]],Consumo!$N$3:$N$862) + SUMIF(Consumo!$C$3:$C$862,tabItens[[#This Row],[CÓDIGO]],Consumo!$O$3:$O$862) + SUMIF(Consumo!$C$3:$C$862,tabItens[[#This Row],[CÓDIGO]],Consumo!$P$3:$P$862) + SUMIF(Consumo!$C$3:$C$862,tabItens[[#This Row],[CÓDIGO]],Consumo!$Q$3:$Q$862)</f>
        <v>1546</v>
      </c>
      <c r="AT687" s="306">
        <f>SUMIF(Consumo!$C$3:$C$862,tabItens[[#This Row],[CÓDIGO]],Consumo!$Z$3:$Z$862)</f>
        <v>7914</v>
      </c>
      <c r="AU687" s="307">
        <f>SUMIF(Consumo!$C$3:$C$862,tabItens[[#This Row],[CÓDIGO]],Consumo!$AA$3:$AA$862)</f>
        <v>3897</v>
      </c>
      <c r="AV687" s="308">
        <f>SUMIF(Consumo!$C$3:$C$862,tabItens[[#This Row],[CÓDIGO]],Consumo!$Y$3:$Y$862)</f>
        <v>555.75</v>
      </c>
      <c r="AW687" s="281">
        <f>tabItens[[#This Row],[QTDE ATUAL]] + tabItens[[#This Row],[RC QTDE]] + tabItens[[#This Row],[AF SALDO]] + tabItens[[#This Row],[Recentes]]</f>
        <v>2790</v>
      </c>
      <c r="AX687" s="309">
        <v>582</v>
      </c>
      <c r="AY687" s="309">
        <v>4</v>
      </c>
      <c r="AZ687" s="309">
        <f>IF(ISBLANK(tabItens[[#This Row],[CÓDIGO]]),"",tabItens[[#This Row],[PontoMês]] * (AZ$2+tabItens[[#This Row],[PontoQtM]]))</f>
        <v>2328</v>
      </c>
      <c r="BA687" s="308">
        <f>tabItens[[#This Row],[PontoPed]] - tabItens[[#This Row],[Saldo]] + (1/10)</f>
        <v>-461.9</v>
      </c>
      <c r="BB687" s="308">
        <f xml:space="preserve"> tabItens[[#This Row],[PontoMês]] * BB$2 - tabItens[[#This Row],[QTDE ATUAL]] - (1/10)</f>
        <v>-2208.1</v>
      </c>
      <c r="BC687" s="310">
        <f>IF( tabItens[[#This Row],[PontoPed]]&gt;0, IF(tabItens[[#This Row],[PontoPed]]&lt;1, 1, IF( tabItens[[#This Row],[Saldo]]&gt;tabItens[[#This Row],[PontoPed]], 0, (tabItens[[#This Row],[PontoPed]]-tabItens[[#This Row],[Saldo]])/tabItens[[#This Row],[PontoPed]] ) ), 0 )</f>
        <v>0</v>
      </c>
      <c r="BD687" s="311">
        <f>ROUNDDOWN(IF( OR( AND(tabItens[[#This Row],[PontoPed]]&lt;tabItens[[#This Row],[Saldo]],tabItens[[#This Row],[Saldo]]&gt;0), tabItens[[#This Row],[PontoPed]]=0), 99, IF(AND(tabItens[[#This Row],[Saldo]]=0,tabItens[[#This Row],[PontoPed]]&gt;0), 0, (1-tabItens[[#This Row],[PctAb]])*10 ) ),0)</f>
        <v>99</v>
      </c>
      <c r="BE687" s="312">
        <f>MAX(ROUNDDOWN( IF(tabItens[[#This Row],[Abaixo]] &gt; 0,   tabItens[[#This Row],[Abaixo]] + (tabItens[[#This Row],[PontoMês]] * IF( OR( ISBLANK(tabItens[[#This Row],[ATA Nº/ANO]]), tabItens[[#This Row],[ATA Nº/ANO]] = ""),BE$2,BE$1)),0),0),0)</f>
        <v>0</v>
      </c>
      <c r="BF68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7" s="313">
        <f>SUMIF(Consumo!$C$3:$C$862,tabItens[[#This Row],[CÓDIGO]],Consumo!$E$3:$E$862)</f>
        <v>2</v>
      </c>
      <c r="BH687" s="314">
        <f>IF(AND(tabItens[[#This Row],[Pend]] &gt; 0,tabItens[[#This Row],[Consumo]] &lt;&gt; 0), tabItens[[#This Row],[Pend]] / tabItens[[#This Row],[Consumo]], 0 )</f>
        <v>2.5271670457417233E-4</v>
      </c>
      <c r="BI687" s="313"/>
      <c r="BJ687" s="313"/>
      <c r="BK687" s="315" t="s">
        <v>907</v>
      </c>
    </row>
    <row r="688" spans="1:63" x14ac:dyDescent="0.3">
      <c r="A688" s="336">
        <v>132395</v>
      </c>
      <c r="B688" s="277" t="s">
        <v>1872</v>
      </c>
      <c r="C688" s="337" t="s">
        <v>261</v>
      </c>
      <c r="D688" s="338">
        <v>0.56000000000000005</v>
      </c>
      <c r="E688" s="339"/>
      <c r="F688" s="339"/>
      <c r="G688" s="339" t="s">
        <v>892</v>
      </c>
      <c r="H688" s="281">
        <v>2592</v>
      </c>
      <c r="I688" s="340">
        <v>103003</v>
      </c>
      <c r="J688" s="341">
        <v>0.56000000000000005</v>
      </c>
      <c r="K688" s="342">
        <v>6128</v>
      </c>
      <c r="L688" s="285">
        <f>IF(tabItens[[#This Row],[Média]] &gt; 0, tabItens[[#This Row],[QTDE ATUAL]] / tabItens[[#This Row],[Média]],999.9)</f>
        <v>4.6086827678174549</v>
      </c>
      <c r="M688" s="286">
        <v>0</v>
      </c>
      <c r="N688" s="287">
        <f>tabItens[[#This Row],[VALOR UNIT.]] * tabItens[[#This Row],[LC]]</f>
        <v>0</v>
      </c>
      <c r="O688" s="344"/>
      <c r="P688" s="289"/>
      <c r="Q688" s="345"/>
      <c r="R688" s="343"/>
      <c r="S688" s="346"/>
      <c r="T688" s="292">
        <f>ROUNDDOWN(IFERROR(tabItens[[#This Row],[ATA DT.VALID.]] - $D$1,0) / 30,0)</f>
        <v>-1507</v>
      </c>
      <c r="U688" s="277" t="s">
        <v>960</v>
      </c>
      <c r="V688" s="293">
        <v>1</v>
      </c>
      <c r="W688" s="294" t="s">
        <v>905</v>
      </c>
      <c r="X688" s="295">
        <v>45</v>
      </c>
      <c r="Y688" s="296">
        <v>14</v>
      </c>
      <c r="Z688" s="297"/>
      <c r="AA688" s="298"/>
      <c r="AB688" s="299"/>
      <c r="AC688" s="299"/>
      <c r="AD688" s="298"/>
      <c r="AE688" s="299"/>
      <c r="AF688" s="292"/>
      <c r="AG688" s="300" t="s">
        <v>904</v>
      </c>
      <c r="AH688" s="301"/>
      <c r="AI688" s="292">
        <v>2668</v>
      </c>
      <c r="AJ688" s="301">
        <v>44967</v>
      </c>
      <c r="AK688" s="301">
        <v>42765</v>
      </c>
      <c r="AL688" s="301">
        <v>44959</v>
      </c>
      <c r="AM688" s="346"/>
      <c r="AN688" s="339"/>
      <c r="AO688" s="302" t="str">
        <f>_xlfn.IFNA(IF(VLOOKUP(tabItens[[#This Row],[CÓDIGO]],tabExcluirDoEstoque[#Data],1,FALSE),"sim",""),"")</f>
        <v/>
      </c>
      <c r="AP688" s="303" t="str">
        <f ca="1">IF(OR(ISBLANK(tabItens[[#This Row],[ATA DT.VALID.]]),tabItens[[#This Row],[ATA DT.VALID.]]="",tabItens[[#This Row],[ATA DT.VALID.]]=" "),"",IF(TYPE(tabItens[[#This Row],[ATA DT.VALID.]])=1,ROUNDUP((tabItens[[#This Row],[ATA DT.VALID.]]-TODAY())/7,0),""))</f>
        <v/>
      </c>
      <c r="AQ688" s="304"/>
      <c r="AR688" s="305" t="str">
        <f>IF(ISBLANK(tabItens[[#This Row],[CÓDIGO]]),"",IFERROR(VLOOKUP(tabItens[[#This Row],[CÓDIGO]],Consumo!$C$3:$AC$862,26,FALSE),0))</f>
        <v>09.2023</v>
      </c>
      <c r="AS688" s="306">
        <f>SUMIF(Consumo!$C$3:$C$862,tabItens[[#This Row],[CÓDIGO]],Consumo!$N$3:$N$862) + SUMIF(Consumo!$C$3:$C$862,tabItens[[#This Row],[CÓDIGO]],Consumo!$O$3:$O$862) + SUMIF(Consumo!$C$3:$C$862,tabItens[[#This Row],[CÓDIGO]],Consumo!$P$3:$P$862) + SUMIF(Consumo!$C$3:$C$862,tabItens[[#This Row],[CÓDIGO]],Consumo!$Q$3:$Q$862)</f>
        <v>1580</v>
      </c>
      <c r="AT688" s="306">
        <f>SUMIF(Consumo!$C$3:$C$862,tabItens[[#This Row],[CÓDIGO]],Consumo!$Z$3:$Z$862)</f>
        <v>8003</v>
      </c>
      <c r="AU688" s="307">
        <f>SUMIF(Consumo!$C$3:$C$862,tabItens[[#This Row],[CÓDIGO]],Consumo!$AA$3:$AA$862)</f>
        <v>3929</v>
      </c>
      <c r="AV688" s="308">
        <f>SUMIF(Consumo!$C$3:$C$862,tabItens[[#This Row],[CÓDIGO]],Consumo!$Y$3:$Y$862)</f>
        <v>562.41666666666663</v>
      </c>
      <c r="AW688" s="281">
        <f>tabItens[[#This Row],[QTDE ATUAL]] + tabItens[[#This Row],[RC QTDE]] + tabItens[[#This Row],[AF SALDO]] + tabItens[[#This Row],[Recentes]]</f>
        <v>2592</v>
      </c>
      <c r="AX688" s="309">
        <v>579</v>
      </c>
      <c r="AY688" s="309">
        <v>4</v>
      </c>
      <c r="AZ688" s="309">
        <f>IF(ISBLANK(tabItens[[#This Row],[CÓDIGO]]),"",tabItens[[#This Row],[PontoMês]] * (AZ$2+tabItens[[#This Row],[PontoQtM]]))</f>
        <v>2316</v>
      </c>
      <c r="BA688" s="308">
        <f>tabItens[[#This Row],[PontoPed]] - tabItens[[#This Row],[Saldo]] + (1/10)</f>
        <v>-275.89999999999998</v>
      </c>
      <c r="BB688" s="308">
        <f xml:space="preserve"> tabItens[[#This Row],[PontoMês]] * BB$2 - tabItens[[#This Row],[QTDE ATUAL]] - (1/10)</f>
        <v>-2013.1</v>
      </c>
      <c r="BC688" s="310">
        <f>IF( tabItens[[#This Row],[PontoPed]]&gt;0, IF(tabItens[[#This Row],[PontoPed]]&lt;1, 1, IF( tabItens[[#This Row],[Saldo]]&gt;tabItens[[#This Row],[PontoPed]], 0, (tabItens[[#This Row],[PontoPed]]-tabItens[[#This Row],[Saldo]])/tabItens[[#This Row],[PontoPed]] ) ), 0 )</f>
        <v>0</v>
      </c>
      <c r="BD688" s="311">
        <f>ROUNDDOWN(IF( OR( AND(tabItens[[#This Row],[PontoPed]]&lt;tabItens[[#This Row],[Saldo]],tabItens[[#This Row],[Saldo]]&gt;0), tabItens[[#This Row],[PontoPed]]=0), 99, IF(AND(tabItens[[#This Row],[Saldo]]=0,tabItens[[#This Row],[PontoPed]]&gt;0), 0, (1-tabItens[[#This Row],[PctAb]])*10 ) ),0)</f>
        <v>99</v>
      </c>
      <c r="BE688" s="312">
        <f>MAX(ROUNDDOWN( IF(tabItens[[#This Row],[Abaixo]] &gt; 0,   tabItens[[#This Row],[Abaixo]] + (tabItens[[#This Row],[PontoMês]] * IF( OR( ISBLANK(tabItens[[#This Row],[ATA Nº/ANO]]), tabItens[[#This Row],[ATA Nº/ANO]] = ""),BE$2,BE$1)),0),0),0)</f>
        <v>0</v>
      </c>
      <c r="BF68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8" s="313">
        <f>SUMIF(Consumo!$C$3:$C$862,tabItens[[#This Row],[CÓDIGO]],Consumo!$E$3:$E$862)</f>
        <v>2</v>
      </c>
      <c r="BH688" s="314">
        <f>IF(AND(tabItens[[#This Row],[Pend]] &gt; 0,tabItens[[#This Row],[Consumo]] &lt;&gt; 0), tabItens[[#This Row],[Pend]] / tabItens[[#This Row],[Consumo]], 0 )</f>
        <v>2.4990628514307136E-4</v>
      </c>
      <c r="BI688" s="313"/>
      <c r="BJ688" s="313"/>
      <c r="BK688" s="315" t="s">
        <v>907</v>
      </c>
    </row>
    <row r="689" spans="1:63" x14ac:dyDescent="0.3">
      <c r="A689" s="336">
        <v>132299</v>
      </c>
      <c r="B689" s="277" t="s">
        <v>1867</v>
      </c>
      <c r="C689" s="337" t="s">
        <v>270</v>
      </c>
      <c r="D689" s="338">
        <v>7.96</v>
      </c>
      <c r="E689" s="339"/>
      <c r="F689" s="339"/>
      <c r="G689" s="339" t="s">
        <v>892</v>
      </c>
      <c r="H689" s="281">
        <v>2283</v>
      </c>
      <c r="I689" s="340">
        <v>103003</v>
      </c>
      <c r="J689" s="341">
        <v>7.96</v>
      </c>
      <c r="K689" s="342">
        <v>3403</v>
      </c>
      <c r="L689" s="285">
        <f>IF(tabItens[[#This Row],[Média]] &gt; 0, tabItens[[#This Row],[QTDE ATUAL]] / tabItens[[#This Row],[Média]],999.9)</f>
        <v>8.9266862170087968</v>
      </c>
      <c r="M689" s="286">
        <v>0</v>
      </c>
      <c r="N689" s="287">
        <f>tabItens[[#This Row],[VALOR UNIT.]] * tabItens[[#This Row],[LC]]</f>
        <v>0</v>
      </c>
      <c r="O689" s="344"/>
      <c r="P689" s="289"/>
      <c r="Q689" s="345"/>
      <c r="R689" s="343"/>
      <c r="S689" s="346"/>
      <c r="T689" s="292">
        <f>ROUNDDOWN(IFERROR(tabItens[[#This Row],[ATA DT.VALID.]] - $D$1,0) / 30,0)</f>
        <v>-1507</v>
      </c>
      <c r="U689" s="277" t="s">
        <v>1868</v>
      </c>
      <c r="V689" s="293">
        <v>1</v>
      </c>
      <c r="W689" s="294" t="s">
        <v>905</v>
      </c>
      <c r="X689" s="295">
        <v>45</v>
      </c>
      <c r="Y689" s="296">
        <v>16</v>
      </c>
      <c r="Z689" s="297"/>
      <c r="AA689" s="298"/>
      <c r="AB689" s="299"/>
      <c r="AC689" s="299"/>
      <c r="AD689" s="298"/>
      <c r="AE689" s="299"/>
      <c r="AF689" s="292"/>
      <c r="AG689" s="300" t="s">
        <v>904</v>
      </c>
      <c r="AH689" s="301"/>
      <c r="AI689" s="292">
        <v>1396</v>
      </c>
      <c r="AJ689" s="301">
        <v>45020</v>
      </c>
      <c r="AK689" s="301">
        <v>42685</v>
      </c>
      <c r="AL689" s="301">
        <v>44998</v>
      </c>
      <c r="AM689" s="346"/>
      <c r="AN689" s="339"/>
      <c r="AO689" s="302" t="str">
        <f>_xlfn.IFNA(IF(VLOOKUP(tabItens[[#This Row],[CÓDIGO]],tabExcluirDoEstoque[#Data],1,FALSE),"sim",""),"")</f>
        <v/>
      </c>
      <c r="AP689" s="303" t="str">
        <f ca="1">IF(OR(ISBLANK(tabItens[[#This Row],[ATA DT.VALID.]]),tabItens[[#This Row],[ATA DT.VALID.]]="",tabItens[[#This Row],[ATA DT.VALID.]]=" "),"",IF(TYPE(tabItens[[#This Row],[ATA DT.VALID.]])=1,ROUNDUP((tabItens[[#This Row],[ATA DT.VALID.]]-TODAY())/7,0),""))</f>
        <v/>
      </c>
      <c r="AQ689" s="304"/>
      <c r="AR689" s="305" t="str">
        <f>IF(ISBLANK(tabItens[[#This Row],[CÓDIGO]]),"",IFERROR(VLOOKUP(tabItens[[#This Row],[CÓDIGO]],Consumo!$C$3:$AC$862,26,FALSE),0))</f>
        <v>09.2023</v>
      </c>
      <c r="AS689" s="306">
        <f>SUMIF(Consumo!$C$3:$C$862,tabItens[[#This Row],[CÓDIGO]],Consumo!$N$3:$N$862) + SUMIF(Consumo!$C$3:$C$862,tabItens[[#This Row],[CÓDIGO]],Consumo!$O$3:$O$862) + SUMIF(Consumo!$C$3:$C$862,tabItens[[#This Row],[CÓDIGO]],Consumo!$P$3:$P$862) + SUMIF(Consumo!$C$3:$C$862,tabItens[[#This Row],[CÓDIGO]],Consumo!$Q$3:$Q$862)</f>
        <v>529</v>
      </c>
      <c r="AT689" s="306">
        <f>SUMIF(Consumo!$C$3:$C$862,tabItens[[#This Row],[CÓDIGO]],Consumo!$Z$3:$Z$862)</f>
        <v>3972</v>
      </c>
      <c r="AU689" s="307">
        <f>SUMIF(Consumo!$C$3:$C$862,tabItens[[#This Row],[CÓDIGO]],Consumo!$AA$3:$AA$862)</f>
        <v>2639</v>
      </c>
      <c r="AV689" s="308">
        <f>SUMIF(Consumo!$C$3:$C$862,tabItens[[#This Row],[CÓDIGO]],Consumo!$Y$3:$Y$862)</f>
        <v>255.75</v>
      </c>
      <c r="AW689" s="281">
        <f>tabItens[[#This Row],[QTDE ATUAL]] + tabItens[[#This Row],[RC QTDE]] + tabItens[[#This Row],[AF SALDO]] + tabItens[[#This Row],[Recentes]]</f>
        <v>2283</v>
      </c>
      <c r="AX689" s="309">
        <v>14</v>
      </c>
      <c r="AY689" s="309">
        <v>4</v>
      </c>
      <c r="AZ689" s="309">
        <f>IF(ISBLANK(tabItens[[#This Row],[CÓDIGO]]),"",tabItens[[#This Row],[PontoMês]] * (AZ$2+tabItens[[#This Row],[PontoQtM]]))</f>
        <v>56</v>
      </c>
      <c r="BA689" s="308">
        <f>tabItens[[#This Row],[PontoPed]] - tabItens[[#This Row],[Saldo]] + (1/10)</f>
        <v>-2226.9</v>
      </c>
      <c r="BB689" s="308">
        <f xml:space="preserve"> tabItens[[#This Row],[PontoMês]] * BB$2 - tabItens[[#This Row],[QTDE ATUAL]] - (1/10)</f>
        <v>-2269.1</v>
      </c>
      <c r="BC689" s="310">
        <f>IF( tabItens[[#This Row],[PontoPed]]&gt;0, IF(tabItens[[#This Row],[PontoPed]]&lt;1, 1, IF( tabItens[[#This Row],[Saldo]]&gt;tabItens[[#This Row],[PontoPed]], 0, (tabItens[[#This Row],[PontoPed]]-tabItens[[#This Row],[Saldo]])/tabItens[[#This Row],[PontoPed]] ) ), 0 )</f>
        <v>0</v>
      </c>
      <c r="BD689" s="311">
        <f>ROUNDDOWN(IF( OR( AND(tabItens[[#This Row],[PontoPed]]&lt;tabItens[[#This Row],[Saldo]],tabItens[[#This Row],[Saldo]]&gt;0), tabItens[[#This Row],[PontoPed]]=0), 99, IF(AND(tabItens[[#This Row],[Saldo]]=0,tabItens[[#This Row],[PontoPed]]&gt;0), 0, (1-tabItens[[#This Row],[PctAb]])*10 ) ),0)</f>
        <v>99</v>
      </c>
      <c r="BE689" s="312">
        <f>MAX(ROUNDDOWN( IF(tabItens[[#This Row],[Abaixo]] &gt; 0,   tabItens[[#This Row],[Abaixo]] + (tabItens[[#This Row],[PontoMês]] * IF( OR( ISBLANK(tabItens[[#This Row],[ATA Nº/ANO]]), tabItens[[#This Row],[ATA Nº/ANO]] = ""),BE$2,BE$1)),0),0),0)</f>
        <v>0</v>
      </c>
      <c r="BF68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89" s="313">
        <f>SUMIF(Consumo!$C$3:$C$862,tabItens[[#This Row],[CÓDIGO]],Consumo!$E$3:$E$862)</f>
        <v>4</v>
      </c>
      <c r="BH689" s="314">
        <f>IF(AND(tabItens[[#This Row],[Pend]] &gt; 0,tabItens[[#This Row],[Consumo]] &lt;&gt; 0), tabItens[[#This Row],[Pend]] / tabItens[[#This Row],[Consumo]], 0 )</f>
        <v>1.0070493454179255E-3</v>
      </c>
      <c r="BI689" s="313"/>
      <c r="BJ689" s="313"/>
      <c r="BK689" s="315" t="s">
        <v>907</v>
      </c>
    </row>
    <row r="690" spans="1:63" x14ac:dyDescent="0.3">
      <c r="A690" s="336">
        <v>132300</v>
      </c>
      <c r="B690" s="277" t="s">
        <v>1869</v>
      </c>
      <c r="C690" s="337" t="s">
        <v>270</v>
      </c>
      <c r="D690" s="338">
        <v>10.37</v>
      </c>
      <c r="E690" s="339"/>
      <c r="F690" s="339"/>
      <c r="G690" s="339" t="s">
        <v>892</v>
      </c>
      <c r="H690" s="281">
        <v>3287</v>
      </c>
      <c r="I690" s="340">
        <v>103003</v>
      </c>
      <c r="J690" s="341">
        <v>10.37</v>
      </c>
      <c r="K690" s="342">
        <v>11385</v>
      </c>
      <c r="L690" s="285">
        <f>IF(tabItens[[#This Row],[Média]] &gt; 0, tabItens[[#This Row],[QTDE ATUAL]] / tabItens[[#This Row],[Média]],999.9)</f>
        <v>4.3661722382112016</v>
      </c>
      <c r="M690" s="286">
        <v>0</v>
      </c>
      <c r="N690" s="287">
        <f>tabItens[[#This Row],[VALOR UNIT.]] * tabItens[[#This Row],[LC]]</f>
        <v>0</v>
      </c>
      <c r="O690" s="344"/>
      <c r="P690" s="289"/>
      <c r="Q690" s="345"/>
      <c r="R690" s="343"/>
      <c r="S690" s="346"/>
      <c r="T690" s="292">
        <f>ROUNDDOWN(IFERROR(tabItens[[#This Row],[ATA DT.VALID.]] - $D$1,0) / 30,0)</f>
        <v>-1507</v>
      </c>
      <c r="U690" s="277" t="s">
        <v>1868</v>
      </c>
      <c r="V690" s="293">
        <v>1</v>
      </c>
      <c r="W690" s="294" t="s">
        <v>905</v>
      </c>
      <c r="X690" s="295">
        <v>45</v>
      </c>
      <c r="Y690" s="296">
        <v>16</v>
      </c>
      <c r="Z690" s="297">
        <v>6209</v>
      </c>
      <c r="AA690" s="298">
        <v>2023</v>
      </c>
      <c r="AB690" s="299">
        <v>1000</v>
      </c>
      <c r="AC690" s="299"/>
      <c r="AD690" s="298"/>
      <c r="AE690" s="299"/>
      <c r="AF690" s="292"/>
      <c r="AG690" s="300" t="s">
        <v>904</v>
      </c>
      <c r="AH690" s="301"/>
      <c r="AI690" s="292">
        <v>4394</v>
      </c>
      <c r="AJ690" s="301">
        <v>44956</v>
      </c>
      <c r="AK690" s="301">
        <v>42685</v>
      </c>
      <c r="AL690" s="301">
        <v>44910</v>
      </c>
      <c r="AM690" s="346"/>
      <c r="AN690" s="339"/>
      <c r="AO690" s="302" t="str">
        <f>_xlfn.IFNA(IF(VLOOKUP(tabItens[[#This Row],[CÓDIGO]],tabExcluirDoEstoque[#Data],1,FALSE),"sim",""),"")</f>
        <v/>
      </c>
      <c r="AP690" s="303" t="str">
        <f ca="1">IF(OR(ISBLANK(tabItens[[#This Row],[ATA DT.VALID.]]),tabItens[[#This Row],[ATA DT.VALID.]]="",tabItens[[#This Row],[ATA DT.VALID.]]=" "),"",IF(TYPE(tabItens[[#This Row],[ATA DT.VALID.]])=1,ROUNDUP((tabItens[[#This Row],[ATA DT.VALID.]]-TODAY())/7,0),""))</f>
        <v/>
      </c>
      <c r="AQ690" s="304"/>
      <c r="AR690" s="305" t="str">
        <f>IF(ISBLANK(tabItens[[#This Row],[CÓDIGO]]),"",IFERROR(VLOOKUP(tabItens[[#This Row],[CÓDIGO]],Consumo!$C$3:$AC$862,26,FALSE),0))</f>
        <v>09.2023</v>
      </c>
      <c r="AS690" s="306">
        <f>SUMIF(Consumo!$C$3:$C$862,tabItens[[#This Row],[CÓDIGO]],Consumo!$N$3:$N$862) + SUMIF(Consumo!$C$3:$C$862,tabItens[[#This Row],[CÓDIGO]],Consumo!$O$3:$O$862) + SUMIF(Consumo!$C$3:$C$862,tabItens[[#This Row],[CÓDIGO]],Consumo!$P$3:$P$862) + SUMIF(Consumo!$C$3:$C$862,tabItens[[#This Row],[CÓDIGO]],Consumo!$Q$3:$Q$862)</f>
        <v>1135</v>
      </c>
      <c r="AT690" s="306">
        <f>SUMIF(Consumo!$C$3:$C$862,tabItens[[#This Row],[CÓDIGO]],Consumo!$Z$3:$Z$862)</f>
        <v>12525</v>
      </c>
      <c r="AU690" s="307">
        <f>SUMIF(Consumo!$C$3:$C$862,tabItens[[#This Row],[CÓDIGO]],Consumo!$AA$3:$AA$862)</f>
        <v>9919</v>
      </c>
      <c r="AV690" s="308">
        <f>SUMIF(Consumo!$C$3:$C$862,tabItens[[#This Row],[CÓDIGO]],Consumo!$Y$3:$Y$862)</f>
        <v>752.83333333333337</v>
      </c>
      <c r="AW690" s="281">
        <f>tabItens[[#This Row],[QTDE ATUAL]] + tabItens[[#This Row],[RC QTDE]] + tabItens[[#This Row],[AF SALDO]] + tabItens[[#This Row],[Recentes]]</f>
        <v>4287</v>
      </c>
      <c r="AX690" s="309">
        <v>697</v>
      </c>
      <c r="AY690" s="309">
        <v>4</v>
      </c>
      <c r="AZ690" s="309">
        <f>IF(ISBLANK(tabItens[[#This Row],[CÓDIGO]]),"",tabItens[[#This Row],[PontoMês]] * (AZ$2+tabItens[[#This Row],[PontoQtM]]))</f>
        <v>2788</v>
      </c>
      <c r="BA690" s="308">
        <f>tabItens[[#This Row],[PontoPed]] - tabItens[[#This Row],[Saldo]] + (1/10)</f>
        <v>-1498.9</v>
      </c>
      <c r="BB690" s="308">
        <f xml:space="preserve"> tabItens[[#This Row],[PontoMês]] * BB$2 - tabItens[[#This Row],[QTDE ATUAL]] - (1/10)</f>
        <v>-2590.1</v>
      </c>
      <c r="BC690" s="310">
        <f>IF( tabItens[[#This Row],[PontoPed]]&gt;0, IF(tabItens[[#This Row],[PontoPed]]&lt;1, 1, IF( tabItens[[#This Row],[Saldo]]&gt;tabItens[[#This Row],[PontoPed]], 0, (tabItens[[#This Row],[PontoPed]]-tabItens[[#This Row],[Saldo]])/tabItens[[#This Row],[PontoPed]] ) ), 0 )</f>
        <v>0</v>
      </c>
      <c r="BD690" s="311">
        <f>ROUNDDOWN(IF( OR( AND(tabItens[[#This Row],[PontoPed]]&lt;tabItens[[#This Row],[Saldo]],tabItens[[#This Row],[Saldo]]&gt;0), tabItens[[#This Row],[PontoPed]]=0), 99, IF(AND(tabItens[[#This Row],[Saldo]]=0,tabItens[[#This Row],[PontoPed]]&gt;0), 0, (1-tabItens[[#This Row],[PctAb]])*10 ) ),0)</f>
        <v>99</v>
      </c>
      <c r="BE690" s="312">
        <f>MAX(ROUNDDOWN( IF(tabItens[[#This Row],[Abaixo]] &gt; 0,   tabItens[[#This Row],[Abaixo]] + (tabItens[[#This Row],[PontoMês]] * IF( OR( ISBLANK(tabItens[[#This Row],[ATA Nº/ANO]]), tabItens[[#This Row],[ATA Nº/ANO]] = ""),BE$2,BE$1)),0),0),0)</f>
        <v>0</v>
      </c>
      <c r="BF69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0" s="313">
        <f>SUMIF(Consumo!$C$3:$C$862,tabItens[[#This Row],[CÓDIGO]],Consumo!$E$3:$E$862)</f>
        <v>10</v>
      </c>
      <c r="BH690" s="314">
        <f>IF(AND(tabItens[[#This Row],[Pend]] &gt; 0,tabItens[[#This Row],[Consumo]] &lt;&gt; 0), tabItens[[#This Row],[Pend]] / tabItens[[#This Row],[Consumo]], 0 )</f>
        <v>7.9840319361277441E-4</v>
      </c>
      <c r="BI690" s="313"/>
      <c r="BJ690" s="313"/>
      <c r="BK690" s="315" t="s">
        <v>907</v>
      </c>
    </row>
    <row r="691" spans="1:63" x14ac:dyDescent="0.3">
      <c r="A691" s="336">
        <v>133788</v>
      </c>
      <c r="B691" s="277" t="s">
        <v>1898</v>
      </c>
      <c r="C691" s="337" t="s">
        <v>31</v>
      </c>
      <c r="D691" s="338">
        <v>1.3</v>
      </c>
      <c r="E691" s="339"/>
      <c r="F691" s="339"/>
      <c r="G691" s="339" t="s">
        <v>892</v>
      </c>
      <c r="H691" s="281">
        <v>385</v>
      </c>
      <c r="I691" s="340">
        <v>103003</v>
      </c>
      <c r="J691" s="341">
        <v>1.3</v>
      </c>
      <c r="K691" s="342">
        <v>1518</v>
      </c>
      <c r="L691" s="285">
        <f>IF(tabItens[[#This Row],[Média]] &gt; 0, tabItens[[#This Row],[QTDE ATUAL]] / tabItens[[#This Row],[Média]],999.9)</f>
        <v>2.8785046728971961</v>
      </c>
      <c r="M691" s="286">
        <v>0</v>
      </c>
      <c r="N691" s="287">
        <f>tabItens[[#This Row],[VALOR UNIT.]] * tabItens[[#This Row],[LC]]</f>
        <v>0</v>
      </c>
      <c r="O691" s="344"/>
      <c r="P691" s="289"/>
      <c r="Q691" s="345"/>
      <c r="R691" s="343"/>
      <c r="S691" s="346"/>
      <c r="T691" s="292">
        <f>ROUNDDOWN(IFERROR(tabItens[[#This Row],[ATA DT.VALID.]] - $D$1,0) / 30,0)</f>
        <v>-1507</v>
      </c>
      <c r="U691" s="277" t="s">
        <v>1868</v>
      </c>
      <c r="V691" s="293">
        <v>1</v>
      </c>
      <c r="W691" s="294" t="s">
        <v>905</v>
      </c>
      <c r="X691" s="295">
        <v>45</v>
      </c>
      <c r="Y691" s="296">
        <v>16</v>
      </c>
      <c r="Z691" s="297">
        <v>11430</v>
      </c>
      <c r="AA691" s="298">
        <v>2023</v>
      </c>
      <c r="AB691" s="299">
        <v>17710</v>
      </c>
      <c r="AC691" s="299"/>
      <c r="AD691" s="298"/>
      <c r="AE691" s="299"/>
      <c r="AF691" s="292"/>
      <c r="AG691" s="300" t="s">
        <v>904</v>
      </c>
      <c r="AH691" s="301"/>
      <c r="AI691" s="292">
        <v>3454</v>
      </c>
      <c r="AJ691" s="301" t="s">
        <v>892</v>
      </c>
      <c r="AK691" s="301">
        <v>43038</v>
      </c>
      <c r="AL691" s="301">
        <v>44896</v>
      </c>
      <c r="AM691" s="346"/>
      <c r="AN691" s="339"/>
      <c r="AO691" s="302" t="str">
        <f>_xlfn.IFNA(IF(VLOOKUP(tabItens[[#This Row],[CÓDIGO]],tabExcluirDoEstoque[#Data],1,FALSE),"sim",""),"")</f>
        <v/>
      </c>
      <c r="AP691" s="303" t="str">
        <f ca="1">IF(OR(ISBLANK(tabItens[[#This Row],[ATA DT.VALID.]]),tabItens[[#This Row],[ATA DT.VALID.]]="",tabItens[[#This Row],[ATA DT.VALID.]]=" "),"",IF(TYPE(tabItens[[#This Row],[ATA DT.VALID.]])=1,ROUNDUP((tabItens[[#This Row],[ATA DT.VALID.]]-TODAY())/7,0),""))</f>
        <v/>
      </c>
      <c r="AQ691" s="304"/>
      <c r="AR691" s="305" t="str">
        <f>IF(ISBLANK(tabItens[[#This Row],[CÓDIGO]]),"",IFERROR(VLOOKUP(tabItens[[#This Row],[CÓDIGO]],Consumo!$C$3:$AC$862,26,FALSE),0))</f>
        <v>09.2023</v>
      </c>
      <c r="AS691" s="306">
        <f>SUMIF(Consumo!$C$3:$C$862,tabItens[[#This Row],[CÓDIGO]],Consumo!$N$3:$N$862) + SUMIF(Consumo!$C$3:$C$862,tabItens[[#This Row],[CÓDIGO]],Consumo!$O$3:$O$862) + SUMIF(Consumo!$C$3:$C$862,tabItens[[#This Row],[CÓDIGO]],Consumo!$P$3:$P$862) + SUMIF(Consumo!$C$3:$C$862,tabItens[[#This Row],[CÓDIGO]],Consumo!$Q$3:$Q$862)</f>
        <v>385</v>
      </c>
      <c r="AT691" s="306">
        <f>SUMIF(Consumo!$C$3:$C$862,tabItens[[#This Row],[CÓDIGO]],Consumo!$Z$3:$Z$862)</f>
        <v>1792</v>
      </c>
      <c r="AU691" s="307">
        <f>SUMIF(Consumo!$C$3:$C$862,tabItens[[#This Row],[CÓDIGO]],Consumo!$AA$3:$AA$862)</f>
        <v>718</v>
      </c>
      <c r="AV691" s="308">
        <f>SUMIF(Consumo!$C$3:$C$862,tabItens[[#This Row],[CÓDIGO]],Consumo!$Y$3:$Y$862)</f>
        <v>133.75</v>
      </c>
      <c r="AW691" s="281">
        <f>tabItens[[#This Row],[QTDE ATUAL]] + tabItens[[#This Row],[RC QTDE]] + tabItens[[#This Row],[AF SALDO]] + tabItens[[#This Row],[Recentes]]</f>
        <v>18095</v>
      </c>
      <c r="AX691" s="309">
        <v>113</v>
      </c>
      <c r="AY691" s="309">
        <v>4</v>
      </c>
      <c r="AZ691" s="309">
        <f>IF(ISBLANK(tabItens[[#This Row],[CÓDIGO]]),"",tabItens[[#This Row],[PontoMês]] * (AZ$2+tabItens[[#This Row],[PontoQtM]]))</f>
        <v>452</v>
      </c>
      <c r="BA691" s="308">
        <f>tabItens[[#This Row],[PontoPed]] - tabItens[[#This Row],[Saldo]] + (1/10)</f>
        <v>-17642.900000000001</v>
      </c>
      <c r="BB691" s="308">
        <f xml:space="preserve"> tabItens[[#This Row],[PontoMês]] * BB$2 - tabItens[[#This Row],[QTDE ATUAL]] - (1/10)</f>
        <v>-272.10000000000002</v>
      </c>
      <c r="BC691" s="310">
        <f>IF( tabItens[[#This Row],[PontoPed]]&gt;0, IF(tabItens[[#This Row],[PontoPed]]&lt;1, 1, IF( tabItens[[#This Row],[Saldo]]&gt;tabItens[[#This Row],[PontoPed]], 0, (tabItens[[#This Row],[PontoPed]]-tabItens[[#This Row],[Saldo]])/tabItens[[#This Row],[PontoPed]] ) ), 0 )</f>
        <v>0</v>
      </c>
      <c r="BD691" s="311">
        <f>ROUNDDOWN(IF( OR( AND(tabItens[[#This Row],[PontoPed]]&lt;tabItens[[#This Row],[Saldo]],tabItens[[#This Row],[Saldo]]&gt;0), tabItens[[#This Row],[PontoPed]]=0), 99, IF(AND(tabItens[[#This Row],[Saldo]]=0,tabItens[[#This Row],[PontoPed]]&gt;0), 0, (1-tabItens[[#This Row],[PctAb]])*10 ) ),0)</f>
        <v>99</v>
      </c>
      <c r="BE691" s="312">
        <f>MAX(ROUNDDOWN( IF(tabItens[[#This Row],[Abaixo]] &gt; 0,   tabItens[[#This Row],[Abaixo]] + (tabItens[[#This Row],[PontoMês]] * IF( OR( ISBLANK(tabItens[[#This Row],[ATA Nº/ANO]]), tabItens[[#This Row],[ATA Nº/ANO]] = ""),BE$2,BE$1)),0),0),0)</f>
        <v>0</v>
      </c>
      <c r="BF69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1" s="313">
        <f>SUMIF(Consumo!$C$3:$C$862,tabItens[[#This Row],[CÓDIGO]],Consumo!$E$3:$E$862)</f>
        <v>0</v>
      </c>
      <c r="BH691" s="314">
        <f>IF(AND(tabItens[[#This Row],[Pend]] &gt; 0,tabItens[[#This Row],[Consumo]] &lt;&gt; 0), tabItens[[#This Row],[Pend]] / tabItens[[#This Row],[Consumo]], 0 )</f>
        <v>0</v>
      </c>
      <c r="BI691" s="313"/>
      <c r="BJ691" s="313"/>
      <c r="BK691" s="315" t="s">
        <v>907</v>
      </c>
    </row>
    <row r="692" spans="1:63" x14ac:dyDescent="0.3">
      <c r="A692" s="336">
        <v>133790</v>
      </c>
      <c r="B692" s="277" t="s">
        <v>1899</v>
      </c>
      <c r="C692" s="337" t="s">
        <v>31</v>
      </c>
      <c r="D692" s="338">
        <v>1.27</v>
      </c>
      <c r="E692" s="339"/>
      <c r="F692" s="339"/>
      <c r="G692" s="339" t="s">
        <v>892</v>
      </c>
      <c r="H692" s="281">
        <v>1493</v>
      </c>
      <c r="I692" s="340">
        <v>103003</v>
      </c>
      <c r="J692" s="341">
        <v>1.27</v>
      </c>
      <c r="K692" s="342">
        <v>935</v>
      </c>
      <c r="L692" s="285">
        <f>IF(tabItens[[#This Row],[Média]] &gt; 0, tabItens[[#This Row],[QTDE ATUAL]] / tabItens[[#This Row],[Média]],999.9)</f>
        <v>14.905158069883527</v>
      </c>
      <c r="M692" s="286">
        <v>0</v>
      </c>
      <c r="N692" s="287">
        <f>tabItens[[#This Row],[VALOR UNIT.]] * tabItens[[#This Row],[LC]]</f>
        <v>0</v>
      </c>
      <c r="O692" s="344"/>
      <c r="P692" s="289"/>
      <c r="Q692" s="345"/>
      <c r="R692" s="343"/>
      <c r="S692" s="346"/>
      <c r="T692" s="292">
        <f>ROUNDDOWN(IFERROR(tabItens[[#This Row],[ATA DT.VALID.]] - $D$1,0) / 30,0)</f>
        <v>-1507</v>
      </c>
      <c r="U692" s="277" t="s">
        <v>1868</v>
      </c>
      <c r="V692" s="293">
        <v>1</v>
      </c>
      <c r="W692" s="294" t="s">
        <v>905</v>
      </c>
      <c r="X692" s="295">
        <v>45</v>
      </c>
      <c r="Y692" s="296">
        <v>16</v>
      </c>
      <c r="Z692" s="297">
        <v>11430</v>
      </c>
      <c r="AA692" s="298">
        <v>2023</v>
      </c>
      <c r="AB692" s="299">
        <v>16409</v>
      </c>
      <c r="AC692" s="299"/>
      <c r="AD692" s="298"/>
      <c r="AE692" s="299"/>
      <c r="AF692" s="292"/>
      <c r="AG692" s="300" t="s">
        <v>904</v>
      </c>
      <c r="AH692" s="301"/>
      <c r="AI692" s="292">
        <v>3060</v>
      </c>
      <c r="AJ692" s="301" t="s">
        <v>892</v>
      </c>
      <c r="AK692" s="301">
        <v>43038</v>
      </c>
      <c r="AL692" s="301">
        <v>44896</v>
      </c>
      <c r="AM692" s="346"/>
      <c r="AN692" s="339"/>
      <c r="AO692" s="302" t="str">
        <f>_xlfn.IFNA(IF(VLOOKUP(tabItens[[#This Row],[CÓDIGO]],tabExcluirDoEstoque[#Data],1,FALSE),"sim",""),"")</f>
        <v/>
      </c>
      <c r="AP692" s="303" t="str">
        <f ca="1">IF(OR(ISBLANK(tabItens[[#This Row],[ATA DT.VALID.]]),tabItens[[#This Row],[ATA DT.VALID.]]="",tabItens[[#This Row],[ATA DT.VALID.]]=" "),"",IF(TYPE(tabItens[[#This Row],[ATA DT.VALID.]])=1,ROUNDUP((tabItens[[#This Row],[ATA DT.VALID.]]-TODAY())/7,0),""))</f>
        <v/>
      </c>
      <c r="AQ692" s="304"/>
      <c r="AR692" s="305" t="str">
        <f>IF(ISBLANK(tabItens[[#This Row],[CÓDIGO]]),"",IFERROR(VLOOKUP(tabItens[[#This Row],[CÓDIGO]],Consumo!$C$3:$AC$862,26,FALSE),0))</f>
        <v>09.2023</v>
      </c>
      <c r="AS692" s="306">
        <f>SUMIF(Consumo!$C$3:$C$862,tabItens[[#This Row],[CÓDIGO]],Consumo!$N$3:$N$862) + SUMIF(Consumo!$C$3:$C$862,tabItens[[#This Row],[CÓDIGO]],Consumo!$O$3:$O$862) + SUMIF(Consumo!$C$3:$C$862,tabItens[[#This Row],[CÓDIGO]],Consumo!$P$3:$P$862) + SUMIF(Consumo!$C$3:$C$862,tabItens[[#This Row],[CÓDIGO]],Consumo!$Q$3:$Q$862)</f>
        <v>395</v>
      </c>
      <c r="AT692" s="306">
        <f>SUMIF(Consumo!$C$3:$C$862,tabItens[[#This Row],[CÓDIGO]],Consumo!$Z$3:$Z$862)</f>
        <v>1209</v>
      </c>
      <c r="AU692" s="307">
        <f>SUMIF(Consumo!$C$3:$C$862,tabItens[[#This Row],[CÓDIGO]],Consumo!$AA$3:$AA$862)</f>
        <v>245</v>
      </c>
      <c r="AV692" s="308">
        <f>SUMIF(Consumo!$C$3:$C$862,tabItens[[#This Row],[CÓDIGO]],Consumo!$Y$3:$Y$862)</f>
        <v>100.16666666666667</v>
      </c>
      <c r="AW692" s="281">
        <f>tabItens[[#This Row],[QTDE ATUAL]] + tabItens[[#This Row],[RC QTDE]] + tabItens[[#This Row],[AF SALDO]] + tabItens[[#This Row],[Recentes]]</f>
        <v>17902</v>
      </c>
      <c r="AX692" s="309">
        <v>113</v>
      </c>
      <c r="AY692" s="309">
        <v>4</v>
      </c>
      <c r="AZ692" s="309">
        <f>IF(ISBLANK(tabItens[[#This Row],[CÓDIGO]]),"",tabItens[[#This Row],[PontoMês]] * (AZ$2+tabItens[[#This Row],[PontoQtM]]))</f>
        <v>452</v>
      </c>
      <c r="BA692" s="308">
        <f>tabItens[[#This Row],[PontoPed]] - tabItens[[#This Row],[Saldo]] + (1/10)</f>
        <v>-17449.900000000001</v>
      </c>
      <c r="BB692" s="308">
        <f xml:space="preserve"> tabItens[[#This Row],[PontoMês]] * BB$2 - tabItens[[#This Row],[QTDE ATUAL]] - (1/10)</f>
        <v>-1380.1</v>
      </c>
      <c r="BC692" s="310">
        <f>IF( tabItens[[#This Row],[PontoPed]]&gt;0, IF(tabItens[[#This Row],[PontoPed]]&lt;1, 1, IF( tabItens[[#This Row],[Saldo]]&gt;tabItens[[#This Row],[PontoPed]], 0, (tabItens[[#This Row],[PontoPed]]-tabItens[[#This Row],[Saldo]])/tabItens[[#This Row],[PontoPed]] ) ), 0 )</f>
        <v>0</v>
      </c>
      <c r="BD692" s="311">
        <f>ROUNDDOWN(IF( OR( AND(tabItens[[#This Row],[PontoPed]]&lt;tabItens[[#This Row],[Saldo]],tabItens[[#This Row],[Saldo]]&gt;0), tabItens[[#This Row],[PontoPed]]=0), 99, IF(AND(tabItens[[#This Row],[Saldo]]=0,tabItens[[#This Row],[PontoPed]]&gt;0), 0, (1-tabItens[[#This Row],[PctAb]])*10 ) ),0)</f>
        <v>99</v>
      </c>
      <c r="BE692" s="312">
        <f>MAX(ROUNDDOWN( IF(tabItens[[#This Row],[Abaixo]] &gt; 0,   tabItens[[#This Row],[Abaixo]] + (tabItens[[#This Row],[PontoMês]] * IF( OR( ISBLANK(tabItens[[#This Row],[ATA Nº/ANO]]), tabItens[[#This Row],[ATA Nº/ANO]] = ""),BE$2,BE$1)),0),0),0)</f>
        <v>0</v>
      </c>
      <c r="BF69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2" s="313">
        <f>SUMIF(Consumo!$C$3:$C$862,tabItens[[#This Row],[CÓDIGO]],Consumo!$E$3:$E$862)</f>
        <v>0</v>
      </c>
      <c r="BH692" s="314">
        <f>IF(AND(tabItens[[#This Row],[Pend]] &gt; 0,tabItens[[#This Row],[Consumo]] &lt;&gt; 0), tabItens[[#This Row],[Pend]] / tabItens[[#This Row],[Consumo]], 0 )</f>
        <v>0</v>
      </c>
      <c r="BI692" s="313"/>
      <c r="BJ692" s="313"/>
      <c r="BK692" s="315" t="s">
        <v>907</v>
      </c>
    </row>
    <row r="693" spans="1:63" x14ac:dyDescent="0.3">
      <c r="A693" s="336">
        <v>133791</v>
      </c>
      <c r="B693" s="277" t="s">
        <v>1900</v>
      </c>
      <c r="C693" s="337" t="s">
        <v>31</v>
      </c>
      <c r="D693" s="338">
        <v>1.95</v>
      </c>
      <c r="E693" s="339"/>
      <c r="F693" s="339"/>
      <c r="G693" s="339" t="s">
        <v>892</v>
      </c>
      <c r="H693" s="281">
        <v>1529</v>
      </c>
      <c r="I693" s="340">
        <v>103003</v>
      </c>
      <c r="J693" s="341">
        <v>1.95</v>
      </c>
      <c r="K693" s="342">
        <v>550</v>
      </c>
      <c r="L693" s="285">
        <f>IF(tabItens[[#This Row],[Média]] &gt; 0, tabItens[[#This Row],[QTDE ATUAL]] / tabItens[[#This Row],[Média]],999.9)</f>
        <v>25.412742382271468</v>
      </c>
      <c r="M693" s="286">
        <v>0</v>
      </c>
      <c r="N693" s="287">
        <f>tabItens[[#This Row],[VALOR UNIT.]] * tabItens[[#This Row],[LC]]</f>
        <v>0</v>
      </c>
      <c r="O693" s="344"/>
      <c r="P693" s="289"/>
      <c r="Q693" s="345"/>
      <c r="R693" s="343"/>
      <c r="S693" s="346"/>
      <c r="T693" s="292">
        <f>ROUNDDOWN(IFERROR(tabItens[[#This Row],[ATA DT.VALID.]] - $D$1,0) / 30,0)</f>
        <v>-1507</v>
      </c>
      <c r="U693" s="277" t="s">
        <v>1868</v>
      </c>
      <c r="V693" s="293">
        <v>1</v>
      </c>
      <c r="W693" s="294" t="s">
        <v>905</v>
      </c>
      <c r="X693" s="295">
        <v>45</v>
      </c>
      <c r="Y693" s="296">
        <v>16</v>
      </c>
      <c r="Z693" s="297">
        <v>11430</v>
      </c>
      <c r="AA693" s="298">
        <v>2023</v>
      </c>
      <c r="AB693" s="299">
        <v>22886</v>
      </c>
      <c r="AC693" s="299"/>
      <c r="AD693" s="298"/>
      <c r="AE693" s="299"/>
      <c r="AF693" s="292"/>
      <c r="AG693" s="300" t="s">
        <v>904</v>
      </c>
      <c r="AH693" s="301"/>
      <c r="AI693" s="292">
        <v>3552</v>
      </c>
      <c r="AJ693" s="301" t="s">
        <v>892</v>
      </c>
      <c r="AK693" s="301">
        <v>43038</v>
      </c>
      <c r="AL693" s="301">
        <v>44938</v>
      </c>
      <c r="AM693" s="346"/>
      <c r="AN693" s="339"/>
      <c r="AO693" s="302" t="str">
        <f>_xlfn.IFNA(IF(VLOOKUP(tabItens[[#This Row],[CÓDIGO]],tabExcluirDoEstoque[#Data],1,FALSE),"sim",""),"")</f>
        <v/>
      </c>
      <c r="AP693" s="303" t="str">
        <f ca="1">IF(OR(ISBLANK(tabItens[[#This Row],[ATA DT.VALID.]]),tabItens[[#This Row],[ATA DT.VALID.]]="",tabItens[[#This Row],[ATA DT.VALID.]]=" "),"",IF(TYPE(tabItens[[#This Row],[ATA DT.VALID.]])=1,ROUNDUP((tabItens[[#This Row],[ATA DT.VALID.]]-TODAY())/7,0),""))</f>
        <v/>
      </c>
      <c r="AQ693" s="304"/>
      <c r="AR693" s="305" t="str">
        <f>IF(ISBLANK(tabItens[[#This Row],[CÓDIGO]]),"",IFERROR(VLOOKUP(tabItens[[#This Row],[CÓDIGO]],Consumo!$C$3:$AC$862,26,FALSE),0))</f>
        <v>09.2023</v>
      </c>
      <c r="AS693" s="306">
        <f>SUMIF(Consumo!$C$3:$C$862,tabItens[[#This Row],[CÓDIGO]],Consumo!$N$3:$N$862) + SUMIF(Consumo!$C$3:$C$862,tabItens[[#This Row],[CÓDIGO]],Consumo!$O$3:$O$862) + SUMIF(Consumo!$C$3:$C$862,tabItens[[#This Row],[CÓDIGO]],Consumo!$P$3:$P$862) + SUMIF(Consumo!$C$3:$C$862,tabItens[[#This Row],[CÓDIGO]],Consumo!$Q$3:$Q$862)</f>
        <v>204</v>
      </c>
      <c r="AT693" s="306">
        <f>SUMIF(Consumo!$C$3:$C$862,tabItens[[#This Row],[CÓDIGO]],Consumo!$Z$3:$Z$862)</f>
        <v>733</v>
      </c>
      <c r="AU693" s="307">
        <f>SUMIF(Consumo!$C$3:$C$862,tabItens[[#This Row],[CÓDIGO]],Consumo!$AA$3:$AA$862)</f>
        <v>162</v>
      </c>
      <c r="AV693" s="308">
        <f>SUMIF(Consumo!$C$3:$C$862,tabItens[[#This Row],[CÓDIGO]],Consumo!$Y$3:$Y$862)</f>
        <v>60.166666666666664</v>
      </c>
      <c r="AW693" s="281">
        <f>tabItens[[#This Row],[QTDE ATUAL]] + tabItens[[#This Row],[RC QTDE]] + tabItens[[#This Row],[AF SALDO]] + tabItens[[#This Row],[Recentes]]</f>
        <v>24415</v>
      </c>
      <c r="AX693" s="309">
        <v>102</v>
      </c>
      <c r="AY693" s="309">
        <v>4</v>
      </c>
      <c r="AZ693" s="309">
        <f>IF(ISBLANK(tabItens[[#This Row],[CÓDIGO]]),"",tabItens[[#This Row],[PontoMês]] * (AZ$2+tabItens[[#This Row],[PontoQtM]]))</f>
        <v>408</v>
      </c>
      <c r="BA693" s="308">
        <f>tabItens[[#This Row],[PontoPed]] - tabItens[[#This Row],[Saldo]] + (1/10)</f>
        <v>-24006.9</v>
      </c>
      <c r="BB693" s="308">
        <f xml:space="preserve"> tabItens[[#This Row],[PontoMês]] * BB$2 - tabItens[[#This Row],[QTDE ATUAL]] - (1/10)</f>
        <v>-1427.1</v>
      </c>
      <c r="BC693" s="310">
        <f>IF( tabItens[[#This Row],[PontoPed]]&gt;0, IF(tabItens[[#This Row],[PontoPed]]&lt;1, 1, IF( tabItens[[#This Row],[Saldo]]&gt;tabItens[[#This Row],[PontoPed]], 0, (tabItens[[#This Row],[PontoPed]]-tabItens[[#This Row],[Saldo]])/tabItens[[#This Row],[PontoPed]] ) ), 0 )</f>
        <v>0</v>
      </c>
      <c r="BD693" s="311">
        <f>ROUNDDOWN(IF( OR( AND(tabItens[[#This Row],[PontoPed]]&lt;tabItens[[#This Row],[Saldo]],tabItens[[#This Row],[Saldo]]&gt;0), tabItens[[#This Row],[PontoPed]]=0), 99, IF(AND(tabItens[[#This Row],[Saldo]]=0,tabItens[[#This Row],[PontoPed]]&gt;0), 0, (1-tabItens[[#This Row],[PctAb]])*10 ) ),0)</f>
        <v>99</v>
      </c>
      <c r="BE693" s="312">
        <f>MAX(ROUNDDOWN( IF(tabItens[[#This Row],[Abaixo]] &gt; 0,   tabItens[[#This Row],[Abaixo]] + (tabItens[[#This Row],[PontoMês]] * IF( OR( ISBLANK(tabItens[[#This Row],[ATA Nº/ANO]]), tabItens[[#This Row],[ATA Nº/ANO]] = ""),BE$2,BE$1)),0),0),0)</f>
        <v>0</v>
      </c>
      <c r="BF69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3" s="313">
        <f>SUMIF(Consumo!$C$3:$C$862,tabItens[[#This Row],[CÓDIGO]],Consumo!$E$3:$E$862)</f>
        <v>0</v>
      </c>
      <c r="BH693" s="314">
        <f>IF(AND(tabItens[[#This Row],[Pend]] &gt; 0,tabItens[[#This Row],[Consumo]] &lt;&gt; 0), tabItens[[#This Row],[Pend]] / tabItens[[#This Row],[Consumo]], 0 )</f>
        <v>0</v>
      </c>
      <c r="BI693" s="313"/>
      <c r="BJ693" s="313"/>
      <c r="BK693" s="315" t="s">
        <v>907</v>
      </c>
    </row>
    <row r="694" spans="1:63" x14ac:dyDescent="0.3">
      <c r="A694" s="336">
        <v>140933</v>
      </c>
      <c r="B694" s="277" t="s">
        <v>2062</v>
      </c>
      <c r="C694" s="337" t="s">
        <v>264</v>
      </c>
      <c r="D694" s="338">
        <v>4.08</v>
      </c>
      <c r="E694" s="339"/>
      <c r="F694" s="339"/>
      <c r="G694" s="339" t="s">
        <v>892</v>
      </c>
      <c r="H694" s="281">
        <v>567</v>
      </c>
      <c r="I694" s="340">
        <v>103003</v>
      </c>
      <c r="J694" s="341">
        <v>4.08</v>
      </c>
      <c r="K694" s="342">
        <v>312</v>
      </c>
      <c r="L694" s="285">
        <f>IF(tabItens[[#This Row],[Média]] &gt; 0, tabItens[[#This Row],[QTDE ATUAL]] / tabItens[[#This Row],[Média]],999.9)</f>
        <v>24.923076923076923</v>
      </c>
      <c r="M694" s="286">
        <v>0</v>
      </c>
      <c r="N694" s="287">
        <f>tabItens[[#This Row],[VALOR UNIT.]] * tabItens[[#This Row],[LC]]</f>
        <v>0</v>
      </c>
      <c r="O694" s="344"/>
      <c r="P694" s="289"/>
      <c r="Q694" s="345"/>
      <c r="R694" s="343"/>
      <c r="S694" s="346"/>
      <c r="T694" s="292">
        <f>ROUNDDOWN(IFERROR(tabItens[[#This Row],[ATA DT.VALID.]] - $D$1,0) / 30,0)</f>
        <v>-1507</v>
      </c>
      <c r="U694" s="277" t="s">
        <v>1868</v>
      </c>
      <c r="V694" s="293">
        <v>1</v>
      </c>
      <c r="W694" s="294" t="s">
        <v>905</v>
      </c>
      <c r="X694" s="295">
        <v>45</v>
      </c>
      <c r="Y694" s="296">
        <v>16</v>
      </c>
      <c r="Z694" s="297"/>
      <c r="AA694" s="298"/>
      <c r="AB694" s="299"/>
      <c r="AC694" s="299"/>
      <c r="AD694" s="298"/>
      <c r="AE694" s="299"/>
      <c r="AF694" s="292"/>
      <c r="AG694" s="300" t="s">
        <v>904</v>
      </c>
      <c r="AH694" s="301"/>
      <c r="AI694" s="292">
        <v>104</v>
      </c>
      <c r="AJ694" s="301">
        <v>45014</v>
      </c>
      <c r="AK694" s="301">
        <v>44294</v>
      </c>
      <c r="AL694" s="301">
        <v>45140</v>
      </c>
      <c r="AM694" s="346"/>
      <c r="AN694" s="339"/>
      <c r="AO694" s="302" t="str">
        <f>_xlfn.IFNA(IF(VLOOKUP(tabItens[[#This Row],[CÓDIGO]],tabExcluirDoEstoque[#Data],1,FALSE),"sim",""),"")</f>
        <v/>
      </c>
      <c r="AP694" s="303" t="str">
        <f ca="1">IF(OR(ISBLANK(tabItens[[#This Row],[ATA DT.VALID.]]),tabItens[[#This Row],[ATA DT.VALID.]]="",tabItens[[#This Row],[ATA DT.VALID.]]=" "),"",IF(TYPE(tabItens[[#This Row],[ATA DT.VALID.]])=1,ROUNDUP((tabItens[[#This Row],[ATA DT.VALID.]]-TODAY())/7,0),""))</f>
        <v/>
      </c>
      <c r="AQ694" s="304"/>
      <c r="AR694" s="305" t="str">
        <f>IF(ISBLANK(tabItens[[#This Row],[CÓDIGO]]),"",IFERROR(VLOOKUP(tabItens[[#This Row],[CÓDIGO]],Consumo!$C$3:$AC$862,26,FALSE),0))</f>
        <v>09.2023</v>
      </c>
      <c r="AS694" s="306">
        <f>SUMIF(Consumo!$C$3:$C$862,tabItens[[#This Row],[CÓDIGO]],Consumo!$N$3:$N$862) + SUMIF(Consumo!$C$3:$C$862,tabItens[[#This Row],[CÓDIGO]],Consumo!$O$3:$O$862) + SUMIF(Consumo!$C$3:$C$862,tabItens[[#This Row],[CÓDIGO]],Consumo!$P$3:$P$862) + SUMIF(Consumo!$C$3:$C$862,tabItens[[#This Row],[CÓDIGO]],Consumo!$Q$3:$Q$862)</f>
        <v>275</v>
      </c>
      <c r="AT694" s="306">
        <f>SUMIF(Consumo!$C$3:$C$862,tabItens[[#This Row],[CÓDIGO]],Consumo!$Z$3:$Z$862)</f>
        <v>312</v>
      </c>
      <c r="AU694" s="307">
        <f>SUMIF(Consumo!$C$3:$C$862,tabItens[[#This Row],[CÓDIGO]],Consumo!$AA$3:$AA$862)</f>
        <v>164</v>
      </c>
      <c r="AV694" s="308">
        <f>SUMIF(Consumo!$C$3:$C$862,tabItens[[#This Row],[CÓDIGO]],Consumo!$Y$3:$Y$862)</f>
        <v>22.75</v>
      </c>
      <c r="AW694" s="281">
        <f>tabItens[[#This Row],[QTDE ATUAL]] + tabItens[[#This Row],[RC QTDE]] + tabItens[[#This Row],[AF SALDO]] + tabItens[[#This Row],[Recentes]]</f>
        <v>567</v>
      </c>
      <c r="AX694" s="309">
        <v>0</v>
      </c>
      <c r="AY694" s="309">
        <v>0</v>
      </c>
      <c r="AZ694" s="309">
        <f>IF(ISBLANK(tabItens[[#This Row],[CÓDIGO]]),"",tabItens[[#This Row],[PontoMês]] * (AZ$2+tabItens[[#This Row],[PontoQtM]]))</f>
        <v>0</v>
      </c>
      <c r="BA694" s="308">
        <f>tabItens[[#This Row],[PontoPed]] - tabItens[[#This Row],[Saldo]] + (1/10)</f>
        <v>-566.9</v>
      </c>
      <c r="BB694" s="308">
        <f xml:space="preserve"> tabItens[[#This Row],[PontoMês]] * BB$2 - tabItens[[#This Row],[QTDE ATUAL]] - (1/10)</f>
        <v>-567.1</v>
      </c>
      <c r="BC694" s="310">
        <f>IF( tabItens[[#This Row],[PontoPed]]&gt;0, IF(tabItens[[#This Row],[PontoPed]]&lt;1, 1, IF( tabItens[[#This Row],[Saldo]]&gt;tabItens[[#This Row],[PontoPed]], 0, (tabItens[[#This Row],[PontoPed]]-tabItens[[#This Row],[Saldo]])/tabItens[[#This Row],[PontoPed]] ) ), 0 )</f>
        <v>0</v>
      </c>
      <c r="BD694" s="311">
        <f>ROUNDDOWN(IF( OR( AND(tabItens[[#This Row],[PontoPed]]&lt;tabItens[[#This Row],[Saldo]],tabItens[[#This Row],[Saldo]]&gt;0), tabItens[[#This Row],[PontoPed]]=0), 99, IF(AND(tabItens[[#This Row],[Saldo]]=0,tabItens[[#This Row],[PontoPed]]&gt;0), 0, (1-tabItens[[#This Row],[PctAb]])*10 ) ),0)</f>
        <v>99</v>
      </c>
      <c r="BE694" s="312">
        <f>MAX(ROUNDDOWN( IF(tabItens[[#This Row],[Abaixo]] &gt; 0,   tabItens[[#This Row],[Abaixo]] + (tabItens[[#This Row],[PontoMês]] * IF( OR( ISBLANK(tabItens[[#This Row],[ATA Nº/ANO]]), tabItens[[#This Row],[ATA Nº/ANO]] = ""),BE$2,BE$1)),0),0),0)</f>
        <v>0</v>
      </c>
      <c r="BF69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4" s="313">
        <f>SUMIF(Consumo!$C$3:$C$862,tabItens[[#This Row],[CÓDIGO]],Consumo!$E$3:$E$862)</f>
        <v>0</v>
      </c>
      <c r="BH694" s="314">
        <f>IF(AND(tabItens[[#This Row],[Pend]] &gt; 0,tabItens[[#This Row],[Consumo]] &lt;&gt; 0), tabItens[[#This Row],[Pend]] / tabItens[[#This Row],[Consumo]], 0 )</f>
        <v>0</v>
      </c>
      <c r="BI694" s="313"/>
      <c r="BJ694" s="313"/>
      <c r="BK694" s="315" t="s">
        <v>907</v>
      </c>
    </row>
    <row r="695" spans="1:63" x14ac:dyDescent="0.3">
      <c r="A695" s="336">
        <v>16512</v>
      </c>
      <c r="B695" s="277" t="s">
        <v>1158</v>
      </c>
      <c r="C695" s="337" t="s">
        <v>270</v>
      </c>
      <c r="D695" s="338">
        <v>3.49</v>
      </c>
      <c r="E695" s="339"/>
      <c r="F695" s="339"/>
      <c r="G695" s="339" t="s">
        <v>892</v>
      </c>
      <c r="H695" s="281">
        <v>0</v>
      </c>
      <c r="I695" s="340">
        <v>103003</v>
      </c>
      <c r="J695" s="341">
        <v>3.49</v>
      </c>
      <c r="K695" s="342">
        <v>1063</v>
      </c>
      <c r="L695" s="285">
        <f>IF(tabItens[[#This Row],[Média]] &gt; 0, tabItens[[#This Row],[QTDE ATUAL]] / tabItens[[#This Row],[Média]],999.9)</f>
        <v>0</v>
      </c>
      <c r="M695" s="286">
        <v>0</v>
      </c>
      <c r="N695" s="287">
        <f>tabItens[[#This Row],[VALOR UNIT.]] * tabItens[[#This Row],[LC]]</f>
        <v>0</v>
      </c>
      <c r="O695" s="344"/>
      <c r="P695" s="289"/>
      <c r="Q695" s="345"/>
      <c r="R695" s="343"/>
      <c r="S695" s="346"/>
      <c r="T695" s="292">
        <f>ROUNDDOWN(IFERROR(tabItens[[#This Row],[ATA DT.VALID.]] - $D$1,0) / 30,0)</f>
        <v>-1507</v>
      </c>
      <c r="U695" s="277" t="s">
        <v>1079</v>
      </c>
      <c r="V695" s="293">
        <v>1</v>
      </c>
      <c r="W695" s="294" t="s">
        <v>905</v>
      </c>
      <c r="X695" s="295">
        <v>45</v>
      </c>
      <c r="Y695" s="296">
        <v>17</v>
      </c>
      <c r="Z695" s="297">
        <v>6978</v>
      </c>
      <c r="AA695" s="298">
        <v>2023</v>
      </c>
      <c r="AB695" s="299">
        <v>1100</v>
      </c>
      <c r="AC695" s="299"/>
      <c r="AD695" s="298"/>
      <c r="AE695" s="299"/>
      <c r="AF695" s="292"/>
      <c r="AG695" s="300" t="s">
        <v>904</v>
      </c>
      <c r="AH695" s="301"/>
      <c r="AI695" s="292">
        <v>362</v>
      </c>
      <c r="AJ695" s="301">
        <v>44942</v>
      </c>
      <c r="AK695" s="301" t="s">
        <v>892</v>
      </c>
      <c r="AL695" s="301">
        <v>44910</v>
      </c>
      <c r="AM695" s="346"/>
      <c r="AN695" s="339"/>
      <c r="AO695" s="302" t="str">
        <f>_xlfn.IFNA(IF(VLOOKUP(tabItens[[#This Row],[CÓDIGO]],tabExcluirDoEstoque[#Data],1,FALSE),"sim",""),"")</f>
        <v/>
      </c>
      <c r="AP695" s="303" t="str">
        <f ca="1">IF(OR(ISBLANK(tabItens[[#This Row],[ATA DT.VALID.]]),tabItens[[#This Row],[ATA DT.VALID.]]="",tabItens[[#This Row],[ATA DT.VALID.]]=" "),"",IF(TYPE(tabItens[[#This Row],[ATA DT.VALID.]])=1,ROUNDUP((tabItens[[#This Row],[ATA DT.VALID.]]-TODAY())/7,0),""))</f>
        <v/>
      </c>
      <c r="AQ695" s="304"/>
      <c r="AR695" s="305" t="str">
        <f>IF(ISBLANK(tabItens[[#This Row],[CÓDIGO]]),"",IFERROR(VLOOKUP(tabItens[[#This Row],[CÓDIGO]],Consumo!$C$3:$AC$862,26,FALSE),0))</f>
        <v>07.2023</v>
      </c>
      <c r="AS695" s="306">
        <f>SUMIF(Consumo!$C$3:$C$862,tabItens[[#This Row],[CÓDIGO]],Consumo!$N$3:$N$862) + SUMIF(Consumo!$C$3:$C$862,tabItens[[#This Row],[CÓDIGO]],Consumo!$O$3:$O$862) + SUMIF(Consumo!$C$3:$C$862,tabItens[[#This Row],[CÓDIGO]],Consumo!$P$3:$P$862) + SUMIF(Consumo!$C$3:$C$862,tabItens[[#This Row],[CÓDIGO]],Consumo!$Q$3:$Q$862)</f>
        <v>49</v>
      </c>
      <c r="AT695" s="306">
        <f>SUMIF(Consumo!$C$3:$C$862,tabItens[[#This Row],[CÓDIGO]],Consumo!$Z$3:$Z$862)</f>
        <v>1464</v>
      </c>
      <c r="AU695" s="307">
        <f>SUMIF(Consumo!$C$3:$C$862,tabItens[[#This Row],[CÓDIGO]],Consumo!$AA$3:$AA$862)</f>
        <v>474</v>
      </c>
      <c r="AV695" s="308">
        <f>SUMIF(Consumo!$C$3:$C$862,tabItens[[#This Row],[CÓDIGO]],Consumo!$Y$3:$Y$862)</f>
        <v>119.5</v>
      </c>
      <c r="AW695" s="281">
        <f>tabItens[[#This Row],[QTDE ATUAL]] + tabItens[[#This Row],[RC QTDE]] + tabItens[[#This Row],[AF SALDO]] + tabItens[[#This Row],[Recentes]]</f>
        <v>1100</v>
      </c>
      <c r="AX695" s="309">
        <v>179</v>
      </c>
      <c r="AY695" s="309">
        <v>4</v>
      </c>
      <c r="AZ695" s="309">
        <f>IF(ISBLANK(tabItens[[#This Row],[CÓDIGO]]),"",tabItens[[#This Row],[PontoMês]] * (AZ$2+tabItens[[#This Row],[PontoQtM]]))</f>
        <v>716</v>
      </c>
      <c r="BA695" s="308">
        <f>tabItens[[#This Row],[PontoPed]] - tabItens[[#This Row],[Saldo]] + (1/10)</f>
        <v>-383.9</v>
      </c>
      <c r="BB695" s="308">
        <f xml:space="preserve"> tabItens[[#This Row],[PontoMês]] * BB$2 - tabItens[[#This Row],[QTDE ATUAL]] - (1/10)</f>
        <v>178.9</v>
      </c>
      <c r="BC695" s="310">
        <f>IF( tabItens[[#This Row],[PontoPed]]&gt;0, IF(tabItens[[#This Row],[PontoPed]]&lt;1, 1, IF( tabItens[[#This Row],[Saldo]]&gt;tabItens[[#This Row],[PontoPed]], 0, (tabItens[[#This Row],[PontoPed]]-tabItens[[#This Row],[Saldo]])/tabItens[[#This Row],[PontoPed]] ) ), 0 )</f>
        <v>0</v>
      </c>
      <c r="BD695" s="311">
        <f>ROUNDDOWN(IF( OR( AND(tabItens[[#This Row],[PontoPed]]&lt;tabItens[[#This Row],[Saldo]],tabItens[[#This Row],[Saldo]]&gt;0), tabItens[[#This Row],[PontoPed]]=0), 99, IF(AND(tabItens[[#This Row],[Saldo]]=0,tabItens[[#This Row],[PontoPed]]&gt;0), 0, (1-tabItens[[#This Row],[PctAb]])*10 ) ),0)</f>
        <v>99</v>
      </c>
      <c r="BE695" s="312">
        <f>MAX(ROUNDDOWN( IF(tabItens[[#This Row],[Abaixo]] &gt; 0,   tabItens[[#This Row],[Abaixo]] + (tabItens[[#This Row],[PontoMês]] * IF( OR( ISBLANK(tabItens[[#This Row],[ATA Nº/ANO]]), tabItens[[#This Row],[ATA Nº/ANO]] = ""),BE$2,BE$1)),0),0),0)</f>
        <v>0</v>
      </c>
      <c r="BF69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5" s="313">
        <f>SUMIF(Consumo!$C$3:$C$862,tabItens[[#This Row],[CÓDIGO]],Consumo!$E$3:$E$862)</f>
        <v>377</v>
      </c>
      <c r="BH695" s="314">
        <f>IF(AND(tabItens[[#This Row],[Pend]] &gt; 0,tabItens[[#This Row],[Consumo]] &lt;&gt; 0), tabItens[[#This Row],[Pend]] / tabItens[[#This Row],[Consumo]], 0 )</f>
        <v>0.25751366120218577</v>
      </c>
      <c r="BI695" s="313"/>
      <c r="BJ695" s="313"/>
      <c r="BK695" s="315" t="s">
        <v>907</v>
      </c>
    </row>
    <row r="696" spans="1:63" x14ac:dyDescent="0.3">
      <c r="A696" s="336">
        <v>91250</v>
      </c>
      <c r="B696" s="277" t="s">
        <v>1571</v>
      </c>
      <c r="C696" s="337" t="s">
        <v>273</v>
      </c>
      <c r="D696" s="338">
        <v>0.64</v>
      </c>
      <c r="E696" s="339"/>
      <c r="F696" s="339"/>
      <c r="G696" s="339" t="s">
        <v>892</v>
      </c>
      <c r="H696" s="281">
        <v>665</v>
      </c>
      <c r="I696" s="340">
        <v>103003</v>
      </c>
      <c r="J696" s="341">
        <v>0.64</v>
      </c>
      <c r="K696" s="342">
        <v>42</v>
      </c>
      <c r="L696" s="285">
        <f>IF(tabItens[[#This Row],[Média]] &gt; 0, tabItens[[#This Row],[QTDE ATUAL]] / tabItens[[#This Row],[Média]],999.9)</f>
        <v>210</v>
      </c>
      <c r="M696" s="286">
        <v>0</v>
      </c>
      <c r="N696" s="287">
        <f>tabItens[[#This Row],[VALOR UNIT.]] * tabItens[[#This Row],[LC]]</f>
        <v>0</v>
      </c>
      <c r="O696" s="344"/>
      <c r="P696" s="289"/>
      <c r="Q696" s="345"/>
      <c r="R696" s="343"/>
      <c r="S696" s="346"/>
      <c r="T696" s="292">
        <f>ROUNDDOWN(IFERROR(tabItens[[#This Row],[ATA DT.VALID.]] - $D$1,0) / 30,0)</f>
        <v>-1507</v>
      </c>
      <c r="U696" s="277" t="s">
        <v>1079</v>
      </c>
      <c r="V696" s="293">
        <v>1</v>
      </c>
      <c r="W696" s="294" t="s">
        <v>905</v>
      </c>
      <c r="X696" s="295">
        <v>45</v>
      </c>
      <c r="Y696" s="296">
        <v>17</v>
      </c>
      <c r="Z696" s="297"/>
      <c r="AA696" s="298"/>
      <c r="AB696" s="299"/>
      <c r="AC696" s="299"/>
      <c r="AD696" s="298"/>
      <c r="AE696" s="299"/>
      <c r="AF696" s="292"/>
      <c r="AG696" s="300" t="s">
        <v>904</v>
      </c>
      <c r="AH696" s="301"/>
      <c r="AI696" s="292">
        <v>14</v>
      </c>
      <c r="AJ696" s="301">
        <v>44160</v>
      </c>
      <c r="AK696" s="301">
        <v>38820</v>
      </c>
      <c r="AL696" s="301">
        <v>44110</v>
      </c>
      <c r="AM696" s="346"/>
      <c r="AN696" s="339"/>
      <c r="AO696" s="302" t="str">
        <f>_xlfn.IFNA(IF(VLOOKUP(tabItens[[#This Row],[CÓDIGO]],tabExcluirDoEstoque[#Data],1,FALSE),"sim",""),"")</f>
        <v/>
      </c>
      <c r="AP696" s="303" t="str">
        <f ca="1">IF(OR(ISBLANK(tabItens[[#This Row],[ATA DT.VALID.]]),tabItens[[#This Row],[ATA DT.VALID.]]="",tabItens[[#This Row],[ATA DT.VALID.]]=" "),"",IF(TYPE(tabItens[[#This Row],[ATA DT.VALID.]])=1,ROUNDUP((tabItens[[#This Row],[ATA DT.VALID.]]-TODAY())/7,0),""))</f>
        <v/>
      </c>
      <c r="AQ696" s="304"/>
      <c r="AR696" s="305" t="str">
        <f>IF(ISBLANK(tabItens[[#This Row],[CÓDIGO]]),"",IFERROR(VLOOKUP(tabItens[[#This Row],[CÓDIGO]],Consumo!$C$3:$AC$862,26,FALSE),0))</f>
        <v>08.2023</v>
      </c>
      <c r="AS696" s="306">
        <f>SUMIF(Consumo!$C$3:$C$862,tabItens[[#This Row],[CÓDIGO]],Consumo!$N$3:$N$862) + SUMIF(Consumo!$C$3:$C$862,tabItens[[#This Row],[CÓDIGO]],Consumo!$O$3:$O$862) + SUMIF(Consumo!$C$3:$C$862,tabItens[[#This Row],[CÓDIGO]],Consumo!$P$3:$P$862) + SUMIF(Consumo!$C$3:$C$862,tabItens[[#This Row],[CÓDIGO]],Consumo!$Q$3:$Q$862)</f>
        <v>1</v>
      </c>
      <c r="AT696" s="306">
        <f>SUMIF(Consumo!$C$3:$C$862,tabItens[[#This Row],[CÓDIGO]],Consumo!$Z$3:$Z$862)</f>
        <v>42</v>
      </c>
      <c r="AU696" s="307">
        <f>SUMIF(Consumo!$C$3:$C$862,tabItens[[#This Row],[CÓDIGO]],Consumo!$AA$3:$AA$862)</f>
        <v>20</v>
      </c>
      <c r="AV696" s="308">
        <f>SUMIF(Consumo!$C$3:$C$862,tabItens[[#This Row],[CÓDIGO]],Consumo!$Y$3:$Y$862)</f>
        <v>3.1666666666666665</v>
      </c>
      <c r="AW696" s="281">
        <f>tabItens[[#This Row],[QTDE ATUAL]] + tabItens[[#This Row],[RC QTDE]] + tabItens[[#This Row],[AF SALDO]] + tabItens[[#This Row],[Recentes]]</f>
        <v>665</v>
      </c>
      <c r="AX696" s="309">
        <v>64</v>
      </c>
      <c r="AY696" s="309">
        <v>4</v>
      </c>
      <c r="AZ696" s="309">
        <f>IF(ISBLANK(tabItens[[#This Row],[CÓDIGO]]),"",tabItens[[#This Row],[PontoMês]] * (AZ$2+tabItens[[#This Row],[PontoQtM]]))</f>
        <v>256</v>
      </c>
      <c r="BA696" s="308">
        <f>tabItens[[#This Row],[PontoPed]] - tabItens[[#This Row],[Saldo]] + (1/10)</f>
        <v>-408.9</v>
      </c>
      <c r="BB696" s="308">
        <f xml:space="preserve"> tabItens[[#This Row],[PontoMês]] * BB$2 - tabItens[[#This Row],[QTDE ATUAL]] - (1/10)</f>
        <v>-601.1</v>
      </c>
      <c r="BC696" s="310">
        <f>IF( tabItens[[#This Row],[PontoPed]]&gt;0, IF(tabItens[[#This Row],[PontoPed]]&lt;1, 1, IF( tabItens[[#This Row],[Saldo]]&gt;tabItens[[#This Row],[PontoPed]], 0, (tabItens[[#This Row],[PontoPed]]-tabItens[[#This Row],[Saldo]])/tabItens[[#This Row],[PontoPed]] ) ), 0 )</f>
        <v>0</v>
      </c>
      <c r="BD696" s="311">
        <f>ROUNDDOWN(IF( OR( AND(tabItens[[#This Row],[PontoPed]]&lt;tabItens[[#This Row],[Saldo]],tabItens[[#This Row],[Saldo]]&gt;0), tabItens[[#This Row],[PontoPed]]=0), 99, IF(AND(tabItens[[#This Row],[Saldo]]=0,tabItens[[#This Row],[PontoPed]]&gt;0), 0, (1-tabItens[[#This Row],[PctAb]])*10 ) ),0)</f>
        <v>99</v>
      </c>
      <c r="BE696" s="312">
        <f>MAX(ROUNDDOWN( IF(tabItens[[#This Row],[Abaixo]] &gt; 0,   tabItens[[#This Row],[Abaixo]] + (tabItens[[#This Row],[PontoMês]] * IF( OR( ISBLANK(tabItens[[#This Row],[ATA Nº/ANO]]), tabItens[[#This Row],[ATA Nº/ANO]] = ""),BE$2,BE$1)),0),0),0)</f>
        <v>0</v>
      </c>
      <c r="BF69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6" s="313">
        <f>SUMIF(Consumo!$C$3:$C$862,tabItens[[#This Row],[CÓDIGO]],Consumo!$E$3:$E$862)</f>
        <v>0</v>
      </c>
      <c r="BH696" s="314">
        <f>IF(AND(tabItens[[#This Row],[Pend]] &gt; 0,tabItens[[#This Row],[Consumo]] &lt;&gt; 0), tabItens[[#This Row],[Pend]] / tabItens[[#This Row],[Consumo]], 0 )</f>
        <v>0</v>
      </c>
      <c r="BI696" s="313"/>
      <c r="BJ696" s="313"/>
      <c r="BK696" s="315" t="s">
        <v>907</v>
      </c>
    </row>
    <row r="697" spans="1:63" x14ac:dyDescent="0.3">
      <c r="A697" s="336">
        <v>80872</v>
      </c>
      <c r="B697" s="277" t="s">
        <v>1509</v>
      </c>
      <c r="C697" s="337" t="s">
        <v>654</v>
      </c>
      <c r="D697" s="338">
        <v>7.4</v>
      </c>
      <c r="E697" s="339"/>
      <c r="F697" s="339"/>
      <c r="G697" s="339" t="s">
        <v>892</v>
      </c>
      <c r="H697" s="281">
        <v>0</v>
      </c>
      <c r="I697" s="340">
        <v>103003</v>
      </c>
      <c r="J697" s="341">
        <v>7.4</v>
      </c>
      <c r="K697" s="342">
        <v>3239</v>
      </c>
      <c r="L697" s="285">
        <f>IF(tabItens[[#This Row],[Média]] &gt; 0, tabItens[[#This Row],[QTDE ATUAL]] / tabItens[[#This Row],[Média]],999.9)</f>
        <v>0</v>
      </c>
      <c r="M697" s="286">
        <v>0</v>
      </c>
      <c r="N697" s="287">
        <f>tabItens[[#This Row],[VALOR UNIT.]] * tabItens[[#This Row],[LC]]</f>
        <v>0</v>
      </c>
      <c r="O697" s="344"/>
      <c r="P697" s="289"/>
      <c r="Q697" s="345"/>
      <c r="R697" s="343"/>
      <c r="S697" s="346"/>
      <c r="T697" s="292">
        <f>ROUNDDOWN(IFERROR(tabItens[[#This Row],[ATA DT.VALID.]] - $D$1,0) / 30,0)</f>
        <v>-1507</v>
      </c>
      <c r="U697" s="277" t="s">
        <v>1497</v>
      </c>
      <c r="V697" s="293">
        <v>1</v>
      </c>
      <c r="W697" s="294" t="s">
        <v>905</v>
      </c>
      <c r="X697" s="295">
        <v>45</v>
      </c>
      <c r="Y697" s="296">
        <v>30</v>
      </c>
      <c r="Z697" s="297">
        <v>6978</v>
      </c>
      <c r="AA697" s="298">
        <v>2023</v>
      </c>
      <c r="AB697" s="299">
        <v>2300</v>
      </c>
      <c r="AC697" s="299"/>
      <c r="AD697" s="298"/>
      <c r="AE697" s="299"/>
      <c r="AF697" s="292"/>
      <c r="AG697" s="300" t="s">
        <v>904</v>
      </c>
      <c r="AH697" s="301"/>
      <c r="AI697" s="292">
        <v>1302</v>
      </c>
      <c r="AJ697" s="301">
        <v>44463</v>
      </c>
      <c r="AK697" s="301">
        <v>38196</v>
      </c>
      <c r="AL697" s="301">
        <v>45044</v>
      </c>
      <c r="AM697" s="346"/>
      <c r="AN697" s="339"/>
      <c r="AO697" s="302" t="str">
        <f>_xlfn.IFNA(IF(VLOOKUP(tabItens[[#This Row],[CÓDIGO]],tabExcluirDoEstoque[#Data],1,FALSE),"sim",""),"")</f>
        <v/>
      </c>
      <c r="AP697" s="303" t="str">
        <f ca="1">IF(OR(ISBLANK(tabItens[[#This Row],[ATA DT.VALID.]]),tabItens[[#This Row],[ATA DT.VALID.]]="",tabItens[[#This Row],[ATA DT.VALID.]]=" "),"",IF(TYPE(tabItens[[#This Row],[ATA DT.VALID.]])=1,ROUNDUP((tabItens[[#This Row],[ATA DT.VALID.]]-TODAY())/7,0),""))</f>
        <v/>
      </c>
      <c r="AQ697" s="304"/>
      <c r="AR697" s="305" t="str">
        <f>IF(ISBLANK(tabItens[[#This Row],[CÓDIGO]]),"",IFERROR(VLOOKUP(tabItens[[#This Row],[CÓDIGO]],Consumo!$C$3:$AC$862,26,FALSE),0))</f>
        <v>07.2023</v>
      </c>
      <c r="AS697" s="306">
        <f>SUMIF(Consumo!$C$3:$C$862,tabItens[[#This Row],[CÓDIGO]],Consumo!$N$3:$N$862) + SUMIF(Consumo!$C$3:$C$862,tabItens[[#This Row],[CÓDIGO]],Consumo!$O$3:$O$862) + SUMIF(Consumo!$C$3:$C$862,tabItens[[#This Row],[CÓDIGO]],Consumo!$P$3:$P$862) + SUMIF(Consumo!$C$3:$C$862,tabItens[[#This Row],[CÓDIGO]],Consumo!$Q$3:$Q$862)</f>
        <v>306</v>
      </c>
      <c r="AT697" s="306">
        <f>SUMIF(Consumo!$C$3:$C$862,tabItens[[#This Row],[CÓDIGO]],Consumo!$Z$3:$Z$862)</f>
        <v>4237</v>
      </c>
      <c r="AU697" s="307">
        <f>SUMIF(Consumo!$C$3:$C$862,tabItens[[#This Row],[CÓDIGO]],Consumo!$AA$3:$AA$862)</f>
        <v>1474</v>
      </c>
      <c r="AV697" s="308">
        <f>SUMIF(Consumo!$C$3:$C$862,tabItens[[#This Row],[CÓDIGO]],Consumo!$Y$3:$Y$862)</f>
        <v>322.5</v>
      </c>
      <c r="AW697" s="281">
        <f>tabItens[[#This Row],[QTDE ATUAL]] + tabItens[[#This Row],[RC QTDE]] + tabItens[[#This Row],[AF SALDO]] + tabItens[[#This Row],[Recentes]]</f>
        <v>2300</v>
      </c>
      <c r="AX697" s="309">
        <v>542</v>
      </c>
      <c r="AY697" s="309">
        <v>4</v>
      </c>
      <c r="AZ697" s="309">
        <f>IF(ISBLANK(tabItens[[#This Row],[CÓDIGO]]),"",tabItens[[#This Row],[PontoMês]] * (AZ$2+tabItens[[#This Row],[PontoQtM]]))</f>
        <v>2168</v>
      </c>
      <c r="BA697" s="308">
        <f>tabItens[[#This Row],[PontoPed]] - tabItens[[#This Row],[Saldo]] + (1/10)</f>
        <v>-131.9</v>
      </c>
      <c r="BB697" s="308">
        <f xml:space="preserve"> tabItens[[#This Row],[PontoMês]] * BB$2 - tabItens[[#This Row],[QTDE ATUAL]] - (1/10)</f>
        <v>541.9</v>
      </c>
      <c r="BC697" s="310">
        <f>IF( tabItens[[#This Row],[PontoPed]]&gt;0, IF(tabItens[[#This Row],[PontoPed]]&lt;1, 1, IF( tabItens[[#This Row],[Saldo]]&gt;tabItens[[#This Row],[PontoPed]], 0, (tabItens[[#This Row],[PontoPed]]-tabItens[[#This Row],[Saldo]])/tabItens[[#This Row],[PontoPed]] ) ), 0 )</f>
        <v>0</v>
      </c>
      <c r="BD697" s="311">
        <f>ROUNDDOWN(IF( OR( AND(tabItens[[#This Row],[PontoPed]]&lt;tabItens[[#This Row],[Saldo]],tabItens[[#This Row],[Saldo]]&gt;0), tabItens[[#This Row],[PontoPed]]=0), 99, IF(AND(tabItens[[#This Row],[Saldo]]=0,tabItens[[#This Row],[PontoPed]]&gt;0), 0, (1-tabItens[[#This Row],[PctAb]])*10 ) ),0)</f>
        <v>99</v>
      </c>
      <c r="BE697" s="312">
        <f>MAX(ROUNDDOWN( IF(tabItens[[#This Row],[Abaixo]] &gt; 0,   tabItens[[#This Row],[Abaixo]] + (tabItens[[#This Row],[PontoMês]] * IF( OR( ISBLANK(tabItens[[#This Row],[ATA Nº/ANO]]), tabItens[[#This Row],[ATA Nº/ANO]] = ""),BE$2,BE$1)),0),0),0)</f>
        <v>0</v>
      </c>
      <c r="BF69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7" s="313">
        <f>SUMIF(Consumo!$C$3:$C$862,tabItens[[#This Row],[CÓDIGO]],Consumo!$E$3:$E$862)</f>
        <v>332</v>
      </c>
      <c r="BH697" s="314">
        <f>IF(AND(tabItens[[#This Row],[Pend]] &gt; 0,tabItens[[#This Row],[Consumo]] &lt;&gt; 0), tabItens[[#This Row],[Pend]] / tabItens[[#This Row],[Consumo]], 0 )</f>
        <v>7.8357328298324286E-2</v>
      </c>
      <c r="BI697" s="313"/>
      <c r="BJ697" s="313"/>
      <c r="BK697" s="315" t="s">
        <v>907</v>
      </c>
    </row>
    <row r="698" spans="1:63" x14ac:dyDescent="0.3">
      <c r="A698" s="336">
        <v>135701</v>
      </c>
      <c r="B698" s="277" t="s">
        <v>1951</v>
      </c>
      <c r="C698" s="337" t="s">
        <v>31</v>
      </c>
      <c r="D698" s="338">
        <v>3.32</v>
      </c>
      <c r="E698" s="339"/>
      <c r="F698" s="339"/>
      <c r="G698" s="339" t="s">
        <v>892</v>
      </c>
      <c r="H698" s="281">
        <v>2006</v>
      </c>
      <c r="I698" s="340">
        <v>103003</v>
      </c>
      <c r="J698" s="341">
        <v>3.32</v>
      </c>
      <c r="K698" s="342">
        <v>122</v>
      </c>
      <c r="L698" s="285">
        <f>IF(tabItens[[#This Row],[Média]] &gt; 0, tabItens[[#This Row],[QTDE ATUAL]] / tabItens[[#This Row],[Média]],999.9)</f>
        <v>122.19289340101523</v>
      </c>
      <c r="M698" s="286">
        <v>0</v>
      </c>
      <c r="N698" s="287">
        <f>tabItens[[#This Row],[VALOR UNIT.]] * tabItens[[#This Row],[LC]]</f>
        <v>0</v>
      </c>
      <c r="O698" s="344"/>
      <c r="P698" s="289"/>
      <c r="Q698" s="345"/>
      <c r="R698" s="343"/>
      <c r="S698" s="346"/>
      <c r="T698" s="292">
        <f>ROUNDDOWN(IFERROR(tabItens[[#This Row],[ATA DT.VALID.]] - $D$1,0) / 30,0)</f>
        <v>-1507</v>
      </c>
      <c r="U698" s="277" t="s">
        <v>1952</v>
      </c>
      <c r="V698" s="293">
        <v>1</v>
      </c>
      <c r="W698" s="294"/>
      <c r="X698" s="295">
        <v>46</v>
      </c>
      <c r="Y698" s="296">
        <v>2</v>
      </c>
      <c r="Z698" s="297"/>
      <c r="AA698" s="298"/>
      <c r="AB698" s="299"/>
      <c r="AC698" s="299"/>
      <c r="AD698" s="298"/>
      <c r="AE698" s="299"/>
      <c r="AF698" s="292"/>
      <c r="AG698" s="300" t="s">
        <v>904</v>
      </c>
      <c r="AH698" s="301"/>
      <c r="AI698" s="292">
        <v>68</v>
      </c>
      <c r="AJ698" s="301" t="s">
        <v>892</v>
      </c>
      <c r="AK698" s="301">
        <v>43333</v>
      </c>
      <c r="AL698" s="301">
        <v>44525</v>
      </c>
      <c r="AM698" s="346"/>
      <c r="AN698" s="339"/>
      <c r="AO698" s="302" t="str">
        <f>_xlfn.IFNA(IF(VLOOKUP(tabItens[[#This Row],[CÓDIGO]],tabExcluirDoEstoque[#Data],1,FALSE),"sim",""),"")</f>
        <v/>
      </c>
      <c r="AP698" s="303" t="str">
        <f ca="1">IF(OR(ISBLANK(tabItens[[#This Row],[ATA DT.VALID.]]),tabItens[[#This Row],[ATA DT.VALID.]]="",tabItens[[#This Row],[ATA DT.VALID.]]=" "),"",IF(TYPE(tabItens[[#This Row],[ATA DT.VALID.]])=1,ROUNDUP((tabItens[[#This Row],[ATA DT.VALID.]]-TODAY())/7,0),""))</f>
        <v/>
      </c>
      <c r="AQ698" s="304"/>
      <c r="AR698" s="305" t="str">
        <f>IF(ISBLANK(tabItens[[#This Row],[CÓDIGO]]),"",IFERROR(VLOOKUP(tabItens[[#This Row],[CÓDIGO]],Consumo!$C$3:$AC$862,26,FALSE),0))</f>
        <v>09.2023</v>
      </c>
      <c r="AS698" s="306">
        <f>SUMIF(Consumo!$C$3:$C$862,tabItens[[#This Row],[CÓDIGO]],Consumo!$N$3:$N$862) + SUMIF(Consumo!$C$3:$C$862,tabItens[[#This Row],[CÓDIGO]],Consumo!$O$3:$O$862) + SUMIF(Consumo!$C$3:$C$862,tabItens[[#This Row],[CÓDIGO]],Consumo!$P$3:$P$862) + SUMIF(Consumo!$C$3:$C$862,tabItens[[#This Row],[CÓDIGO]],Consumo!$Q$3:$Q$862)</f>
        <v>66</v>
      </c>
      <c r="AT698" s="306">
        <f>SUMIF(Consumo!$C$3:$C$862,tabItens[[#This Row],[CÓDIGO]],Consumo!$Z$3:$Z$862)</f>
        <v>201</v>
      </c>
      <c r="AU698" s="307">
        <f>SUMIF(Consumo!$C$3:$C$862,tabItens[[#This Row],[CÓDIGO]],Consumo!$AA$3:$AA$862)</f>
        <v>32</v>
      </c>
      <c r="AV698" s="308">
        <f>SUMIF(Consumo!$C$3:$C$862,tabItens[[#This Row],[CÓDIGO]],Consumo!$Y$3:$Y$862)</f>
        <v>16.416666666666668</v>
      </c>
      <c r="AW698" s="281">
        <f>tabItens[[#This Row],[QTDE ATUAL]] + tabItens[[#This Row],[RC QTDE]] + tabItens[[#This Row],[AF SALDO]] + tabItens[[#This Row],[Recentes]]</f>
        <v>2006</v>
      </c>
      <c r="AX698" s="309">
        <v>127</v>
      </c>
      <c r="AY698" s="309">
        <v>4</v>
      </c>
      <c r="AZ698" s="309">
        <f>IF(ISBLANK(tabItens[[#This Row],[CÓDIGO]]),"",tabItens[[#This Row],[PontoMês]] * (AZ$2+tabItens[[#This Row],[PontoQtM]]))</f>
        <v>508</v>
      </c>
      <c r="BA698" s="308">
        <f>tabItens[[#This Row],[PontoPed]] - tabItens[[#This Row],[Saldo]] + (1/10)</f>
        <v>-1497.9</v>
      </c>
      <c r="BB698" s="308">
        <f xml:space="preserve"> tabItens[[#This Row],[PontoMês]] * BB$2 - tabItens[[#This Row],[QTDE ATUAL]] - (1/10)</f>
        <v>-1879.1</v>
      </c>
      <c r="BC698" s="310">
        <f>IF( tabItens[[#This Row],[PontoPed]]&gt;0, IF(tabItens[[#This Row],[PontoPed]]&lt;1, 1, IF( tabItens[[#This Row],[Saldo]]&gt;tabItens[[#This Row],[PontoPed]], 0, (tabItens[[#This Row],[PontoPed]]-tabItens[[#This Row],[Saldo]])/tabItens[[#This Row],[PontoPed]] ) ), 0 )</f>
        <v>0</v>
      </c>
      <c r="BD698" s="311">
        <f>ROUNDDOWN(IF( OR( AND(tabItens[[#This Row],[PontoPed]]&lt;tabItens[[#This Row],[Saldo]],tabItens[[#This Row],[Saldo]]&gt;0), tabItens[[#This Row],[PontoPed]]=0), 99, IF(AND(tabItens[[#This Row],[Saldo]]=0,tabItens[[#This Row],[PontoPed]]&gt;0), 0, (1-tabItens[[#This Row],[PctAb]])*10 ) ),0)</f>
        <v>99</v>
      </c>
      <c r="BE698" s="312">
        <f>MAX(ROUNDDOWN( IF(tabItens[[#This Row],[Abaixo]] &gt; 0,   tabItens[[#This Row],[Abaixo]] + (tabItens[[#This Row],[PontoMês]] * IF( OR( ISBLANK(tabItens[[#This Row],[ATA Nº/ANO]]), tabItens[[#This Row],[ATA Nº/ANO]] = ""),BE$2,BE$1)),0),0),0)</f>
        <v>0</v>
      </c>
      <c r="BF69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8" s="313">
        <f>SUMIF(Consumo!$C$3:$C$862,tabItens[[#This Row],[CÓDIGO]],Consumo!$E$3:$E$862)</f>
        <v>0</v>
      </c>
      <c r="BH698" s="314">
        <f>IF(AND(tabItens[[#This Row],[Pend]] &gt; 0,tabItens[[#This Row],[Consumo]] &lt;&gt; 0), tabItens[[#This Row],[Pend]] / tabItens[[#This Row],[Consumo]], 0 )</f>
        <v>0</v>
      </c>
      <c r="BI698" s="313"/>
      <c r="BJ698" s="313"/>
      <c r="BK698" s="315" t="s">
        <v>907</v>
      </c>
    </row>
    <row r="699" spans="1:63" x14ac:dyDescent="0.3">
      <c r="A699" s="336">
        <v>135303</v>
      </c>
      <c r="B699" s="277" t="s">
        <v>1947</v>
      </c>
      <c r="C699" s="337" t="s">
        <v>264</v>
      </c>
      <c r="D699" s="338">
        <v>56</v>
      </c>
      <c r="E699" s="339"/>
      <c r="F699" s="339"/>
      <c r="G699" s="339" t="s">
        <v>892</v>
      </c>
      <c r="H699" s="281">
        <v>106</v>
      </c>
      <c r="I699" s="340">
        <v>103003</v>
      </c>
      <c r="J699" s="341">
        <v>56</v>
      </c>
      <c r="K699" s="342">
        <v>34</v>
      </c>
      <c r="L699" s="285">
        <f>IF(tabItens[[#This Row],[Média]] &gt; 0, tabItens[[#This Row],[QTDE ATUAL]] / tabItens[[#This Row],[Média]],999.9)</f>
        <v>29.581395348837209</v>
      </c>
      <c r="M699" s="286">
        <v>0</v>
      </c>
      <c r="N699" s="287">
        <f>tabItens[[#This Row],[VALOR UNIT.]] * tabItens[[#This Row],[LC]]</f>
        <v>0</v>
      </c>
      <c r="O699" s="344"/>
      <c r="P699" s="289"/>
      <c r="Q699" s="345"/>
      <c r="R699" s="343"/>
      <c r="S699" s="346"/>
      <c r="T699" s="292">
        <f>ROUNDDOWN(IFERROR(tabItens[[#This Row],[ATA DT.VALID.]] - $D$1,0) / 30,0)</f>
        <v>-1507</v>
      </c>
      <c r="U699" s="277" t="s">
        <v>1948</v>
      </c>
      <c r="V699" s="293">
        <v>1</v>
      </c>
      <c r="W699" s="294" t="s">
        <v>2103</v>
      </c>
      <c r="X699" s="295">
        <v>49</v>
      </c>
      <c r="Y699" s="296">
        <v>7</v>
      </c>
      <c r="Z699" s="297"/>
      <c r="AA699" s="298"/>
      <c r="AB699" s="299"/>
      <c r="AC699" s="299"/>
      <c r="AD699" s="298"/>
      <c r="AE699" s="299"/>
      <c r="AF699" s="292"/>
      <c r="AG699" s="300" t="s">
        <v>904</v>
      </c>
      <c r="AH699" s="301"/>
      <c r="AI699" s="292">
        <v>16</v>
      </c>
      <c r="AJ699" s="301">
        <v>43866</v>
      </c>
      <c r="AK699" s="301">
        <v>43277</v>
      </c>
      <c r="AL699" s="301">
        <v>43826</v>
      </c>
      <c r="AM699" s="346"/>
      <c r="AN699" s="339"/>
      <c r="AO699" s="302" t="str">
        <f>_xlfn.IFNA(IF(VLOOKUP(tabItens[[#This Row],[CÓDIGO]],tabExcluirDoEstoque[#Data],1,FALSE),"sim",""),"")</f>
        <v/>
      </c>
      <c r="AP699" s="303" t="str">
        <f ca="1">IF(OR(ISBLANK(tabItens[[#This Row],[ATA DT.VALID.]]),tabItens[[#This Row],[ATA DT.VALID.]]="",tabItens[[#This Row],[ATA DT.VALID.]]=" "),"",IF(TYPE(tabItens[[#This Row],[ATA DT.VALID.]])=1,ROUNDUP((tabItens[[#This Row],[ATA DT.VALID.]]-TODAY())/7,0),""))</f>
        <v/>
      </c>
      <c r="AQ699" s="304"/>
      <c r="AR699" s="305" t="str">
        <f>IF(ISBLANK(tabItens[[#This Row],[CÓDIGO]]),"",IFERROR(VLOOKUP(tabItens[[#This Row],[CÓDIGO]],Consumo!$C$3:$AC$862,26,FALSE),0))</f>
        <v>07.2023</v>
      </c>
      <c r="AS699" s="306">
        <f>SUMIF(Consumo!$C$3:$C$862,tabItens[[#This Row],[CÓDIGO]],Consumo!$N$3:$N$862) + SUMIF(Consumo!$C$3:$C$862,tabItens[[#This Row],[CÓDIGO]],Consumo!$O$3:$O$862) + SUMIF(Consumo!$C$3:$C$862,tabItens[[#This Row],[CÓDIGO]],Consumo!$P$3:$P$862) + SUMIF(Consumo!$C$3:$C$862,tabItens[[#This Row],[CÓDIGO]],Consumo!$Q$3:$Q$862)</f>
        <v>7</v>
      </c>
      <c r="AT699" s="306">
        <f>SUMIF(Consumo!$C$3:$C$862,tabItens[[#This Row],[CÓDIGO]],Consumo!$Z$3:$Z$862)</f>
        <v>43</v>
      </c>
      <c r="AU699" s="307">
        <f>SUMIF(Consumo!$C$3:$C$862,tabItens[[#This Row],[CÓDIGO]],Consumo!$AA$3:$AA$862)</f>
        <v>8</v>
      </c>
      <c r="AV699" s="308">
        <f>SUMIF(Consumo!$C$3:$C$862,tabItens[[#This Row],[CÓDIGO]],Consumo!$Y$3:$Y$862)</f>
        <v>3.5833333333333335</v>
      </c>
      <c r="AW699" s="281">
        <f>tabItens[[#This Row],[QTDE ATUAL]] + tabItens[[#This Row],[RC QTDE]] + tabItens[[#This Row],[AF SALDO]] + tabItens[[#This Row],[Recentes]]</f>
        <v>106</v>
      </c>
      <c r="AX699" s="309">
        <v>4</v>
      </c>
      <c r="AY699" s="309">
        <v>4</v>
      </c>
      <c r="AZ699" s="309">
        <f>IF(ISBLANK(tabItens[[#This Row],[CÓDIGO]]),"",tabItens[[#This Row],[PontoMês]] * (AZ$2+tabItens[[#This Row],[PontoQtM]]))</f>
        <v>16</v>
      </c>
      <c r="BA699" s="308">
        <f>tabItens[[#This Row],[PontoPed]] - tabItens[[#This Row],[Saldo]] + (1/10)</f>
        <v>-89.9</v>
      </c>
      <c r="BB699" s="308">
        <f xml:space="preserve"> tabItens[[#This Row],[PontoMês]] * BB$2 - tabItens[[#This Row],[QTDE ATUAL]] - (1/10)</f>
        <v>-102.1</v>
      </c>
      <c r="BC699" s="310">
        <f>IF( tabItens[[#This Row],[PontoPed]]&gt;0, IF(tabItens[[#This Row],[PontoPed]]&lt;1, 1, IF( tabItens[[#This Row],[Saldo]]&gt;tabItens[[#This Row],[PontoPed]], 0, (tabItens[[#This Row],[PontoPed]]-tabItens[[#This Row],[Saldo]])/tabItens[[#This Row],[PontoPed]] ) ), 0 )</f>
        <v>0</v>
      </c>
      <c r="BD699" s="311">
        <f>ROUNDDOWN(IF( OR( AND(tabItens[[#This Row],[PontoPed]]&lt;tabItens[[#This Row],[Saldo]],tabItens[[#This Row],[Saldo]]&gt;0), tabItens[[#This Row],[PontoPed]]=0), 99, IF(AND(tabItens[[#This Row],[Saldo]]=0,tabItens[[#This Row],[PontoPed]]&gt;0), 0, (1-tabItens[[#This Row],[PctAb]])*10 ) ),0)</f>
        <v>99</v>
      </c>
      <c r="BE699" s="312">
        <f>MAX(ROUNDDOWN( IF(tabItens[[#This Row],[Abaixo]] &gt; 0,   tabItens[[#This Row],[Abaixo]] + (tabItens[[#This Row],[PontoMês]] * IF( OR( ISBLANK(tabItens[[#This Row],[ATA Nº/ANO]]), tabItens[[#This Row],[ATA Nº/ANO]] = ""),BE$2,BE$1)),0),0),0)</f>
        <v>0</v>
      </c>
      <c r="BF69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699" s="313">
        <f>SUMIF(Consumo!$C$3:$C$862,tabItens[[#This Row],[CÓDIGO]],Consumo!$E$3:$E$862)</f>
        <v>0</v>
      </c>
      <c r="BH699" s="314">
        <f>IF(AND(tabItens[[#This Row],[Pend]] &gt; 0,tabItens[[#This Row],[Consumo]] &lt;&gt; 0), tabItens[[#This Row],[Pend]] / tabItens[[#This Row],[Consumo]], 0 )</f>
        <v>0</v>
      </c>
      <c r="BI699" s="313"/>
      <c r="BJ699" s="313"/>
      <c r="BK699" s="315" t="s">
        <v>907</v>
      </c>
    </row>
    <row r="700" spans="1:63" x14ac:dyDescent="0.3">
      <c r="A700" s="336">
        <v>106129</v>
      </c>
      <c r="B700" s="277" t="s">
        <v>1671</v>
      </c>
      <c r="C700" s="337" t="s">
        <v>264</v>
      </c>
      <c r="D700" s="338">
        <v>92.9</v>
      </c>
      <c r="E700" s="339"/>
      <c r="F700" s="339"/>
      <c r="G700" s="339" t="s">
        <v>892</v>
      </c>
      <c r="H700" s="281">
        <v>1</v>
      </c>
      <c r="I700" s="340">
        <v>103003</v>
      </c>
      <c r="J700" s="341">
        <v>92.9</v>
      </c>
      <c r="K700" s="342">
        <v>15</v>
      </c>
      <c r="L700" s="285">
        <f>IF(tabItens[[#This Row],[Média]] &gt; 0, tabItens[[#This Row],[QTDE ATUAL]] / tabItens[[#This Row],[Média]],999.9)</f>
        <v>0.8571428571428571</v>
      </c>
      <c r="M700" s="286">
        <v>0</v>
      </c>
      <c r="N700" s="287">
        <f>tabItens[[#This Row],[VALOR UNIT.]] * tabItens[[#This Row],[LC]]</f>
        <v>0</v>
      </c>
      <c r="O700" s="344"/>
      <c r="P700" s="289"/>
      <c r="Q700" s="345"/>
      <c r="R700" s="343"/>
      <c r="S700" s="346"/>
      <c r="T700" s="292">
        <f>ROUNDDOWN(IFERROR(tabItens[[#This Row],[ATA DT.VALID.]] - $D$1,0) / 30,0)</f>
        <v>-1507</v>
      </c>
      <c r="U700" s="277" t="s">
        <v>1672</v>
      </c>
      <c r="V700" s="293">
        <v>1</v>
      </c>
      <c r="W700" s="294" t="s">
        <v>903</v>
      </c>
      <c r="X700" s="295">
        <v>50</v>
      </c>
      <c r="Y700" s="296">
        <v>2</v>
      </c>
      <c r="Z700" s="297">
        <v>2391</v>
      </c>
      <c r="AA700" s="298">
        <v>2023</v>
      </c>
      <c r="AB700" s="299">
        <v>5</v>
      </c>
      <c r="AC700" s="299"/>
      <c r="AD700" s="298"/>
      <c r="AE700" s="299"/>
      <c r="AF700" s="292"/>
      <c r="AG700" s="300" t="s">
        <v>904</v>
      </c>
      <c r="AH700" s="301"/>
      <c r="AI700" s="292">
        <v>6</v>
      </c>
      <c r="AJ700" s="301">
        <v>44186</v>
      </c>
      <c r="AK700" s="301">
        <v>39562</v>
      </c>
      <c r="AL700" s="301">
        <v>44176</v>
      </c>
      <c r="AM700" s="346"/>
      <c r="AN700" s="339"/>
      <c r="AO700" s="302" t="str">
        <f>_xlfn.IFNA(IF(VLOOKUP(tabItens[[#This Row],[CÓDIGO]],tabExcluirDoEstoque[#Data],1,FALSE),"sim",""),"")</f>
        <v/>
      </c>
      <c r="AP700" s="303" t="str">
        <f ca="1">IF(OR(ISBLANK(tabItens[[#This Row],[ATA DT.VALID.]]),tabItens[[#This Row],[ATA DT.VALID.]]="",tabItens[[#This Row],[ATA DT.VALID.]]=" "),"",IF(TYPE(tabItens[[#This Row],[ATA DT.VALID.]])=1,ROUNDUP((tabItens[[#This Row],[ATA DT.VALID.]]-TODAY())/7,0),""))</f>
        <v/>
      </c>
      <c r="AQ700" s="304"/>
      <c r="AR700" s="305" t="str">
        <f>IF(ISBLANK(tabItens[[#This Row],[CÓDIGO]]),"",IFERROR(VLOOKUP(tabItens[[#This Row],[CÓDIGO]],Consumo!$C$3:$AC$862,26,FALSE),0))</f>
        <v>04.2023</v>
      </c>
      <c r="AS700" s="306">
        <f>SUMIF(Consumo!$C$3:$C$862,tabItens[[#This Row],[CÓDIGO]],Consumo!$N$3:$N$862) + SUMIF(Consumo!$C$3:$C$862,tabItens[[#This Row],[CÓDIGO]],Consumo!$O$3:$O$862) + SUMIF(Consumo!$C$3:$C$862,tabItens[[#This Row],[CÓDIGO]],Consumo!$P$3:$P$862) + SUMIF(Consumo!$C$3:$C$862,tabItens[[#This Row],[CÓDIGO]],Consumo!$Q$3:$Q$862)</f>
        <v>0</v>
      </c>
      <c r="AT700" s="306">
        <f>SUMIF(Consumo!$C$3:$C$862,tabItens[[#This Row],[CÓDIGO]],Consumo!$Z$3:$Z$862)</f>
        <v>15</v>
      </c>
      <c r="AU700" s="307">
        <f>SUMIF(Consumo!$C$3:$C$862,tabItens[[#This Row],[CÓDIGO]],Consumo!$AA$3:$AA$862)</f>
        <v>6</v>
      </c>
      <c r="AV700" s="308">
        <f>SUMIF(Consumo!$C$3:$C$862,tabItens[[#This Row],[CÓDIGO]],Consumo!$Y$3:$Y$862)</f>
        <v>1.1666666666666667</v>
      </c>
      <c r="AW700" s="281">
        <f>tabItens[[#This Row],[QTDE ATUAL]] + tabItens[[#This Row],[RC QTDE]] + tabItens[[#This Row],[AF SALDO]] + tabItens[[#This Row],[Recentes]]</f>
        <v>6</v>
      </c>
      <c r="AX700" s="309">
        <v>1</v>
      </c>
      <c r="AY700" s="309">
        <v>4</v>
      </c>
      <c r="AZ700" s="309">
        <f>IF(ISBLANK(tabItens[[#This Row],[CÓDIGO]]),"",tabItens[[#This Row],[PontoMês]] * (AZ$2+tabItens[[#This Row],[PontoQtM]]))</f>
        <v>4</v>
      </c>
      <c r="BA700" s="308">
        <f>tabItens[[#This Row],[PontoPed]] - tabItens[[#This Row],[Saldo]] + (1/10)</f>
        <v>-1.9</v>
      </c>
      <c r="BB700" s="308">
        <f xml:space="preserve"> tabItens[[#This Row],[PontoMês]] * BB$2 - tabItens[[#This Row],[QTDE ATUAL]] - (1/10)</f>
        <v>-0.1</v>
      </c>
      <c r="BC700" s="310">
        <f>IF( tabItens[[#This Row],[PontoPed]]&gt;0, IF(tabItens[[#This Row],[PontoPed]]&lt;1, 1, IF( tabItens[[#This Row],[Saldo]]&gt;tabItens[[#This Row],[PontoPed]], 0, (tabItens[[#This Row],[PontoPed]]-tabItens[[#This Row],[Saldo]])/tabItens[[#This Row],[PontoPed]] ) ), 0 )</f>
        <v>0</v>
      </c>
      <c r="BD700" s="311">
        <f>ROUNDDOWN(IF( OR( AND(tabItens[[#This Row],[PontoPed]]&lt;tabItens[[#This Row],[Saldo]],tabItens[[#This Row],[Saldo]]&gt;0), tabItens[[#This Row],[PontoPed]]=0), 99, IF(AND(tabItens[[#This Row],[Saldo]]=0,tabItens[[#This Row],[PontoPed]]&gt;0), 0, (1-tabItens[[#This Row],[PctAb]])*10 ) ),0)</f>
        <v>99</v>
      </c>
      <c r="BE700" s="312">
        <f>MAX(ROUNDDOWN( IF(tabItens[[#This Row],[Abaixo]] &gt; 0,   tabItens[[#This Row],[Abaixo]] + (tabItens[[#This Row],[PontoMês]] * IF( OR( ISBLANK(tabItens[[#This Row],[ATA Nº/ANO]]), tabItens[[#This Row],[ATA Nº/ANO]] = ""),BE$2,BE$1)),0),0),0)</f>
        <v>0</v>
      </c>
      <c r="BF70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0" s="313">
        <f>SUMIF(Consumo!$C$3:$C$862,tabItens[[#This Row],[CÓDIGO]],Consumo!$E$3:$E$862)</f>
        <v>0</v>
      </c>
      <c r="BH700" s="314">
        <f>IF(AND(tabItens[[#This Row],[Pend]] &gt; 0,tabItens[[#This Row],[Consumo]] &lt;&gt; 0), tabItens[[#This Row],[Pend]] / tabItens[[#This Row],[Consumo]], 0 )</f>
        <v>0</v>
      </c>
      <c r="BI700" s="313"/>
      <c r="BJ700" s="313"/>
      <c r="BK700" s="315" t="s">
        <v>907</v>
      </c>
    </row>
    <row r="701" spans="1:63" x14ac:dyDescent="0.3">
      <c r="A701" s="336">
        <v>106130</v>
      </c>
      <c r="B701" s="277" t="s">
        <v>1673</v>
      </c>
      <c r="C701" s="337" t="s">
        <v>264</v>
      </c>
      <c r="D701" s="338">
        <v>49</v>
      </c>
      <c r="E701" s="339"/>
      <c r="F701" s="339"/>
      <c r="G701" s="339" t="s">
        <v>892</v>
      </c>
      <c r="H701" s="281">
        <v>2</v>
      </c>
      <c r="I701" s="340">
        <v>103003</v>
      </c>
      <c r="J701" s="341">
        <v>49</v>
      </c>
      <c r="K701" s="342">
        <v>12</v>
      </c>
      <c r="L701" s="285">
        <f>IF(tabItens[[#This Row],[Média]] &gt; 0, tabItens[[#This Row],[QTDE ATUAL]] / tabItens[[#This Row],[Média]],999.9)</f>
        <v>2.4</v>
      </c>
      <c r="M701" s="286">
        <v>0</v>
      </c>
      <c r="N701" s="287">
        <f>tabItens[[#This Row],[VALOR UNIT.]] * tabItens[[#This Row],[LC]]</f>
        <v>0</v>
      </c>
      <c r="O701" s="344"/>
      <c r="P701" s="289"/>
      <c r="Q701" s="345"/>
      <c r="R701" s="343"/>
      <c r="S701" s="346"/>
      <c r="T701" s="292">
        <f>ROUNDDOWN(IFERROR(tabItens[[#This Row],[ATA DT.VALID.]] - $D$1,0) / 30,0)</f>
        <v>-1507</v>
      </c>
      <c r="U701" s="277" t="s">
        <v>1672</v>
      </c>
      <c r="V701" s="293">
        <v>1</v>
      </c>
      <c r="W701" s="294" t="s">
        <v>903</v>
      </c>
      <c r="X701" s="295">
        <v>50</v>
      </c>
      <c r="Y701" s="296">
        <v>2</v>
      </c>
      <c r="Z701" s="297">
        <v>2959</v>
      </c>
      <c r="AA701" s="298">
        <v>2023</v>
      </c>
      <c r="AB701" s="299">
        <v>6</v>
      </c>
      <c r="AC701" s="299"/>
      <c r="AD701" s="298"/>
      <c r="AE701" s="299"/>
      <c r="AF701" s="292"/>
      <c r="AG701" s="300" t="s">
        <v>904</v>
      </c>
      <c r="AH701" s="301"/>
      <c r="AI701" s="292">
        <v>4</v>
      </c>
      <c r="AJ701" s="301">
        <v>43434</v>
      </c>
      <c r="AK701" s="301">
        <v>39562</v>
      </c>
      <c r="AL701" s="301">
        <v>43411</v>
      </c>
      <c r="AM701" s="346"/>
      <c r="AN701" s="339"/>
      <c r="AO701" s="302" t="str">
        <f>_xlfn.IFNA(IF(VLOOKUP(tabItens[[#This Row],[CÓDIGO]],tabExcluirDoEstoque[#Data],1,FALSE),"sim",""),"")</f>
        <v/>
      </c>
      <c r="AP701" s="303" t="str">
        <f ca="1">IF(OR(ISBLANK(tabItens[[#This Row],[ATA DT.VALID.]]),tabItens[[#This Row],[ATA DT.VALID.]]="",tabItens[[#This Row],[ATA DT.VALID.]]=" "),"",IF(TYPE(tabItens[[#This Row],[ATA DT.VALID.]])=1,ROUNDUP((tabItens[[#This Row],[ATA DT.VALID.]]-TODAY())/7,0),""))</f>
        <v/>
      </c>
      <c r="AQ701" s="304"/>
      <c r="AR701" s="305" t="str">
        <f>IF(ISBLANK(tabItens[[#This Row],[CÓDIGO]]),"",IFERROR(VLOOKUP(tabItens[[#This Row],[CÓDIGO]],Consumo!$C$3:$AC$862,26,FALSE),0))</f>
        <v>04.2023</v>
      </c>
      <c r="AS701" s="306">
        <f>SUMIF(Consumo!$C$3:$C$862,tabItens[[#This Row],[CÓDIGO]],Consumo!$N$3:$N$862) + SUMIF(Consumo!$C$3:$C$862,tabItens[[#This Row],[CÓDIGO]],Consumo!$O$3:$O$862) + SUMIF(Consumo!$C$3:$C$862,tabItens[[#This Row],[CÓDIGO]],Consumo!$P$3:$P$862) + SUMIF(Consumo!$C$3:$C$862,tabItens[[#This Row],[CÓDIGO]],Consumo!$Q$3:$Q$862)</f>
        <v>0</v>
      </c>
      <c r="AT701" s="306">
        <f>SUMIF(Consumo!$C$3:$C$862,tabItens[[#This Row],[CÓDIGO]],Consumo!$Z$3:$Z$862)</f>
        <v>12</v>
      </c>
      <c r="AU701" s="307">
        <f>SUMIF(Consumo!$C$3:$C$862,tabItens[[#This Row],[CÓDIGO]],Consumo!$AA$3:$AA$862)</f>
        <v>6</v>
      </c>
      <c r="AV701" s="308">
        <f>SUMIF(Consumo!$C$3:$C$862,tabItens[[#This Row],[CÓDIGO]],Consumo!$Y$3:$Y$862)</f>
        <v>0.83333333333333337</v>
      </c>
      <c r="AW701" s="281">
        <f>tabItens[[#This Row],[QTDE ATUAL]] + tabItens[[#This Row],[RC QTDE]] + tabItens[[#This Row],[AF SALDO]] + tabItens[[#This Row],[Recentes]]</f>
        <v>8</v>
      </c>
      <c r="AX701" s="309">
        <v>1</v>
      </c>
      <c r="AY701" s="309">
        <v>4</v>
      </c>
      <c r="AZ701" s="309">
        <f>IF(ISBLANK(tabItens[[#This Row],[CÓDIGO]]),"",tabItens[[#This Row],[PontoMês]] * (AZ$2+tabItens[[#This Row],[PontoQtM]]))</f>
        <v>4</v>
      </c>
      <c r="BA701" s="308">
        <f>tabItens[[#This Row],[PontoPed]] - tabItens[[#This Row],[Saldo]] + (1/10)</f>
        <v>-3.9</v>
      </c>
      <c r="BB701" s="308">
        <f xml:space="preserve"> tabItens[[#This Row],[PontoMês]] * BB$2 - tabItens[[#This Row],[QTDE ATUAL]] - (1/10)</f>
        <v>-1.1000000000000001</v>
      </c>
      <c r="BC701" s="310">
        <f>IF( tabItens[[#This Row],[PontoPed]]&gt;0, IF(tabItens[[#This Row],[PontoPed]]&lt;1, 1, IF( tabItens[[#This Row],[Saldo]]&gt;tabItens[[#This Row],[PontoPed]], 0, (tabItens[[#This Row],[PontoPed]]-tabItens[[#This Row],[Saldo]])/tabItens[[#This Row],[PontoPed]] ) ), 0 )</f>
        <v>0</v>
      </c>
      <c r="BD701" s="311">
        <f>ROUNDDOWN(IF( OR( AND(tabItens[[#This Row],[PontoPed]]&lt;tabItens[[#This Row],[Saldo]],tabItens[[#This Row],[Saldo]]&gt;0), tabItens[[#This Row],[PontoPed]]=0), 99, IF(AND(tabItens[[#This Row],[Saldo]]=0,tabItens[[#This Row],[PontoPed]]&gt;0), 0, (1-tabItens[[#This Row],[PctAb]])*10 ) ),0)</f>
        <v>99</v>
      </c>
      <c r="BE701" s="312">
        <f>MAX(ROUNDDOWN( IF(tabItens[[#This Row],[Abaixo]] &gt; 0,   tabItens[[#This Row],[Abaixo]] + (tabItens[[#This Row],[PontoMês]] * IF( OR( ISBLANK(tabItens[[#This Row],[ATA Nº/ANO]]), tabItens[[#This Row],[ATA Nº/ANO]] = ""),BE$2,BE$1)),0),0),0)</f>
        <v>0</v>
      </c>
      <c r="BF70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1" s="313">
        <f>SUMIF(Consumo!$C$3:$C$862,tabItens[[#This Row],[CÓDIGO]],Consumo!$E$3:$E$862)</f>
        <v>0</v>
      </c>
      <c r="BH701" s="314">
        <f>IF(AND(tabItens[[#This Row],[Pend]] &gt; 0,tabItens[[#This Row],[Consumo]] &lt;&gt; 0), tabItens[[#This Row],[Pend]] / tabItens[[#This Row],[Consumo]], 0 )</f>
        <v>0</v>
      </c>
      <c r="BI701" s="313"/>
      <c r="BJ701" s="313"/>
      <c r="BK701" s="315" t="s">
        <v>907</v>
      </c>
    </row>
    <row r="702" spans="1:63" x14ac:dyDescent="0.3">
      <c r="A702" s="336">
        <v>106131</v>
      </c>
      <c r="B702" s="277" t="s">
        <v>1674</v>
      </c>
      <c r="C702" s="337" t="s">
        <v>264</v>
      </c>
      <c r="D702" s="338">
        <v>49</v>
      </c>
      <c r="E702" s="339"/>
      <c r="F702" s="339"/>
      <c r="G702" s="339" t="s">
        <v>892</v>
      </c>
      <c r="H702" s="281">
        <v>1</v>
      </c>
      <c r="I702" s="340">
        <v>103003</v>
      </c>
      <c r="J702" s="341">
        <v>49</v>
      </c>
      <c r="K702" s="342">
        <v>15</v>
      </c>
      <c r="L702" s="285">
        <f>IF(tabItens[[#This Row],[Média]] &gt; 0, tabItens[[#This Row],[QTDE ATUAL]] / tabItens[[#This Row],[Média]],999.9)</f>
        <v>0.8571428571428571</v>
      </c>
      <c r="M702" s="286">
        <v>0</v>
      </c>
      <c r="N702" s="287">
        <f>tabItens[[#This Row],[VALOR UNIT.]] * tabItens[[#This Row],[LC]]</f>
        <v>0</v>
      </c>
      <c r="O702" s="344"/>
      <c r="P702" s="289"/>
      <c r="Q702" s="345"/>
      <c r="R702" s="343"/>
      <c r="S702" s="346"/>
      <c r="T702" s="292">
        <f>ROUNDDOWN(IFERROR(tabItens[[#This Row],[ATA DT.VALID.]] - $D$1,0) / 30,0)</f>
        <v>-1507</v>
      </c>
      <c r="U702" s="277" t="s">
        <v>1672</v>
      </c>
      <c r="V702" s="293">
        <v>1</v>
      </c>
      <c r="W702" s="294" t="s">
        <v>903</v>
      </c>
      <c r="X702" s="295">
        <v>50</v>
      </c>
      <c r="Y702" s="296">
        <v>2</v>
      </c>
      <c r="Z702" s="297">
        <v>2959</v>
      </c>
      <c r="AA702" s="298">
        <v>2023</v>
      </c>
      <c r="AB702" s="299">
        <v>10</v>
      </c>
      <c r="AC702" s="299"/>
      <c r="AD702" s="298"/>
      <c r="AE702" s="299"/>
      <c r="AF702" s="292"/>
      <c r="AG702" s="300" t="s">
        <v>904</v>
      </c>
      <c r="AH702" s="301"/>
      <c r="AI702" s="292">
        <v>6</v>
      </c>
      <c r="AJ702" s="301">
        <v>43434</v>
      </c>
      <c r="AK702" s="301">
        <v>39562</v>
      </c>
      <c r="AL702" s="301">
        <v>43411</v>
      </c>
      <c r="AM702" s="346"/>
      <c r="AN702" s="339"/>
      <c r="AO702" s="302" t="str">
        <f>_xlfn.IFNA(IF(VLOOKUP(tabItens[[#This Row],[CÓDIGO]],tabExcluirDoEstoque[#Data],1,FALSE),"sim",""),"")</f>
        <v/>
      </c>
      <c r="AP702" s="303" t="str">
        <f ca="1">IF(OR(ISBLANK(tabItens[[#This Row],[ATA DT.VALID.]]),tabItens[[#This Row],[ATA DT.VALID.]]="",tabItens[[#This Row],[ATA DT.VALID.]]=" "),"",IF(TYPE(tabItens[[#This Row],[ATA DT.VALID.]])=1,ROUNDUP((tabItens[[#This Row],[ATA DT.VALID.]]-TODAY())/7,0),""))</f>
        <v/>
      </c>
      <c r="AQ702" s="304"/>
      <c r="AR702" s="305" t="str">
        <f>IF(ISBLANK(tabItens[[#This Row],[CÓDIGO]]),"",IFERROR(VLOOKUP(tabItens[[#This Row],[CÓDIGO]],Consumo!$C$3:$AC$862,26,FALSE),0))</f>
        <v>04.2023</v>
      </c>
      <c r="AS702" s="306">
        <f>SUMIF(Consumo!$C$3:$C$862,tabItens[[#This Row],[CÓDIGO]],Consumo!$N$3:$N$862) + SUMIF(Consumo!$C$3:$C$862,tabItens[[#This Row],[CÓDIGO]],Consumo!$O$3:$O$862) + SUMIF(Consumo!$C$3:$C$862,tabItens[[#This Row],[CÓDIGO]],Consumo!$P$3:$P$862) + SUMIF(Consumo!$C$3:$C$862,tabItens[[#This Row],[CÓDIGO]],Consumo!$Q$3:$Q$862)</f>
        <v>0</v>
      </c>
      <c r="AT702" s="306">
        <f>SUMIF(Consumo!$C$3:$C$862,tabItens[[#This Row],[CÓDIGO]],Consumo!$Z$3:$Z$862)</f>
        <v>15</v>
      </c>
      <c r="AU702" s="307">
        <f>SUMIF(Consumo!$C$3:$C$862,tabItens[[#This Row],[CÓDIGO]],Consumo!$AA$3:$AA$862)</f>
        <v>6</v>
      </c>
      <c r="AV702" s="308">
        <f>SUMIF(Consumo!$C$3:$C$862,tabItens[[#This Row],[CÓDIGO]],Consumo!$Y$3:$Y$862)</f>
        <v>1.1666666666666667</v>
      </c>
      <c r="AW702" s="281">
        <f>tabItens[[#This Row],[QTDE ATUAL]] + tabItens[[#This Row],[RC QTDE]] + tabItens[[#This Row],[AF SALDO]] + tabItens[[#This Row],[Recentes]]</f>
        <v>11</v>
      </c>
      <c r="AX702" s="309">
        <v>1</v>
      </c>
      <c r="AY702" s="309">
        <v>4</v>
      </c>
      <c r="AZ702" s="309">
        <f>IF(ISBLANK(tabItens[[#This Row],[CÓDIGO]]),"",tabItens[[#This Row],[PontoMês]] * (AZ$2+tabItens[[#This Row],[PontoQtM]]))</f>
        <v>4</v>
      </c>
      <c r="BA702" s="308">
        <f>tabItens[[#This Row],[PontoPed]] - tabItens[[#This Row],[Saldo]] + (1/10)</f>
        <v>-6.9</v>
      </c>
      <c r="BB702" s="308">
        <f xml:space="preserve"> tabItens[[#This Row],[PontoMês]] * BB$2 - tabItens[[#This Row],[QTDE ATUAL]] - (1/10)</f>
        <v>-0.1</v>
      </c>
      <c r="BC702" s="310">
        <f>IF( tabItens[[#This Row],[PontoPed]]&gt;0, IF(tabItens[[#This Row],[PontoPed]]&lt;1, 1, IF( tabItens[[#This Row],[Saldo]]&gt;tabItens[[#This Row],[PontoPed]], 0, (tabItens[[#This Row],[PontoPed]]-tabItens[[#This Row],[Saldo]])/tabItens[[#This Row],[PontoPed]] ) ), 0 )</f>
        <v>0</v>
      </c>
      <c r="BD702" s="311">
        <f>ROUNDDOWN(IF( OR( AND(tabItens[[#This Row],[PontoPed]]&lt;tabItens[[#This Row],[Saldo]],tabItens[[#This Row],[Saldo]]&gt;0), tabItens[[#This Row],[PontoPed]]=0), 99, IF(AND(tabItens[[#This Row],[Saldo]]=0,tabItens[[#This Row],[PontoPed]]&gt;0), 0, (1-tabItens[[#This Row],[PctAb]])*10 ) ),0)</f>
        <v>99</v>
      </c>
      <c r="BE702" s="312">
        <f>MAX(ROUNDDOWN( IF(tabItens[[#This Row],[Abaixo]] &gt; 0,   tabItens[[#This Row],[Abaixo]] + (tabItens[[#This Row],[PontoMês]] * IF( OR( ISBLANK(tabItens[[#This Row],[ATA Nº/ANO]]), tabItens[[#This Row],[ATA Nº/ANO]] = ""),BE$2,BE$1)),0),0),0)</f>
        <v>0</v>
      </c>
      <c r="BF70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2" s="313">
        <f>SUMIF(Consumo!$C$3:$C$862,tabItens[[#This Row],[CÓDIGO]],Consumo!$E$3:$E$862)</f>
        <v>0</v>
      </c>
      <c r="BH702" s="314">
        <f>IF(AND(tabItens[[#This Row],[Pend]] &gt; 0,tabItens[[#This Row],[Consumo]] &lt;&gt; 0), tabItens[[#This Row],[Pend]] / tabItens[[#This Row],[Consumo]], 0 )</f>
        <v>0</v>
      </c>
      <c r="BI702" s="313"/>
      <c r="BJ702" s="313"/>
      <c r="BK702" s="315" t="s">
        <v>907</v>
      </c>
    </row>
    <row r="703" spans="1:63" x14ac:dyDescent="0.3">
      <c r="A703" s="336">
        <v>107790</v>
      </c>
      <c r="B703" s="277" t="s">
        <v>1694</v>
      </c>
      <c r="C703" s="337" t="s">
        <v>264</v>
      </c>
      <c r="D703" s="338">
        <v>17.28</v>
      </c>
      <c r="E703" s="339"/>
      <c r="F703" s="339"/>
      <c r="G703" s="339" t="s">
        <v>892</v>
      </c>
      <c r="H703" s="281">
        <v>141</v>
      </c>
      <c r="I703" s="340">
        <v>103003</v>
      </c>
      <c r="J703" s="341">
        <v>17.28</v>
      </c>
      <c r="K703" s="342">
        <v>133</v>
      </c>
      <c r="L703" s="285">
        <f>IF(tabItens[[#This Row],[Média]] &gt; 0, tabItens[[#This Row],[QTDE ATUAL]] / tabItens[[#This Row],[Média]],999.9)</f>
        <v>12.260869565217391</v>
      </c>
      <c r="M703" s="286">
        <v>0</v>
      </c>
      <c r="N703" s="287">
        <f>tabItens[[#This Row],[VALOR UNIT.]] * tabItens[[#This Row],[LC]]</f>
        <v>0</v>
      </c>
      <c r="O703" s="344"/>
      <c r="P703" s="289"/>
      <c r="Q703" s="345"/>
      <c r="R703" s="343"/>
      <c r="S703" s="346"/>
      <c r="T703" s="292">
        <f>ROUNDDOWN(IFERROR(tabItens[[#This Row],[ATA DT.VALID.]] - $D$1,0) / 30,0)</f>
        <v>-1507</v>
      </c>
      <c r="U703" s="277" t="s">
        <v>1695</v>
      </c>
      <c r="V703" s="293">
        <v>1</v>
      </c>
      <c r="W703" s="294" t="s">
        <v>903</v>
      </c>
      <c r="X703" s="295">
        <v>50</v>
      </c>
      <c r="Y703" s="296">
        <v>3</v>
      </c>
      <c r="Z703" s="297">
        <v>2412</v>
      </c>
      <c r="AA703" s="298">
        <v>2023</v>
      </c>
      <c r="AB703" s="299">
        <v>100</v>
      </c>
      <c r="AC703" s="299"/>
      <c r="AD703" s="298"/>
      <c r="AE703" s="299"/>
      <c r="AF703" s="292"/>
      <c r="AG703" s="300" t="s">
        <v>904</v>
      </c>
      <c r="AH703" s="301"/>
      <c r="AI703" s="292">
        <v>46</v>
      </c>
      <c r="AJ703" s="301">
        <v>44634</v>
      </c>
      <c r="AK703" s="301">
        <v>39700</v>
      </c>
      <c r="AL703" s="301">
        <v>44616</v>
      </c>
      <c r="AM703" s="346"/>
      <c r="AN703" s="339"/>
      <c r="AO703" s="302" t="str">
        <f>_xlfn.IFNA(IF(VLOOKUP(tabItens[[#This Row],[CÓDIGO]],tabExcluirDoEstoque[#Data],1,FALSE),"sim",""),"")</f>
        <v/>
      </c>
      <c r="AP703" s="303" t="str">
        <f ca="1">IF(OR(ISBLANK(tabItens[[#This Row],[ATA DT.VALID.]]),tabItens[[#This Row],[ATA DT.VALID.]]="",tabItens[[#This Row],[ATA DT.VALID.]]=" "),"",IF(TYPE(tabItens[[#This Row],[ATA DT.VALID.]])=1,ROUNDUP((tabItens[[#This Row],[ATA DT.VALID.]]-TODAY())/7,0),""))</f>
        <v/>
      </c>
      <c r="AQ703" s="304"/>
      <c r="AR703" s="305" t="str">
        <f>IF(ISBLANK(tabItens[[#This Row],[CÓDIGO]]),"",IFERROR(VLOOKUP(tabItens[[#This Row],[CÓDIGO]],Consumo!$C$3:$AC$862,26,FALSE),0))</f>
        <v>04.2023</v>
      </c>
      <c r="AS703" s="306">
        <f>SUMIF(Consumo!$C$3:$C$862,tabItens[[#This Row],[CÓDIGO]],Consumo!$N$3:$N$862) + SUMIF(Consumo!$C$3:$C$862,tabItens[[#This Row],[CÓDIGO]],Consumo!$O$3:$O$862) + SUMIF(Consumo!$C$3:$C$862,tabItens[[#This Row],[CÓDIGO]],Consumo!$P$3:$P$862) + SUMIF(Consumo!$C$3:$C$862,tabItens[[#This Row],[CÓDIGO]],Consumo!$Q$3:$Q$862)</f>
        <v>0</v>
      </c>
      <c r="AT703" s="306">
        <f>SUMIF(Consumo!$C$3:$C$862,tabItens[[#This Row],[CÓDIGO]],Consumo!$Z$3:$Z$862)</f>
        <v>138</v>
      </c>
      <c r="AU703" s="307">
        <f>SUMIF(Consumo!$C$3:$C$862,tabItens[[#This Row],[CÓDIGO]],Consumo!$AA$3:$AA$862)</f>
        <v>38</v>
      </c>
      <c r="AV703" s="308">
        <f>SUMIF(Consumo!$C$3:$C$862,tabItens[[#This Row],[CÓDIGO]],Consumo!$Y$3:$Y$862)</f>
        <v>11.5</v>
      </c>
      <c r="AW703" s="281">
        <f>tabItens[[#This Row],[QTDE ATUAL]] + tabItens[[#This Row],[RC QTDE]] + tabItens[[#This Row],[AF SALDO]] + tabItens[[#This Row],[Recentes]]</f>
        <v>241</v>
      </c>
      <c r="AX703" s="309">
        <v>22</v>
      </c>
      <c r="AY703" s="309">
        <v>4</v>
      </c>
      <c r="AZ703" s="309">
        <f>IF(ISBLANK(tabItens[[#This Row],[CÓDIGO]]),"",tabItens[[#This Row],[PontoMês]] * (AZ$2+tabItens[[#This Row],[PontoQtM]]))</f>
        <v>88</v>
      </c>
      <c r="BA703" s="308">
        <f>tabItens[[#This Row],[PontoPed]] - tabItens[[#This Row],[Saldo]] + (1/10)</f>
        <v>-152.9</v>
      </c>
      <c r="BB703" s="308">
        <f xml:space="preserve"> tabItens[[#This Row],[PontoMês]] * BB$2 - tabItens[[#This Row],[QTDE ATUAL]] - (1/10)</f>
        <v>-119.1</v>
      </c>
      <c r="BC703" s="310">
        <f>IF( tabItens[[#This Row],[PontoPed]]&gt;0, IF(tabItens[[#This Row],[PontoPed]]&lt;1, 1, IF( tabItens[[#This Row],[Saldo]]&gt;tabItens[[#This Row],[PontoPed]], 0, (tabItens[[#This Row],[PontoPed]]-tabItens[[#This Row],[Saldo]])/tabItens[[#This Row],[PontoPed]] ) ), 0 )</f>
        <v>0</v>
      </c>
      <c r="BD703" s="311">
        <f>ROUNDDOWN(IF( OR( AND(tabItens[[#This Row],[PontoPed]]&lt;tabItens[[#This Row],[Saldo]],tabItens[[#This Row],[Saldo]]&gt;0), tabItens[[#This Row],[PontoPed]]=0), 99, IF(AND(tabItens[[#This Row],[Saldo]]=0,tabItens[[#This Row],[PontoPed]]&gt;0), 0, (1-tabItens[[#This Row],[PctAb]])*10 ) ),0)</f>
        <v>99</v>
      </c>
      <c r="BE703" s="312">
        <f>MAX(ROUNDDOWN( IF(tabItens[[#This Row],[Abaixo]] &gt; 0,   tabItens[[#This Row],[Abaixo]] + (tabItens[[#This Row],[PontoMês]] * IF( OR( ISBLANK(tabItens[[#This Row],[ATA Nº/ANO]]), tabItens[[#This Row],[ATA Nº/ANO]] = ""),BE$2,BE$1)),0),0),0)</f>
        <v>0</v>
      </c>
      <c r="BF70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3" s="313">
        <f>SUMIF(Consumo!$C$3:$C$862,tabItens[[#This Row],[CÓDIGO]],Consumo!$E$3:$E$862)</f>
        <v>0</v>
      </c>
      <c r="BH703" s="314">
        <f>IF(AND(tabItens[[#This Row],[Pend]] &gt; 0,tabItens[[#This Row],[Consumo]] &lt;&gt; 0), tabItens[[#This Row],[Pend]] / tabItens[[#This Row],[Consumo]], 0 )</f>
        <v>0</v>
      </c>
      <c r="BI703" s="313"/>
      <c r="BJ703" s="313"/>
      <c r="BK703" s="315" t="s">
        <v>907</v>
      </c>
    </row>
    <row r="704" spans="1:63" x14ac:dyDescent="0.3">
      <c r="A704" s="336">
        <v>23016</v>
      </c>
      <c r="B704" s="277" t="s">
        <v>1217</v>
      </c>
      <c r="C704" s="337" t="s">
        <v>288</v>
      </c>
      <c r="D704" s="338">
        <v>79.489999999999995</v>
      </c>
      <c r="E704" s="339"/>
      <c r="F704" s="339"/>
      <c r="G704" s="339" t="s">
        <v>892</v>
      </c>
      <c r="H704" s="281">
        <v>50</v>
      </c>
      <c r="I704" s="340">
        <v>103003</v>
      </c>
      <c r="J704" s="341">
        <v>79.489999999999995</v>
      </c>
      <c r="K704" s="342">
        <v>47</v>
      </c>
      <c r="L704" s="285">
        <f>IF(tabItens[[#This Row],[Média]] &gt; 0, tabItens[[#This Row],[QTDE ATUAL]] / tabItens[[#This Row],[Média]],999.9)</f>
        <v>13.953488372093023</v>
      </c>
      <c r="M704" s="286">
        <v>0</v>
      </c>
      <c r="N704" s="287">
        <f>tabItens[[#This Row],[VALOR UNIT.]] * tabItens[[#This Row],[LC]]</f>
        <v>0</v>
      </c>
      <c r="O704" s="344"/>
      <c r="P704" s="289"/>
      <c r="Q704" s="345"/>
      <c r="R704" s="343"/>
      <c r="S704" s="346"/>
      <c r="T704" s="292">
        <f>ROUNDDOWN(IFERROR(tabItens[[#This Row],[ATA DT.VALID.]] - $D$1,0) / 30,0)</f>
        <v>-1507</v>
      </c>
      <c r="U704" s="277" t="s">
        <v>1005</v>
      </c>
      <c r="V704" s="293">
        <v>1</v>
      </c>
      <c r="W704" s="294" t="s">
        <v>906</v>
      </c>
      <c r="X704" s="295">
        <v>51</v>
      </c>
      <c r="Y704" s="296">
        <v>3</v>
      </c>
      <c r="Z704" s="297"/>
      <c r="AA704" s="298"/>
      <c r="AB704" s="299"/>
      <c r="AC704" s="299">
        <v>11594</v>
      </c>
      <c r="AD704" s="298">
        <v>2023</v>
      </c>
      <c r="AE704" s="299">
        <v>50</v>
      </c>
      <c r="AF704" s="292">
        <v>100</v>
      </c>
      <c r="AG704" s="300" t="s">
        <v>2088</v>
      </c>
      <c r="AH704" s="301">
        <v>45217</v>
      </c>
      <c r="AI704" s="292">
        <v>16</v>
      </c>
      <c r="AJ704" s="301">
        <v>45217</v>
      </c>
      <c r="AK704" s="301" t="s">
        <v>892</v>
      </c>
      <c r="AL704" s="301">
        <v>45181</v>
      </c>
      <c r="AM704" s="346"/>
      <c r="AN704" s="339"/>
      <c r="AO704" s="302" t="str">
        <f>_xlfn.IFNA(IF(VLOOKUP(tabItens[[#This Row],[CÓDIGO]],tabExcluirDoEstoque[#Data],1,FALSE),"sim",""),"")</f>
        <v/>
      </c>
      <c r="AP704" s="303" t="str">
        <f ca="1">IF(OR(ISBLANK(tabItens[[#This Row],[ATA DT.VALID.]]),tabItens[[#This Row],[ATA DT.VALID.]]="",tabItens[[#This Row],[ATA DT.VALID.]]=" "),"",IF(TYPE(tabItens[[#This Row],[ATA DT.VALID.]])=1,ROUNDUP((tabItens[[#This Row],[ATA DT.VALID.]]-TODAY())/7,0),""))</f>
        <v/>
      </c>
      <c r="AQ704" s="304"/>
      <c r="AR704" s="305" t="str">
        <f>IF(ISBLANK(tabItens[[#This Row],[CÓDIGO]]),"",IFERROR(VLOOKUP(tabItens[[#This Row],[CÓDIGO]],Consumo!$C$3:$AC$862,26,FALSE),0))</f>
        <v>08.2023</v>
      </c>
      <c r="AS704" s="306">
        <f>SUMIF(Consumo!$C$3:$C$862,tabItens[[#This Row],[CÓDIGO]],Consumo!$N$3:$N$862) + SUMIF(Consumo!$C$3:$C$862,tabItens[[#This Row],[CÓDIGO]],Consumo!$O$3:$O$862) + SUMIF(Consumo!$C$3:$C$862,tabItens[[#This Row],[CÓDIGO]],Consumo!$P$3:$P$862) + SUMIF(Consumo!$C$3:$C$862,tabItens[[#This Row],[CÓDIGO]],Consumo!$Q$3:$Q$862)</f>
        <v>22</v>
      </c>
      <c r="AT704" s="306">
        <f>SUMIF(Consumo!$C$3:$C$862,tabItens[[#This Row],[CÓDIGO]],Consumo!$Z$3:$Z$862)</f>
        <v>47</v>
      </c>
      <c r="AU704" s="307">
        <f>SUMIF(Consumo!$C$3:$C$862,tabItens[[#This Row],[CÓDIGO]],Consumo!$AA$3:$AA$862)</f>
        <v>22</v>
      </c>
      <c r="AV704" s="308">
        <f>SUMIF(Consumo!$C$3:$C$862,tabItens[[#This Row],[CÓDIGO]],Consumo!$Y$3:$Y$862)</f>
        <v>3.5833333333333335</v>
      </c>
      <c r="AW704" s="281">
        <f>tabItens[[#This Row],[QTDE ATUAL]] + tabItens[[#This Row],[RC QTDE]] + tabItens[[#This Row],[AF SALDO]] + tabItens[[#This Row],[Recentes]]</f>
        <v>100</v>
      </c>
      <c r="AX704" s="309">
        <v>0</v>
      </c>
      <c r="AY704" s="309">
        <v>0</v>
      </c>
      <c r="AZ704" s="309">
        <f>IF(ISBLANK(tabItens[[#This Row],[CÓDIGO]]),"",tabItens[[#This Row],[PontoMês]] * (AZ$2+tabItens[[#This Row],[PontoQtM]]))</f>
        <v>0</v>
      </c>
      <c r="BA704" s="308">
        <f>tabItens[[#This Row],[PontoPed]] - tabItens[[#This Row],[Saldo]] + (1/10)</f>
        <v>-99.9</v>
      </c>
      <c r="BB704" s="308">
        <f xml:space="preserve"> tabItens[[#This Row],[PontoMês]] * BB$2 - tabItens[[#This Row],[QTDE ATUAL]] - (1/10)</f>
        <v>-50.1</v>
      </c>
      <c r="BC704" s="310">
        <f>IF( tabItens[[#This Row],[PontoPed]]&gt;0, IF(tabItens[[#This Row],[PontoPed]]&lt;1, 1, IF( tabItens[[#This Row],[Saldo]]&gt;tabItens[[#This Row],[PontoPed]], 0, (tabItens[[#This Row],[PontoPed]]-tabItens[[#This Row],[Saldo]])/tabItens[[#This Row],[PontoPed]] ) ), 0 )</f>
        <v>0</v>
      </c>
      <c r="BD704" s="311">
        <f>ROUNDDOWN(IF( OR( AND(tabItens[[#This Row],[PontoPed]]&lt;tabItens[[#This Row],[Saldo]],tabItens[[#This Row],[Saldo]]&gt;0), tabItens[[#This Row],[PontoPed]]=0), 99, IF(AND(tabItens[[#This Row],[Saldo]]=0,tabItens[[#This Row],[PontoPed]]&gt;0), 0, (1-tabItens[[#This Row],[PctAb]])*10 ) ),0)</f>
        <v>99</v>
      </c>
      <c r="BE704" s="312">
        <f>MAX(ROUNDDOWN( IF(tabItens[[#This Row],[Abaixo]] &gt; 0,   tabItens[[#This Row],[Abaixo]] + (tabItens[[#This Row],[PontoMês]] * IF( OR( ISBLANK(tabItens[[#This Row],[ATA Nº/ANO]]), tabItens[[#This Row],[ATA Nº/ANO]] = ""),BE$2,BE$1)),0),0),0)</f>
        <v>0</v>
      </c>
      <c r="BF70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4" s="313">
        <f>SUMIF(Consumo!$C$3:$C$862,tabItens[[#This Row],[CÓDIGO]],Consumo!$E$3:$E$862)</f>
        <v>0</v>
      </c>
      <c r="BH704" s="314">
        <f>IF(AND(tabItens[[#This Row],[Pend]] &gt; 0,tabItens[[#This Row],[Consumo]] &lt;&gt; 0), tabItens[[#This Row],[Pend]] / tabItens[[#This Row],[Consumo]], 0 )</f>
        <v>0</v>
      </c>
      <c r="BI704" s="313"/>
      <c r="BJ704" s="313"/>
      <c r="BK704" s="315" t="s">
        <v>907</v>
      </c>
    </row>
    <row r="705" spans="1:63" x14ac:dyDescent="0.3">
      <c r="A705" s="336">
        <v>13197</v>
      </c>
      <c r="B705" s="277" t="s">
        <v>1069</v>
      </c>
      <c r="C705" s="337" t="s">
        <v>264</v>
      </c>
      <c r="D705" s="338">
        <v>0.28999999999999998</v>
      </c>
      <c r="E705" s="339"/>
      <c r="F705" s="339"/>
      <c r="G705" s="339" t="s">
        <v>892</v>
      </c>
      <c r="H705" s="281">
        <v>269</v>
      </c>
      <c r="I705" s="340">
        <v>103003</v>
      </c>
      <c r="J705" s="341">
        <v>0.28999999999999998</v>
      </c>
      <c r="K705" s="342">
        <v>103</v>
      </c>
      <c r="L705" s="285">
        <f>IF(tabItens[[#This Row],[Média]] &gt; 0, tabItens[[#This Row],[QTDE ATUAL]] / tabItens[[#This Row],[Média]],999.9)</f>
        <v>33.625</v>
      </c>
      <c r="M705" s="286">
        <v>0</v>
      </c>
      <c r="N705" s="287">
        <f>tabItens[[#This Row],[VALOR UNIT.]] * tabItens[[#This Row],[LC]]</f>
        <v>0</v>
      </c>
      <c r="O705" s="344"/>
      <c r="P705" s="289"/>
      <c r="Q705" s="345"/>
      <c r="R705" s="343"/>
      <c r="S705" s="346"/>
      <c r="T705" s="292">
        <f>ROUNDDOWN(IFERROR(tabItens[[#This Row],[ATA DT.VALID.]] - $D$1,0) / 30,0)</f>
        <v>-1507</v>
      </c>
      <c r="U705" s="277" t="s">
        <v>1070</v>
      </c>
      <c r="V705" s="293">
        <v>1</v>
      </c>
      <c r="W705" s="294" t="s">
        <v>906</v>
      </c>
      <c r="X705" s="295">
        <v>51</v>
      </c>
      <c r="Y705" s="296">
        <v>8</v>
      </c>
      <c r="Z705" s="297"/>
      <c r="AA705" s="298"/>
      <c r="AB705" s="299"/>
      <c r="AC705" s="299"/>
      <c r="AD705" s="298"/>
      <c r="AE705" s="299"/>
      <c r="AF705" s="292"/>
      <c r="AG705" s="300" t="s">
        <v>904</v>
      </c>
      <c r="AH705" s="301"/>
      <c r="AI705" s="292">
        <v>34</v>
      </c>
      <c r="AJ705" s="301">
        <v>41550</v>
      </c>
      <c r="AK705" s="301" t="s">
        <v>892</v>
      </c>
      <c r="AL705" s="301">
        <v>42501</v>
      </c>
      <c r="AM705" s="346"/>
      <c r="AN705" s="339"/>
      <c r="AO705" s="302" t="str">
        <f>_xlfn.IFNA(IF(VLOOKUP(tabItens[[#This Row],[CÓDIGO]],tabExcluirDoEstoque[#Data],1,FALSE),"sim",""),"")</f>
        <v/>
      </c>
      <c r="AP705" s="303" t="str">
        <f ca="1">IF(OR(ISBLANK(tabItens[[#This Row],[ATA DT.VALID.]]),tabItens[[#This Row],[ATA DT.VALID.]]="",tabItens[[#This Row],[ATA DT.VALID.]]=" "),"",IF(TYPE(tabItens[[#This Row],[ATA DT.VALID.]])=1,ROUNDUP((tabItens[[#This Row],[ATA DT.VALID.]]-TODAY())/7,0),""))</f>
        <v/>
      </c>
      <c r="AQ705" s="304"/>
      <c r="AR705" s="305" t="str">
        <f>IF(ISBLANK(tabItens[[#This Row],[CÓDIGO]]),"",IFERROR(VLOOKUP(tabItens[[#This Row],[CÓDIGO]],Consumo!$C$3:$AC$862,26,FALSE),0))</f>
        <v>04.2023</v>
      </c>
      <c r="AS705" s="306">
        <f>SUMIF(Consumo!$C$3:$C$862,tabItens[[#This Row],[CÓDIGO]],Consumo!$N$3:$N$862) + SUMIF(Consumo!$C$3:$C$862,tabItens[[#This Row],[CÓDIGO]],Consumo!$O$3:$O$862) + SUMIF(Consumo!$C$3:$C$862,tabItens[[#This Row],[CÓDIGO]],Consumo!$P$3:$P$862) + SUMIF(Consumo!$C$3:$C$862,tabItens[[#This Row],[CÓDIGO]],Consumo!$Q$3:$Q$862)</f>
        <v>0</v>
      </c>
      <c r="AT705" s="306">
        <f>SUMIF(Consumo!$C$3:$C$862,tabItens[[#This Row],[CÓDIGO]],Consumo!$Z$3:$Z$862)</f>
        <v>103</v>
      </c>
      <c r="AU705" s="307">
        <f>SUMIF(Consumo!$C$3:$C$862,tabItens[[#This Row],[CÓDIGO]],Consumo!$AA$3:$AA$862)</f>
        <v>55</v>
      </c>
      <c r="AV705" s="308">
        <f>SUMIF(Consumo!$C$3:$C$862,tabItens[[#This Row],[CÓDIGO]],Consumo!$Y$3:$Y$862)</f>
        <v>8</v>
      </c>
      <c r="AW705" s="281">
        <f>tabItens[[#This Row],[QTDE ATUAL]] + tabItens[[#This Row],[RC QTDE]] + tabItens[[#This Row],[AF SALDO]] + tabItens[[#This Row],[Recentes]]</f>
        <v>269</v>
      </c>
      <c r="AX705" s="309">
        <v>14</v>
      </c>
      <c r="AY705" s="309">
        <v>4</v>
      </c>
      <c r="AZ705" s="309">
        <f>IF(ISBLANK(tabItens[[#This Row],[CÓDIGO]]),"",tabItens[[#This Row],[PontoMês]] * (AZ$2+tabItens[[#This Row],[PontoQtM]]))</f>
        <v>56</v>
      </c>
      <c r="BA705" s="308">
        <f>tabItens[[#This Row],[PontoPed]] - tabItens[[#This Row],[Saldo]] + (1/10)</f>
        <v>-212.9</v>
      </c>
      <c r="BB705" s="308">
        <f xml:space="preserve"> tabItens[[#This Row],[PontoMês]] * BB$2 - tabItens[[#This Row],[QTDE ATUAL]] - (1/10)</f>
        <v>-255.1</v>
      </c>
      <c r="BC705" s="310">
        <f>IF( tabItens[[#This Row],[PontoPed]]&gt;0, IF(tabItens[[#This Row],[PontoPed]]&lt;1, 1, IF( tabItens[[#This Row],[Saldo]]&gt;tabItens[[#This Row],[PontoPed]], 0, (tabItens[[#This Row],[PontoPed]]-tabItens[[#This Row],[Saldo]])/tabItens[[#This Row],[PontoPed]] ) ), 0 )</f>
        <v>0</v>
      </c>
      <c r="BD705" s="311">
        <f>ROUNDDOWN(IF( OR( AND(tabItens[[#This Row],[PontoPed]]&lt;tabItens[[#This Row],[Saldo]],tabItens[[#This Row],[Saldo]]&gt;0), tabItens[[#This Row],[PontoPed]]=0), 99, IF(AND(tabItens[[#This Row],[Saldo]]=0,tabItens[[#This Row],[PontoPed]]&gt;0), 0, (1-tabItens[[#This Row],[PctAb]])*10 ) ),0)</f>
        <v>99</v>
      </c>
      <c r="BE705" s="312">
        <f>MAX(ROUNDDOWN( IF(tabItens[[#This Row],[Abaixo]] &gt; 0,   tabItens[[#This Row],[Abaixo]] + (tabItens[[#This Row],[PontoMês]] * IF( OR( ISBLANK(tabItens[[#This Row],[ATA Nº/ANO]]), tabItens[[#This Row],[ATA Nº/ANO]] = ""),BE$2,BE$1)),0),0),0)</f>
        <v>0</v>
      </c>
      <c r="BF70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5" s="313">
        <f>SUMIF(Consumo!$C$3:$C$862,tabItens[[#This Row],[CÓDIGO]],Consumo!$E$3:$E$862)</f>
        <v>0</v>
      </c>
      <c r="BH705" s="314">
        <f>IF(AND(tabItens[[#This Row],[Pend]] &gt; 0,tabItens[[#This Row],[Consumo]] &lt;&gt; 0), tabItens[[#This Row],[Pend]] / tabItens[[#This Row],[Consumo]], 0 )</f>
        <v>0</v>
      </c>
      <c r="BI705" s="313"/>
      <c r="BJ705" s="313"/>
      <c r="BK705" s="315" t="s">
        <v>907</v>
      </c>
    </row>
    <row r="706" spans="1:63" x14ac:dyDescent="0.3">
      <c r="A706" s="336">
        <v>23607</v>
      </c>
      <c r="B706" s="277" t="s">
        <v>1219</v>
      </c>
      <c r="C706" s="337" t="s">
        <v>264</v>
      </c>
      <c r="D706" s="338">
        <v>1.28</v>
      </c>
      <c r="E706" s="339"/>
      <c r="F706" s="339"/>
      <c r="G706" s="339" t="s">
        <v>892</v>
      </c>
      <c r="H706" s="281">
        <v>575</v>
      </c>
      <c r="I706" s="340">
        <v>103003</v>
      </c>
      <c r="J706" s="341">
        <v>1.28</v>
      </c>
      <c r="K706" s="342">
        <v>50</v>
      </c>
      <c r="L706" s="285">
        <f>IF(tabItens[[#This Row],[Média]] &gt; 0, tabItens[[#This Row],[QTDE ATUAL]] / tabItens[[#This Row],[Média]],999.9)</f>
        <v>209.09090909090909</v>
      </c>
      <c r="M706" s="286">
        <v>0</v>
      </c>
      <c r="N706" s="287">
        <f>tabItens[[#This Row],[VALOR UNIT.]] * tabItens[[#This Row],[LC]]</f>
        <v>0</v>
      </c>
      <c r="O706" s="344"/>
      <c r="P706" s="289"/>
      <c r="Q706" s="345"/>
      <c r="R706" s="343"/>
      <c r="S706" s="346"/>
      <c r="T706" s="292">
        <f>ROUNDDOWN(IFERROR(tabItens[[#This Row],[ATA DT.VALID.]] - $D$1,0) / 30,0)</f>
        <v>-1507</v>
      </c>
      <c r="U706" s="277" t="s">
        <v>1047</v>
      </c>
      <c r="V706" s="293">
        <v>1</v>
      </c>
      <c r="W706" s="294" t="s">
        <v>2107</v>
      </c>
      <c r="X706" s="295">
        <v>51</v>
      </c>
      <c r="Y706" s="296">
        <v>11</v>
      </c>
      <c r="Z706" s="297"/>
      <c r="AA706" s="298"/>
      <c r="AB706" s="299"/>
      <c r="AC706" s="299"/>
      <c r="AD706" s="298"/>
      <c r="AE706" s="299"/>
      <c r="AF706" s="292"/>
      <c r="AG706" s="300" t="s">
        <v>904</v>
      </c>
      <c r="AH706" s="301"/>
      <c r="AI706" s="292">
        <v>18</v>
      </c>
      <c r="AJ706" s="301">
        <v>43775</v>
      </c>
      <c r="AK706" s="301" t="s">
        <v>892</v>
      </c>
      <c r="AL706" s="301">
        <v>43977</v>
      </c>
      <c r="AM706" s="346"/>
      <c r="AN706" s="339"/>
      <c r="AO706" s="302" t="str">
        <f>_xlfn.IFNA(IF(VLOOKUP(tabItens[[#This Row],[CÓDIGO]],tabExcluirDoEstoque[#Data],1,FALSE),"sim",""),"")</f>
        <v/>
      </c>
      <c r="AP706" s="303" t="str">
        <f ca="1">IF(OR(ISBLANK(tabItens[[#This Row],[ATA DT.VALID.]]),tabItens[[#This Row],[ATA DT.VALID.]]="",tabItens[[#This Row],[ATA DT.VALID.]]=" "),"",IF(TYPE(tabItens[[#This Row],[ATA DT.VALID.]])=1,ROUNDUP((tabItens[[#This Row],[ATA DT.VALID.]]-TODAY())/7,0),""))</f>
        <v/>
      </c>
      <c r="AQ706" s="304"/>
      <c r="AR706" s="305" t="str">
        <f>IF(ISBLANK(tabItens[[#This Row],[CÓDIGO]]),"",IFERROR(VLOOKUP(tabItens[[#This Row],[CÓDIGO]],Consumo!$C$3:$AC$862,26,FALSE),0))</f>
        <v>07.2023</v>
      </c>
      <c r="AS706" s="306">
        <f>SUMIF(Consumo!$C$3:$C$862,tabItens[[#This Row],[CÓDIGO]],Consumo!$N$3:$N$862) + SUMIF(Consumo!$C$3:$C$862,tabItens[[#This Row],[CÓDIGO]],Consumo!$O$3:$O$862) + SUMIF(Consumo!$C$3:$C$862,tabItens[[#This Row],[CÓDIGO]],Consumo!$P$3:$P$862) + SUMIF(Consumo!$C$3:$C$862,tabItens[[#This Row],[CÓDIGO]],Consumo!$Q$3:$Q$862)</f>
        <v>50</v>
      </c>
      <c r="AT706" s="306">
        <f>SUMIF(Consumo!$C$3:$C$862,tabItens[[#This Row],[CÓDIGO]],Consumo!$Z$3:$Z$862)</f>
        <v>50</v>
      </c>
      <c r="AU706" s="307">
        <f>SUMIF(Consumo!$C$3:$C$862,tabItens[[#This Row],[CÓDIGO]],Consumo!$AA$3:$AA$862)</f>
        <v>50</v>
      </c>
      <c r="AV706" s="308">
        <f>SUMIF(Consumo!$C$3:$C$862,tabItens[[#This Row],[CÓDIGO]],Consumo!$Y$3:$Y$862)</f>
        <v>2.75</v>
      </c>
      <c r="AW706" s="281">
        <f>tabItens[[#This Row],[QTDE ATUAL]] + tabItens[[#This Row],[RC QTDE]] + tabItens[[#This Row],[AF SALDO]] + tabItens[[#This Row],[Recentes]]</f>
        <v>575</v>
      </c>
      <c r="AX706" s="309">
        <v>17</v>
      </c>
      <c r="AY706" s="309">
        <v>4</v>
      </c>
      <c r="AZ706" s="309">
        <f>IF(ISBLANK(tabItens[[#This Row],[CÓDIGO]]),"",tabItens[[#This Row],[PontoMês]] * (AZ$2+tabItens[[#This Row],[PontoQtM]]))</f>
        <v>68</v>
      </c>
      <c r="BA706" s="308">
        <f>tabItens[[#This Row],[PontoPed]] - tabItens[[#This Row],[Saldo]] + (1/10)</f>
        <v>-506.9</v>
      </c>
      <c r="BB706" s="308">
        <f xml:space="preserve"> tabItens[[#This Row],[PontoMês]] * BB$2 - tabItens[[#This Row],[QTDE ATUAL]] - (1/10)</f>
        <v>-558.1</v>
      </c>
      <c r="BC706" s="310">
        <f>IF( tabItens[[#This Row],[PontoPed]]&gt;0, IF(tabItens[[#This Row],[PontoPed]]&lt;1, 1, IF( tabItens[[#This Row],[Saldo]]&gt;tabItens[[#This Row],[PontoPed]], 0, (tabItens[[#This Row],[PontoPed]]-tabItens[[#This Row],[Saldo]])/tabItens[[#This Row],[PontoPed]] ) ), 0 )</f>
        <v>0</v>
      </c>
      <c r="BD706" s="311">
        <f>ROUNDDOWN(IF( OR( AND(tabItens[[#This Row],[PontoPed]]&lt;tabItens[[#This Row],[Saldo]],tabItens[[#This Row],[Saldo]]&gt;0), tabItens[[#This Row],[PontoPed]]=0), 99, IF(AND(tabItens[[#This Row],[Saldo]]=0,tabItens[[#This Row],[PontoPed]]&gt;0), 0, (1-tabItens[[#This Row],[PctAb]])*10 ) ),0)</f>
        <v>99</v>
      </c>
      <c r="BE706" s="312">
        <f>MAX(ROUNDDOWN( IF(tabItens[[#This Row],[Abaixo]] &gt; 0,   tabItens[[#This Row],[Abaixo]] + (tabItens[[#This Row],[PontoMês]] * IF( OR( ISBLANK(tabItens[[#This Row],[ATA Nº/ANO]]), tabItens[[#This Row],[ATA Nº/ANO]] = ""),BE$2,BE$1)),0),0),0)</f>
        <v>0</v>
      </c>
      <c r="BF70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6" s="313">
        <f>SUMIF(Consumo!$C$3:$C$862,tabItens[[#This Row],[CÓDIGO]],Consumo!$E$3:$E$862)</f>
        <v>0</v>
      </c>
      <c r="BH706" s="314">
        <f>IF(AND(tabItens[[#This Row],[Pend]] &gt; 0,tabItens[[#This Row],[Consumo]] &lt;&gt; 0), tabItens[[#This Row],[Pend]] / tabItens[[#This Row],[Consumo]], 0 )</f>
        <v>0</v>
      </c>
      <c r="BI706" s="313"/>
      <c r="BJ706" s="313"/>
      <c r="BK706" s="315" t="s">
        <v>907</v>
      </c>
    </row>
    <row r="707" spans="1:63" x14ac:dyDescent="0.3">
      <c r="A707" s="336">
        <v>14056</v>
      </c>
      <c r="B707" s="277" t="s">
        <v>1096</v>
      </c>
      <c r="C707" s="337" t="s">
        <v>264</v>
      </c>
      <c r="D707" s="338">
        <v>2.98</v>
      </c>
      <c r="E707" s="339"/>
      <c r="F707" s="339"/>
      <c r="G707" s="339" t="s">
        <v>892</v>
      </c>
      <c r="H707" s="281">
        <v>72</v>
      </c>
      <c r="I707" s="340">
        <v>103003</v>
      </c>
      <c r="J707" s="341">
        <v>2.98</v>
      </c>
      <c r="K707" s="342">
        <v>58</v>
      </c>
      <c r="L707" s="285">
        <f>IF(tabItens[[#This Row],[Média]] &gt; 0, tabItens[[#This Row],[QTDE ATUAL]] / tabItens[[#This Row],[Média]],999.9)</f>
        <v>22.153846153846153</v>
      </c>
      <c r="M707" s="286">
        <v>0</v>
      </c>
      <c r="N707" s="287">
        <f>tabItens[[#This Row],[VALOR UNIT.]] * tabItens[[#This Row],[LC]]</f>
        <v>0</v>
      </c>
      <c r="O707" s="344"/>
      <c r="P707" s="289"/>
      <c r="Q707" s="345"/>
      <c r="R707" s="343"/>
      <c r="S707" s="346"/>
      <c r="T707" s="292">
        <f>ROUNDDOWN(IFERROR(tabItens[[#This Row],[ATA DT.VALID.]] - $D$1,0) / 30,0)</f>
        <v>-1507</v>
      </c>
      <c r="U707" s="277" t="s">
        <v>1063</v>
      </c>
      <c r="V707" s="293">
        <v>1</v>
      </c>
      <c r="W707" s="294" t="s">
        <v>2103</v>
      </c>
      <c r="X707" s="295">
        <v>51</v>
      </c>
      <c r="Y707" s="296">
        <v>12</v>
      </c>
      <c r="Z707" s="297"/>
      <c r="AA707" s="298"/>
      <c r="AB707" s="299"/>
      <c r="AC707" s="299"/>
      <c r="AD707" s="298"/>
      <c r="AE707" s="299"/>
      <c r="AF707" s="292"/>
      <c r="AG707" s="300" t="s">
        <v>904</v>
      </c>
      <c r="AH707" s="301"/>
      <c r="AI707" s="292">
        <v>20</v>
      </c>
      <c r="AJ707" s="301">
        <v>43668</v>
      </c>
      <c r="AK707" s="301" t="s">
        <v>892</v>
      </c>
      <c r="AL707" s="301">
        <v>43524</v>
      </c>
      <c r="AM707" s="346"/>
      <c r="AN707" s="339"/>
      <c r="AO707" s="302" t="str">
        <f>_xlfn.IFNA(IF(VLOOKUP(tabItens[[#This Row],[CÓDIGO]],tabExcluirDoEstoque[#Data],1,FALSE),"sim",""),"")</f>
        <v/>
      </c>
      <c r="AP707" s="303" t="str">
        <f ca="1">IF(OR(ISBLANK(tabItens[[#This Row],[ATA DT.VALID.]]),tabItens[[#This Row],[ATA DT.VALID.]]="",tabItens[[#This Row],[ATA DT.VALID.]]=" "),"",IF(TYPE(tabItens[[#This Row],[ATA DT.VALID.]])=1,ROUNDUP((tabItens[[#This Row],[ATA DT.VALID.]]-TODAY())/7,0),""))</f>
        <v/>
      </c>
      <c r="AQ707" s="304"/>
      <c r="AR707" s="305" t="str">
        <f>IF(ISBLANK(tabItens[[#This Row],[CÓDIGO]]),"",IFERROR(VLOOKUP(tabItens[[#This Row],[CÓDIGO]],Consumo!$C$3:$AC$862,26,FALSE),0))</f>
        <v>08.2023</v>
      </c>
      <c r="AS707" s="306">
        <f>SUMIF(Consumo!$C$3:$C$862,tabItens[[#This Row],[CÓDIGO]],Consumo!$N$3:$N$862) + SUMIF(Consumo!$C$3:$C$862,tabItens[[#This Row],[CÓDIGO]],Consumo!$O$3:$O$862) + SUMIF(Consumo!$C$3:$C$862,tabItens[[#This Row],[CÓDIGO]],Consumo!$P$3:$P$862) + SUMIF(Consumo!$C$3:$C$862,tabItens[[#This Row],[CÓDIGO]],Consumo!$Q$3:$Q$862)</f>
        <v>53</v>
      </c>
      <c r="AT707" s="306">
        <f>SUMIF(Consumo!$C$3:$C$862,tabItens[[#This Row],[CÓDIGO]],Consumo!$Z$3:$Z$862)</f>
        <v>57</v>
      </c>
      <c r="AU707" s="307">
        <f>SUMIF(Consumo!$C$3:$C$862,tabItens[[#This Row],[CÓDIGO]],Consumo!$AA$3:$AA$862)</f>
        <v>51</v>
      </c>
      <c r="AV707" s="308">
        <f>SUMIF(Consumo!$C$3:$C$862,tabItens[[#This Row],[CÓDIGO]],Consumo!$Y$3:$Y$862)</f>
        <v>3.25</v>
      </c>
      <c r="AW707" s="281">
        <f>tabItens[[#This Row],[QTDE ATUAL]] + tabItens[[#This Row],[RC QTDE]] + tabItens[[#This Row],[AF SALDO]] + tabItens[[#This Row],[Recentes]]</f>
        <v>72</v>
      </c>
      <c r="AX707" s="309">
        <v>1</v>
      </c>
      <c r="AY707" s="309">
        <v>4</v>
      </c>
      <c r="AZ707" s="309">
        <f>IF(ISBLANK(tabItens[[#This Row],[CÓDIGO]]),"",tabItens[[#This Row],[PontoMês]] * (AZ$2+tabItens[[#This Row],[PontoQtM]]))</f>
        <v>4</v>
      </c>
      <c r="BA707" s="308">
        <f>tabItens[[#This Row],[PontoPed]] - tabItens[[#This Row],[Saldo]] + (1/10)</f>
        <v>-67.900000000000006</v>
      </c>
      <c r="BB707" s="308">
        <f xml:space="preserve"> tabItens[[#This Row],[PontoMês]] * BB$2 - tabItens[[#This Row],[QTDE ATUAL]] - (1/10)</f>
        <v>-71.099999999999994</v>
      </c>
      <c r="BC707" s="310">
        <f>IF( tabItens[[#This Row],[PontoPed]]&gt;0, IF(tabItens[[#This Row],[PontoPed]]&lt;1, 1, IF( tabItens[[#This Row],[Saldo]]&gt;tabItens[[#This Row],[PontoPed]], 0, (tabItens[[#This Row],[PontoPed]]-tabItens[[#This Row],[Saldo]])/tabItens[[#This Row],[PontoPed]] ) ), 0 )</f>
        <v>0</v>
      </c>
      <c r="BD707" s="311">
        <f>ROUNDDOWN(IF( OR( AND(tabItens[[#This Row],[PontoPed]]&lt;tabItens[[#This Row],[Saldo]],tabItens[[#This Row],[Saldo]]&gt;0), tabItens[[#This Row],[PontoPed]]=0), 99, IF(AND(tabItens[[#This Row],[Saldo]]=0,tabItens[[#This Row],[PontoPed]]&gt;0), 0, (1-tabItens[[#This Row],[PctAb]])*10 ) ),0)</f>
        <v>99</v>
      </c>
      <c r="BE707" s="312">
        <f>MAX(ROUNDDOWN( IF(tabItens[[#This Row],[Abaixo]] &gt; 0,   tabItens[[#This Row],[Abaixo]] + (tabItens[[#This Row],[PontoMês]] * IF( OR( ISBLANK(tabItens[[#This Row],[ATA Nº/ANO]]), tabItens[[#This Row],[ATA Nº/ANO]] = ""),BE$2,BE$1)),0),0),0)</f>
        <v>0</v>
      </c>
      <c r="BF70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7" s="313">
        <f>SUMIF(Consumo!$C$3:$C$862,tabItens[[#This Row],[CÓDIGO]],Consumo!$E$3:$E$862)</f>
        <v>0</v>
      </c>
      <c r="BH707" s="314">
        <f>IF(AND(tabItens[[#This Row],[Pend]] &gt; 0,tabItens[[#This Row],[Consumo]] &lt;&gt; 0), tabItens[[#This Row],[Pend]] / tabItens[[#This Row],[Consumo]], 0 )</f>
        <v>0</v>
      </c>
      <c r="BI707" s="313"/>
      <c r="BJ707" s="313"/>
      <c r="BK707" s="315" t="s">
        <v>907</v>
      </c>
    </row>
    <row r="708" spans="1:63" x14ac:dyDescent="0.3">
      <c r="A708" s="336">
        <v>87247</v>
      </c>
      <c r="B708" s="277" t="s">
        <v>1536</v>
      </c>
      <c r="C708" s="337" t="s">
        <v>264</v>
      </c>
      <c r="D708" s="338">
        <v>2.7</v>
      </c>
      <c r="E708" s="339"/>
      <c r="F708" s="339"/>
      <c r="G708" s="339" t="s">
        <v>892</v>
      </c>
      <c r="H708" s="281">
        <v>347</v>
      </c>
      <c r="I708" s="340">
        <v>103003</v>
      </c>
      <c r="J708" s="341">
        <v>2.7</v>
      </c>
      <c r="K708" s="342">
        <v>39</v>
      </c>
      <c r="L708" s="285">
        <f>IF(tabItens[[#This Row],[Média]] &gt; 0, tabItens[[#This Row],[QTDE ATUAL]] / tabItens[[#This Row],[Média]],999.9)</f>
        <v>122.47058823529412</v>
      </c>
      <c r="M708" s="286">
        <v>0</v>
      </c>
      <c r="N708" s="287">
        <f>tabItens[[#This Row],[VALOR UNIT.]] * tabItens[[#This Row],[LC]]</f>
        <v>0</v>
      </c>
      <c r="O708" s="344"/>
      <c r="P708" s="289"/>
      <c r="Q708" s="345"/>
      <c r="R708" s="343"/>
      <c r="S708" s="346"/>
      <c r="T708" s="292">
        <f>ROUNDDOWN(IFERROR(tabItens[[#This Row],[ATA DT.VALID.]] - $D$1,0) / 30,0)</f>
        <v>-1507</v>
      </c>
      <c r="U708" s="277" t="s">
        <v>1063</v>
      </c>
      <c r="V708" s="293">
        <v>1</v>
      </c>
      <c r="W708" s="294" t="s">
        <v>2103</v>
      </c>
      <c r="X708" s="295">
        <v>51</v>
      </c>
      <c r="Y708" s="296">
        <v>12</v>
      </c>
      <c r="Z708" s="297"/>
      <c r="AA708" s="298"/>
      <c r="AB708" s="299"/>
      <c r="AC708" s="299"/>
      <c r="AD708" s="298"/>
      <c r="AE708" s="299"/>
      <c r="AF708" s="292"/>
      <c r="AG708" s="300" t="s">
        <v>904</v>
      </c>
      <c r="AH708" s="301"/>
      <c r="AI708" s="292">
        <v>14</v>
      </c>
      <c r="AJ708" s="301">
        <v>43991</v>
      </c>
      <c r="AK708" s="301">
        <v>38581</v>
      </c>
      <c r="AL708" s="301">
        <v>44592</v>
      </c>
      <c r="AM708" s="346"/>
      <c r="AN708" s="339"/>
      <c r="AO708" s="302" t="str">
        <f>_xlfn.IFNA(IF(VLOOKUP(tabItens[[#This Row],[CÓDIGO]],tabExcluirDoEstoque[#Data],1,FALSE),"sim",""),"")</f>
        <v/>
      </c>
      <c r="AP708" s="303" t="str">
        <f ca="1">IF(OR(ISBLANK(tabItens[[#This Row],[ATA DT.VALID.]]),tabItens[[#This Row],[ATA DT.VALID.]]="",tabItens[[#This Row],[ATA DT.VALID.]]=" "),"",IF(TYPE(tabItens[[#This Row],[ATA DT.VALID.]])=1,ROUNDUP((tabItens[[#This Row],[ATA DT.VALID.]]-TODAY())/7,0),""))</f>
        <v/>
      </c>
      <c r="AQ708" s="304"/>
      <c r="AR708" s="305" t="str">
        <f>IF(ISBLANK(tabItens[[#This Row],[CÓDIGO]]),"",IFERROR(VLOOKUP(tabItens[[#This Row],[CÓDIGO]],Consumo!$C$3:$AC$862,26,FALSE),0))</f>
        <v>06.2023</v>
      </c>
      <c r="AS708" s="306">
        <f>SUMIF(Consumo!$C$3:$C$862,tabItens[[#This Row],[CÓDIGO]],Consumo!$N$3:$N$862) + SUMIF(Consumo!$C$3:$C$862,tabItens[[#This Row],[CÓDIGO]],Consumo!$O$3:$O$862) + SUMIF(Consumo!$C$3:$C$862,tabItens[[#This Row],[CÓDIGO]],Consumo!$P$3:$P$862) + SUMIF(Consumo!$C$3:$C$862,tabItens[[#This Row],[CÓDIGO]],Consumo!$Q$3:$Q$862)</f>
        <v>2</v>
      </c>
      <c r="AT708" s="306">
        <f>SUMIF(Consumo!$C$3:$C$862,tabItens[[#This Row],[CÓDIGO]],Consumo!$Z$3:$Z$862)</f>
        <v>39</v>
      </c>
      <c r="AU708" s="307">
        <f>SUMIF(Consumo!$C$3:$C$862,tabItens[[#This Row],[CÓDIGO]],Consumo!$AA$3:$AA$862)</f>
        <v>20</v>
      </c>
      <c r="AV708" s="308">
        <f>SUMIF(Consumo!$C$3:$C$862,tabItens[[#This Row],[CÓDIGO]],Consumo!$Y$3:$Y$862)</f>
        <v>2.8333333333333335</v>
      </c>
      <c r="AW708" s="281">
        <f>tabItens[[#This Row],[QTDE ATUAL]] + tabItens[[#This Row],[RC QTDE]] + tabItens[[#This Row],[AF SALDO]] + tabItens[[#This Row],[Recentes]]</f>
        <v>347</v>
      </c>
      <c r="AX708" s="309">
        <v>11</v>
      </c>
      <c r="AY708" s="309">
        <v>4</v>
      </c>
      <c r="AZ708" s="309">
        <f>IF(ISBLANK(tabItens[[#This Row],[CÓDIGO]]),"",tabItens[[#This Row],[PontoMês]] * (AZ$2+tabItens[[#This Row],[PontoQtM]]))</f>
        <v>44</v>
      </c>
      <c r="BA708" s="308">
        <f>tabItens[[#This Row],[PontoPed]] - tabItens[[#This Row],[Saldo]] + (1/10)</f>
        <v>-302.89999999999998</v>
      </c>
      <c r="BB708" s="308">
        <f xml:space="preserve"> tabItens[[#This Row],[PontoMês]] * BB$2 - tabItens[[#This Row],[QTDE ATUAL]] - (1/10)</f>
        <v>-336.1</v>
      </c>
      <c r="BC708" s="310">
        <f>IF( tabItens[[#This Row],[PontoPed]]&gt;0, IF(tabItens[[#This Row],[PontoPed]]&lt;1, 1, IF( tabItens[[#This Row],[Saldo]]&gt;tabItens[[#This Row],[PontoPed]], 0, (tabItens[[#This Row],[PontoPed]]-tabItens[[#This Row],[Saldo]])/tabItens[[#This Row],[PontoPed]] ) ), 0 )</f>
        <v>0</v>
      </c>
      <c r="BD708" s="311">
        <f>ROUNDDOWN(IF( OR( AND(tabItens[[#This Row],[PontoPed]]&lt;tabItens[[#This Row],[Saldo]],tabItens[[#This Row],[Saldo]]&gt;0), tabItens[[#This Row],[PontoPed]]=0), 99, IF(AND(tabItens[[#This Row],[Saldo]]=0,tabItens[[#This Row],[PontoPed]]&gt;0), 0, (1-tabItens[[#This Row],[PctAb]])*10 ) ),0)</f>
        <v>99</v>
      </c>
      <c r="BE708" s="312">
        <f>MAX(ROUNDDOWN( IF(tabItens[[#This Row],[Abaixo]] &gt; 0,   tabItens[[#This Row],[Abaixo]] + (tabItens[[#This Row],[PontoMês]] * IF( OR( ISBLANK(tabItens[[#This Row],[ATA Nº/ANO]]), tabItens[[#This Row],[ATA Nº/ANO]] = ""),BE$2,BE$1)),0),0),0)</f>
        <v>0</v>
      </c>
      <c r="BF70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8" s="313">
        <f>SUMIF(Consumo!$C$3:$C$862,tabItens[[#This Row],[CÓDIGO]],Consumo!$E$3:$E$862)</f>
        <v>0</v>
      </c>
      <c r="BH708" s="314">
        <f>IF(AND(tabItens[[#This Row],[Pend]] &gt; 0,tabItens[[#This Row],[Consumo]] &lt;&gt; 0), tabItens[[#This Row],[Pend]] / tabItens[[#This Row],[Consumo]], 0 )</f>
        <v>0</v>
      </c>
      <c r="BI708" s="313"/>
      <c r="BJ708" s="313"/>
      <c r="BK708" s="315" t="s">
        <v>907</v>
      </c>
    </row>
    <row r="709" spans="1:63" x14ac:dyDescent="0.3">
      <c r="A709" s="336">
        <v>88876</v>
      </c>
      <c r="B709" s="277" t="s">
        <v>1564</v>
      </c>
      <c r="C709" s="337" t="s">
        <v>264</v>
      </c>
      <c r="D709" s="338">
        <v>12.35</v>
      </c>
      <c r="E709" s="339"/>
      <c r="F709" s="339"/>
      <c r="G709" s="339" t="s">
        <v>892</v>
      </c>
      <c r="H709" s="281">
        <v>692</v>
      </c>
      <c r="I709" s="340">
        <v>103003</v>
      </c>
      <c r="J709" s="341">
        <v>12.35</v>
      </c>
      <c r="K709" s="342">
        <v>200</v>
      </c>
      <c r="L709" s="285">
        <f>IF(tabItens[[#This Row],[Média]] &gt; 0, tabItens[[#This Row],[QTDE ATUAL]] / tabItens[[#This Row],[Média]],999.9)</f>
        <v>62.909090909090907</v>
      </c>
      <c r="M709" s="286">
        <v>0</v>
      </c>
      <c r="N709" s="287">
        <f>tabItens[[#This Row],[VALOR UNIT.]] * tabItens[[#This Row],[LC]]</f>
        <v>0</v>
      </c>
      <c r="O709" s="344"/>
      <c r="P709" s="289"/>
      <c r="Q709" s="345"/>
      <c r="R709" s="343"/>
      <c r="S709" s="346"/>
      <c r="T709" s="292">
        <f>ROUNDDOWN(IFERROR(tabItens[[#This Row],[ATA DT.VALID.]] - $D$1,0) / 30,0)</f>
        <v>-1507</v>
      </c>
      <c r="U709" s="277" t="s">
        <v>1253</v>
      </c>
      <c r="V709" s="293">
        <v>1</v>
      </c>
      <c r="W709" s="294" t="s">
        <v>906</v>
      </c>
      <c r="X709" s="295">
        <v>51</v>
      </c>
      <c r="Y709" s="296">
        <v>26</v>
      </c>
      <c r="Z709" s="297"/>
      <c r="AA709" s="298"/>
      <c r="AB709" s="299"/>
      <c r="AC709" s="299"/>
      <c r="AD709" s="298"/>
      <c r="AE709" s="299"/>
      <c r="AF709" s="292"/>
      <c r="AG709" s="300" t="s">
        <v>904</v>
      </c>
      <c r="AH709" s="301"/>
      <c r="AI709" s="292">
        <v>66</v>
      </c>
      <c r="AJ709" s="301">
        <v>44553</v>
      </c>
      <c r="AK709" s="301">
        <v>38664</v>
      </c>
      <c r="AL709" s="301">
        <v>44929</v>
      </c>
      <c r="AM709" s="346"/>
      <c r="AN709" s="339"/>
      <c r="AO709" s="302" t="str">
        <f>_xlfn.IFNA(IF(VLOOKUP(tabItens[[#This Row],[CÓDIGO]],tabExcluirDoEstoque[#Data],1,FALSE),"sim",""),"")</f>
        <v/>
      </c>
      <c r="AP709" s="303" t="str">
        <f ca="1">IF(OR(ISBLANK(tabItens[[#This Row],[ATA DT.VALID.]]),tabItens[[#This Row],[ATA DT.VALID.]]="",tabItens[[#This Row],[ATA DT.VALID.]]=" "),"",IF(TYPE(tabItens[[#This Row],[ATA DT.VALID.]])=1,ROUNDUP((tabItens[[#This Row],[ATA DT.VALID.]]-TODAY())/7,0),""))</f>
        <v/>
      </c>
      <c r="AQ709" s="304"/>
      <c r="AR709" s="305" t="str">
        <f>IF(ISBLANK(tabItens[[#This Row],[CÓDIGO]]),"",IFERROR(VLOOKUP(tabItens[[#This Row],[CÓDIGO]],Consumo!$C$3:$AC$862,26,FALSE),0))</f>
        <v>04.2023</v>
      </c>
      <c r="AS709" s="306">
        <f>SUMIF(Consumo!$C$3:$C$862,tabItens[[#This Row],[CÓDIGO]],Consumo!$N$3:$N$862) + SUMIF(Consumo!$C$3:$C$862,tabItens[[#This Row],[CÓDIGO]],Consumo!$O$3:$O$862) + SUMIF(Consumo!$C$3:$C$862,tabItens[[#This Row],[CÓDIGO]],Consumo!$P$3:$P$862) + SUMIF(Consumo!$C$3:$C$862,tabItens[[#This Row],[CÓDIGO]],Consumo!$Q$3:$Q$862)</f>
        <v>0</v>
      </c>
      <c r="AT709" s="306">
        <f>SUMIF(Consumo!$C$3:$C$862,tabItens[[#This Row],[CÓDIGO]],Consumo!$Z$3:$Z$862)</f>
        <v>200</v>
      </c>
      <c r="AU709" s="307">
        <f>SUMIF(Consumo!$C$3:$C$862,tabItens[[#This Row],[CÓDIGO]],Consumo!$AA$3:$AA$862)</f>
        <v>200</v>
      </c>
      <c r="AV709" s="308">
        <f>SUMIF(Consumo!$C$3:$C$862,tabItens[[#This Row],[CÓDIGO]],Consumo!$Y$3:$Y$862)</f>
        <v>11</v>
      </c>
      <c r="AW709" s="281">
        <f>tabItens[[#This Row],[QTDE ATUAL]] + tabItens[[#This Row],[RC QTDE]] + tabItens[[#This Row],[AF SALDO]] + tabItens[[#This Row],[Recentes]]</f>
        <v>692</v>
      </c>
      <c r="AX709" s="309">
        <v>17</v>
      </c>
      <c r="AY709" s="309">
        <v>4</v>
      </c>
      <c r="AZ709" s="309">
        <f>IF(ISBLANK(tabItens[[#This Row],[CÓDIGO]]),"",tabItens[[#This Row],[PontoMês]] * (AZ$2+tabItens[[#This Row],[PontoQtM]]))</f>
        <v>68</v>
      </c>
      <c r="BA709" s="308">
        <f>tabItens[[#This Row],[PontoPed]] - tabItens[[#This Row],[Saldo]] + (1/10)</f>
        <v>-623.9</v>
      </c>
      <c r="BB709" s="308">
        <f xml:space="preserve"> tabItens[[#This Row],[PontoMês]] * BB$2 - tabItens[[#This Row],[QTDE ATUAL]] - (1/10)</f>
        <v>-675.1</v>
      </c>
      <c r="BC709" s="310">
        <f>IF( tabItens[[#This Row],[PontoPed]]&gt;0, IF(tabItens[[#This Row],[PontoPed]]&lt;1, 1, IF( tabItens[[#This Row],[Saldo]]&gt;tabItens[[#This Row],[PontoPed]], 0, (tabItens[[#This Row],[PontoPed]]-tabItens[[#This Row],[Saldo]])/tabItens[[#This Row],[PontoPed]] ) ), 0 )</f>
        <v>0</v>
      </c>
      <c r="BD709" s="311">
        <f>ROUNDDOWN(IF( OR( AND(tabItens[[#This Row],[PontoPed]]&lt;tabItens[[#This Row],[Saldo]],tabItens[[#This Row],[Saldo]]&gt;0), tabItens[[#This Row],[PontoPed]]=0), 99, IF(AND(tabItens[[#This Row],[Saldo]]=0,tabItens[[#This Row],[PontoPed]]&gt;0), 0, (1-tabItens[[#This Row],[PctAb]])*10 ) ),0)</f>
        <v>99</v>
      </c>
      <c r="BE709" s="312">
        <f>MAX(ROUNDDOWN( IF(tabItens[[#This Row],[Abaixo]] &gt; 0,   tabItens[[#This Row],[Abaixo]] + (tabItens[[#This Row],[PontoMês]] * IF( OR( ISBLANK(tabItens[[#This Row],[ATA Nº/ANO]]), tabItens[[#This Row],[ATA Nº/ANO]] = ""),BE$2,BE$1)),0),0),0)</f>
        <v>0</v>
      </c>
      <c r="BF70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09" s="313">
        <f>SUMIF(Consumo!$C$3:$C$862,tabItens[[#This Row],[CÓDIGO]],Consumo!$E$3:$E$862)</f>
        <v>0</v>
      </c>
      <c r="BH709" s="314">
        <f>IF(AND(tabItens[[#This Row],[Pend]] &gt; 0,tabItens[[#This Row],[Consumo]] &lt;&gt; 0), tabItens[[#This Row],[Pend]] / tabItens[[#This Row],[Consumo]], 0 )</f>
        <v>0</v>
      </c>
      <c r="BI709" s="313"/>
      <c r="BJ709" s="313"/>
      <c r="BK709" s="315" t="s">
        <v>907</v>
      </c>
    </row>
    <row r="710" spans="1:63" x14ac:dyDescent="0.3">
      <c r="A710" s="336">
        <v>78303</v>
      </c>
      <c r="B710" s="277" t="s">
        <v>1486</v>
      </c>
      <c r="C710" s="337" t="s">
        <v>264</v>
      </c>
      <c r="D710" s="338">
        <v>274</v>
      </c>
      <c r="E710" s="339"/>
      <c r="F710" s="339"/>
      <c r="G710" s="339" t="s">
        <v>892</v>
      </c>
      <c r="H710" s="281">
        <v>17</v>
      </c>
      <c r="I710" s="340">
        <v>103003</v>
      </c>
      <c r="J710" s="341">
        <v>274</v>
      </c>
      <c r="K710" s="342">
        <v>9</v>
      </c>
      <c r="L710" s="285">
        <f>IF(tabItens[[#This Row],[Média]] &gt; 0, tabItens[[#This Row],[QTDE ATUAL]] / tabItens[[#This Row],[Média]],999.9)</f>
        <v>22.666666666666668</v>
      </c>
      <c r="M710" s="286">
        <v>0</v>
      </c>
      <c r="N710" s="287">
        <f>tabItens[[#This Row],[VALOR UNIT.]] * tabItens[[#This Row],[LC]]</f>
        <v>0</v>
      </c>
      <c r="O710" s="344"/>
      <c r="P710" s="289"/>
      <c r="Q710" s="345"/>
      <c r="R710" s="343"/>
      <c r="S710" s="346"/>
      <c r="T710" s="292">
        <f>ROUNDDOWN(IFERROR(tabItens[[#This Row],[ATA DT.VALID.]] - $D$1,0) / 30,0)</f>
        <v>-1507</v>
      </c>
      <c r="U710" s="277" t="s">
        <v>1487</v>
      </c>
      <c r="V710" s="293">
        <v>1</v>
      </c>
      <c r="W710" s="294" t="s">
        <v>906</v>
      </c>
      <c r="X710" s="295">
        <v>51</v>
      </c>
      <c r="Y710" s="296">
        <v>36</v>
      </c>
      <c r="Z710" s="297"/>
      <c r="AA710" s="298"/>
      <c r="AB710" s="299"/>
      <c r="AC710" s="299"/>
      <c r="AD710" s="298"/>
      <c r="AE710" s="299"/>
      <c r="AF710" s="292"/>
      <c r="AG710" s="300" t="s">
        <v>904</v>
      </c>
      <c r="AH710" s="301"/>
      <c r="AI710" s="292">
        <v>4</v>
      </c>
      <c r="AJ710" s="301">
        <v>45153</v>
      </c>
      <c r="AK710" s="301">
        <v>38085</v>
      </c>
      <c r="AL710" s="301">
        <v>45131</v>
      </c>
      <c r="AM710" s="346"/>
      <c r="AN710" s="339"/>
      <c r="AO710" s="302" t="str">
        <f>_xlfn.IFNA(IF(VLOOKUP(tabItens[[#This Row],[CÓDIGO]],tabExcluirDoEstoque[#Data],1,FALSE),"sim",""),"")</f>
        <v/>
      </c>
      <c r="AP710" s="303" t="str">
        <f ca="1">IF(OR(ISBLANK(tabItens[[#This Row],[ATA DT.VALID.]]),tabItens[[#This Row],[ATA DT.VALID.]]="",tabItens[[#This Row],[ATA DT.VALID.]]=" "),"",IF(TYPE(tabItens[[#This Row],[ATA DT.VALID.]])=1,ROUNDUP((tabItens[[#This Row],[ATA DT.VALID.]]-TODAY())/7,0),""))</f>
        <v/>
      </c>
      <c r="AQ710" s="304"/>
      <c r="AR710" s="305" t="str">
        <f>IF(ISBLANK(tabItens[[#This Row],[CÓDIGO]]),"",IFERROR(VLOOKUP(tabItens[[#This Row],[CÓDIGO]],Consumo!$C$3:$AC$862,26,FALSE),0))</f>
        <v>09.2023</v>
      </c>
      <c r="AS710" s="306">
        <f>SUMIF(Consumo!$C$3:$C$862,tabItens[[#This Row],[CÓDIGO]],Consumo!$N$3:$N$862) + SUMIF(Consumo!$C$3:$C$862,tabItens[[#This Row],[CÓDIGO]],Consumo!$O$3:$O$862) + SUMIF(Consumo!$C$3:$C$862,tabItens[[#This Row],[CÓDIGO]],Consumo!$P$3:$P$862) + SUMIF(Consumo!$C$3:$C$862,tabItens[[#This Row],[CÓDIGO]],Consumo!$Q$3:$Q$862)</f>
        <v>3</v>
      </c>
      <c r="AT710" s="306">
        <f>SUMIF(Consumo!$C$3:$C$862,tabItens[[#This Row],[CÓDIGO]],Consumo!$Z$3:$Z$862)</f>
        <v>9</v>
      </c>
      <c r="AU710" s="307">
        <f>SUMIF(Consumo!$C$3:$C$862,tabItens[[#This Row],[CÓDIGO]],Consumo!$AA$3:$AA$862)</f>
        <v>3</v>
      </c>
      <c r="AV710" s="308">
        <f>SUMIF(Consumo!$C$3:$C$862,tabItens[[#This Row],[CÓDIGO]],Consumo!$Y$3:$Y$862)</f>
        <v>0.75</v>
      </c>
      <c r="AW710" s="281">
        <f>tabItens[[#This Row],[QTDE ATUAL]] + tabItens[[#This Row],[RC QTDE]] + tabItens[[#This Row],[AF SALDO]] + tabItens[[#This Row],[Recentes]]</f>
        <v>17</v>
      </c>
      <c r="AX710" s="309">
        <v>0</v>
      </c>
      <c r="AY710" s="309">
        <v>4</v>
      </c>
      <c r="AZ710" s="309">
        <f>IF(ISBLANK(tabItens[[#This Row],[CÓDIGO]]),"",tabItens[[#This Row],[PontoMês]] * (AZ$2+tabItens[[#This Row],[PontoQtM]]))</f>
        <v>0</v>
      </c>
      <c r="BA710" s="308">
        <f>tabItens[[#This Row],[PontoPed]] - tabItens[[#This Row],[Saldo]] + (1/10)</f>
        <v>-16.899999999999999</v>
      </c>
      <c r="BB710" s="308">
        <f xml:space="preserve"> tabItens[[#This Row],[PontoMês]] * BB$2 - tabItens[[#This Row],[QTDE ATUAL]] - (1/10)</f>
        <v>-17.100000000000001</v>
      </c>
      <c r="BC710" s="310">
        <f>IF( tabItens[[#This Row],[PontoPed]]&gt;0, IF(tabItens[[#This Row],[PontoPed]]&lt;1, 1, IF( tabItens[[#This Row],[Saldo]]&gt;tabItens[[#This Row],[PontoPed]], 0, (tabItens[[#This Row],[PontoPed]]-tabItens[[#This Row],[Saldo]])/tabItens[[#This Row],[PontoPed]] ) ), 0 )</f>
        <v>0</v>
      </c>
      <c r="BD710" s="311">
        <f>ROUNDDOWN(IF( OR( AND(tabItens[[#This Row],[PontoPed]]&lt;tabItens[[#This Row],[Saldo]],tabItens[[#This Row],[Saldo]]&gt;0), tabItens[[#This Row],[PontoPed]]=0), 99, IF(AND(tabItens[[#This Row],[Saldo]]=0,tabItens[[#This Row],[PontoPed]]&gt;0), 0, (1-tabItens[[#This Row],[PctAb]])*10 ) ),0)</f>
        <v>99</v>
      </c>
      <c r="BE710" s="312">
        <f>MAX(ROUNDDOWN( IF(tabItens[[#This Row],[Abaixo]] &gt; 0,   tabItens[[#This Row],[Abaixo]] + (tabItens[[#This Row],[PontoMês]] * IF( OR( ISBLANK(tabItens[[#This Row],[ATA Nº/ANO]]), tabItens[[#This Row],[ATA Nº/ANO]] = ""),BE$2,BE$1)),0),0),0)</f>
        <v>0</v>
      </c>
      <c r="BF71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0" s="313">
        <f>SUMIF(Consumo!$C$3:$C$862,tabItens[[#This Row],[CÓDIGO]],Consumo!$E$3:$E$862)</f>
        <v>0</v>
      </c>
      <c r="BH710" s="314">
        <f>IF(AND(tabItens[[#This Row],[Pend]] &gt; 0,tabItens[[#This Row],[Consumo]] &lt;&gt; 0), tabItens[[#This Row],[Pend]] / tabItens[[#This Row],[Consumo]], 0 )</f>
        <v>0</v>
      </c>
      <c r="BI710" s="313"/>
      <c r="BJ710" s="313"/>
      <c r="BK710" s="315" t="s">
        <v>907</v>
      </c>
    </row>
    <row r="711" spans="1:63" x14ac:dyDescent="0.3">
      <c r="A711" s="336">
        <v>144153</v>
      </c>
      <c r="B711" s="277" t="s">
        <v>2082</v>
      </c>
      <c r="C711" s="337" t="s">
        <v>31</v>
      </c>
      <c r="D711" s="338">
        <v>31.45</v>
      </c>
      <c r="E711" s="339"/>
      <c r="F711" s="339"/>
      <c r="G711" s="339" t="s">
        <v>892</v>
      </c>
      <c r="H711" s="281">
        <v>373</v>
      </c>
      <c r="I711" s="340">
        <v>103003</v>
      </c>
      <c r="J711" s="341">
        <v>31.45</v>
      </c>
      <c r="K711" s="342">
        <v>598</v>
      </c>
      <c r="L711" s="285">
        <f>IF(tabItens[[#This Row],[Média]] &gt; 0, tabItens[[#This Row],[QTDE ATUAL]] / tabItens[[#This Row],[Média]],999.9)</f>
        <v>5.6301886792452827</v>
      </c>
      <c r="M711" s="286">
        <v>0</v>
      </c>
      <c r="N711" s="287">
        <f>tabItens[[#This Row],[VALOR UNIT.]] * tabItens[[#This Row],[LC]]</f>
        <v>0</v>
      </c>
      <c r="O711" s="344"/>
      <c r="P711" s="289"/>
      <c r="Q711" s="345"/>
      <c r="R711" s="343"/>
      <c r="S711" s="346"/>
      <c r="T711" s="292">
        <f>ROUNDDOWN(IFERROR(tabItens[[#This Row],[ATA DT.VALID.]] - $D$1,0) / 30,0)</f>
        <v>-1507</v>
      </c>
      <c r="U711" s="277" t="s">
        <v>1487</v>
      </c>
      <c r="V711" s="293">
        <v>1</v>
      </c>
      <c r="W711" s="294" t="s">
        <v>906</v>
      </c>
      <c r="X711" s="295">
        <v>51</v>
      </c>
      <c r="Y711" s="296">
        <v>36</v>
      </c>
      <c r="Z711" s="297"/>
      <c r="AA711" s="298"/>
      <c r="AB711" s="299"/>
      <c r="AC711" s="299"/>
      <c r="AD711" s="298"/>
      <c r="AE711" s="299"/>
      <c r="AF711" s="292"/>
      <c r="AG711" s="300" t="s">
        <v>904</v>
      </c>
      <c r="AH711" s="301"/>
      <c r="AI711" s="292">
        <v>270</v>
      </c>
      <c r="AJ711" s="301">
        <v>44844</v>
      </c>
      <c r="AK711" s="301">
        <v>44700</v>
      </c>
      <c r="AL711" s="301">
        <v>45145</v>
      </c>
      <c r="AM711" s="346"/>
      <c r="AN711" s="339"/>
      <c r="AO711" s="302" t="str">
        <f>_xlfn.IFNA(IF(VLOOKUP(tabItens[[#This Row],[CÓDIGO]],tabExcluirDoEstoque[#Data],1,FALSE),"sim",""),"")</f>
        <v/>
      </c>
      <c r="AP711" s="303" t="str">
        <f ca="1">IF(OR(ISBLANK(tabItens[[#This Row],[ATA DT.VALID.]]),tabItens[[#This Row],[ATA DT.VALID.]]="",tabItens[[#This Row],[ATA DT.VALID.]]=" "),"",IF(TYPE(tabItens[[#This Row],[ATA DT.VALID.]])=1,ROUNDUP((tabItens[[#This Row],[ATA DT.VALID.]]-TODAY())/7,0),""))</f>
        <v/>
      </c>
      <c r="AQ711" s="304"/>
      <c r="AR711" s="305" t="str">
        <f>IF(ISBLANK(tabItens[[#This Row],[CÓDIGO]]),"",IFERROR(VLOOKUP(tabItens[[#This Row],[CÓDIGO]],Consumo!$C$3:$AC$862,26,FALSE),0))</f>
        <v>09.2023</v>
      </c>
      <c r="AS711" s="306">
        <f>SUMIF(Consumo!$C$3:$C$862,tabItens[[#This Row],[CÓDIGO]],Consumo!$N$3:$N$862) + SUMIF(Consumo!$C$3:$C$862,tabItens[[#This Row],[CÓDIGO]],Consumo!$O$3:$O$862) + SUMIF(Consumo!$C$3:$C$862,tabItens[[#This Row],[CÓDIGO]],Consumo!$P$3:$P$862) + SUMIF(Consumo!$C$3:$C$862,tabItens[[#This Row],[CÓDIGO]],Consumo!$Q$3:$Q$862)</f>
        <v>288</v>
      </c>
      <c r="AT711" s="306">
        <f>SUMIF(Consumo!$C$3:$C$862,tabItens[[#This Row],[CÓDIGO]],Consumo!$Z$3:$Z$862)</f>
        <v>808</v>
      </c>
      <c r="AU711" s="307">
        <f>SUMIF(Consumo!$C$3:$C$862,tabItens[[#This Row],[CÓDIGO]],Consumo!$AA$3:$AA$862)</f>
        <v>173</v>
      </c>
      <c r="AV711" s="308">
        <f>SUMIF(Consumo!$C$3:$C$862,tabItens[[#This Row],[CÓDIGO]],Consumo!$Y$3:$Y$862)</f>
        <v>66.25</v>
      </c>
      <c r="AW711" s="281">
        <f>tabItens[[#This Row],[QTDE ATUAL]] + tabItens[[#This Row],[RC QTDE]] + tabItens[[#This Row],[AF SALDO]] + tabItens[[#This Row],[Recentes]]</f>
        <v>373</v>
      </c>
      <c r="AX711" s="309">
        <v>0</v>
      </c>
      <c r="AY711" s="309">
        <v>0</v>
      </c>
      <c r="AZ711" s="309">
        <f>IF(ISBLANK(tabItens[[#This Row],[CÓDIGO]]),"",tabItens[[#This Row],[PontoMês]] * (AZ$2+tabItens[[#This Row],[PontoQtM]]))</f>
        <v>0</v>
      </c>
      <c r="BA711" s="308">
        <f>tabItens[[#This Row],[PontoPed]] - tabItens[[#This Row],[Saldo]] + (1/10)</f>
        <v>-372.9</v>
      </c>
      <c r="BB711" s="308">
        <f xml:space="preserve"> tabItens[[#This Row],[PontoMês]] * BB$2 - tabItens[[#This Row],[QTDE ATUAL]] - (1/10)</f>
        <v>-373.1</v>
      </c>
      <c r="BC711" s="310">
        <f>IF( tabItens[[#This Row],[PontoPed]]&gt;0, IF(tabItens[[#This Row],[PontoPed]]&lt;1, 1, IF( tabItens[[#This Row],[Saldo]]&gt;tabItens[[#This Row],[PontoPed]], 0, (tabItens[[#This Row],[PontoPed]]-tabItens[[#This Row],[Saldo]])/tabItens[[#This Row],[PontoPed]] ) ), 0 )</f>
        <v>0</v>
      </c>
      <c r="BD711" s="311">
        <f>ROUNDDOWN(IF( OR( AND(tabItens[[#This Row],[PontoPed]]&lt;tabItens[[#This Row],[Saldo]],tabItens[[#This Row],[Saldo]]&gt;0), tabItens[[#This Row],[PontoPed]]=0), 99, IF(AND(tabItens[[#This Row],[Saldo]]=0,tabItens[[#This Row],[PontoPed]]&gt;0), 0, (1-tabItens[[#This Row],[PctAb]])*10 ) ),0)</f>
        <v>99</v>
      </c>
      <c r="BE711" s="312">
        <f>MAX(ROUNDDOWN( IF(tabItens[[#This Row],[Abaixo]] &gt; 0,   tabItens[[#This Row],[Abaixo]] + (tabItens[[#This Row],[PontoMês]] * IF( OR( ISBLANK(tabItens[[#This Row],[ATA Nº/ANO]]), tabItens[[#This Row],[ATA Nº/ANO]] = ""),BE$2,BE$1)),0),0),0)</f>
        <v>0</v>
      </c>
      <c r="BF71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1" s="313">
        <f>SUMIF(Consumo!$C$3:$C$862,tabItens[[#This Row],[CÓDIGO]],Consumo!$E$3:$E$862)</f>
        <v>10</v>
      </c>
      <c r="BH711" s="314">
        <f>IF(AND(tabItens[[#This Row],[Pend]] &gt; 0,tabItens[[#This Row],[Consumo]] &lt;&gt; 0), tabItens[[#This Row],[Pend]] / tabItens[[#This Row],[Consumo]], 0 )</f>
        <v>1.2376237623762377E-2</v>
      </c>
      <c r="BI711" s="313"/>
      <c r="BJ711" s="313"/>
      <c r="BK711" s="315" t="s">
        <v>907</v>
      </c>
    </row>
    <row r="712" spans="1:63" x14ac:dyDescent="0.3">
      <c r="A712" s="336">
        <v>105294</v>
      </c>
      <c r="B712" s="277" t="s">
        <v>1665</v>
      </c>
      <c r="C712" s="337" t="s">
        <v>264</v>
      </c>
      <c r="D712" s="338">
        <v>12.69</v>
      </c>
      <c r="E712" s="339"/>
      <c r="F712" s="339"/>
      <c r="G712" s="339" t="s">
        <v>892</v>
      </c>
      <c r="H712" s="281">
        <v>75</v>
      </c>
      <c r="I712" s="340">
        <v>103003</v>
      </c>
      <c r="J712" s="341">
        <v>12.69</v>
      </c>
      <c r="K712" s="342">
        <v>185</v>
      </c>
      <c r="L712" s="285">
        <f>IF(tabItens[[#This Row],[Média]] &gt; 0, tabItens[[#This Row],[QTDE ATUAL]] / tabItens[[#This Row],[Média]],999.9)</f>
        <v>4.8128342245989302</v>
      </c>
      <c r="M712" s="286">
        <v>0</v>
      </c>
      <c r="N712" s="287">
        <f>tabItens[[#This Row],[VALOR UNIT.]] * tabItens[[#This Row],[LC]]</f>
        <v>0</v>
      </c>
      <c r="O712" s="344"/>
      <c r="P712" s="289"/>
      <c r="Q712" s="345"/>
      <c r="R712" s="343"/>
      <c r="S712" s="346"/>
      <c r="T712" s="292">
        <f>ROUNDDOWN(IFERROR(tabItens[[#This Row],[ATA DT.VALID.]] - $D$1,0) / 30,0)</f>
        <v>-1507</v>
      </c>
      <c r="U712" s="277" t="s">
        <v>1638</v>
      </c>
      <c r="V712" s="293">
        <v>1</v>
      </c>
      <c r="W712" s="294" t="s">
        <v>906</v>
      </c>
      <c r="X712" s="295">
        <v>51</v>
      </c>
      <c r="Y712" s="296">
        <v>42</v>
      </c>
      <c r="Z712" s="297"/>
      <c r="AA712" s="298"/>
      <c r="AB712" s="299"/>
      <c r="AC712" s="299"/>
      <c r="AD712" s="298"/>
      <c r="AE712" s="299"/>
      <c r="AF712" s="292"/>
      <c r="AG712" s="300" t="s">
        <v>904</v>
      </c>
      <c r="AH712" s="301"/>
      <c r="AI712" s="292">
        <v>62</v>
      </c>
      <c r="AJ712" s="301">
        <v>44946</v>
      </c>
      <c r="AK712" s="301">
        <v>39506</v>
      </c>
      <c r="AL712" s="301">
        <v>44939</v>
      </c>
      <c r="AM712" s="346"/>
      <c r="AN712" s="339"/>
      <c r="AO712" s="302" t="str">
        <f>_xlfn.IFNA(IF(VLOOKUP(tabItens[[#This Row],[CÓDIGO]],tabExcluirDoEstoque[#Data],1,FALSE),"sim",""),"")</f>
        <v/>
      </c>
      <c r="AP712" s="303" t="str">
        <f ca="1">IF(OR(ISBLANK(tabItens[[#This Row],[ATA DT.VALID.]]),tabItens[[#This Row],[ATA DT.VALID.]]="",tabItens[[#This Row],[ATA DT.VALID.]]=" "),"",IF(TYPE(tabItens[[#This Row],[ATA DT.VALID.]])=1,ROUNDUP((tabItens[[#This Row],[ATA DT.VALID.]]-TODAY())/7,0),""))</f>
        <v/>
      </c>
      <c r="AQ712" s="304"/>
      <c r="AR712" s="305" t="str">
        <f>IF(ISBLANK(tabItens[[#This Row],[CÓDIGO]]),"",IFERROR(VLOOKUP(tabItens[[#This Row],[CÓDIGO]],Consumo!$C$3:$AC$862,26,FALSE),0))</f>
        <v>09.2023</v>
      </c>
      <c r="AS712" s="306">
        <f>SUMIF(Consumo!$C$3:$C$862,tabItens[[#This Row],[CÓDIGO]],Consumo!$N$3:$N$862) + SUMIF(Consumo!$C$3:$C$862,tabItens[[#This Row],[CÓDIGO]],Consumo!$O$3:$O$862) + SUMIF(Consumo!$C$3:$C$862,tabItens[[#This Row],[CÓDIGO]],Consumo!$P$3:$P$862) + SUMIF(Consumo!$C$3:$C$862,tabItens[[#This Row],[CÓDIGO]],Consumo!$Q$3:$Q$862)</f>
        <v>100</v>
      </c>
      <c r="AT712" s="306">
        <f>SUMIF(Consumo!$C$3:$C$862,tabItens[[#This Row],[CÓDIGO]],Consumo!$Z$3:$Z$862)</f>
        <v>187</v>
      </c>
      <c r="AU712" s="307">
        <f>SUMIF(Consumo!$C$3:$C$862,tabItens[[#This Row],[CÓDIGO]],Consumo!$AA$3:$AA$862)</f>
        <v>50</v>
      </c>
      <c r="AV712" s="308">
        <f>SUMIF(Consumo!$C$3:$C$862,tabItens[[#This Row],[CÓDIGO]],Consumo!$Y$3:$Y$862)</f>
        <v>15.583333333333334</v>
      </c>
      <c r="AW712" s="281">
        <f>tabItens[[#This Row],[QTDE ATUAL]] + tabItens[[#This Row],[RC QTDE]] + tabItens[[#This Row],[AF SALDO]] + tabItens[[#This Row],[Recentes]]</f>
        <v>75</v>
      </c>
      <c r="AX712" s="309">
        <v>6</v>
      </c>
      <c r="AY712" s="309">
        <v>4</v>
      </c>
      <c r="AZ712" s="309">
        <f>IF(ISBLANK(tabItens[[#This Row],[CÓDIGO]]),"",tabItens[[#This Row],[PontoMês]] * (AZ$2+tabItens[[#This Row],[PontoQtM]]))</f>
        <v>24</v>
      </c>
      <c r="BA712" s="308">
        <f>tabItens[[#This Row],[PontoPed]] - tabItens[[#This Row],[Saldo]] + (1/10)</f>
        <v>-50.9</v>
      </c>
      <c r="BB712" s="308">
        <f xml:space="preserve"> tabItens[[#This Row],[PontoMês]] * BB$2 - tabItens[[#This Row],[QTDE ATUAL]] - (1/10)</f>
        <v>-69.099999999999994</v>
      </c>
      <c r="BC712" s="310">
        <f>IF( tabItens[[#This Row],[PontoPed]]&gt;0, IF(tabItens[[#This Row],[PontoPed]]&lt;1, 1, IF( tabItens[[#This Row],[Saldo]]&gt;tabItens[[#This Row],[PontoPed]], 0, (tabItens[[#This Row],[PontoPed]]-tabItens[[#This Row],[Saldo]])/tabItens[[#This Row],[PontoPed]] ) ), 0 )</f>
        <v>0</v>
      </c>
      <c r="BD712" s="311">
        <f>ROUNDDOWN(IF( OR( AND(tabItens[[#This Row],[PontoPed]]&lt;tabItens[[#This Row],[Saldo]],tabItens[[#This Row],[Saldo]]&gt;0), tabItens[[#This Row],[PontoPed]]=0), 99, IF(AND(tabItens[[#This Row],[Saldo]]=0,tabItens[[#This Row],[PontoPed]]&gt;0), 0, (1-tabItens[[#This Row],[PctAb]])*10 ) ),0)</f>
        <v>99</v>
      </c>
      <c r="BE712" s="312">
        <f>MAX(ROUNDDOWN( IF(tabItens[[#This Row],[Abaixo]] &gt; 0,   tabItens[[#This Row],[Abaixo]] + (tabItens[[#This Row],[PontoMês]] * IF( OR( ISBLANK(tabItens[[#This Row],[ATA Nº/ANO]]), tabItens[[#This Row],[ATA Nº/ANO]] = ""),BE$2,BE$1)),0),0),0)</f>
        <v>0</v>
      </c>
      <c r="BF71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2" s="313">
        <f>SUMIF(Consumo!$C$3:$C$862,tabItens[[#This Row],[CÓDIGO]],Consumo!$E$3:$E$862)</f>
        <v>2</v>
      </c>
      <c r="BH712" s="314">
        <f>IF(AND(tabItens[[#This Row],[Pend]] &gt; 0,tabItens[[#This Row],[Consumo]] &lt;&gt; 0), tabItens[[#This Row],[Pend]] / tabItens[[#This Row],[Consumo]], 0 )</f>
        <v>1.06951871657754E-2</v>
      </c>
      <c r="BI712" s="313"/>
      <c r="BJ712" s="313"/>
      <c r="BK712" s="315" t="s">
        <v>907</v>
      </c>
    </row>
    <row r="713" spans="1:63" x14ac:dyDescent="0.3">
      <c r="A713" s="336">
        <v>106909</v>
      </c>
      <c r="B713" s="277" t="s">
        <v>1682</v>
      </c>
      <c r="C713" s="337" t="s">
        <v>264</v>
      </c>
      <c r="D713" s="338">
        <v>105.38</v>
      </c>
      <c r="E713" s="339"/>
      <c r="F713" s="339"/>
      <c r="G713" s="339" t="s">
        <v>892</v>
      </c>
      <c r="H713" s="281">
        <v>1</v>
      </c>
      <c r="I713" s="340">
        <v>103003</v>
      </c>
      <c r="J713" s="341">
        <v>105.38</v>
      </c>
      <c r="K713" s="342"/>
      <c r="L713" s="285">
        <f>IF(tabItens[[#This Row],[Média]] &gt; 0, tabItens[[#This Row],[QTDE ATUAL]] / tabItens[[#This Row],[Média]],999.9)</f>
        <v>999.9</v>
      </c>
      <c r="M713" s="286">
        <v>0</v>
      </c>
      <c r="N713" s="287">
        <f>tabItens[[#This Row],[VALOR UNIT.]] * tabItens[[#This Row],[LC]]</f>
        <v>0</v>
      </c>
      <c r="O713" s="344"/>
      <c r="P713" s="289"/>
      <c r="Q713" s="345"/>
      <c r="R713" s="343"/>
      <c r="S713" s="346"/>
      <c r="T713" s="292">
        <f>ROUNDDOWN(IFERROR(tabItens[[#This Row],[ATA DT.VALID.]] - $D$1,0) / 30,0)</f>
        <v>-1507</v>
      </c>
      <c r="U713" s="277" t="s">
        <v>1533</v>
      </c>
      <c r="V713" s="293">
        <v>1</v>
      </c>
      <c r="W713" s="294" t="s">
        <v>2109</v>
      </c>
      <c r="X713" s="295">
        <v>54</v>
      </c>
      <c r="Y713" s="296">
        <v>4</v>
      </c>
      <c r="Z713" s="297">
        <v>2813</v>
      </c>
      <c r="AA713" s="298">
        <v>2023</v>
      </c>
      <c r="AB713" s="299">
        <v>2</v>
      </c>
      <c r="AC713" s="299"/>
      <c r="AD713" s="298"/>
      <c r="AE713" s="299"/>
      <c r="AF713" s="292"/>
      <c r="AG713" s="300" t="s">
        <v>904</v>
      </c>
      <c r="AH713" s="301"/>
      <c r="AI713" s="292">
        <v>0</v>
      </c>
      <c r="AJ713" s="301">
        <v>43703</v>
      </c>
      <c r="AK713" s="301">
        <v>39624</v>
      </c>
      <c r="AL713" s="301">
        <v>43677</v>
      </c>
      <c r="AM713" s="346"/>
      <c r="AN713" s="339"/>
      <c r="AO713" s="302" t="str">
        <f>_xlfn.IFNA(IF(VLOOKUP(tabItens[[#This Row],[CÓDIGO]],tabExcluirDoEstoque[#Data],1,FALSE),"sim",""),"")</f>
        <v/>
      </c>
      <c r="AP713" s="303" t="str">
        <f ca="1">IF(OR(ISBLANK(tabItens[[#This Row],[ATA DT.VALID.]]),tabItens[[#This Row],[ATA DT.VALID.]]="",tabItens[[#This Row],[ATA DT.VALID.]]=" "),"",IF(TYPE(tabItens[[#This Row],[ATA DT.VALID.]])=1,ROUNDUP((tabItens[[#This Row],[ATA DT.VALID.]]-TODAY())/7,0),""))</f>
        <v/>
      </c>
      <c r="AQ713" s="304"/>
      <c r="AR713" s="305">
        <f>IF(ISBLANK(tabItens[[#This Row],[CÓDIGO]]),"",IFERROR(VLOOKUP(tabItens[[#This Row],[CÓDIGO]],Consumo!$C$3:$AC$862,26,FALSE),0))</f>
        <v>0</v>
      </c>
      <c r="AS713" s="306">
        <f>SUMIF(Consumo!$C$3:$C$862,tabItens[[#This Row],[CÓDIGO]],Consumo!$N$3:$N$862) + SUMIF(Consumo!$C$3:$C$862,tabItens[[#This Row],[CÓDIGO]],Consumo!$O$3:$O$862) + SUMIF(Consumo!$C$3:$C$862,tabItens[[#This Row],[CÓDIGO]],Consumo!$P$3:$P$862) + SUMIF(Consumo!$C$3:$C$862,tabItens[[#This Row],[CÓDIGO]],Consumo!$Q$3:$Q$862)</f>
        <v>0</v>
      </c>
      <c r="AT713" s="306">
        <f>SUMIF(Consumo!$C$3:$C$862,tabItens[[#This Row],[CÓDIGO]],Consumo!$Z$3:$Z$862)</f>
        <v>0</v>
      </c>
      <c r="AU713" s="307">
        <f>SUMIF(Consumo!$C$3:$C$862,tabItens[[#This Row],[CÓDIGO]],Consumo!$AA$3:$AA$862)</f>
        <v>0</v>
      </c>
      <c r="AV713" s="308">
        <f>SUMIF(Consumo!$C$3:$C$862,tabItens[[#This Row],[CÓDIGO]],Consumo!$Y$3:$Y$862)</f>
        <v>0</v>
      </c>
      <c r="AW713" s="281">
        <f>tabItens[[#This Row],[QTDE ATUAL]] + tabItens[[#This Row],[RC QTDE]] + tabItens[[#This Row],[AF SALDO]] + tabItens[[#This Row],[Recentes]]</f>
        <v>3</v>
      </c>
      <c r="AX713" s="309">
        <v>0</v>
      </c>
      <c r="AY713" s="309">
        <v>4</v>
      </c>
      <c r="AZ713" s="309">
        <f>IF(ISBLANK(tabItens[[#This Row],[CÓDIGO]]),"",tabItens[[#This Row],[PontoMês]] * (AZ$2+tabItens[[#This Row],[PontoQtM]]))</f>
        <v>0</v>
      </c>
      <c r="BA713" s="308">
        <f>tabItens[[#This Row],[PontoPed]] - tabItens[[#This Row],[Saldo]] + (1/10)</f>
        <v>-2.9</v>
      </c>
      <c r="BB713" s="308">
        <f xml:space="preserve"> tabItens[[#This Row],[PontoMês]] * BB$2 - tabItens[[#This Row],[QTDE ATUAL]] - (1/10)</f>
        <v>-1.1000000000000001</v>
      </c>
      <c r="BC713" s="310">
        <f>IF( tabItens[[#This Row],[PontoPed]]&gt;0, IF(tabItens[[#This Row],[PontoPed]]&lt;1, 1, IF( tabItens[[#This Row],[Saldo]]&gt;tabItens[[#This Row],[PontoPed]], 0, (tabItens[[#This Row],[PontoPed]]-tabItens[[#This Row],[Saldo]])/tabItens[[#This Row],[PontoPed]] ) ), 0 )</f>
        <v>0</v>
      </c>
      <c r="BD713" s="311">
        <f>ROUNDDOWN(IF( OR( AND(tabItens[[#This Row],[PontoPed]]&lt;tabItens[[#This Row],[Saldo]],tabItens[[#This Row],[Saldo]]&gt;0), tabItens[[#This Row],[PontoPed]]=0), 99, IF(AND(tabItens[[#This Row],[Saldo]]=0,tabItens[[#This Row],[PontoPed]]&gt;0), 0, (1-tabItens[[#This Row],[PctAb]])*10 ) ),0)</f>
        <v>99</v>
      </c>
      <c r="BE713" s="312">
        <f>MAX(ROUNDDOWN( IF(tabItens[[#This Row],[Abaixo]] &gt; 0,   tabItens[[#This Row],[Abaixo]] + (tabItens[[#This Row],[PontoMês]] * IF( OR( ISBLANK(tabItens[[#This Row],[ATA Nº/ANO]]), tabItens[[#This Row],[ATA Nº/ANO]] = ""),BE$2,BE$1)),0),0),0)</f>
        <v>0</v>
      </c>
      <c r="BF71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3" s="313">
        <f>SUMIF(Consumo!$C$3:$C$862,tabItens[[#This Row],[CÓDIGO]],Consumo!$E$3:$E$862)</f>
        <v>0</v>
      </c>
      <c r="BH713" s="314">
        <f>IF(AND(tabItens[[#This Row],[Pend]] &gt; 0,tabItens[[#This Row],[Consumo]] &lt;&gt; 0), tabItens[[#This Row],[Pend]] / tabItens[[#This Row],[Consumo]], 0 )</f>
        <v>0</v>
      </c>
      <c r="BI713" s="313"/>
      <c r="BJ713" s="313"/>
      <c r="BK713" s="315" t="s">
        <v>907</v>
      </c>
    </row>
    <row r="714" spans="1:63" x14ac:dyDescent="0.3">
      <c r="A714" s="336">
        <v>106910</v>
      </c>
      <c r="B714" s="277" t="s">
        <v>1683</v>
      </c>
      <c r="C714" s="337" t="s">
        <v>264</v>
      </c>
      <c r="D714" s="338">
        <v>105.38</v>
      </c>
      <c r="E714" s="339"/>
      <c r="F714" s="339"/>
      <c r="G714" s="339" t="s">
        <v>892</v>
      </c>
      <c r="H714" s="281">
        <v>7</v>
      </c>
      <c r="I714" s="340">
        <v>103003</v>
      </c>
      <c r="J714" s="341">
        <v>105.38</v>
      </c>
      <c r="K714" s="342">
        <v>4</v>
      </c>
      <c r="L714" s="285">
        <f>IF(tabItens[[#This Row],[Média]] &gt; 0, tabItens[[#This Row],[QTDE ATUAL]] / tabItens[[#This Row],[Média]],999.9)</f>
        <v>42</v>
      </c>
      <c r="M714" s="286">
        <v>0</v>
      </c>
      <c r="N714" s="287">
        <f>tabItens[[#This Row],[VALOR UNIT.]] * tabItens[[#This Row],[LC]]</f>
        <v>0</v>
      </c>
      <c r="O714" s="344"/>
      <c r="P714" s="289"/>
      <c r="Q714" s="345"/>
      <c r="R714" s="343"/>
      <c r="S714" s="346"/>
      <c r="T714" s="292">
        <f>ROUNDDOWN(IFERROR(tabItens[[#This Row],[ATA DT.VALID.]] - $D$1,0) / 30,0)</f>
        <v>-1507</v>
      </c>
      <c r="U714" s="277" t="s">
        <v>1533</v>
      </c>
      <c r="V714" s="293">
        <v>1</v>
      </c>
      <c r="W714" s="294" t="s">
        <v>2109</v>
      </c>
      <c r="X714" s="295">
        <v>54</v>
      </c>
      <c r="Y714" s="296">
        <v>4</v>
      </c>
      <c r="Z714" s="297"/>
      <c r="AA714" s="298"/>
      <c r="AB714" s="299"/>
      <c r="AC714" s="299"/>
      <c r="AD714" s="298"/>
      <c r="AE714" s="299"/>
      <c r="AF714" s="292"/>
      <c r="AG714" s="300" t="s">
        <v>904</v>
      </c>
      <c r="AH714" s="301"/>
      <c r="AI714" s="292">
        <v>0</v>
      </c>
      <c r="AJ714" s="301">
        <v>43703</v>
      </c>
      <c r="AK714" s="301">
        <v>39624</v>
      </c>
      <c r="AL714" s="301">
        <v>43677</v>
      </c>
      <c r="AM714" s="346"/>
      <c r="AN714" s="339"/>
      <c r="AO714" s="302" t="str">
        <f>_xlfn.IFNA(IF(VLOOKUP(tabItens[[#This Row],[CÓDIGO]],tabExcluirDoEstoque[#Data],1,FALSE),"sim",""),"")</f>
        <v/>
      </c>
      <c r="AP714" s="303" t="str">
        <f ca="1">IF(OR(ISBLANK(tabItens[[#This Row],[ATA DT.VALID.]]),tabItens[[#This Row],[ATA DT.VALID.]]="",tabItens[[#This Row],[ATA DT.VALID.]]=" "),"",IF(TYPE(tabItens[[#This Row],[ATA DT.VALID.]])=1,ROUNDUP((tabItens[[#This Row],[ATA DT.VALID.]]-TODAY())/7,0),""))</f>
        <v/>
      </c>
      <c r="AQ714" s="304"/>
      <c r="AR714" s="305" t="str">
        <f>IF(ISBLANK(tabItens[[#This Row],[CÓDIGO]]),"",IFERROR(VLOOKUP(tabItens[[#This Row],[CÓDIGO]],Consumo!$C$3:$AC$862,26,FALSE),0))</f>
        <v>07.2023</v>
      </c>
      <c r="AS714" s="306">
        <f>SUMIF(Consumo!$C$3:$C$862,tabItens[[#This Row],[CÓDIGO]],Consumo!$N$3:$N$862) + SUMIF(Consumo!$C$3:$C$862,tabItens[[#This Row],[CÓDIGO]],Consumo!$O$3:$O$862) + SUMIF(Consumo!$C$3:$C$862,tabItens[[#This Row],[CÓDIGO]],Consumo!$P$3:$P$862) + SUMIF(Consumo!$C$3:$C$862,tabItens[[#This Row],[CÓDIGO]],Consumo!$Q$3:$Q$862)</f>
        <v>2</v>
      </c>
      <c r="AT714" s="306">
        <f>SUMIF(Consumo!$C$3:$C$862,tabItens[[#This Row],[CÓDIGO]],Consumo!$Z$3:$Z$862)</f>
        <v>4</v>
      </c>
      <c r="AU714" s="307">
        <f>SUMIF(Consumo!$C$3:$C$862,tabItens[[#This Row],[CÓDIGO]],Consumo!$AA$3:$AA$862)</f>
        <v>2</v>
      </c>
      <c r="AV714" s="308">
        <f>SUMIF(Consumo!$C$3:$C$862,tabItens[[#This Row],[CÓDIGO]],Consumo!$Y$3:$Y$862)</f>
        <v>0.16666666666666666</v>
      </c>
      <c r="AW714" s="281">
        <f>tabItens[[#This Row],[QTDE ATUAL]] + tabItens[[#This Row],[RC QTDE]] + tabItens[[#This Row],[AF SALDO]] + tabItens[[#This Row],[Recentes]]</f>
        <v>7</v>
      </c>
      <c r="AX714" s="309">
        <v>0</v>
      </c>
      <c r="AY714" s="309">
        <v>4</v>
      </c>
      <c r="AZ714" s="309">
        <f>IF(ISBLANK(tabItens[[#This Row],[CÓDIGO]]),"",tabItens[[#This Row],[PontoMês]] * (AZ$2+tabItens[[#This Row],[PontoQtM]]))</f>
        <v>0</v>
      </c>
      <c r="BA714" s="308">
        <f>tabItens[[#This Row],[PontoPed]] - tabItens[[#This Row],[Saldo]] + (1/10)</f>
        <v>-6.9</v>
      </c>
      <c r="BB714" s="308">
        <f xml:space="preserve"> tabItens[[#This Row],[PontoMês]] * BB$2 - tabItens[[#This Row],[QTDE ATUAL]] - (1/10)</f>
        <v>-7.1</v>
      </c>
      <c r="BC714" s="310">
        <f>IF( tabItens[[#This Row],[PontoPed]]&gt;0, IF(tabItens[[#This Row],[PontoPed]]&lt;1, 1, IF( tabItens[[#This Row],[Saldo]]&gt;tabItens[[#This Row],[PontoPed]], 0, (tabItens[[#This Row],[PontoPed]]-tabItens[[#This Row],[Saldo]])/tabItens[[#This Row],[PontoPed]] ) ), 0 )</f>
        <v>0</v>
      </c>
      <c r="BD714" s="311">
        <f>ROUNDDOWN(IF( OR( AND(tabItens[[#This Row],[PontoPed]]&lt;tabItens[[#This Row],[Saldo]],tabItens[[#This Row],[Saldo]]&gt;0), tabItens[[#This Row],[PontoPed]]=0), 99, IF(AND(tabItens[[#This Row],[Saldo]]=0,tabItens[[#This Row],[PontoPed]]&gt;0), 0, (1-tabItens[[#This Row],[PctAb]])*10 ) ),0)</f>
        <v>99</v>
      </c>
      <c r="BE714" s="312">
        <f>MAX(ROUNDDOWN( IF(tabItens[[#This Row],[Abaixo]] &gt; 0,   tabItens[[#This Row],[Abaixo]] + (tabItens[[#This Row],[PontoMês]] * IF( OR( ISBLANK(tabItens[[#This Row],[ATA Nº/ANO]]), tabItens[[#This Row],[ATA Nº/ANO]] = ""),BE$2,BE$1)),0),0),0)</f>
        <v>0</v>
      </c>
      <c r="BF71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4" s="313">
        <f>SUMIF(Consumo!$C$3:$C$862,tabItens[[#This Row],[CÓDIGO]],Consumo!$E$3:$E$862)</f>
        <v>0</v>
      </c>
      <c r="BH714" s="314">
        <f>IF(AND(tabItens[[#This Row],[Pend]] &gt; 0,tabItens[[#This Row],[Consumo]] &lt;&gt; 0), tabItens[[#This Row],[Pend]] / tabItens[[#This Row],[Consumo]], 0 )</f>
        <v>0</v>
      </c>
      <c r="BI714" s="313"/>
      <c r="BJ714" s="313"/>
      <c r="BK714" s="315" t="s">
        <v>907</v>
      </c>
    </row>
    <row r="715" spans="1:63" x14ac:dyDescent="0.3">
      <c r="A715" s="336">
        <v>106911</v>
      </c>
      <c r="B715" s="277" t="s">
        <v>1684</v>
      </c>
      <c r="C715" s="337" t="s">
        <v>264</v>
      </c>
      <c r="D715" s="338">
        <v>105.39</v>
      </c>
      <c r="E715" s="339"/>
      <c r="F715" s="339"/>
      <c r="G715" s="339" t="s">
        <v>892</v>
      </c>
      <c r="H715" s="281">
        <v>6</v>
      </c>
      <c r="I715" s="340">
        <v>103003</v>
      </c>
      <c r="J715" s="341">
        <v>105.39</v>
      </c>
      <c r="K715" s="342">
        <v>2</v>
      </c>
      <c r="L715" s="285">
        <f>IF(tabItens[[#This Row],[Média]] &gt; 0, tabItens[[#This Row],[QTDE ATUAL]] / tabItens[[#This Row],[Média]],999.9)</f>
        <v>72</v>
      </c>
      <c r="M715" s="286">
        <v>0</v>
      </c>
      <c r="N715" s="287">
        <f>tabItens[[#This Row],[VALOR UNIT.]] * tabItens[[#This Row],[LC]]</f>
        <v>0</v>
      </c>
      <c r="O715" s="344"/>
      <c r="P715" s="289"/>
      <c r="Q715" s="345"/>
      <c r="R715" s="343"/>
      <c r="S715" s="346"/>
      <c r="T715" s="292">
        <f>ROUNDDOWN(IFERROR(tabItens[[#This Row],[ATA DT.VALID.]] - $D$1,0) / 30,0)</f>
        <v>-1507</v>
      </c>
      <c r="U715" s="277" t="s">
        <v>1533</v>
      </c>
      <c r="V715" s="293">
        <v>1</v>
      </c>
      <c r="W715" s="294" t="s">
        <v>2109</v>
      </c>
      <c r="X715" s="295">
        <v>54</v>
      </c>
      <c r="Y715" s="296">
        <v>4</v>
      </c>
      <c r="Z715" s="297"/>
      <c r="AA715" s="298"/>
      <c r="AB715" s="299"/>
      <c r="AC715" s="299"/>
      <c r="AD715" s="298"/>
      <c r="AE715" s="299"/>
      <c r="AF715" s="292"/>
      <c r="AG715" s="300" t="s">
        <v>904</v>
      </c>
      <c r="AH715" s="301"/>
      <c r="AI715" s="292">
        <v>0</v>
      </c>
      <c r="AJ715" s="301">
        <v>43703</v>
      </c>
      <c r="AK715" s="301">
        <v>39624</v>
      </c>
      <c r="AL715" s="301">
        <v>43677</v>
      </c>
      <c r="AM715" s="346"/>
      <c r="AN715" s="339"/>
      <c r="AO715" s="302" t="str">
        <f>_xlfn.IFNA(IF(VLOOKUP(tabItens[[#This Row],[CÓDIGO]],tabExcluirDoEstoque[#Data],1,FALSE),"sim",""),"")</f>
        <v/>
      </c>
      <c r="AP715" s="303" t="str">
        <f ca="1">IF(OR(ISBLANK(tabItens[[#This Row],[ATA DT.VALID.]]),tabItens[[#This Row],[ATA DT.VALID.]]="",tabItens[[#This Row],[ATA DT.VALID.]]=" "),"",IF(TYPE(tabItens[[#This Row],[ATA DT.VALID.]])=1,ROUNDUP((tabItens[[#This Row],[ATA DT.VALID.]]-TODAY())/7,0),""))</f>
        <v/>
      </c>
      <c r="AQ715" s="304"/>
      <c r="AR715" s="305" t="str">
        <f>IF(ISBLANK(tabItens[[#This Row],[CÓDIGO]]),"",IFERROR(VLOOKUP(tabItens[[#This Row],[CÓDIGO]],Consumo!$C$3:$AC$862,26,FALSE),0))</f>
        <v>10.2022</v>
      </c>
      <c r="AS715" s="306">
        <f>SUMIF(Consumo!$C$3:$C$862,tabItens[[#This Row],[CÓDIGO]],Consumo!$N$3:$N$862) + SUMIF(Consumo!$C$3:$C$862,tabItens[[#This Row],[CÓDIGO]],Consumo!$O$3:$O$862) + SUMIF(Consumo!$C$3:$C$862,tabItens[[#This Row],[CÓDIGO]],Consumo!$P$3:$P$862) + SUMIF(Consumo!$C$3:$C$862,tabItens[[#This Row],[CÓDIGO]],Consumo!$Q$3:$Q$862)</f>
        <v>0</v>
      </c>
      <c r="AT715" s="306">
        <f>SUMIF(Consumo!$C$3:$C$862,tabItens[[#This Row],[CÓDIGO]],Consumo!$Z$3:$Z$862)</f>
        <v>2</v>
      </c>
      <c r="AU715" s="307">
        <f>SUMIF(Consumo!$C$3:$C$862,tabItens[[#This Row],[CÓDIGO]],Consumo!$AA$3:$AA$862)</f>
        <v>2</v>
      </c>
      <c r="AV715" s="308">
        <f>SUMIF(Consumo!$C$3:$C$862,tabItens[[#This Row],[CÓDIGO]],Consumo!$Y$3:$Y$862)</f>
        <v>8.3333333333333329E-2</v>
      </c>
      <c r="AW715" s="281">
        <f>tabItens[[#This Row],[QTDE ATUAL]] + tabItens[[#This Row],[RC QTDE]] + tabItens[[#This Row],[AF SALDO]] + tabItens[[#This Row],[Recentes]]</f>
        <v>6</v>
      </c>
      <c r="AX715" s="309">
        <v>0</v>
      </c>
      <c r="AY715" s="309">
        <v>4</v>
      </c>
      <c r="AZ715" s="309">
        <f>IF(ISBLANK(tabItens[[#This Row],[CÓDIGO]]),"",tabItens[[#This Row],[PontoMês]] * (AZ$2+tabItens[[#This Row],[PontoQtM]]))</f>
        <v>0</v>
      </c>
      <c r="BA715" s="308">
        <f>tabItens[[#This Row],[PontoPed]] - tabItens[[#This Row],[Saldo]] + (1/10)</f>
        <v>-5.9</v>
      </c>
      <c r="BB715" s="308">
        <f xml:space="preserve"> tabItens[[#This Row],[PontoMês]] * BB$2 - tabItens[[#This Row],[QTDE ATUAL]] - (1/10)</f>
        <v>-6.1</v>
      </c>
      <c r="BC715" s="310">
        <f>IF( tabItens[[#This Row],[PontoPed]]&gt;0, IF(tabItens[[#This Row],[PontoPed]]&lt;1, 1, IF( tabItens[[#This Row],[Saldo]]&gt;tabItens[[#This Row],[PontoPed]], 0, (tabItens[[#This Row],[PontoPed]]-tabItens[[#This Row],[Saldo]])/tabItens[[#This Row],[PontoPed]] ) ), 0 )</f>
        <v>0</v>
      </c>
      <c r="BD715" s="311">
        <f>ROUNDDOWN(IF( OR( AND(tabItens[[#This Row],[PontoPed]]&lt;tabItens[[#This Row],[Saldo]],tabItens[[#This Row],[Saldo]]&gt;0), tabItens[[#This Row],[PontoPed]]=0), 99, IF(AND(tabItens[[#This Row],[Saldo]]=0,tabItens[[#This Row],[PontoPed]]&gt;0), 0, (1-tabItens[[#This Row],[PctAb]])*10 ) ),0)</f>
        <v>99</v>
      </c>
      <c r="BE715" s="312">
        <f>MAX(ROUNDDOWN( IF(tabItens[[#This Row],[Abaixo]] &gt; 0,   tabItens[[#This Row],[Abaixo]] + (tabItens[[#This Row],[PontoMês]] * IF( OR( ISBLANK(tabItens[[#This Row],[ATA Nº/ANO]]), tabItens[[#This Row],[ATA Nº/ANO]] = ""),BE$2,BE$1)),0),0),0)</f>
        <v>0</v>
      </c>
      <c r="BF71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5" s="313">
        <f>SUMIF(Consumo!$C$3:$C$862,tabItens[[#This Row],[CÓDIGO]],Consumo!$E$3:$E$862)</f>
        <v>0</v>
      </c>
      <c r="BH715" s="314">
        <f>IF(AND(tabItens[[#This Row],[Pend]] &gt; 0,tabItens[[#This Row],[Consumo]] &lt;&gt; 0), tabItens[[#This Row],[Pend]] / tabItens[[#This Row],[Consumo]], 0 )</f>
        <v>0</v>
      </c>
      <c r="BI715" s="313"/>
      <c r="BJ715" s="313"/>
      <c r="BK715" s="315" t="s">
        <v>907</v>
      </c>
    </row>
    <row r="716" spans="1:63" x14ac:dyDescent="0.3">
      <c r="A716" s="336">
        <v>106913</v>
      </c>
      <c r="B716" s="277" t="s">
        <v>1685</v>
      </c>
      <c r="C716" s="337" t="s">
        <v>264</v>
      </c>
      <c r="D716" s="338">
        <v>105.39</v>
      </c>
      <c r="E716" s="339"/>
      <c r="F716" s="339"/>
      <c r="G716" s="339" t="s">
        <v>892</v>
      </c>
      <c r="H716" s="281">
        <v>0</v>
      </c>
      <c r="I716" s="340">
        <v>103003</v>
      </c>
      <c r="J716" s="341">
        <v>105.39</v>
      </c>
      <c r="K716" s="342">
        <v>1</v>
      </c>
      <c r="L716" s="285">
        <f>IF(tabItens[[#This Row],[Média]] &gt; 0, tabItens[[#This Row],[QTDE ATUAL]] / tabItens[[#This Row],[Média]],999.9)</f>
        <v>0</v>
      </c>
      <c r="M716" s="286">
        <v>0</v>
      </c>
      <c r="N716" s="287">
        <f>tabItens[[#This Row],[VALOR UNIT.]] * tabItens[[#This Row],[LC]]</f>
        <v>0</v>
      </c>
      <c r="O716" s="344"/>
      <c r="P716" s="289"/>
      <c r="Q716" s="345"/>
      <c r="R716" s="343"/>
      <c r="S716" s="346"/>
      <c r="T716" s="292">
        <f>ROUNDDOWN(IFERROR(tabItens[[#This Row],[ATA DT.VALID.]] - $D$1,0) / 30,0)</f>
        <v>-1507</v>
      </c>
      <c r="U716" s="277" t="s">
        <v>1533</v>
      </c>
      <c r="V716" s="293">
        <v>1</v>
      </c>
      <c r="W716" s="294" t="s">
        <v>2109</v>
      </c>
      <c r="X716" s="295">
        <v>54</v>
      </c>
      <c r="Y716" s="296">
        <v>4</v>
      </c>
      <c r="Z716" s="297">
        <v>2813</v>
      </c>
      <c r="AA716" s="298">
        <v>2023</v>
      </c>
      <c r="AB716" s="299">
        <v>2</v>
      </c>
      <c r="AC716" s="299"/>
      <c r="AD716" s="298"/>
      <c r="AE716" s="299"/>
      <c r="AF716" s="292"/>
      <c r="AG716" s="300" t="s">
        <v>904</v>
      </c>
      <c r="AH716" s="301"/>
      <c r="AI716" s="292">
        <v>0</v>
      </c>
      <c r="AJ716" s="301">
        <v>43703</v>
      </c>
      <c r="AK716" s="301">
        <v>39624</v>
      </c>
      <c r="AL716" s="301">
        <v>43677</v>
      </c>
      <c r="AM716" s="346"/>
      <c r="AN716" s="339"/>
      <c r="AO716" s="302" t="str">
        <f>_xlfn.IFNA(IF(VLOOKUP(tabItens[[#This Row],[CÓDIGO]],tabExcluirDoEstoque[#Data],1,FALSE),"sim",""),"")</f>
        <v/>
      </c>
      <c r="AP716" s="303" t="str">
        <f ca="1">IF(OR(ISBLANK(tabItens[[#This Row],[ATA DT.VALID.]]),tabItens[[#This Row],[ATA DT.VALID.]]="",tabItens[[#This Row],[ATA DT.VALID.]]=" "),"",IF(TYPE(tabItens[[#This Row],[ATA DT.VALID.]])=1,ROUNDUP((tabItens[[#This Row],[ATA DT.VALID.]]-TODAY())/7,0),""))</f>
        <v/>
      </c>
      <c r="AQ716" s="304"/>
      <c r="AR716" s="305" t="str">
        <f>IF(ISBLANK(tabItens[[#This Row],[CÓDIGO]]),"",IFERROR(VLOOKUP(tabItens[[#This Row],[CÓDIGO]],Consumo!$C$3:$AC$862,26,FALSE),0))</f>
        <v>09.2023</v>
      </c>
      <c r="AS716" s="306">
        <f>SUMIF(Consumo!$C$3:$C$862,tabItens[[#This Row],[CÓDIGO]],Consumo!$N$3:$N$862) + SUMIF(Consumo!$C$3:$C$862,tabItens[[#This Row],[CÓDIGO]],Consumo!$O$3:$O$862) + SUMIF(Consumo!$C$3:$C$862,tabItens[[#This Row],[CÓDIGO]],Consumo!$P$3:$P$862) + SUMIF(Consumo!$C$3:$C$862,tabItens[[#This Row],[CÓDIGO]],Consumo!$Q$3:$Q$862)</f>
        <v>1</v>
      </c>
      <c r="AT716" s="306">
        <f>SUMIF(Consumo!$C$3:$C$862,tabItens[[#This Row],[CÓDIGO]],Consumo!$Z$3:$Z$862)</f>
        <v>2</v>
      </c>
      <c r="AU716" s="307">
        <f>SUMIF(Consumo!$C$3:$C$862,tabItens[[#This Row],[CÓDIGO]],Consumo!$AA$3:$AA$862)</f>
        <v>1</v>
      </c>
      <c r="AV716" s="308">
        <f>SUMIF(Consumo!$C$3:$C$862,tabItens[[#This Row],[CÓDIGO]],Consumo!$Y$3:$Y$862)</f>
        <v>8.3333333333333329E-2</v>
      </c>
      <c r="AW716" s="281">
        <f>tabItens[[#This Row],[QTDE ATUAL]] + tabItens[[#This Row],[RC QTDE]] + tabItens[[#This Row],[AF SALDO]] + tabItens[[#This Row],[Recentes]]</f>
        <v>2</v>
      </c>
      <c r="AX716" s="309">
        <v>0</v>
      </c>
      <c r="AY716" s="309">
        <v>4</v>
      </c>
      <c r="AZ716" s="309">
        <f>IF(ISBLANK(tabItens[[#This Row],[CÓDIGO]]),"",tabItens[[#This Row],[PontoMês]] * (AZ$2+tabItens[[#This Row],[PontoQtM]]))</f>
        <v>0</v>
      </c>
      <c r="BA716" s="308">
        <f>tabItens[[#This Row],[PontoPed]] - tabItens[[#This Row],[Saldo]] + (1/10)</f>
        <v>-1.9</v>
      </c>
      <c r="BB716" s="308">
        <f xml:space="preserve"> tabItens[[#This Row],[PontoMês]] * BB$2 - tabItens[[#This Row],[QTDE ATUAL]] - (1/10)</f>
        <v>-0.1</v>
      </c>
      <c r="BC716" s="310">
        <f>IF( tabItens[[#This Row],[PontoPed]]&gt;0, IF(tabItens[[#This Row],[PontoPed]]&lt;1, 1, IF( tabItens[[#This Row],[Saldo]]&gt;tabItens[[#This Row],[PontoPed]], 0, (tabItens[[#This Row],[PontoPed]]-tabItens[[#This Row],[Saldo]])/tabItens[[#This Row],[PontoPed]] ) ), 0 )</f>
        <v>0</v>
      </c>
      <c r="BD716" s="311">
        <f>ROUNDDOWN(IF( OR( AND(tabItens[[#This Row],[PontoPed]]&lt;tabItens[[#This Row],[Saldo]],tabItens[[#This Row],[Saldo]]&gt;0), tabItens[[#This Row],[PontoPed]]=0), 99, IF(AND(tabItens[[#This Row],[Saldo]]=0,tabItens[[#This Row],[PontoPed]]&gt;0), 0, (1-tabItens[[#This Row],[PctAb]])*10 ) ),0)</f>
        <v>99</v>
      </c>
      <c r="BE716" s="312">
        <f>MAX(ROUNDDOWN( IF(tabItens[[#This Row],[Abaixo]] &gt; 0,   tabItens[[#This Row],[Abaixo]] + (tabItens[[#This Row],[PontoMês]] * IF( OR( ISBLANK(tabItens[[#This Row],[ATA Nº/ANO]]), tabItens[[#This Row],[ATA Nº/ANO]] = ""),BE$2,BE$1)),0),0),0)</f>
        <v>0</v>
      </c>
      <c r="BF71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6" s="313">
        <f>SUMIF(Consumo!$C$3:$C$862,tabItens[[#This Row],[CÓDIGO]],Consumo!$E$3:$E$862)</f>
        <v>1</v>
      </c>
      <c r="BH716" s="314">
        <f>IF(AND(tabItens[[#This Row],[Pend]] &gt; 0,tabItens[[#This Row],[Consumo]] &lt;&gt; 0), tabItens[[#This Row],[Pend]] / tabItens[[#This Row],[Consumo]], 0 )</f>
        <v>0.5</v>
      </c>
      <c r="BI716" s="313"/>
      <c r="BJ716" s="313"/>
      <c r="BK716" s="315" t="s">
        <v>907</v>
      </c>
    </row>
    <row r="717" spans="1:63" x14ac:dyDescent="0.3">
      <c r="A717" s="336">
        <v>132799</v>
      </c>
      <c r="B717" s="277" t="s">
        <v>1886</v>
      </c>
      <c r="C717" s="337" t="s">
        <v>31</v>
      </c>
      <c r="D717" s="338">
        <v>78.819999999999993</v>
      </c>
      <c r="E717" s="339"/>
      <c r="F717" s="339"/>
      <c r="G717" s="339" t="s">
        <v>892</v>
      </c>
      <c r="H717" s="281">
        <v>6</v>
      </c>
      <c r="I717" s="340">
        <v>103003</v>
      </c>
      <c r="J717" s="341">
        <v>78.819999999999993</v>
      </c>
      <c r="K717" s="342"/>
      <c r="L717" s="285">
        <f>IF(tabItens[[#This Row],[Média]] &gt; 0, tabItens[[#This Row],[QTDE ATUAL]] / tabItens[[#This Row],[Média]],999.9)</f>
        <v>999.9</v>
      </c>
      <c r="M717" s="286">
        <v>0</v>
      </c>
      <c r="N717" s="287">
        <f>tabItens[[#This Row],[VALOR UNIT.]] * tabItens[[#This Row],[LC]]</f>
        <v>0</v>
      </c>
      <c r="O717" s="344"/>
      <c r="P717" s="289"/>
      <c r="Q717" s="345"/>
      <c r="R717" s="343"/>
      <c r="S717" s="346"/>
      <c r="T717" s="292">
        <f>ROUNDDOWN(IFERROR(tabItens[[#This Row],[ATA DT.VALID.]] - $D$1,0) / 30,0)</f>
        <v>-1507</v>
      </c>
      <c r="U717" s="277" t="s">
        <v>1533</v>
      </c>
      <c r="V717" s="293">
        <v>1</v>
      </c>
      <c r="W717" s="294" t="s">
        <v>2109</v>
      </c>
      <c r="X717" s="295">
        <v>54</v>
      </c>
      <c r="Y717" s="296">
        <v>4</v>
      </c>
      <c r="Z717" s="297">
        <v>2813</v>
      </c>
      <c r="AA717" s="298">
        <v>2023</v>
      </c>
      <c r="AB717" s="299">
        <v>4</v>
      </c>
      <c r="AC717" s="299"/>
      <c r="AD717" s="298"/>
      <c r="AE717" s="299"/>
      <c r="AF717" s="292"/>
      <c r="AG717" s="300" t="s">
        <v>904</v>
      </c>
      <c r="AH717" s="301"/>
      <c r="AI717" s="292">
        <v>0</v>
      </c>
      <c r="AJ717" s="301">
        <v>43819</v>
      </c>
      <c r="AK717" s="301">
        <v>42905</v>
      </c>
      <c r="AL717" s="301">
        <v>43780</v>
      </c>
      <c r="AM717" s="346"/>
      <c r="AN717" s="339"/>
      <c r="AO717" s="302" t="str">
        <f>_xlfn.IFNA(IF(VLOOKUP(tabItens[[#This Row],[CÓDIGO]],tabExcluirDoEstoque[#Data],1,FALSE),"sim",""),"")</f>
        <v/>
      </c>
      <c r="AP717" s="303" t="str">
        <f ca="1">IF(OR(ISBLANK(tabItens[[#This Row],[ATA DT.VALID.]]),tabItens[[#This Row],[ATA DT.VALID.]]="",tabItens[[#This Row],[ATA DT.VALID.]]=" "),"",IF(TYPE(tabItens[[#This Row],[ATA DT.VALID.]])=1,ROUNDUP((tabItens[[#This Row],[ATA DT.VALID.]]-TODAY())/7,0),""))</f>
        <v/>
      </c>
      <c r="AQ717" s="304"/>
      <c r="AR717" s="305">
        <f>IF(ISBLANK(tabItens[[#This Row],[CÓDIGO]]),"",IFERROR(VLOOKUP(tabItens[[#This Row],[CÓDIGO]],Consumo!$C$3:$AC$862,26,FALSE),0))</f>
        <v>0</v>
      </c>
      <c r="AS717" s="306">
        <f>SUMIF(Consumo!$C$3:$C$862,tabItens[[#This Row],[CÓDIGO]],Consumo!$N$3:$N$862) + SUMIF(Consumo!$C$3:$C$862,tabItens[[#This Row],[CÓDIGO]],Consumo!$O$3:$O$862) + SUMIF(Consumo!$C$3:$C$862,tabItens[[#This Row],[CÓDIGO]],Consumo!$P$3:$P$862) + SUMIF(Consumo!$C$3:$C$862,tabItens[[#This Row],[CÓDIGO]],Consumo!$Q$3:$Q$862)</f>
        <v>0</v>
      </c>
      <c r="AT717" s="306">
        <f>SUMIF(Consumo!$C$3:$C$862,tabItens[[#This Row],[CÓDIGO]],Consumo!$Z$3:$Z$862)</f>
        <v>0</v>
      </c>
      <c r="AU717" s="307">
        <f>SUMIF(Consumo!$C$3:$C$862,tabItens[[#This Row],[CÓDIGO]],Consumo!$AA$3:$AA$862)</f>
        <v>0</v>
      </c>
      <c r="AV717" s="308">
        <f>SUMIF(Consumo!$C$3:$C$862,tabItens[[#This Row],[CÓDIGO]],Consumo!$Y$3:$Y$862)</f>
        <v>0</v>
      </c>
      <c r="AW717" s="281">
        <f>tabItens[[#This Row],[QTDE ATUAL]] + tabItens[[#This Row],[RC QTDE]] + tabItens[[#This Row],[AF SALDO]] + tabItens[[#This Row],[Recentes]]</f>
        <v>10</v>
      </c>
      <c r="AX717" s="309">
        <v>0</v>
      </c>
      <c r="AY717" s="309">
        <v>4</v>
      </c>
      <c r="AZ717" s="309">
        <f>IF(ISBLANK(tabItens[[#This Row],[CÓDIGO]]),"",tabItens[[#This Row],[PontoMês]] * (AZ$2+tabItens[[#This Row],[PontoQtM]]))</f>
        <v>0</v>
      </c>
      <c r="BA717" s="308">
        <f>tabItens[[#This Row],[PontoPed]] - tabItens[[#This Row],[Saldo]] + (1/10)</f>
        <v>-9.9</v>
      </c>
      <c r="BB717" s="308">
        <f xml:space="preserve"> tabItens[[#This Row],[PontoMês]] * BB$2 - tabItens[[#This Row],[QTDE ATUAL]] - (1/10)</f>
        <v>-6.1</v>
      </c>
      <c r="BC717" s="310">
        <f>IF( tabItens[[#This Row],[PontoPed]]&gt;0, IF(tabItens[[#This Row],[PontoPed]]&lt;1, 1, IF( tabItens[[#This Row],[Saldo]]&gt;tabItens[[#This Row],[PontoPed]], 0, (tabItens[[#This Row],[PontoPed]]-tabItens[[#This Row],[Saldo]])/tabItens[[#This Row],[PontoPed]] ) ), 0 )</f>
        <v>0</v>
      </c>
      <c r="BD717" s="311">
        <f>ROUNDDOWN(IF( OR( AND(tabItens[[#This Row],[PontoPed]]&lt;tabItens[[#This Row],[Saldo]],tabItens[[#This Row],[Saldo]]&gt;0), tabItens[[#This Row],[PontoPed]]=0), 99, IF(AND(tabItens[[#This Row],[Saldo]]=0,tabItens[[#This Row],[PontoPed]]&gt;0), 0, (1-tabItens[[#This Row],[PctAb]])*10 ) ),0)</f>
        <v>99</v>
      </c>
      <c r="BE717" s="312">
        <f>MAX(ROUNDDOWN( IF(tabItens[[#This Row],[Abaixo]] &gt; 0,   tabItens[[#This Row],[Abaixo]] + (tabItens[[#This Row],[PontoMês]] * IF( OR( ISBLANK(tabItens[[#This Row],[ATA Nº/ANO]]), tabItens[[#This Row],[ATA Nº/ANO]] = ""),BE$2,BE$1)),0),0),0)</f>
        <v>0</v>
      </c>
      <c r="BF71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7" s="313">
        <f>SUMIF(Consumo!$C$3:$C$862,tabItens[[#This Row],[CÓDIGO]],Consumo!$E$3:$E$862)</f>
        <v>0</v>
      </c>
      <c r="BH717" s="314">
        <f>IF(AND(tabItens[[#This Row],[Pend]] &gt; 0,tabItens[[#This Row],[Consumo]] &lt;&gt; 0), tabItens[[#This Row],[Pend]] / tabItens[[#This Row],[Consumo]], 0 )</f>
        <v>0</v>
      </c>
      <c r="BI717" s="313"/>
      <c r="BJ717" s="313"/>
      <c r="BK717" s="315" t="s">
        <v>907</v>
      </c>
    </row>
    <row r="718" spans="1:63" x14ac:dyDescent="0.3">
      <c r="A718" s="336">
        <v>136818</v>
      </c>
      <c r="B718" s="277" t="s">
        <v>1966</v>
      </c>
      <c r="C718" s="337" t="s">
        <v>31</v>
      </c>
      <c r="D718" s="338">
        <v>5.45</v>
      </c>
      <c r="E718" s="339"/>
      <c r="F718" s="339"/>
      <c r="G718" s="339" t="s">
        <v>892</v>
      </c>
      <c r="H718" s="281">
        <v>1161</v>
      </c>
      <c r="I718" s="340">
        <v>103003</v>
      </c>
      <c r="J718" s="341">
        <v>5.45</v>
      </c>
      <c r="K718" s="342">
        <v>21</v>
      </c>
      <c r="L718" s="285">
        <f>IF(tabItens[[#This Row],[Média]] &gt; 0, tabItens[[#This Row],[QTDE ATUAL]] / tabItens[[#This Row],[Média]],999.9)</f>
        <v>1071.6923076923078</v>
      </c>
      <c r="M718" s="286">
        <v>0</v>
      </c>
      <c r="N718" s="287">
        <f>tabItens[[#This Row],[VALOR UNIT.]] * tabItens[[#This Row],[LC]]</f>
        <v>0</v>
      </c>
      <c r="O718" s="344"/>
      <c r="P718" s="289"/>
      <c r="Q718" s="345"/>
      <c r="R718" s="343"/>
      <c r="S718" s="346"/>
      <c r="T718" s="292">
        <f>ROUNDDOWN(IFERROR(tabItens[[#This Row],[ATA DT.VALID.]] - $D$1,0) / 30,0)</f>
        <v>-1507</v>
      </c>
      <c r="U718" s="277" t="s">
        <v>1533</v>
      </c>
      <c r="V718" s="293">
        <v>1</v>
      </c>
      <c r="W718" s="294" t="s">
        <v>2109</v>
      </c>
      <c r="X718" s="295">
        <v>54</v>
      </c>
      <c r="Y718" s="296">
        <v>4</v>
      </c>
      <c r="Z718" s="297"/>
      <c r="AA718" s="298"/>
      <c r="AB718" s="299"/>
      <c r="AC718" s="299"/>
      <c r="AD718" s="298"/>
      <c r="AE718" s="299"/>
      <c r="AF718" s="292"/>
      <c r="AG718" s="300" t="s">
        <v>904</v>
      </c>
      <c r="AH718" s="301"/>
      <c r="AI718" s="292">
        <v>8</v>
      </c>
      <c r="AJ718" s="301">
        <v>44517</v>
      </c>
      <c r="AK718" s="301">
        <v>43572</v>
      </c>
      <c r="AL718" s="301">
        <v>44803</v>
      </c>
      <c r="AM718" s="346"/>
      <c r="AN718" s="339"/>
      <c r="AO718" s="302" t="str">
        <f>_xlfn.IFNA(IF(VLOOKUP(tabItens[[#This Row],[CÓDIGO]],tabExcluirDoEstoque[#Data],1,FALSE),"sim",""),"")</f>
        <v/>
      </c>
      <c r="AP718" s="303" t="str">
        <f ca="1">IF(OR(ISBLANK(tabItens[[#This Row],[ATA DT.VALID.]]),tabItens[[#This Row],[ATA DT.VALID.]]="",tabItens[[#This Row],[ATA DT.VALID.]]=" "),"",IF(TYPE(tabItens[[#This Row],[ATA DT.VALID.]])=1,ROUNDUP((tabItens[[#This Row],[ATA DT.VALID.]]-TODAY())/7,0),""))</f>
        <v/>
      </c>
      <c r="AQ718" s="304"/>
      <c r="AR718" s="305" t="str">
        <f>IF(ISBLANK(tabItens[[#This Row],[CÓDIGO]]),"",IFERROR(VLOOKUP(tabItens[[#This Row],[CÓDIGO]],Consumo!$C$3:$AC$862,26,FALSE),0))</f>
        <v>03.2023</v>
      </c>
      <c r="AS718" s="306">
        <f>SUMIF(Consumo!$C$3:$C$862,tabItens[[#This Row],[CÓDIGO]],Consumo!$N$3:$N$862) + SUMIF(Consumo!$C$3:$C$862,tabItens[[#This Row],[CÓDIGO]],Consumo!$O$3:$O$862) + SUMIF(Consumo!$C$3:$C$862,tabItens[[#This Row],[CÓDIGO]],Consumo!$P$3:$P$862) + SUMIF(Consumo!$C$3:$C$862,tabItens[[#This Row],[CÓDIGO]],Consumo!$Q$3:$Q$862)</f>
        <v>0</v>
      </c>
      <c r="AT718" s="306">
        <f>SUMIF(Consumo!$C$3:$C$862,tabItens[[#This Row],[CÓDIGO]],Consumo!$Z$3:$Z$862)</f>
        <v>21</v>
      </c>
      <c r="AU718" s="307">
        <f>SUMIF(Consumo!$C$3:$C$862,tabItens[[#This Row],[CÓDIGO]],Consumo!$AA$3:$AA$862)</f>
        <v>21</v>
      </c>
      <c r="AV718" s="308">
        <f>SUMIF(Consumo!$C$3:$C$862,tabItens[[#This Row],[CÓDIGO]],Consumo!$Y$3:$Y$862)</f>
        <v>1.0833333333333333</v>
      </c>
      <c r="AW718" s="281">
        <f>tabItens[[#This Row],[QTDE ATUAL]] + tabItens[[#This Row],[RC QTDE]] + tabItens[[#This Row],[AF SALDO]] + tabItens[[#This Row],[Recentes]]</f>
        <v>1161</v>
      </c>
      <c r="AX718" s="309">
        <v>0</v>
      </c>
      <c r="AY718" s="309">
        <v>4</v>
      </c>
      <c r="AZ718" s="309">
        <f>IF(ISBLANK(tabItens[[#This Row],[CÓDIGO]]),"",tabItens[[#This Row],[PontoMês]] * (AZ$2+tabItens[[#This Row],[PontoQtM]]))</f>
        <v>0</v>
      </c>
      <c r="BA718" s="308">
        <f>tabItens[[#This Row],[PontoPed]] - tabItens[[#This Row],[Saldo]] + (1/10)</f>
        <v>-1160.9000000000001</v>
      </c>
      <c r="BB718" s="308">
        <f xml:space="preserve"> tabItens[[#This Row],[PontoMês]] * BB$2 - tabItens[[#This Row],[QTDE ATUAL]] - (1/10)</f>
        <v>-1161.0999999999999</v>
      </c>
      <c r="BC718" s="310">
        <f>IF( tabItens[[#This Row],[PontoPed]]&gt;0, IF(tabItens[[#This Row],[PontoPed]]&lt;1, 1, IF( tabItens[[#This Row],[Saldo]]&gt;tabItens[[#This Row],[PontoPed]], 0, (tabItens[[#This Row],[PontoPed]]-tabItens[[#This Row],[Saldo]])/tabItens[[#This Row],[PontoPed]] ) ), 0 )</f>
        <v>0</v>
      </c>
      <c r="BD718" s="311">
        <f>ROUNDDOWN(IF( OR( AND(tabItens[[#This Row],[PontoPed]]&lt;tabItens[[#This Row],[Saldo]],tabItens[[#This Row],[Saldo]]&gt;0), tabItens[[#This Row],[PontoPed]]=0), 99, IF(AND(tabItens[[#This Row],[Saldo]]=0,tabItens[[#This Row],[PontoPed]]&gt;0), 0, (1-tabItens[[#This Row],[PctAb]])*10 ) ),0)</f>
        <v>99</v>
      </c>
      <c r="BE718" s="312">
        <f>MAX(ROUNDDOWN( IF(tabItens[[#This Row],[Abaixo]] &gt; 0,   tabItens[[#This Row],[Abaixo]] + (tabItens[[#This Row],[PontoMês]] * IF( OR( ISBLANK(tabItens[[#This Row],[ATA Nº/ANO]]), tabItens[[#This Row],[ATA Nº/ANO]] = ""),BE$2,BE$1)),0),0),0)</f>
        <v>0</v>
      </c>
      <c r="BF71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8" s="313">
        <f>SUMIF(Consumo!$C$3:$C$862,tabItens[[#This Row],[CÓDIGO]],Consumo!$E$3:$E$862)</f>
        <v>0</v>
      </c>
      <c r="BH718" s="314">
        <f>IF(AND(tabItens[[#This Row],[Pend]] &gt; 0,tabItens[[#This Row],[Consumo]] &lt;&gt; 0), tabItens[[#This Row],[Pend]] / tabItens[[#This Row],[Consumo]], 0 )</f>
        <v>0</v>
      </c>
      <c r="BI718" s="313"/>
      <c r="BJ718" s="313"/>
      <c r="BK718" s="315" t="s">
        <v>907</v>
      </c>
    </row>
    <row r="719" spans="1:63" x14ac:dyDescent="0.3">
      <c r="A719" s="336">
        <v>136819</v>
      </c>
      <c r="B719" s="277" t="s">
        <v>1967</v>
      </c>
      <c r="C719" s="337" t="s">
        <v>437</v>
      </c>
      <c r="D719" s="338">
        <v>12.33</v>
      </c>
      <c r="E719" s="339"/>
      <c r="F719" s="339"/>
      <c r="G719" s="339" t="s">
        <v>892</v>
      </c>
      <c r="H719" s="281">
        <v>239</v>
      </c>
      <c r="I719" s="340">
        <v>103003</v>
      </c>
      <c r="J719" s="341">
        <v>12.33</v>
      </c>
      <c r="K719" s="342">
        <v>16</v>
      </c>
      <c r="L719" s="285">
        <f>IF(tabItens[[#This Row],[Média]] &gt; 0, tabItens[[#This Row],[QTDE ATUAL]] / tabItens[[#This Row],[Média]],999.9)</f>
        <v>143.4</v>
      </c>
      <c r="M719" s="286">
        <v>0</v>
      </c>
      <c r="N719" s="287">
        <f>tabItens[[#This Row],[VALOR UNIT.]] * tabItens[[#This Row],[LC]]</f>
        <v>0</v>
      </c>
      <c r="O719" s="344"/>
      <c r="P719" s="289"/>
      <c r="Q719" s="345"/>
      <c r="R719" s="343"/>
      <c r="S719" s="346"/>
      <c r="T719" s="292">
        <f>ROUNDDOWN(IFERROR(tabItens[[#This Row],[ATA DT.VALID.]] - $D$1,0) / 30,0)</f>
        <v>-1507</v>
      </c>
      <c r="U719" s="277" t="s">
        <v>1533</v>
      </c>
      <c r="V719" s="293">
        <v>1</v>
      </c>
      <c r="W719" s="294" t="s">
        <v>2109</v>
      </c>
      <c r="X719" s="295">
        <v>54</v>
      </c>
      <c r="Y719" s="296">
        <v>4</v>
      </c>
      <c r="Z719" s="297"/>
      <c r="AA719" s="298"/>
      <c r="AB719" s="299"/>
      <c r="AC719" s="299"/>
      <c r="AD719" s="298"/>
      <c r="AE719" s="299"/>
      <c r="AF719" s="292"/>
      <c r="AG719" s="300" t="s">
        <v>904</v>
      </c>
      <c r="AH719" s="301"/>
      <c r="AI719" s="292">
        <v>6</v>
      </c>
      <c r="AJ719" s="301">
        <v>44431</v>
      </c>
      <c r="AK719" s="301">
        <v>43572</v>
      </c>
      <c r="AL719" s="301">
        <v>45142</v>
      </c>
      <c r="AM719" s="346"/>
      <c r="AN719" s="339"/>
      <c r="AO719" s="302" t="str">
        <f>_xlfn.IFNA(IF(VLOOKUP(tabItens[[#This Row],[CÓDIGO]],tabExcluirDoEstoque[#Data],1,FALSE),"sim",""),"")</f>
        <v/>
      </c>
      <c r="AP719" s="303" t="str">
        <f ca="1">IF(OR(ISBLANK(tabItens[[#This Row],[ATA DT.VALID.]]),tabItens[[#This Row],[ATA DT.VALID.]]="",tabItens[[#This Row],[ATA DT.VALID.]]=" "),"",IF(TYPE(tabItens[[#This Row],[ATA DT.VALID.]])=1,ROUNDUP((tabItens[[#This Row],[ATA DT.VALID.]]-TODAY())/7,0),""))</f>
        <v/>
      </c>
      <c r="AQ719" s="304"/>
      <c r="AR719" s="305" t="str">
        <f>IF(ISBLANK(tabItens[[#This Row],[CÓDIGO]]),"",IFERROR(VLOOKUP(tabItens[[#This Row],[CÓDIGO]],Consumo!$C$3:$AC$862,26,FALSE),0))</f>
        <v>09.2023</v>
      </c>
      <c r="AS719" s="306">
        <f>SUMIF(Consumo!$C$3:$C$862,tabItens[[#This Row],[CÓDIGO]],Consumo!$N$3:$N$862) + SUMIF(Consumo!$C$3:$C$862,tabItens[[#This Row],[CÓDIGO]],Consumo!$O$3:$O$862) + SUMIF(Consumo!$C$3:$C$862,tabItens[[#This Row],[CÓDIGO]],Consumo!$P$3:$P$862) + SUMIF(Consumo!$C$3:$C$862,tabItens[[#This Row],[CÓDIGO]],Consumo!$Q$3:$Q$862)</f>
        <v>7</v>
      </c>
      <c r="AT719" s="306">
        <f>SUMIF(Consumo!$C$3:$C$862,tabItens[[#This Row],[CÓDIGO]],Consumo!$Z$3:$Z$862)</f>
        <v>20</v>
      </c>
      <c r="AU719" s="307">
        <f>SUMIF(Consumo!$C$3:$C$862,tabItens[[#This Row],[CÓDIGO]],Consumo!$AA$3:$AA$862)</f>
        <v>4</v>
      </c>
      <c r="AV719" s="308">
        <f>SUMIF(Consumo!$C$3:$C$862,tabItens[[#This Row],[CÓDIGO]],Consumo!$Y$3:$Y$862)</f>
        <v>1.6666666666666667</v>
      </c>
      <c r="AW719" s="281">
        <f>tabItens[[#This Row],[QTDE ATUAL]] + tabItens[[#This Row],[RC QTDE]] + tabItens[[#This Row],[AF SALDO]] + tabItens[[#This Row],[Recentes]]</f>
        <v>239</v>
      </c>
      <c r="AX719" s="309">
        <v>0</v>
      </c>
      <c r="AY719" s="309">
        <v>4</v>
      </c>
      <c r="AZ719" s="309">
        <f>IF(ISBLANK(tabItens[[#This Row],[CÓDIGO]]),"",tabItens[[#This Row],[PontoMês]] * (AZ$2+tabItens[[#This Row],[PontoQtM]]))</f>
        <v>0</v>
      </c>
      <c r="BA719" s="308">
        <f>tabItens[[#This Row],[PontoPed]] - tabItens[[#This Row],[Saldo]] + (1/10)</f>
        <v>-238.9</v>
      </c>
      <c r="BB719" s="308">
        <f xml:space="preserve"> tabItens[[#This Row],[PontoMês]] * BB$2 - tabItens[[#This Row],[QTDE ATUAL]] - (1/10)</f>
        <v>-239.1</v>
      </c>
      <c r="BC719" s="310">
        <f>IF( tabItens[[#This Row],[PontoPed]]&gt;0, IF(tabItens[[#This Row],[PontoPed]]&lt;1, 1, IF( tabItens[[#This Row],[Saldo]]&gt;tabItens[[#This Row],[PontoPed]], 0, (tabItens[[#This Row],[PontoPed]]-tabItens[[#This Row],[Saldo]])/tabItens[[#This Row],[PontoPed]] ) ), 0 )</f>
        <v>0</v>
      </c>
      <c r="BD719" s="311">
        <f>ROUNDDOWN(IF( OR( AND(tabItens[[#This Row],[PontoPed]]&lt;tabItens[[#This Row],[Saldo]],tabItens[[#This Row],[Saldo]]&gt;0), tabItens[[#This Row],[PontoPed]]=0), 99, IF(AND(tabItens[[#This Row],[Saldo]]=0,tabItens[[#This Row],[PontoPed]]&gt;0), 0, (1-tabItens[[#This Row],[PctAb]])*10 ) ),0)</f>
        <v>99</v>
      </c>
      <c r="BE719" s="312">
        <f>MAX(ROUNDDOWN( IF(tabItens[[#This Row],[Abaixo]] &gt; 0,   tabItens[[#This Row],[Abaixo]] + (tabItens[[#This Row],[PontoMês]] * IF( OR( ISBLANK(tabItens[[#This Row],[ATA Nº/ANO]]), tabItens[[#This Row],[ATA Nº/ANO]] = ""),BE$2,BE$1)),0),0),0)</f>
        <v>0</v>
      </c>
      <c r="BF71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19" s="313">
        <f>SUMIF(Consumo!$C$3:$C$862,tabItens[[#This Row],[CÓDIGO]],Consumo!$E$3:$E$862)</f>
        <v>0</v>
      </c>
      <c r="BH719" s="314">
        <f>IF(AND(tabItens[[#This Row],[Pend]] &gt; 0,tabItens[[#This Row],[Consumo]] &lt;&gt; 0), tabItens[[#This Row],[Pend]] / tabItens[[#This Row],[Consumo]], 0 )</f>
        <v>0</v>
      </c>
      <c r="BI719" s="313"/>
      <c r="BJ719" s="313"/>
      <c r="BK719" s="315" t="s">
        <v>907</v>
      </c>
    </row>
    <row r="720" spans="1:63" x14ac:dyDescent="0.3">
      <c r="A720" s="336">
        <v>136823</v>
      </c>
      <c r="B720" s="277" t="s">
        <v>1968</v>
      </c>
      <c r="C720" s="337" t="s">
        <v>437</v>
      </c>
      <c r="D720" s="338">
        <v>131</v>
      </c>
      <c r="E720" s="339"/>
      <c r="F720" s="339"/>
      <c r="G720" s="339" t="s">
        <v>892</v>
      </c>
      <c r="H720" s="281">
        <v>51</v>
      </c>
      <c r="I720" s="340">
        <v>103003</v>
      </c>
      <c r="J720" s="341">
        <v>131</v>
      </c>
      <c r="K720" s="342">
        <v>2</v>
      </c>
      <c r="L720" s="285">
        <f>IF(tabItens[[#This Row],[Média]] &gt; 0, tabItens[[#This Row],[QTDE ATUAL]] / tabItens[[#This Row],[Média]],999.9)</f>
        <v>999.9</v>
      </c>
      <c r="M720" s="286">
        <v>0</v>
      </c>
      <c r="N720" s="287">
        <f>tabItens[[#This Row],[VALOR UNIT.]] * tabItens[[#This Row],[LC]]</f>
        <v>0</v>
      </c>
      <c r="O720" s="344"/>
      <c r="P720" s="289"/>
      <c r="Q720" s="345"/>
      <c r="R720" s="343"/>
      <c r="S720" s="346"/>
      <c r="T720" s="292">
        <f>ROUNDDOWN(IFERROR(tabItens[[#This Row],[ATA DT.VALID.]] - $D$1,0) / 30,0)</f>
        <v>-1507</v>
      </c>
      <c r="U720" s="277" t="s">
        <v>1533</v>
      </c>
      <c r="V720" s="293">
        <v>1</v>
      </c>
      <c r="W720" s="294" t="s">
        <v>2109</v>
      </c>
      <c r="X720" s="295">
        <v>54</v>
      </c>
      <c r="Y720" s="296">
        <v>4</v>
      </c>
      <c r="Z720" s="297"/>
      <c r="AA720" s="298"/>
      <c r="AB720" s="299"/>
      <c r="AC720" s="299"/>
      <c r="AD720" s="298"/>
      <c r="AE720" s="299"/>
      <c r="AF720" s="292"/>
      <c r="AG720" s="300" t="s">
        <v>904</v>
      </c>
      <c r="AH720" s="301"/>
      <c r="AI720" s="292">
        <v>0</v>
      </c>
      <c r="AJ720" s="301">
        <v>43837</v>
      </c>
      <c r="AK720" s="301">
        <v>43572</v>
      </c>
      <c r="AL720" s="301">
        <v>45198</v>
      </c>
      <c r="AM720" s="346"/>
      <c r="AN720" s="339"/>
      <c r="AO720" s="302" t="str">
        <f>_xlfn.IFNA(IF(VLOOKUP(tabItens[[#This Row],[CÓDIGO]],tabExcluirDoEstoque[#Data],1,FALSE),"sim",""),"")</f>
        <v/>
      </c>
      <c r="AP720" s="303" t="str">
        <f ca="1">IF(OR(ISBLANK(tabItens[[#This Row],[ATA DT.VALID.]]),tabItens[[#This Row],[ATA DT.VALID.]]="",tabItens[[#This Row],[ATA DT.VALID.]]=" "),"",IF(TYPE(tabItens[[#This Row],[ATA DT.VALID.]])=1,ROUNDUP((tabItens[[#This Row],[ATA DT.VALID.]]-TODAY())/7,0),""))</f>
        <v/>
      </c>
      <c r="AQ720" s="304"/>
      <c r="AR720" s="305" t="str">
        <f>IF(ISBLANK(tabItens[[#This Row],[CÓDIGO]]),"",IFERROR(VLOOKUP(tabItens[[#This Row],[CÓDIGO]],Consumo!$C$3:$AC$862,26,FALSE),0))</f>
        <v>01.2023</v>
      </c>
      <c r="AS720" s="306">
        <f>SUMIF(Consumo!$C$3:$C$862,tabItens[[#This Row],[CÓDIGO]],Consumo!$N$3:$N$862) + SUMIF(Consumo!$C$3:$C$862,tabItens[[#This Row],[CÓDIGO]],Consumo!$O$3:$O$862) + SUMIF(Consumo!$C$3:$C$862,tabItens[[#This Row],[CÓDIGO]],Consumo!$P$3:$P$862) + SUMIF(Consumo!$C$3:$C$862,tabItens[[#This Row],[CÓDIGO]],Consumo!$Q$3:$Q$862)</f>
        <v>0</v>
      </c>
      <c r="AT720" s="306">
        <f>SUMIF(Consumo!$C$3:$C$862,tabItens[[#This Row],[CÓDIGO]],Consumo!$Z$3:$Z$862)</f>
        <v>2</v>
      </c>
      <c r="AU720" s="307">
        <f>SUMIF(Consumo!$C$3:$C$862,tabItens[[#This Row],[CÓDIGO]],Consumo!$AA$3:$AA$862)</f>
        <v>1</v>
      </c>
      <c r="AV720" s="308">
        <f>SUMIF(Consumo!$C$3:$C$862,tabItens[[#This Row],[CÓDIGO]],Consumo!$Y$3:$Y$862)</f>
        <v>0</v>
      </c>
      <c r="AW720" s="281">
        <f>tabItens[[#This Row],[QTDE ATUAL]] + tabItens[[#This Row],[RC QTDE]] + tabItens[[#This Row],[AF SALDO]] + tabItens[[#This Row],[Recentes]]</f>
        <v>51</v>
      </c>
      <c r="AX720" s="309">
        <v>0</v>
      </c>
      <c r="AY720" s="309">
        <v>4</v>
      </c>
      <c r="AZ720" s="309">
        <f>IF(ISBLANK(tabItens[[#This Row],[CÓDIGO]]),"",tabItens[[#This Row],[PontoMês]] * (AZ$2+tabItens[[#This Row],[PontoQtM]]))</f>
        <v>0</v>
      </c>
      <c r="BA720" s="308">
        <f>tabItens[[#This Row],[PontoPed]] - tabItens[[#This Row],[Saldo]] + (1/10)</f>
        <v>-50.9</v>
      </c>
      <c r="BB720" s="308">
        <f xml:space="preserve"> tabItens[[#This Row],[PontoMês]] * BB$2 - tabItens[[#This Row],[QTDE ATUAL]] - (1/10)</f>
        <v>-51.1</v>
      </c>
      <c r="BC720" s="310">
        <f>IF( tabItens[[#This Row],[PontoPed]]&gt;0, IF(tabItens[[#This Row],[PontoPed]]&lt;1, 1, IF( tabItens[[#This Row],[Saldo]]&gt;tabItens[[#This Row],[PontoPed]], 0, (tabItens[[#This Row],[PontoPed]]-tabItens[[#This Row],[Saldo]])/tabItens[[#This Row],[PontoPed]] ) ), 0 )</f>
        <v>0</v>
      </c>
      <c r="BD720" s="311">
        <f>ROUNDDOWN(IF( OR( AND(tabItens[[#This Row],[PontoPed]]&lt;tabItens[[#This Row],[Saldo]],tabItens[[#This Row],[Saldo]]&gt;0), tabItens[[#This Row],[PontoPed]]=0), 99, IF(AND(tabItens[[#This Row],[Saldo]]=0,tabItens[[#This Row],[PontoPed]]&gt;0), 0, (1-tabItens[[#This Row],[PctAb]])*10 ) ),0)</f>
        <v>99</v>
      </c>
      <c r="BE720" s="312">
        <f>MAX(ROUNDDOWN( IF(tabItens[[#This Row],[Abaixo]] &gt; 0,   tabItens[[#This Row],[Abaixo]] + (tabItens[[#This Row],[PontoMês]] * IF( OR( ISBLANK(tabItens[[#This Row],[ATA Nº/ANO]]), tabItens[[#This Row],[ATA Nº/ANO]] = ""),BE$2,BE$1)),0),0),0)</f>
        <v>0</v>
      </c>
      <c r="BF72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0" s="313">
        <f>SUMIF(Consumo!$C$3:$C$862,tabItens[[#This Row],[CÓDIGO]],Consumo!$E$3:$E$862)</f>
        <v>0</v>
      </c>
      <c r="BH720" s="314">
        <f>IF(AND(tabItens[[#This Row],[Pend]] &gt; 0,tabItens[[#This Row],[Consumo]] &lt;&gt; 0), tabItens[[#This Row],[Pend]] / tabItens[[#This Row],[Consumo]], 0 )</f>
        <v>0</v>
      </c>
      <c r="BI720" s="313"/>
      <c r="BJ720" s="313"/>
      <c r="BK720" s="315" t="s">
        <v>907</v>
      </c>
    </row>
    <row r="721" spans="1:63" x14ac:dyDescent="0.3">
      <c r="A721" s="336">
        <v>136824</v>
      </c>
      <c r="B721" s="277" t="s">
        <v>1969</v>
      </c>
      <c r="C721" s="337" t="s">
        <v>437</v>
      </c>
      <c r="D721" s="338">
        <v>131</v>
      </c>
      <c r="E721" s="339"/>
      <c r="F721" s="339"/>
      <c r="G721" s="339" t="s">
        <v>892</v>
      </c>
      <c r="H721" s="281">
        <v>11</v>
      </c>
      <c r="I721" s="340">
        <v>103003</v>
      </c>
      <c r="J721" s="341">
        <v>131</v>
      </c>
      <c r="K721" s="342">
        <v>5</v>
      </c>
      <c r="L721" s="285">
        <f>IF(tabItens[[#This Row],[Média]] &gt; 0, tabItens[[#This Row],[QTDE ATUAL]] / tabItens[[#This Row],[Média]],999.9)</f>
        <v>26.4</v>
      </c>
      <c r="M721" s="286">
        <v>0</v>
      </c>
      <c r="N721" s="287">
        <f>tabItens[[#This Row],[VALOR UNIT.]] * tabItens[[#This Row],[LC]]</f>
        <v>0</v>
      </c>
      <c r="O721" s="344"/>
      <c r="P721" s="289"/>
      <c r="Q721" s="345"/>
      <c r="R721" s="343"/>
      <c r="S721" s="346"/>
      <c r="T721" s="292">
        <f>ROUNDDOWN(IFERROR(tabItens[[#This Row],[ATA DT.VALID.]] - $D$1,0) / 30,0)</f>
        <v>-1507</v>
      </c>
      <c r="U721" s="277" t="s">
        <v>1533</v>
      </c>
      <c r="V721" s="293">
        <v>1</v>
      </c>
      <c r="W721" s="294" t="s">
        <v>2109</v>
      </c>
      <c r="X721" s="295">
        <v>54</v>
      </c>
      <c r="Y721" s="296">
        <v>4</v>
      </c>
      <c r="Z721" s="297"/>
      <c r="AA721" s="298"/>
      <c r="AB721" s="299"/>
      <c r="AC721" s="299"/>
      <c r="AD721" s="298"/>
      <c r="AE721" s="299"/>
      <c r="AF721" s="292"/>
      <c r="AG721" s="300" t="s">
        <v>904</v>
      </c>
      <c r="AH721" s="301"/>
      <c r="AI721" s="292">
        <v>2</v>
      </c>
      <c r="AJ721" s="301">
        <v>45181</v>
      </c>
      <c r="AK721" s="301">
        <v>43572</v>
      </c>
      <c r="AL721" s="301">
        <v>45198</v>
      </c>
      <c r="AM721" s="346"/>
      <c r="AN721" s="339"/>
      <c r="AO721" s="302" t="str">
        <f>_xlfn.IFNA(IF(VLOOKUP(tabItens[[#This Row],[CÓDIGO]],tabExcluirDoEstoque[#Data],1,FALSE),"sim",""),"")</f>
        <v/>
      </c>
      <c r="AP721" s="303" t="str">
        <f ca="1">IF(OR(ISBLANK(tabItens[[#This Row],[ATA DT.VALID.]]),tabItens[[#This Row],[ATA DT.VALID.]]="",tabItens[[#This Row],[ATA DT.VALID.]]=" "),"",IF(TYPE(tabItens[[#This Row],[ATA DT.VALID.]])=1,ROUNDUP((tabItens[[#This Row],[ATA DT.VALID.]]-TODAY())/7,0),""))</f>
        <v/>
      </c>
      <c r="AQ721" s="304"/>
      <c r="AR721" s="305" t="str">
        <f>IF(ISBLANK(tabItens[[#This Row],[CÓDIGO]]),"",IFERROR(VLOOKUP(tabItens[[#This Row],[CÓDIGO]],Consumo!$C$3:$AC$862,26,FALSE),0))</f>
        <v>05.2023</v>
      </c>
      <c r="AS721" s="306">
        <f>SUMIF(Consumo!$C$3:$C$862,tabItens[[#This Row],[CÓDIGO]],Consumo!$N$3:$N$862) + SUMIF(Consumo!$C$3:$C$862,tabItens[[#This Row],[CÓDIGO]],Consumo!$O$3:$O$862) + SUMIF(Consumo!$C$3:$C$862,tabItens[[#This Row],[CÓDIGO]],Consumo!$P$3:$P$862) + SUMIF(Consumo!$C$3:$C$862,tabItens[[#This Row],[CÓDIGO]],Consumo!$Q$3:$Q$862)</f>
        <v>0</v>
      </c>
      <c r="AT721" s="306">
        <f>SUMIF(Consumo!$C$3:$C$862,tabItens[[#This Row],[CÓDIGO]],Consumo!$Z$3:$Z$862)</f>
        <v>5</v>
      </c>
      <c r="AU721" s="307">
        <f>SUMIF(Consumo!$C$3:$C$862,tabItens[[#This Row],[CÓDIGO]],Consumo!$AA$3:$AA$862)</f>
        <v>1</v>
      </c>
      <c r="AV721" s="308">
        <f>SUMIF(Consumo!$C$3:$C$862,tabItens[[#This Row],[CÓDIGO]],Consumo!$Y$3:$Y$862)</f>
        <v>0.41666666666666669</v>
      </c>
      <c r="AW721" s="281">
        <f>tabItens[[#This Row],[QTDE ATUAL]] + tabItens[[#This Row],[RC QTDE]] + tabItens[[#This Row],[AF SALDO]] + tabItens[[#This Row],[Recentes]]</f>
        <v>11</v>
      </c>
      <c r="AX721" s="309">
        <v>0</v>
      </c>
      <c r="AY721" s="309">
        <v>4</v>
      </c>
      <c r="AZ721" s="309">
        <f>IF(ISBLANK(tabItens[[#This Row],[CÓDIGO]]),"",tabItens[[#This Row],[PontoMês]] * (AZ$2+tabItens[[#This Row],[PontoQtM]]))</f>
        <v>0</v>
      </c>
      <c r="BA721" s="308">
        <f>tabItens[[#This Row],[PontoPed]] - tabItens[[#This Row],[Saldo]] + (1/10)</f>
        <v>-10.9</v>
      </c>
      <c r="BB721" s="308">
        <f xml:space="preserve"> tabItens[[#This Row],[PontoMês]] * BB$2 - tabItens[[#This Row],[QTDE ATUAL]] - (1/10)</f>
        <v>-11.1</v>
      </c>
      <c r="BC721" s="310">
        <f>IF( tabItens[[#This Row],[PontoPed]]&gt;0, IF(tabItens[[#This Row],[PontoPed]]&lt;1, 1, IF( tabItens[[#This Row],[Saldo]]&gt;tabItens[[#This Row],[PontoPed]], 0, (tabItens[[#This Row],[PontoPed]]-tabItens[[#This Row],[Saldo]])/tabItens[[#This Row],[PontoPed]] ) ), 0 )</f>
        <v>0</v>
      </c>
      <c r="BD721" s="311">
        <f>ROUNDDOWN(IF( OR( AND(tabItens[[#This Row],[PontoPed]]&lt;tabItens[[#This Row],[Saldo]],tabItens[[#This Row],[Saldo]]&gt;0), tabItens[[#This Row],[PontoPed]]=0), 99, IF(AND(tabItens[[#This Row],[Saldo]]=0,tabItens[[#This Row],[PontoPed]]&gt;0), 0, (1-tabItens[[#This Row],[PctAb]])*10 ) ),0)</f>
        <v>99</v>
      </c>
      <c r="BE721" s="312">
        <f>MAX(ROUNDDOWN( IF(tabItens[[#This Row],[Abaixo]] &gt; 0,   tabItens[[#This Row],[Abaixo]] + (tabItens[[#This Row],[PontoMês]] * IF( OR( ISBLANK(tabItens[[#This Row],[ATA Nº/ANO]]), tabItens[[#This Row],[ATA Nº/ANO]] = ""),BE$2,BE$1)),0),0),0)</f>
        <v>0</v>
      </c>
      <c r="BF72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1" s="313">
        <f>SUMIF(Consumo!$C$3:$C$862,tabItens[[#This Row],[CÓDIGO]],Consumo!$E$3:$E$862)</f>
        <v>0</v>
      </c>
      <c r="BH721" s="314">
        <f>IF(AND(tabItens[[#This Row],[Pend]] &gt; 0,tabItens[[#This Row],[Consumo]] &lt;&gt; 0), tabItens[[#This Row],[Pend]] / tabItens[[#This Row],[Consumo]], 0 )</f>
        <v>0</v>
      </c>
      <c r="BI721" s="313"/>
      <c r="BJ721" s="313"/>
      <c r="BK721" s="315" t="s">
        <v>907</v>
      </c>
    </row>
    <row r="722" spans="1:63" x14ac:dyDescent="0.3">
      <c r="A722" s="336">
        <v>136825</v>
      </c>
      <c r="B722" s="277" t="s">
        <v>1970</v>
      </c>
      <c r="C722" s="337" t="s">
        <v>437</v>
      </c>
      <c r="D722" s="338">
        <v>131</v>
      </c>
      <c r="E722" s="339"/>
      <c r="F722" s="339"/>
      <c r="G722" s="339" t="s">
        <v>892</v>
      </c>
      <c r="H722" s="281">
        <v>2</v>
      </c>
      <c r="I722" s="340">
        <v>103003</v>
      </c>
      <c r="J722" s="341">
        <v>131</v>
      </c>
      <c r="K722" s="342">
        <v>4</v>
      </c>
      <c r="L722" s="285">
        <f>IF(tabItens[[#This Row],[Média]] &gt; 0, tabItens[[#This Row],[QTDE ATUAL]] / tabItens[[#This Row],[Média]],999.9)</f>
        <v>4.8</v>
      </c>
      <c r="M722" s="286">
        <v>0</v>
      </c>
      <c r="N722" s="287">
        <f>tabItens[[#This Row],[VALOR UNIT.]] * tabItens[[#This Row],[LC]]</f>
        <v>0</v>
      </c>
      <c r="O722" s="344"/>
      <c r="P722" s="289"/>
      <c r="Q722" s="345"/>
      <c r="R722" s="343"/>
      <c r="S722" s="346"/>
      <c r="T722" s="292">
        <f>ROUNDDOWN(IFERROR(tabItens[[#This Row],[ATA DT.VALID.]] - $D$1,0) / 30,0)</f>
        <v>-1507</v>
      </c>
      <c r="U722" s="277" t="s">
        <v>1533</v>
      </c>
      <c r="V722" s="293">
        <v>1</v>
      </c>
      <c r="W722" s="294" t="s">
        <v>2109</v>
      </c>
      <c r="X722" s="295">
        <v>54</v>
      </c>
      <c r="Y722" s="296">
        <v>4</v>
      </c>
      <c r="Z722" s="297"/>
      <c r="AA722" s="298"/>
      <c r="AB722" s="299"/>
      <c r="AC722" s="299"/>
      <c r="AD722" s="298"/>
      <c r="AE722" s="299"/>
      <c r="AF722" s="292"/>
      <c r="AG722" s="300" t="s">
        <v>904</v>
      </c>
      <c r="AH722" s="301"/>
      <c r="AI722" s="292">
        <v>2</v>
      </c>
      <c r="AJ722" s="301">
        <v>45181</v>
      </c>
      <c r="AK722" s="301">
        <v>43572</v>
      </c>
      <c r="AL722" s="301">
        <v>45198</v>
      </c>
      <c r="AM722" s="346"/>
      <c r="AN722" s="339"/>
      <c r="AO722" s="302" t="str">
        <f>_xlfn.IFNA(IF(VLOOKUP(tabItens[[#This Row],[CÓDIGO]],tabExcluirDoEstoque[#Data],1,FALSE),"sim",""),"")</f>
        <v/>
      </c>
      <c r="AP722" s="303" t="str">
        <f ca="1">IF(OR(ISBLANK(tabItens[[#This Row],[ATA DT.VALID.]]),tabItens[[#This Row],[ATA DT.VALID.]]="",tabItens[[#This Row],[ATA DT.VALID.]]=" "),"",IF(TYPE(tabItens[[#This Row],[ATA DT.VALID.]])=1,ROUNDUP((tabItens[[#This Row],[ATA DT.VALID.]]-TODAY())/7,0),""))</f>
        <v/>
      </c>
      <c r="AQ722" s="304"/>
      <c r="AR722" s="305" t="str">
        <f>IF(ISBLANK(tabItens[[#This Row],[CÓDIGO]]),"",IFERROR(VLOOKUP(tabItens[[#This Row],[CÓDIGO]],Consumo!$C$3:$AC$862,26,FALSE),0))</f>
        <v>09.2023</v>
      </c>
      <c r="AS722" s="306">
        <f>SUMIF(Consumo!$C$3:$C$862,tabItens[[#This Row],[CÓDIGO]],Consumo!$N$3:$N$862) + SUMIF(Consumo!$C$3:$C$862,tabItens[[#This Row],[CÓDIGO]],Consumo!$O$3:$O$862) + SUMIF(Consumo!$C$3:$C$862,tabItens[[#This Row],[CÓDIGO]],Consumo!$P$3:$P$862) + SUMIF(Consumo!$C$3:$C$862,tabItens[[#This Row],[CÓDIGO]],Consumo!$Q$3:$Q$862)</f>
        <v>1</v>
      </c>
      <c r="AT722" s="306">
        <f>SUMIF(Consumo!$C$3:$C$862,tabItens[[#This Row],[CÓDIGO]],Consumo!$Z$3:$Z$862)</f>
        <v>5</v>
      </c>
      <c r="AU722" s="307">
        <f>SUMIF(Consumo!$C$3:$C$862,tabItens[[#This Row],[CÓDIGO]],Consumo!$AA$3:$AA$862)</f>
        <v>1</v>
      </c>
      <c r="AV722" s="308">
        <f>SUMIF(Consumo!$C$3:$C$862,tabItens[[#This Row],[CÓDIGO]],Consumo!$Y$3:$Y$862)</f>
        <v>0.41666666666666669</v>
      </c>
      <c r="AW722" s="281">
        <f>tabItens[[#This Row],[QTDE ATUAL]] + tabItens[[#This Row],[RC QTDE]] + tabItens[[#This Row],[AF SALDO]] + tabItens[[#This Row],[Recentes]]</f>
        <v>2</v>
      </c>
      <c r="AX722" s="309">
        <v>0</v>
      </c>
      <c r="AY722" s="309">
        <v>4</v>
      </c>
      <c r="AZ722" s="309">
        <f>IF(ISBLANK(tabItens[[#This Row],[CÓDIGO]]),"",tabItens[[#This Row],[PontoMês]] * (AZ$2+tabItens[[#This Row],[PontoQtM]]))</f>
        <v>0</v>
      </c>
      <c r="BA722" s="308">
        <f>tabItens[[#This Row],[PontoPed]] - tabItens[[#This Row],[Saldo]] + (1/10)</f>
        <v>-1.9</v>
      </c>
      <c r="BB722" s="308">
        <f xml:space="preserve"> tabItens[[#This Row],[PontoMês]] * BB$2 - tabItens[[#This Row],[QTDE ATUAL]] - (1/10)</f>
        <v>-2.1</v>
      </c>
      <c r="BC722" s="310">
        <f>IF( tabItens[[#This Row],[PontoPed]]&gt;0, IF(tabItens[[#This Row],[PontoPed]]&lt;1, 1, IF( tabItens[[#This Row],[Saldo]]&gt;tabItens[[#This Row],[PontoPed]], 0, (tabItens[[#This Row],[PontoPed]]-tabItens[[#This Row],[Saldo]])/tabItens[[#This Row],[PontoPed]] ) ), 0 )</f>
        <v>0</v>
      </c>
      <c r="BD722" s="311">
        <f>ROUNDDOWN(IF( OR( AND(tabItens[[#This Row],[PontoPed]]&lt;tabItens[[#This Row],[Saldo]],tabItens[[#This Row],[Saldo]]&gt;0), tabItens[[#This Row],[PontoPed]]=0), 99, IF(AND(tabItens[[#This Row],[Saldo]]=0,tabItens[[#This Row],[PontoPed]]&gt;0), 0, (1-tabItens[[#This Row],[PctAb]])*10 ) ),0)</f>
        <v>99</v>
      </c>
      <c r="BE722" s="312">
        <f>MAX(ROUNDDOWN( IF(tabItens[[#This Row],[Abaixo]] &gt; 0,   tabItens[[#This Row],[Abaixo]] + (tabItens[[#This Row],[PontoMês]] * IF( OR( ISBLANK(tabItens[[#This Row],[ATA Nº/ANO]]), tabItens[[#This Row],[ATA Nº/ANO]] = ""),BE$2,BE$1)),0),0),0)</f>
        <v>0</v>
      </c>
      <c r="BF72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2" s="313">
        <f>SUMIF(Consumo!$C$3:$C$862,tabItens[[#This Row],[CÓDIGO]],Consumo!$E$3:$E$862)</f>
        <v>1</v>
      </c>
      <c r="BH722" s="314">
        <f>IF(AND(tabItens[[#This Row],[Pend]] &gt; 0,tabItens[[#This Row],[Consumo]] &lt;&gt; 0), tabItens[[#This Row],[Pend]] / tabItens[[#This Row],[Consumo]], 0 )</f>
        <v>0.2</v>
      </c>
      <c r="BI722" s="313"/>
      <c r="BJ722" s="313"/>
      <c r="BK722" s="315" t="s">
        <v>907</v>
      </c>
    </row>
    <row r="723" spans="1:63" x14ac:dyDescent="0.3">
      <c r="A723" s="336">
        <v>136826</v>
      </c>
      <c r="B723" s="277" t="s">
        <v>1971</v>
      </c>
      <c r="C723" s="337" t="s">
        <v>437</v>
      </c>
      <c r="D723" s="338">
        <v>131</v>
      </c>
      <c r="E723" s="339"/>
      <c r="F723" s="339"/>
      <c r="G723" s="339" t="s">
        <v>892</v>
      </c>
      <c r="H723" s="281">
        <v>15</v>
      </c>
      <c r="I723" s="340">
        <v>103003</v>
      </c>
      <c r="J723" s="341">
        <v>131</v>
      </c>
      <c r="K723" s="342">
        <v>8</v>
      </c>
      <c r="L723" s="285">
        <f>IF(tabItens[[#This Row],[Média]] &gt; 0, tabItens[[#This Row],[QTDE ATUAL]] / tabItens[[#This Row],[Média]],999.9)</f>
        <v>22.5</v>
      </c>
      <c r="M723" s="286">
        <v>0</v>
      </c>
      <c r="N723" s="287">
        <f>tabItens[[#This Row],[VALOR UNIT.]] * tabItens[[#This Row],[LC]]</f>
        <v>0</v>
      </c>
      <c r="O723" s="344"/>
      <c r="P723" s="289"/>
      <c r="Q723" s="345"/>
      <c r="R723" s="343"/>
      <c r="S723" s="346"/>
      <c r="T723" s="292">
        <f>ROUNDDOWN(IFERROR(tabItens[[#This Row],[ATA DT.VALID.]] - $D$1,0) / 30,0)</f>
        <v>-1507</v>
      </c>
      <c r="U723" s="277" t="s">
        <v>1533</v>
      </c>
      <c r="V723" s="293">
        <v>1</v>
      </c>
      <c r="W723" s="294" t="s">
        <v>2109</v>
      </c>
      <c r="X723" s="295">
        <v>54</v>
      </c>
      <c r="Y723" s="296">
        <v>4</v>
      </c>
      <c r="Z723" s="297"/>
      <c r="AA723" s="298"/>
      <c r="AB723" s="299"/>
      <c r="AC723" s="299"/>
      <c r="AD723" s="298"/>
      <c r="AE723" s="299"/>
      <c r="AF723" s="292"/>
      <c r="AG723" s="300" t="s">
        <v>904</v>
      </c>
      <c r="AH723" s="301"/>
      <c r="AI723" s="292">
        <v>2</v>
      </c>
      <c r="AJ723" s="301">
        <v>45181</v>
      </c>
      <c r="AK723" s="301">
        <v>43572</v>
      </c>
      <c r="AL723" s="301">
        <v>45198</v>
      </c>
      <c r="AM723" s="346"/>
      <c r="AN723" s="339"/>
      <c r="AO723" s="302" t="str">
        <f>_xlfn.IFNA(IF(VLOOKUP(tabItens[[#This Row],[CÓDIGO]],tabExcluirDoEstoque[#Data],1,FALSE),"sim",""),"")</f>
        <v/>
      </c>
      <c r="AP723" s="303" t="str">
        <f ca="1">IF(OR(ISBLANK(tabItens[[#This Row],[ATA DT.VALID.]]),tabItens[[#This Row],[ATA DT.VALID.]]="",tabItens[[#This Row],[ATA DT.VALID.]]=" "),"",IF(TYPE(tabItens[[#This Row],[ATA DT.VALID.]])=1,ROUNDUP((tabItens[[#This Row],[ATA DT.VALID.]]-TODAY())/7,0),""))</f>
        <v/>
      </c>
      <c r="AQ723" s="304"/>
      <c r="AR723" s="305" t="str">
        <f>IF(ISBLANK(tabItens[[#This Row],[CÓDIGO]]),"",IFERROR(VLOOKUP(tabItens[[#This Row],[CÓDIGO]],Consumo!$C$3:$AC$862,26,FALSE),0))</f>
        <v>09.2023</v>
      </c>
      <c r="AS723" s="306">
        <f>SUMIF(Consumo!$C$3:$C$862,tabItens[[#This Row],[CÓDIGO]],Consumo!$N$3:$N$862) + SUMIF(Consumo!$C$3:$C$862,tabItens[[#This Row],[CÓDIGO]],Consumo!$O$3:$O$862) + SUMIF(Consumo!$C$3:$C$862,tabItens[[#This Row],[CÓDIGO]],Consumo!$P$3:$P$862) + SUMIF(Consumo!$C$3:$C$862,tabItens[[#This Row],[CÓDIGO]],Consumo!$Q$3:$Q$862)</f>
        <v>2</v>
      </c>
      <c r="AT723" s="306">
        <f>SUMIF(Consumo!$C$3:$C$862,tabItens[[#This Row],[CÓDIGO]],Consumo!$Z$3:$Z$862)</f>
        <v>8</v>
      </c>
      <c r="AU723" s="307">
        <f>SUMIF(Consumo!$C$3:$C$862,tabItens[[#This Row],[CÓDIGO]],Consumo!$AA$3:$AA$862)</f>
        <v>2</v>
      </c>
      <c r="AV723" s="308">
        <f>SUMIF(Consumo!$C$3:$C$862,tabItens[[#This Row],[CÓDIGO]],Consumo!$Y$3:$Y$862)</f>
        <v>0.66666666666666663</v>
      </c>
      <c r="AW723" s="281">
        <f>tabItens[[#This Row],[QTDE ATUAL]] + tabItens[[#This Row],[RC QTDE]] + tabItens[[#This Row],[AF SALDO]] + tabItens[[#This Row],[Recentes]]</f>
        <v>15</v>
      </c>
      <c r="AX723" s="309">
        <v>0</v>
      </c>
      <c r="AY723" s="309">
        <v>4</v>
      </c>
      <c r="AZ723" s="309">
        <f>IF(ISBLANK(tabItens[[#This Row],[CÓDIGO]]),"",tabItens[[#This Row],[PontoMês]] * (AZ$2+tabItens[[#This Row],[PontoQtM]]))</f>
        <v>0</v>
      </c>
      <c r="BA723" s="308">
        <f>tabItens[[#This Row],[PontoPed]] - tabItens[[#This Row],[Saldo]] + (1/10)</f>
        <v>-14.9</v>
      </c>
      <c r="BB723" s="308">
        <f xml:space="preserve"> tabItens[[#This Row],[PontoMês]] * BB$2 - tabItens[[#This Row],[QTDE ATUAL]] - (1/10)</f>
        <v>-15.1</v>
      </c>
      <c r="BC723" s="310">
        <f>IF( tabItens[[#This Row],[PontoPed]]&gt;0, IF(tabItens[[#This Row],[PontoPed]]&lt;1, 1, IF( tabItens[[#This Row],[Saldo]]&gt;tabItens[[#This Row],[PontoPed]], 0, (tabItens[[#This Row],[PontoPed]]-tabItens[[#This Row],[Saldo]])/tabItens[[#This Row],[PontoPed]] ) ), 0 )</f>
        <v>0</v>
      </c>
      <c r="BD723" s="311">
        <f>ROUNDDOWN(IF( OR( AND(tabItens[[#This Row],[PontoPed]]&lt;tabItens[[#This Row],[Saldo]],tabItens[[#This Row],[Saldo]]&gt;0), tabItens[[#This Row],[PontoPed]]=0), 99, IF(AND(tabItens[[#This Row],[Saldo]]=0,tabItens[[#This Row],[PontoPed]]&gt;0), 0, (1-tabItens[[#This Row],[PctAb]])*10 ) ),0)</f>
        <v>99</v>
      </c>
      <c r="BE723" s="312">
        <f>MAX(ROUNDDOWN( IF(tabItens[[#This Row],[Abaixo]] &gt; 0,   tabItens[[#This Row],[Abaixo]] + (tabItens[[#This Row],[PontoMês]] * IF( OR( ISBLANK(tabItens[[#This Row],[ATA Nº/ANO]]), tabItens[[#This Row],[ATA Nº/ANO]] = ""),BE$2,BE$1)),0),0),0)</f>
        <v>0</v>
      </c>
      <c r="BF72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3" s="313">
        <f>SUMIF(Consumo!$C$3:$C$862,tabItens[[#This Row],[CÓDIGO]],Consumo!$E$3:$E$862)</f>
        <v>0</v>
      </c>
      <c r="BH723" s="314">
        <f>IF(AND(tabItens[[#This Row],[Pend]] &gt; 0,tabItens[[#This Row],[Consumo]] &lt;&gt; 0), tabItens[[#This Row],[Pend]] / tabItens[[#This Row],[Consumo]], 0 )</f>
        <v>0</v>
      </c>
      <c r="BI723" s="313"/>
      <c r="BJ723" s="313"/>
      <c r="BK723" s="315" t="s">
        <v>907</v>
      </c>
    </row>
    <row r="724" spans="1:63" x14ac:dyDescent="0.3">
      <c r="A724" s="336">
        <v>136829</v>
      </c>
      <c r="B724" s="277" t="s">
        <v>1972</v>
      </c>
      <c r="C724" s="337" t="s">
        <v>437</v>
      </c>
      <c r="D724" s="338">
        <v>115.93</v>
      </c>
      <c r="E724" s="339"/>
      <c r="F724" s="339"/>
      <c r="G724" s="339" t="s">
        <v>892</v>
      </c>
      <c r="H724" s="281">
        <v>5</v>
      </c>
      <c r="I724" s="340">
        <v>103003</v>
      </c>
      <c r="J724" s="341">
        <v>115.93</v>
      </c>
      <c r="K724" s="342"/>
      <c r="L724" s="285">
        <f>IF(tabItens[[#This Row],[Média]] &gt; 0, tabItens[[#This Row],[QTDE ATUAL]] / tabItens[[#This Row],[Média]],999.9)</f>
        <v>999.9</v>
      </c>
      <c r="M724" s="286">
        <v>0</v>
      </c>
      <c r="N724" s="287">
        <f>tabItens[[#This Row],[VALOR UNIT.]] * tabItens[[#This Row],[LC]]</f>
        <v>0</v>
      </c>
      <c r="O724" s="344"/>
      <c r="P724" s="289"/>
      <c r="Q724" s="345"/>
      <c r="R724" s="343"/>
      <c r="S724" s="346"/>
      <c r="T724" s="292">
        <f>ROUNDDOWN(IFERROR(tabItens[[#This Row],[ATA DT.VALID.]] - $D$1,0) / 30,0)</f>
        <v>-1507</v>
      </c>
      <c r="U724" s="277" t="s">
        <v>1533</v>
      </c>
      <c r="V724" s="293">
        <v>1</v>
      </c>
      <c r="W724" s="294" t="s">
        <v>2109</v>
      </c>
      <c r="X724" s="295">
        <v>54</v>
      </c>
      <c r="Y724" s="296">
        <v>4</v>
      </c>
      <c r="Z724" s="297"/>
      <c r="AA724" s="298"/>
      <c r="AB724" s="299"/>
      <c r="AC724" s="299"/>
      <c r="AD724" s="298"/>
      <c r="AE724" s="299"/>
      <c r="AF724" s="292"/>
      <c r="AG724" s="300" t="s">
        <v>904</v>
      </c>
      <c r="AH724" s="301"/>
      <c r="AI724" s="292">
        <v>0</v>
      </c>
      <c r="AJ724" s="301">
        <v>43837</v>
      </c>
      <c r="AK724" s="301">
        <v>43572</v>
      </c>
      <c r="AL724" s="301">
        <v>45142</v>
      </c>
      <c r="AM724" s="346"/>
      <c r="AN724" s="339"/>
      <c r="AO724" s="302" t="str">
        <f>_xlfn.IFNA(IF(VLOOKUP(tabItens[[#This Row],[CÓDIGO]],tabExcluirDoEstoque[#Data],1,FALSE),"sim",""),"")</f>
        <v/>
      </c>
      <c r="AP724" s="303" t="str">
        <f ca="1">IF(OR(ISBLANK(tabItens[[#This Row],[ATA DT.VALID.]]),tabItens[[#This Row],[ATA DT.VALID.]]="",tabItens[[#This Row],[ATA DT.VALID.]]=" "),"",IF(TYPE(tabItens[[#This Row],[ATA DT.VALID.]])=1,ROUNDUP((tabItens[[#This Row],[ATA DT.VALID.]]-TODAY())/7,0),""))</f>
        <v/>
      </c>
      <c r="AQ724" s="304"/>
      <c r="AR724" s="305">
        <f>IF(ISBLANK(tabItens[[#This Row],[CÓDIGO]]),"",IFERROR(VLOOKUP(tabItens[[#This Row],[CÓDIGO]],Consumo!$C$3:$AC$862,26,FALSE),0))</f>
        <v>0</v>
      </c>
      <c r="AS724" s="306">
        <f>SUMIF(Consumo!$C$3:$C$862,tabItens[[#This Row],[CÓDIGO]],Consumo!$N$3:$N$862) + SUMIF(Consumo!$C$3:$C$862,tabItens[[#This Row],[CÓDIGO]],Consumo!$O$3:$O$862) + SUMIF(Consumo!$C$3:$C$862,tabItens[[#This Row],[CÓDIGO]],Consumo!$P$3:$P$862) + SUMIF(Consumo!$C$3:$C$862,tabItens[[#This Row],[CÓDIGO]],Consumo!$Q$3:$Q$862)</f>
        <v>0</v>
      </c>
      <c r="AT724" s="306">
        <f>SUMIF(Consumo!$C$3:$C$862,tabItens[[#This Row],[CÓDIGO]],Consumo!$Z$3:$Z$862)</f>
        <v>0</v>
      </c>
      <c r="AU724" s="307">
        <f>SUMIF(Consumo!$C$3:$C$862,tabItens[[#This Row],[CÓDIGO]],Consumo!$AA$3:$AA$862)</f>
        <v>0</v>
      </c>
      <c r="AV724" s="308">
        <f>SUMIF(Consumo!$C$3:$C$862,tabItens[[#This Row],[CÓDIGO]],Consumo!$Y$3:$Y$862)</f>
        <v>0</v>
      </c>
      <c r="AW724" s="281">
        <f>tabItens[[#This Row],[QTDE ATUAL]] + tabItens[[#This Row],[RC QTDE]] + tabItens[[#This Row],[AF SALDO]] + tabItens[[#This Row],[Recentes]]</f>
        <v>5</v>
      </c>
      <c r="AX724" s="309">
        <v>0</v>
      </c>
      <c r="AY724" s="309">
        <v>4</v>
      </c>
      <c r="AZ724" s="309">
        <f>IF(ISBLANK(tabItens[[#This Row],[CÓDIGO]]),"",tabItens[[#This Row],[PontoMês]] * (AZ$2+tabItens[[#This Row],[PontoQtM]]))</f>
        <v>0</v>
      </c>
      <c r="BA724" s="308">
        <f>tabItens[[#This Row],[PontoPed]] - tabItens[[#This Row],[Saldo]] + (1/10)</f>
        <v>-4.9000000000000004</v>
      </c>
      <c r="BB724" s="308">
        <f xml:space="preserve"> tabItens[[#This Row],[PontoMês]] * BB$2 - tabItens[[#This Row],[QTDE ATUAL]] - (1/10)</f>
        <v>-5.0999999999999996</v>
      </c>
      <c r="BC724" s="310">
        <f>IF( tabItens[[#This Row],[PontoPed]]&gt;0, IF(tabItens[[#This Row],[PontoPed]]&lt;1, 1, IF( tabItens[[#This Row],[Saldo]]&gt;tabItens[[#This Row],[PontoPed]], 0, (tabItens[[#This Row],[PontoPed]]-tabItens[[#This Row],[Saldo]])/tabItens[[#This Row],[PontoPed]] ) ), 0 )</f>
        <v>0</v>
      </c>
      <c r="BD724" s="311">
        <f>ROUNDDOWN(IF( OR( AND(tabItens[[#This Row],[PontoPed]]&lt;tabItens[[#This Row],[Saldo]],tabItens[[#This Row],[Saldo]]&gt;0), tabItens[[#This Row],[PontoPed]]=0), 99, IF(AND(tabItens[[#This Row],[Saldo]]=0,tabItens[[#This Row],[PontoPed]]&gt;0), 0, (1-tabItens[[#This Row],[PctAb]])*10 ) ),0)</f>
        <v>99</v>
      </c>
      <c r="BE724" s="312">
        <f>MAX(ROUNDDOWN( IF(tabItens[[#This Row],[Abaixo]] &gt; 0,   tabItens[[#This Row],[Abaixo]] + (tabItens[[#This Row],[PontoMês]] * IF( OR( ISBLANK(tabItens[[#This Row],[ATA Nº/ANO]]), tabItens[[#This Row],[ATA Nº/ANO]] = ""),BE$2,BE$1)),0),0),0)</f>
        <v>0</v>
      </c>
      <c r="BF72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4" s="313">
        <f>SUMIF(Consumo!$C$3:$C$862,tabItens[[#This Row],[CÓDIGO]],Consumo!$E$3:$E$862)</f>
        <v>0</v>
      </c>
      <c r="BH724" s="314">
        <f>IF(AND(tabItens[[#This Row],[Pend]] &gt; 0,tabItens[[#This Row],[Consumo]] &lt;&gt; 0), tabItens[[#This Row],[Pend]] / tabItens[[#This Row],[Consumo]], 0 )</f>
        <v>0</v>
      </c>
      <c r="BI724" s="313"/>
      <c r="BJ724" s="313"/>
      <c r="BK724" s="315" t="s">
        <v>907</v>
      </c>
    </row>
    <row r="725" spans="1:63" x14ac:dyDescent="0.3">
      <c r="A725" s="336">
        <v>136853</v>
      </c>
      <c r="B725" s="277" t="s">
        <v>1973</v>
      </c>
      <c r="C725" s="337" t="s">
        <v>437</v>
      </c>
      <c r="D725" s="338">
        <v>1.76</v>
      </c>
      <c r="E725" s="339"/>
      <c r="F725" s="339"/>
      <c r="G725" s="339" t="s">
        <v>892</v>
      </c>
      <c r="H725" s="281">
        <v>55</v>
      </c>
      <c r="I725" s="340">
        <v>103003</v>
      </c>
      <c r="J725" s="341">
        <v>1.76</v>
      </c>
      <c r="K725" s="342">
        <v>21</v>
      </c>
      <c r="L725" s="285">
        <f>IF(tabItens[[#This Row],[Média]] &gt; 0, tabItens[[#This Row],[QTDE ATUAL]] / tabItens[[#This Row],[Média]],999.9)</f>
        <v>31.428571428571427</v>
      </c>
      <c r="M725" s="286">
        <v>0</v>
      </c>
      <c r="N725" s="287">
        <f>tabItens[[#This Row],[VALOR UNIT.]] * tabItens[[#This Row],[LC]]</f>
        <v>0</v>
      </c>
      <c r="O725" s="344"/>
      <c r="P725" s="289"/>
      <c r="Q725" s="345"/>
      <c r="R725" s="343"/>
      <c r="S725" s="346"/>
      <c r="T725" s="292">
        <f>ROUNDDOWN(IFERROR(tabItens[[#This Row],[ATA DT.VALID.]] - $D$1,0) / 30,0)</f>
        <v>-1507</v>
      </c>
      <c r="U725" s="277" t="s">
        <v>1533</v>
      </c>
      <c r="V725" s="293">
        <v>1</v>
      </c>
      <c r="W725" s="294" t="s">
        <v>2109</v>
      </c>
      <c r="X725" s="295">
        <v>54</v>
      </c>
      <c r="Y725" s="296">
        <v>4</v>
      </c>
      <c r="Z725" s="297"/>
      <c r="AA725" s="298"/>
      <c r="AB725" s="299"/>
      <c r="AC725" s="299"/>
      <c r="AD725" s="298"/>
      <c r="AE725" s="299"/>
      <c r="AF725" s="292"/>
      <c r="AG725" s="300" t="s">
        <v>904</v>
      </c>
      <c r="AH725" s="301"/>
      <c r="AI725" s="292">
        <v>8</v>
      </c>
      <c r="AJ725" s="301">
        <v>43802</v>
      </c>
      <c r="AK725" s="301">
        <v>43578</v>
      </c>
      <c r="AL725" s="301">
        <v>43780</v>
      </c>
      <c r="AM725" s="346"/>
      <c r="AN725" s="339"/>
      <c r="AO725" s="302" t="str">
        <f>_xlfn.IFNA(IF(VLOOKUP(tabItens[[#This Row],[CÓDIGO]],tabExcluirDoEstoque[#Data],1,FALSE),"sim",""),"")</f>
        <v/>
      </c>
      <c r="AP725" s="303" t="str">
        <f ca="1">IF(OR(ISBLANK(tabItens[[#This Row],[ATA DT.VALID.]]),tabItens[[#This Row],[ATA DT.VALID.]]="",tabItens[[#This Row],[ATA DT.VALID.]]=" "),"",IF(TYPE(tabItens[[#This Row],[ATA DT.VALID.]])=1,ROUNDUP((tabItens[[#This Row],[ATA DT.VALID.]]-TODAY())/7,0),""))</f>
        <v/>
      </c>
      <c r="AQ725" s="304"/>
      <c r="AR725" s="305" t="str">
        <f>IF(ISBLANK(tabItens[[#This Row],[CÓDIGO]]),"",IFERROR(VLOOKUP(tabItens[[#This Row],[CÓDIGO]],Consumo!$C$3:$AC$862,26,FALSE),0))</f>
        <v>05.2023</v>
      </c>
      <c r="AS725" s="306">
        <f>SUMIF(Consumo!$C$3:$C$862,tabItens[[#This Row],[CÓDIGO]],Consumo!$N$3:$N$862) + SUMIF(Consumo!$C$3:$C$862,tabItens[[#This Row],[CÓDIGO]],Consumo!$O$3:$O$862) + SUMIF(Consumo!$C$3:$C$862,tabItens[[#This Row],[CÓDIGO]],Consumo!$P$3:$P$862) + SUMIF(Consumo!$C$3:$C$862,tabItens[[#This Row],[CÓDIGO]],Consumo!$Q$3:$Q$862)</f>
        <v>0</v>
      </c>
      <c r="AT725" s="306">
        <f>SUMIF(Consumo!$C$3:$C$862,tabItens[[#This Row],[CÓDIGO]],Consumo!$Z$3:$Z$862)</f>
        <v>21</v>
      </c>
      <c r="AU725" s="307">
        <f>SUMIF(Consumo!$C$3:$C$862,tabItens[[#This Row],[CÓDIGO]],Consumo!$AA$3:$AA$862)</f>
        <v>6</v>
      </c>
      <c r="AV725" s="308">
        <f>SUMIF(Consumo!$C$3:$C$862,tabItens[[#This Row],[CÓDIGO]],Consumo!$Y$3:$Y$862)</f>
        <v>1.75</v>
      </c>
      <c r="AW725" s="281">
        <f>tabItens[[#This Row],[QTDE ATUAL]] + tabItens[[#This Row],[RC QTDE]] + tabItens[[#This Row],[AF SALDO]] + tabItens[[#This Row],[Recentes]]</f>
        <v>55</v>
      </c>
      <c r="AX725" s="309">
        <v>0</v>
      </c>
      <c r="AY725" s="309">
        <v>4</v>
      </c>
      <c r="AZ725" s="309">
        <f>IF(ISBLANK(tabItens[[#This Row],[CÓDIGO]]),"",tabItens[[#This Row],[PontoMês]] * (AZ$2+tabItens[[#This Row],[PontoQtM]]))</f>
        <v>0</v>
      </c>
      <c r="BA725" s="308">
        <f>tabItens[[#This Row],[PontoPed]] - tabItens[[#This Row],[Saldo]] + (1/10)</f>
        <v>-54.9</v>
      </c>
      <c r="BB725" s="308">
        <f xml:space="preserve"> tabItens[[#This Row],[PontoMês]] * BB$2 - tabItens[[#This Row],[QTDE ATUAL]] - (1/10)</f>
        <v>-55.1</v>
      </c>
      <c r="BC725" s="310">
        <f>IF( tabItens[[#This Row],[PontoPed]]&gt;0, IF(tabItens[[#This Row],[PontoPed]]&lt;1, 1, IF( tabItens[[#This Row],[Saldo]]&gt;tabItens[[#This Row],[PontoPed]], 0, (tabItens[[#This Row],[PontoPed]]-tabItens[[#This Row],[Saldo]])/tabItens[[#This Row],[PontoPed]] ) ), 0 )</f>
        <v>0</v>
      </c>
      <c r="BD725" s="311">
        <f>ROUNDDOWN(IF( OR( AND(tabItens[[#This Row],[PontoPed]]&lt;tabItens[[#This Row],[Saldo]],tabItens[[#This Row],[Saldo]]&gt;0), tabItens[[#This Row],[PontoPed]]=0), 99, IF(AND(tabItens[[#This Row],[Saldo]]=0,tabItens[[#This Row],[PontoPed]]&gt;0), 0, (1-tabItens[[#This Row],[PctAb]])*10 ) ),0)</f>
        <v>99</v>
      </c>
      <c r="BE725" s="312">
        <f>MAX(ROUNDDOWN( IF(tabItens[[#This Row],[Abaixo]] &gt; 0,   tabItens[[#This Row],[Abaixo]] + (tabItens[[#This Row],[PontoMês]] * IF( OR( ISBLANK(tabItens[[#This Row],[ATA Nº/ANO]]), tabItens[[#This Row],[ATA Nº/ANO]] = ""),BE$2,BE$1)),0),0),0)</f>
        <v>0</v>
      </c>
      <c r="BF72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5" s="313">
        <f>SUMIF(Consumo!$C$3:$C$862,tabItens[[#This Row],[CÓDIGO]],Consumo!$E$3:$E$862)</f>
        <v>0</v>
      </c>
      <c r="BH725" s="314">
        <f>IF(AND(tabItens[[#This Row],[Pend]] &gt; 0,tabItens[[#This Row],[Consumo]] &lt;&gt; 0), tabItens[[#This Row],[Pend]] / tabItens[[#This Row],[Consumo]], 0 )</f>
        <v>0</v>
      </c>
      <c r="BI725" s="313"/>
      <c r="BJ725" s="313"/>
      <c r="BK725" s="315" t="s">
        <v>907</v>
      </c>
    </row>
    <row r="726" spans="1:63" x14ac:dyDescent="0.3">
      <c r="A726" s="336">
        <v>136854</v>
      </c>
      <c r="B726" s="277" t="s">
        <v>1974</v>
      </c>
      <c r="C726" s="337" t="s">
        <v>31</v>
      </c>
      <c r="D726" s="338">
        <v>3.5</v>
      </c>
      <c r="E726" s="339"/>
      <c r="F726" s="339"/>
      <c r="G726" s="339" t="s">
        <v>892</v>
      </c>
      <c r="H726" s="281">
        <v>66</v>
      </c>
      <c r="I726" s="340">
        <v>103003</v>
      </c>
      <c r="J726" s="341">
        <v>3.5</v>
      </c>
      <c r="K726" s="342">
        <v>4</v>
      </c>
      <c r="L726" s="285">
        <f>IF(tabItens[[#This Row],[Média]] &gt; 0, tabItens[[#This Row],[QTDE ATUAL]] / tabItens[[#This Row],[Média]],999.9)</f>
        <v>396</v>
      </c>
      <c r="M726" s="286">
        <v>0</v>
      </c>
      <c r="N726" s="287">
        <f>tabItens[[#This Row],[VALOR UNIT.]] * tabItens[[#This Row],[LC]]</f>
        <v>0</v>
      </c>
      <c r="O726" s="344"/>
      <c r="P726" s="289"/>
      <c r="Q726" s="345"/>
      <c r="R726" s="343"/>
      <c r="S726" s="346"/>
      <c r="T726" s="292">
        <f>ROUNDDOWN(IFERROR(tabItens[[#This Row],[ATA DT.VALID.]] - $D$1,0) / 30,0)</f>
        <v>-1507</v>
      </c>
      <c r="U726" s="277" t="s">
        <v>1533</v>
      </c>
      <c r="V726" s="293">
        <v>1</v>
      </c>
      <c r="W726" s="294" t="s">
        <v>2109</v>
      </c>
      <c r="X726" s="295">
        <v>54</v>
      </c>
      <c r="Y726" s="296">
        <v>4</v>
      </c>
      <c r="Z726" s="297"/>
      <c r="AA726" s="298"/>
      <c r="AB726" s="299"/>
      <c r="AC726" s="299"/>
      <c r="AD726" s="298"/>
      <c r="AE726" s="299"/>
      <c r="AF726" s="292"/>
      <c r="AG726" s="300" t="s">
        <v>904</v>
      </c>
      <c r="AH726" s="301"/>
      <c r="AI726" s="292">
        <v>2</v>
      </c>
      <c r="AJ726" s="301">
        <v>45203</v>
      </c>
      <c r="AK726" s="301">
        <v>43578</v>
      </c>
      <c r="AL726" s="301">
        <v>45142</v>
      </c>
      <c r="AM726" s="346"/>
      <c r="AN726" s="339"/>
      <c r="AO726" s="302" t="str">
        <f>_xlfn.IFNA(IF(VLOOKUP(tabItens[[#This Row],[CÓDIGO]],tabExcluirDoEstoque[#Data],1,FALSE),"sim",""),"")</f>
        <v/>
      </c>
      <c r="AP726" s="303" t="str">
        <f ca="1">IF(OR(ISBLANK(tabItens[[#This Row],[ATA DT.VALID.]]),tabItens[[#This Row],[ATA DT.VALID.]]="",tabItens[[#This Row],[ATA DT.VALID.]]=" "),"",IF(TYPE(tabItens[[#This Row],[ATA DT.VALID.]])=1,ROUNDUP((tabItens[[#This Row],[ATA DT.VALID.]]-TODAY())/7,0),""))</f>
        <v/>
      </c>
      <c r="AQ726" s="304"/>
      <c r="AR726" s="305" t="str">
        <f>IF(ISBLANK(tabItens[[#This Row],[CÓDIGO]]),"",IFERROR(VLOOKUP(tabItens[[#This Row],[CÓDIGO]],Consumo!$C$3:$AC$862,26,FALSE),0))</f>
        <v>01.2023</v>
      </c>
      <c r="AS726" s="306">
        <f>SUMIF(Consumo!$C$3:$C$862,tabItens[[#This Row],[CÓDIGO]],Consumo!$N$3:$N$862) + SUMIF(Consumo!$C$3:$C$862,tabItens[[#This Row],[CÓDIGO]],Consumo!$O$3:$O$862) + SUMIF(Consumo!$C$3:$C$862,tabItens[[#This Row],[CÓDIGO]],Consumo!$P$3:$P$862) + SUMIF(Consumo!$C$3:$C$862,tabItens[[#This Row],[CÓDIGO]],Consumo!$Q$3:$Q$862)</f>
        <v>0</v>
      </c>
      <c r="AT726" s="306">
        <f>SUMIF(Consumo!$C$3:$C$862,tabItens[[#This Row],[CÓDIGO]],Consumo!$Z$3:$Z$862)</f>
        <v>4</v>
      </c>
      <c r="AU726" s="307">
        <f>SUMIF(Consumo!$C$3:$C$862,tabItens[[#This Row],[CÓDIGO]],Consumo!$AA$3:$AA$862)</f>
        <v>2</v>
      </c>
      <c r="AV726" s="308">
        <f>SUMIF(Consumo!$C$3:$C$862,tabItens[[#This Row],[CÓDIGO]],Consumo!$Y$3:$Y$862)</f>
        <v>0.16666666666666666</v>
      </c>
      <c r="AW726" s="281">
        <f>tabItens[[#This Row],[QTDE ATUAL]] + tabItens[[#This Row],[RC QTDE]] + tabItens[[#This Row],[AF SALDO]] + tabItens[[#This Row],[Recentes]]</f>
        <v>66</v>
      </c>
      <c r="AX726" s="309">
        <v>0</v>
      </c>
      <c r="AY726" s="309">
        <v>4</v>
      </c>
      <c r="AZ726" s="309">
        <f>IF(ISBLANK(tabItens[[#This Row],[CÓDIGO]]),"",tabItens[[#This Row],[PontoMês]] * (AZ$2+tabItens[[#This Row],[PontoQtM]]))</f>
        <v>0</v>
      </c>
      <c r="BA726" s="308">
        <f>tabItens[[#This Row],[PontoPed]] - tabItens[[#This Row],[Saldo]] + (1/10)</f>
        <v>-65.900000000000006</v>
      </c>
      <c r="BB726" s="308">
        <f xml:space="preserve"> tabItens[[#This Row],[PontoMês]] * BB$2 - tabItens[[#This Row],[QTDE ATUAL]] - (1/10)</f>
        <v>-66.099999999999994</v>
      </c>
      <c r="BC726" s="310">
        <f>IF( tabItens[[#This Row],[PontoPed]]&gt;0, IF(tabItens[[#This Row],[PontoPed]]&lt;1, 1, IF( tabItens[[#This Row],[Saldo]]&gt;tabItens[[#This Row],[PontoPed]], 0, (tabItens[[#This Row],[PontoPed]]-tabItens[[#This Row],[Saldo]])/tabItens[[#This Row],[PontoPed]] ) ), 0 )</f>
        <v>0</v>
      </c>
      <c r="BD726" s="311">
        <f>ROUNDDOWN(IF( OR( AND(tabItens[[#This Row],[PontoPed]]&lt;tabItens[[#This Row],[Saldo]],tabItens[[#This Row],[Saldo]]&gt;0), tabItens[[#This Row],[PontoPed]]=0), 99, IF(AND(tabItens[[#This Row],[Saldo]]=0,tabItens[[#This Row],[PontoPed]]&gt;0), 0, (1-tabItens[[#This Row],[PctAb]])*10 ) ),0)</f>
        <v>99</v>
      </c>
      <c r="BE726" s="312">
        <f>MAX(ROUNDDOWN( IF(tabItens[[#This Row],[Abaixo]] &gt; 0,   tabItens[[#This Row],[Abaixo]] + (tabItens[[#This Row],[PontoMês]] * IF( OR( ISBLANK(tabItens[[#This Row],[ATA Nº/ANO]]), tabItens[[#This Row],[ATA Nº/ANO]] = ""),BE$2,BE$1)),0),0),0)</f>
        <v>0</v>
      </c>
      <c r="BF72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6" s="313">
        <f>SUMIF(Consumo!$C$3:$C$862,tabItens[[#This Row],[CÓDIGO]],Consumo!$E$3:$E$862)</f>
        <v>0</v>
      </c>
      <c r="BH726" s="314">
        <f>IF(AND(tabItens[[#This Row],[Pend]] &gt; 0,tabItens[[#This Row],[Consumo]] &lt;&gt; 0), tabItens[[#This Row],[Pend]] / tabItens[[#This Row],[Consumo]], 0 )</f>
        <v>0</v>
      </c>
      <c r="BI726" s="313"/>
      <c r="BJ726" s="313"/>
      <c r="BK726" s="315" t="s">
        <v>907</v>
      </c>
    </row>
    <row r="727" spans="1:63" x14ac:dyDescent="0.3">
      <c r="A727" s="336">
        <v>136855</v>
      </c>
      <c r="B727" s="277" t="s">
        <v>1975</v>
      </c>
      <c r="C727" s="337" t="s">
        <v>437</v>
      </c>
      <c r="D727" s="338">
        <v>6.9</v>
      </c>
      <c r="E727" s="339"/>
      <c r="F727" s="339"/>
      <c r="G727" s="339" t="s">
        <v>892</v>
      </c>
      <c r="H727" s="281">
        <v>80</v>
      </c>
      <c r="I727" s="340">
        <v>103003</v>
      </c>
      <c r="J727" s="341">
        <v>6.9</v>
      </c>
      <c r="K727" s="342">
        <v>3</v>
      </c>
      <c r="L727" s="285">
        <f>IF(tabItens[[#This Row],[Média]] &gt; 0, tabItens[[#This Row],[QTDE ATUAL]] / tabItens[[#This Row],[Média]],999.9)</f>
        <v>960</v>
      </c>
      <c r="M727" s="286">
        <v>0</v>
      </c>
      <c r="N727" s="287">
        <f>tabItens[[#This Row],[VALOR UNIT.]] * tabItens[[#This Row],[LC]]</f>
        <v>0</v>
      </c>
      <c r="O727" s="344"/>
      <c r="P727" s="289"/>
      <c r="Q727" s="345"/>
      <c r="R727" s="343"/>
      <c r="S727" s="346"/>
      <c r="T727" s="292">
        <f>ROUNDDOWN(IFERROR(tabItens[[#This Row],[ATA DT.VALID.]] - $D$1,0) / 30,0)</f>
        <v>-1507</v>
      </c>
      <c r="U727" s="277" t="s">
        <v>1533</v>
      </c>
      <c r="V727" s="293">
        <v>1</v>
      </c>
      <c r="W727" s="294" t="s">
        <v>2109</v>
      </c>
      <c r="X727" s="295">
        <v>54</v>
      </c>
      <c r="Y727" s="296">
        <v>4</v>
      </c>
      <c r="Z727" s="297"/>
      <c r="AA727" s="298"/>
      <c r="AB727" s="299"/>
      <c r="AC727" s="299"/>
      <c r="AD727" s="298"/>
      <c r="AE727" s="299"/>
      <c r="AF727" s="292"/>
      <c r="AG727" s="300" t="s">
        <v>904</v>
      </c>
      <c r="AH727" s="301"/>
      <c r="AI727" s="292">
        <v>0</v>
      </c>
      <c r="AJ727" s="301">
        <v>43962</v>
      </c>
      <c r="AK727" s="301">
        <v>43578</v>
      </c>
      <c r="AL727" s="301">
        <v>43929</v>
      </c>
      <c r="AM727" s="346"/>
      <c r="AN727" s="339"/>
      <c r="AO727" s="302" t="str">
        <f>_xlfn.IFNA(IF(VLOOKUP(tabItens[[#This Row],[CÓDIGO]],tabExcluirDoEstoque[#Data],1,FALSE),"sim",""),"")</f>
        <v/>
      </c>
      <c r="AP727" s="303" t="str">
        <f ca="1">IF(OR(ISBLANK(tabItens[[#This Row],[ATA DT.VALID.]]),tabItens[[#This Row],[ATA DT.VALID.]]="",tabItens[[#This Row],[ATA DT.VALID.]]=" "),"",IF(TYPE(tabItens[[#This Row],[ATA DT.VALID.]])=1,ROUNDUP((tabItens[[#This Row],[ATA DT.VALID.]]-TODAY())/7,0),""))</f>
        <v/>
      </c>
      <c r="AQ727" s="304"/>
      <c r="AR727" s="305" t="str">
        <f>IF(ISBLANK(tabItens[[#This Row],[CÓDIGO]]),"",IFERROR(VLOOKUP(tabItens[[#This Row],[CÓDIGO]],Consumo!$C$3:$AC$862,26,FALSE),0))</f>
        <v>07.2023</v>
      </c>
      <c r="AS727" s="306">
        <f>SUMIF(Consumo!$C$3:$C$862,tabItens[[#This Row],[CÓDIGO]],Consumo!$N$3:$N$862) + SUMIF(Consumo!$C$3:$C$862,tabItens[[#This Row],[CÓDIGO]],Consumo!$O$3:$O$862) + SUMIF(Consumo!$C$3:$C$862,tabItens[[#This Row],[CÓDIGO]],Consumo!$P$3:$P$862) + SUMIF(Consumo!$C$3:$C$862,tabItens[[#This Row],[CÓDIGO]],Consumo!$Q$3:$Q$862)</f>
        <v>3</v>
      </c>
      <c r="AT727" s="306">
        <f>SUMIF(Consumo!$C$3:$C$862,tabItens[[#This Row],[CÓDIGO]],Consumo!$Z$3:$Z$862)</f>
        <v>3</v>
      </c>
      <c r="AU727" s="307">
        <f>SUMIF(Consumo!$C$3:$C$862,tabItens[[#This Row],[CÓDIGO]],Consumo!$AA$3:$AA$862)</f>
        <v>3</v>
      </c>
      <c r="AV727" s="308">
        <f>SUMIF(Consumo!$C$3:$C$862,tabItens[[#This Row],[CÓDIGO]],Consumo!$Y$3:$Y$862)</f>
        <v>8.3333333333333329E-2</v>
      </c>
      <c r="AW727" s="281">
        <f>tabItens[[#This Row],[QTDE ATUAL]] + tabItens[[#This Row],[RC QTDE]] + tabItens[[#This Row],[AF SALDO]] + tabItens[[#This Row],[Recentes]]</f>
        <v>80</v>
      </c>
      <c r="AX727" s="309">
        <v>2</v>
      </c>
      <c r="AY727" s="309">
        <v>4</v>
      </c>
      <c r="AZ727" s="309">
        <f>IF(ISBLANK(tabItens[[#This Row],[CÓDIGO]]),"",tabItens[[#This Row],[PontoMês]] * (AZ$2+tabItens[[#This Row],[PontoQtM]]))</f>
        <v>8</v>
      </c>
      <c r="BA727" s="308">
        <f>tabItens[[#This Row],[PontoPed]] - tabItens[[#This Row],[Saldo]] + (1/10)</f>
        <v>-71.900000000000006</v>
      </c>
      <c r="BB727" s="308">
        <f xml:space="preserve"> tabItens[[#This Row],[PontoMês]] * BB$2 - tabItens[[#This Row],[QTDE ATUAL]] - (1/10)</f>
        <v>-78.099999999999994</v>
      </c>
      <c r="BC727" s="310">
        <f>IF( tabItens[[#This Row],[PontoPed]]&gt;0, IF(tabItens[[#This Row],[PontoPed]]&lt;1, 1, IF( tabItens[[#This Row],[Saldo]]&gt;tabItens[[#This Row],[PontoPed]], 0, (tabItens[[#This Row],[PontoPed]]-tabItens[[#This Row],[Saldo]])/tabItens[[#This Row],[PontoPed]] ) ), 0 )</f>
        <v>0</v>
      </c>
      <c r="BD727" s="311">
        <f>ROUNDDOWN(IF( OR( AND(tabItens[[#This Row],[PontoPed]]&lt;tabItens[[#This Row],[Saldo]],tabItens[[#This Row],[Saldo]]&gt;0), tabItens[[#This Row],[PontoPed]]=0), 99, IF(AND(tabItens[[#This Row],[Saldo]]=0,tabItens[[#This Row],[PontoPed]]&gt;0), 0, (1-tabItens[[#This Row],[PctAb]])*10 ) ),0)</f>
        <v>99</v>
      </c>
      <c r="BE727" s="312">
        <f>MAX(ROUNDDOWN( IF(tabItens[[#This Row],[Abaixo]] &gt; 0,   tabItens[[#This Row],[Abaixo]] + (tabItens[[#This Row],[PontoMês]] * IF( OR( ISBLANK(tabItens[[#This Row],[ATA Nº/ANO]]), tabItens[[#This Row],[ATA Nº/ANO]] = ""),BE$2,BE$1)),0),0),0)</f>
        <v>0</v>
      </c>
      <c r="BF72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7" s="313">
        <f>SUMIF(Consumo!$C$3:$C$862,tabItens[[#This Row],[CÓDIGO]],Consumo!$E$3:$E$862)</f>
        <v>0</v>
      </c>
      <c r="BH727" s="314">
        <f>IF(AND(tabItens[[#This Row],[Pend]] &gt; 0,tabItens[[#This Row],[Consumo]] &lt;&gt; 0), tabItens[[#This Row],[Pend]] / tabItens[[#This Row],[Consumo]], 0 )</f>
        <v>0</v>
      </c>
      <c r="BI727" s="313"/>
      <c r="BJ727" s="313"/>
      <c r="BK727" s="315" t="s">
        <v>907</v>
      </c>
    </row>
    <row r="728" spans="1:63" x14ac:dyDescent="0.3">
      <c r="A728" s="336">
        <v>136858</v>
      </c>
      <c r="B728" s="277" t="s">
        <v>1976</v>
      </c>
      <c r="C728" s="337" t="s">
        <v>437</v>
      </c>
      <c r="D728" s="338">
        <v>8.8000000000000007</v>
      </c>
      <c r="E728" s="339"/>
      <c r="F728" s="339"/>
      <c r="G728" s="339" t="s">
        <v>892</v>
      </c>
      <c r="H728" s="281">
        <v>28</v>
      </c>
      <c r="I728" s="340">
        <v>103003</v>
      </c>
      <c r="J728" s="341">
        <v>8.8000000000000007</v>
      </c>
      <c r="K728" s="342"/>
      <c r="L728" s="285">
        <f>IF(tabItens[[#This Row],[Média]] &gt; 0, tabItens[[#This Row],[QTDE ATUAL]] / tabItens[[#This Row],[Média]],999.9)</f>
        <v>999.9</v>
      </c>
      <c r="M728" s="286">
        <v>0</v>
      </c>
      <c r="N728" s="287">
        <f>tabItens[[#This Row],[VALOR UNIT.]] * tabItens[[#This Row],[LC]]</f>
        <v>0</v>
      </c>
      <c r="O728" s="344"/>
      <c r="P728" s="289"/>
      <c r="Q728" s="345"/>
      <c r="R728" s="343"/>
      <c r="S728" s="346"/>
      <c r="T728" s="292">
        <f>ROUNDDOWN(IFERROR(tabItens[[#This Row],[ATA DT.VALID.]] - $D$1,0) / 30,0)</f>
        <v>-1507</v>
      </c>
      <c r="U728" s="277" t="s">
        <v>1533</v>
      </c>
      <c r="V728" s="293">
        <v>1</v>
      </c>
      <c r="W728" s="294" t="s">
        <v>2109</v>
      </c>
      <c r="X728" s="295">
        <v>54</v>
      </c>
      <c r="Y728" s="296">
        <v>4</v>
      </c>
      <c r="Z728" s="297"/>
      <c r="AA728" s="298"/>
      <c r="AB728" s="299"/>
      <c r="AC728" s="299"/>
      <c r="AD728" s="298"/>
      <c r="AE728" s="299"/>
      <c r="AF728" s="292"/>
      <c r="AG728" s="300" t="s">
        <v>904</v>
      </c>
      <c r="AH728" s="301"/>
      <c r="AI728" s="292">
        <v>0</v>
      </c>
      <c r="AJ728" s="301">
        <v>43965</v>
      </c>
      <c r="AK728" s="301">
        <v>43578</v>
      </c>
      <c r="AL728" s="301">
        <v>43929</v>
      </c>
      <c r="AM728" s="346"/>
      <c r="AN728" s="339"/>
      <c r="AO728" s="302" t="str">
        <f>_xlfn.IFNA(IF(VLOOKUP(tabItens[[#This Row],[CÓDIGO]],tabExcluirDoEstoque[#Data],1,FALSE),"sim",""),"")</f>
        <v/>
      </c>
      <c r="AP728" s="303" t="str">
        <f ca="1">IF(OR(ISBLANK(tabItens[[#This Row],[ATA DT.VALID.]]),tabItens[[#This Row],[ATA DT.VALID.]]="",tabItens[[#This Row],[ATA DT.VALID.]]=" "),"",IF(TYPE(tabItens[[#This Row],[ATA DT.VALID.]])=1,ROUNDUP((tabItens[[#This Row],[ATA DT.VALID.]]-TODAY())/7,0),""))</f>
        <v/>
      </c>
      <c r="AQ728" s="304"/>
      <c r="AR728" s="305">
        <f>IF(ISBLANK(tabItens[[#This Row],[CÓDIGO]]),"",IFERROR(VLOOKUP(tabItens[[#This Row],[CÓDIGO]],Consumo!$C$3:$AC$862,26,FALSE),0))</f>
        <v>0</v>
      </c>
      <c r="AS728" s="306">
        <f>SUMIF(Consumo!$C$3:$C$862,tabItens[[#This Row],[CÓDIGO]],Consumo!$N$3:$N$862) + SUMIF(Consumo!$C$3:$C$862,tabItens[[#This Row],[CÓDIGO]],Consumo!$O$3:$O$862) + SUMIF(Consumo!$C$3:$C$862,tabItens[[#This Row],[CÓDIGO]],Consumo!$P$3:$P$862) + SUMIF(Consumo!$C$3:$C$862,tabItens[[#This Row],[CÓDIGO]],Consumo!$Q$3:$Q$862)</f>
        <v>0</v>
      </c>
      <c r="AT728" s="306">
        <f>SUMIF(Consumo!$C$3:$C$862,tabItens[[#This Row],[CÓDIGO]],Consumo!$Z$3:$Z$862)</f>
        <v>0</v>
      </c>
      <c r="AU728" s="307">
        <f>SUMIF(Consumo!$C$3:$C$862,tabItens[[#This Row],[CÓDIGO]],Consumo!$AA$3:$AA$862)</f>
        <v>0</v>
      </c>
      <c r="AV728" s="308">
        <f>SUMIF(Consumo!$C$3:$C$862,tabItens[[#This Row],[CÓDIGO]],Consumo!$Y$3:$Y$862)</f>
        <v>0</v>
      </c>
      <c r="AW728" s="281">
        <f>tabItens[[#This Row],[QTDE ATUAL]] + tabItens[[#This Row],[RC QTDE]] + tabItens[[#This Row],[AF SALDO]] + tabItens[[#This Row],[Recentes]]</f>
        <v>28</v>
      </c>
      <c r="AX728" s="309">
        <v>0</v>
      </c>
      <c r="AY728" s="309">
        <v>4</v>
      </c>
      <c r="AZ728" s="309">
        <f>IF(ISBLANK(tabItens[[#This Row],[CÓDIGO]]),"",tabItens[[#This Row],[PontoMês]] * (AZ$2+tabItens[[#This Row],[PontoQtM]]))</f>
        <v>0</v>
      </c>
      <c r="BA728" s="308">
        <f>tabItens[[#This Row],[PontoPed]] - tabItens[[#This Row],[Saldo]] + (1/10)</f>
        <v>-27.9</v>
      </c>
      <c r="BB728" s="308">
        <f xml:space="preserve"> tabItens[[#This Row],[PontoMês]] * BB$2 - tabItens[[#This Row],[QTDE ATUAL]] - (1/10)</f>
        <v>-28.1</v>
      </c>
      <c r="BC728" s="310">
        <f>IF( tabItens[[#This Row],[PontoPed]]&gt;0, IF(tabItens[[#This Row],[PontoPed]]&lt;1, 1, IF( tabItens[[#This Row],[Saldo]]&gt;tabItens[[#This Row],[PontoPed]], 0, (tabItens[[#This Row],[PontoPed]]-tabItens[[#This Row],[Saldo]])/tabItens[[#This Row],[PontoPed]] ) ), 0 )</f>
        <v>0</v>
      </c>
      <c r="BD728" s="311">
        <f>ROUNDDOWN(IF( OR( AND(tabItens[[#This Row],[PontoPed]]&lt;tabItens[[#This Row],[Saldo]],tabItens[[#This Row],[Saldo]]&gt;0), tabItens[[#This Row],[PontoPed]]=0), 99, IF(AND(tabItens[[#This Row],[Saldo]]=0,tabItens[[#This Row],[PontoPed]]&gt;0), 0, (1-tabItens[[#This Row],[PctAb]])*10 ) ),0)</f>
        <v>99</v>
      </c>
      <c r="BE728" s="312">
        <f>MAX(ROUNDDOWN( IF(tabItens[[#This Row],[Abaixo]] &gt; 0,   tabItens[[#This Row],[Abaixo]] + (tabItens[[#This Row],[PontoMês]] * IF( OR( ISBLANK(tabItens[[#This Row],[ATA Nº/ANO]]), tabItens[[#This Row],[ATA Nº/ANO]] = ""),BE$2,BE$1)),0),0),0)</f>
        <v>0</v>
      </c>
      <c r="BF72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8" s="313">
        <f>SUMIF(Consumo!$C$3:$C$862,tabItens[[#This Row],[CÓDIGO]],Consumo!$E$3:$E$862)</f>
        <v>0</v>
      </c>
      <c r="BH728" s="314">
        <f>IF(AND(tabItens[[#This Row],[Pend]] &gt; 0,tabItens[[#This Row],[Consumo]] &lt;&gt; 0), tabItens[[#This Row],[Pend]] / tabItens[[#This Row],[Consumo]], 0 )</f>
        <v>0</v>
      </c>
      <c r="BI728" s="313"/>
      <c r="BJ728" s="313"/>
      <c r="BK728" s="315" t="s">
        <v>907</v>
      </c>
    </row>
    <row r="729" spans="1:63" x14ac:dyDescent="0.3">
      <c r="A729" s="336">
        <v>136859</v>
      </c>
      <c r="B729" s="277" t="s">
        <v>1977</v>
      </c>
      <c r="C729" s="337" t="s">
        <v>264</v>
      </c>
      <c r="D729" s="338">
        <v>30.66</v>
      </c>
      <c r="E729" s="339"/>
      <c r="F729" s="339"/>
      <c r="G729" s="339" t="s">
        <v>892</v>
      </c>
      <c r="H729" s="281">
        <v>44</v>
      </c>
      <c r="I729" s="340">
        <v>103003</v>
      </c>
      <c r="J729" s="341">
        <v>41.119259999999997</v>
      </c>
      <c r="K729" s="342"/>
      <c r="L729" s="285">
        <f>IF(tabItens[[#This Row],[Média]] &gt; 0, tabItens[[#This Row],[QTDE ATUAL]] / tabItens[[#This Row],[Média]],999.9)</f>
        <v>999.9</v>
      </c>
      <c r="M729" s="286">
        <v>0</v>
      </c>
      <c r="N729" s="287">
        <f>tabItens[[#This Row],[VALOR UNIT.]] * tabItens[[#This Row],[LC]]</f>
        <v>0</v>
      </c>
      <c r="O729" s="344"/>
      <c r="P729" s="289"/>
      <c r="Q729" s="345"/>
      <c r="R729" s="343"/>
      <c r="S729" s="346"/>
      <c r="T729" s="292">
        <f>ROUNDDOWN(IFERROR(tabItens[[#This Row],[ATA DT.VALID.]] - $D$1,0) / 30,0)</f>
        <v>-1507</v>
      </c>
      <c r="U729" s="277" t="s">
        <v>1533</v>
      </c>
      <c r="V729" s="293">
        <v>1</v>
      </c>
      <c r="W729" s="294" t="s">
        <v>2109</v>
      </c>
      <c r="X729" s="295">
        <v>54</v>
      </c>
      <c r="Y729" s="296">
        <v>4</v>
      </c>
      <c r="Z729" s="297"/>
      <c r="AA729" s="298"/>
      <c r="AB729" s="299"/>
      <c r="AC729" s="299"/>
      <c r="AD729" s="298"/>
      <c r="AE729" s="299"/>
      <c r="AF729" s="292"/>
      <c r="AG729" s="300" t="s">
        <v>904</v>
      </c>
      <c r="AH729" s="301"/>
      <c r="AI729" s="292">
        <v>0</v>
      </c>
      <c r="AJ729" s="301">
        <v>43826</v>
      </c>
      <c r="AK729" s="301">
        <v>43578</v>
      </c>
      <c r="AL729" s="301">
        <v>43805</v>
      </c>
      <c r="AM729" s="346"/>
      <c r="AN729" s="339"/>
      <c r="AO729" s="302" t="str">
        <f>_xlfn.IFNA(IF(VLOOKUP(tabItens[[#This Row],[CÓDIGO]],tabExcluirDoEstoque[#Data],1,FALSE),"sim",""),"")</f>
        <v/>
      </c>
      <c r="AP729" s="303" t="str">
        <f ca="1">IF(OR(ISBLANK(tabItens[[#This Row],[ATA DT.VALID.]]),tabItens[[#This Row],[ATA DT.VALID.]]="",tabItens[[#This Row],[ATA DT.VALID.]]=" "),"",IF(TYPE(tabItens[[#This Row],[ATA DT.VALID.]])=1,ROUNDUP((tabItens[[#This Row],[ATA DT.VALID.]]-TODAY())/7,0),""))</f>
        <v/>
      </c>
      <c r="AQ729" s="304"/>
      <c r="AR729" s="305">
        <f>IF(ISBLANK(tabItens[[#This Row],[CÓDIGO]]),"",IFERROR(VLOOKUP(tabItens[[#This Row],[CÓDIGO]],Consumo!$C$3:$AC$862,26,FALSE),0))</f>
        <v>0</v>
      </c>
      <c r="AS729" s="306">
        <f>SUMIF(Consumo!$C$3:$C$862,tabItens[[#This Row],[CÓDIGO]],Consumo!$N$3:$N$862) + SUMIF(Consumo!$C$3:$C$862,tabItens[[#This Row],[CÓDIGO]],Consumo!$O$3:$O$862) + SUMIF(Consumo!$C$3:$C$862,tabItens[[#This Row],[CÓDIGO]],Consumo!$P$3:$P$862) + SUMIF(Consumo!$C$3:$C$862,tabItens[[#This Row],[CÓDIGO]],Consumo!$Q$3:$Q$862)</f>
        <v>0</v>
      </c>
      <c r="AT729" s="306">
        <f>SUMIF(Consumo!$C$3:$C$862,tabItens[[#This Row],[CÓDIGO]],Consumo!$Z$3:$Z$862)</f>
        <v>0</v>
      </c>
      <c r="AU729" s="307">
        <f>SUMIF(Consumo!$C$3:$C$862,tabItens[[#This Row],[CÓDIGO]],Consumo!$AA$3:$AA$862)</f>
        <v>0</v>
      </c>
      <c r="AV729" s="308">
        <f>SUMIF(Consumo!$C$3:$C$862,tabItens[[#This Row],[CÓDIGO]],Consumo!$Y$3:$Y$862)</f>
        <v>0</v>
      </c>
      <c r="AW729" s="281">
        <f>tabItens[[#This Row],[QTDE ATUAL]] + tabItens[[#This Row],[RC QTDE]] + tabItens[[#This Row],[AF SALDO]] + tabItens[[#This Row],[Recentes]]</f>
        <v>44</v>
      </c>
      <c r="AX729" s="309">
        <v>0</v>
      </c>
      <c r="AY729" s="309">
        <v>4</v>
      </c>
      <c r="AZ729" s="309">
        <f>IF(ISBLANK(tabItens[[#This Row],[CÓDIGO]]),"",tabItens[[#This Row],[PontoMês]] * (AZ$2+tabItens[[#This Row],[PontoQtM]]))</f>
        <v>0</v>
      </c>
      <c r="BA729" s="308">
        <f>tabItens[[#This Row],[PontoPed]] - tabItens[[#This Row],[Saldo]] + (1/10)</f>
        <v>-43.9</v>
      </c>
      <c r="BB729" s="308">
        <f xml:space="preserve"> tabItens[[#This Row],[PontoMês]] * BB$2 - tabItens[[#This Row],[QTDE ATUAL]] - (1/10)</f>
        <v>-44.1</v>
      </c>
      <c r="BC729" s="310">
        <f>IF( tabItens[[#This Row],[PontoPed]]&gt;0, IF(tabItens[[#This Row],[PontoPed]]&lt;1, 1, IF( tabItens[[#This Row],[Saldo]]&gt;tabItens[[#This Row],[PontoPed]], 0, (tabItens[[#This Row],[PontoPed]]-tabItens[[#This Row],[Saldo]])/tabItens[[#This Row],[PontoPed]] ) ), 0 )</f>
        <v>0</v>
      </c>
      <c r="BD729" s="311">
        <f>ROUNDDOWN(IF( OR( AND(tabItens[[#This Row],[PontoPed]]&lt;tabItens[[#This Row],[Saldo]],tabItens[[#This Row],[Saldo]]&gt;0), tabItens[[#This Row],[PontoPed]]=0), 99, IF(AND(tabItens[[#This Row],[Saldo]]=0,tabItens[[#This Row],[PontoPed]]&gt;0), 0, (1-tabItens[[#This Row],[PctAb]])*10 ) ),0)</f>
        <v>99</v>
      </c>
      <c r="BE729" s="312">
        <f>MAX(ROUNDDOWN( IF(tabItens[[#This Row],[Abaixo]] &gt; 0,   tabItens[[#This Row],[Abaixo]] + (tabItens[[#This Row],[PontoMês]] * IF( OR( ISBLANK(tabItens[[#This Row],[ATA Nº/ANO]]), tabItens[[#This Row],[ATA Nº/ANO]] = ""),BE$2,BE$1)),0),0),0)</f>
        <v>0</v>
      </c>
      <c r="BF7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29" s="313">
        <f>SUMIF(Consumo!$C$3:$C$862,tabItens[[#This Row],[CÓDIGO]],Consumo!$E$3:$E$862)</f>
        <v>0</v>
      </c>
      <c r="BH729" s="314">
        <f>IF(AND(tabItens[[#This Row],[Pend]] &gt; 0,tabItens[[#This Row],[Consumo]] &lt;&gt; 0), tabItens[[#This Row],[Pend]] / tabItens[[#This Row],[Consumo]], 0 )</f>
        <v>0</v>
      </c>
      <c r="BI729" s="313"/>
      <c r="BJ729" s="313"/>
      <c r="BK729" s="315" t="s">
        <v>907</v>
      </c>
    </row>
    <row r="730" spans="1:63" x14ac:dyDescent="0.3">
      <c r="A730" s="336">
        <v>136860</v>
      </c>
      <c r="B730" s="277" t="s">
        <v>1978</v>
      </c>
      <c r="C730" s="337" t="s">
        <v>264</v>
      </c>
      <c r="D730" s="338">
        <v>26.14</v>
      </c>
      <c r="E730" s="339"/>
      <c r="F730" s="339"/>
      <c r="G730" s="339" t="s">
        <v>892</v>
      </c>
      <c r="H730" s="281">
        <v>9</v>
      </c>
      <c r="I730" s="340">
        <v>103003</v>
      </c>
      <c r="J730" s="341">
        <v>26.14</v>
      </c>
      <c r="K730" s="342">
        <v>2</v>
      </c>
      <c r="L730" s="285">
        <f>IF(tabItens[[#This Row],[Média]] &gt; 0, tabItens[[#This Row],[QTDE ATUAL]] / tabItens[[#This Row],[Média]],999.9)</f>
        <v>999.9</v>
      </c>
      <c r="M730" s="286">
        <v>0</v>
      </c>
      <c r="N730" s="287">
        <f>tabItens[[#This Row],[VALOR UNIT.]] * tabItens[[#This Row],[LC]]</f>
        <v>0</v>
      </c>
      <c r="O730" s="344"/>
      <c r="P730" s="289"/>
      <c r="Q730" s="345"/>
      <c r="R730" s="343"/>
      <c r="S730" s="346"/>
      <c r="T730" s="292">
        <f>ROUNDDOWN(IFERROR(tabItens[[#This Row],[ATA DT.VALID.]] - $D$1,0) / 30,0)</f>
        <v>-1507</v>
      </c>
      <c r="U730" s="277" t="s">
        <v>1533</v>
      </c>
      <c r="V730" s="293">
        <v>1</v>
      </c>
      <c r="W730" s="294" t="s">
        <v>2109</v>
      </c>
      <c r="X730" s="295">
        <v>54</v>
      </c>
      <c r="Y730" s="296">
        <v>4</v>
      </c>
      <c r="Z730" s="297"/>
      <c r="AA730" s="298"/>
      <c r="AB730" s="299"/>
      <c r="AC730" s="299"/>
      <c r="AD730" s="298"/>
      <c r="AE730" s="299"/>
      <c r="AF730" s="292"/>
      <c r="AG730" s="300" t="s">
        <v>904</v>
      </c>
      <c r="AH730" s="301"/>
      <c r="AI730" s="292">
        <v>0</v>
      </c>
      <c r="AJ730" s="301">
        <v>43819</v>
      </c>
      <c r="AK730" s="301">
        <v>43578</v>
      </c>
      <c r="AL730" s="301">
        <v>43780</v>
      </c>
      <c r="AM730" s="346"/>
      <c r="AN730" s="339"/>
      <c r="AO730" s="302" t="str">
        <f>_xlfn.IFNA(IF(VLOOKUP(tabItens[[#This Row],[CÓDIGO]],tabExcluirDoEstoque[#Data],1,FALSE),"sim",""),"")</f>
        <v/>
      </c>
      <c r="AP730" s="303" t="str">
        <f ca="1">IF(OR(ISBLANK(tabItens[[#This Row],[ATA DT.VALID.]]),tabItens[[#This Row],[ATA DT.VALID.]]="",tabItens[[#This Row],[ATA DT.VALID.]]=" "),"",IF(TYPE(tabItens[[#This Row],[ATA DT.VALID.]])=1,ROUNDUP((tabItens[[#This Row],[ATA DT.VALID.]]-TODAY())/7,0),""))</f>
        <v/>
      </c>
      <c r="AQ730" s="304"/>
      <c r="AR730" s="305" t="str">
        <f>IF(ISBLANK(tabItens[[#This Row],[CÓDIGO]]),"",IFERROR(VLOOKUP(tabItens[[#This Row],[CÓDIGO]],Consumo!$C$3:$AC$862,26,FALSE),0))</f>
        <v>01.2023</v>
      </c>
      <c r="AS730" s="306">
        <f>SUMIF(Consumo!$C$3:$C$862,tabItens[[#This Row],[CÓDIGO]],Consumo!$N$3:$N$862) + SUMIF(Consumo!$C$3:$C$862,tabItens[[#This Row],[CÓDIGO]],Consumo!$O$3:$O$862) + SUMIF(Consumo!$C$3:$C$862,tabItens[[#This Row],[CÓDIGO]],Consumo!$P$3:$P$862) + SUMIF(Consumo!$C$3:$C$862,tabItens[[#This Row],[CÓDIGO]],Consumo!$Q$3:$Q$862)</f>
        <v>0</v>
      </c>
      <c r="AT730" s="306">
        <f>SUMIF(Consumo!$C$3:$C$862,tabItens[[#This Row],[CÓDIGO]],Consumo!$Z$3:$Z$862)</f>
        <v>2</v>
      </c>
      <c r="AU730" s="307">
        <f>SUMIF(Consumo!$C$3:$C$862,tabItens[[#This Row],[CÓDIGO]],Consumo!$AA$3:$AA$862)</f>
        <v>1</v>
      </c>
      <c r="AV730" s="308">
        <f>SUMIF(Consumo!$C$3:$C$862,tabItens[[#This Row],[CÓDIGO]],Consumo!$Y$3:$Y$862)</f>
        <v>0</v>
      </c>
      <c r="AW730" s="281">
        <f>tabItens[[#This Row],[QTDE ATUAL]] + tabItens[[#This Row],[RC QTDE]] + tabItens[[#This Row],[AF SALDO]] + tabItens[[#This Row],[Recentes]]</f>
        <v>9</v>
      </c>
      <c r="AX730" s="309">
        <v>0</v>
      </c>
      <c r="AY730" s="309">
        <v>4</v>
      </c>
      <c r="AZ730" s="309">
        <f>IF(ISBLANK(tabItens[[#This Row],[CÓDIGO]]),"",tabItens[[#This Row],[PontoMês]] * (AZ$2+tabItens[[#This Row],[PontoQtM]]))</f>
        <v>0</v>
      </c>
      <c r="BA730" s="308">
        <f>tabItens[[#This Row],[PontoPed]] - tabItens[[#This Row],[Saldo]] + (1/10)</f>
        <v>-8.9</v>
      </c>
      <c r="BB730" s="308">
        <f xml:space="preserve"> tabItens[[#This Row],[PontoMês]] * BB$2 - tabItens[[#This Row],[QTDE ATUAL]] - (1/10)</f>
        <v>-9.1</v>
      </c>
      <c r="BC730" s="310">
        <f>IF( tabItens[[#This Row],[PontoPed]]&gt;0, IF(tabItens[[#This Row],[PontoPed]]&lt;1, 1, IF( tabItens[[#This Row],[Saldo]]&gt;tabItens[[#This Row],[PontoPed]], 0, (tabItens[[#This Row],[PontoPed]]-tabItens[[#This Row],[Saldo]])/tabItens[[#This Row],[PontoPed]] ) ), 0 )</f>
        <v>0</v>
      </c>
      <c r="BD730" s="311">
        <f>ROUNDDOWN(IF( OR( AND(tabItens[[#This Row],[PontoPed]]&lt;tabItens[[#This Row],[Saldo]],tabItens[[#This Row],[Saldo]]&gt;0), tabItens[[#This Row],[PontoPed]]=0), 99, IF(AND(tabItens[[#This Row],[Saldo]]=0,tabItens[[#This Row],[PontoPed]]&gt;0), 0, (1-tabItens[[#This Row],[PctAb]])*10 ) ),0)</f>
        <v>99</v>
      </c>
      <c r="BE730" s="312">
        <f>MAX(ROUNDDOWN( IF(tabItens[[#This Row],[Abaixo]] &gt; 0,   tabItens[[#This Row],[Abaixo]] + (tabItens[[#This Row],[PontoMês]] * IF( OR( ISBLANK(tabItens[[#This Row],[ATA Nº/ANO]]), tabItens[[#This Row],[ATA Nº/ANO]] = ""),BE$2,BE$1)),0),0),0)</f>
        <v>0</v>
      </c>
      <c r="BF7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0" s="313">
        <f>SUMIF(Consumo!$C$3:$C$862,tabItens[[#This Row],[CÓDIGO]],Consumo!$E$3:$E$862)</f>
        <v>0</v>
      </c>
      <c r="BH730" s="314">
        <f>IF(AND(tabItens[[#This Row],[Pend]] &gt; 0,tabItens[[#This Row],[Consumo]] &lt;&gt; 0), tabItens[[#This Row],[Pend]] / tabItens[[#This Row],[Consumo]], 0 )</f>
        <v>0</v>
      </c>
      <c r="BI730" s="313"/>
      <c r="BJ730" s="313"/>
      <c r="BK730" s="315" t="s">
        <v>907</v>
      </c>
    </row>
    <row r="731" spans="1:63" x14ac:dyDescent="0.3">
      <c r="A731" s="336">
        <v>136876</v>
      </c>
      <c r="B731" s="277" t="s">
        <v>1979</v>
      </c>
      <c r="C731" s="337" t="s">
        <v>31</v>
      </c>
      <c r="D731" s="338">
        <v>278.92</v>
      </c>
      <c r="E731" s="339"/>
      <c r="F731" s="339"/>
      <c r="G731" s="339" t="s">
        <v>892</v>
      </c>
      <c r="H731" s="281">
        <v>1</v>
      </c>
      <c r="I731" s="340">
        <v>103003</v>
      </c>
      <c r="J731" s="341">
        <v>278.92</v>
      </c>
      <c r="K731" s="342"/>
      <c r="L731" s="285">
        <f>IF(tabItens[[#This Row],[Média]] &gt; 0, tabItens[[#This Row],[QTDE ATUAL]] / tabItens[[#This Row],[Média]],999.9)</f>
        <v>999.9</v>
      </c>
      <c r="M731" s="286">
        <v>0</v>
      </c>
      <c r="N731" s="287">
        <f>tabItens[[#This Row],[VALOR UNIT.]] * tabItens[[#This Row],[LC]]</f>
        <v>0</v>
      </c>
      <c r="O731" s="344"/>
      <c r="P731" s="289"/>
      <c r="Q731" s="345"/>
      <c r="R731" s="343"/>
      <c r="S731" s="346"/>
      <c r="T731" s="292">
        <f>ROUNDDOWN(IFERROR(tabItens[[#This Row],[ATA DT.VALID.]] - $D$1,0) / 30,0)</f>
        <v>-1507</v>
      </c>
      <c r="U731" s="277" t="s">
        <v>1533</v>
      </c>
      <c r="V731" s="293">
        <v>1</v>
      </c>
      <c r="W731" s="294" t="s">
        <v>2109</v>
      </c>
      <c r="X731" s="295">
        <v>54</v>
      </c>
      <c r="Y731" s="296">
        <v>4</v>
      </c>
      <c r="Z731" s="297">
        <v>2919</v>
      </c>
      <c r="AA731" s="298">
        <v>2023</v>
      </c>
      <c r="AB731" s="299">
        <v>5</v>
      </c>
      <c r="AC731" s="299"/>
      <c r="AD731" s="298"/>
      <c r="AE731" s="299"/>
      <c r="AF731" s="292"/>
      <c r="AG731" s="300" t="s">
        <v>904</v>
      </c>
      <c r="AH731" s="301"/>
      <c r="AI731" s="292">
        <v>0</v>
      </c>
      <c r="AJ731" s="301">
        <v>43945</v>
      </c>
      <c r="AK731" s="301">
        <v>43580</v>
      </c>
      <c r="AL731" s="301">
        <v>44594</v>
      </c>
      <c r="AM731" s="346"/>
      <c r="AN731" s="339"/>
      <c r="AO731" s="302" t="str">
        <f>_xlfn.IFNA(IF(VLOOKUP(tabItens[[#This Row],[CÓDIGO]],tabExcluirDoEstoque[#Data],1,FALSE),"sim",""),"")</f>
        <v/>
      </c>
      <c r="AP731" s="303" t="str">
        <f ca="1">IF(OR(ISBLANK(tabItens[[#This Row],[ATA DT.VALID.]]),tabItens[[#This Row],[ATA DT.VALID.]]="",tabItens[[#This Row],[ATA DT.VALID.]]=" "),"",IF(TYPE(tabItens[[#This Row],[ATA DT.VALID.]])=1,ROUNDUP((tabItens[[#This Row],[ATA DT.VALID.]]-TODAY())/7,0),""))</f>
        <v/>
      </c>
      <c r="AQ731" s="304"/>
      <c r="AR731" s="305">
        <f>IF(ISBLANK(tabItens[[#This Row],[CÓDIGO]]),"",IFERROR(VLOOKUP(tabItens[[#This Row],[CÓDIGO]],Consumo!$C$3:$AC$862,26,FALSE),0))</f>
        <v>0</v>
      </c>
      <c r="AS731" s="306">
        <f>SUMIF(Consumo!$C$3:$C$862,tabItens[[#This Row],[CÓDIGO]],Consumo!$N$3:$N$862) + SUMIF(Consumo!$C$3:$C$862,tabItens[[#This Row],[CÓDIGO]],Consumo!$O$3:$O$862) + SUMIF(Consumo!$C$3:$C$862,tabItens[[#This Row],[CÓDIGO]],Consumo!$P$3:$P$862) + SUMIF(Consumo!$C$3:$C$862,tabItens[[#This Row],[CÓDIGO]],Consumo!$Q$3:$Q$862)</f>
        <v>0</v>
      </c>
      <c r="AT731" s="306">
        <f>SUMIF(Consumo!$C$3:$C$862,tabItens[[#This Row],[CÓDIGO]],Consumo!$Z$3:$Z$862)</f>
        <v>0</v>
      </c>
      <c r="AU731" s="307">
        <f>SUMIF(Consumo!$C$3:$C$862,tabItens[[#This Row],[CÓDIGO]],Consumo!$AA$3:$AA$862)</f>
        <v>0</v>
      </c>
      <c r="AV731" s="308">
        <f>SUMIF(Consumo!$C$3:$C$862,tabItens[[#This Row],[CÓDIGO]],Consumo!$Y$3:$Y$862)</f>
        <v>0</v>
      </c>
      <c r="AW731" s="281">
        <f>tabItens[[#This Row],[QTDE ATUAL]] + tabItens[[#This Row],[RC QTDE]] + tabItens[[#This Row],[AF SALDO]] + tabItens[[#This Row],[Recentes]]</f>
        <v>6</v>
      </c>
      <c r="AX731" s="309">
        <v>0</v>
      </c>
      <c r="AY731" s="309">
        <v>4</v>
      </c>
      <c r="AZ731" s="309">
        <f>IF(ISBLANK(tabItens[[#This Row],[CÓDIGO]]),"",tabItens[[#This Row],[PontoMês]] * (AZ$2+tabItens[[#This Row],[PontoQtM]]))</f>
        <v>0</v>
      </c>
      <c r="BA731" s="308">
        <f>tabItens[[#This Row],[PontoPed]] - tabItens[[#This Row],[Saldo]] + (1/10)</f>
        <v>-5.9</v>
      </c>
      <c r="BB731" s="308">
        <f xml:space="preserve"> tabItens[[#This Row],[PontoMês]] * BB$2 - tabItens[[#This Row],[QTDE ATUAL]] - (1/10)</f>
        <v>-1.1000000000000001</v>
      </c>
      <c r="BC731" s="310">
        <f>IF( tabItens[[#This Row],[PontoPed]]&gt;0, IF(tabItens[[#This Row],[PontoPed]]&lt;1, 1, IF( tabItens[[#This Row],[Saldo]]&gt;tabItens[[#This Row],[PontoPed]], 0, (tabItens[[#This Row],[PontoPed]]-tabItens[[#This Row],[Saldo]])/tabItens[[#This Row],[PontoPed]] ) ), 0 )</f>
        <v>0</v>
      </c>
      <c r="BD731" s="311">
        <f>ROUNDDOWN(IF( OR( AND(tabItens[[#This Row],[PontoPed]]&lt;tabItens[[#This Row],[Saldo]],tabItens[[#This Row],[Saldo]]&gt;0), tabItens[[#This Row],[PontoPed]]=0), 99, IF(AND(tabItens[[#This Row],[Saldo]]=0,tabItens[[#This Row],[PontoPed]]&gt;0), 0, (1-tabItens[[#This Row],[PctAb]])*10 ) ),0)</f>
        <v>99</v>
      </c>
      <c r="BE731" s="312">
        <f>MAX(ROUNDDOWN( IF(tabItens[[#This Row],[Abaixo]] &gt; 0,   tabItens[[#This Row],[Abaixo]] + (tabItens[[#This Row],[PontoMês]] * IF( OR( ISBLANK(tabItens[[#This Row],[ATA Nº/ANO]]), tabItens[[#This Row],[ATA Nº/ANO]] = ""),BE$2,BE$1)),0),0),0)</f>
        <v>0</v>
      </c>
      <c r="BF73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1" s="313">
        <f>SUMIF(Consumo!$C$3:$C$862,tabItens[[#This Row],[CÓDIGO]],Consumo!$E$3:$E$862)</f>
        <v>0</v>
      </c>
      <c r="BH731" s="314">
        <f>IF(AND(tabItens[[#This Row],[Pend]] &gt; 0,tabItens[[#This Row],[Consumo]] &lt;&gt; 0), tabItens[[#This Row],[Pend]] / tabItens[[#This Row],[Consumo]], 0 )</f>
        <v>0</v>
      </c>
      <c r="BI731" s="313"/>
      <c r="BJ731" s="313"/>
      <c r="BK731" s="315" t="s">
        <v>907</v>
      </c>
    </row>
    <row r="732" spans="1:63" x14ac:dyDescent="0.3">
      <c r="A732" s="336">
        <v>136877</v>
      </c>
      <c r="B732" s="277" t="s">
        <v>1980</v>
      </c>
      <c r="C732" s="337" t="s">
        <v>31</v>
      </c>
      <c r="D732" s="338">
        <v>9.9</v>
      </c>
      <c r="E732" s="339"/>
      <c r="F732" s="339"/>
      <c r="G732" s="339" t="s">
        <v>892</v>
      </c>
      <c r="H732" s="281">
        <v>13</v>
      </c>
      <c r="I732" s="340">
        <v>103003</v>
      </c>
      <c r="J732" s="341">
        <v>9.9</v>
      </c>
      <c r="K732" s="342"/>
      <c r="L732" s="285">
        <f>IF(tabItens[[#This Row],[Média]] &gt; 0, tabItens[[#This Row],[QTDE ATUAL]] / tabItens[[#This Row],[Média]],999.9)</f>
        <v>999.9</v>
      </c>
      <c r="M732" s="286">
        <v>0</v>
      </c>
      <c r="N732" s="287">
        <f>tabItens[[#This Row],[VALOR UNIT.]] * tabItens[[#This Row],[LC]]</f>
        <v>0</v>
      </c>
      <c r="O732" s="344"/>
      <c r="P732" s="289"/>
      <c r="Q732" s="345"/>
      <c r="R732" s="343"/>
      <c r="S732" s="346"/>
      <c r="T732" s="292">
        <f>ROUNDDOWN(IFERROR(tabItens[[#This Row],[ATA DT.VALID.]] - $D$1,0) / 30,0)</f>
        <v>-1507</v>
      </c>
      <c r="U732" s="277" t="s">
        <v>1533</v>
      </c>
      <c r="V732" s="293">
        <v>1</v>
      </c>
      <c r="W732" s="294" t="s">
        <v>2109</v>
      </c>
      <c r="X732" s="295">
        <v>54</v>
      </c>
      <c r="Y732" s="296">
        <v>4</v>
      </c>
      <c r="Z732" s="297"/>
      <c r="AA732" s="298"/>
      <c r="AB732" s="299"/>
      <c r="AC732" s="299"/>
      <c r="AD732" s="298"/>
      <c r="AE732" s="299"/>
      <c r="AF732" s="292"/>
      <c r="AG732" s="300" t="s">
        <v>904</v>
      </c>
      <c r="AH732" s="301"/>
      <c r="AI732" s="292">
        <v>0</v>
      </c>
      <c r="AJ732" s="301">
        <v>43955</v>
      </c>
      <c r="AK732" s="301">
        <v>43580</v>
      </c>
      <c r="AL732" s="301">
        <v>43929</v>
      </c>
      <c r="AM732" s="346"/>
      <c r="AN732" s="339"/>
      <c r="AO732" s="302" t="str">
        <f>_xlfn.IFNA(IF(VLOOKUP(tabItens[[#This Row],[CÓDIGO]],tabExcluirDoEstoque[#Data],1,FALSE),"sim",""),"")</f>
        <v/>
      </c>
      <c r="AP732" s="303" t="str">
        <f ca="1">IF(OR(ISBLANK(tabItens[[#This Row],[ATA DT.VALID.]]),tabItens[[#This Row],[ATA DT.VALID.]]="",tabItens[[#This Row],[ATA DT.VALID.]]=" "),"",IF(TYPE(tabItens[[#This Row],[ATA DT.VALID.]])=1,ROUNDUP((tabItens[[#This Row],[ATA DT.VALID.]]-TODAY())/7,0),""))</f>
        <v/>
      </c>
      <c r="AQ732" s="304"/>
      <c r="AR732" s="305">
        <f>IF(ISBLANK(tabItens[[#This Row],[CÓDIGO]]),"",IFERROR(VLOOKUP(tabItens[[#This Row],[CÓDIGO]],Consumo!$C$3:$AC$862,26,FALSE),0))</f>
        <v>0</v>
      </c>
      <c r="AS732" s="306">
        <f>SUMIF(Consumo!$C$3:$C$862,tabItens[[#This Row],[CÓDIGO]],Consumo!$N$3:$N$862) + SUMIF(Consumo!$C$3:$C$862,tabItens[[#This Row],[CÓDIGO]],Consumo!$O$3:$O$862) + SUMIF(Consumo!$C$3:$C$862,tabItens[[#This Row],[CÓDIGO]],Consumo!$P$3:$P$862) + SUMIF(Consumo!$C$3:$C$862,tabItens[[#This Row],[CÓDIGO]],Consumo!$Q$3:$Q$862)</f>
        <v>0</v>
      </c>
      <c r="AT732" s="306">
        <f>SUMIF(Consumo!$C$3:$C$862,tabItens[[#This Row],[CÓDIGO]],Consumo!$Z$3:$Z$862)</f>
        <v>0</v>
      </c>
      <c r="AU732" s="307">
        <f>SUMIF(Consumo!$C$3:$C$862,tabItens[[#This Row],[CÓDIGO]],Consumo!$AA$3:$AA$862)</f>
        <v>0</v>
      </c>
      <c r="AV732" s="308">
        <f>SUMIF(Consumo!$C$3:$C$862,tabItens[[#This Row],[CÓDIGO]],Consumo!$Y$3:$Y$862)</f>
        <v>0</v>
      </c>
      <c r="AW732" s="281">
        <f>tabItens[[#This Row],[QTDE ATUAL]] + tabItens[[#This Row],[RC QTDE]] + tabItens[[#This Row],[AF SALDO]] + tabItens[[#This Row],[Recentes]]</f>
        <v>13</v>
      </c>
      <c r="AX732" s="309">
        <v>1</v>
      </c>
      <c r="AY732" s="309">
        <v>4</v>
      </c>
      <c r="AZ732" s="309">
        <f>IF(ISBLANK(tabItens[[#This Row],[CÓDIGO]]),"",tabItens[[#This Row],[PontoMês]] * (AZ$2+tabItens[[#This Row],[PontoQtM]]))</f>
        <v>4</v>
      </c>
      <c r="BA732" s="308">
        <f>tabItens[[#This Row],[PontoPed]] - tabItens[[#This Row],[Saldo]] + (1/10)</f>
        <v>-8.9</v>
      </c>
      <c r="BB732" s="308">
        <f xml:space="preserve"> tabItens[[#This Row],[PontoMês]] * BB$2 - tabItens[[#This Row],[QTDE ATUAL]] - (1/10)</f>
        <v>-12.1</v>
      </c>
      <c r="BC732" s="310">
        <f>IF( tabItens[[#This Row],[PontoPed]]&gt;0, IF(tabItens[[#This Row],[PontoPed]]&lt;1, 1, IF( tabItens[[#This Row],[Saldo]]&gt;tabItens[[#This Row],[PontoPed]], 0, (tabItens[[#This Row],[PontoPed]]-tabItens[[#This Row],[Saldo]])/tabItens[[#This Row],[PontoPed]] ) ), 0 )</f>
        <v>0</v>
      </c>
      <c r="BD732" s="311">
        <f>ROUNDDOWN(IF( OR( AND(tabItens[[#This Row],[PontoPed]]&lt;tabItens[[#This Row],[Saldo]],tabItens[[#This Row],[Saldo]]&gt;0), tabItens[[#This Row],[PontoPed]]=0), 99, IF(AND(tabItens[[#This Row],[Saldo]]=0,tabItens[[#This Row],[PontoPed]]&gt;0), 0, (1-tabItens[[#This Row],[PctAb]])*10 ) ),0)</f>
        <v>99</v>
      </c>
      <c r="BE732" s="312">
        <f>MAX(ROUNDDOWN( IF(tabItens[[#This Row],[Abaixo]] &gt; 0,   tabItens[[#This Row],[Abaixo]] + (tabItens[[#This Row],[PontoMês]] * IF( OR( ISBLANK(tabItens[[#This Row],[ATA Nº/ANO]]), tabItens[[#This Row],[ATA Nº/ANO]] = ""),BE$2,BE$1)),0),0),0)</f>
        <v>0</v>
      </c>
      <c r="BF73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2" s="313">
        <f>SUMIF(Consumo!$C$3:$C$862,tabItens[[#This Row],[CÓDIGO]],Consumo!$E$3:$E$862)</f>
        <v>0</v>
      </c>
      <c r="BH732" s="314">
        <f>IF(AND(tabItens[[#This Row],[Pend]] &gt; 0,tabItens[[#This Row],[Consumo]] &lt;&gt; 0), tabItens[[#This Row],[Pend]] / tabItens[[#This Row],[Consumo]], 0 )</f>
        <v>0</v>
      </c>
      <c r="BI732" s="313"/>
      <c r="BJ732" s="313"/>
      <c r="BK732" s="315" t="s">
        <v>907</v>
      </c>
    </row>
    <row r="733" spans="1:63" x14ac:dyDescent="0.3">
      <c r="A733" s="336">
        <v>136880</v>
      </c>
      <c r="B733" s="277" t="s">
        <v>1981</v>
      </c>
      <c r="C733" s="337" t="s">
        <v>264</v>
      </c>
      <c r="D733" s="338">
        <v>18.32</v>
      </c>
      <c r="E733" s="339"/>
      <c r="F733" s="339"/>
      <c r="G733" s="339" t="s">
        <v>892</v>
      </c>
      <c r="H733" s="281">
        <v>0</v>
      </c>
      <c r="I733" s="340">
        <v>103003</v>
      </c>
      <c r="J733" s="341">
        <v>18.32</v>
      </c>
      <c r="K733" s="342">
        <v>35</v>
      </c>
      <c r="L733" s="285">
        <f>IF(tabItens[[#This Row],[Média]] &gt; 0, tabItens[[#This Row],[QTDE ATUAL]] / tabItens[[#This Row],[Média]],999.9)</f>
        <v>0</v>
      </c>
      <c r="M733" s="286">
        <v>0</v>
      </c>
      <c r="N733" s="287">
        <f>tabItens[[#This Row],[VALOR UNIT.]] * tabItens[[#This Row],[LC]]</f>
        <v>0</v>
      </c>
      <c r="O733" s="344"/>
      <c r="P733" s="289"/>
      <c r="Q733" s="345"/>
      <c r="R733" s="343"/>
      <c r="S733" s="346"/>
      <c r="T733" s="292">
        <f>ROUNDDOWN(IFERROR(tabItens[[#This Row],[ATA DT.VALID.]] - $D$1,0) / 30,0)</f>
        <v>-1507</v>
      </c>
      <c r="U733" s="277" t="s">
        <v>1533</v>
      </c>
      <c r="V733" s="293">
        <v>1</v>
      </c>
      <c r="W733" s="294" t="s">
        <v>2109</v>
      </c>
      <c r="X733" s="295">
        <v>54</v>
      </c>
      <c r="Y733" s="296">
        <v>4</v>
      </c>
      <c r="Z733" s="297">
        <v>2813</v>
      </c>
      <c r="AA733" s="298">
        <v>2023</v>
      </c>
      <c r="AB733" s="299">
        <v>30</v>
      </c>
      <c r="AC733" s="299"/>
      <c r="AD733" s="298"/>
      <c r="AE733" s="299"/>
      <c r="AF733" s="292"/>
      <c r="AG733" s="300" t="s">
        <v>904</v>
      </c>
      <c r="AH733" s="301"/>
      <c r="AI733" s="292">
        <v>12</v>
      </c>
      <c r="AJ733" s="301">
        <v>43819</v>
      </c>
      <c r="AK733" s="301">
        <v>43580</v>
      </c>
      <c r="AL733" s="301">
        <v>45056</v>
      </c>
      <c r="AM733" s="346"/>
      <c r="AN733" s="339"/>
      <c r="AO733" s="302" t="str">
        <f>_xlfn.IFNA(IF(VLOOKUP(tabItens[[#This Row],[CÓDIGO]],tabExcluirDoEstoque[#Data],1,FALSE),"sim",""),"")</f>
        <v/>
      </c>
      <c r="AP733" s="303" t="str">
        <f ca="1">IF(OR(ISBLANK(tabItens[[#This Row],[ATA DT.VALID.]]),tabItens[[#This Row],[ATA DT.VALID.]]="",tabItens[[#This Row],[ATA DT.VALID.]]=" "),"",IF(TYPE(tabItens[[#This Row],[ATA DT.VALID.]])=1,ROUNDUP((tabItens[[#This Row],[ATA DT.VALID.]]-TODAY())/7,0),""))</f>
        <v/>
      </c>
      <c r="AQ733" s="304"/>
      <c r="AR733" s="305" t="str">
        <f>IF(ISBLANK(tabItens[[#This Row],[CÓDIGO]]),"",IFERROR(VLOOKUP(tabItens[[#This Row],[CÓDIGO]],Consumo!$C$3:$AC$862,26,FALSE),0))</f>
        <v>09.2023</v>
      </c>
      <c r="AS733" s="306">
        <f>SUMIF(Consumo!$C$3:$C$862,tabItens[[#This Row],[CÓDIGO]],Consumo!$N$3:$N$862) + SUMIF(Consumo!$C$3:$C$862,tabItens[[#This Row],[CÓDIGO]],Consumo!$O$3:$O$862) + SUMIF(Consumo!$C$3:$C$862,tabItens[[#This Row],[CÓDIGO]],Consumo!$P$3:$P$862) + SUMIF(Consumo!$C$3:$C$862,tabItens[[#This Row],[CÓDIGO]],Consumo!$Q$3:$Q$862)</f>
        <v>17</v>
      </c>
      <c r="AT733" s="306">
        <f>SUMIF(Consumo!$C$3:$C$862,tabItens[[#This Row],[CÓDIGO]],Consumo!$Z$3:$Z$862)</f>
        <v>43</v>
      </c>
      <c r="AU733" s="307">
        <f>SUMIF(Consumo!$C$3:$C$862,tabItens[[#This Row],[CÓDIGO]],Consumo!$AA$3:$AA$862)</f>
        <v>17</v>
      </c>
      <c r="AV733" s="308">
        <f>SUMIF(Consumo!$C$3:$C$862,tabItens[[#This Row],[CÓDIGO]],Consumo!$Y$3:$Y$862)</f>
        <v>3.3333333333333335</v>
      </c>
      <c r="AW733" s="281">
        <f>tabItens[[#This Row],[QTDE ATUAL]] + tabItens[[#This Row],[RC QTDE]] + tabItens[[#This Row],[AF SALDO]] + tabItens[[#This Row],[Recentes]]</f>
        <v>30</v>
      </c>
      <c r="AX733" s="309">
        <v>0</v>
      </c>
      <c r="AY733" s="309">
        <v>4</v>
      </c>
      <c r="AZ733" s="309">
        <f>IF(ISBLANK(tabItens[[#This Row],[CÓDIGO]]),"",tabItens[[#This Row],[PontoMês]] * (AZ$2+tabItens[[#This Row],[PontoQtM]]))</f>
        <v>0</v>
      </c>
      <c r="BA733" s="308">
        <f>tabItens[[#This Row],[PontoPed]] - tabItens[[#This Row],[Saldo]] + (1/10)</f>
        <v>-29.9</v>
      </c>
      <c r="BB733" s="308">
        <f xml:space="preserve"> tabItens[[#This Row],[PontoMês]] * BB$2 - tabItens[[#This Row],[QTDE ATUAL]] - (1/10)</f>
        <v>-0.1</v>
      </c>
      <c r="BC733" s="310">
        <f>IF( tabItens[[#This Row],[PontoPed]]&gt;0, IF(tabItens[[#This Row],[PontoPed]]&lt;1, 1, IF( tabItens[[#This Row],[Saldo]]&gt;tabItens[[#This Row],[PontoPed]], 0, (tabItens[[#This Row],[PontoPed]]-tabItens[[#This Row],[Saldo]])/tabItens[[#This Row],[PontoPed]] ) ), 0 )</f>
        <v>0</v>
      </c>
      <c r="BD733" s="311">
        <f>ROUNDDOWN(IF( OR( AND(tabItens[[#This Row],[PontoPed]]&lt;tabItens[[#This Row],[Saldo]],tabItens[[#This Row],[Saldo]]&gt;0), tabItens[[#This Row],[PontoPed]]=0), 99, IF(AND(tabItens[[#This Row],[Saldo]]=0,tabItens[[#This Row],[PontoPed]]&gt;0), 0, (1-tabItens[[#This Row],[PctAb]])*10 ) ),0)</f>
        <v>99</v>
      </c>
      <c r="BE733" s="312">
        <f>MAX(ROUNDDOWN( IF(tabItens[[#This Row],[Abaixo]] &gt; 0,   tabItens[[#This Row],[Abaixo]] + (tabItens[[#This Row],[PontoMês]] * IF( OR( ISBLANK(tabItens[[#This Row],[ATA Nº/ANO]]), tabItens[[#This Row],[ATA Nº/ANO]] = ""),BE$2,BE$1)),0),0),0)</f>
        <v>0</v>
      </c>
      <c r="BF73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3" s="313">
        <f>SUMIF(Consumo!$C$3:$C$862,tabItens[[#This Row],[CÓDIGO]],Consumo!$E$3:$E$862)</f>
        <v>8</v>
      </c>
      <c r="BH733" s="314">
        <f>IF(AND(tabItens[[#This Row],[Pend]] &gt; 0,tabItens[[#This Row],[Consumo]] &lt;&gt; 0), tabItens[[#This Row],[Pend]] / tabItens[[#This Row],[Consumo]], 0 )</f>
        <v>0.18604651162790697</v>
      </c>
      <c r="BI733" s="313"/>
      <c r="BJ733" s="313"/>
      <c r="BK733" s="315" t="s">
        <v>907</v>
      </c>
    </row>
    <row r="734" spans="1:63" x14ac:dyDescent="0.3">
      <c r="A734" s="336">
        <v>137019</v>
      </c>
      <c r="B734" s="277" t="s">
        <v>1987</v>
      </c>
      <c r="C734" s="337" t="s">
        <v>31</v>
      </c>
      <c r="D734" s="338">
        <v>3.99</v>
      </c>
      <c r="E734" s="339"/>
      <c r="F734" s="339"/>
      <c r="G734" s="339" t="s">
        <v>892</v>
      </c>
      <c r="H734" s="281">
        <v>472</v>
      </c>
      <c r="I734" s="340">
        <v>103003</v>
      </c>
      <c r="J734" s="341">
        <v>3.99</v>
      </c>
      <c r="K734" s="342">
        <v>23</v>
      </c>
      <c r="L734" s="285">
        <f>IF(tabItens[[#This Row],[Média]] &gt; 0, tabItens[[#This Row],[QTDE ATUAL]] / tabItens[[#This Row],[Média]],999.9)</f>
        <v>138.14634146341464</v>
      </c>
      <c r="M734" s="286">
        <v>0</v>
      </c>
      <c r="N734" s="287">
        <f>tabItens[[#This Row],[VALOR UNIT.]] * tabItens[[#This Row],[LC]]</f>
        <v>0</v>
      </c>
      <c r="O734" s="344"/>
      <c r="P734" s="289"/>
      <c r="Q734" s="345"/>
      <c r="R734" s="343"/>
      <c r="S734" s="346"/>
      <c r="T734" s="292">
        <f>ROUNDDOWN(IFERROR(tabItens[[#This Row],[ATA DT.VALID.]] - $D$1,0) / 30,0)</f>
        <v>-1507</v>
      </c>
      <c r="U734" s="277" t="s">
        <v>1533</v>
      </c>
      <c r="V734" s="293">
        <v>1</v>
      </c>
      <c r="W734" s="294" t="s">
        <v>2109</v>
      </c>
      <c r="X734" s="295">
        <v>54</v>
      </c>
      <c r="Y734" s="296">
        <v>4</v>
      </c>
      <c r="Z734" s="297"/>
      <c r="AA734" s="298"/>
      <c r="AB734" s="299"/>
      <c r="AC734" s="299"/>
      <c r="AD734" s="298"/>
      <c r="AE734" s="299"/>
      <c r="AF734" s="292"/>
      <c r="AG734" s="300" t="s">
        <v>904</v>
      </c>
      <c r="AH734" s="301"/>
      <c r="AI734" s="292">
        <v>8</v>
      </c>
      <c r="AJ734" s="301">
        <v>43802</v>
      </c>
      <c r="AK734" s="301">
        <v>43620</v>
      </c>
      <c r="AL734" s="301">
        <v>44741</v>
      </c>
      <c r="AM734" s="346"/>
      <c r="AN734" s="339"/>
      <c r="AO734" s="302" t="str">
        <f>_xlfn.IFNA(IF(VLOOKUP(tabItens[[#This Row],[CÓDIGO]],tabExcluirDoEstoque[#Data],1,FALSE),"sim",""),"")</f>
        <v/>
      </c>
      <c r="AP734" s="303" t="str">
        <f ca="1">IF(OR(ISBLANK(tabItens[[#This Row],[ATA DT.VALID.]]),tabItens[[#This Row],[ATA DT.VALID.]]="",tabItens[[#This Row],[ATA DT.VALID.]]=" "),"",IF(TYPE(tabItens[[#This Row],[ATA DT.VALID.]])=1,ROUNDUP((tabItens[[#This Row],[ATA DT.VALID.]]-TODAY())/7,0),""))</f>
        <v/>
      </c>
      <c r="AQ734" s="304"/>
      <c r="AR734" s="305" t="str">
        <f>IF(ISBLANK(tabItens[[#This Row],[CÓDIGO]]),"",IFERROR(VLOOKUP(tabItens[[#This Row],[CÓDIGO]],Consumo!$C$3:$AC$862,26,FALSE),0))</f>
        <v>09.2023</v>
      </c>
      <c r="AS734" s="306">
        <f>SUMIF(Consumo!$C$3:$C$862,tabItens[[#This Row],[CÓDIGO]],Consumo!$N$3:$N$862) + SUMIF(Consumo!$C$3:$C$862,tabItens[[#This Row],[CÓDIGO]],Consumo!$O$3:$O$862) + SUMIF(Consumo!$C$3:$C$862,tabItens[[#This Row],[CÓDIGO]],Consumo!$P$3:$P$862) + SUMIF(Consumo!$C$3:$C$862,tabItens[[#This Row],[CÓDIGO]],Consumo!$Q$3:$Q$862)</f>
        <v>23</v>
      </c>
      <c r="AT734" s="306">
        <f>SUMIF(Consumo!$C$3:$C$862,tabItens[[#This Row],[CÓDIGO]],Consumo!$Z$3:$Z$862)</f>
        <v>43</v>
      </c>
      <c r="AU734" s="307">
        <f>SUMIF(Consumo!$C$3:$C$862,tabItens[[#This Row],[CÓDIGO]],Consumo!$AA$3:$AA$862)</f>
        <v>20</v>
      </c>
      <c r="AV734" s="308">
        <f>SUMIF(Consumo!$C$3:$C$862,tabItens[[#This Row],[CÓDIGO]],Consumo!$Y$3:$Y$862)</f>
        <v>3.4166666666666665</v>
      </c>
      <c r="AW734" s="281">
        <f>tabItens[[#This Row],[QTDE ATUAL]] + tabItens[[#This Row],[RC QTDE]] + tabItens[[#This Row],[AF SALDO]] + tabItens[[#This Row],[Recentes]]</f>
        <v>472</v>
      </c>
      <c r="AX734" s="309">
        <v>0</v>
      </c>
      <c r="AY734" s="309">
        <v>4</v>
      </c>
      <c r="AZ734" s="309">
        <f>IF(ISBLANK(tabItens[[#This Row],[CÓDIGO]]),"",tabItens[[#This Row],[PontoMês]] * (AZ$2+tabItens[[#This Row],[PontoQtM]]))</f>
        <v>0</v>
      </c>
      <c r="BA734" s="308">
        <f>tabItens[[#This Row],[PontoPed]] - tabItens[[#This Row],[Saldo]] + (1/10)</f>
        <v>-471.9</v>
      </c>
      <c r="BB734" s="308">
        <f xml:space="preserve"> tabItens[[#This Row],[PontoMês]] * BB$2 - tabItens[[#This Row],[QTDE ATUAL]] - (1/10)</f>
        <v>-472.1</v>
      </c>
      <c r="BC734" s="310">
        <f>IF( tabItens[[#This Row],[PontoPed]]&gt;0, IF(tabItens[[#This Row],[PontoPed]]&lt;1, 1, IF( tabItens[[#This Row],[Saldo]]&gt;tabItens[[#This Row],[PontoPed]], 0, (tabItens[[#This Row],[PontoPed]]-tabItens[[#This Row],[Saldo]])/tabItens[[#This Row],[PontoPed]] ) ), 0 )</f>
        <v>0</v>
      </c>
      <c r="BD734" s="311">
        <f>ROUNDDOWN(IF( OR( AND(tabItens[[#This Row],[PontoPed]]&lt;tabItens[[#This Row],[Saldo]],tabItens[[#This Row],[Saldo]]&gt;0), tabItens[[#This Row],[PontoPed]]=0), 99, IF(AND(tabItens[[#This Row],[Saldo]]=0,tabItens[[#This Row],[PontoPed]]&gt;0), 0, (1-tabItens[[#This Row],[PctAb]])*10 ) ),0)</f>
        <v>99</v>
      </c>
      <c r="BE734" s="312">
        <f>MAX(ROUNDDOWN( IF(tabItens[[#This Row],[Abaixo]] &gt; 0,   tabItens[[#This Row],[Abaixo]] + (tabItens[[#This Row],[PontoMês]] * IF( OR( ISBLANK(tabItens[[#This Row],[ATA Nº/ANO]]), tabItens[[#This Row],[ATA Nº/ANO]] = ""),BE$2,BE$1)),0),0),0)</f>
        <v>0</v>
      </c>
      <c r="BF73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4" s="313">
        <f>SUMIF(Consumo!$C$3:$C$862,tabItens[[#This Row],[CÓDIGO]],Consumo!$E$3:$E$862)</f>
        <v>20</v>
      </c>
      <c r="BH734" s="314">
        <f>IF(AND(tabItens[[#This Row],[Pend]] &gt; 0,tabItens[[#This Row],[Consumo]] &lt;&gt; 0), tabItens[[#This Row],[Pend]] / tabItens[[#This Row],[Consumo]], 0 )</f>
        <v>0.46511627906976744</v>
      </c>
      <c r="BI734" s="313"/>
      <c r="BJ734" s="313"/>
      <c r="BK734" s="315" t="s">
        <v>907</v>
      </c>
    </row>
    <row r="735" spans="1:63" x14ac:dyDescent="0.3">
      <c r="A735" s="336">
        <v>137053</v>
      </c>
      <c r="B735" s="277" t="s">
        <v>1988</v>
      </c>
      <c r="C735" s="337" t="s">
        <v>264</v>
      </c>
      <c r="D735" s="338">
        <v>41.65</v>
      </c>
      <c r="E735" s="339"/>
      <c r="F735" s="339"/>
      <c r="G735" s="339" t="s">
        <v>892</v>
      </c>
      <c r="H735" s="281">
        <v>16</v>
      </c>
      <c r="I735" s="340">
        <v>103003</v>
      </c>
      <c r="J735" s="341">
        <v>41.65</v>
      </c>
      <c r="K735" s="342">
        <v>1</v>
      </c>
      <c r="L735" s="285">
        <f>IF(tabItens[[#This Row],[Média]] &gt; 0, tabItens[[#This Row],[QTDE ATUAL]] / tabItens[[#This Row],[Média]],999.9)</f>
        <v>999.9</v>
      </c>
      <c r="M735" s="286">
        <v>0</v>
      </c>
      <c r="N735" s="287">
        <f>tabItens[[#This Row],[VALOR UNIT.]] * tabItens[[#This Row],[LC]]</f>
        <v>0</v>
      </c>
      <c r="O735" s="344"/>
      <c r="P735" s="289"/>
      <c r="Q735" s="345"/>
      <c r="R735" s="343"/>
      <c r="S735" s="346"/>
      <c r="T735" s="292">
        <f>ROUNDDOWN(IFERROR(tabItens[[#This Row],[ATA DT.VALID.]] - $D$1,0) / 30,0)</f>
        <v>-1507</v>
      </c>
      <c r="U735" s="277" t="s">
        <v>1533</v>
      </c>
      <c r="V735" s="293">
        <v>1</v>
      </c>
      <c r="W735" s="294" t="s">
        <v>2109</v>
      </c>
      <c r="X735" s="295">
        <v>54</v>
      </c>
      <c r="Y735" s="296">
        <v>4</v>
      </c>
      <c r="Z735" s="297"/>
      <c r="AA735" s="298"/>
      <c r="AB735" s="299"/>
      <c r="AC735" s="299"/>
      <c r="AD735" s="298"/>
      <c r="AE735" s="299"/>
      <c r="AF735" s="292"/>
      <c r="AG735" s="300" t="s">
        <v>904</v>
      </c>
      <c r="AH735" s="301"/>
      <c r="AI735" s="292">
        <v>0</v>
      </c>
      <c r="AJ735" s="301">
        <v>43819</v>
      </c>
      <c r="AK735" s="301">
        <v>43626</v>
      </c>
      <c r="AL735" s="301">
        <v>43780</v>
      </c>
      <c r="AM735" s="346"/>
      <c r="AN735" s="339"/>
      <c r="AO735" s="302" t="str">
        <f>_xlfn.IFNA(IF(VLOOKUP(tabItens[[#This Row],[CÓDIGO]],tabExcluirDoEstoque[#Data],1,FALSE),"sim",""),"")</f>
        <v/>
      </c>
      <c r="AP735" s="303" t="str">
        <f ca="1">IF(OR(ISBLANK(tabItens[[#This Row],[ATA DT.VALID.]]),tabItens[[#This Row],[ATA DT.VALID.]]="",tabItens[[#This Row],[ATA DT.VALID.]]=" "),"",IF(TYPE(tabItens[[#This Row],[ATA DT.VALID.]])=1,ROUNDUP((tabItens[[#This Row],[ATA DT.VALID.]]-TODAY())/7,0),""))</f>
        <v/>
      </c>
      <c r="AQ735" s="304"/>
      <c r="AR735" s="305" t="str">
        <f>IF(ISBLANK(tabItens[[#This Row],[CÓDIGO]]),"",IFERROR(VLOOKUP(tabItens[[#This Row],[CÓDIGO]],Consumo!$C$3:$AC$862,26,FALSE),0))</f>
        <v>05.2023</v>
      </c>
      <c r="AS735" s="306">
        <f>SUMIF(Consumo!$C$3:$C$862,tabItens[[#This Row],[CÓDIGO]],Consumo!$N$3:$N$862) + SUMIF(Consumo!$C$3:$C$862,tabItens[[#This Row],[CÓDIGO]],Consumo!$O$3:$O$862) + SUMIF(Consumo!$C$3:$C$862,tabItens[[#This Row],[CÓDIGO]],Consumo!$P$3:$P$862) + SUMIF(Consumo!$C$3:$C$862,tabItens[[#This Row],[CÓDIGO]],Consumo!$Q$3:$Q$862)</f>
        <v>0</v>
      </c>
      <c r="AT735" s="306">
        <f>SUMIF(Consumo!$C$3:$C$862,tabItens[[#This Row],[CÓDIGO]],Consumo!$Z$3:$Z$862)</f>
        <v>1</v>
      </c>
      <c r="AU735" s="307">
        <f>SUMIF(Consumo!$C$3:$C$862,tabItens[[#This Row],[CÓDIGO]],Consumo!$AA$3:$AA$862)</f>
        <v>1</v>
      </c>
      <c r="AV735" s="308">
        <f>SUMIF(Consumo!$C$3:$C$862,tabItens[[#This Row],[CÓDIGO]],Consumo!$Y$3:$Y$862)</f>
        <v>0</v>
      </c>
      <c r="AW735" s="281">
        <f>tabItens[[#This Row],[QTDE ATUAL]] + tabItens[[#This Row],[RC QTDE]] + tabItens[[#This Row],[AF SALDO]] + tabItens[[#This Row],[Recentes]]</f>
        <v>16</v>
      </c>
      <c r="AX735" s="309">
        <v>0</v>
      </c>
      <c r="AY735" s="309">
        <v>4</v>
      </c>
      <c r="AZ735" s="309">
        <f>IF(ISBLANK(tabItens[[#This Row],[CÓDIGO]]),"",tabItens[[#This Row],[PontoMês]] * (AZ$2+tabItens[[#This Row],[PontoQtM]]))</f>
        <v>0</v>
      </c>
      <c r="BA735" s="308">
        <f>tabItens[[#This Row],[PontoPed]] - tabItens[[#This Row],[Saldo]] + (1/10)</f>
        <v>-15.9</v>
      </c>
      <c r="BB735" s="308">
        <f xml:space="preserve"> tabItens[[#This Row],[PontoMês]] * BB$2 - tabItens[[#This Row],[QTDE ATUAL]] - (1/10)</f>
        <v>-16.100000000000001</v>
      </c>
      <c r="BC735" s="310">
        <f>IF( tabItens[[#This Row],[PontoPed]]&gt;0, IF(tabItens[[#This Row],[PontoPed]]&lt;1, 1, IF( tabItens[[#This Row],[Saldo]]&gt;tabItens[[#This Row],[PontoPed]], 0, (tabItens[[#This Row],[PontoPed]]-tabItens[[#This Row],[Saldo]])/tabItens[[#This Row],[PontoPed]] ) ), 0 )</f>
        <v>0</v>
      </c>
      <c r="BD735" s="311">
        <f>ROUNDDOWN(IF( OR( AND(tabItens[[#This Row],[PontoPed]]&lt;tabItens[[#This Row],[Saldo]],tabItens[[#This Row],[Saldo]]&gt;0), tabItens[[#This Row],[PontoPed]]=0), 99, IF(AND(tabItens[[#This Row],[Saldo]]=0,tabItens[[#This Row],[PontoPed]]&gt;0), 0, (1-tabItens[[#This Row],[PctAb]])*10 ) ),0)</f>
        <v>99</v>
      </c>
      <c r="BE735" s="312">
        <f>MAX(ROUNDDOWN( IF(tabItens[[#This Row],[Abaixo]] &gt; 0,   tabItens[[#This Row],[Abaixo]] + (tabItens[[#This Row],[PontoMês]] * IF( OR( ISBLANK(tabItens[[#This Row],[ATA Nº/ANO]]), tabItens[[#This Row],[ATA Nº/ANO]] = ""),BE$2,BE$1)),0),0),0)</f>
        <v>0</v>
      </c>
      <c r="BF73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5" s="313">
        <f>SUMIF(Consumo!$C$3:$C$862,tabItens[[#This Row],[CÓDIGO]],Consumo!$E$3:$E$862)</f>
        <v>0</v>
      </c>
      <c r="BH735" s="314">
        <f>IF(AND(tabItens[[#This Row],[Pend]] &gt; 0,tabItens[[#This Row],[Consumo]] &lt;&gt; 0), tabItens[[#This Row],[Pend]] / tabItens[[#This Row],[Consumo]], 0 )</f>
        <v>0</v>
      </c>
      <c r="BI735" s="313"/>
      <c r="BJ735" s="313"/>
      <c r="BK735" s="315" t="s">
        <v>907</v>
      </c>
    </row>
    <row r="736" spans="1:63" x14ac:dyDescent="0.3">
      <c r="A736" s="336">
        <v>137798</v>
      </c>
      <c r="B736" s="277" t="s">
        <v>1989</v>
      </c>
      <c r="C736" s="337" t="s">
        <v>264</v>
      </c>
      <c r="D736" s="338">
        <v>18.149999999999999</v>
      </c>
      <c r="E736" s="339"/>
      <c r="F736" s="339"/>
      <c r="G736" s="339" t="s">
        <v>892</v>
      </c>
      <c r="H736" s="281">
        <v>18</v>
      </c>
      <c r="I736" s="340">
        <v>103003</v>
      </c>
      <c r="J736" s="341">
        <v>18.149999999999999</v>
      </c>
      <c r="K736" s="342">
        <v>1</v>
      </c>
      <c r="L736" s="285">
        <f>IF(tabItens[[#This Row],[Média]] &gt; 0, tabItens[[#This Row],[QTDE ATUAL]] / tabItens[[#This Row],[Média]],999.9)</f>
        <v>999.9</v>
      </c>
      <c r="M736" s="286">
        <v>0</v>
      </c>
      <c r="N736" s="287">
        <f>tabItens[[#This Row],[VALOR UNIT.]] * tabItens[[#This Row],[LC]]</f>
        <v>0</v>
      </c>
      <c r="O736" s="344"/>
      <c r="P736" s="289"/>
      <c r="Q736" s="345"/>
      <c r="R736" s="343"/>
      <c r="S736" s="346"/>
      <c r="T736" s="292">
        <f>ROUNDDOWN(IFERROR(tabItens[[#This Row],[ATA DT.VALID.]] - $D$1,0) / 30,0)</f>
        <v>-1507</v>
      </c>
      <c r="U736" s="277" t="s">
        <v>1533</v>
      </c>
      <c r="V736" s="293">
        <v>1</v>
      </c>
      <c r="W736" s="294" t="s">
        <v>2109</v>
      </c>
      <c r="X736" s="295">
        <v>54</v>
      </c>
      <c r="Y736" s="296">
        <v>4</v>
      </c>
      <c r="Z736" s="297"/>
      <c r="AA736" s="298"/>
      <c r="AB736" s="299"/>
      <c r="AC736" s="299"/>
      <c r="AD736" s="298"/>
      <c r="AE736" s="299"/>
      <c r="AF736" s="292"/>
      <c r="AG736" s="300" t="s">
        <v>904</v>
      </c>
      <c r="AH736" s="301"/>
      <c r="AI736" s="292">
        <v>0</v>
      </c>
      <c r="AJ736" s="301">
        <v>43949</v>
      </c>
      <c r="AK736" s="301">
        <v>43629</v>
      </c>
      <c r="AL736" s="301">
        <v>43929</v>
      </c>
      <c r="AM736" s="346"/>
      <c r="AN736" s="339"/>
      <c r="AO736" s="302" t="str">
        <f>_xlfn.IFNA(IF(VLOOKUP(tabItens[[#This Row],[CÓDIGO]],tabExcluirDoEstoque[#Data],1,FALSE),"sim",""),"")</f>
        <v/>
      </c>
      <c r="AP736" s="303" t="str">
        <f ca="1">IF(OR(ISBLANK(tabItens[[#This Row],[ATA DT.VALID.]]),tabItens[[#This Row],[ATA DT.VALID.]]="",tabItens[[#This Row],[ATA DT.VALID.]]=" "),"",IF(TYPE(tabItens[[#This Row],[ATA DT.VALID.]])=1,ROUNDUP((tabItens[[#This Row],[ATA DT.VALID.]]-TODAY())/7,0),""))</f>
        <v/>
      </c>
      <c r="AQ736" s="304"/>
      <c r="AR736" s="305" t="str">
        <f>IF(ISBLANK(tabItens[[#This Row],[CÓDIGO]]),"",IFERROR(VLOOKUP(tabItens[[#This Row],[CÓDIGO]],Consumo!$C$3:$AC$862,26,FALSE),0))</f>
        <v>06.2023</v>
      </c>
      <c r="AS736" s="306">
        <f>SUMIF(Consumo!$C$3:$C$862,tabItens[[#This Row],[CÓDIGO]],Consumo!$N$3:$N$862) + SUMIF(Consumo!$C$3:$C$862,tabItens[[#This Row],[CÓDIGO]],Consumo!$O$3:$O$862) + SUMIF(Consumo!$C$3:$C$862,tabItens[[#This Row],[CÓDIGO]],Consumo!$P$3:$P$862) + SUMIF(Consumo!$C$3:$C$862,tabItens[[#This Row],[CÓDIGO]],Consumo!$Q$3:$Q$862)</f>
        <v>1</v>
      </c>
      <c r="AT736" s="306">
        <f>SUMIF(Consumo!$C$3:$C$862,tabItens[[#This Row],[CÓDIGO]],Consumo!$Z$3:$Z$862)</f>
        <v>1</v>
      </c>
      <c r="AU736" s="307">
        <f>SUMIF(Consumo!$C$3:$C$862,tabItens[[#This Row],[CÓDIGO]],Consumo!$AA$3:$AA$862)</f>
        <v>1</v>
      </c>
      <c r="AV736" s="308">
        <f>SUMIF(Consumo!$C$3:$C$862,tabItens[[#This Row],[CÓDIGO]],Consumo!$Y$3:$Y$862)</f>
        <v>0</v>
      </c>
      <c r="AW736" s="281">
        <f>tabItens[[#This Row],[QTDE ATUAL]] + tabItens[[#This Row],[RC QTDE]] + tabItens[[#This Row],[AF SALDO]] + tabItens[[#This Row],[Recentes]]</f>
        <v>18</v>
      </c>
      <c r="AX736" s="309">
        <v>2</v>
      </c>
      <c r="AY736" s="309">
        <v>4</v>
      </c>
      <c r="AZ736" s="309">
        <f>IF(ISBLANK(tabItens[[#This Row],[CÓDIGO]]),"",tabItens[[#This Row],[PontoMês]] * (AZ$2+tabItens[[#This Row],[PontoQtM]]))</f>
        <v>8</v>
      </c>
      <c r="BA736" s="308">
        <f>tabItens[[#This Row],[PontoPed]] - tabItens[[#This Row],[Saldo]] + (1/10)</f>
        <v>-9.9</v>
      </c>
      <c r="BB736" s="308">
        <f xml:space="preserve"> tabItens[[#This Row],[PontoMês]] * BB$2 - tabItens[[#This Row],[QTDE ATUAL]] - (1/10)</f>
        <v>-16.100000000000001</v>
      </c>
      <c r="BC736" s="310">
        <f>IF( tabItens[[#This Row],[PontoPed]]&gt;0, IF(tabItens[[#This Row],[PontoPed]]&lt;1, 1, IF( tabItens[[#This Row],[Saldo]]&gt;tabItens[[#This Row],[PontoPed]], 0, (tabItens[[#This Row],[PontoPed]]-tabItens[[#This Row],[Saldo]])/tabItens[[#This Row],[PontoPed]] ) ), 0 )</f>
        <v>0</v>
      </c>
      <c r="BD736" s="311">
        <f>ROUNDDOWN(IF( OR( AND(tabItens[[#This Row],[PontoPed]]&lt;tabItens[[#This Row],[Saldo]],tabItens[[#This Row],[Saldo]]&gt;0), tabItens[[#This Row],[PontoPed]]=0), 99, IF(AND(tabItens[[#This Row],[Saldo]]=0,tabItens[[#This Row],[PontoPed]]&gt;0), 0, (1-tabItens[[#This Row],[PctAb]])*10 ) ),0)</f>
        <v>99</v>
      </c>
      <c r="BE736" s="312">
        <f>MAX(ROUNDDOWN( IF(tabItens[[#This Row],[Abaixo]] &gt; 0,   tabItens[[#This Row],[Abaixo]] + (tabItens[[#This Row],[PontoMês]] * IF( OR( ISBLANK(tabItens[[#This Row],[ATA Nº/ANO]]), tabItens[[#This Row],[ATA Nº/ANO]] = ""),BE$2,BE$1)),0),0),0)</f>
        <v>0</v>
      </c>
      <c r="BF73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6" s="313">
        <f>SUMIF(Consumo!$C$3:$C$862,tabItens[[#This Row],[CÓDIGO]],Consumo!$E$3:$E$862)</f>
        <v>0</v>
      </c>
      <c r="BH736" s="314">
        <f>IF(AND(tabItens[[#This Row],[Pend]] &gt; 0,tabItens[[#This Row],[Consumo]] &lt;&gt; 0), tabItens[[#This Row],[Pend]] / tabItens[[#This Row],[Consumo]], 0 )</f>
        <v>0</v>
      </c>
      <c r="BI736" s="313"/>
      <c r="BJ736" s="313"/>
      <c r="BK736" s="315" t="s">
        <v>907</v>
      </c>
    </row>
    <row r="737" spans="1:63" x14ac:dyDescent="0.3">
      <c r="A737" s="336">
        <v>137799</v>
      </c>
      <c r="B737" s="277" t="s">
        <v>1990</v>
      </c>
      <c r="C737" s="337" t="s">
        <v>437</v>
      </c>
      <c r="D737" s="338">
        <v>15.9</v>
      </c>
      <c r="E737" s="339"/>
      <c r="F737" s="339"/>
      <c r="G737" s="339" t="s">
        <v>892</v>
      </c>
      <c r="H737" s="281">
        <v>77</v>
      </c>
      <c r="I737" s="340">
        <v>103003</v>
      </c>
      <c r="J737" s="341">
        <v>15.9</v>
      </c>
      <c r="K737" s="342"/>
      <c r="L737" s="285">
        <f>IF(tabItens[[#This Row],[Média]] &gt; 0, tabItens[[#This Row],[QTDE ATUAL]] / tabItens[[#This Row],[Média]],999.9)</f>
        <v>999.9</v>
      </c>
      <c r="M737" s="286">
        <v>0</v>
      </c>
      <c r="N737" s="287">
        <f>tabItens[[#This Row],[VALOR UNIT.]] * tabItens[[#This Row],[LC]]</f>
        <v>0</v>
      </c>
      <c r="O737" s="344"/>
      <c r="P737" s="289"/>
      <c r="Q737" s="345"/>
      <c r="R737" s="343"/>
      <c r="S737" s="346"/>
      <c r="T737" s="292">
        <f>ROUNDDOWN(IFERROR(tabItens[[#This Row],[ATA DT.VALID.]] - $D$1,0) / 30,0)</f>
        <v>-1507</v>
      </c>
      <c r="U737" s="277" t="s">
        <v>1533</v>
      </c>
      <c r="V737" s="293">
        <v>1</v>
      </c>
      <c r="W737" s="294" t="s">
        <v>2109</v>
      </c>
      <c r="X737" s="295">
        <v>54</v>
      </c>
      <c r="Y737" s="296">
        <v>4</v>
      </c>
      <c r="Z737" s="297"/>
      <c r="AA737" s="298"/>
      <c r="AB737" s="299"/>
      <c r="AC737" s="299"/>
      <c r="AD737" s="298"/>
      <c r="AE737" s="299"/>
      <c r="AF737" s="292"/>
      <c r="AG737" s="300" t="s">
        <v>904</v>
      </c>
      <c r="AH737" s="301"/>
      <c r="AI737" s="292">
        <v>0</v>
      </c>
      <c r="AJ737" s="301">
        <v>43819</v>
      </c>
      <c r="AK737" s="301">
        <v>43629</v>
      </c>
      <c r="AL737" s="301">
        <v>44138</v>
      </c>
      <c r="AM737" s="346"/>
      <c r="AN737" s="339"/>
      <c r="AO737" s="302" t="str">
        <f>_xlfn.IFNA(IF(VLOOKUP(tabItens[[#This Row],[CÓDIGO]],tabExcluirDoEstoque[#Data],1,FALSE),"sim",""),"")</f>
        <v/>
      </c>
      <c r="AP737" s="303" t="str">
        <f ca="1">IF(OR(ISBLANK(tabItens[[#This Row],[ATA DT.VALID.]]),tabItens[[#This Row],[ATA DT.VALID.]]="",tabItens[[#This Row],[ATA DT.VALID.]]=" "),"",IF(TYPE(tabItens[[#This Row],[ATA DT.VALID.]])=1,ROUNDUP((tabItens[[#This Row],[ATA DT.VALID.]]-TODAY())/7,0),""))</f>
        <v/>
      </c>
      <c r="AQ737" s="304"/>
      <c r="AR737" s="305">
        <f>IF(ISBLANK(tabItens[[#This Row],[CÓDIGO]]),"",IFERROR(VLOOKUP(tabItens[[#This Row],[CÓDIGO]],Consumo!$C$3:$AC$862,26,FALSE),0))</f>
        <v>0</v>
      </c>
      <c r="AS737" s="306">
        <f>SUMIF(Consumo!$C$3:$C$862,tabItens[[#This Row],[CÓDIGO]],Consumo!$N$3:$N$862) + SUMIF(Consumo!$C$3:$C$862,tabItens[[#This Row],[CÓDIGO]],Consumo!$O$3:$O$862) + SUMIF(Consumo!$C$3:$C$862,tabItens[[#This Row],[CÓDIGO]],Consumo!$P$3:$P$862) + SUMIF(Consumo!$C$3:$C$862,tabItens[[#This Row],[CÓDIGO]],Consumo!$Q$3:$Q$862)</f>
        <v>0</v>
      </c>
      <c r="AT737" s="306">
        <f>SUMIF(Consumo!$C$3:$C$862,tabItens[[#This Row],[CÓDIGO]],Consumo!$Z$3:$Z$862)</f>
        <v>0</v>
      </c>
      <c r="AU737" s="307">
        <f>SUMIF(Consumo!$C$3:$C$862,tabItens[[#This Row],[CÓDIGO]],Consumo!$AA$3:$AA$862)</f>
        <v>0</v>
      </c>
      <c r="AV737" s="308">
        <f>SUMIF(Consumo!$C$3:$C$862,tabItens[[#This Row],[CÓDIGO]],Consumo!$Y$3:$Y$862)</f>
        <v>0</v>
      </c>
      <c r="AW737" s="281">
        <f>tabItens[[#This Row],[QTDE ATUAL]] + tabItens[[#This Row],[RC QTDE]] + tabItens[[#This Row],[AF SALDO]] + tabItens[[#This Row],[Recentes]]</f>
        <v>77</v>
      </c>
      <c r="AX737" s="309">
        <v>0</v>
      </c>
      <c r="AY737" s="309">
        <v>4</v>
      </c>
      <c r="AZ737" s="309">
        <f>IF(ISBLANK(tabItens[[#This Row],[CÓDIGO]]),"",tabItens[[#This Row],[PontoMês]] * (AZ$2+tabItens[[#This Row],[PontoQtM]]))</f>
        <v>0</v>
      </c>
      <c r="BA737" s="308">
        <f>tabItens[[#This Row],[PontoPed]] - tabItens[[#This Row],[Saldo]] + (1/10)</f>
        <v>-76.900000000000006</v>
      </c>
      <c r="BB737" s="308">
        <f xml:space="preserve"> tabItens[[#This Row],[PontoMês]] * BB$2 - tabItens[[#This Row],[QTDE ATUAL]] - (1/10)</f>
        <v>-77.099999999999994</v>
      </c>
      <c r="BC737" s="310">
        <f>IF( tabItens[[#This Row],[PontoPed]]&gt;0, IF(tabItens[[#This Row],[PontoPed]]&lt;1, 1, IF( tabItens[[#This Row],[Saldo]]&gt;tabItens[[#This Row],[PontoPed]], 0, (tabItens[[#This Row],[PontoPed]]-tabItens[[#This Row],[Saldo]])/tabItens[[#This Row],[PontoPed]] ) ), 0 )</f>
        <v>0</v>
      </c>
      <c r="BD737" s="311">
        <f>ROUNDDOWN(IF( OR( AND(tabItens[[#This Row],[PontoPed]]&lt;tabItens[[#This Row],[Saldo]],tabItens[[#This Row],[Saldo]]&gt;0), tabItens[[#This Row],[PontoPed]]=0), 99, IF(AND(tabItens[[#This Row],[Saldo]]=0,tabItens[[#This Row],[PontoPed]]&gt;0), 0, (1-tabItens[[#This Row],[PctAb]])*10 ) ),0)</f>
        <v>99</v>
      </c>
      <c r="BE737" s="312">
        <f>MAX(ROUNDDOWN( IF(tabItens[[#This Row],[Abaixo]] &gt; 0,   tabItens[[#This Row],[Abaixo]] + (tabItens[[#This Row],[PontoMês]] * IF( OR( ISBLANK(tabItens[[#This Row],[ATA Nº/ANO]]), tabItens[[#This Row],[ATA Nº/ANO]] = ""),BE$2,BE$1)),0),0),0)</f>
        <v>0</v>
      </c>
      <c r="BF73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7" s="313">
        <f>SUMIF(Consumo!$C$3:$C$862,tabItens[[#This Row],[CÓDIGO]],Consumo!$E$3:$E$862)</f>
        <v>0</v>
      </c>
      <c r="BH737" s="314">
        <f>IF(AND(tabItens[[#This Row],[Pend]] &gt; 0,tabItens[[#This Row],[Consumo]] &lt;&gt; 0), tabItens[[#This Row],[Pend]] / tabItens[[#This Row],[Consumo]], 0 )</f>
        <v>0</v>
      </c>
      <c r="BI737" s="313"/>
      <c r="BJ737" s="313"/>
      <c r="BK737" s="315" t="s">
        <v>907</v>
      </c>
    </row>
    <row r="738" spans="1:63" x14ac:dyDescent="0.3">
      <c r="A738" s="336">
        <v>137800</v>
      </c>
      <c r="B738" s="277" t="s">
        <v>1991</v>
      </c>
      <c r="C738" s="337" t="s">
        <v>437</v>
      </c>
      <c r="D738" s="338">
        <v>12.05</v>
      </c>
      <c r="E738" s="339"/>
      <c r="F738" s="339"/>
      <c r="G738" s="339" t="s">
        <v>892</v>
      </c>
      <c r="H738" s="281">
        <v>59</v>
      </c>
      <c r="I738" s="340">
        <v>103003</v>
      </c>
      <c r="J738" s="341">
        <v>12.05</v>
      </c>
      <c r="K738" s="342"/>
      <c r="L738" s="285">
        <f>IF(tabItens[[#This Row],[Média]] &gt; 0, tabItens[[#This Row],[QTDE ATUAL]] / tabItens[[#This Row],[Média]],999.9)</f>
        <v>999.9</v>
      </c>
      <c r="M738" s="286">
        <v>0</v>
      </c>
      <c r="N738" s="287">
        <f>tabItens[[#This Row],[VALOR UNIT.]] * tabItens[[#This Row],[LC]]</f>
        <v>0</v>
      </c>
      <c r="O738" s="344"/>
      <c r="P738" s="289"/>
      <c r="Q738" s="345"/>
      <c r="R738" s="343"/>
      <c r="S738" s="346"/>
      <c r="T738" s="292">
        <f>ROUNDDOWN(IFERROR(tabItens[[#This Row],[ATA DT.VALID.]] - $D$1,0) / 30,0)</f>
        <v>-1507</v>
      </c>
      <c r="U738" s="277" t="s">
        <v>1533</v>
      </c>
      <c r="V738" s="293">
        <v>1</v>
      </c>
      <c r="W738" s="294" t="s">
        <v>2109</v>
      </c>
      <c r="X738" s="295">
        <v>54</v>
      </c>
      <c r="Y738" s="296">
        <v>4</v>
      </c>
      <c r="Z738" s="297"/>
      <c r="AA738" s="298"/>
      <c r="AB738" s="299"/>
      <c r="AC738" s="299"/>
      <c r="AD738" s="298"/>
      <c r="AE738" s="299"/>
      <c r="AF738" s="292"/>
      <c r="AG738" s="300" t="s">
        <v>904</v>
      </c>
      <c r="AH738" s="301"/>
      <c r="AI738" s="292">
        <v>0</v>
      </c>
      <c r="AJ738" s="301">
        <v>43819</v>
      </c>
      <c r="AK738" s="301">
        <v>43629</v>
      </c>
      <c r="AL738" s="301">
        <v>43780</v>
      </c>
      <c r="AM738" s="346"/>
      <c r="AN738" s="339"/>
      <c r="AO738" s="302" t="str">
        <f>_xlfn.IFNA(IF(VLOOKUP(tabItens[[#This Row],[CÓDIGO]],tabExcluirDoEstoque[#Data],1,FALSE),"sim",""),"")</f>
        <v/>
      </c>
      <c r="AP738" s="303" t="str">
        <f ca="1">IF(OR(ISBLANK(tabItens[[#This Row],[ATA DT.VALID.]]),tabItens[[#This Row],[ATA DT.VALID.]]="",tabItens[[#This Row],[ATA DT.VALID.]]=" "),"",IF(TYPE(tabItens[[#This Row],[ATA DT.VALID.]])=1,ROUNDUP((tabItens[[#This Row],[ATA DT.VALID.]]-TODAY())/7,0),""))</f>
        <v/>
      </c>
      <c r="AQ738" s="304"/>
      <c r="AR738" s="305">
        <f>IF(ISBLANK(tabItens[[#This Row],[CÓDIGO]]),"",IFERROR(VLOOKUP(tabItens[[#This Row],[CÓDIGO]],Consumo!$C$3:$AC$862,26,FALSE),0))</f>
        <v>0</v>
      </c>
      <c r="AS738" s="306">
        <f>SUMIF(Consumo!$C$3:$C$862,tabItens[[#This Row],[CÓDIGO]],Consumo!$N$3:$N$862) + SUMIF(Consumo!$C$3:$C$862,tabItens[[#This Row],[CÓDIGO]],Consumo!$O$3:$O$862) + SUMIF(Consumo!$C$3:$C$862,tabItens[[#This Row],[CÓDIGO]],Consumo!$P$3:$P$862) + SUMIF(Consumo!$C$3:$C$862,tabItens[[#This Row],[CÓDIGO]],Consumo!$Q$3:$Q$862)</f>
        <v>0</v>
      </c>
      <c r="AT738" s="306">
        <f>SUMIF(Consumo!$C$3:$C$862,tabItens[[#This Row],[CÓDIGO]],Consumo!$Z$3:$Z$862)</f>
        <v>0</v>
      </c>
      <c r="AU738" s="307">
        <f>SUMIF(Consumo!$C$3:$C$862,tabItens[[#This Row],[CÓDIGO]],Consumo!$AA$3:$AA$862)</f>
        <v>0</v>
      </c>
      <c r="AV738" s="308">
        <f>SUMIF(Consumo!$C$3:$C$862,tabItens[[#This Row],[CÓDIGO]],Consumo!$Y$3:$Y$862)</f>
        <v>0</v>
      </c>
      <c r="AW738" s="281">
        <f>tabItens[[#This Row],[QTDE ATUAL]] + tabItens[[#This Row],[RC QTDE]] + tabItens[[#This Row],[AF SALDO]] + tabItens[[#This Row],[Recentes]]</f>
        <v>59</v>
      </c>
      <c r="AX738" s="309">
        <v>0</v>
      </c>
      <c r="AY738" s="309">
        <v>4</v>
      </c>
      <c r="AZ738" s="309">
        <f>IF(ISBLANK(tabItens[[#This Row],[CÓDIGO]]),"",tabItens[[#This Row],[PontoMês]] * (AZ$2+tabItens[[#This Row],[PontoQtM]]))</f>
        <v>0</v>
      </c>
      <c r="BA738" s="308">
        <f>tabItens[[#This Row],[PontoPed]] - tabItens[[#This Row],[Saldo]] + (1/10)</f>
        <v>-58.9</v>
      </c>
      <c r="BB738" s="308">
        <f xml:space="preserve"> tabItens[[#This Row],[PontoMês]] * BB$2 - tabItens[[#This Row],[QTDE ATUAL]] - (1/10)</f>
        <v>-59.1</v>
      </c>
      <c r="BC738" s="310">
        <f>IF( tabItens[[#This Row],[PontoPed]]&gt;0, IF(tabItens[[#This Row],[PontoPed]]&lt;1, 1, IF( tabItens[[#This Row],[Saldo]]&gt;tabItens[[#This Row],[PontoPed]], 0, (tabItens[[#This Row],[PontoPed]]-tabItens[[#This Row],[Saldo]])/tabItens[[#This Row],[PontoPed]] ) ), 0 )</f>
        <v>0</v>
      </c>
      <c r="BD738" s="311">
        <f>ROUNDDOWN(IF( OR( AND(tabItens[[#This Row],[PontoPed]]&lt;tabItens[[#This Row],[Saldo]],tabItens[[#This Row],[Saldo]]&gt;0), tabItens[[#This Row],[PontoPed]]=0), 99, IF(AND(tabItens[[#This Row],[Saldo]]=0,tabItens[[#This Row],[PontoPed]]&gt;0), 0, (1-tabItens[[#This Row],[PctAb]])*10 ) ),0)</f>
        <v>99</v>
      </c>
      <c r="BE738" s="312">
        <f>MAX(ROUNDDOWN( IF(tabItens[[#This Row],[Abaixo]] &gt; 0,   tabItens[[#This Row],[Abaixo]] + (tabItens[[#This Row],[PontoMês]] * IF( OR( ISBLANK(tabItens[[#This Row],[ATA Nº/ANO]]), tabItens[[#This Row],[ATA Nº/ANO]] = ""),BE$2,BE$1)),0),0),0)</f>
        <v>0</v>
      </c>
      <c r="BF73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8" s="313">
        <f>SUMIF(Consumo!$C$3:$C$862,tabItens[[#This Row],[CÓDIGO]],Consumo!$E$3:$E$862)</f>
        <v>0</v>
      </c>
      <c r="BH738" s="314">
        <f>IF(AND(tabItens[[#This Row],[Pend]] &gt; 0,tabItens[[#This Row],[Consumo]] &lt;&gt; 0), tabItens[[#This Row],[Pend]] / tabItens[[#This Row],[Consumo]], 0 )</f>
        <v>0</v>
      </c>
      <c r="BI738" s="313"/>
      <c r="BJ738" s="313"/>
      <c r="BK738" s="315" t="s">
        <v>907</v>
      </c>
    </row>
    <row r="739" spans="1:63" x14ac:dyDescent="0.3">
      <c r="A739" s="336">
        <v>143099</v>
      </c>
      <c r="B739" s="277" t="s">
        <v>2081</v>
      </c>
      <c r="C739" s="337" t="s">
        <v>270</v>
      </c>
      <c r="D739" s="338">
        <v>37.5</v>
      </c>
      <c r="E739" s="339"/>
      <c r="F739" s="339"/>
      <c r="G739" s="339" t="s">
        <v>892</v>
      </c>
      <c r="H739" s="281">
        <v>1495</v>
      </c>
      <c r="I739" s="340">
        <v>103003</v>
      </c>
      <c r="J739" s="341">
        <v>37.5</v>
      </c>
      <c r="K739" s="342">
        <v>694</v>
      </c>
      <c r="L739" s="285">
        <f>IF(tabItens[[#This Row],[Média]] &gt; 0, tabItens[[#This Row],[QTDE ATUAL]] / tabItens[[#This Row],[Média]],999.9)</f>
        <v>16.89265536723164</v>
      </c>
      <c r="M739" s="286">
        <v>0</v>
      </c>
      <c r="N739" s="287">
        <f>tabItens[[#This Row],[VALOR UNIT.]] * tabItens[[#This Row],[LC]]</f>
        <v>0</v>
      </c>
      <c r="O739" s="344"/>
      <c r="P739" s="289"/>
      <c r="Q739" s="345"/>
      <c r="R739" s="343"/>
      <c r="S739" s="346"/>
      <c r="T739" s="292">
        <f>ROUNDDOWN(IFERROR(tabItens[[#This Row],[ATA DT.VALID.]] - $D$1,0) / 30,0)</f>
        <v>-1507</v>
      </c>
      <c r="U739" s="277" t="s">
        <v>1533</v>
      </c>
      <c r="V739" s="293">
        <v>1</v>
      </c>
      <c r="W739" s="294" t="s">
        <v>2109</v>
      </c>
      <c r="X739" s="295">
        <v>54</v>
      </c>
      <c r="Y739" s="296">
        <v>4</v>
      </c>
      <c r="Z739" s="297"/>
      <c r="AA739" s="298"/>
      <c r="AB739" s="299"/>
      <c r="AC739" s="299"/>
      <c r="AD739" s="298"/>
      <c r="AE739" s="299"/>
      <c r="AF739" s="292"/>
      <c r="AG739" s="300" t="s">
        <v>904</v>
      </c>
      <c r="AH739" s="301"/>
      <c r="AI739" s="292">
        <v>354</v>
      </c>
      <c r="AJ739" s="301">
        <v>44540</v>
      </c>
      <c r="AK739" s="301">
        <v>44438</v>
      </c>
      <c r="AL739" s="301">
        <v>44519</v>
      </c>
      <c r="AM739" s="346"/>
      <c r="AN739" s="339"/>
      <c r="AO739" s="302" t="str">
        <f>_xlfn.IFNA(IF(VLOOKUP(tabItens[[#This Row],[CÓDIGO]],tabExcluirDoEstoque[#Data],1,FALSE),"sim",""),"")</f>
        <v/>
      </c>
      <c r="AP739" s="303" t="str">
        <f ca="1">IF(OR(ISBLANK(tabItens[[#This Row],[ATA DT.VALID.]]),tabItens[[#This Row],[ATA DT.VALID.]]="",tabItens[[#This Row],[ATA DT.VALID.]]=" "),"",IF(TYPE(tabItens[[#This Row],[ATA DT.VALID.]])=1,ROUNDUP((tabItens[[#This Row],[ATA DT.VALID.]]-TODAY())/7,0),""))</f>
        <v/>
      </c>
      <c r="AQ739" s="304"/>
      <c r="AR739" s="305" t="str">
        <f>IF(ISBLANK(tabItens[[#This Row],[CÓDIGO]]),"",IFERROR(VLOOKUP(tabItens[[#This Row],[CÓDIGO]],Consumo!$C$3:$AC$862,26,FALSE),0))</f>
        <v>09.2023</v>
      </c>
      <c r="AS739" s="306">
        <f>SUMIF(Consumo!$C$3:$C$862,tabItens[[#This Row],[CÓDIGO]],Consumo!$N$3:$N$862) + SUMIF(Consumo!$C$3:$C$862,tabItens[[#This Row],[CÓDIGO]],Consumo!$O$3:$O$862) + SUMIF(Consumo!$C$3:$C$862,tabItens[[#This Row],[CÓDIGO]],Consumo!$P$3:$P$862) + SUMIF(Consumo!$C$3:$C$862,tabItens[[#This Row],[CÓDIGO]],Consumo!$Q$3:$Q$862)</f>
        <v>381</v>
      </c>
      <c r="AT739" s="306">
        <f>SUMIF(Consumo!$C$3:$C$862,tabItens[[#This Row],[CÓDIGO]],Consumo!$Z$3:$Z$862)</f>
        <v>1062</v>
      </c>
      <c r="AU739" s="307">
        <f>SUMIF(Consumo!$C$3:$C$862,tabItens[[#This Row],[CÓDIGO]],Consumo!$AA$3:$AA$862)</f>
        <v>137</v>
      </c>
      <c r="AV739" s="308">
        <f>SUMIF(Consumo!$C$3:$C$862,tabItens[[#This Row],[CÓDIGO]],Consumo!$Y$3:$Y$862)</f>
        <v>88.5</v>
      </c>
      <c r="AW739" s="281">
        <f>tabItens[[#This Row],[QTDE ATUAL]] + tabItens[[#This Row],[RC QTDE]] + tabItens[[#This Row],[AF SALDO]] + tabItens[[#This Row],[Recentes]]</f>
        <v>1495</v>
      </c>
      <c r="AX739" s="309">
        <v>0</v>
      </c>
      <c r="AY739" s="309">
        <v>0</v>
      </c>
      <c r="AZ739" s="309">
        <f>IF(ISBLANK(tabItens[[#This Row],[CÓDIGO]]),"",tabItens[[#This Row],[PontoMês]] * (AZ$2+tabItens[[#This Row],[PontoQtM]]))</f>
        <v>0</v>
      </c>
      <c r="BA739" s="308">
        <f>tabItens[[#This Row],[PontoPed]] - tabItens[[#This Row],[Saldo]] + (1/10)</f>
        <v>-1494.9</v>
      </c>
      <c r="BB739" s="308">
        <f xml:space="preserve"> tabItens[[#This Row],[PontoMês]] * BB$2 - tabItens[[#This Row],[QTDE ATUAL]] - (1/10)</f>
        <v>-1495.1</v>
      </c>
      <c r="BC739" s="310">
        <f>IF( tabItens[[#This Row],[PontoPed]]&gt;0, IF(tabItens[[#This Row],[PontoPed]]&lt;1, 1, IF( tabItens[[#This Row],[Saldo]]&gt;tabItens[[#This Row],[PontoPed]], 0, (tabItens[[#This Row],[PontoPed]]-tabItens[[#This Row],[Saldo]])/tabItens[[#This Row],[PontoPed]] ) ), 0 )</f>
        <v>0</v>
      </c>
      <c r="BD739" s="311">
        <f>ROUNDDOWN(IF( OR( AND(tabItens[[#This Row],[PontoPed]]&lt;tabItens[[#This Row],[Saldo]],tabItens[[#This Row],[Saldo]]&gt;0), tabItens[[#This Row],[PontoPed]]=0), 99, IF(AND(tabItens[[#This Row],[Saldo]]=0,tabItens[[#This Row],[PontoPed]]&gt;0), 0, (1-tabItens[[#This Row],[PctAb]])*10 ) ),0)</f>
        <v>99</v>
      </c>
      <c r="BE739" s="312">
        <f>MAX(ROUNDDOWN( IF(tabItens[[#This Row],[Abaixo]] &gt; 0,   tabItens[[#This Row],[Abaixo]] + (tabItens[[#This Row],[PontoMês]] * IF( OR( ISBLANK(tabItens[[#This Row],[ATA Nº/ANO]]), tabItens[[#This Row],[ATA Nº/ANO]] = ""),BE$2,BE$1)),0),0),0)</f>
        <v>0</v>
      </c>
      <c r="BF73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39" s="313">
        <f>SUMIF(Consumo!$C$3:$C$862,tabItens[[#This Row],[CÓDIGO]],Consumo!$E$3:$E$862)</f>
        <v>0</v>
      </c>
      <c r="BH739" s="314">
        <f>IF(AND(tabItens[[#This Row],[Pend]] &gt; 0,tabItens[[#This Row],[Consumo]] &lt;&gt; 0), tabItens[[#This Row],[Pend]] / tabItens[[#This Row],[Consumo]], 0 )</f>
        <v>0</v>
      </c>
      <c r="BI739" s="313"/>
      <c r="BJ739" s="313"/>
      <c r="BK739" s="315" t="s">
        <v>907</v>
      </c>
    </row>
    <row r="740" spans="1:63" x14ac:dyDescent="0.3">
      <c r="A740" s="336">
        <v>105113</v>
      </c>
      <c r="B740" s="277" t="s">
        <v>1657</v>
      </c>
      <c r="C740" s="337" t="s">
        <v>264</v>
      </c>
      <c r="D740" s="338">
        <v>33.869999999999997</v>
      </c>
      <c r="E740" s="339"/>
      <c r="F740" s="339"/>
      <c r="G740" s="339" t="s">
        <v>892</v>
      </c>
      <c r="H740" s="281">
        <v>5</v>
      </c>
      <c r="I740" s="340">
        <v>103003</v>
      </c>
      <c r="J740" s="341">
        <v>33.869999999999997</v>
      </c>
      <c r="K740" s="342"/>
      <c r="L740" s="285">
        <f>IF(tabItens[[#This Row],[Média]] &gt; 0, tabItens[[#This Row],[QTDE ATUAL]] / tabItens[[#This Row],[Média]],999.9)</f>
        <v>999.9</v>
      </c>
      <c r="M740" s="286">
        <v>0</v>
      </c>
      <c r="N740" s="287">
        <f>tabItens[[#This Row],[VALOR UNIT.]] * tabItens[[#This Row],[LC]]</f>
        <v>0</v>
      </c>
      <c r="O740" s="344"/>
      <c r="P740" s="289"/>
      <c r="Q740" s="345"/>
      <c r="R740" s="343"/>
      <c r="S740" s="346"/>
      <c r="T740" s="292">
        <f>ROUNDDOWN(IFERROR(tabItens[[#This Row],[ATA DT.VALID.]] - $D$1,0) / 30,0)</f>
        <v>-1507</v>
      </c>
      <c r="U740" s="277" t="s">
        <v>1601</v>
      </c>
      <c r="V740" s="293">
        <v>1</v>
      </c>
      <c r="W740" s="294" t="s">
        <v>2109</v>
      </c>
      <c r="X740" s="295">
        <v>54</v>
      </c>
      <c r="Y740" s="296">
        <v>19</v>
      </c>
      <c r="Z740" s="297"/>
      <c r="AA740" s="298"/>
      <c r="AB740" s="299"/>
      <c r="AC740" s="299"/>
      <c r="AD740" s="298"/>
      <c r="AE740" s="299"/>
      <c r="AF740" s="292"/>
      <c r="AG740" s="300" t="s">
        <v>904</v>
      </c>
      <c r="AH740" s="301"/>
      <c r="AI740" s="292">
        <v>0</v>
      </c>
      <c r="AJ740" s="301">
        <v>42772</v>
      </c>
      <c r="AK740" s="301">
        <v>39499</v>
      </c>
      <c r="AL740" s="301">
        <v>42706</v>
      </c>
      <c r="AM740" s="346"/>
      <c r="AN740" s="339"/>
      <c r="AO740" s="302" t="str">
        <f>_xlfn.IFNA(IF(VLOOKUP(tabItens[[#This Row],[CÓDIGO]],tabExcluirDoEstoque[#Data],1,FALSE),"sim",""),"")</f>
        <v/>
      </c>
      <c r="AP740" s="303" t="str">
        <f ca="1">IF(OR(ISBLANK(tabItens[[#This Row],[ATA DT.VALID.]]),tabItens[[#This Row],[ATA DT.VALID.]]="",tabItens[[#This Row],[ATA DT.VALID.]]=" "),"",IF(TYPE(tabItens[[#This Row],[ATA DT.VALID.]])=1,ROUNDUP((tabItens[[#This Row],[ATA DT.VALID.]]-TODAY())/7,0),""))</f>
        <v/>
      </c>
      <c r="AQ740" s="304"/>
      <c r="AR740" s="305">
        <f>IF(ISBLANK(tabItens[[#This Row],[CÓDIGO]]),"",IFERROR(VLOOKUP(tabItens[[#This Row],[CÓDIGO]],Consumo!$C$3:$AC$862,26,FALSE),0))</f>
        <v>0</v>
      </c>
      <c r="AS740" s="306">
        <f>SUMIF(Consumo!$C$3:$C$862,tabItens[[#This Row],[CÓDIGO]],Consumo!$N$3:$N$862) + SUMIF(Consumo!$C$3:$C$862,tabItens[[#This Row],[CÓDIGO]],Consumo!$O$3:$O$862) + SUMIF(Consumo!$C$3:$C$862,tabItens[[#This Row],[CÓDIGO]],Consumo!$P$3:$P$862) + SUMIF(Consumo!$C$3:$C$862,tabItens[[#This Row],[CÓDIGO]],Consumo!$Q$3:$Q$862)</f>
        <v>0</v>
      </c>
      <c r="AT740" s="306">
        <f>SUMIF(Consumo!$C$3:$C$862,tabItens[[#This Row],[CÓDIGO]],Consumo!$Z$3:$Z$862)</f>
        <v>0</v>
      </c>
      <c r="AU740" s="307">
        <f>SUMIF(Consumo!$C$3:$C$862,tabItens[[#This Row],[CÓDIGO]],Consumo!$AA$3:$AA$862)</f>
        <v>0</v>
      </c>
      <c r="AV740" s="308">
        <f>SUMIF(Consumo!$C$3:$C$862,tabItens[[#This Row],[CÓDIGO]],Consumo!$Y$3:$Y$862)</f>
        <v>0</v>
      </c>
      <c r="AW740" s="281">
        <f>tabItens[[#This Row],[QTDE ATUAL]] + tabItens[[#This Row],[RC QTDE]] + tabItens[[#This Row],[AF SALDO]] + tabItens[[#This Row],[Recentes]]</f>
        <v>5</v>
      </c>
      <c r="AX740" s="309">
        <v>0</v>
      </c>
      <c r="AY740" s="309">
        <v>4</v>
      </c>
      <c r="AZ740" s="309">
        <f>IF(ISBLANK(tabItens[[#This Row],[CÓDIGO]]),"",tabItens[[#This Row],[PontoMês]] * (AZ$2+tabItens[[#This Row],[PontoQtM]]))</f>
        <v>0</v>
      </c>
      <c r="BA740" s="308">
        <f>tabItens[[#This Row],[PontoPed]] - tabItens[[#This Row],[Saldo]] + (1/10)</f>
        <v>-4.9000000000000004</v>
      </c>
      <c r="BB740" s="308">
        <f xml:space="preserve"> tabItens[[#This Row],[PontoMês]] * BB$2 - tabItens[[#This Row],[QTDE ATUAL]] - (1/10)</f>
        <v>-5.0999999999999996</v>
      </c>
      <c r="BC740" s="310">
        <f>IF( tabItens[[#This Row],[PontoPed]]&gt;0, IF(tabItens[[#This Row],[PontoPed]]&lt;1, 1, IF( tabItens[[#This Row],[Saldo]]&gt;tabItens[[#This Row],[PontoPed]], 0, (tabItens[[#This Row],[PontoPed]]-tabItens[[#This Row],[Saldo]])/tabItens[[#This Row],[PontoPed]] ) ), 0 )</f>
        <v>0</v>
      </c>
      <c r="BD740" s="311">
        <f>ROUNDDOWN(IF( OR( AND(tabItens[[#This Row],[PontoPed]]&lt;tabItens[[#This Row],[Saldo]],tabItens[[#This Row],[Saldo]]&gt;0), tabItens[[#This Row],[PontoPed]]=0), 99, IF(AND(tabItens[[#This Row],[Saldo]]=0,tabItens[[#This Row],[PontoPed]]&gt;0), 0, (1-tabItens[[#This Row],[PctAb]])*10 ) ),0)</f>
        <v>99</v>
      </c>
      <c r="BE740" s="312">
        <f>MAX(ROUNDDOWN( IF(tabItens[[#This Row],[Abaixo]] &gt; 0,   tabItens[[#This Row],[Abaixo]] + (tabItens[[#This Row],[PontoMês]] * IF( OR( ISBLANK(tabItens[[#This Row],[ATA Nº/ANO]]), tabItens[[#This Row],[ATA Nº/ANO]] = ""),BE$2,BE$1)),0),0),0)</f>
        <v>0</v>
      </c>
      <c r="BF74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0" s="313">
        <f>SUMIF(Consumo!$C$3:$C$862,tabItens[[#This Row],[CÓDIGO]],Consumo!$E$3:$E$862)</f>
        <v>0</v>
      </c>
      <c r="BH740" s="314">
        <f>IF(AND(tabItens[[#This Row],[Pend]] &gt; 0,tabItens[[#This Row],[Consumo]] &lt;&gt; 0), tabItens[[#This Row],[Pend]] / tabItens[[#This Row],[Consumo]], 0 )</f>
        <v>0</v>
      </c>
      <c r="BI740" s="313"/>
      <c r="BJ740" s="313"/>
      <c r="BK740" s="315" t="s">
        <v>907</v>
      </c>
    </row>
    <row r="741" spans="1:63" x14ac:dyDescent="0.3">
      <c r="A741" s="336">
        <v>142982</v>
      </c>
      <c r="B741" s="277" t="s">
        <v>2079</v>
      </c>
      <c r="C741" s="337" t="s">
        <v>264</v>
      </c>
      <c r="D741" s="338">
        <v>233</v>
      </c>
      <c r="E741" s="339"/>
      <c r="F741" s="339"/>
      <c r="G741" s="339" t="s">
        <v>892</v>
      </c>
      <c r="H741" s="281">
        <v>0</v>
      </c>
      <c r="I741" s="340">
        <v>103003</v>
      </c>
      <c r="J741" s="341">
        <v>233</v>
      </c>
      <c r="K741" s="342">
        <v>63</v>
      </c>
      <c r="L741" s="285">
        <f>IF(tabItens[[#This Row],[Média]] &gt; 0, tabItens[[#This Row],[QTDE ATUAL]] / tabItens[[#This Row],[Média]],999.9)</f>
        <v>0</v>
      </c>
      <c r="M741" s="286">
        <v>0</v>
      </c>
      <c r="N741" s="287">
        <f>tabItens[[#This Row],[VALOR UNIT.]] * tabItens[[#This Row],[LC]]</f>
        <v>0</v>
      </c>
      <c r="O741" s="344"/>
      <c r="P741" s="289"/>
      <c r="Q741" s="345"/>
      <c r="R741" s="343"/>
      <c r="S741" s="346"/>
      <c r="T741" s="292">
        <f>ROUNDDOWN(IFERROR(tabItens[[#This Row],[ATA DT.VALID.]] - $D$1,0) / 30,0)</f>
        <v>-1507</v>
      </c>
      <c r="U741" s="277" t="s">
        <v>2080</v>
      </c>
      <c r="V741" s="293">
        <v>1</v>
      </c>
      <c r="W741" s="294"/>
      <c r="X741" s="295">
        <v>55</v>
      </c>
      <c r="Y741" s="296">
        <v>6</v>
      </c>
      <c r="Z741" s="297">
        <v>2956</v>
      </c>
      <c r="AA741" s="298">
        <v>2023</v>
      </c>
      <c r="AB741" s="299">
        <v>100</v>
      </c>
      <c r="AC741" s="299"/>
      <c r="AD741" s="298"/>
      <c r="AE741" s="299"/>
      <c r="AF741" s="292"/>
      <c r="AG741" s="300" t="s">
        <v>904</v>
      </c>
      <c r="AH741" s="301"/>
      <c r="AI741" s="292">
        <v>24</v>
      </c>
      <c r="AJ741" s="301">
        <v>44909</v>
      </c>
      <c r="AK741" s="301">
        <v>44428</v>
      </c>
      <c r="AL741" s="301">
        <v>44845</v>
      </c>
      <c r="AM741" s="346"/>
      <c r="AN741" s="339"/>
      <c r="AO741" s="302" t="str">
        <f>_xlfn.IFNA(IF(VLOOKUP(tabItens[[#This Row],[CÓDIGO]],tabExcluirDoEstoque[#Data],1,FALSE),"sim",""),"")</f>
        <v/>
      </c>
      <c r="AP741" s="303" t="str">
        <f ca="1">IF(OR(ISBLANK(tabItens[[#This Row],[ATA DT.VALID.]]),tabItens[[#This Row],[ATA DT.VALID.]]="",tabItens[[#This Row],[ATA DT.VALID.]]=" "),"",IF(TYPE(tabItens[[#This Row],[ATA DT.VALID.]])=1,ROUNDUP((tabItens[[#This Row],[ATA DT.VALID.]]-TODAY())/7,0),""))</f>
        <v/>
      </c>
      <c r="AQ741" s="304"/>
      <c r="AR741" s="305" t="str">
        <f>IF(ISBLANK(tabItens[[#This Row],[CÓDIGO]]),"",IFERROR(VLOOKUP(tabItens[[#This Row],[CÓDIGO]],Consumo!$C$3:$AC$862,26,FALSE),0))</f>
        <v>07.2023</v>
      </c>
      <c r="AS741" s="306">
        <f>SUMIF(Consumo!$C$3:$C$862,tabItens[[#This Row],[CÓDIGO]],Consumo!$N$3:$N$862) + SUMIF(Consumo!$C$3:$C$862,tabItens[[#This Row],[CÓDIGO]],Consumo!$O$3:$O$862) + SUMIF(Consumo!$C$3:$C$862,tabItens[[#This Row],[CÓDIGO]],Consumo!$P$3:$P$862) + SUMIF(Consumo!$C$3:$C$862,tabItens[[#This Row],[CÓDIGO]],Consumo!$Q$3:$Q$862)</f>
        <v>4</v>
      </c>
      <c r="AT741" s="306">
        <f>SUMIF(Consumo!$C$3:$C$862,tabItens[[#This Row],[CÓDIGO]],Consumo!$Z$3:$Z$862)</f>
        <v>87</v>
      </c>
      <c r="AU741" s="307">
        <f>SUMIF(Consumo!$C$3:$C$862,tabItens[[#This Row],[CÓDIGO]],Consumo!$AA$3:$AA$862)</f>
        <v>16</v>
      </c>
      <c r="AV741" s="308">
        <f>SUMIF(Consumo!$C$3:$C$862,tabItens[[#This Row],[CÓDIGO]],Consumo!$Y$3:$Y$862)</f>
        <v>7.25</v>
      </c>
      <c r="AW741" s="281">
        <f>tabItens[[#This Row],[QTDE ATUAL]] + tabItens[[#This Row],[RC QTDE]] + tabItens[[#This Row],[AF SALDO]] + tabItens[[#This Row],[Recentes]]</f>
        <v>100</v>
      </c>
      <c r="AX741" s="309">
        <v>0</v>
      </c>
      <c r="AY741" s="309">
        <v>0</v>
      </c>
      <c r="AZ741" s="309">
        <f>IF(ISBLANK(tabItens[[#This Row],[CÓDIGO]]),"",tabItens[[#This Row],[PontoMês]] * (AZ$2+tabItens[[#This Row],[PontoQtM]]))</f>
        <v>0</v>
      </c>
      <c r="BA741" s="308">
        <f>tabItens[[#This Row],[PontoPed]] - tabItens[[#This Row],[Saldo]] + (1/10)</f>
        <v>-99.9</v>
      </c>
      <c r="BB741" s="308">
        <f xml:space="preserve"> tabItens[[#This Row],[PontoMês]] * BB$2 - tabItens[[#This Row],[QTDE ATUAL]] - (1/10)</f>
        <v>-0.1</v>
      </c>
      <c r="BC741" s="310">
        <f>IF( tabItens[[#This Row],[PontoPed]]&gt;0, IF(tabItens[[#This Row],[PontoPed]]&lt;1, 1, IF( tabItens[[#This Row],[Saldo]]&gt;tabItens[[#This Row],[PontoPed]], 0, (tabItens[[#This Row],[PontoPed]]-tabItens[[#This Row],[Saldo]])/tabItens[[#This Row],[PontoPed]] ) ), 0 )</f>
        <v>0</v>
      </c>
      <c r="BD741" s="311">
        <f>ROUNDDOWN(IF( OR( AND(tabItens[[#This Row],[PontoPed]]&lt;tabItens[[#This Row],[Saldo]],tabItens[[#This Row],[Saldo]]&gt;0), tabItens[[#This Row],[PontoPed]]=0), 99, IF(AND(tabItens[[#This Row],[Saldo]]=0,tabItens[[#This Row],[PontoPed]]&gt;0), 0, (1-tabItens[[#This Row],[PctAb]])*10 ) ),0)</f>
        <v>99</v>
      </c>
      <c r="BE741" s="312">
        <f>MAX(ROUNDDOWN( IF(tabItens[[#This Row],[Abaixo]] &gt; 0,   tabItens[[#This Row],[Abaixo]] + (tabItens[[#This Row],[PontoMês]] * IF( OR( ISBLANK(tabItens[[#This Row],[ATA Nº/ANO]]), tabItens[[#This Row],[ATA Nº/ANO]] = ""),BE$2,BE$1)),0),0),0)</f>
        <v>0</v>
      </c>
      <c r="BF74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1" s="313">
        <f>SUMIF(Consumo!$C$3:$C$862,tabItens[[#This Row],[CÓDIGO]],Consumo!$E$3:$E$862)</f>
        <v>16</v>
      </c>
      <c r="BH741" s="314">
        <f>IF(AND(tabItens[[#This Row],[Pend]] &gt; 0,tabItens[[#This Row],[Consumo]] &lt;&gt; 0), tabItens[[#This Row],[Pend]] / tabItens[[#This Row],[Consumo]], 0 )</f>
        <v>0.18390804597701149</v>
      </c>
      <c r="BI741" s="313"/>
      <c r="BJ741" s="313"/>
      <c r="BK741" s="315" t="s">
        <v>907</v>
      </c>
    </row>
    <row r="742" spans="1:63" x14ac:dyDescent="0.3">
      <c r="A742" s="336">
        <v>45637</v>
      </c>
      <c r="B742" s="277" t="s">
        <v>1330</v>
      </c>
      <c r="C742" s="337" t="s">
        <v>264</v>
      </c>
      <c r="D742" s="338">
        <v>25.64</v>
      </c>
      <c r="E742" s="339"/>
      <c r="F742" s="339"/>
      <c r="G742" s="339" t="s">
        <v>892</v>
      </c>
      <c r="H742" s="281">
        <v>787</v>
      </c>
      <c r="I742" s="340">
        <v>103003</v>
      </c>
      <c r="J742" s="341">
        <v>11.99437</v>
      </c>
      <c r="K742" s="342"/>
      <c r="L742" s="285">
        <f>IF(tabItens[[#This Row],[Média]] &gt; 0, tabItens[[#This Row],[QTDE ATUAL]] / tabItens[[#This Row],[Média]],999.9)</f>
        <v>999.9</v>
      </c>
      <c r="M742" s="286">
        <v>0</v>
      </c>
      <c r="N742" s="287">
        <f>tabItens[[#This Row],[VALOR UNIT.]] * tabItens[[#This Row],[LC]]</f>
        <v>0</v>
      </c>
      <c r="O742" s="344"/>
      <c r="P742" s="289"/>
      <c r="Q742" s="345"/>
      <c r="R742" s="343"/>
      <c r="S742" s="346"/>
      <c r="T742" s="292">
        <f>ROUNDDOWN(IFERROR(tabItens[[#This Row],[ATA DT.VALID.]] - $D$1,0) / 30,0)</f>
        <v>-1507</v>
      </c>
      <c r="U742" s="277" t="s">
        <v>1331</v>
      </c>
      <c r="V742" s="293">
        <v>1</v>
      </c>
      <c r="W742" s="294" t="s">
        <v>903</v>
      </c>
      <c r="X742" s="295">
        <v>55</v>
      </c>
      <c r="Y742" s="296">
        <v>9</v>
      </c>
      <c r="Z742" s="297"/>
      <c r="AA742" s="298"/>
      <c r="AB742" s="299"/>
      <c r="AC742" s="299"/>
      <c r="AD742" s="298"/>
      <c r="AE742" s="299"/>
      <c r="AF742" s="292"/>
      <c r="AG742" s="300" t="s">
        <v>904</v>
      </c>
      <c r="AH742" s="301"/>
      <c r="AI742" s="292">
        <v>0</v>
      </c>
      <c r="AJ742" s="301">
        <v>39846</v>
      </c>
      <c r="AK742" s="301" t="s">
        <v>892</v>
      </c>
      <c r="AL742" s="301">
        <v>39798</v>
      </c>
      <c r="AM742" s="346"/>
      <c r="AN742" s="339"/>
      <c r="AO742" s="302" t="str">
        <f>_xlfn.IFNA(IF(VLOOKUP(tabItens[[#This Row],[CÓDIGO]],tabExcluirDoEstoque[#Data],1,FALSE),"sim",""),"")</f>
        <v/>
      </c>
      <c r="AP742" s="303" t="str">
        <f ca="1">IF(OR(ISBLANK(tabItens[[#This Row],[ATA DT.VALID.]]),tabItens[[#This Row],[ATA DT.VALID.]]="",tabItens[[#This Row],[ATA DT.VALID.]]=" "),"",IF(TYPE(tabItens[[#This Row],[ATA DT.VALID.]])=1,ROUNDUP((tabItens[[#This Row],[ATA DT.VALID.]]-TODAY())/7,0),""))</f>
        <v/>
      </c>
      <c r="AQ742" s="304"/>
      <c r="AR742" s="305">
        <f>IF(ISBLANK(tabItens[[#This Row],[CÓDIGO]]),"",IFERROR(VLOOKUP(tabItens[[#This Row],[CÓDIGO]],Consumo!$C$3:$AC$862,26,FALSE),0))</f>
        <v>0</v>
      </c>
      <c r="AS742" s="306">
        <f>SUMIF(Consumo!$C$3:$C$862,tabItens[[#This Row],[CÓDIGO]],Consumo!$N$3:$N$862) + SUMIF(Consumo!$C$3:$C$862,tabItens[[#This Row],[CÓDIGO]],Consumo!$O$3:$O$862) + SUMIF(Consumo!$C$3:$C$862,tabItens[[#This Row],[CÓDIGO]],Consumo!$P$3:$P$862) + SUMIF(Consumo!$C$3:$C$862,tabItens[[#This Row],[CÓDIGO]],Consumo!$Q$3:$Q$862)</f>
        <v>0</v>
      </c>
      <c r="AT742" s="306">
        <f>SUMIF(Consumo!$C$3:$C$862,tabItens[[#This Row],[CÓDIGO]],Consumo!$Z$3:$Z$862)</f>
        <v>0</v>
      </c>
      <c r="AU742" s="307">
        <f>SUMIF(Consumo!$C$3:$C$862,tabItens[[#This Row],[CÓDIGO]],Consumo!$AA$3:$AA$862)</f>
        <v>0</v>
      </c>
      <c r="AV742" s="308">
        <f>SUMIF(Consumo!$C$3:$C$862,tabItens[[#This Row],[CÓDIGO]],Consumo!$Y$3:$Y$862)</f>
        <v>0</v>
      </c>
      <c r="AW742" s="281">
        <f>tabItens[[#This Row],[QTDE ATUAL]] + tabItens[[#This Row],[RC QTDE]] + tabItens[[#This Row],[AF SALDO]] + tabItens[[#This Row],[Recentes]]</f>
        <v>787</v>
      </c>
      <c r="AX742" s="309">
        <v>2</v>
      </c>
      <c r="AY742" s="309">
        <v>4</v>
      </c>
      <c r="AZ742" s="309">
        <f>IF(ISBLANK(tabItens[[#This Row],[CÓDIGO]]),"",tabItens[[#This Row],[PontoMês]] * (AZ$2+tabItens[[#This Row],[PontoQtM]]))</f>
        <v>8</v>
      </c>
      <c r="BA742" s="308">
        <f>tabItens[[#This Row],[PontoPed]] - tabItens[[#This Row],[Saldo]] + (1/10)</f>
        <v>-778.9</v>
      </c>
      <c r="BB742" s="308">
        <f xml:space="preserve"> tabItens[[#This Row],[PontoMês]] * BB$2 - tabItens[[#This Row],[QTDE ATUAL]] - (1/10)</f>
        <v>-785.1</v>
      </c>
      <c r="BC742" s="310">
        <f>IF( tabItens[[#This Row],[PontoPed]]&gt;0, IF(tabItens[[#This Row],[PontoPed]]&lt;1, 1, IF( tabItens[[#This Row],[Saldo]]&gt;tabItens[[#This Row],[PontoPed]], 0, (tabItens[[#This Row],[PontoPed]]-tabItens[[#This Row],[Saldo]])/tabItens[[#This Row],[PontoPed]] ) ), 0 )</f>
        <v>0</v>
      </c>
      <c r="BD742" s="311">
        <f>ROUNDDOWN(IF( OR( AND(tabItens[[#This Row],[PontoPed]]&lt;tabItens[[#This Row],[Saldo]],tabItens[[#This Row],[Saldo]]&gt;0), tabItens[[#This Row],[PontoPed]]=0), 99, IF(AND(tabItens[[#This Row],[Saldo]]=0,tabItens[[#This Row],[PontoPed]]&gt;0), 0, (1-tabItens[[#This Row],[PctAb]])*10 ) ),0)</f>
        <v>99</v>
      </c>
      <c r="BE742" s="312">
        <f>MAX(ROUNDDOWN( IF(tabItens[[#This Row],[Abaixo]] &gt; 0,   tabItens[[#This Row],[Abaixo]] + (tabItens[[#This Row],[PontoMês]] * IF( OR( ISBLANK(tabItens[[#This Row],[ATA Nº/ANO]]), tabItens[[#This Row],[ATA Nº/ANO]] = ""),BE$2,BE$1)),0),0),0)</f>
        <v>0</v>
      </c>
      <c r="BF74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2" s="313">
        <f>SUMIF(Consumo!$C$3:$C$862,tabItens[[#This Row],[CÓDIGO]],Consumo!$E$3:$E$862)</f>
        <v>0</v>
      </c>
      <c r="BH742" s="314">
        <f>IF(AND(tabItens[[#This Row],[Pend]] &gt; 0,tabItens[[#This Row],[Consumo]] &lt;&gt; 0), tabItens[[#This Row],[Pend]] / tabItens[[#This Row],[Consumo]], 0 )</f>
        <v>0</v>
      </c>
      <c r="BI742" s="313"/>
      <c r="BJ742" s="313"/>
      <c r="BK742" s="315" t="s">
        <v>907</v>
      </c>
    </row>
    <row r="743" spans="1:63" x14ac:dyDescent="0.3">
      <c r="A743" s="336">
        <v>72184</v>
      </c>
      <c r="B743" s="277" t="s">
        <v>1445</v>
      </c>
      <c r="C743" s="337" t="s">
        <v>264</v>
      </c>
      <c r="D743" s="338">
        <v>1.8</v>
      </c>
      <c r="E743" s="339"/>
      <c r="F743" s="339"/>
      <c r="G743" s="339" t="s">
        <v>892</v>
      </c>
      <c r="H743" s="281">
        <v>5812</v>
      </c>
      <c r="I743" s="340">
        <v>103003</v>
      </c>
      <c r="J743" s="341">
        <v>1.8</v>
      </c>
      <c r="K743" s="342">
        <v>905</v>
      </c>
      <c r="L743" s="285">
        <f>IF(tabItens[[#This Row],[Média]] &gt; 0, tabItens[[#This Row],[QTDE ATUAL]] / tabItens[[#This Row],[Média]],999.9)</f>
        <v>66.486177311725456</v>
      </c>
      <c r="M743" s="286">
        <v>0</v>
      </c>
      <c r="N743" s="287">
        <f>tabItens[[#This Row],[VALOR UNIT.]] * tabItens[[#This Row],[LC]]</f>
        <v>0</v>
      </c>
      <c r="O743" s="344"/>
      <c r="P743" s="289"/>
      <c r="Q743" s="345"/>
      <c r="R743" s="343"/>
      <c r="S743" s="346"/>
      <c r="T743" s="292">
        <f>ROUNDDOWN(IFERROR(tabItens[[#This Row],[ATA DT.VALID.]] - $D$1,0) / 30,0)</f>
        <v>-1507</v>
      </c>
      <c r="U743" s="277" t="s">
        <v>1446</v>
      </c>
      <c r="V743" s="293">
        <v>1</v>
      </c>
      <c r="W743" s="294" t="s">
        <v>2103</v>
      </c>
      <c r="X743" s="295">
        <v>55</v>
      </c>
      <c r="Y743" s="296">
        <v>16</v>
      </c>
      <c r="Z743" s="297"/>
      <c r="AA743" s="298"/>
      <c r="AB743" s="299"/>
      <c r="AC743" s="299"/>
      <c r="AD743" s="298"/>
      <c r="AE743" s="299"/>
      <c r="AF743" s="292"/>
      <c r="AG743" s="300" t="s">
        <v>904</v>
      </c>
      <c r="AH743" s="301"/>
      <c r="AI743" s="292">
        <v>332</v>
      </c>
      <c r="AJ743" s="301">
        <v>45189</v>
      </c>
      <c r="AK743" s="301" t="s">
        <v>892</v>
      </c>
      <c r="AL743" s="301">
        <v>45167</v>
      </c>
      <c r="AM743" s="346"/>
      <c r="AN743" s="339"/>
      <c r="AO743" s="302" t="str">
        <f>_xlfn.IFNA(IF(VLOOKUP(tabItens[[#This Row],[CÓDIGO]],tabExcluirDoEstoque[#Data],1,FALSE),"sim",""),"")</f>
        <v/>
      </c>
      <c r="AP743" s="303" t="str">
        <f ca="1">IF(OR(ISBLANK(tabItens[[#This Row],[ATA DT.VALID.]]),tabItens[[#This Row],[ATA DT.VALID.]]="",tabItens[[#This Row],[ATA DT.VALID.]]=" "),"",IF(TYPE(tabItens[[#This Row],[ATA DT.VALID.]])=1,ROUNDUP((tabItens[[#This Row],[ATA DT.VALID.]]-TODAY())/7,0),""))</f>
        <v/>
      </c>
      <c r="AQ743" s="304"/>
      <c r="AR743" s="305" t="str">
        <f>IF(ISBLANK(tabItens[[#This Row],[CÓDIGO]]),"",IFERROR(VLOOKUP(tabItens[[#This Row],[CÓDIGO]],Consumo!$C$3:$AC$862,26,FALSE),0))</f>
        <v>09.2023</v>
      </c>
      <c r="AS743" s="306">
        <f>SUMIF(Consumo!$C$3:$C$862,tabItens[[#This Row],[CÓDIGO]],Consumo!$N$3:$N$862) + SUMIF(Consumo!$C$3:$C$862,tabItens[[#This Row],[CÓDIGO]],Consumo!$O$3:$O$862) + SUMIF(Consumo!$C$3:$C$862,tabItens[[#This Row],[CÓDIGO]],Consumo!$P$3:$P$862) + SUMIF(Consumo!$C$3:$C$862,tabItens[[#This Row],[CÓDIGO]],Consumo!$Q$3:$Q$862)</f>
        <v>238</v>
      </c>
      <c r="AT743" s="306">
        <f>SUMIF(Consumo!$C$3:$C$862,tabItens[[#This Row],[CÓDIGO]],Consumo!$Z$3:$Z$862)</f>
        <v>1072</v>
      </c>
      <c r="AU743" s="307">
        <f>SUMIF(Consumo!$C$3:$C$862,tabItens[[#This Row],[CÓDIGO]],Consumo!$AA$3:$AA$862)</f>
        <v>290</v>
      </c>
      <c r="AV743" s="308">
        <f>SUMIF(Consumo!$C$3:$C$862,tabItens[[#This Row],[CÓDIGO]],Consumo!$Y$3:$Y$862)</f>
        <v>87.416666666666671</v>
      </c>
      <c r="AW743" s="281">
        <f>tabItens[[#This Row],[QTDE ATUAL]] + tabItens[[#This Row],[RC QTDE]] + tabItens[[#This Row],[AF SALDO]] + tabItens[[#This Row],[Recentes]]</f>
        <v>5812</v>
      </c>
      <c r="AX743" s="309">
        <v>41</v>
      </c>
      <c r="AY743" s="309">
        <v>4</v>
      </c>
      <c r="AZ743" s="309">
        <f>IF(ISBLANK(tabItens[[#This Row],[CÓDIGO]]),"",tabItens[[#This Row],[PontoMês]] * (AZ$2+tabItens[[#This Row],[PontoQtM]]))</f>
        <v>164</v>
      </c>
      <c r="BA743" s="308">
        <f>tabItens[[#This Row],[PontoPed]] - tabItens[[#This Row],[Saldo]] + (1/10)</f>
        <v>-5647.9</v>
      </c>
      <c r="BB743" s="308">
        <f xml:space="preserve"> tabItens[[#This Row],[PontoMês]] * BB$2 - tabItens[[#This Row],[QTDE ATUAL]] - (1/10)</f>
        <v>-5771.1</v>
      </c>
      <c r="BC743" s="310">
        <f>IF( tabItens[[#This Row],[PontoPed]]&gt;0, IF(tabItens[[#This Row],[PontoPed]]&lt;1, 1, IF( tabItens[[#This Row],[Saldo]]&gt;tabItens[[#This Row],[PontoPed]], 0, (tabItens[[#This Row],[PontoPed]]-tabItens[[#This Row],[Saldo]])/tabItens[[#This Row],[PontoPed]] ) ), 0 )</f>
        <v>0</v>
      </c>
      <c r="BD743" s="311">
        <f>ROUNDDOWN(IF( OR( AND(tabItens[[#This Row],[PontoPed]]&lt;tabItens[[#This Row],[Saldo]],tabItens[[#This Row],[Saldo]]&gt;0), tabItens[[#This Row],[PontoPed]]=0), 99, IF(AND(tabItens[[#This Row],[Saldo]]=0,tabItens[[#This Row],[PontoPed]]&gt;0), 0, (1-tabItens[[#This Row],[PctAb]])*10 ) ),0)</f>
        <v>99</v>
      </c>
      <c r="BE743" s="312">
        <f>MAX(ROUNDDOWN( IF(tabItens[[#This Row],[Abaixo]] &gt; 0,   tabItens[[#This Row],[Abaixo]] + (tabItens[[#This Row],[PontoMês]] * IF( OR( ISBLANK(tabItens[[#This Row],[ATA Nº/ANO]]), tabItens[[#This Row],[ATA Nº/ANO]] = ""),BE$2,BE$1)),0),0),0)</f>
        <v>0</v>
      </c>
      <c r="BF74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3" s="313">
        <f>SUMIF(Consumo!$C$3:$C$862,tabItens[[#This Row],[CÓDIGO]],Consumo!$E$3:$E$862)</f>
        <v>74</v>
      </c>
      <c r="BH743" s="314">
        <f>IF(AND(tabItens[[#This Row],[Pend]] &gt; 0,tabItens[[#This Row],[Consumo]] &lt;&gt; 0), tabItens[[#This Row],[Pend]] / tabItens[[#This Row],[Consumo]], 0 )</f>
        <v>6.9029850746268662E-2</v>
      </c>
      <c r="BI743" s="313"/>
      <c r="BJ743" s="313"/>
      <c r="BK743" s="315" t="s">
        <v>907</v>
      </c>
    </row>
    <row r="744" spans="1:63" x14ac:dyDescent="0.3">
      <c r="A744" s="336">
        <v>110889</v>
      </c>
      <c r="B744" s="277" t="s">
        <v>1715</v>
      </c>
      <c r="C744" s="337" t="s">
        <v>273</v>
      </c>
      <c r="D744" s="338">
        <v>27.99</v>
      </c>
      <c r="E744" s="339"/>
      <c r="F744" s="339"/>
      <c r="G744" s="339" t="s">
        <v>892</v>
      </c>
      <c r="H744" s="281">
        <v>80</v>
      </c>
      <c r="I744" s="340">
        <v>103003</v>
      </c>
      <c r="J744" s="341">
        <v>27.99</v>
      </c>
      <c r="K744" s="342">
        <v>220</v>
      </c>
      <c r="L744" s="285">
        <f>IF(tabItens[[#This Row],[Média]] &gt; 0, tabItens[[#This Row],[QTDE ATUAL]] / tabItens[[#This Row],[Média]],999.9)</f>
        <v>6.6206896551724137</v>
      </c>
      <c r="M744" s="286">
        <v>0</v>
      </c>
      <c r="N744" s="287">
        <f>tabItens[[#This Row],[VALOR UNIT.]] * tabItens[[#This Row],[LC]]</f>
        <v>0</v>
      </c>
      <c r="O744" s="344"/>
      <c r="P744" s="289"/>
      <c r="Q744" s="345"/>
      <c r="R744" s="343"/>
      <c r="S744" s="346"/>
      <c r="T744" s="292">
        <f>ROUNDDOWN(IFERROR(tabItens[[#This Row],[ATA DT.VALID.]] - $D$1,0) / 30,0)</f>
        <v>-1507</v>
      </c>
      <c r="U744" s="277" t="s">
        <v>1716</v>
      </c>
      <c r="V744" s="293">
        <v>1</v>
      </c>
      <c r="W744" s="294" t="s">
        <v>903</v>
      </c>
      <c r="X744" s="295">
        <v>55</v>
      </c>
      <c r="Y744" s="296">
        <v>19</v>
      </c>
      <c r="Z744" s="297" t="s">
        <v>2108</v>
      </c>
      <c r="AA744" s="298">
        <v>2023</v>
      </c>
      <c r="AB744" s="299">
        <v>300</v>
      </c>
      <c r="AC744" s="299"/>
      <c r="AD744" s="298"/>
      <c r="AE744" s="299"/>
      <c r="AF744" s="292"/>
      <c r="AG744" s="300" t="s">
        <v>904</v>
      </c>
      <c r="AH744" s="301"/>
      <c r="AI744" s="292">
        <v>74</v>
      </c>
      <c r="AJ744" s="301">
        <v>40288</v>
      </c>
      <c r="AK744" s="301">
        <v>39944</v>
      </c>
      <c r="AL744" s="301">
        <v>40252</v>
      </c>
      <c r="AM744" s="346"/>
      <c r="AN744" s="339"/>
      <c r="AO744" s="302" t="str">
        <f>_xlfn.IFNA(IF(VLOOKUP(tabItens[[#This Row],[CÓDIGO]],tabExcluirDoEstoque[#Data],1,FALSE),"sim",""),"")</f>
        <v/>
      </c>
      <c r="AP744" s="303" t="str">
        <f ca="1">IF(OR(ISBLANK(tabItens[[#This Row],[ATA DT.VALID.]]),tabItens[[#This Row],[ATA DT.VALID.]]="",tabItens[[#This Row],[ATA DT.VALID.]]=" "),"",IF(TYPE(tabItens[[#This Row],[ATA DT.VALID.]])=1,ROUNDUP((tabItens[[#This Row],[ATA DT.VALID.]]-TODAY())/7,0),""))</f>
        <v/>
      </c>
      <c r="AQ744" s="304"/>
      <c r="AR744" s="305" t="str">
        <f>IF(ISBLANK(tabItens[[#This Row],[CÓDIGO]]),"",IFERROR(VLOOKUP(tabItens[[#This Row],[CÓDIGO]],Consumo!$C$3:$AC$862,26,FALSE),0))</f>
        <v>11.2022</v>
      </c>
      <c r="AS744" s="306">
        <f>SUMIF(Consumo!$C$3:$C$862,tabItens[[#This Row],[CÓDIGO]],Consumo!$N$3:$N$862) + SUMIF(Consumo!$C$3:$C$862,tabItens[[#This Row],[CÓDIGO]],Consumo!$O$3:$O$862) + SUMIF(Consumo!$C$3:$C$862,tabItens[[#This Row],[CÓDIGO]],Consumo!$P$3:$P$862) + SUMIF(Consumo!$C$3:$C$862,tabItens[[#This Row],[CÓDIGO]],Consumo!$Q$3:$Q$862)</f>
        <v>0</v>
      </c>
      <c r="AT744" s="306">
        <f>SUMIF(Consumo!$C$3:$C$862,tabItens[[#This Row],[CÓDIGO]],Consumo!$Z$3:$Z$862)</f>
        <v>220</v>
      </c>
      <c r="AU744" s="307">
        <f>SUMIF(Consumo!$C$3:$C$862,tabItens[[#This Row],[CÓDIGO]],Consumo!$AA$3:$AA$862)</f>
        <v>220</v>
      </c>
      <c r="AV744" s="308">
        <f>SUMIF(Consumo!$C$3:$C$862,tabItens[[#This Row],[CÓDIGO]],Consumo!$Y$3:$Y$862)</f>
        <v>12.083333333333334</v>
      </c>
      <c r="AW744" s="281">
        <f>tabItens[[#This Row],[QTDE ATUAL]] + tabItens[[#This Row],[RC QTDE]] + tabItens[[#This Row],[AF SALDO]] + tabItens[[#This Row],[Recentes]]</f>
        <v>380</v>
      </c>
      <c r="AX744" s="309">
        <v>0</v>
      </c>
      <c r="AY744" s="309">
        <v>4</v>
      </c>
      <c r="AZ744" s="309">
        <f>IF(ISBLANK(tabItens[[#This Row],[CÓDIGO]]),"",tabItens[[#This Row],[PontoMês]] * (AZ$2+tabItens[[#This Row],[PontoQtM]]))</f>
        <v>0</v>
      </c>
      <c r="BA744" s="308">
        <f>tabItens[[#This Row],[PontoPed]] - tabItens[[#This Row],[Saldo]] + (1/10)</f>
        <v>-379.9</v>
      </c>
      <c r="BB744" s="308">
        <f xml:space="preserve"> tabItens[[#This Row],[PontoMês]] * BB$2 - tabItens[[#This Row],[QTDE ATUAL]] - (1/10)</f>
        <v>-80.099999999999994</v>
      </c>
      <c r="BC744" s="310">
        <f>IF( tabItens[[#This Row],[PontoPed]]&gt;0, IF(tabItens[[#This Row],[PontoPed]]&lt;1, 1, IF( tabItens[[#This Row],[Saldo]]&gt;tabItens[[#This Row],[PontoPed]], 0, (tabItens[[#This Row],[PontoPed]]-tabItens[[#This Row],[Saldo]])/tabItens[[#This Row],[PontoPed]] ) ), 0 )</f>
        <v>0</v>
      </c>
      <c r="BD744" s="311">
        <f>ROUNDDOWN(IF( OR( AND(tabItens[[#This Row],[PontoPed]]&lt;tabItens[[#This Row],[Saldo]],tabItens[[#This Row],[Saldo]]&gt;0), tabItens[[#This Row],[PontoPed]]=0), 99, IF(AND(tabItens[[#This Row],[Saldo]]=0,tabItens[[#This Row],[PontoPed]]&gt;0), 0, (1-tabItens[[#This Row],[PctAb]])*10 ) ),0)</f>
        <v>99</v>
      </c>
      <c r="BE744" s="312">
        <f>MAX(ROUNDDOWN( IF(tabItens[[#This Row],[Abaixo]] &gt; 0,   tabItens[[#This Row],[Abaixo]] + (tabItens[[#This Row],[PontoMês]] * IF( OR( ISBLANK(tabItens[[#This Row],[ATA Nº/ANO]]), tabItens[[#This Row],[ATA Nº/ANO]] = ""),BE$2,BE$1)),0),0),0)</f>
        <v>0</v>
      </c>
      <c r="BF74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4" s="313">
        <f>SUMIF(Consumo!$C$3:$C$862,tabItens[[#This Row],[CÓDIGO]],Consumo!$E$3:$E$862)</f>
        <v>0</v>
      </c>
      <c r="BH744" s="314">
        <f>IF(AND(tabItens[[#This Row],[Pend]] &gt; 0,tabItens[[#This Row],[Consumo]] &lt;&gt; 0), tabItens[[#This Row],[Pend]] / tabItens[[#This Row],[Consumo]], 0 )</f>
        <v>0</v>
      </c>
      <c r="BI744" s="313"/>
      <c r="BJ744" s="313"/>
      <c r="BK744" s="315" t="s">
        <v>907</v>
      </c>
    </row>
    <row r="745" spans="1:63" x14ac:dyDescent="0.3">
      <c r="A745" s="336">
        <v>123370</v>
      </c>
      <c r="B745" s="277" t="s">
        <v>1799</v>
      </c>
      <c r="C745" s="337" t="s">
        <v>273</v>
      </c>
      <c r="D745" s="338">
        <v>65.45</v>
      </c>
      <c r="E745" s="339"/>
      <c r="F745" s="339"/>
      <c r="G745" s="339" t="s">
        <v>892</v>
      </c>
      <c r="H745" s="281">
        <v>49</v>
      </c>
      <c r="I745" s="340">
        <v>103003</v>
      </c>
      <c r="J745" s="341">
        <v>65.45</v>
      </c>
      <c r="K745" s="342">
        <v>120</v>
      </c>
      <c r="L745" s="285">
        <f>IF(tabItens[[#This Row],[Média]] &gt; 0, tabItens[[#This Row],[QTDE ATUAL]] / tabItens[[#This Row],[Média]],999.9)</f>
        <v>6.7586206896551726</v>
      </c>
      <c r="M745" s="286">
        <v>0</v>
      </c>
      <c r="N745" s="287">
        <f>tabItens[[#This Row],[VALOR UNIT.]] * tabItens[[#This Row],[LC]]</f>
        <v>0</v>
      </c>
      <c r="O745" s="344"/>
      <c r="P745" s="289"/>
      <c r="Q745" s="345"/>
      <c r="R745" s="343"/>
      <c r="S745" s="346"/>
      <c r="T745" s="292">
        <f>ROUNDDOWN(IFERROR(tabItens[[#This Row],[ATA DT.VALID.]] - $D$1,0) / 30,0)</f>
        <v>-1507</v>
      </c>
      <c r="U745" s="277" t="s">
        <v>1716</v>
      </c>
      <c r="V745" s="293">
        <v>1</v>
      </c>
      <c r="W745" s="294" t="s">
        <v>903</v>
      </c>
      <c r="X745" s="295">
        <v>55</v>
      </c>
      <c r="Y745" s="296">
        <v>19</v>
      </c>
      <c r="Z745" s="297"/>
      <c r="AA745" s="298"/>
      <c r="AB745" s="299"/>
      <c r="AC745" s="299"/>
      <c r="AD745" s="298"/>
      <c r="AE745" s="299"/>
      <c r="AF745" s="292"/>
      <c r="AG745" s="300" t="s">
        <v>904</v>
      </c>
      <c r="AH745" s="301"/>
      <c r="AI745" s="292">
        <v>0</v>
      </c>
      <c r="AJ745" s="301">
        <v>42643</v>
      </c>
      <c r="AK745" s="301">
        <v>41101</v>
      </c>
      <c r="AL745" s="301">
        <v>42577</v>
      </c>
      <c r="AM745" s="346"/>
      <c r="AN745" s="339"/>
      <c r="AO745" s="302" t="str">
        <f>_xlfn.IFNA(IF(VLOOKUP(tabItens[[#This Row],[CÓDIGO]],tabExcluirDoEstoque[#Data],1,FALSE),"sim",""),"")</f>
        <v/>
      </c>
      <c r="AP745" s="303" t="str">
        <f ca="1">IF(OR(ISBLANK(tabItens[[#This Row],[ATA DT.VALID.]]),tabItens[[#This Row],[ATA DT.VALID.]]="",tabItens[[#This Row],[ATA DT.VALID.]]=" "),"",IF(TYPE(tabItens[[#This Row],[ATA DT.VALID.]])=1,ROUNDUP((tabItens[[#This Row],[ATA DT.VALID.]]-TODAY())/7,0),""))</f>
        <v/>
      </c>
      <c r="AQ745" s="304"/>
      <c r="AR745" s="305" t="str">
        <f>IF(ISBLANK(tabItens[[#This Row],[CÓDIGO]]),"",IFERROR(VLOOKUP(tabItens[[#This Row],[CÓDIGO]],Consumo!$C$3:$AC$862,26,FALSE),0))</f>
        <v>07.2023</v>
      </c>
      <c r="AS745" s="306">
        <f>SUMIF(Consumo!$C$3:$C$862,tabItens[[#This Row],[CÓDIGO]],Consumo!$N$3:$N$862) + SUMIF(Consumo!$C$3:$C$862,tabItens[[#This Row],[CÓDIGO]],Consumo!$O$3:$O$862) + SUMIF(Consumo!$C$3:$C$862,tabItens[[#This Row],[CÓDIGO]],Consumo!$P$3:$P$862) + SUMIF(Consumo!$C$3:$C$862,tabItens[[#This Row],[CÓDIGO]],Consumo!$Q$3:$Q$862)</f>
        <v>120</v>
      </c>
      <c r="AT745" s="306">
        <f>SUMIF(Consumo!$C$3:$C$862,tabItens[[#This Row],[CÓDIGO]],Consumo!$Z$3:$Z$862)</f>
        <v>120</v>
      </c>
      <c r="AU745" s="307">
        <f>SUMIF(Consumo!$C$3:$C$862,tabItens[[#This Row],[CÓDIGO]],Consumo!$AA$3:$AA$862)</f>
        <v>100</v>
      </c>
      <c r="AV745" s="308">
        <f>SUMIF(Consumo!$C$3:$C$862,tabItens[[#This Row],[CÓDIGO]],Consumo!$Y$3:$Y$862)</f>
        <v>7.25</v>
      </c>
      <c r="AW745" s="281">
        <f>tabItens[[#This Row],[QTDE ATUAL]] + tabItens[[#This Row],[RC QTDE]] + tabItens[[#This Row],[AF SALDO]] + tabItens[[#This Row],[Recentes]]</f>
        <v>49</v>
      </c>
      <c r="AX745" s="309">
        <v>0</v>
      </c>
      <c r="AY745" s="309">
        <v>4</v>
      </c>
      <c r="AZ745" s="309">
        <f>IF(ISBLANK(tabItens[[#This Row],[CÓDIGO]]),"",tabItens[[#This Row],[PontoMês]] * (AZ$2+tabItens[[#This Row],[PontoQtM]]))</f>
        <v>0</v>
      </c>
      <c r="BA745" s="308">
        <f>tabItens[[#This Row],[PontoPed]] - tabItens[[#This Row],[Saldo]] + (1/10)</f>
        <v>-48.9</v>
      </c>
      <c r="BB745" s="308">
        <f xml:space="preserve"> tabItens[[#This Row],[PontoMês]] * BB$2 - tabItens[[#This Row],[QTDE ATUAL]] - (1/10)</f>
        <v>-49.1</v>
      </c>
      <c r="BC745" s="310">
        <f>IF( tabItens[[#This Row],[PontoPed]]&gt;0, IF(tabItens[[#This Row],[PontoPed]]&lt;1, 1, IF( tabItens[[#This Row],[Saldo]]&gt;tabItens[[#This Row],[PontoPed]], 0, (tabItens[[#This Row],[PontoPed]]-tabItens[[#This Row],[Saldo]])/tabItens[[#This Row],[PontoPed]] ) ), 0 )</f>
        <v>0</v>
      </c>
      <c r="BD745" s="311">
        <f>ROUNDDOWN(IF( OR( AND(tabItens[[#This Row],[PontoPed]]&lt;tabItens[[#This Row],[Saldo]],tabItens[[#This Row],[Saldo]]&gt;0), tabItens[[#This Row],[PontoPed]]=0), 99, IF(AND(tabItens[[#This Row],[Saldo]]=0,tabItens[[#This Row],[PontoPed]]&gt;0), 0, (1-tabItens[[#This Row],[PctAb]])*10 ) ),0)</f>
        <v>99</v>
      </c>
      <c r="BE745" s="312">
        <f>MAX(ROUNDDOWN( IF(tabItens[[#This Row],[Abaixo]] &gt; 0,   tabItens[[#This Row],[Abaixo]] + (tabItens[[#This Row],[PontoMês]] * IF( OR( ISBLANK(tabItens[[#This Row],[ATA Nº/ANO]]), tabItens[[#This Row],[ATA Nº/ANO]] = ""),BE$2,BE$1)),0),0),0)</f>
        <v>0</v>
      </c>
      <c r="BF74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5" s="313">
        <f>SUMIF(Consumo!$C$3:$C$862,tabItens[[#This Row],[CÓDIGO]],Consumo!$E$3:$E$862)</f>
        <v>0</v>
      </c>
      <c r="BH745" s="314">
        <f>IF(AND(tabItens[[#This Row],[Pend]] &gt; 0,tabItens[[#This Row],[Consumo]] &lt;&gt; 0), tabItens[[#This Row],[Pend]] / tabItens[[#This Row],[Consumo]], 0 )</f>
        <v>0</v>
      </c>
      <c r="BI745" s="313"/>
      <c r="BJ745" s="313"/>
      <c r="BK745" s="315" t="s">
        <v>907</v>
      </c>
    </row>
    <row r="746" spans="1:63" x14ac:dyDescent="0.3">
      <c r="A746" s="336">
        <v>132229</v>
      </c>
      <c r="B746" s="277" t="s">
        <v>1862</v>
      </c>
      <c r="C746" s="337" t="s">
        <v>273</v>
      </c>
      <c r="D746" s="338">
        <v>0</v>
      </c>
      <c r="E746" s="339"/>
      <c r="F746" s="339"/>
      <c r="G746" s="339" t="s">
        <v>892</v>
      </c>
      <c r="H746" s="281">
        <v>960.5</v>
      </c>
      <c r="I746" s="340">
        <v>103003</v>
      </c>
      <c r="J746" s="341">
        <v>0</v>
      </c>
      <c r="K746" s="342">
        <v>226</v>
      </c>
      <c r="L746" s="285">
        <f>IF(tabItens[[#This Row],[Média]] &gt; 0, tabItens[[#This Row],[QTDE ATUAL]] / tabItens[[#This Row],[Média]],999.9)</f>
        <v>53.859813084112155</v>
      </c>
      <c r="M746" s="286">
        <v>0</v>
      </c>
      <c r="N746" s="287">
        <f>tabItens[[#This Row],[VALOR UNIT.]] * tabItens[[#This Row],[LC]]</f>
        <v>0</v>
      </c>
      <c r="O746" s="344"/>
      <c r="P746" s="289"/>
      <c r="Q746" s="345"/>
      <c r="R746" s="343"/>
      <c r="S746" s="346"/>
      <c r="T746" s="292">
        <f>ROUNDDOWN(IFERROR(tabItens[[#This Row],[ATA DT.VALID.]] - $D$1,0) / 30,0)</f>
        <v>-1507</v>
      </c>
      <c r="U746" s="277" t="s">
        <v>1716</v>
      </c>
      <c r="V746" s="293">
        <v>1</v>
      </c>
      <c r="W746" s="294" t="s">
        <v>903</v>
      </c>
      <c r="X746" s="295">
        <v>55</v>
      </c>
      <c r="Y746" s="296">
        <v>19</v>
      </c>
      <c r="Z746" s="297"/>
      <c r="AA746" s="298"/>
      <c r="AB746" s="299"/>
      <c r="AC746" s="299"/>
      <c r="AD746" s="298"/>
      <c r="AE746" s="299"/>
      <c r="AF746" s="292"/>
      <c r="AG746" s="300" t="s">
        <v>904</v>
      </c>
      <c r="AH746" s="301"/>
      <c r="AI746" s="292">
        <v>76</v>
      </c>
      <c r="AJ746" s="301" t="s">
        <v>892</v>
      </c>
      <c r="AK746" s="301">
        <v>42656</v>
      </c>
      <c r="AL746" s="301" t="s">
        <v>892</v>
      </c>
      <c r="AM746" s="346"/>
      <c r="AN746" s="339"/>
      <c r="AO746" s="302" t="str">
        <f>_xlfn.IFNA(IF(VLOOKUP(tabItens[[#This Row],[CÓDIGO]],tabExcluirDoEstoque[#Data],1,FALSE),"sim",""),"")</f>
        <v/>
      </c>
      <c r="AP746" s="303" t="str">
        <f ca="1">IF(OR(ISBLANK(tabItens[[#This Row],[ATA DT.VALID.]]),tabItens[[#This Row],[ATA DT.VALID.]]="",tabItens[[#This Row],[ATA DT.VALID.]]=" "),"",IF(TYPE(tabItens[[#This Row],[ATA DT.VALID.]])=1,ROUNDUP((tabItens[[#This Row],[ATA DT.VALID.]]-TODAY())/7,0),""))</f>
        <v/>
      </c>
      <c r="AQ746" s="304"/>
      <c r="AR746" s="305" t="str">
        <f>IF(ISBLANK(tabItens[[#This Row],[CÓDIGO]]),"",IFERROR(VLOOKUP(tabItens[[#This Row],[CÓDIGO]],Consumo!$C$3:$AC$862,26,FALSE),0))</f>
        <v>08.2023</v>
      </c>
      <c r="AS746" s="306">
        <f>SUMIF(Consumo!$C$3:$C$862,tabItens[[#This Row],[CÓDIGO]],Consumo!$N$3:$N$862) + SUMIF(Consumo!$C$3:$C$862,tabItens[[#This Row],[CÓDIGO]],Consumo!$O$3:$O$862) + SUMIF(Consumo!$C$3:$C$862,tabItens[[#This Row],[CÓDIGO]],Consumo!$P$3:$P$862) + SUMIF(Consumo!$C$3:$C$862,tabItens[[#This Row],[CÓDIGO]],Consumo!$Q$3:$Q$862)</f>
        <v>16</v>
      </c>
      <c r="AT746" s="306">
        <f>SUMIF(Consumo!$C$3:$C$862,tabItens[[#This Row],[CÓDIGO]],Consumo!$Z$3:$Z$862)</f>
        <v>226</v>
      </c>
      <c r="AU746" s="307">
        <f>SUMIF(Consumo!$C$3:$C$862,tabItens[[#This Row],[CÓDIGO]],Consumo!$AA$3:$AA$862)</f>
        <v>110</v>
      </c>
      <c r="AV746" s="308">
        <f>SUMIF(Consumo!$C$3:$C$862,tabItens[[#This Row],[CÓDIGO]],Consumo!$Y$3:$Y$862)</f>
        <v>17.833333333333332</v>
      </c>
      <c r="AW746" s="281">
        <f>tabItens[[#This Row],[QTDE ATUAL]] + tabItens[[#This Row],[RC QTDE]] + tabItens[[#This Row],[AF SALDO]] + tabItens[[#This Row],[Recentes]]</f>
        <v>960.5</v>
      </c>
      <c r="AX746" s="309">
        <v>10</v>
      </c>
      <c r="AY746" s="309">
        <v>4</v>
      </c>
      <c r="AZ746" s="309">
        <f>IF(ISBLANK(tabItens[[#This Row],[CÓDIGO]]),"",tabItens[[#This Row],[PontoMês]] * (AZ$2+tabItens[[#This Row],[PontoQtM]]))</f>
        <v>40</v>
      </c>
      <c r="BA746" s="308">
        <f>tabItens[[#This Row],[PontoPed]] - tabItens[[#This Row],[Saldo]] + (1/10)</f>
        <v>-920.4</v>
      </c>
      <c r="BB746" s="308">
        <f xml:space="preserve"> tabItens[[#This Row],[PontoMês]] * BB$2 - tabItens[[#This Row],[QTDE ATUAL]] - (1/10)</f>
        <v>-950.6</v>
      </c>
      <c r="BC746" s="310">
        <f>IF( tabItens[[#This Row],[PontoPed]]&gt;0, IF(tabItens[[#This Row],[PontoPed]]&lt;1, 1, IF( tabItens[[#This Row],[Saldo]]&gt;tabItens[[#This Row],[PontoPed]], 0, (tabItens[[#This Row],[PontoPed]]-tabItens[[#This Row],[Saldo]])/tabItens[[#This Row],[PontoPed]] ) ), 0 )</f>
        <v>0</v>
      </c>
      <c r="BD746" s="311">
        <f>ROUNDDOWN(IF( OR( AND(tabItens[[#This Row],[PontoPed]]&lt;tabItens[[#This Row],[Saldo]],tabItens[[#This Row],[Saldo]]&gt;0), tabItens[[#This Row],[PontoPed]]=0), 99, IF(AND(tabItens[[#This Row],[Saldo]]=0,tabItens[[#This Row],[PontoPed]]&gt;0), 0, (1-tabItens[[#This Row],[PctAb]])*10 ) ),0)</f>
        <v>99</v>
      </c>
      <c r="BE746" s="312">
        <f>MAX(ROUNDDOWN( IF(tabItens[[#This Row],[Abaixo]] &gt; 0,   tabItens[[#This Row],[Abaixo]] + (tabItens[[#This Row],[PontoMês]] * IF( OR( ISBLANK(tabItens[[#This Row],[ATA Nº/ANO]]), tabItens[[#This Row],[ATA Nº/ANO]] = ""),BE$2,BE$1)),0),0),0)</f>
        <v>0</v>
      </c>
      <c r="BF74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6" s="313">
        <f>SUMIF(Consumo!$C$3:$C$862,tabItens[[#This Row],[CÓDIGO]],Consumo!$E$3:$E$862)</f>
        <v>0</v>
      </c>
      <c r="BH746" s="314">
        <f>IF(AND(tabItens[[#This Row],[Pend]] &gt; 0,tabItens[[#This Row],[Consumo]] &lt;&gt; 0), tabItens[[#This Row],[Pend]] / tabItens[[#This Row],[Consumo]], 0 )</f>
        <v>0</v>
      </c>
      <c r="BI746" s="313"/>
      <c r="BJ746" s="313"/>
      <c r="BK746" s="315" t="s">
        <v>907</v>
      </c>
    </row>
    <row r="747" spans="1:63" x14ac:dyDescent="0.3">
      <c r="A747" s="336">
        <v>140125</v>
      </c>
      <c r="B747" s="277" t="s">
        <v>2055</v>
      </c>
      <c r="C747" s="337" t="s">
        <v>273</v>
      </c>
      <c r="D747" s="338">
        <v>87.79</v>
      </c>
      <c r="E747" s="339"/>
      <c r="F747" s="339"/>
      <c r="G747" s="339" t="s">
        <v>892</v>
      </c>
      <c r="H747" s="281">
        <v>550</v>
      </c>
      <c r="I747" s="340">
        <v>103003</v>
      </c>
      <c r="J747" s="341">
        <v>87.79</v>
      </c>
      <c r="K747" s="342"/>
      <c r="L747" s="285">
        <f>IF(tabItens[[#This Row],[Média]] &gt; 0, tabItens[[#This Row],[QTDE ATUAL]] / tabItens[[#This Row],[Média]],999.9)</f>
        <v>999.9</v>
      </c>
      <c r="M747" s="286">
        <v>0</v>
      </c>
      <c r="N747" s="287">
        <f>tabItens[[#This Row],[VALOR UNIT.]] * tabItens[[#This Row],[LC]]</f>
        <v>0</v>
      </c>
      <c r="O747" s="344"/>
      <c r="P747" s="289"/>
      <c r="Q747" s="345"/>
      <c r="R747" s="343"/>
      <c r="S747" s="346"/>
      <c r="T747" s="292">
        <f>ROUNDDOWN(IFERROR(tabItens[[#This Row],[ATA DT.VALID.]] - $D$1,0) / 30,0)</f>
        <v>-1507</v>
      </c>
      <c r="U747" s="277" t="s">
        <v>1716</v>
      </c>
      <c r="V747" s="293">
        <v>1</v>
      </c>
      <c r="W747" s="294" t="s">
        <v>903</v>
      </c>
      <c r="X747" s="295">
        <v>55</v>
      </c>
      <c r="Y747" s="296">
        <v>19</v>
      </c>
      <c r="Z747" s="297"/>
      <c r="AA747" s="298"/>
      <c r="AB747" s="299"/>
      <c r="AC747" s="299"/>
      <c r="AD747" s="298"/>
      <c r="AE747" s="299"/>
      <c r="AF747" s="292"/>
      <c r="AG747" s="300" t="s">
        <v>904</v>
      </c>
      <c r="AH747" s="301"/>
      <c r="AI747" s="292">
        <v>0</v>
      </c>
      <c r="AJ747" s="301">
        <v>44211</v>
      </c>
      <c r="AK747" s="301">
        <v>44109</v>
      </c>
      <c r="AL747" s="301">
        <v>44167</v>
      </c>
      <c r="AM747" s="346"/>
      <c r="AN747" s="339"/>
      <c r="AO747" s="302" t="str">
        <f>_xlfn.IFNA(IF(VLOOKUP(tabItens[[#This Row],[CÓDIGO]],tabExcluirDoEstoque[#Data],1,FALSE),"sim",""),"")</f>
        <v/>
      </c>
      <c r="AP747" s="303" t="str">
        <f ca="1">IF(OR(ISBLANK(tabItens[[#This Row],[ATA DT.VALID.]]),tabItens[[#This Row],[ATA DT.VALID.]]="",tabItens[[#This Row],[ATA DT.VALID.]]=" "),"",IF(TYPE(tabItens[[#This Row],[ATA DT.VALID.]])=1,ROUNDUP((tabItens[[#This Row],[ATA DT.VALID.]]-TODAY())/7,0),""))</f>
        <v/>
      </c>
      <c r="AQ747" s="304"/>
      <c r="AR747" s="305">
        <f>IF(ISBLANK(tabItens[[#This Row],[CÓDIGO]]),"",IFERROR(VLOOKUP(tabItens[[#This Row],[CÓDIGO]],Consumo!$C$3:$AC$862,26,FALSE),0))</f>
        <v>0</v>
      </c>
      <c r="AS747" s="306">
        <f>SUMIF(Consumo!$C$3:$C$862,tabItens[[#This Row],[CÓDIGO]],Consumo!$N$3:$N$862) + SUMIF(Consumo!$C$3:$C$862,tabItens[[#This Row],[CÓDIGO]],Consumo!$O$3:$O$862) + SUMIF(Consumo!$C$3:$C$862,tabItens[[#This Row],[CÓDIGO]],Consumo!$P$3:$P$862) + SUMIF(Consumo!$C$3:$C$862,tabItens[[#This Row],[CÓDIGO]],Consumo!$Q$3:$Q$862)</f>
        <v>0</v>
      </c>
      <c r="AT747" s="306">
        <f>SUMIF(Consumo!$C$3:$C$862,tabItens[[#This Row],[CÓDIGO]],Consumo!$Z$3:$Z$862)</f>
        <v>0</v>
      </c>
      <c r="AU747" s="307">
        <f>SUMIF(Consumo!$C$3:$C$862,tabItens[[#This Row],[CÓDIGO]],Consumo!$AA$3:$AA$862)</f>
        <v>0</v>
      </c>
      <c r="AV747" s="308">
        <f>SUMIF(Consumo!$C$3:$C$862,tabItens[[#This Row],[CÓDIGO]],Consumo!$Y$3:$Y$862)</f>
        <v>0</v>
      </c>
      <c r="AW747" s="281">
        <f>tabItens[[#This Row],[QTDE ATUAL]] + tabItens[[#This Row],[RC QTDE]] + tabItens[[#This Row],[AF SALDO]] + tabItens[[#This Row],[Recentes]]</f>
        <v>550</v>
      </c>
      <c r="AX747" s="309">
        <v>0</v>
      </c>
      <c r="AY747" s="309">
        <v>4</v>
      </c>
      <c r="AZ747" s="309">
        <f>IF(ISBLANK(tabItens[[#This Row],[CÓDIGO]]),"",tabItens[[#This Row],[PontoMês]] * (AZ$2+tabItens[[#This Row],[PontoQtM]]))</f>
        <v>0</v>
      </c>
      <c r="BA747" s="308">
        <f>tabItens[[#This Row],[PontoPed]] - tabItens[[#This Row],[Saldo]] + (1/10)</f>
        <v>-549.9</v>
      </c>
      <c r="BB747" s="308">
        <f xml:space="preserve"> tabItens[[#This Row],[PontoMês]] * BB$2 - tabItens[[#This Row],[QTDE ATUAL]] - (1/10)</f>
        <v>-550.1</v>
      </c>
      <c r="BC747" s="310">
        <f>IF( tabItens[[#This Row],[PontoPed]]&gt;0, IF(tabItens[[#This Row],[PontoPed]]&lt;1, 1, IF( tabItens[[#This Row],[Saldo]]&gt;tabItens[[#This Row],[PontoPed]], 0, (tabItens[[#This Row],[PontoPed]]-tabItens[[#This Row],[Saldo]])/tabItens[[#This Row],[PontoPed]] ) ), 0 )</f>
        <v>0</v>
      </c>
      <c r="BD747" s="311">
        <f>ROUNDDOWN(IF( OR( AND(tabItens[[#This Row],[PontoPed]]&lt;tabItens[[#This Row],[Saldo]],tabItens[[#This Row],[Saldo]]&gt;0), tabItens[[#This Row],[PontoPed]]=0), 99, IF(AND(tabItens[[#This Row],[Saldo]]=0,tabItens[[#This Row],[PontoPed]]&gt;0), 0, (1-tabItens[[#This Row],[PctAb]])*10 ) ),0)</f>
        <v>99</v>
      </c>
      <c r="BE747" s="312">
        <f>MAX(ROUNDDOWN( IF(tabItens[[#This Row],[Abaixo]] &gt; 0,   tabItens[[#This Row],[Abaixo]] + (tabItens[[#This Row],[PontoMês]] * IF( OR( ISBLANK(tabItens[[#This Row],[ATA Nº/ANO]]), tabItens[[#This Row],[ATA Nº/ANO]] = ""),BE$2,BE$1)),0),0),0)</f>
        <v>0</v>
      </c>
      <c r="BF74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7" s="313">
        <f>SUMIF(Consumo!$C$3:$C$862,tabItens[[#This Row],[CÓDIGO]],Consumo!$E$3:$E$862)</f>
        <v>0</v>
      </c>
      <c r="BH747" s="314">
        <f>IF(AND(tabItens[[#This Row],[Pend]] &gt; 0,tabItens[[#This Row],[Consumo]] &lt;&gt; 0), tabItens[[#This Row],[Pend]] / tabItens[[#This Row],[Consumo]], 0 )</f>
        <v>0</v>
      </c>
      <c r="BI747" s="313"/>
      <c r="BJ747" s="313"/>
      <c r="BK747" s="315" t="s">
        <v>907</v>
      </c>
    </row>
    <row r="748" spans="1:63" x14ac:dyDescent="0.3">
      <c r="A748" s="336">
        <v>140126</v>
      </c>
      <c r="B748" s="277" t="s">
        <v>2056</v>
      </c>
      <c r="C748" s="337" t="s">
        <v>273</v>
      </c>
      <c r="D748" s="338">
        <v>34.54</v>
      </c>
      <c r="E748" s="339"/>
      <c r="F748" s="339"/>
      <c r="G748" s="339" t="s">
        <v>892</v>
      </c>
      <c r="H748" s="281">
        <v>891</v>
      </c>
      <c r="I748" s="340">
        <v>103003</v>
      </c>
      <c r="J748" s="341">
        <v>34.54</v>
      </c>
      <c r="K748" s="342">
        <v>316</v>
      </c>
      <c r="L748" s="285">
        <f>IF(tabItens[[#This Row],[Média]] &gt; 0, tabItens[[#This Row],[QTDE ATUAL]] / tabItens[[#This Row],[Média]],999.9)</f>
        <v>33.835443037974684</v>
      </c>
      <c r="M748" s="286">
        <v>0</v>
      </c>
      <c r="N748" s="287">
        <f>tabItens[[#This Row],[VALOR UNIT.]] * tabItens[[#This Row],[LC]]</f>
        <v>0</v>
      </c>
      <c r="O748" s="344"/>
      <c r="P748" s="289"/>
      <c r="Q748" s="345"/>
      <c r="R748" s="343"/>
      <c r="S748" s="346"/>
      <c r="T748" s="292">
        <f>ROUNDDOWN(IFERROR(tabItens[[#This Row],[ATA DT.VALID.]] - $D$1,0) / 30,0)</f>
        <v>-1507</v>
      </c>
      <c r="U748" s="277" t="s">
        <v>1716</v>
      </c>
      <c r="V748" s="293">
        <v>1</v>
      </c>
      <c r="W748" s="294" t="s">
        <v>903</v>
      </c>
      <c r="X748" s="295">
        <v>55</v>
      </c>
      <c r="Y748" s="296">
        <v>19</v>
      </c>
      <c r="Z748" s="297"/>
      <c r="AA748" s="298"/>
      <c r="AB748" s="299"/>
      <c r="AC748" s="299"/>
      <c r="AD748" s="298"/>
      <c r="AE748" s="299"/>
      <c r="AF748" s="292"/>
      <c r="AG748" s="300" t="s">
        <v>904</v>
      </c>
      <c r="AH748" s="301"/>
      <c r="AI748" s="292">
        <v>106</v>
      </c>
      <c r="AJ748" s="301">
        <v>44876</v>
      </c>
      <c r="AK748" s="301">
        <v>44109</v>
      </c>
      <c r="AL748" s="301">
        <v>44923</v>
      </c>
      <c r="AM748" s="346"/>
      <c r="AN748" s="339"/>
      <c r="AO748" s="302" t="str">
        <f>_xlfn.IFNA(IF(VLOOKUP(tabItens[[#This Row],[CÓDIGO]],tabExcluirDoEstoque[#Data],1,FALSE),"sim",""),"")</f>
        <v/>
      </c>
      <c r="AP748" s="303" t="str">
        <f ca="1">IF(OR(ISBLANK(tabItens[[#This Row],[ATA DT.VALID.]]),tabItens[[#This Row],[ATA DT.VALID.]]="",tabItens[[#This Row],[ATA DT.VALID.]]=" "),"",IF(TYPE(tabItens[[#This Row],[ATA DT.VALID.]])=1,ROUNDUP((tabItens[[#This Row],[ATA DT.VALID.]]-TODAY())/7,0),""))</f>
        <v/>
      </c>
      <c r="AQ748" s="304"/>
      <c r="AR748" s="305" t="str">
        <f>IF(ISBLANK(tabItens[[#This Row],[CÓDIGO]]),"",IFERROR(VLOOKUP(tabItens[[#This Row],[CÓDIGO]],Consumo!$C$3:$AC$862,26,FALSE),0))</f>
        <v>07.2023</v>
      </c>
      <c r="AS748" s="306">
        <f>SUMIF(Consumo!$C$3:$C$862,tabItens[[#This Row],[CÓDIGO]],Consumo!$N$3:$N$862) + SUMIF(Consumo!$C$3:$C$862,tabItens[[#This Row],[CÓDIGO]],Consumo!$O$3:$O$862) + SUMIF(Consumo!$C$3:$C$862,tabItens[[#This Row],[CÓDIGO]],Consumo!$P$3:$P$862) + SUMIF(Consumo!$C$3:$C$862,tabItens[[#This Row],[CÓDIGO]],Consumo!$Q$3:$Q$862)</f>
        <v>31</v>
      </c>
      <c r="AT748" s="306">
        <f>SUMIF(Consumo!$C$3:$C$862,tabItens[[#This Row],[CÓDIGO]],Consumo!$Z$3:$Z$862)</f>
        <v>316</v>
      </c>
      <c r="AU748" s="307">
        <f>SUMIF(Consumo!$C$3:$C$862,tabItens[[#This Row],[CÓDIGO]],Consumo!$AA$3:$AA$862)</f>
        <v>110</v>
      </c>
      <c r="AV748" s="308">
        <f>SUMIF(Consumo!$C$3:$C$862,tabItens[[#This Row],[CÓDIGO]],Consumo!$Y$3:$Y$862)</f>
        <v>26.333333333333332</v>
      </c>
      <c r="AW748" s="281">
        <f>tabItens[[#This Row],[QTDE ATUAL]] + tabItens[[#This Row],[RC QTDE]] + tabItens[[#This Row],[AF SALDO]] + tabItens[[#This Row],[Recentes]]</f>
        <v>891</v>
      </c>
      <c r="AX748" s="309">
        <v>1</v>
      </c>
      <c r="AY748" s="309">
        <v>4</v>
      </c>
      <c r="AZ748" s="309">
        <f>IF(ISBLANK(tabItens[[#This Row],[CÓDIGO]]),"",tabItens[[#This Row],[PontoMês]] * (AZ$2+tabItens[[#This Row],[PontoQtM]]))</f>
        <v>4</v>
      </c>
      <c r="BA748" s="308">
        <f>tabItens[[#This Row],[PontoPed]] - tabItens[[#This Row],[Saldo]] + (1/10)</f>
        <v>-886.9</v>
      </c>
      <c r="BB748" s="308">
        <f xml:space="preserve"> tabItens[[#This Row],[PontoMês]] * BB$2 - tabItens[[#This Row],[QTDE ATUAL]] - (1/10)</f>
        <v>-890.1</v>
      </c>
      <c r="BC748" s="310">
        <f>IF( tabItens[[#This Row],[PontoPed]]&gt;0, IF(tabItens[[#This Row],[PontoPed]]&lt;1, 1, IF( tabItens[[#This Row],[Saldo]]&gt;tabItens[[#This Row],[PontoPed]], 0, (tabItens[[#This Row],[PontoPed]]-tabItens[[#This Row],[Saldo]])/tabItens[[#This Row],[PontoPed]] ) ), 0 )</f>
        <v>0</v>
      </c>
      <c r="BD748" s="311">
        <f>ROUNDDOWN(IF( OR( AND(tabItens[[#This Row],[PontoPed]]&lt;tabItens[[#This Row],[Saldo]],tabItens[[#This Row],[Saldo]]&gt;0), tabItens[[#This Row],[PontoPed]]=0), 99, IF(AND(tabItens[[#This Row],[Saldo]]=0,tabItens[[#This Row],[PontoPed]]&gt;0), 0, (1-tabItens[[#This Row],[PctAb]])*10 ) ),0)</f>
        <v>99</v>
      </c>
      <c r="BE748" s="312">
        <f>MAX(ROUNDDOWN( IF(tabItens[[#This Row],[Abaixo]] &gt; 0,   tabItens[[#This Row],[Abaixo]] + (tabItens[[#This Row],[PontoMês]] * IF( OR( ISBLANK(tabItens[[#This Row],[ATA Nº/ANO]]), tabItens[[#This Row],[ATA Nº/ANO]] = ""),BE$2,BE$1)),0),0),0)</f>
        <v>0</v>
      </c>
      <c r="BF74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8" s="313">
        <f>SUMIF(Consumo!$C$3:$C$862,tabItens[[#This Row],[CÓDIGO]],Consumo!$E$3:$E$862)</f>
        <v>0</v>
      </c>
      <c r="BH748" s="314">
        <f>IF(AND(tabItens[[#This Row],[Pend]] &gt; 0,tabItens[[#This Row],[Consumo]] &lt;&gt; 0), tabItens[[#This Row],[Pend]] / tabItens[[#This Row],[Consumo]], 0 )</f>
        <v>0</v>
      </c>
      <c r="BI748" s="313"/>
      <c r="BJ748" s="313"/>
      <c r="BK748" s="315" t="s">
        <v>907</v>
      </c>
    </row>
    <row r="749" spans="1:63" x14ac:dyDescent="0.3">
      <c r="A749" s="336">
        <v>88731</v>
      </c>
      <c r="B749" s="277" t="s">
        <v>1549</v>
      </c>
      <c r="C749" s="337" t="s">
        <v>264</v>
      </c>
      <c r="D749" s="338">
        <v>15.28</v>
      </c>
      <c r="E749" s="339"/>
      <c r="F749" s="339"/>
      <c r="G749" s="339" t="s">
        <v>892</v>
      </c>
      <c r="H749" s="281">
        <v>40</v>
      </c>
      <c r="I749" s="340">
        <v>103003</v>
      </c>
      <c r="J749" s="341">
        <v>15.28</v>
      </c>
      <c r="K749" s="342">
        <v>1</v>
      </c>
      <c r="L749" s="285">
        <f>IF(tabItens[[#This Row],[Média]] &gt; 0, tabItens[[#This Row],[QTDE ATUAL]] / tabItens[[#This Row],[Média]],999.9)</f>
        <v>999.9</v>
      </c>
      <c r="M749" s="286">
        <v>0</v>
      </c>
      <c r="N749" s="287">
        <f>tabItens[[#This Row],[VALOR UNIT.]] * tabItens[[#This Row],[LC]]</f>
        <v>0</v>
      </c>
      <c r="O749" s="344"/>
      <c r="P749" s="289"/>
      <c r="Q749" s="345"/>
      <c r="R749" s="343"/>
      <c r="S749" s="346"/>
      <c r="T749" s="292">
        <f>ROUNDDOWN(IFERROR(tabItens[[#This Row],[ATA DT.VALID.]] - $D$1,0) / 30,0)</f>
        <v>-1507</v>
      </c>
      <c r="U749" s="277" t="s">
        <v>1543</v>
      </c>
      <c r="V749" s="293">
        <v>1</v>
      </c>
      <c r="W749" s="294" t="s">
        <v>903</v>
      </c>
      <c r="X749" s="295">
        <v>55</v>
      </c>
      <c r="Y749" s="296">
        <v>26</v>
      </c>
      <c r="Z749" s="297"/>
      <c r="AA749" s="298"/>
      <c r="AB749" s="299"/>
      <c r="AC749" s="299"/>
      <c r="AD749" s="298"/>
      <c r="AE749" s="299"/>
      <c r="AF749" s="292"/>
      <c r="AG749" s="300" t="s">
        <v>904</v>
      </c>
      <c r="AH749" s="301"/>
      <c r="AI749" s="292">
        <v>0</v>
      </c>
      <c r="AJ749" s="301">
        <v>40200</v>
      </c>
      <c r="AK749" s="301">
        <v>38656</v>
      </c>
      <c r="AL749" s="301">
        <v>41040</v>
      </c>
      <c r="AM749" s="346"/>
      <c r="AN749" s="339"/>
      <c r="AO749" s="302" t="str">
        <f>_xlfn.IFNA(IF(VLOOKUP(tabItens[[#This Row],[CÓDIGO]],tabExcluirDoEstoque[#Data],1,FALSE),"sim",""),"")</f>
        <v/>
      </c>
      <c r="AP749" s="303" t="str">
        <f ca="1">IF(OR(ISBLANK(tabItens[[#This Row],[ATA DT.VALID.]]),tabItens[[#This Row],[ATA DT.VALID.]]="",tabItens[[#This Row],[ATA DT.VALID.]]=" "),"",IF(TYPE(tabItens[[#This Row],[ATA DT.VALID.]])=1,ROUNDUP((tabItens[[#This Row],[ATA DT.VALID.]]-TODAY())/7,0),""))</f>
        <v/>
      </c>
      <c r="AQ749" s="304"/>
      <c r="AR749" s="305" t="str">
        <f>IF(ISBLANK(tabItens[[#This Row],[CÓDIGO]]),"",IFERROR(VLOOKUP(tabItens[[#This Row],[CÓDIGO]],Consumo!$C$3:$AC$862,26,FALSE),0))</f>
        <v>02.2023</v>
      </c>
      <c r="AS749" s="306">
        <f>SUMIF(Consumo!$C$3:$C$862,tabItens[[#This Row],[CÓDIGO]],Consumo!$N$3:$N$862) + SUMIF(Consumo!$C$3:$C$862,tabItens[[#This Row],[CÓDIGO]],Consumo!$O$3:$O$862) + SUMIF(Consumo!$C$3:$C$862,tabItens[[#This Row],[CÓDIGO]],Consumo!$P$3:$P$862) + SUMIF(Consumo!$C$3:$C$862,tabItens[[#This Row],[CÓDIGO]],Consumo!$Q$3:$Q$862)</f>
        <v>0</v>
      </c>
      <c r="AT749" s="306">
        <f>SUMIF(Consumo!$C$3:$C$862,tabItens[[#This Row],[CÓDIGO]],Consumo!$Z$3:$Z$862)</f>
        <v>1</v>
      </c>
      <c r="AU749" s="307">
        <f>SUMIF(Consumo!$C$3:$C$862,tabItens[[#This Row],[CÓDIGO]],Consumo!$AA$3:$AA$862)</f>
        <v>1</v>
      </c>
      <c r="AV749" s="308">
        <f>SUMIF(Consumo!$C$3:$C$862,tabItens[[#This Row],[CÓDIGO]],Consumo!$Y$3:$Y$862)</f>
        <v>0</v>
      </c>
      <c r="AW749" s="281">
        <f>tabItens[[#This Row],[QTDE ATUAL]] + tabItens[[#This Row],[RC QTDE]] + tabItens[[#This Row],[AF SALDO]] + tabItens[[#This Row],[Recentes]]</f>
        <v>40</v>
      </c>
      <c r="AX749" s="309">
        <v>0</v>
      </c>
      <c r="AY749" s="309">
        <v>4</v>
      </c>
      <c r="AZ749" s="309">
        <f>IF(ISBLANK(tabItens[[#This Row],[CÓDIGO]]),"",tabItens[[#This Row],[PontoMês]] * (AZ$2+tabItens[[#This Row],[PontoQtM]]))</f>
        <v>0</v>
      </c>
      <c r="BA749" s="308">
        <f>tabItens[[#This Row],[PontoPed]] - tabItens[[#This Row],[Saldo]] + (1/10)</f>
        <v>-39.9</v>
      </c>
      <c r="BB749" s="308">
        <f xml:space="preserve"> tabItens[[#This Row],[PontoMês]] * BB$2 - tabItens[[#This Row],[QTDE ATUAL]] - (1/10)</f>
        <v>-40.1</v>
      </c>
      <c r="BC749" s="310">
        <f>IF( tabItens[[#This Row],[PontoPed]]&gt;0, IF(tabItens[[#This Row],[PontoPed]]&lt;1, 1, IF( tabItens[[#This Row],[Saldo]]&gt;tabItens[[#This Row],[PontoPed]], 0, (tabItens[[#This Row],[PontoPed]]-tabItens[[#This Row],[Saldo]])/tabItens[[#This Row],[PontoPed]] ) ), 0 )</f>
        <v>0</v>
      </c>
      <c r="BD749" s="311">
        <f>ROUNDDOWN(IF( OR( AND(tabItens[[#This Row],[PontoPed]]&lt;tabItens[[#This Row],[Saldo]],tabItens[[#This Row],[Saldo]]&gt;0), tabItens[[#This Row],[PontoPed]]=0), 99, IF(AND(tabItens[[#This Row],[Saldo]]=0,tabItens[[#This Row],[PontoPed]]&gt;0), 0, (1-tabItens[[#This Row],[PctAb]])*10 ) ),0)</f>
        <v>99</v>
      </c>
      <c r="BE749" s="312">
        <f>MAX(ROUNDDOWN( IF(tabItens[[#This Row],[Abaixo]] &gt; 0,   tabItens[[#This Row],[Abaixo]] + (tabItens[[#This Row],[PontoMês]] * IF( OR( ISBLANK(tabItens[[#This Row],[ATA Nº/ANO]]), tabItens[[#This Row],[ATA Nº/ANO]] = ""),BE$2,BE$1)),0),0),0)</f>
        <v>0</v>
      </c>
      <c r="BF74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49" s="313">
        <f>SUMIF(Consumo!$C$3:$C$862,tabItens[[#This Row],[CÓDIGO]],Consumo!$E$3:$E$862)</f>
        <v>0</v>
      </c>
      <c r="BH749" s="314">
        <f>IF(AND(tabItens[[#This Row],[Pend]] &gt; 0,tabItens[[#This Row],[Consumo]] &lt;&gt; 0), tabItens[[#This Row],[Pend]] / tabItens[[#This Row],[Consumo]], 0 )</f>
        <v>0</v>
      </c>
      <c r="BI749" s="313"/>
      <c r="BJ749" s="313"/>
      <c r="BK749" s="315" t="s">
        <v>907</v>
      </c>
    </row>
    <row r="750" spans="1:63" x14ac:dyDescent="0.3">
      <c r="A750" s="336">
        <v>93486</v>
      </c>
      <c r="B750" s="277" t="s">
        <v>1591</v>
      </c>
      <c r="C750" s="337" t="s">
        <v>264</v>
      </c>
      <c r="D750" s="338">
        <v>50.5</v>
      </c>
      <c r="E750" s="339"/>
      <c r="F750" s="339"/>
      <c r="G750" s="339" t="s">
        <v>892</v>
      </c>
      <c r="H750" s="281">
        <v>87</v>
      </c>
      <c r="I750" s="340">
        <v>103003</v>
      </c>
      <c r="J750" s="341">
        <v>50.5</v>
      </c>
      <c r="K750" s="342">
        <v>3</v>
      </c>
      <c r="L750" s="285">
        <f>IF(tabItens[[#This Row],[Média]] &gt; 0, tabItens[[#This Row],[QTDE ATUAL]] / tabItens[[#This Row],[Média]],999.9)</f>
        <v>522</v>
      </c>
      <c r="M750" s="286">
        <v>0</v>
      </c>
      <c r="N750" s="287">
        <f>tabItens[[#This Row],[VALOR UNIT.]] * tabItens[[#This Row],[LC]]</f>
        <v>0</v>
      </c>
      <c r="O750" s="344"/>
      <c r="P750" s="289"/>
      <c r="Q750" s="345"/>
      <c r="R750" s="343"/>
      <c r="S750" s="346"/>
      <c r="T750" s="292">
        <f>ROUNDDOWN(IFERROR(tabItens[[#This Row],[ATA DT.VALID.]] - $D$1,0) / 30,0)</f>
        <v>-1507</v>
      </c>
      <c r="U750" s="277" t="s">
        <v>1543</v>
      </c>
      <c r="V750" s="293">
        <v>1</v>
      </c>
      <c r="W750" s="294" t="s">
        <v>903</v>
      </c>
      <c r="X750" s="295">
        <v>55</v>
      </c>
      <c r="Y750" s="296">
        <v>26</v>
      </c>
      <c r="Z750" s="297"/>
      <c r="AA750" s="298"/>
      <c r="AB750" s="299"/>
      <c r="AC750" s="299"/>
      <c r="AD750" s="298"/>
      <c r="AE750" s="299"/>
      <c r="AF750" s="292"/>
      <c r="AG750" s="300" t="s">
        <v>904</v>
      </c>
      <c r="AH750" s="301"/>
      <c r="AI750" s="292">
        <v>2</v>
      </c>
      <c r="AJ750" s="301">
        <v>43641</v>
      </c>
      <c r="AK750" s="301">
        <v>38930</v>
      </c>
      <c r="AL750" s="301">
        <v>43623</v>
      </c>
      <c r="AM750" s="346"/>
      <c r="AN750" s="339"/>
      <c r="AO750" s="302" t="str">
        <f>_xlfn.IFNA(IF(VLOOKUP(tabItens[[#This Row],[CÓDIGO]],tabExcluirDoEstoque[#Data],1,FALSE),"sim",""),"")</f>
        <v/>
      </c>
      <c r="AP750" s="303" t="str">
        <f ca="1">IF(OR(ISBLANK(tabItens[[#This Row],[ATA DT.VALID.]]),tabItens[[#This Row],[ATA DT.VALID.]]="",tabItens[[#This Row],[ATA DT.VALID.]]=" "),"",IF(TYPE(tabItens[[#This Row],[ATA DT.VALID.]])=1,ROUNDUP((tabItens[[#This Row],[ATA DT.VALID.]]-TODAY())/7,0),""))</f>
        <v/>
      </c>
      <c r="AQ750" s="304"/>
      <c r="AR750" s="305" t="str">
        <f>IF(ISBLANK(tabItens[[#This Row],[CÓDIGO]]),"",IFERROR(VLOOKUP(tabItens[[#This Row],[CÓDIGO]],Consumo!$C$3:$AC$862,26,FALSE),0))</f>
        <v>04.2023</v>
      </c>
      <c r="AS750" s="306">
        <f>SUMIF(Consumo!$C$3:$C$862,tabItens[[#This Row],[CÓDIGO]],Consumo!$N$3:$N$862) + SUMIF(Consumo!$C$3:$C$862,tabItens[[#This Row],[CÓDIGO]],Consumo!$O$3:$O$862) + SUMIF(Consumo!$C$3:$C$862,tabItens[[#This Row],[CÓDIGO]],Consumo!$P$3:$P$862) + SUMIF(Consumo!$C$3:$C$862,tabItens[[#This Row],[CÓDIGO]],Consumo!$Q$3:$Q$862)</f>
        <v>0</v>
      </c>
      <c r="AT750" s="306">
        <f>SUMIF(Consumo!$C$3:$C$862,tabItens[[#This Row],[CÓDIGO]],Consumo!$Z$3:$Z$862)</f>
        <v>3</v>
      </c>
      <c r="AU750" s="307">
        <f>SUMIF(Consumo!$C$3:$C$862,tabItens[[#This Row],[CÓDIGO]],Consumo!$AA$3:$AA$862)</f>
        <v>2</v>
      </c>
      <c r="AV750" s="308">
        <f>SUMIF(Consumo!$C$3:$C$862,tabItens[[#This Row],[CÓDIGO]],Consumo!$Y$3:$Y$862)</f>
        <v>0.16666666666666666</v>
      </c>
      <c r="AW750" s="281">
        <f>tabItens[[#This Row],[QTDE ATUAL]] + tabItens[[#This Row],[RC QTDE]] + tabItens[[#This Row],[AF SALDO]] + tabItens[[#This Row],[Recentes]]</f>
        <v>87</v>
      </c>
      <c r="AX750" s="309">
        <v>1</v>
      </c>
      <c r="AY750" s="309">
        <v>4</v>
      </c>
      <c r="AZ750" s="309">
        <f>IF(ISBLANK(tabItens[[#This Row],[CÓDIGO]]),"",tabItens[[#This Row],[PontoMês]] * (AZ$2+tabItens[[#This Row],[PontoQtM]]))</f>
        <v>4</v>
      </c>
      <c r="BA750" s="308">
        <f>tabItens[[#This Row],[PontoPed]] - tabItens[[#This Row],[Saldo]] + (1/10)</f>
        <v>-82.9</v>
      </c>
      <c r="BB750" s="308">
        <f xml:space="preserve"> tabItens[[#This Row],[PontoMês]] * BB$2 - tabItens[[#This Row],[QTDE ATUAL]] - (1/10)</f>
        <v>-86.1</v>
      </c>
      <c r="BC750" s="310">
        <f>IF( tabItens[[#This Row],[PontoPed]]&gt;0, IF(tabItens[[#This Row],[PontoPed]]&lt;1, 1, IF( tabItens[[#This Row],[Saldo]]&gt;tabItens[[#This Row],[PontoPed]], 0, (tabItens[[#This Row],[PontoPed]]-tabItens[[#This Row],[Saldo]])/tabItens[[#This Row],[PontoPed]] ) ), 0 )</f>
        <v>0</v>
      </c>
      <c r="BD750" s="311">
        <f>ROUNDDOWN(IF( OR( AND(tabItens[[#This Row],[PontoPed]]&lt;tabItens[[#This Row],[Saldo]],tabItens[[#This Row],[Saldo]]&gt;0), tabItens[[#This Row],[PontoPed]]=0), 99, IF(AND(tabItens[[#This Row],[Saldo]]=0,tabItens[[#This Row],[PontoPed]]&gt;0), 0, (1-tabItens[[#This Row],[PctAb]])*10 ) ),0)</f>
        <v>99</v>
      </c>
      <c r="BE750" s="312">
        <f>MAX(ROUNDDOWN( IF(tabItens[[#This Row],[Abaixo]] &gt; 0,   tabItens[[#This Row],[Abaixo]] + (tabItens[[#This Row],[PontoMês]] * IF( OR( ISBLANK(tabItens[[#This Row],[ATA Nº/ANO]]), tabItens[[#This Row],[ATA Nº/ANO]] = ""),BE$2,BE$1)),0),0),0)</f>
        <v>0</v>
      </c>
      <c r="BF75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0" s="313">
        <f>SUMIF(Consumo!$C$3:$C$862,tabItens[[#This Row],[CÓDIGO]],Consumo!$E$3:$E$862)</f>
        <v>0</v>
      </c>
      <c r="BH750" s="314">
        <f>IF(AND(tabItens[[#This Row],[Pend]] &gt; 0,tabItens[[#This Row],[Consumo]] &lt;&gt; 0), tabItens[[#This Row],[Pend]] / tabItens[[#This Row],[Consumo]], 0 )</f>
        <v>0</v>
      </c>
      <c r="BI750" s="313"/>
      <c r="BJ750" s="313"/>
      <c r="BK750" s="315" t="s">
        <v>907</v>
      </c>
    </row>
    <row r="751" spans="1:63" x14ac:dyDescent="0.3">
      <c r="A751" s="336">
        <v>93487</v>
      </c>
      <c r="B751" s="277" t="s">
        <v>1592</v>
      </c>
      <c r="C751" s="337" t="s">
        <v>264</v>
      </c>
      <c r="D751" s="338">
        <v>66.900000000000006</v>
      </c>
      <c r="E751" s="339"/>
      <c r="F751" s="339"/>
      <c r="G751" s="339" t="s">
        <v>892</v>
      </c>
      <c r="H751" s="281">
        <v>7</v>
      </c>
      <c r="I751" s="340">
        <v>103003</v>
      </c>
      <c r="J751" s="341">
        <v>66.900000000000006</v>
      </c>
      <c r="K751" s="342"/>
      <c r="L751" s="285">
        <f>IF(tabItens[[#This Row],[Média]] &gt; 0, tabItens[[#This Row],[QTDE ATUAL]] / tabItens[[#This Row],[Média]],999.9)</f>
        <v>999.9</v>
      </c>
      <c r="M751" s="286">
        <v>0</v>
      </c>
      <c r="N751" s="287">
        <f>tabItens[[#This Row],[VALOR UNIT.]] * tabItens[[#This Row],[LC]]</f>
        <v>0</v>
      </c>
      <c r="O751" s="344"/>
      <c r="P751" s="289"/>
      <c r="Q751" s="345"/>
      <c r="R751" s="343"/>
      <c r="S751" s="346"/>
      <c r="T751" s="292">
        <f>ROUNDDOWN(IFERROR(tabItens[[#This Row],[ATA DT.VALID.]] - $D$1,0) / 30,0)</f>
        <v>-1507</v>
      </c>
      <c r="U751" s="277" t="s">
        <v>1543</v>
      </c>
      <c r="V751" s="293">
        <v>1</v>
      </c>
      <c r="W751" s="294" t="s">
        <v>903</v>
      </c>
      <c r="X751" s="295">
        <v>55</v>
      </c>
      <c r="Y751" s="296">
        <v>26</v>
      </c>
      <c r="Z751" s="297"/>
      <c r="AA751" s="298"/>
      <c r="AB751" s="299"/>
      <c r="AC751" s="299"/>
      <c r="AD751" s="298"/>
      <c r="AE751" s="299"/>
      <c r="AF751" s="292"/>
      <c r="AG751" s="300" t="s">
        <v>904</v>
      </c>
      <c r="AH751" s="301"/>
      <c r="AI751" s="292">
        <v>0</v>
      </c>
      <c r="AJ751" s="301">
        <v>43440</v>
      </c>
      <c r="AK751" s="301">
        <v>38930</v>
      </c>
      <c r="AL751" s="301">
        <v>43411</v>
      </c>
      <c r="AM751" s="346"/>
      <c r="AN751" s="339"/>
      <c r="AO751" s="302" t="str">
        <f>_xlfn.IFNA(IF(VLOOKUP(tabItens[[#This Row],[CÓDIGO]],tabExcluirDoEstoque[#Data],1,FALSE),"sim",""),"")</f>
        <v/>
      </c>
      <c r="AP751" s="303" t="str">
        <f ca="1">IF(OR(ISBLANK(tabItens[[#This Row],[ATA DT.VALID.]]),tabItens[[#This Row],[ATA DT.VALID.]]="",tabItens[[#This Row],[ATA DT.VALID.]]=" "),"",IF(TYPE(tabItens[[#This Row],[ATA DT.VALID.]])=1,ROUNDUP((tabItens[[#This Row],[ATA DT.VALID.]]-TODAY())/7,0),""))</f>
        <v/>
      </c>
      <c r="AQ751" s="304"/>
      <c r="AR751" s="305">
        <f>IF(ISBLANK(tabItens[[#This Row],[CÓDIGO]]),"",IFERROR(VLOOKUP(tabItens[[#This Row],[CÓDIGO]],Consumo!$C$3:$AC$862,26,FALSE),0))</f>
        <v>0</v>
      </c>
      <c r="AS751" s="306">
        <f>SUMIF(Consumo!$C$3:$C$862,tabItens[[#This Row],[CÓDIGO]],Consumo!$N$3:$N$862) + SUMIF(Consumo!$C$3:$C$862,tabItens[[#This Row],[CÓDIGO]],Consumo!$O$3:$O$862) + SUMIF(Consumo!$C$3:$C$862,tabItens[[#This Row],[CÓDIGO]],Consumo!$P$3:$P$862) + SUMIF(Consumo!$C$3:$C$862,tabItens[[#This Row],[CÓDIGO]],Consumo!$Q$3:$Q$862)</f>
        <v>0</v>
      </c>
      <c r="AT751" s="306">
        <f>SUMIF(Consumo!$C$3:$C$862,tabItens[[#This Row],[CÓDIGO]],Consumo!$Z$3:$Z$862)</f>
        <v>0</v>
      </c>
      <c r="AU751" s="307">
        <f>SUMIF(Consumo!$C$3:$C$862,tabItens[[#This Row],[CÓDIGO]],Consumo!$AA$3:$AA$862)</f>
        <v>0</v>
      </c>
      <c r="AV751" s="308">
        <f>SUMIF(Consumo!$C$3:$C$862,tabItens[[#This Row],[CÓDIGO]],Consumo!$Y$3:$Y$862)</f>
        <v>0</v>
      </c>
      <c r="AW751" s="281">
        <f>tabItens[[#This Row],[QTDE ATUAL]] + tabItens[[#This Row],[RC QTDE]] + tabItens[[#This Row],[AF SALDO]] + tabItens[[#This Row],[Recentes]]</f>
        <v>7</v>
      </c>
      <c r="AX751" s="309">
        <v>1</v>
      </c>
      <c r="AY751" s="309">
        <v>4</v>
      </c>
      <c r="AZ751" s="309">
        <f>IF(ISBLANK(tabItens[[#This Row],[CÓDIGO]]),"",tabItens[[#This Row],[PontoMês]] * (AZ$2+tabItens[[#This Row],[PontoQtM]]))</f>
        <v>4</v>
      </c>
      <c r="BA751" s="308">
        <f>tabItens[[#This Row],[PontoPed]] - tabItens[[#This Row],[Saldo]] + (1/10)</f>
        <v>-2.9</v>
      </c>
      <c r="BB751" s="308">
        <f xml:space="preserve"> tabItens[[#This Row],[PontoMês]] * BB$2 - tabItens[[#This Row],[QTDE ATUAL]] - (1/10)</f>
        <v>-6.1</v>
      </c>
      <c r="BC751" s="310">
        <f>IF( tabItens[[#This Row],[PontoPed]]&gt;0, IF(tabItens[[#This Row],[PontoPed]]&lt;1, 1, IF( tabItens[[#This Row],[Saldo]]&gt;tabItens[[#This Row],[PontoPed]], 0, (tabItens[[#This Row],[PontoPed]]-tabItens[[#This Row],[Saldo]])/tabItens[[#This Row],[PontoPed]] ) ), 0 )</f>
        <v>0</v>
      </c>
      <c r="BD751" s="311">
        <f>ROUNDDOWN(IF( OR( AND(tabItens[[#This Row],[PontoPed]]&lt;tabItens[[#This Row],[Saldo]],tabItens[[#This Row],[Saldo]]&gt;0), tabItens[[#This Row],[PontoPed]]=0), 99, IF(AND(tabItens[[#This Row],[Saldo]]=0,tabItens[[#This Row],[PontoPed]]&gt;0), 0, (1-tabItens[[#This Row],[PctAb]])*10 ) ),0)</f>
        <v>99</v>
      </c>
      <c r="BE751" s="312">
        <f>MAX(ROUNDDOWN( IF(tabItens[[#This Row],[Abaixo]] &gt; 0,   tabItens[[#This Row],[Abaixo]] + (tabItens[[#This Row],[PontoMês]] * IF( OR( ISBLANK(tabItens[[#This Row],[ATA Nº/ANO]]), tabItens[[#This Row],[ATA Nº/ANO]] = ""),BE$2,BE$1)),0),0),0)</f>
        <v>0</v>
      </c>
      <c r="BF75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1" s="313">
        <f>SUMIF(Consumo!$C$3:$C$862,tabItens[[#This Row],[CÓDIGO]],Consumo!$E$3:$E$862)</f>
        <v>0</v>
      </c>
      <c r="BH751" s="314">
        <f>IF(AND(tabItens[[#This Row],[Pend]] &gt; 0,tabItens[[#This Row],[Consumo]] &lt;&gt; 0), tabItens[[#This Row],[Pend]] / tabItens[[#This Row],[Consumo]], 0 )</f>
        <v>0</v>
      </c>
      <c r="BI751" s="313"/>
      <c r="BJ751" s="313"/>
      <c r="BK751" s="315" t="s">
        <v>907</v>
      </c>
    </row>
    <row r="752" spans="1:63" x14ac:dyDescent="0.3">
      <c r="A752" s="336">
        <v>93488</v>
      </c>
      <c r="B752" s="277" t="s">
        <v>1593</v>
      </c>
      <c r="C752" s="337" t="s">
        <v>264</v>
      </c>
      <c r="D752" s="338">
        <v>78.400000000000006</v>
      </c>
      <c r="E752" s="339"/>
      <c r="F752" s="339"/>
      <c r="G752" s="339" t="s">
        <v>892</v>
      </c>
      <c r="H752" s="281">
        <v>17</v>
      </c>
      <c r="I752" s="340">
        <v>103003</v>
      </c>
      <c r="J752" s="341">
        <v>78.400000000000006</v>
      </c>
      <c r="K752" s="342">
        <v>5</v>
      </c>
      <c r="L752" s="285">
        <f>IF(tabItens[[#This Row],[Média]] &gt; 0, tabItens[[#This Row],[QTDE ATUAL]] / tabItens[[#This Row],[Média]],999.9)</f>
        <v>68</v>
      </c>
      <c r="M752" s="286">
        <v>0</v>
      </c>
      <c r="N752" s="287">
        <f>tabItens[[#This Row],[VALOR UNIT.]] * tabItens[[#This Row],[LC]]</f>
        <v>0</v>
      </c>
      <c r="O752" s="344"/>
      <c r="P752" s="289"/>
      <c r="Q752" s="345"/>
      <c r="R752" s="343"/>
      <c r="S752" s="346"/>
      <c r="T752" s="292">
        <f>ROUNDDOWN(IFERROR(tabItens[[#This Row],[ATA DT.VALID.]] - $D$1,0) / 30,0)</f>
        <v>-1507</v>
      </c>
      <c r="U752" s="277" t="s">
        <v>1543</v>
      </c>
      <c r="V752" s="293">
        <v>1</v>
      </c>
      <c r="W752" s="294" t="s">
        <v>903</v>
      </c>
      <c r="X752" s="295">
        <v>55</v>
      </c>
      <c r="Y752" s="296">
        <v>26</v>
      </c>
      <c r="Z752" s="297"/>
      <c r="AA752" s="298"/>
      <c r="AB752" s="299"/>
      <c r="AC752" s="299"/>
      <c r="AD752" s="298"/>
      <c r="AE752" s="299"/>
      <c r="AF752" s="292"/>
      <c r="AG752" s="300" t="s">
        <v>904</v>
      </c>
      <c r="AH752" s="301"/>
      <c r="AI752" s="292">
        <v>2</v>
      </c>
      <c r="AJ752" s="301">
        <v>43424</v>
      </c>
      <c r="AK752" s="301">
        <v>38930</v>
      </c>
      <c r="AL752" s="301">
        <v>43411</v>
      </c>
      <c r="AM752" s="346"/>
      <c r="AN752" s="339"/>
      <c r="AO752" s="302" t="str">
        <f>_xlfn.IFNA(IF(VLOOKUP(tabItens[[#This Row],[CÓDIGO]],tabExcluirDoEstoque[#Data],1,FALSE),"sim",""),"")</f>
        <v/>
      </c>
      <c r="AP752" s="303" t="str">
        <f ca="1">IF(OR(ISBLANK(tabItens[[#This Row],[ATA DT.VALID.]]),tabItens[[#This Row],[ATA DT.VALID.]]="",tabItens[[#This Row],[ATA DT.VALID.]]=" "),"",IF(TYPE(tabItens[[#This Row],[ATA DT.VALID.]])=1,ROUNDUP((tabItens[[#This Row],[ATA DT.VALID.]]-TODAY())/7,0),""))</f>
        <v/>
      </c>
      <c r="AQ752" s="304"/>
      <c r="AR752" s="305" t="str">
        <f>IF(ISBLANK(tabItens[[#This Row],[CÓDIGO]]),"",IFERROR(VLOOKUP(tabItens[[#This Row],[CÓDIGO]],Consumo!$C$3:$AC$862,26,FALSE),0))</f>
        <v>04.2023</v>
      </c>
      <c r="AS752" s="306">
        <f>SUMIF(Consumo!$C$3:$C$862,tabItens[[#This Row],[CÓDIGO]],Consumo!$N$3:$N$862) + SUMIF(Consumo!$C$3:$C$862,tabItens[[#This Row],[CÓDIGO]],Consumo!$O$3:$O$862) + SUMIF(Consumo!$C$3:$C$862,tabItens[[#This Row],[CÓDIGO]],Consumo!$P$3:$P$862) + SUMIF(Consumo!$C$3:$C$862,tabItens[[#This Row],[CÓDIGO]],Consumo!$Q$3:$Q$862)</f>
        <v>0</v>
      </c>
      <c r="AT752" s="306">
        <f>SUMIF(Consumo!$C$3:$C$862,tabItens[[#This Row],[CÓDIGO]],Consumo!$Z$3:$Z$862)</f>
        <v>5</v>
      </c>
      <c r="AU752" s="307">
        <f>SUMIF(Consumo!$C$3:$C$862,tabItens[[#This Row],[CÓDIGO]],Consumo!$AA$3:$AA$862)</f>
        <v>4</v>
      </c>
      <c r="AV752" s="308">
        <f>SUMIF(Consumo!$C$3:$C$862,tabItens[[#This Row],[CÓDIGO]],Consumo!$Y$3:$Y$862)</f>
        <v>0.25</v>
      </c>
      <c r="AW752" s="281">
        <f>tabItens[[#This Row],[QTDE ATUAL]] + tabItens[[#This Row],[RC QTDE]] + tabItens[[#This Row],[AF SALDO]] + tabItens[[#This Row],[Recentes]]</f>
        <v>17</v>
      </c>
      <c r="AX752" s="309">
        <v>1</v>
      </c>
      <c r="AY752" s="309">
        <v>4</v>
      </c>
      <c r="AZ752" s="309">
        <f>IF(ISBLANK(tabItens[[#This Row],[CÓDIGO]]),"",tabItens[[#This Row],[PontoMês]] * (AZ$2+tabItens[[#This Row],[PontoQtM]]))</f>
        <v>4</v>
      </c>
      <c r="BA752" s="308">
        <f>tabItens[[#This Row],[PontoPed]] - tabItens[[#This Row],[Saldo]] + (1/10)</f>
        <v>-12.9</v>
      </c>
      <c r="BB752" s="308">
        <f xml:space="preserve"> tabItens[[#This Row],[PontoMês]] * BB$2 - tabItens[[#This Row],[QTDE ATUAL]] - (1/10)</f>
        <v>-16.100000000000001</v>
      </c>
      <c r="BC752" s="310">
        <f>IF( tabItens[[#This Row],[PontoPed]]&gt;0, IF(tabItens[[#This Row],[PontoPed]]&lt;1, 1, IF( tabItens[[#This Row],[Saldo]]&gt;tabItens[[#This Row],[PontoPed]], 0, (tabItens[[#This Row],[PontoPed]]-tabItens[[#This Row],[Saldo]])/tabItens[[#This Row],[PontoPed]] ) ), 0 )</f>
        <v>0</v>
      </c>
      <c r="BD752" s="311">
        <f>ROUNDDOWN(IF( OR( AND(tabItens[[#This Row],[PontoPed]]&lt;tabItens[[#This Row],[Saldo]],tabItens[[#This Row],[Saldo]]&gt;0), tabItens[[#This Row],[PontoPed]]=0), 99, IF(AND(tabItens[[#This Row],[Saldo]]=0,tabItens[[#This Row],[PontoPed]]&gt;0), 0, (1-tabItens[[#This Row],[PctAb]])*10 ) ),0)</f>
        <v>99</v>
      </c>
      <c r="BE752" s="312">
        <f>MAX(ROUNDDOWN( IF(tabItens[[#This Row],[Abaixo]] &gt; 0,   tabItens[[#This Row],[Abaixo]] + (tabItens[[#This Row],[PontoMês]] * IF( OR( ISBLANK(tabItens[[#This Row],[ATA Nº/ANO]]), tabItens[[#This Row],[ATA Nº/ANO]] = ""),BE$2,BE$1)),0),0),0)</f>
        <v>0</v>
      </c>
      <c r="BF75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2" s="313">
        <f>SUMIF(Consumo!$C$3:$C$862,tabItens[[#This Row],[CÓDIGO]],Consumo!$E$3:$E$862)</f>
        <v>0</v>
      </c>
      <c r="BH752" s="314">
        <f>IF(AND(tabItens[[#This Row],[Pend]] &gt; 0,tabItens[[#This Row],[Consumo]] &lt;&gt; 0), tabItens[[#This Row],[Pend]] / tabItens[[#This Row],[Consumo]], 0 )</f>
        <v>0</v>
      </c>
      <c r="BI752" s="313"/>
      <c r="BJ752" s="313"/>
      <c r="BK752" s="315" t="s">
        <v>907</v>
      </c>
    </row>
    <row r="753" spans="1:63" x14ac:dyDescent="0.3">
      <c r="A753" s="336">
        <v>102822</v>
      </c>
      <c r="B753" s="277" t="s">
        <v>1636</v>
      </c>
      <c r="C753" s="337" t="s">
        <v>264</v>
      </c>
      <c r="D753" s="338">
        <v>4.0999999999999996</v>
      </c>
      <c r="E753" s="339"/>
      <c r="F753" s="339"/>
      <c r="G753" s="339" t="s">
        <v>892</v>
      </c>
      <c r="H753" s="281">
        <v>60</v>
      </c>
      <c r="I753" s="340">
        <v>103003</v>
      </c>
      <c r="J753" s="341">
        <v>4.0999999999999996</v>
      </c>
      <c r="K753" s="342">
        <v>7</v>
      </c>
      <c r="L753" s="285">
        <f>IF(tabItens[[#This Row],[Média]] &gt; 0, tabItens[[#This Row],[QTDE ATUAL]] / tabItens[[#This Row],[Média]],999.9)</f>
        <v>120</v>
      </c>
      <c r="M753" s="286">
        <v>0</v>
      </c>
      <c r="N753" s="287">
        <f>tabItens[[#This Row],[VALOR UNIT.]] * tabItens[[#This Row],[LC]]</f>
        <v>0</v>
      </c>
      <c r="O753" s="344"/>
      <c r="P753" s="289"/>
      <c r="Q753" s="345"/>
      <c r="R753" s="343"/>
      <c r="S753" s="346"/>
      <c r="T753" s="292">
        <f>ROUNDDOWN(IFERROR(tabItens[[#This Row],[ATA DT.VALID.]] - $D$1,0) / 30,0)</f>
        <v>-1507</v>
      </c>
      <c r="U753" s="277" t="s">
        <v>1543</v>
      </c>
      <c r="V753" s="293">
        <v>1</v>
      </c>
      <c r="W753" s="294" t="s">
        <v>903</v>
      </c>
      <c r="X753" s="295">
        <v>55</v>
      </c>
      <c r="Y753" s="296">
        <v>26</v>
      </c>
      <c r="Z753" s="297"/>
      <c r="AA753" s="298"/>
      <c r="AB753" s="299"/>
      <c r="AC753" s="299"/>
      <c r="AD753" s="298"/>
      <c r="AE753" s="299"/>
      <c r="AF753" s="292"/>
      <c r="AG753" s="300" t="s">
        <v>904</v>
      </c>
      <c r="AH753" s="301"/>
      <c r="AI753" s="292">
        <v>2</v>
      </c>
      <c r="AJ753" s="301">
        <v>40263</v>
      </c>
      <c r="AK753" s="301">
        <v>39374</v>
      </c>
      <c r="AL753" s="301">
        <v>42968</v>
      </c>
      <c r="AM753" s="346"/>
      <c r="AN753" s="339"/>
      <c r="AO753" s="302" t="str">
        <f>_xlfn.IFNA(IF(VLOOKUP(tabItens[[#This Row],[CÓDIGO]],tabExcluirDoEstoque[#Data],1,FALSE),"sim",""),"")</f>
        <v/>
      </c>
      <c r="AP753" s="303" t="str">
        <f ca="1">IF(OR(ISBLANK(tabItens[[#This Row],[ATA DT.VALID.]]),tabItens[[#This Row],[ATA DT.VALID.]]="",tabItens[[#This Row],[ATA DT.VALID.]]=" "),"",IF(TYPE(tabItens[[#This Row],[ATA DT.VALID.]])=1,ROUNDUP((tabItens[[#This Row],[ATA DT.VALID.]]-TODAY())/7,0),""))</f>
        <v/>
      </c>
      <c r="AQ753" s="304"/>
      <c r="AR753" s="305" t="str">
        <f>IF(ISBLANK(tabItens[[#This Row],[CÓDIGO]]),"",IFERROR(VLOOKUP(tabItens[[#This Row],[CÓDIGO]],Consumo!$C$3:$AC$862,26,FALSE),0))</f>
        <v>02.2023</v>
      </c>
      <c r="AS753" s="306">
        <f>SUMIF(Consumo!$C$3:$C$862,tabItens[[#This Row],[CÓDIGO]],Consumo!$N$3:$N$862) + SUMIF(Consumo!$C$3:$C$862,tabItens[[#This Row],[CÓDIGO]],Consumo!$O$3:$O$862) + SUMIF(Consumo!$C$3:$C$862,tabItens[[#This Row],[CÓDIGO]],Consumo!$P$3:$P$862) + SUMIF(Consumo!$C$3:$C$862,tabItens[[#This Row],[CÓDIGO]],Consumo!$Q$3:$Q$862)</f>
        <v>0</v>
      </c>
      <c r="AT753" s="306">
        <f>SUMIF(Consumo!$C$3:$C$862,tabItens[[#This Row],[CÓDIGO]],Consumo!$Z$3:$Z$862)</f>
        <v>7</v>
      </c>
      <c r="AU753" s="307">
        <f>SUMIF(Consumo!$C$3:$C$862,tabItens[[#This Row],[CÓDIGO]],Consumo!$AA$3:$AA$862)</f>
        <v>3</v>
      </c>
      <c r="AV753" s="308">
        <f>SUMIF(Consumo!$C$3:$C$862,tabItens[[#This Row],[CÓDIGO]],Consumo!$Y$3:$Y$862)</f>
        <v>0.5</v>
      </c>
      <c r="AW753" s="281">
        <f>tabItens[[#This Row],[QTDE ATUAL]] + tabItens[[#This Row],[RC QTDE]] + tabItens[[#This Row],[AF SALDO]] + tabItens[[#This Row],[Recentes]]</f>
        <v>60</v>
      </c>
      <c r="AX753" s="309">
        <v>1</v>
      </c>
      <c r="AY753" s="309">
        <v>4</v>
      </c>
      <c r="AZ753" s="309">
        <f>IF(ISBLANK(tabItens[[#This Row],[CÓDIGO]]),"",tabItens[[#This Row],[PontoMês]] * (AZ$2+tabItens[[#This Row],[PontoQtM]]))</f>
        <v>4</v>
      </c>
      <c r="BA753" s="308">
        <f>tabItens[[#This Row],[PontoPed]] - tabItens[[#This Row],[Saldo]] + (1/10)</f>
        <v>-55.9</v>
      </c>
      <c r="BB753" s="308">
        <f xml:space="preserve"> tabItens[[#This Row],[PontoMês]] * BB$2 - tabItens[[#This Row],[QTDE ATUAL]] - (1/10)</f>
        <v>-59.1</v>
      </c>
      <c r="BC753" s="310">
        <f>IF( tabItens[[#This Row],[PontoPed]]&gt;0, IF(tabItens[[#This Row],[PontoPed]]&lt;1, 1, IF( tabItens[[#This Row],[Saldo]]&gt;tabItens[[#This Row],[PontoPed]], 0, (tabItens[[#This Row],[PontoPed]]-tabItens[[#This Row],[Saldo]])/tabItens[[#This Row],[PontoPed]] ) ), 0 )</f>
        <v>0</v>
      </c>
      <c r="BD753" s="311">
        <f>ROUNDDOWN(IF( OR( AND(tabItens[[#This Row],[PontoPed]]&lt;tabItens[[#This Row],[Saldo]],tabItens[[#This Row],[Saldo]]&gt;0), tabItens[[#This Row],[PontoPed]]=0), 99, IF(AND(tabItens[[#This Row],[Saldo]]=0,tabItens[[#This Row],[PontoPed]]&gt;0), 0, (1-tabItens[[#This Row],[PctAb]])*10 ) ),0)</f>
        <v>99</v>
      </c>
      <c r="BE753" s="312">
        <f>MAX(ROUNDDOWN( IF(tabItens[[#This Row],[Abaixo]] &gt; 0,   tabItens[[#This Row],[Abaixo]] + (tabItens[[#This Row],[PontoMês]] * IF( OR( ISBLANK(tabItens[[#This Row],[ATA Nº/ANO]]), tabItens[[#This Row],[ATA Nº/ANO]] = ""),BE$2,BE$1)),0),0),0)</f>
        <v>0</v>
      </c>
      <c r="BF75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3" s="313">
        <f>SUMIF(Consumo!$C$3:$C$862,tabItens[[#This Row],[CÓDIGO]],Consumo!$E$3:$E$862)</f>
        <v>0</v>
      </c>
      <c r="BH753" s="314">
        <f>IF(AND(tabItens[[#This Row],[Pend]] &gt; 0,tabItens[[#This Row],[Consumo]] &lt;&gt; 0), tabItens[[#This Row],[Pend]] / tabItens[[#This Row],[Consumo]], 0 )</f>
        <v>0</v>
      </c>
      <c r="BI753" s="313"/>
      <c r="BJ753" s="313"/>
      <c r="BK753" s="315" t="s">
        <v>907</v>
      </c>
    </row>
    <row r="754" spans="1:63" x14ac:dyDescent="0.3">
      <c r="A754" s="336">
        <v>37518</v>
      </c>
      <c r="B754" s="277" t="s">
        <v>1308</v>
      </c>
      <c r="C754" s="337" t="s">
        <v>264</v>
      </c>
      <c r="D754" s="338">
        <v>0.11</v>
      </c>
      <c r="E754" s="339"/>
      <c r="F754" s="339"/>
      <c r="G754" s="339" t="s">
        <v>892</v>
      </c>
      <c r="H754" s="281">
        <v>350</v>
      </c>
      <c r="I754" s="340">
        <v>103003</v>
      </c>
      <c r="J754" s="341">
        <v>0.11</v>
      </c>
      <c r="K754" s="342"/>
      <c r="L754" s="285">
        <f>IF(tabItens[[#This Row],[Média]] &gt; 0, tabItens[[#This Row],[QTDE ATUAL]] / tabItens[[#This Row],[Média]],999.9)</f>
        <v>999.9</v>
      </c>
      <c r="M754" s="286">
        <v>0</v>
      </c>
      <c r="N754" s="287">
        <f>tabItens[[#This Row],[VALOR UNIT.]] * tabItens[[#This Row],[LC]]</f>
        <v>0</v>
      </c>
      <c r="O754" s="344"/>
      <c r="P754" s="289"/>
      <c r="Q754" s="345"/>
      <c r="R754" s="343"/>
      <c r="S754" s="346"/>
      <c r="T754" s="292">
        <f>ROUNDDOWN(IFERROR(tabItens[[#This Row],[ATA DT.VALID.]] - $D$1,0) / 30,0)</f>
        <v>-1507</v>
      </c>
      <c r="U754" s="277" t="s">
        <v>1117</v>
      </c>
      <c r="V754" s="293">
        <v>1</v>
      </c>
      <c r="W754" s="294" t="s">
        <v>903</v>
      </c>
      <c r="X754" s="295">
        <v>55</v>
      </c>
      <c r="Y754" s="296">
        <v>27</v>
      </c>
      <c r="Z754" s="297"/>
      <c r="AA754" s="298"/>
      <c r="AB754" s="299"/>
      <c r="AC754" s="299"/>
      <c r="AD754" s="298"/>
      <c r="AE754" s="299"/>
      <c r="AF754" s="292"/>
      <c r="AG754" s="300" t="s">
        <v>904</v>
      </c>
      <c r="AH754" s="301"/>
      <c r="AI754" s="292">
        <v>0</v>
      </c>
      <c r="AJ754" s="301">
        <v>41970</v>
      </c>
      <c r="AK754" s="301" t="s">
        <v>892</v>
      </c>
      <c r="AL754" s="301">
        <v>42142</v>
      </c>
      <c r="AM754" s="346"/>
      <c r="AN754" s="339"/>
      <c r="AO754" s="302" t="str">
        <f>_xlfn.IFNA(IF(VLOOKUP(tabItens[[#This Row],[CÓDIGO]],tabExcluirDoEstoque[#Data],1,FALSE),"sim",""),"")</f>
        <v/>
      </c>
      <c r="AP754" s="303" t="str">
        <f ca="1">IF(OR(ISBLANK(tabItens[[#This Row],[ATA DT.VALID.]]),tabItens[[#This Row],[ATA DT.VALID.]]="",tabItens[[#This Row],[ATA DT.VALID.]]=" "),"",IF(TYPE(tabItens[[#This Row],[ATA DT.VALID.]])=1,ROUNDUP((tabItens[[#This Row],[ATA DT.VALID.]]-TODAY())/7,0),""))</f>
        <v/>
      </c>
      <c r="AQ754" s="304"/>
      <c r="AR754" s="305">
        <f>IF(ISBLANK(tabItens[[#This Row],[CÓDIGO]]),"",IFERROR(VLOOKUP(tabItens[[#This Row],[CÓDIGO]],Consumo!$C$3:$AC$862,26,FALSE),0))</f>
        <v>0</v>
      </c>
      <c r="AS754" s="306">
        <f>SUMIF(Consumo!$C$3:$C$862,tabItens[[#This Row],[CÓDIGO]],Consumo!$N$3:$N$862) + SUMIF(Consumo!$C$3:$C$862,tabItens[[#This Row],[CÓDIGO]],Consumo!$O$3:$O$862) + SUMIF(Consumo!$C$3:$C$862,tabItens[[#This Row],[CÓDIGO]],Consumo!$P$3:$P$862) + SUMIF(Consumo!$C$3:$C$862,tabItens[[#This Row],[CÓDIGO]],Consumo!$Q$3:$Q$862)</f>
        <v>0</v>
      </c>
      <c r="AT754" s="306">
        <f>SUMIF(Consumo!$C$3:$C$862,tabItens[[#This Row],[CÓDIGO]],Consumo!$Z$3:$Z$862)</f>
        <v>0</v>
      </c>
      <c r="AU754" s="307">
        <f>SUMIF(Consumo!$C$3:$C$862,tabItens[[#This Row],[CÓDIGO]],Consumo!$AA$3:$AA$862)</f>
        <v>0</v>
      </c>
      <c r="AV754" s="308">
        <f>SUMIF(Consumo!$C$3:$C$862,tabItens[[#This Row],[CÓDIGO]],Consumo!$Y$3:$Y$862)</f>
        <v>0</v>
      </c>
      <c r="AW754" s="281">
        <f>tabItens[[#This Row],[QTDE ATUAL]] + tabItens[[#This Row],[RC QTDE]] + tabItens[[#This Row],[AF SALDO]] + tabItens[[#This Row],[Recentes]]</f>
        <v>350</v>
      </c>
      <c r="AX754" s="309">
        <v>5</v>
      </c>
      <c r="AY754" s="309">
        <v>4</v>
      </c>
      <c r="AZ754" s="309">
        <f>IF(ISBLANK(tabItens[[#This Row],[CÓDIGO]]),"",tabItens[[#This Row],[PontoMês]] * (AZ$2+tabItens[[#This Row],[PontoQtM]]))</f>
        <v>20</v>
      </c>
      <c r="BA754" s="308">
        <f>tabItens[[#This Row],[PontoPed]] - tabItens[[#This Row],[Saldo]] + (1/10)</f>
        <v>-329.9</v>
      </c>
      <c r="BB754" s="308">
        <f xml:space="preserve"> tabItens[[#This Row],[PontoMês]] * BB$2 - tabItens[[#This Row],[QTDE ATUAL]] - (1/10)</f>
        <v>-345.1</v>
      </c>
      <c r="BC754" s="310">
        <f>IF( tabItens[[#This Row],[PontoPed]]&gt;0, IF(tabItens[[#This Row],[PontoPed]]&lt;1, 1, IF( tabItens[[#This Row],[Saldo]]&gt;tabItens[[#This Row],[PontoPed]], 0, (tabItens[[#This Row],[PontoPed]]-tabItens[[#This Row],[Saldo]])/tabItens[[#This Row],[PontoPed]] ) ), 0 )</f>
        <v>0</v>
      </c>
      <c r="BD754" s="311">
        <f>ROUNDDOWN(IF( OR( AND(tabItens[[#This Row],[PontoPed]]&lt;tabItens[[#This Row],[Saldo]],tabItens[[#This Row],[Saldo]]&gt;0), tabItens[[#This Row],[PontoPed]]=0), 99, IF(AND(tabItens[[#This Row],[Saldo]]=0,tabItens[[#This Row],[PontoPed]]&gt;0), 0, (1-tabItens[[#This Row],[PctAb]])*10 ) ),0)</f>
        <v>99</v>
      </c>
      <c r="BE754" s="312">
        <f>MAX(ROUNDDOWN( IF(tabItens[[#This Row],[Abaixo]] &gt; 0,   tabItens[[#This Row],[Abaixo]] + (tabItens[[#This Row],[PontoMês]] * IF( OR( ISBLANK(tabItens[[#This Row],[ATA Nº/ANO]]), tabItens[[#This Row],[ATA Nº/ANO]] = ""),BE$2,BE$1)),0),0),0)</f>
        <v>0</v>
      </c>
      <c r="BF75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4" s="313">
        <f>SUMIF(Consumo!$C$3:$C$862,tabItens[[#This Row],[CÓDIGO]],Consumo!$E$3:$E$862)</f>
        <v>0</v>
      </c>
      <c r="BH754" s="314">
        <f>IF(AND(tabItens[[#This Row],[Pend]] &gt; 0,tabItens[[#This Row],[Consumo]] &lt;&gt; 0), tabItens[[#This Row],[Pend]] / tabItens[[#This Row],[Consumo]], 0 )</f>
        <v>0</v>
      </c>
      <c r="BI754" s="313"/>
      <c r="BJ754" s="313"/>
      <c r="BK754" s="315" t="s">
        <v>907</v>
      </c>
    </row>
    <row r="755" spans="1:63" x14ac:dyDescent="0.3">
      <c r="A755" s="336">
        <v>37519</v>
      </c>
      <c r="B755" s="277" t="s">
        <v>1309</v>
      </c>
      <c r="C755" s="337" t="s">
        <v>264</v>
      </c>
      <c r="D755" s="338">
        <v>0.25</v>
      </c>
      <c r="E755" s="339"/>
      <c r="F755" s="339"/>
      <c r="G755" s="339" t="s">
        <v>892</v>
      </c>
      <c r="H755" s="281">
        <v>2345</v>
      </c>
      <c r="I755" s="340">
        <v>103003</v>
      </c>
      <c r="J755" s="341">
        <v>0.25</v>
      </c>
      <c r="K755" s="342"/>
      <c r="L755" s="285">
        <f>IF(tabItens[[#This Row],[Média]] &gt; 0, tabItens[[#This Row],[QTDE ATUAL]] / tabItens[[#This Row],[Média]],999.9)</f>
        <v>999.9</v>
      </c>
      <c r="M755" s="286">
        <v>0</v>
      </c>
      <c r="N755" s="287">
        <f>tabItens[[#This Row],[VALOR UNIT.]] * tabItens[[#This Row],[LC]]</f>
        <v>0</v>
      </c>
      <c r="O755" s="344"/>
      <c r="P755" s="289"/>
      <c r="Q755" s="345"/>
      <c r="R755" s="343"/>
      <c r="S755" s="346"/>
      <c r="T755" s="292">
        <f>ROUNDDOWN(IFERROR(tabItens[[#This Row],[ATA DT.VALID.]] - $D$1,0) / 30,0)</f>
        <v>-1507</v>
      </c>
      <c r="U755" s="277" t="s">
        <v>1117</v>
      </c>
      <c r="V755" s="293">
        <v>1</v>
      </c>
      <c r="W755" s="294" t="s">
        <v>903</v>
      </c>
      <c r="X755" s="295">
        <v>55</v>
      </c>
      <c r="Y755" s="296">
        <v>27</v>
      </c>
      <c r="Z755" s="297"/>
      <c r="AA755" s="298"/>
      <c r="AB755" s="299"/>
      <c r="AC755" s="299"/>
      <c r="AD755" s="298"/>
      <c r="AE755" s="299"/>
      <c r="AF755" s="292"/>
      <c r="AG755" s="300" t="s">
        <v>904</v>
      </c>
      <c r="AH755" s="301"/>
      <c r="AI755" s="292">
        <v>0</v>
      </c>
      <c r="AJ755" s="301">
        <v>41577</v>
      </c>
      <c r="AK755" s="301" t="s">
        <v>892</v>
      </c>
      <c r="AL755" s="301">
        <v>44027</v>
      </c>
      <c r="AM755" s="346"/>
      <c r="AN755" s="339"/>
      <c r="AO755" s="302" t="str">
        <f>_xlfn.IFNA(IF(VLOOKUP(tabItens[[#This Row],[CÓDIGO]],tabExcluirDoEstoque[#Data],1,FALSE),"sim",""),"")</f>
        <v/>
      </c>
      <c r="AP755" s="303" t="str">
        <f ca="1">IF(OR(ISBLANK(tabItens[[#This Row],[ATA DT.VALID.]]),tabItens[[#This Row],[ATA DT.VALID.]]="",tabItens[[#This Row],[ATA DT.VALID.]]=" "),"",IF(TYPE(tabItens[[#This Row],[ATA DT.VALID.]])=1,ROUNDUP((tabItens[[#This Row],[ATA DT.VALID.]]-TODAY())/7,0),""))</f>
        <v/>
      </c>
      <c r="AQ755" s="304"/>
      <c r="AR755" s="305">
        <f>IF(ISBLANK(tabItens[[#This Row],[CÓDIGO]]),"",IFERROR(VLOOKUP(tabItens[[#This Row],[CÓDIGO]],Consumo!$C$3:$AC$862,26,FALSE),0))</f>
        <v>0</v>
      </c>
      <c r="AS755" s="306">
        <f>SUMIF(Consumo!$C$3:$C$862,tabItens[[#This Row],[CÓDIGO]],Consumo!$N$3:$N$862) + SUMIF(Consumo!$C$3:$C$862,tabItens[[#This Row],[CÓDIGO]],Consumo!$O$3:$O$862) + SUMIF(Consumo!$C$3:$C$862,tabItens[[#This Row],[CÓDIGO]],Consumo!$P$3:$P$862) + SUMIF(Consumo!$C$3:$C$862,tabItens[[#This Row],[CÓDIGO]],Consumo!$Q$3:$Q$862)</f>
        <v>0</v>
      </c>
      <c r="AT755" s="306">
        <f>SUMIF(Consumo!$C$3:$C$862,tabItens[[#This Row],[CÓDIGO]],Consumo!$Z$3:$Z$862)</f>
        <v>0</v>
      </c>
      <c r="AU755" s="307">
        <f>SUMIF(Consumo!$C$3:$C$862,tabItens[[#This Row],[CÓDIGO]],Consumo!$AA$3:$AA$862)</f>
        <v>0</v>
      </c>
      <c r="AV755" s="308">
        <f>SUMIF(Consumo!$C$3:$C$862,tabItens[[#This Row],[CÓDIGO]],Consumo!$Y$3:$Y$862)</f>
        <v>0</v>
      </c>
      <c r="AW755" s="281">
        <f>tabItens[[#This Row],[QTDE ATUAL]] + tabItens[[#This Row],[RC QTDE]] + tabItens[[#This Row],[AF SALDO]] + tabItens[[#This Row],[Recentes]]</f>
        <v>2345</v>
      </c>
      <c r="AX755" s="309">
        <v>0</v>
      </c>
      <c r="AY755" s="309">
        <v>4</v>
      </c>
      <c r="AZ755" s="309">
        <f>IF(ISBLANK(tabItens[[#This Row],[CÓDIGO]]),"",tabItens[[#This Row],[PontoMês]] * (AZ$2+tabItens[[#This Row],[PontoQtM]]))</f>
        <v>0</v>
      </c>
      <c r="BA755" s="308">
        <f>tabItens[[#This Row],[PontoPed]] - tabItens[[#This Row],[Saldo]] + (1/10)</f>
        <v>-2344.9</v>
      </c>
      <c r="BB755" s="308">
        <f xml:space="preserve"> tabItens[[#This Row],[PontoMês]] * BB$2 - tabItens[[#This Row],[QTDE ATUAL]] - (1/10)</f>
        <v>-2345.1</v>
      </c>
      <c r="BC755" s="310">
        <f>IF( tabItens[[#This Row],[PontoPed]]&gt;0, IF(tabItens[[#This Row],[PontoPed]]&lt;1, 1, IF( tabItens[[#This Row],[Saldo]]&gt;tabItens[[#This Row],[PontoPed]], 0, (tabItens[[#This Row],[PontoPed]]-tabItens[[#This Row],[Saldo]])/tabItens[[#This Row],[PontoPed]] ) ), 0 )</f>
        <v>0</v>
      </c>
      <c r="BD755" s="311">
        <f>ROUNDDOWN(IF( OR( AND(tabItens[[#This Row],[PontoPed]]&lt;tabItens[[#This Row],[Saldo]],tabItens[[#This Row],[Saldo]]&gt;0), tabItens[[#This Row],[PontoPed]]=0), 99, IF(AND(tabItens[[#This Row],[Saldo]]=0,tabItens[[#This Row],[PontoPed]]&gt;0), 0, (1-tabItens[[#This Row],[PctAb]])*10 ) ),0)</f>
        <v>99</v>
      </c>
      <c r="BE755" s="312">
        <f>MAX(ROUNDDOWN( IF(tabItens[[#This Row],[Abaixo]] &gt; 0,   tabItens[[#This Row],[Abaixo]] + (tabItens[[#This Row],[PontoMês]] * IF( OR( ISBLANK(tabItens[[#This Row],[ATA Nº/ANO]]), tabItens[[#This Row],[ATA Nº/ANO]] = ""),BE$2,BE$1)),0),0),0)</f>
        <v>0</v>
      </c>
      <c r="BF75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5" s="313">
        <f>SUMIF(Consumo!$C$3:$C$862,tabItens[[#This Row],[CÓDIGO]],Consumo!$E$3:$E$862)</f>
        <v>0</v>
      </c>
      <c r="BH755" s="314">
        <f>IF(AND(tabItens[[#This Row],[Pend]] &gt; 0,tabItens[[#This Row],[Consumo]] &lt;&gt; 0), tabItens[[#This Row],[Pend]] / tabItens[[#This Row],[Consumo]], 0 )</f>
        <v>0</v>
      </c>
      <c r="BI755" s="313"/>
      <c r="BJ755" s="313"/>
      <c r="BK755" s="315" t="s">
        <v>907</v>
      </c>
    </row>
    <row r="756" spans="1:63" x14ac:dyDescent="0.3">
      <c r="A756" s="336">
        <v>104665</v>
      </c>
      <c r="B756" s="277" t="s">
        <v>1646</v>
      </c>
      <c r="C756" s="337" t="s">
        <v>1647</v>
      </c>
      <c r="D756" s="338">
        <v>485</v>
      </c>
      <c r="E756" s="339"/>
      <c r="F756" s="339"/>
      <c r="G756" s="339" t="s">
        <v>892</v>
      </c>
      <c r="H756" s="281">
        <v>108</v>
      </c>
      <c r="I756" s="340">
        <v>103003</v>
      </c>
      <c r="J756" s="341">
        <v>485</v>
      </c>
      <c r="K756" s="342">
        <v>13</v>
      </c>
      <c r="L756" s="285">
        <f>IF(tabItens[[#This Row],[Média]] &gt; 0, tabItens[[#This Row],[QTDE ATUAL]] / tabItens[[#This Row],[Média]],999.9)</f>
        <v>108</v>
      </c>
      <c r="M756" s="286">
        <v>0</v>
      </c>
      <c r="N756" s="287">
        <f>tabItens[[#This Row],[VALOR UNIT.]] * tabItens[[#This Row],[LC]]</f>
        <v>0</v>
      </c>
      <c r="O756" s="344"/>
      <c r="P756" s="289"/>
      <c r="Q756" s="345"/>
      <c r="R756" s="343"/>
      <c r="S756" s="346"/>
      <c r="T756" s="292">
        <f>ROUNDDOWN(IFERROR(tabItens[[#This Row],[ATA DT.VALID.]] - $D$1,0) / 30,0)</f>
        <v>-1507</v>
      </c>
      <c r="U756" s="277" t="s">
        <v>1117</v>
      </c>
      <c r="V756" s="293">
        <v>1</v>
      </c>
      <c r="W756" s="294" t="s">
        <v>903</v>
      </c>
      <c r="X756" s="295">
        <v>55</v>
      </c>
      <c r="Y756" s="296">
        <v>27</v>
      </c>
      <c r="Z756" s="297"/>
      <c r="AA756" s="298"/>
      <c r="AB756" s="299"/>
      <c r="AC756" s="299"/>
      <c r="AD756" s="298"/>
      <c r="AE756" s="299"/>
      <c r="AF756" s="292"/>
      <c r="AG756" s="300" t="s">
        <v>904</v>
      </c>
      <c r="AH756" s="301"/>
      <c r="AI756" s="292">
        <v>4</v>
      </c>
      <c r="AJ756" s="301">
        <v>40305</v>
      </c>
      <c r="AK756" s="301">
        <v>39472</v>
      </c>
      <c r="AL756" s="301">
        <v>44126</v>
      </c>
      <c r="AM756" s="346"/>
      <c r="AN756" s="339"/>
      <c r="AO756" s="302" t="str">
        <f>_xlfn.IFNA(IF(VLOOKUP(tabItens[[#This Row],[CÓDIGO]],tabExcluirDoEstoque[#Data],1,FALSE),"sim",""),"")</f>
        <v/>
      </c>
      <c r="AP756" s="303" t="str">
        <f ca="1">IF(OR(ISBLANK(tabItens[[#This Row],[ATA DT.VALID.]]),tabItens[[#This Row],[ATA DT.VALID.]]="",tabItens[[#This Row],[ATA DT.VALID.]]=" "),"",IF(TYPE(tabItens[[#This Row],[ATA DT.VALID.]])=1,ROUNDUP((tabItens[[#This Row],[ATA DT.VALID.]]-TODAY())/7,0),""))</f>
        <v/>
      </c>
      <c r="AQ756" s="304"/>
      <c r="AR756" s="305" t="str">
        <f>IF(ISBLANK(tabItens[[#This Row],[CÓDIGO]]),"",IFERROR(VLOOKUP(tabItens[[#This Row],[CÓDIGO]],Consumo!$C$3:$AC$862,26,FALSE),0))</f>
        <v>08.2023</v>
      </c>
      <c r="AS756" s="306">
        <f>SUMIF(Consumo!$C$3:$C$862,tabItens[[#This Row],[CÓDIGO]],Consumo!$N$3:$N$862) + SUMIF(Consumo!$C$3:$C$862,tabItens[[#This Row],[CÓDIGO]],Consumo!$O$3:$O$862) + SUMIF(Consumo!$C$3:$C$862,tabItens[[#This Row],[CÓDIGO]],Consumo!$P$3:$P$862) + SUMIF(Consumo!$C$3:$C$862,tabItens[[#This Row],[CÓDIGO]],Consumo!$Q$3:$Q$862)</f>
        <v>8</v>
      </c>
      <c r="AT756" s="306">
        <f>SUMIF(Consumo!$C$3:$C$862,tabItens[[#This Row],[CÓDIGO]],Consumo!$Z$3:$Z$862)</f>
        <v>14</v>
      </c>
      <c r="AU756" s="307">
        <f>SUMIF(Consumo!$C$3:$C$862,tabItens[[#This Row],[CÓDIGO]],Consumo!$AA$3:$AA$862)</f>
        <v>7</v>
      </c>
      <c r="AV756" s="308">
        <f>SUMIF(Consumo!$C$3:$C$862,tabItens[[#This Row],[CÓDIGO]],Consumo!$Y$3:$Y$862)</f>
        <v>1</v>
      </c>
      <c r="AW756" s="281">
        <f>tabItens[[#This Row],[QTDE ATUAL]] + tabItens[[#This Row],[RC QTDE]] + tabItens[[#This Row],[AF SALDO]] + tabItens[[#This Row],[Recentes]]</f>
        <v>108</v>
      </c>
      <c r="AX756" s="309">
        <v>1</v>
      </c>
      <c r="AY756" s="309">
        <v>4</v>
      </c>
      <c r="AZ756" s="309">
        <f>IF(ISBLANK(tabItens[[#This Row],[CÓDIGO]]),"",tabItens[[#This Row],[PontoMês]] * (AZ$2+tabItens[[#This Row],[PontoQtM]]))</f>
        <v>4</v>
      </c>
      <c r="BA756" s="308">
        <f>tabItens[[#This Row],[PontoPed]] - tabItens[[#This Row],[Saldo]] + (1/10)</f>
        <v>-103.9</v>
      </c>
      <c r="BB756" s="308">
        <f xml:space="preserve"> tabItens[[#This Row],[PontoMês]] * BB$2 - tabItens[[#This Row],[QTDE ATUAL]] - (1/10)</f>
        <v>-107.1</v>
      </c>
      <c r="BC756" s="310">
        <f>IF( tabItens[[#This Row],[PontoPed]]&gt;0, IF(tabItens[[#This Row],[PontoPed]]&lt;1, 1, IF( tabItens[[#This Row],[Saldo]]&gt;tabItens[[#This Row],[PontoPed]], 0, (tabItens[[#This Row],[PontoPed]]-tabItens[[#This Row],[Saldo]])/tabItens[[#This Row],[PontoPed]] ) ), 0 )</f>
        <v>0</v>
      </c>
      <c r="BD756" s="311">
        <f>ROUNDDOWN(IF( OR( AND(tabItens[[#This Row],[PontoPed]]&lt;tabItens[[#This Row],[Saldo]],tabItens[[#This Row],[Saldo]]&gt;0), tabItens[[#This Row],[PontoPed]]=0), 99, IF(AND(tabItens[[#This Row],[Saldo]]=0,tabItens[[#This Row],[PontoPed]]&gt;0), 0, (1-tabItens[[#This Row],[PctAb]])*10 ) ),0)</f>
        <v>99</v>
      </c>
      <c r="BE756" s="312">
        <f>MAX(ROUNDDOWN( IF(tabItens[[#This Row],[Abaixo]] &gt; 0,   tabItens[[#This Row],[Abaixo]] + (tabItens[[#This Row],[PontoMês]] * IF( OR( ISBLANK(tabItens[[#This Row],[ATA Nº/ANO]]), tabItens[[#This Row],[ATA Nº/ANO]] = ""),BE$2,BE$1)),0),0),0)</f>
        <v>0</v>
      </c>
      <c r="BF75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6" s="313">
        <f>SUMIF(Consumo!$C$3:$C$862,tabItens[[#This Row],[CÓDIGO]],Consumo!$E$3:$E$862)</f>
        <v>0</v>
      </c>
      <c r="BH756" s="314">
        <f>IF(AND(tabItens[[#This Row],[Pend]] &gt; 0,tabItens[[#This Row],[Consumo]] &lt;&gt; 0), tabItens[[#This Row],[Pend]] / tabItens[[#This Row],[Consumo]], 0 )</f>
        <v>0</v>
      </c>
      <c r="BI756" s="313"/>
      <c r="BJ756" s="313"/>
      <c r="BK756" s="315" t="s">
        <v>907</v>
      </c>
    </row>
    <row r="757" spans="1:63" x14ac:dyDescent="0.3">
      <c r="A757" s="336">
        <v>113238</v>
      </c>
      <c r="B757" s="277" t="s">
        <v>1736</v>
      </c>
      <c r="C757" s="337" t="s">
        <v>1647</v>
      </c>
      <c r="D757" s="338">
        <v>1166.6600000000001</v>
      </c>
      <c r="E757" s="339"/>
      <c r="F757" s="339"/>
      <c r="G757" s="339" t="s">
        <v>892</v>
      </c>
      <c r="H757" s="281">
        <v>48</v>
      </c>
      <c r="I757" s="340">
        <v>103003</v>
      </c>
      <c r="J757" s="341">
        <v>1166.6600000000001</v>
      </c>
      <c r="K757" s="342">
        <v>14</v>
      </c>
      <c r="L757" s="285">
        <f>IF(tabItens[[#This Row],[Média]] &gt; 0, tabItens[[#This Row],[QTDE ATUAL]] / tabItens[[#This Row],[Média]],999.9)</f>
        <v>36</v>
      </c>
      <c r="M757" s="286">
        <v>0</v>
      </c>
      <c r="N757" s="287">
        <f>tabItens[[#This Row],[VALOR UNIT.]] * tabItens[[#This Row],[LC]]</f>
        <v>0</v>
      </c>
      <c r="O757" s="344"/>
      <c r="P757" s="289"/>
      <c r="Q757" s="345"/>
      <c r="R757" s="343"/>
      <c r="S757" s="346"/>
      <c r="T757" s="292">
        <f>ROUNDDOWN(IFERROR(tabItens[[#This Row],[ATA DT.VALID.]] - $D$1,0) / 30,0)</f>
        <v>-1507</v>
      </c>
      <c r="U757" s="277" t="s">
        <v>1117</v>
      </c>
      <c r="V757" s="293">
        <v>1</v>
      </c>
      <c r="W757" s="294" t="s">
        <v>903</v>
      </c>
      <c r="X757" s="295">
        <v>55</v>
      </c>
      <c r="Y757" s="296">
        <v>27</v>
      </c>
      <c r="Z757" s="297"/>
      <c r="AA757" s="298"/>
      <c r="AB757" s="299"/>
      <c r="AC757" s="299"/>
      <c r="AD757" s="298"/>
      <c r="AE757" s="299"/>
      <c r="AF757" s="292"/>
      <c r="AG757" s="300" t="s">
        <v>904</v>
      </c>
      <c r="AH757" s="301"/>
      <c r="AI757" s="292">
        <v>6</v>
      </c>
      <c r="AJ757" s="301">
        <v>44536</v>
      </c>
      <c r="AK757" s="301">
        <v>40113</v>
      </c>
      <c r="AL757" s="301">
        <v>44516</v>
      </c>
      <c r="AM757" s="346"/>
      <c r="AN757" s="339"/>
      <c r="AO757" s="302" t="str">
        <f>_xlfn.IFNA(IF(VLOOKUP(tabItens[[#This Row],[CÓDIGO]],tabExcluirDoEstoque[#Data],1,FALSE),"sim",""),"")</f>
        <v/>
      </c>
      <c r="AP757" s="303" t="str">
        <f ca="1">IF(OR(ISBLANK(tabItens[[#This Row],[ATA DT.VALID.]]),tabItens[[#This Row],[ATA DT.VALID.]]="",tabItens[[#This Row],[ATA DT.VALID.]]=" "),"",IF(TYPE(tabItens[[#This Row],[ATA DT.VALID.]])=1,ROUNDUP((tabItens[[#This Row],[ATA DT.VALID.]]-TODAY())/7,0),""))</f>
        <v/>
      </c>
      <c r="AQ757" s="304"/>
      <c r="AR757" s="305" t="str">
        <f>IF(ISBLANK(tabItens[[#This Row],[CÓDIGO]]),"",IFERROR(VLOOKUP(tabItens[[#This Row],[CÓDIGO]],Consumo!$C$3:$AC$862,26,FALSE),0))</f>
        <v>08.2023</v>
      </c>
      <c r="AS757" s="306">
        <f>SUMIF(Consumo!$C$3:$C$862,tabItens[[#This Row],[CÓDIGO]],Consumo!$N$3:$N$862) + SUMIF(Consumo!$C$3:$C$862,tabItens[[#This Row],[CÓDIGO]],Consumo!$O$3:$O$862) + SUMIF(Consumo!$C$3:$C$862,tabItens[[#This Row],[CÓDIGO]],Consumo!$P$3:$P$862) + SUMIF(Consumo!$C$3:$C$862,tabItens[[#This Row],[CÓDIGO]],Consumo!$Q$3:$Q$862)</f>
        <v>8</v>
      </c>
      <c r="AT757" s="306">
        <f>SUMIF(Consumo!$C$3:$C$862,tabItens[[#This Row],[CÓDIGO]],Consumo!$Z$3:$Z$862)</f>
        <v>16</v>
      </c>
      <c r="AU757" s="307">
        <f>SUMIF(Consumo!$C$3:$C$862,tabItens[[#This Row],[CÓDIGO]],Consumo!$AA$3:$AA$862)</f>
        <v>4</v>
      </c>
      <c r="AV757" s="308">
        <f>SUMIF(Consumo!$C$3:$C$862,tabItens[[#This Row],[CÓDIGO]],Consumo!$Y$3:$Y$862)</f>
        <v>1.3333333333333333</v>
      </c>
      <c r="AW757" s="281">
        <f>tabItens[[#This Row],[QTDE ATUAL]] + tabItens[[#This Row],[RC QTDE]] + tabItens[[#This Row],[AF SALDO]] + tabItens[[#This Row],[Recentes]]</f>
        <v>48</v>
      </c>
      <c r="AX757" s="309">
        <v>0</v>
      </c>
      <c r="AY757" s="309">
        <v>4</v>
      </c>
      <c r="AZ757" s="309">
        <f>IF(ISBLANK(tabItens[[#This Row],[CÓDIGO]]),"",tabItens[[#This Row],[PontoMês]] * (AZ$2+tabItens[[#This Row],[PontoQtM]]))</f>
        <v>0</v>
      </c>
      <c r="BA757" s="308">
        <f>tabItens[[#This Row],[PontoPed]] - tabItens[[#This Row],[Saldo]] + (1/10)</f>
        <v>-47.9</v>
      </c>
      <c r="BB757" s="308">
        <f xml:space="preserve"> tabItens[[#This Row],[PontoMês]] * BB$2 - tabItens[[#This Row],[QTDE ATUAL]] - (1/10)</f>
        <v>-48.1</v>
      </c>
      <c r="BC757" s="310">
        <f>IF( tabItens[[#This Row],[PontoPed]]&gt;0, IF(tabItens[[#This Row],[PontoPed]]&lt;1, 1, IF( tabItens[[#This Row],[Saldo]]&gt;tabItens[[#This Row],[PontoPed]], 0, (tabItens[[#This Row],[PontoPed]]-tabItens[[#This Row],[Saldo]])/tabItens[[#This Row],[PontoPed]] ) ), 0 )</f>
        <v>0</v>
      </c>
      <c r="BD757" s="311">
        <f>ROUNDDOWN(IF( OR( AND(tabItens[[#This Row],[PontoPed]]&lt;tabItens[[#This Row],[Saldo]],tabItens[[#This Row],[Saldo]]&gt;0), tabItens[[#This Row],[PontoPed]]=0), 99, IF(AND(tabItens[[#This Row],[Saldo]]=0,tabItens[[#This Row],[PontoPed]]&gt;0), 0, (1-tabItens[[#This Row],[PctAb]])*10 ) ),0)</f>
        <v>99</v>
      </c>
      <c r="BE757" s="312">
        <f>MAX(ROUNDDOWN( IF(tabItens[[#This Row],[Abaixo]] &gt; 0,   tabItens[[#This Row],[Abaixo]] + (tabItens[[#This Row],[PontoMês]] * IF( OR( ISBLANK(tabItens[[#This Row],[ATA Nº/ANO]]), tabItens[[#This Row],[ATA Nº/ANO]] = ""),BE$2,BE$1)),0),0),0)</f>
        <v>0</v>
      </c>
      <c r="BF75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7" s="313">
        <f>SUMIF(Consumo!$C$3:$C$862,tabItens[[#This Row],[CÓDIGO]],Consumo!$E$3:$E$862)</f>
        <v>0</v>
      </c>
      <c r="BH757" s="314">
        <f>IF(AND(tabItens[[#This Row],[Pend]] &gt; 0,tabItens[[#This Row],[Consumo]] &lt;&gt; 0), tabItens[[#This Row],[Pend]] / tabItens[[#This Row],[Consumo]], 0 )</f>
        <v>0</v>
      </c>
      <c r="BI757" s="313"/>
      <c r="BJ757" s="313"/>
      <c r="BK757" s="315" t="s">
        <v>907</v>
      </c>
    </row>
    <row r="758" spans="1:63" x14ac:dyDescent="0.3">
      <c r="A758" s="336">
        <v>108398</v>
      </c>
      <c r="B758" s="277" t="s">
        <v>1699</v>
      </c>
      <c r="C758" s="337" t="s">
        <v>264</v>
      </c>
      <c r="D758" s="338">
        <v>588</v>
      </c>
      <c r="E758" s="339"/>
      <c r="F758" s="339"/>
      <c r="G758" s="339" t="s">
        <v>892</v>
      </c>
      <c r="H758" s="281">
        <v>5</v>
      </c>
      <c r="I758" s="340">
        <v>103003</v>
      </c>
      <c r="J758" s="341">
        <v>588</v>
      </c>
      <c r="K758" s="342">
        <v>4</v>
      </c>
      <c r="L758" s="285">
        <f>IF(tabItens[[#This Row],[Média]] &gt; 0, tabItens[[#This Row],[QTDE ATUAL]] / tabItens[[#This Row],[Média]],999.9)</f>
        <v>20</v>
      </c>
      <c r="M758" s="286">
        <v>0</v>
      </c>
      <c r="N758" s="287">
        <f>tabItens[[#This Row],[VALOR UNIT.]] * tabItens[[#This Row],[LC]]</f>
        <v>0</v>
      </c>
      <c r="O758" s="344"/>
      <c r="P758" s="289"/>
      <c r="Q758" s="345"/>
      <c r="R758" s="343"/>
      <c r="S758" s="346"/>
      <c r="T758" s="292">
        <f>ROUNDDOWN(IFERROR(tabItens[[#This Row],[ATA DT.VALID.]] - $D$1,0) / 30,0)</f>
        <v>-1507</v>
      </c>
      <c r="U758" s="277" t="s">
        <v>1700</v>
      </c>
      <c r="V758" s="293">
        <v>1</v>
      </c>
      <c r="W758" s="294" t="s">
        <v>903</v>
      </c>
      <c r="X758" s="295">
        <v>55</v>
      </c>
      <c r="Y758" s="296">
        <v>30</v>
      </c>
      <c r="Z758" s="297">
        <v>10080</v>
      </c>
      <c r="AA758" s="298">
        <v>2023</v>
      </c>
      <c r="AB758" s="299">
        <v>20</v>
      </c>
      <c r="AC758" s="299"/>
      <c r="AD758" s="298"/>
      <c r="AE758" s="299"/>
      <c r="AF758" s="292"/>
      <c r="AG758" s="300" t="s">
        <v>904</v>
      </c>
      <c r="AH758" s="301"/>
      <c r="AI758" s="292">
        <v>2</v>
      </c>
      <c r="AJ758" s="301">
        <v>42192</v>
      </c>
      <c r="AK758" s="301">
        <v>39737</v>
      </c>
      <c r="AL758" s="301">
        <v>42167</v>
      </c>
      <c r="AM758" s="346"/>
      <c r="AN758" s="339"/>
      <c r="AO758" s="302" t="str">
        <f>_xlfn.IFNA(IF(VLOOKUP(tabItens[[#This Row],[CÓDIGO]],tabExcluirDoEstoque[#Data],1,FALSE),"sim",""),"")</f>
        <v/>
      </c>
      <c r="AP758" s="303" t="str">
        <f ca="1">IF(OR(ISBLANK(tabItens[[#This Row],[ATA DT.VALID.]]),tabItens[[#This Row],[ATA DT.VALID.]]="",tabItens[[#This Row],[ATA DT.VALID.]]=" "),"",IF(TYPE(tabItens[[#This Row],[ATA DT.VALID.]])=1,ROUNDUP((tabItens[[#This Row],[ATA DT.VALID.]]-TODAY())/7,0),""))</f>
        <v/>
      </c>
      <c r="AQ758" s="304"/>
      <c r="AR758" s="305" t="str">
        <f>IF(ISBLANK(tabItens[[#This Row],[CÓDIGO]]),"",IFERROR(VLOOKUP(tabItens[[#This Row],[CÓDIGO]],Consumo!$C$3:$AC$862,26,FALSE),0))</f>
        <v>06.2023</v>
      </c>
      <c r="AS758" s="306">
        <f>SUMIF(Consumo!$C$3:$C$862,tabItens[[#This Row],[CÓDIGO]],Consumo!$N$3:$N$862) + SUMIF(Consumo!$C$3:$C$862,tabItens[[#This Row],[CÓDIGO]],Consumo!$O$3:$O$862) + SUMIF(Consumo!$C$3:$C$862,tabItens[[#This Row],[CÓDIGO]],Consumo!$P$3:$P$862) + SUMIF(Consumo!$C$3:$C$862,tabItens[[#This Row],[CÓDIGO]],Consumo!$Q$3:$Q$862)</f>
        <v>2</v>
      </c>
      <c r="AT758" s="306">
        <f>SUMIF(Consumo!$C$3:$C$862,tabItens[[#This Row],[CÓDIGO]],Consumo!$Z$3:$Z$862)</f>
        <v>4</v>
      </c>
      <c r="AU758" s="307">
        <f>SUMIF(Consumo!$C$3:$C$862,tabItens[[#This Row],[CÓDIGO]],Consumo!$AA$3:$AA$862)</f>
        <v>2</v>
      </c>
      <c r="AV758" s="308">
        <f>SUMIF(Consumo!$C$3:$C$862,tabItens[[#This Row],[CÓDIGO]],Consumo!$Y$3:$Y$862)</f>
        <v>0.25</v>
      </c>
      <c r="AW758" s="281">
        <f>tabItens[[#This Row],[QTDE ATUAL]] + tabItens[[#This Row],[RC QTDE]] + tabItens[[#This Row],[AF SALDO]] + tabItens[[#This Row],[Recentes]]</f>
        <v>25</v>
      </c>
      <c r="AX758" s="309">
        <v>1</v>
      </c>
      <c r="AY758" s="309">
        <v>4</v>
      </c>
      <c r="AZ758" s="309">
        <f>IF(ISBLANK(tabItens[[#This Row],[CÓDIGO]]),"",tabItens[[#This Row],[PontoMês]] * (AZ$2+tabItens[[#This Row],[PontoQtM]]))</f>
        <v>4</v>
      </c>
      <c r="BA758" s="308">
        <f>tabItens[[#This Row],[PontoPed]] - tabItens[[#This Row],[Saldo]] + (1/10)</f>
        <v>-20.9</v>
      </c>
      <c r="BB758" s="308">
        <f xml:space="preserve"> tabItens[[#This Row],[PontoMês]] * BB$2 - tabItens[[#This Row],[QTDE ATUAL]] - (1/10)</f>
        <v>-4.0999999999999996</v>
      </c>
      <c r="BC758" s="310">
        <f>IF( tabItens[[#This Row],[PontoPed]]&gt;0, IF(tabItens[[#This Row],[PontoPed]]&lt;1, 1, IF( tabItens[[#This Row],[Saldo]]&gt;tabItens[[#This Row],[PontoPed]], 0, (tabItens[[#This Row],[PontoPed]]-tabItens[[#This Row],[Saldo]])/tabItens[[#This Row],[PontoPed]] ) ), 0 )</f>
        <v>0</v>
      </c>
      <c r="BD758" s="311">
        <f>ROUNDDOWN(IF( OR( AND(tabItens[[#This Row],[PontoPed]]&lt;tabItens[[#This Row],[Saldo]],tabItens[[#This Row],[Saldo]]&gt;0), tabItens[[#This Row],[PontoPed]]=0), 99, IF(AND(tabItens[[#This Row],[Saldo]]=0,tabItens[[#This Row],[PontoPed]]&gt;0), 0, (1-tabItens[[#This Row],[PctAb]])*10 ) ),0)</f>
        <v>99</v>
      </c>
      <c r="BE758" s="312">
        <f>MAX(ROUNDDOWN( IF(tabItens[[#This Row],[Abaixo]] &gt; 0,   tabItens[[#This Row],[Abaixo]] + (tabItens[[#This Row],[PontoMês]] * IF( OR( ISBLANK(tabItens[[#This Row],[ATA Nº/ANO]]), tabItens[[#This Row],[ATA Nº/ANO]] = ""),BE$2,BE$1)),0),0),0)</f>
        <v>0</v>
      </c>
      <c r="BF75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8" s="313">
        <f>SUMIF(Consumo!$C$3:$C$862,tabItens[[#This Row],[CÓDIGO]],Consumo!$E$3:$E$862)</f>
        <v>0</v>
      </c>
      <c r="BH758" s="314">
        <f>IF(AND(tabItens[[#This Row],[Pend]] &gt; 0,tabItens[[#This Row],[Consumo]] &lt;&gt; 0), tabItens[[#This Row],[Pend]] / tabItens[[#This Row],[Consumo]], 0 )</f>
        <v>0</v>
      </c>
      <c r="BI758" s="313"/>
      <c r="BJ758" s="313"/>
      <c r="BK758" s="315" t="s">
        <v>907</v>
      </c>
    </row>
    <row r="759" spans="1:63" x14ac:dyDescent="0.3">
      <c r="A759" s="336">
        <v>111841</v>
      </c>
      <c r="B759" s="277" t="s">
        <v>1724</v>
      </c>
      <c r="C759" s="337" t="s">
        <v>31</v>
      </c>
      <c r="D759" s="338">
        <v>379.88</v>
      </c>
      <c r="E759" s="339"/>
      <c r="F759" s="339"/>
      <c r="G759" s="339" t="s">
        <v>892</v>
      </c>
      <c r="H759" s="281">
        <v>21</v>
      </c>
      <c r="I759" s="340">
        <v>103003</v>
      </c>
      <c r="J759" s="341">
        <v>379.88</v>
      </c>
      <c r="K759" s="342">
        <v>6</v>
      </c>
      <c r="L759" s="285">
        <f>IF(tabItens[[#This Row],[Média]] &gt; 0, tabItens[[#This Row],[QTDE ATUAL]] / tabItens[[#This Row],[Média]],999.9)</f>
        <v>50.4</v>
      </c>
      <c r="M759" s="286">
        <v>0</v>
      </c>
      <c r="N759" s="287">
        <f>tabItens[[#This Row],[VALOR UNIT.]] * tabItens[[#This Row],[LC]]</f>
        <v>0</v>
      </c>
      <c r="O759" s="344"/>
      <c r="P759" s="289"/>
      <c r="Q759" s="345"/>
      <c r="R759" s="343"/>
      <c r="S759" s="346"/>
      <c r="T759" s="292">
        <f>ROUNDDOWN(IFERROR(tabItens[[#This Row],[ATA DT.VALID.]] - $D$1,0) / 30,0)</f>
        <v>-1507</v>
      </c>
      <c r="U759" s="277" t="s">
        <v>1700</v>
      </c>
      <c r="V759" s="293">
        <v>1</v>
      </c>
      <c r="W759" s="294" t="s">
        <v>903</v>
      </c>
      <c r="X759" s="295">
        <v>55</v>
      </c>
      <c r="Y759" s="296">
        <v>30</v>
      </c>
      <c r="Z759" s="297"/>
      <c r="AA759" s="298"/>
      <c r="AB759" s="299"/>
      <c r="AC759" s="299"/>
      <c r="AD759" s="298"/>
      <c r="AE759" s="299"/>
      <c r="AF759" s="292"/>
      <c r="AG759" s="300" t="s">
        <v>904</v>
      </c>
      <c r="AH759" s="301"/>
      <c r="AI759" s="292">
        <v>2</v>
      </c>
      <c r="AJ759" s="301">
        <v>44043</v>
      </c>
      <c r="AK759" s="301">
        <v>40015</v>
      </c>
      <c r="AL759" s="301">
        <v>44028</v>
      </c>
      <c r="AM759" s="346"/>
      <c r="AN759" s="339"/>
      <c r="AO759" s="302" t="str">
        <f>_xlfn.IFNA(IF(VLOOKUP(tabItens[[#This Row],[CÓDIGO]],tabExcluirDoEstoque[#Data],1,FALSE),"sim",""),"")</f>
        <v/>
      </c>
      <c r="AP759" s="303" t="str">
        <f ca="1">IF(OR(ISBLANK(tabItens[[#This Row],[ATA DT.VALID.]]),tabItens[[#This Row],[ATA DT.VALID.]]="",tabItens[[#This Row],[ATA DT.VALID.]]=" "),"",IF(TYPE(tabItens[[#This Row],[ATA DT.VALID.]])=1,ROUNDUP((tabItens[[#This Row],[ATA DT.VALID.]]-TODAY())/7,0),""))</f>
        <v/>
      </c>
      <c r="AQ759" s="304"/>
      <c r="AR759" s="305" t="str">
        <f>IF(ISBLANK(tabItens[[#This Row],[CÓDIGO]]),"",IFERROR(VLOOKUP(tabItens[[#This Row],[CÓDIGO]],Consumo!$C$3:$AC$862,26,FALSE),0))</f>
        <v>07.2023</v>
      </c>
      <c r="AS759" s="306">
        <f>SUMIF(Consumo!$C$3:$C$862,tabItens[[#This Row],[CÓDIGO]],Consumo!$N$3:$N$862) + SUMIF(Consumo!$C$3:$C$862,tabItens[[#This Row],[CÓDIGO]],Consumo!$O$3:$O$862) + SUMIF(Consumo!$C$3:$C$862,tabItens[[#This Row],[CÓDIGO]],Consumo!$P$3:$P$862) + SUMIF(Consumo!$C$3:$C$862,tabItens[[#This Row],[CÓDIGO]],Consumo!$Q$3:$Q$862)</f>
        <v>2</v>
      </c>
      <c r="AT759" s="306">
        <f>SUMIF(Consumo!$C$3:$C$862,tabItens[[#This Row],[CÓDIGO]],Consumo!$Z$3:$Z$862)</f>
        <v>6</v>
      </c>
      <c r="AU759" s="307">
        <f>SUMIF(Consumo!$C$3:$C$862,tabItens[[#This Row],[CÓDIGO]],Consumo!$AA$3:$AA$862)</f>
        <v>2</v>
      </c>
      <c r="AV759" s="308">
        <f>SUMIF(Consumo!$C$3:$C$862,tabItens[[#This Row],[CÓDIGO]],Consumo!$Y$3:$Y$862)</f>
        <v>0.41666666666666669</v>
      </c>
      <c r="AW759" s="281">
        <f>tabItens[[#This Row],[QTDE ATUAL]] + tabItens[[#This Row],[RC QTDE]] + tabItens[[#This Row],[AF SALDO]] + tabItens[[#This Row],[Recentes]]</f>
        <v>21</v>
      </c>
      <c r="AX759" s="309">
        <v>1</v>
      </c>
      <c r="AY759" s="309">
        <v>4</v>
      </c>
      <c r="AZ759" s="309">
        <f>IF(ISBLANK(tabItens[[#This Row],[CÓDIGO]]),"",tabItens[[#This Row],[PontoMês]] * (AZ$2+tabItens[[#This Row],[PontoQtM]]))</f>
        <v>4</v>
      </c>
      <c r="BA759" s="308">
        <f>tabItens[[#This Row],[PontoPed]] - tabItens[[#This Row],[Saldo]] + (1/10)</f>
        <v>-16.899999999999999</v>
      </c>
      <c r="BB759" s="308">
        <f xml:space="preserve"> tabItens[[#This Row],[PontoMês]] * BB$2 - tabItens[[#This Row],[QTDE ATUAL]] - (1/10)</f>
        <v>-20.100000000000001</v>
      </c>
      <c r="BC759" s="310">
        <f>IF( tabItens[[#This Row],[PontoPed]]&gt;0, IF(tabItens[[#This Row],[PontoPed]]&lt;1, 1, IF( tabItens[[#This Row],[Saldo]]&gt;tabItens[[#This Row],[PontoPed]], 0, (tabItens[[#This Row],[PontoPed]]-tabItens[[#This Row],[Saldo]])/tabItens[[#This Row],[PontoPed]] ) ), 0 )</f>
        <v>0</v>
      </c>
      <c r="BD759" s="311">
        <f>ROUNDDOWN(IF( OR( AND(tabItens[[#This Row],[PontoPed]]&lt;tabItens[[#This Row],[Saldo]],tabItens[[#This Row],[Saldo]]&gt;0), tabItens[[#This Row],[PontoPed]]=0), 99, IF(AND(tabItens[[#This Row],[Saldo]]=0,tabItens[[#This Row],[PontoPed]]&gt;0), 0, (1-tabItens[[#This Row],[PctAb]])*10 ) ),0)</f>
        <v>99</v>
      </c>
      <c r="BE759" s="312">
        <f>MAX(ROUNDDOWN( IF(tabItens[[#This Row],[Abaixo]] &gt; 0,   tabItens[[#This Row],[Abaixo]] + (tabItens[[#This Row],[PontoMês]] * IF( OR( ISBLANK(tabItens[[#This Row],[ATA Nº/ANO]]), tabItens[[#This Row],[ATA Nº/ANO]] = ""),BE$2,BE$1)),0),0),0)</f>
        <v>0</v>
      </c>
      <c r="BF75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59" s="313">
        <f>SUMIF(Consumo!$C$3:$C$862,tabItens[[#This Row],[CÓDIGO]],Consumo!$E$3:$E$862)</f>
        <v>0</v>
      </c>
      <c r="BH759" s="314">
        <f>IF(AND(tabItens[[#This Row],[Pend]] &gt; 0,tabItens[[#This Row],[Consumo]] &lt;&gt; 0), tabItens[[#This Row],[Pend]] / tabItens[[#This Row],[Consumo]], 0 )</f>
        <v>0</v>
      </c>
      <c r="BI759" s="313"/>
      <c r="BJ759" s="313"/>
      <c r="BK759" s="315" t="s">
        <v>907</v>
      </c>
    </row>
    <row r="760" spans="1:63" x14ac:dyDescent="0.3">
      <c r="A760" s="336">
        <v>114773</v>
      </c>
      <c r="B760" s="277" t="s">
        <v>1747</v>
      </c>
      <c r="C760" s="337" t="s">
        <v>264</v>
      </c>
      <c r="D760" s="338">
        <v>151.62</v>
      </c>
      <c r="E760" s="339"/>
      <c r="F760" s="339"/>
      <c r="G760" s="339" t="s">
        <v>892</v>
      </c>
      <c r="H760" s="281">
        <v>11</v>
      </c>
      <c r="I760" s="340">
        <v>103003</v>
      </c>
      <c r="J760" s="341">
        <v>151.62</v>
      </c>
      <c r="K760" s="342">
        <v>10</v>
      </c>
      <c r="L760" s="285">
        <f>IF(tabItens[[#This Row],[Média]] &gt; 0, tabItens[[#This Row],[QTDE ATUAL]] / tabItens[[#This Row],[Média]],999.9)</f>
        <v>13.2</v>
      </c>
      <c r="M760" s="286">
        <v>0</v>
      </c>
      <c r="N760" s="287">
        <f>tabItens[[#This Row],[VALOR UNIT.]] * tabItens[[#This Row],[LC]]</f>
        <v>0</v>
      </c>
      <c r="O760" s="344"/>
      <c r="P760" s="289"/>
      <c r="Q760" s="345"/>
      <c r="R760" s="343"/>
      <c r="S760" s="346"/>
      <c r="T760" s="292">
        <f>ROUNDDOWN(IFERROR(tabItens[[#This Row],[ATA DT.VALID.]] - $D$1,0) / 30,0)</f>
        <v>-1507</v>
      </c>
      <c r="U760" s="277" t="s">
        <v>1700</v>
      </c>
      <c r="V760" s="293">
        <v>1</v>
      </c>
      <c r="W760" s="294" t="s">
        <v>903</v>
      </c>
      <c r="X760" s="295">
        <v>55</v>
      </c>
      <c r="Y760" s="296">
        <v>30</v>
      </c>
      <c r="Z760" s="297">
        <v>2956</v>
      </c>
      <c r="AA760" s="298">
        <v>2023</v>
      </c>
      <c r="AB760" s="299">
        <v>5</v>
      </c>
      <c r="AC760" s="299"/>
      <c r="AD760" s="298"/>
      <c r="AE760" s="299"/>
      <c r="AF760" s="292"/>
      <c r="AG760" s="300" t="s">
        <v>904</v>
      </c>
      <c r="AH760" s="301"/>
      <c r="AI760" s="292">
        <v>4</v>
      </c>
      <c r="AJ760" s="301">
        <v>44628</v>
      </c>
      <c r="AK760" s="301">
        <v>40275</v>
      </c>
      <c r="AL760" s="301">
        <v>44616</v>
      </c>
      <c r="AM760" s="346"/>
      <c r="AN760" s="339"/>
      <c r="AO760" s="302" t="str">
        <f>_xlfn.IFNA(IF(VLOOKUP(tabItens[[#This Row],[CÓDIGO]],tabExcluirDoEstoque[#Data],1,FALSE),"sim",""),"")</f>
        <v/>
      </c>
      <c r="AP760" s="303" t="str">
        <f ca="1">IF(OR(ISBLANK(tabItens[[#This Row],[ATA DT.VALID.]]),tabItens[[#This Row],[ATA DT.VALID.]]="",tabItens[[#This Row],[ATA DT.VALID.]]=" "),"",IF(TYPE(tabItens[[#This Row],[ATA DT.VALID.]])=1,ROUNDUP((tabItens[[#This Row],[ATA DT.VALID.]]-TODAY())/7,0),""))</f>
        <v/>
      </c>
      <c r="AQ760" s="304"/>
      <c r="AR760" s="305" t="str">
        <f>IF(ISBLANK(tabItens[[#This Row],[CÓDIGO]]),"",IFERROR(VLOOKUP(tabItens[[#This Row],[CÓDIGO]],Consumo!$C$3:$AC$862,26,FALSE),0))</f>
        <v>09.2023</v>
      </c>
      <c r="AS760" s="306">
        <f>SUMIF(Consumo!$C$3:$C$862,tabItens[[#This Row],[CÓDIGO]],Consumo!$N$3:$N$862) + SUMIF(Consumo!$C$3:$C$862,tabItens[[#This Row],[CÓDIGO]],Consumo!$O$3:$O$862) + SUMIF(Consumo!$C$3:$C$862,tabItens[[#This Row],[CÓDIGO]],Consumo!$P$3:$P$862) + SUMIF(Consumo!$C$3:$C$862,tabItens[[#This Row],[CÓDIGO]],Consumo!$Q$3:$Q$862)</f>
        <v>5</v>
      </c>
      <c r="AT760" s="306">
        <f>SUMIF(Consumo!$C$3:$C$862,tabItens[[#This Row],[CÓDIGO]],Consumo!$Z$3:$Z$862)</f>
        <v>10</v>
      </c>
      <c r="AU760" s="307">
        <f>SUMIF(Consumo!$C$3:$C$862,tabItens[[#This Row],[CÓDIGO]],Consumo!$AA$3:$AA$862)</f>
        <v>2</v>
      </c>
      <c r="AV760" s="308">
        <f>SUMIF(Consumo!$C$3:$C$862,tabItens[[#This Row],[CÓDIGO]],Consumo!$Y$3:$Y$862)</f>
        <v>0.83333333333333337</v>
      </c>
      <c r="AW760" s="281">
        <f>tabItens[[#This Row],[QTDE ATUAL]] + tabItens[[#This Row],[RC QTDE]] + tabItens[[#This Row],[AF SALDO]] + tabItens[[#This Row],[Recentes]]</f>
        <v>16</v>
      </c>
      <c r="AX760" s="309">
        <v>1</v>
      </c>
      <c r="AY760" s="309">
        <v>4</v>
      </c>
      <c r="AZ760" s="309">
        <f>IF(ISBLANK(tabItens[[#This Row],[CÓDIGO]]),"",tabItens[[#This Row],[PontoMês]] * (AZ$2+tabItens[[#This Row],[PontoQtM]]))</f>
        <v>4</v>
      </c>
      <c r="BA760" s="308">
        <f>tabItens[[#This Row],[PontoPed]] - tabItens[[#This Row],[Saldo]] + (1/10)</f>
        <v>-11.9</v>
      </c>
      <c r="BB760" s="308">
        <f xml:space="preserve"> tabItens[[#This Row],[PontoMês]] * BB$2 - tabItens[[#This Row],[QTDE ATUAL]] - (1/10)</f>
        <v>-10.1</v>
      </c>
      <c r="BC760" s="310">
        <f>IF( tabItens[[#This Row],[PontoPed]]&gt;0, IF(tabItens[[#This Row],[PontoPed]]&lt;1, 1, IF( tabItens[[#This Row],[Saldo]]&gt;tabItens[[#This Row],[PontoPed]], 0, (tabItens[[#This Row],[PontoPed]]-tabItens[[#This Row],[Saldo]])/tabItens[[#This Row],[PontoPed]] ) ), 0 )</f>
        <v>0</v>
      </c>
      <c r="BD760" s="311">
        <f>ROUNDDOWN(IF( OR( AND(tabItens[[#This Row],[PontoPed]]&lt;tabItens[[#This Row],[Saldo]],tabItens[[#This Row],[Saldo]]&gt;0), tabItens[[#This Row],[PontoPed]]=0), 99, IF(AND(tabItens[[#This Row],[Saldo]]=0,tabItens[[#This Row],[PontoPed]]&gt;0), 0, (1-tabItens[[#This Row],[PctAb]])*10 ) ),0)</f>
        <v>99</v>
      </c>
      <c r="BE760" s="312">
        <f>MAX(ROUNDDOWN( IF(tabItens[[#This Row],[Abaixo]] &gt; 0,   tabItens[[#This Row],[Abaixo]] + (tabItens[[#This Row],[PontoMês]] * IF( OR( ISBLANK(tabItens[[#This Row],[ATA Nº/ANO]]), tabItens[[#This Row],[ATA Nº/ANO]] = ""),BE$2,BE$1)),0),0),0)</f>
        <v>0</v>
      </c>
      <c r="BF76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0" s="313">
        <f>SUMIF(Consumo!$C$3:$C$862,tabItens[[#This Row],[CÓDIGO]],Consumo!$E$3:$E$862)</f>
        <v>0</v>
      </c>
      <c r="BH760" s="314">
        <f>IF(AND(tabItens[[#This Row],[Pend]] &gt; 0,tabItens[[#This Row],[Consumo]] &lt;&gt; 0), tabItens[[#This Row],[Pend]] / tabItens[[#This Row],[Consumo]], 0 )</f>
        <v>0</v>
      </c>
      <c r="BI760" s="313"/>
      <c r="BJ760" s="313"/>
      <c r="BK760" s="315" t="s">
        <v>907</v>
      </c>
    </row>
    <row r="761" spans="1:63" x14ac:dyDescent="0.3">
      <c r="A761" s="336">
        <v>114771</v>
      </c>
      <c r="B761" s="277" t="s">
        <v>1745</v>
      </c>
      <c r="C761" s="337" t="s">
        <v>264</v>
      </c>
      <c r="D761" s="338">
        <v>40.35</v>
      </c>
      <c r="E761" s="339"/>
      <c r="F761" s="339"/>
      <c r="G761" s="339" t="s">
        <v>892</v>
      </c>
      <c r="H761" s="281">
        <v>105</v>
      </c>
      <c r="I761" s="340">
        <v>103003</v>
      </c>
      <c r="J761" s="341">
        <v>40.35</v>
      </c>
      <c r="K761" s="342"/>
      <c r="L761" s="285">
        <f>IF(tabItens[[#This Row],[Média]] &gt; 0, tabItens[[#This Row],[QTDE ATUAL]] / tabItens[[#This Row],[Média]],999.9)</f>
        <v>999.9</v>
      </c>
      <c r="M761" s="286">
        <v>0</v>
      </c>
      <c r="N761" s="287">
        <f>tabItens[[#This Row],[VALOR UNIT.]] * tabItens[[#This Row],[LC]]</f>
        <v>0</v>
      </c>
      <c r="O761" s="344"/>
      <c r="P761" s="289"/>
      <c r="Q761" s="345"/>
      <c r="R761" s="343"/>
      <c r="S761" s="346"/>
      <c r="T761" s="292">
        <f>ROUNDDOWN(IFERROR(tabItens[[#This Row],[ATA DT.VALID.]] - $D$1,0) / 30,0)</f>
        <v>-1507</v>
      </c>
      <c r="U761" s="277" t="s">
        <v>1027</v>
      </c>
      <c r="V761" s="293">
        <v>1</v>
      </c>
      <c r="W761" s="294" t="s">
        <v>903</v>
      </c>
      <c r="X761" s="295">
        <v>55</v>
      </c>
      <c r="Y761" s="296">
        <v>31</v>
      </c>
      <c r="Z761" s="297"/>
      <c r="AA761" s="298"/>
      <c r="AB761" s="299"/>
      <c r="AC761" s="299"/>
      <c r="AD761" s="298"/>
      <c r="AE761" s="299"/>
      <c r="AF761" s="292"/>
      <c r="AG761" s="300" t="s">
        <v>904</v>
      </c>
      <c r="AH761" s="301"/>
      <c r="AI761" s="292">
        <v>0</v>
      </c>
      <c r="AJ761" s="301">
        <v>40581</v>
      </c>
      <c r="AK761" s="301">
        <v>40275</v>
      </c>
      <c r="AL761" s="301">
        <v>40527</v>
      </c>
      <c r="AM761" s="346"/>
      <c r="AN761" s="339"/>
      <c r="AO761" s="302" t="str">
        <f>_xlfn.IFNA(IF(VLOOKUP(tabItens[[#This Row],[CÓDIGO]],tabExcluirDoEstoque[#Data],1,FALSE),"sim",""),"")</f>
        <v/>
      </c>
      <c r="AP761" s="303" t="str">
        <f ca="1">IF(OR(ISBLANK(tabItens[[#This Row],[ATA DT.VALID.]]),tabItens[[#This Row],[ATA DT.VALID.]]="",tabItens[[#This Row],[ATA DT.VALID.]]=" "),"",IF(TYPE(tabItens[[#This Row],[ATA DT.VALID.]])=1,ROUNDUP((tabItens[[#This Row],[ATA DT.VALID.]]-TODAY())/7,0),""))</f>
        <v/>
      </c>
      <c r="AQ761" s="304"/>
      <c r="AR761" s="305">
        <f>IF(ISBLANK(tabItens[[#This Row],[CÓDIGO]]),"",IFERROR(VLOOKUP(tabItens[[#This Row],[CÓDIGO]],Consumo!$C$3:$AC$862,26,FALSE),0))</f>
        <v>0</v>
      </c>
      <c r="AS761" s="306">
        <f>SUMIF(Consumo!$C$3:$C$862,tabItens[[#This Row],[CÓDIGO]],Consumo!$N$3:$N$862) + SUMIF(Consumo!$C$3:$C$862,tabItens[[#This Row],[CÓDIGO]],Consumo!$O$3:$O$862) + SUMIF(Consumo!$C$3:$C$862,tabItens[[#This Row],[CÓDIGO]],Consumo!$P$3:$P$862) + SUMIF(Consumo!$C$3:$C$862,tabItens[[#This Row],[CÓDIGO]],Consumo!$Q$3:$Q$862)</f>
        <v>0</v>
      </c>
      <c r="AT761" s="306">
        <f>SUMIF(Consumo!$C$3:$C$862,tabItens[[#This Row],[CÓDIGO]],Consumo!$Z$3:$Z$862)</f>
        <v>0</v>
      </c>
      <c r="AU761" s="307">
        <f>SUMIF(Consumo!$C$3:$C$862,tabItens[[#This Row],[CÓDIGO]],Consumo!$AA$3:$AA$862)</f>
        <v>0</v>
      </c>
      <c r="AV761" s="308">
        <f>SUMIF(Consumo!$C$3:$C$862,tabItens[[#This Row],[CÓDIGO]],Consumo!$Y$3:$Y$862)</f>
        <v>0</v>
      </c>
      <c r="AW761" s="281">
        <f>tabItens[[#This Row],[QTDE ATUAL]] + tabItens[[#This Row],[RC QTDE]] + tabItens[[#This Row],[AF SALDO]] + tabItens[[#This Row],[Recentes]]</f>
        <v>105</v>
      </c>
      <c r="AX761" s="309">
        <v>1</v>
      </c>
      <c r="AY761" s="309">
        <v>4</v>
      </c>
      <c r="AZ761" s="309">
        <f>IF(ISBLANK(tabItens[[#This Row],[CÓDIGO]]),"",tabItens[[#This Row],[PontoMês]] * (AZ$2+tabItens[[#This Row],[PontoQtM]]))</f>
        <v>4</v>
      </c>
      <c r="BA761" s="308">
        <f>tabItens[[#This Row],[PontoPed]] - tabItens[[#This Row],[Saldo]] + (1/10)</f>
        <v>-100.9</v>
      </c>
      <c r="BB761" s="308">
        <f xml:space="preserve"> tabItens[[#This Row],[PontoMês]] * BB$2 - tabItens[[#This Row],[QTDE ATUAL]] - (1/10)</f>
        <v>-104.1</v>
      </c>
      <c r="BC761" s="310">
        <f>IF( tabItens[[#This Row],[PontoPed]]&gt;0, IF(tabItens[[#This Row],[PontoPed]]&lt;1, 1, IF( tabItens[[#This Row],[Saldo]]&gt;tabItens[[#This Row],[PontoPed]], 0, (tabItens[[#This Row],[PontoPed]]-tabItens[[#This Row],[Saldo]])/tabItens[[#This Row],[PontoPed]] ) ), 0 )</f>
        <v>0</v>
      </c>
      <c r="BD761" s="311">
        <f>ROUNDDOWN(IF( OR( AND(tabItens[[#This Row],[PontoPed]]&lt;tabItens[[#This Row],[Saldo]],tabItens[[#This Row],[Saldo]]&gt;0), tabItens[[#This Row],[PontoPed]]=0), 99, IF(AND(tabItens[[#This Row],[Saldo]]=0,tabItens[[#This Row],[PontoPed]]&gt;0), 0, (1-tabItens[[#This Row],[PctAb]])*10 ) ),0)</f>
        <v>99</v>
      </c>
      <c r="BE761" s="312">
        <f>MAX(ROUNDDOWN( IF(tabItens[[#This Row],[Abaixo]] &gt; 0,   tabItens[[#This Row],[Abaixo]] + (tabItens[[#This Row],[PontoMês]] * IF( OR( ISBLANK(tabItens[[#This Row],[ATA Nº/ANO]]), tabItens[[#This Row],[ATA Nº/ANO]] = ""),BE$2,BE$1)),0),0),0)</f>
        <v>0</v>
      </c>
      <c r="BF76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1" s="313">
        <f>SUMIF(Consumo!$C$3:$C$862,tabItens[[#This Row],[CÓDIGO]],Consumo!$E$3:$E$862)</f>
        <v>0</v>
      </c>
      <c r="BH761" s="314">
        <f>IF(AND(tabItens[[#This Row],[Pend]] &gt; 0,tabItens[[#This Row],[Consumo]] &lt;&gt; 0), tabItens[[#This Row],[Pend]] / tabItens[[#This Row],[Consumo]], 0 )</f>
        <v>0</v>
      </c>
      <c r="BI761" s="313"/>
      <c r="BJ761" s="313"/>
      <c r="BK761" s="315" t="s">
        <v>907</v>
      </c>
    </row>
    <row r="762" spans="1:63" x14ac:dyDescent="0.3">
      <c r="A762" s="336">
        <v>117734</v>
      </c>
      <c r="B762" s="277" t="s">
        <v>1767</v>
      </c>
      <c r="C762" s="337" t="s">
        <v>264</v>
      </c>
      <c r="D762" s="338">
        <v>25.62</v>
      </c>
      <c r="E762" s="339"/>
      <c r="F762" s="339"/>
      <c r="G762" s="339" t="s">
        <v>892</v>
      </c>
      <c r="H762" s="281">
        <v>114</v>
      </c>
      <c r="I762" s="340">
        <v>103003</v>
      </c>
      <c r="J762" s="341">
        <v>25.62</v>
      </c>
      <c r="K762" s="342">
        <v>4</v>
      </c>
      <c r="L762" s="285">
        <f>IF(tabItens[[#This Row],[Média]] &gt; 0, tabItens[[#This Row],[QTDE ATUAL]] / tabItens[[#This Row],[Média]],999.9)</f>
        <v>684</v>
      </c>
      <c r="M762" s="286">
        <v>0</v>
      </c>
      <c r="N762" s="287">
        <f>tabItens[[#This Row],[VALOR UNIT.]] * tabItens[[#This Row],[LC]]</f>
        <v>0</v>
      </c>
      <c r="O762" s="344"/>
      <c r="P762" s="289"/>
      <c r="Q762" s="345"/>
      <c r="R762" s="343"/>
      <c r="S762" s="346"/>
      <c r="T762" s="292">
        <f>ROUNDDOWN(IFERROR(tabItens[[#This Row],[ATA DT.VALID.]] - $D$1,0) / 30,0)</f>
        <v>-1507</v>
      </c>
      <c r="U762" s="277" t="s">
        <v>1027</v>
      </c>
      <c r="V762" s="293">
        <v>1</v>
      </c>
      <c r="W762" s="294" t="s">
        <v>903</v>
      </c>
      <c r="X762" s="295">
        <v>55</v>
      </c>
      <c r="Y762" s="296">
        <v>31</v>
      </c>
      <c r="Z762" s="297"/>
      <c r="AA762" s="298"/>
      <c r="AB762" s="299"/>
      <c r="AC762" s="299"/>
      <c r="AD762" s="298"/>
      <c r="AE762" s="299"/>
      <c r="AF762" s="292"/>
      <c r="AG762" s="300" t="s">
        <v>904</v>
      </c>
      <c r="AH762" s="301"/>
      <c r="AI762" s="292">
        <v>2</v>
      </c>
      <c r="AJ762" s="301">
        <v>43892</v>
      </c>
      <c r="AK762" s="301">
        <v>40438</v>
      </c>
      <c r="AL762" s="301">
        <v>43865</v>
      </c>
      <c r="AM762" s="346"/>
      <c r="AN762" s="339"/>
      <c r="AO762" s="302" t="str">
        <f>_xlfn.IFNA(IF(VLOOKUP(tabItens[[#This Row],[CÓDIGO]],tabExcluirDoEstoque[#Data],1,FALSE),"sim",""),"")</f>
        <v/>
      </c>
      <c r="AP762" s="303" t="str">
        <f ca="1">IF(OR(ISBLANK(tabItens[[#This Row],[ATA DT.VALID.]]),tabItens[[#This Row],[ATA DT.VALID.]]="",tabItens[[#This Row],[ATA DT.VALID.]]=" "),"",IF(TYPE(tabItens[[#This Row],[ATA DT.VALID.]])=1,ROUNDUP((tabItens[[#This Row],[ATA DT.VALID.]]-TODAY())/7,0),""))</f>
        <v/>
      </c>
      <c r="AQ762" s="304"/>
      <c r="AR762" s="305" t="str">
        <f>IF(ISBLANK(tabItens[[#This Row],[CÓDIGO]]),"",IFERROR(VLOOKUP(tabItens[[#This Row],[CÓDIGO]],Consumo!$C$3:$AC$862,26,FALSE),0))</f>
        <v>01.2023</v>
      </c>
      <c r="AS762" s="306">
        <f>SUMIF(Consumo!$C$3:$C$862,tabItens[[#This Row],[CÓDIGO]],Consumo!$N$3:$N$862) + SUMIF(Consumo!$C$3:$C$862,tabItens[[#This Row],[CÓDIGO]],Consumo!$O$3:$O$862) + SUMIF(Consumo!$C$3:$C$862,tabItens[[#This Row],[CÓDIGO]],Consumo!$P$3:$P$862) + SUMIF(Consumo!$C$3:$C$862,tabItens[[#This Row],[CÓDIGO]],Consumo!$Q$3:$Q$862)</f>
        <v>0</v>
      </c>
      <c r="AT762" s="306">
        <f>SUMIF(Consumo!$C$3:$C$862,tabItens[[#This Row],[CÓDIGO]],Consumo!$Z$3:$Z$862)</f>
        <v>4</v>
      </c>
      <c r="AU762" s="307">
        <f>SUMIF(Consumo!$C$3:$C$862,tabItens[[#This Row],[CÓDIGO]],Consumo!$AA$3:$AA$862)</f>
        <v>2</v>
      </c>
      <c r="AV762" s="308">
        <f>SUMIF(Consumo!$C$3:$C$862,tabItens[[#This Row],[CÓDIGO]],Consumo!$Y$3:$Y$862)</f>
        <v>0.16666666666666666</v>
      </c>
      <c r="AW762" s="281">
        <f>tabItens[[#This Row],[QTDE ATUAL]] + tabItens[[#This Row],[RC QTDE]] + tabItens[[#This Row],[AF SALDO]] + tabItens[[#This Row],[Recentes]]</f>
        <v>114</v>
      </c>
      <c r="AX762" s="309">
        <v>2</v>
      </c>
      <c r="AY762" s="309">
        <v>4</v>
      </c>
      <c r="AZ762" s="309">
        <f>IF(ISBLANK(tabItens[[#This Row],[CÓDIGO]]),"",tabItens[[#This Row],[PontoMês]] * (AZ$2+tabItens[[#This Row],[PontoQtM]]))</f>
        <v>8</v>
      </c>
      <c r="BA762" s="308">
        <f>tabItens[[#This Row],[PontoPed]] - tabItens[[#This Row],[Saldo]] + (1/10)</f>
        <v>-105.9</v>
      </c>
      <c r="BB762" s="308">
        <f xml:space="preserve"> tabItens[[#This Row],[PontoMês]] * BB$2 - tabItens[[#This Row],[QTDE ATUAL]] - (1/10)</f>
        <v>-112.1</v>
      </c>
      <c r="BC762" s="310">
        <f>IF( tabItens[[#This Row],[PontoPed]]&gt;0, IF(tabItens[[#This Row],[PontoPed]]&lt;1, 1, IF( tabItens[[#This Row],[Saldo]]&gt;tabItens[[#This Row],[PontoPed]], 0, (tabItens[[#This Row],[PontoPed]]-tabItens[[#This Row],[Saldo]])/tabItens[[#This Row],[PontoPed]] ) ), 0 )</f>
        <v>0</v>
      </c>
      <c r="BD762" s="311">
        <f>ROUNDDOWN(IF( OR( AND(tabItens[[#This Row],[PontoPed]]&lt;tabItens[[#This Row],[Saldo]],tabItens[[#This Row],[Saldo]]&gt;0), tabItens[[#This Row],[PontoPed]]=0), 99, IF(AND(tabItens[[#This Row],[Saldo]]=0,tabItens[[#This Row],[PontoPed]]&gt;0), 0, (1-tabItens[[#This Row],[PctAb]])*10 ) ),0)</f>
        <v>99</v>
      </c>
      <c r="BE762" s="312">
        <f>MAX(ROUNDDOWN( IF(tabItens[[#This Row],[Abaixo]] &gt; 0,   tabItens[[#This Row],[Abaixo]] + (tabItens[[#This Row],[PontoMês]] * IF( OR( ISBLANK(tabItens[[#This Row],[ATA Nº/ANO]]), tabItens[[#This Row],[ATA Nº/ANO]] = ""),BE$2,BE$1)),0),0),0)</f>
        <v>0</v>
      </c>
      <c r="BF76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2" s="313">
        <f>SUMIF(Consumo!$C$3:$C$862,tabItens[[#This Row],[CÓDIGO]],Consumo!$E$3:$E$862)</f>
        <v>0</v>
      </c>
      <c r="BH762" s="314">
        <f>IF(AND(tabItens[[#This Row],[Pend]] &gt; 0,tabItens[[#This Row],[Consumo]] &lt;&gt; 0), tabItens[[#This Row],[Pend]] / tabItens[[#This Row],[Consumo]], 0 )</f>
        <v>0</v>
      </c>
      <c r="BI762" s="313"/>
      <c r="BJ762" s="313"/>
      <c r="BK762" s="315" t="s">
        <v>907</v>
      </c>
    </row>
    <row r="763" spans="1:63" x14ac:dyDescent="0.3">
      <c r="A763" s="336">
        <v>13009</v>
      </c>
      <c r="B763" s="277" t="s">
        <v>1031</v>
      </c>
      <c r="C763" s="337" t="s">
        <v>273</v>
      </c>
      <c r="D763" s="338">
        <v>1.55</v>
      </c>
      <c r="E763" s="339"/>
      <c r="F763" s="339"/>
      <c r="G763" s="339" t="s">
        <v>892</v>
      </c>
      <c r="H763" s="281">
        <v>456</v>
      </c>
      <c r="I763" s="340">
        <v>103003</v>
      </c>
      <c r="J763" s="341">
        <v>1.55</v>
      </c>
      <c r="K763" s="342">
        <v>460</v>
      </c>
      <c r="L763" s="285">
        <f>IF(tabItens[[#This Row],[Média]] &gt; 0, tabItens[[#This Row],[QTDE ATUAL]] / tabItens[[#This Row],[Média]],999.9)</f>
        <v>11.793103448275863</v>
      </c>
      <c r="M763" s="286">
        <v>0</v>
      </c>
      <c r="N763" s="287">
        <f>tabItens[[#This Row],[VALOR UNIT.]] * tabItens[[#This Row],[LC]]</f>
        <v>0</v>
      </c>
      <c r="O763" s="344"/>
      <c r="P763" s="289"/>
      <c r="Q763" s="345"/>
      <c r="R763" s="343"/>
      <c r="S763" s="346"/>
      <c r="T763" s="292">
        <f>ROUNDDOWN(IFERROR(tabItens[[#This Row],[ATA DT.VALID.]] - $D$1,0) / 30,0)</f>
        <v>-1507</v>
      </c>
      <c r="U763" s="277" t="s">
        <v>1032</v>
      </c>
      <c r="V763" s="293">
        <v>1</v>
      </c>
      <c r="W763" s="294" t="s">
        <v>903</v>
      </c>
      <c r="X763" s="295">
        <v>55</v>
      </c>
      <c r="Y763" s="296">
        <v>32</v>
      </c>
      <c r="Z763" s="297"/>
      <c r="AA763" s="298"/>
      <c r="AB763" s="299"/>
      <c r="AC763" s="299"/>
      <c r="AD763" s="298"/>
      <c r="AE763" s="299"/>
      <c r="AF763" s="292"/>
      <c r="AG763" s="300" t="s">
        <v>904</v>
      </c>
      <c r="AH763" s="301"/>
      <c r="AI763" s="292">
        <v>160</v>
      </c>
      <c r="AJ763" s="301">
        <v>43837</v>
      </c>
      <c r="AK763" s="301" t="s">
        <v>892</v>
      </c>
      <c r="AL763" s="301">
        <v>45181</v>
      </c>
      <c r="AM763" s="346"/>
      <c r="AN763" s="339"/>
      <c r="AO763" s="302" t="str">
        <f>_xlfn.IFNA(IF(VLOOKUP(tabItens[[#This Row],[CÓDIGO]],tabExcluirDoEstoque[#Data],1,FALSE),"sim",""),"")</f>
        <v/>
      </c>
      <c r="AP763" s="303" t="str">
        <f ca="1">IF(OR(ISBLANK(tabItens[[#This Row],[ATA DT.VALID.]]),tabItens[[#This Row],[ATA DT.VALID.]]="",tabItens[[#This Row],[ATA DT.VALID.]]=" "),"",IF(TYPE(tabItens[[#This Row],[ATA DT.VALID.]])=1,ROUNDUP((tabItens[[#This Row],[ATA DT.VALID.]]-TODAY())/7,0),""))</f>
        <v/>
      </c>
      <c r="AQ763" s="304"/>
      <c r="AR763" s="305" t="str">
        <f>IF(ISBLANK(tabItens[[#This Row],[CÓDIGO]]),"",IFERROR(VLOOKUP(tabItens[[#This Row],[CÓDIGO]],Consumo!$C$3:$AC$862,26,FALSE),0))</f>
        <v>09.2023</v>
      </c>
      <c r="AS763" s="306">
        <f>SUMIF(Consumo!$C$3:$C$862,tabItens[[#This Row],[CÓDIGO]],Consumo!$N$3:$N$862) + SUMIF(Consumo!$C$3:$C$862,tabItens[[#This Row],[CÓDIGO]],Consumo!$O$3:$O$862) + SUMIF(Consumo!$C$3:$C$862,tabItens[[#This Row],[CÓDIGO]],Consumo!$P$3:$P$862) + SUMIF(Consumo!$C$3:$C$862,tabItens[[#This Row],[CÓDIGO]],Consumo!$Q$3:$Q$862)</f>
        <v>150</v>
      </c>
      <c r="AT763" s="306">
        <f>SUMIF(Consumo!$C$3:$C$862,tabItens[[#This Row],[CÓDIGO]],Consumo!$Z$3:$Z$862)</f>
        <v>480</v>
      </c>
      <c r="AU763" s="307">
        <f>SUMIF(Consumo!$C$3:$C$862,tabItens[[#This Row],[CÓDIGO]],Consumo!$AA$3:$AA$862)</f>
        <v>150</v>
      </c>
      <c r="AV763" s="308">
        <f>SUMIF(Consumo!$C$3:$C$862,tabItens[[#This Row],[CÓDIGO]],Consumo!$Y$3:$Y$862)</f>
        <v>38.666666666666664</v>
      </c>
      <c r="AW763" s="281">
        <f>tabItens[[#This Row],[QTDE ATUAL]] + tabItens[[#This Row],[RC QTDE]] + tabItens[[#This Row],[AF SALDO]] + tabItens[[#This Row],[Recentes]]</f>
        <v>456</v>
      </c>
      <c r="AX763" s="309">
        <v>24</v>
      </c>
      <c r="AY763" s="309">
        <v>4</v>
      </c>
      <c r="AZ763" s="309">
        <f>IF(ISBLANK(tabItens[[#This Row],[CÓDIGO]]),"",tabItens[[#This Row],[PontoMês]] * (AZ$2+tabItens[[#This Row],[PontoQtM]]))</f>
        <v>96</v>
      </c>
      <c r="BA763" s="308">
        <f>tabItens[[#This Row],[PontoPed]] - tabItens[[#This Row],[Saldo]] + (1/10)</f>
        <v>-359.9</v>
      </c>
      <c r="BB763" s="308">
        <f xml:space="preserve"> tabItens[[#This Row],[PontoMês]] * BB$2 - tabItens[[#This Row],[QTDE ATUAL]] - (1/10)</f>
        <v>-432.1</v>
      </c>
      <c r="BC763" s="310">
        <f>IF( tabItens[[#This Row],[PontoPed]]&gt;0, IF(tabItens[[#This Row],[PontoPed]]&lt;1, 1, IF( tabItens[[#This Row],[Saldo]]&gt;tabItens[[#This Row],[PontoPed]], 0, (tabItens[[#This Row],[PontoPed]]-tabItens[[#This Row],[Saldo]])/tabItens[[#This Row],[PontoPed]] ) ), 0 )</f>
        <v>0</v>
      </c>
      <c r="BD763" s="311">
        <f>ROUNDDOWN(IF( OR( AND(tabItens[[#This Row],[PontoPed]]&lt;tabItens[[#This Row],[Saldo]],tabItens[[#This Row],[Saldo]]&gt;0), tabItens[[#This Row],[PontoPed]]=0), 99, IF(AND(tabItens[[#This Row],[Saldo]]=0,tabItens[[#This Row],[PontoPed]]&gt;0), 0, (1-tabItens[[#This Row],[PctAb]])*10 ) ),0)</f>
        <v>99</v>
      </c>
      <c r="BE763" s="312">
        <f>MAX(ROUNDDOWN( IF(tabItens[[#This Row],[Abaixo]] &gt; 0,   tabItens[[#This Row],[Abaixo]] + (tabItens[[#This Row],[PontoMês]] * IF( OR( ISBLANK(tabItens[[#This Row],[ATA Nº/ANO]]), tabItens[[#This Row],[ATA Nº/ANO]] = ""),BE$2,BE$1)),0),0),0)</f>
        <v>0</v>
      </c>
      <c r="BF76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3" s="313">
        <f>SUMIF(Consumo!$C$3:$C$862,tabItens[[#This Row],[CÓDIGO]],Consumo!$E$3:$E$862)</f>
        <v>0</v>
      </c>
      <c r="BH763" s="314">
        <f>IF(AND(tabItens[[#This Row],[Pend]] &gt; 0,tabItens[[#This Row],[Consumo]] &lt;&gt; 0), tabItens[[#This Row],[Pend]] / tabItens[[#This Row],[Consumo]], 0 )</f>
        <v>0</v>
      </c>
      <c r="BI763" s="313"/>
      <c r="BJ763" s="313"/>
      <c r="BK763" s="315" t="s">
        <v>907</v>
      </c>
    </row>
    <row r="764" spans="1:63" x14ac:dyDescent="0.3">
      <c r="A764" s="336">
        <v>31580</v>
      </c>
      <c r="B764" s="277" t="s">
        <v>1288</v>
      </c>
      <c r="C764" s="337" t="s">
        <v>264</v>
      </c>
      <c r="D764" s="338">
        <v>2.8</v>
      </c>
      <c r="E764" s="339"/>
      <c r="F764" s="339"/>
      <c r="G764" s="339" t="s">
        <v>892</v>
      </c>
      <c r="H764" s="281">
        <v>88</v>
      </c>
      <c r="I764" s="340">
        <v>103003</v>
      </c>
      <c r="J764" s="341">
        <v>2.8</v>
      </c>
      <c r="K764" s="342"/>
      <c r="L764" s="285">
        <f>IF(tabItens[[#This Row],[Média]] &gt; 0, tabItens[[#This Row],[QTDE ATUAL]] / tabItens[[#This Row],[Média]],999.9)</f>
        <v>999.9</v>
      </c>
      <c r="M764" s="286">
        <v>0</v>
      </c>
      <c r="N764" s="287">
        <f>tabItens[[#This Row],[VALOR UNIT.]] * tabItens[[#This Row],[LC]]</f>
        <v>0</v>
      </c>
      <c r="O764" s="344"/>
      <c r="P764" s="289"/>
      <c r="Q764" s="345"/>
      <c r="R764" s="343"/>
      <c r="S764" s="346"/>
      <c r="T764" s="292">
        <f>ROUNDDOWN(IFERROR(tabItens[[#This Row],[ATA DT.VALID.]] - $D$1,0) / 30,0)</f>
        <v>-1507</v>
      </c>
      <c r="U764" s="277" t="s">
        <v>1032</v>
      </c>
      <c r="V764" s="293">
        <v>1</v>
      </c>
      <c r="W764" s="294" t="s">
        <v>903</v>
      </c>
      <c r="X764" s="295">
        <v>55</v>
      </c>
      <c r="Y764" s="296">
        <v>32</v>
      </c>
      <c r="Z764" s="297"/>
      <c r="AA764" s="298"/>
      <c r="AB764" s="299"/>
      <c r="AC764" s="299"/>
      <c r="AD764" s="298"/>
      <c r="AE764" s="299"/>
      <c r="AF764" s="292"/>
      <c r="AG764" s="300" t="s">
        <v>904</v>
      </c>
      <c r="AH764" s="301"/>
      <c r="AI764" s="292">
        <v>0</v>
      </c>
      <c r="AJ764" s="301">
        <v>41879</v>
      </c>
      <c r="AK764" s="301" t="s">
        <v>892</v>
      </c>
      <c r="AL764" s="301">
        <v>41823</v>
      </c>
      <c r="AM764" s="346"/>
      <c r="AN764" s="339"/>
      <c r="AO764" s="302" t="str">
        <f>_xlfn.IFNA(IF(VLOOKUP(tabItens[[#This Row],[CÓDIGO]],tabExcluirDoEstoque[#Data],1,FALSE),"sim",""),"")</f>
        <v/>
      </c>
      <c r="AP764" s="303" t="str">
        <f ca="1">IF(OR(ISBLANK(tabItens[[#This Row],[ATA DT.VALID.]]),tabItens[[#This Row],[ATA DT.VALID.]]="",tabItens[[#This Row],[ATA DT.VALID.]]=" "),"",IF(TYPE(tabItens[[#This Row],[ATA DT.VALID.]])=1,ROUNDUP((tabItens[[#This Row],[ATA DT.VALID.]]-TODAY())/7,0),""))</f>
        <v/>
      </c>
      <c r="AQ764" s="304"/>
      <c r="AR764" s="305">
        <f>IF(ISBLANK(tabItens[[#This Row],[CÓDIGO]]),"",IFERROR(VLOOKUP(tabItens[[#This Row],[CÓDIGO]],Consumo!$C$3:$AC$862,26,FALSE),0))</f>
        <v>0</v>
      </c>
      <c r="AS764" s="306">
        <f>SUMIF(Consumo!$C$3:$C$862,tabItens[[#This Row],[CÓDIGO]],Consumo!$N$3:$N$862) + SUMIF(Consumo!$C$3:$C$862,tabItens[[#This Row],[CÓDIGO]],Consumo!$O$3:$O$862) + SUMIF(Consumo!$C$3:$C$862,tabItens[[#This Row],[CÓDIGO]],Consumo!$P$3:$P$862) + SUMIF(Consumo!$C$3:$C$862,tabItens[[#This Row],[CÓDIGO]],Consumo!$Q$3:$Q$862)</f>
        <v>0</v>
      </c>
      <c r="AT764" s="306">
        <f>SUMIF(Consumo!$C$3:$C$862,tabItens[[#This Row],[CÓDIGO]],Consumo!$Z$3:$Z$862)</f>
        <v>0</v>
      </c>
      <c r="AU764" s="307">
        <f>SUMIF(Consumo!$C$3:$C$862,tabItens[[#This Row],[CÓDIGO]],Consumo!$AA$3:$AA$862)</f>
        <v>0</v>
      </c>
      <c r="AV764" s="308">
        <f>SUMIF(Consumo!$C$3:$C$862,tabItens[[#This Row],[CÓDIGO]],Consumo!$Y$3:$Y$862)</f>
        <v>0</v>
      </c>
      <c r="AW764" s="281">
        <f>tabItens[[#This Row],[QTDE ATUAL]] + tabItens[[#This Row],[RC QTDE]] + tabItens[[#This Row],[AF SALDO]] + tabItens[[#This Row],[Recentes]]</f>
        <v>88</v>
      </c>
      <c r="AX764" s="309">
        <v>0</v>
      </c>
      <c r="AY764" s="309">
        <v>4</v>
      </c>
      <c r="AZ764" s="309">
        <f>IF(ISBLANK(tabItens[[#This Row],[CÓDIGO]]),"",tabItens[[#This Row],[PontoMês]] * (AZ$2+tabItens[[#This Row],[PontoQtM]]))</f>
        <v>0</v>
      </c>
      <c r="BA764" s="308">
        <f>tabItens[[#This Row],[PontoPed]] - tabItens[[#This Row],[Saldo]] + (1/10)</f>
        <v>-87.9</v>
      </c>
      <c r="BB764" s="308">
        <f xml:space="preserve"> tabItens[[#This Row],[PontoMês]] * BB$2 - tabItens[[#This Row],[QTDE ATUAL]] - (1/10)</f>
        <v>-88.1</v>
      </c>
      <c r="BC764" s="310">
        <f>IF( tabItens[[#This Row],[PontoPed]]&gt;0, IF(tabItens[[#This Row],[PontoPed]]&lt;1, 1, IF( tabItens[[#This Row],[Saldo]]&gt;tabItens[[#This Row],[PontoPed]], 0, (tabItens[[#This Row],[PontoPed]]-tabItens[[#This Row],[Saldo]])/tabItens[[#This Row],[PontoPed]] ) ), 0 )</f>
        <v>0</v>
      </c>
      <c r="BD764" s="311">
        <f>ROUNDDOWN(IF( OR( AND(tabItens[[#This Row],[PontoPed]]&lt;tabItens[[#This Row],[Saldo]],tabItens[[#This Row],[Saldo]]&gt;0), tabItens[[#This Row],[PontoPed]]=0), 99, IF(AND(tabItens[[#This Row],[Saldo]]=0,tabItens[[#This Row],[PontoPed]]&gt;0), 0, (1-tabItens[[#This Row],[PctAb]])*10 ) ),0)</f>
        <v>99</v>
      </c>
      <c r="BE764" s="312">
        <f>MAX(ROUNDDOWN( IF(tabItens[[#This Row],[Abaixo]] &gt; 0,   tabItens[[#This Row],[Abaixo]] + (tabItens[[#This Row],[PontoMês]] * IF( OR( ISBLANK(tabItens[[#This Row],[ATA Nº/ANO]]), tabItens[[#This Row],[ATA Nº/ANO]] = ""),BE$2,BE$1)),0),0),0)</f>
        <v>0</v>
      </c>
      <c r="BF76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4" s="313">
        <f>SUMIF(Consumo!$C$3:$C$862,tabItens[[#This Row],[CÓDIGO]],Consumo!$E$3:$E$862)</f>
        <v>0</v>
      </c>
      <c r="BH764" s="314">
        <f>IF(AND(tabItens[[#This Row],[Pend]] &gt; 0,tabItens[[#This Row],[Consumo]] &lt;&gt; 0), tabItens[[#This Row],[Pend]] / tabItens[[#This Row],[Consumo]], 0 )</f>
        <v>0</v>
      </c>
      <c r="BI764" s="313"/>
      <c r="BJ764" s="313"/>
      <c r="BK764" s="315" t="s">
        <v>907</v>
      </c>
    </row>
    <row r="765" spans="1:63" x14ac:dyDescent="0.3">
      <c r="A765" s="336">
        <v>54017</v>
      </c>
      <c r="B765" s="277" t="s">
        <v>1353</v>
      </c>
      <c r="C765" s="337" t="s">
        <v>31</v>
      </c>
      <c r="D765" s="338">
        <v>4.2</v>
      </c>
      <c r="E765" s="339"/>
      <c r="F765" s="339"/>
      <c r="G765" s="339" t="s">
        <v>892</v>
      </c>
      <c r="H765" s="281">
        <v>0</v>
      </c>
      <c r="I765" s="340">
        <v>103003</v>
      </c>
      <c r="J765" s="341">
        <v>4.2</v>
      </c>
      <c r="K765" s="342">
        <v>174</v>
      </c>
      <c r="L765" s="285">
        <f>IF(tabItens[[#This Row],[Média]] &gt; 0, tabItens[[#This Row],[QTDE ATUAL]] / tabItens[[#This Row],[Média]],999.9)</f>
        <v>0</v>
      </c>
      <c r="M765" s="286">
        <v>0</v>
      </c>
      <c r="N765" s="287">
        <f>tabItens[[#This Row],[VALOR UNIT.]] * tabItens[[#This Row],[LC]]</f>
        <v>0</v>
      </c>
      <c r="O765" s="344"/>
      <c r="P765" s="289"/>
      <c r="Q765" s="345"/>
      <c r="R765" s="343"/>
      <c r="S765" s="346"/>
      <c r="T765" s="292">
        <f>ROUNDDOWN(IFERROR(tabItens[[#This Row],[ATA DT.VALID.]] - $D$1,0) / 30,0)</f>
        <v>-1507</v>
      </c>
      <c r="U765" s="277" t="s">
        <v>1032</v>
      </c>
      <c r="V765" s="293">
        <v>1</v>
      </c>
      <c r="W765" s="294" t="s">
        <v>903</v>
      </c>
      <c r="X765" s="295">
        <v>55</v>
      </c>
      <c r="Y765" s="296">
        <v>32</v>
      </c>
      <c r="Z765" s="297">
        <v>2442</v>
      </c>
      <c r="AA765" s="298">
        <v>2023</v>
      </c>
      <c r="AB765" s="299">
        <v>60</v>
      </c>
      <c r="AC765" s="299"/>
      <c r="AD765" s="298"/>
      <c r="AE765" s="299"/>
      <c r="AF765" s="292"/>
      <c r="AG765" s="300" t="s">
        <v>904</v>
      </c>
      <c r="AH765" s="301"/>
      <c r="AI765" s="292">
        <v>58</v>
      </c>
      <c r="AJ765" s="301">
        <v>44530</v>
      </c>
      <c r="AK765" s="301" t="s">
        <v>892</v>
      </c>
      <c r="AL765" s="301">
        <v>44516</v>
      </c>
      <c r="AM765" s="346"/>
      <c r="AN765" s="339"/>
      <c r="AO765" s="302" t="str">
        <f>_xlfn.IFNA(IF(VLOOKUP(tabItens[[#This Row],[CÓDIGO]],tabExcluirDoEstoque[#Data],1,FALSE),"sim",""),"")</f>
        <v/>
      </c>
      <c r="AP765" s="303" t="str">
        <f ca="1">IF(OR(ISBLANK(tabItens[[#This Row],[ATA DT.VALID.]]),tabItens[[#This Row],[ATA DT.VALID.]]="",tabItens[[#This Row],[ATA DT.VALID.]]=" "),"",IF(TYPE(tabItens[[#This Row],[ATA DT.VALID.]])=1,ROUNDUP((tabItens[[#This Row],[ATA DT.VALID.]]-TODAY())/7,0),""))</f>
        <v/>
      </c>
      <c r="AQ765" s="304"/>
      <c r="AR765" s="305" t="str">
        <f>IF(ISBLANK(tabItens[[#This Row],[CÓDIGO]]),"",IFERROR(VLOOKUP(tabItens[[#This Row],[CÓDIGO]],Consumo!$C$3:$AC$862,26,FALSE),0))</f>
        <v>04.2023</v>
      </c>
      <c r="AS765" s="306">
        <f>SUMIF(Consumo!$C$3:$C$862,tabItens[[#This Row],[CÓDIGO]],Consumo!$N$3:$N$862) + SUMIF(Consumo!$C$3:$C$862,tabItens[[#This Row],[CÓDIGO]],Consumo!$O$3:$O$862) + SUMIF(Consumo!$C$3:$C$862,tabItens[[#This Row],[CÓDIGO]],Consumo!$P$3:$P$862) + SUMIF(Consumo!$C$3:$C$862,tabItens[[#This Row],[CÓDIGO]],Consumo!$Q$3:$Q$862)</f>
        <v>0</v>
      </c>
      <c r="AT765" s="306">
        <f>SUMIF(Consumo!$C$3:$C$862,tabItens[[#This Row],[CÓDIGO]],Consumo!$Z$3:$Z$862)</f>
        <v>186</v>
      </c>
      <c r="AU765" s="307">
        <f>SUMIF(Consumo!$C$3:$C$862,tabItens[[#This Row],[CÓDIGO]],Consumo!$AA$3:$AA$862)</f>
        <v>50</v>
      </c>
      <c r="AV765" s="308">
        <f>SUMIF(Consumo!$C$3:$C$862,tabItens[[#This Row],[CÓDIGO]],Consumo!$Y$3:$Y$862)</f>
        <v>15.5</v>
      </c>
      <c r="AW765" s="281">
        <f>tabItens[[#This Row],[QTDE ATUAL]] + tabItens[[#This Row],[RC QTDE]] + tabItens[[#This Row],[AF SALDO]] + tabItens[[#This Row],[Recentes]]</f>
        <v>60</v>
      </c>
      <c r="AX765" s="309">
        <v>3</v>
      </c>
      <c r="AY765" s="309">
        <v>4</v>
      </c>
      <c r="AZ765" s="309">
        <f>IF(ISBLANK(tabItens[[#This Row],[CÓDIGO]]),"",tabItens[[#This Row],[PontoMês]] * (AZ$2+tabItens[[#This Row],[PontoQtM]]))</f>
        <v>12</v>
      </c>
      <c r="BA765" s="308">
        <f>tabItens[[#This Row],[PontoPed]] - tabItens[[#This Row],[Saldo]] + (1/10)</f>
        <v>-47.9</v>
      </c>
      <c r="BB765" s="308">
        <f xml:space="preserve"> tabItens[[#This Row],[PontoMês]] * BB$2 - tabItens[[#This Row],[QTDE ATUAL]] - (1/10)</f>
        <v>2.9</v>
      </c>
      <c r="BC765" s="310">
        <f>IF( tabItens[[#This Row],[PontoPed]]&gt;0, IF(tabItens[[#This Row],[PontoPed]]&lt;1, 1, IF( tabItens[[#This Row],[Saldo]]&gt;tabItens[[#This Row],[PontoPed]], 0, (tabItens[[#This Row],[PontoPed]]-tabItens[[#This Row],[Saldo]])/tabItens[[#This Row],[PontoPed]] ) ), 0 )</f>
        <v>0</v>
      </c>
      <c r="BD765" s="311">
        <f>ROUNDDOWN(IF( OR( AND(tabItens[[#This Row],[PontoPed]]&lt;tabItens[[#This Row],[Saldo]],tabItens[[#This Row],[Saldo]]&gt;0), tabItens[[#This Row],[PontoPed]]=0), 99, IF(AND(tabItens[[#This Row],[Saldo]]=0,tabItens[[#This Row],[PontoPed]]&gt;0), 0, (1-tabItens[[#This Row],[PctAb]])*10 ) ),0)</f>
        <v>99</v>
      </c>
      <c r="BE765" s="312">
        <f>MAX(ROUNDDOWN( IF(tabItens[[#This Row],[Abaixo]] &gt; 0,   tabItens[[#This Row],[Abaixo]] + (tabItens[[#This Row],[PontoMês]] * IF( OR( ISBLANK(tabItens[[#This Row],[ATA Nº/ANO]]), tabItens[[#This Row],[ATA Nº/ANO]] = ""),BE$2,BE$1)),0),0),0)</f>
        <v>0</v>
      </c>
      <c r="BF76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5" s="313">
        <f>SUMIF(Consumo!$C$3:$C$862,tabItens[[#This Row],[CÓDIGO]],Consumo!$E$3:$E$862)</f>
        <v>12</v>
      </c>
      <c r="BH765" s="314">
        <f>IF(AND(tabItens[[#This Row],[Pend]] &gt; 0,tabItens[[#This Row],[Consumo]] &lt;&gt; 0), tabItens[[#This Row],[Pend]] / tabItens[[#This Row],[Consumo]], 0 )</f>
        <v>6.4516129032258063E-2</v>
      </c>
      <c r="BI765" s="313"/>
      <c r="BJ765" s="313"/>
      <c r="BK765" s="315" t="s">
        <v>907</v>
      </c>
    </row>
    <row r="766" spans="1:63" x14ac:dyDescent="0.3">
      <c r="A766" s="336">
        <v>54018</v>
      </c>
      <c r="B766" s="277" t="s">
        <v>1354</v>
      </c>
      <c r="C766" s="337" t="s">
        <v>31</v>
      </c>
      <c r="D766" s="338">
        <v>2.5499999999999998</v>
      </c>
      <c r="E766" s="339"/>
      <c r="F766" s="339"/>
      <c r="G766" s="339" t="s">
        <v>892</v>
      </c>
      <c r="H766" s="281">
        <v>480</v>
      </c>
      <c r="I766" s="340">
        <v>103003</v>
      </c>
      <c r="J766" s="341">
        <v>2.5499999999999998</v>
      </c>
      <c r="K766" s="342">
        <v>100</v>
      </c>
      <c r="L766" s="285">
        <f>IF(tabItens[[#This Row],[Média]] &gt; 0, tabItens[[#This Row],[QTDE ATUAL]] / tabItens[[#This Row],[Média]],999.9)</f>
        <v>66.206896551724142</v>
      </c>
      <c r="M766" s="286">
        <v>0</v>
      </c>
      <c r="N766" s="287">
        <f>tabItens[[#This Row],[VALOR UNIT.]] * tabItens[[#This Row],[LC]]</f>
        <v>0</v>
      </c>
      <c r="O766" s="344"/>
      <c r="P766" s="289"/>
      <c r="Q766" s="345"/>
      <c r="R766" s="343"/>
      <c r="S766" s="346"/>
      <c r="T766" s="292">
        <f>ROUNDDOWN(IFERROR(tabItens[[#This Row],[ATA DT.VALID.]] - $D$1,0) / 30,0)</f>
        <v>-1507</v>
      </c>
      <c r="U766" s="277" t="s">
        <v>1032</v>
      </c>
      <c r="V766" s="293">
        <v>1</v>
      </c>
      <c r="W766" s="294" t="s">
        <v>903</v>
      </c>
      <c r="X766" s="295">
        <v>55</v>
      </c>
      <c r="Y766" s="296">
        <v>32</v>
      </c>
      <c r="Z766" s="297"/>
      <c r="AA766" s="298"/>
      <c r="AB766" s="299"/>
      <c r="AC766" s="299"/>
      <c r="AD766" s="298"/>
      <c r="AE766" s="299"/>
      <c r="AF766" s="292"/>
      <c r="AG766" s="300" t="s">
        <v>904</v>
      </c>
      <c r="AH766" s="301"/>
      <c r="AI766" s="292">
        <v>34</v>
      </c>
      <c r="AJ766" s="301">
        <v>44649</v>
      </c>
      <c r="AK766" s="301" t="s">
        <v>892</v>
      </c>
      <c r="AL766" s="301">
        <v>44616</v>
      </c>
      <c r="AM766" s="346"/>
      <c r="AN766" s="339"/>
      <c r="AO766" s="302" t="str">
        <f>_xlfn.IFNA(IF(VLOOKUP(tabItens[[#This Row],[CÓDIGO]],tabExcluirDoEstoque[#Data],1,FALSE),"sim",""),"")</f>
        <v/>
      </c>
      <c r="AP766" s="303" t="str">
        <f ca="1">IF(OR(ISBLANK(tabItens[[#This Row],[ATA DT.VALID.]]),tabItens[[#This Row],[ATA DT.VALID.]]="",tabItens[[#This Row],[ATA DT.VALID.]]=" "),"",IF(TYPE(tabItens[[#This Row],[ATA DT.VALID.]])=1,ROUNDUP((tabItens[[#This Row],[ATA DT.VALID.]]-TODAY())/7,0),""))</f>
        <v/>
      </c>
      <c r="AQ766" s="304"/>
      <c r="AR766" s="305" t="str">
        <f>IF(ISBLANK(tabItens[[#This Row],[CÓDIGO]]),"",IFERROR(VLOOKUP(tabItens[[#This Row],[CÓDIGO]],Consumo!$C$3:$AC$862,26,FALSE),0))</f>
        <v>04.2023</v>
      </c>
      <c r="AS766" s="306">
        <f>SUMIF(Consumo!$C$3:$C$862,tabItens[[#This Row],[CÓDIGO]],Consumo!$N$3:$N$862) + SUMIF(Consumo!$C$3:$C$862,tabItens[[#This Row],[CÓDIGO]],Consumo!$O$3:$O$862) + SUMIF(Consumo!$C$3:$C$862,tabItens[[#This Row],[CÓDIGO]],Consumo!$P$3:$P$862) + SUMIF(Consumo!$C$3:$C$862,tabItens[[#This Row],[CÓDIGO]],Consumo!$Q$3:$Q$862)</f>
        <v>0</v>
      </c>
      <c r="AT766" s="306">
        <f>SUMIF(Consumo!$C$3:$C$862,tabItens[[#This Row],[CÓDIGO]],Consumo!$Z$3:$Z$862)</f>
        <v>100</v>
      </c>
      <c r="AU766" s="307">
        <f>SUMIF(Consumo!$C$3:$C$862,tabItens[[#This Row],[CÓDIGO]],Consumo!$AA$3:$AA$862)</f>
        <v>50</v>
      </c>
      <c r="AV766" s="308">
        <f>SUMIF(Consumo!$C$3:$C$862,tabItens[[#This Row],[CÓDIGO]],Consumo!$Y$3:$Y$862)</f>
        <v>7.25</v>
      </c>
      <c r="AW766" s="281">
        <f>tabItens[[#This Row],[QTDE ATUAL]] + tabItens[[#This Row],[RC QTDE]] + tabItens[[#This Row],[AF SALDO]] + tabItens[[#This Row],[Recentes]]</f>
        <v>480</v>
      </c>
      <c r="AX766" s="309">
        <v>2</v>
      </c>
      <c r="AY766" s="309">
        <v>4</v>
      </c>
      <c r="AZ766" s="309">
        <f>IF(ISBLANK(tabItens[[#This Row],[CÓDIGO]]),"",tabItens[[#This Row],[PontoMês]] * (AZ$2+tabItens[[#This Row],[PontoQtM]]))</f>
        <v>8</v>
      </c>
      <c r="BA766" s="308">
        <f>tabItens[[#This Row],[PontoPed]] - tabItens[[#This Row],[Saldo]] + (1/10)</f>
        <v>-471.9</v>
      </c>
      <c r="BB766" s="308">
        <f xml:space="preserve"> tabItens[[#This Row],[PontoMês]] * BB$2 - tabItens[[#This Row],[QTDE ATUAL]] - (1/10)</f>
        <v>-478.1</v>
      </c>
      <c r="BC766" s="310">
        <f>IF( tabItens[[#This Row],[PontoPed]]&gt;0, IF(tabItens[[#This Row],[PontoPed]]&lt;1, 1, IF( tabItens[[#This Row],[Saldo]]&gt;tabItens[[#This Row],[PontoPed]], 0, (tabItens[[#This Row],[PontoPed]]-tabItens[[#This Row],[Saldo]])/tabItens[[#This Row],[PontoPed]] ) ), 0 )</f>
        <v>0</v>
      </c>
      <c r="BD766" s="311">
        <f>ROUNDDOWN(IF( OR( AND(tabItens[[#This Row],[PontoPed]]&lt;tabItens[[#This Row],[Saldo]],tabItens[[#This Row],[Saldo]]&gt;0), tabItens[[#This Row],[PontoPed]]=0), 99, IF(AND(tabItens[[#This Row],[Saldo]]=0,tabItens[[#This Row],[PontoPed]]&gt;0), 0, (1-tabItens[[#This Row],[PctAb]])*10 ) ),0)</f>
        <v>99</v>
      </c>
      <c r="BE766" s="312">
        <f>MAX(ROUNDDOWN( IF(tabItens[[#This Row],[Abaixo]] &gt; 0,   tabItens[[#This Row],[Abaixo]] + (tabItens[[#This Row],[PontoMês]] * IF( OR( ISBLANK(tabItens[[#This Row],[ATA Nº/ANO]]), tabItens[[#This Row],[ATA Nº/ANO]] = ""),BE$2,BE$1)),0),0),0)</f>
        <v>0</v>
      </c>
      <c r="BF76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6" s="313">
        <f>SUMIF(Consumo!$C$3:$C$862,tabItens[[#This Row],[CÓDIGO]],Consumo!$E$3:$E$862)</f>
        <v>0</v>
      </c>
      <c r="BH766" s="314">
        <f>IF(AND(tabItens[[#This Row],[Pend]] &gt; 0,tabItens[[#This Row],[Consumo]] &lt;&gt; 0), tabItens[[#This Row],[Pend]] / tabItens[[#This Row],[Consumo]], 0 )</f>
        <v>0</v>
      </c>
      <c r="BI766" s="313"/>
      <c r="BJ766" s="313"/>
      <c r="BK766" s="315" t="s">
        <v>907</v>
      </c>
    </row>
    <row r="767" spans="1:63" x14ac:dyDescent="0.3">
      <c r="A767" s="336">
        <v>54026</v>
      </c>
      <c r="B767" s="277" t="s">
        <v>1357</v>
      </c>
      <c r="C767" s="337" t="s">
        <v>346</v>
      </c>
      <c r="D767" s="338">
        <v>13.4</v>
      </c>
      <c r="E767" s="339"/>
      <c r="F767" s="339"/>
      <c r="G767" s="339" t="s">
        <v>892</v>
      </c>
      <c r="H767" s="281">
        <v>125</v>
      </c>
      <c r="I767" s="340">
        <v>103003</v>
      </c>
      <c r="J767" s="341">
        <v>13.4</v>
      </c>
      <c r="K767" s="342">
        <v>55</v>
      </c>
      <c r="L767" s="285">
        <f>IF(tabItens[[#This Row],[Média]] &gt; 0, tabItens[[#This Row],[QTDE ATUAL]] / tabItens[[#This Row],[Média]],999.9)</f>
        <v>25.862068965517242</v>
      </c>
      <c r="M767" s="286">
        <v>0</v>
      </c>
      <c r="N767" s="287">
        <f>tabItens[[#This Row],[VALOR UNIT.]] * tabItens[[#This Row],[LC]]</f>
        <v>0</v>
      </c>
      <c r="O767" s="344"/>
      <c r="P767" s="289"/>
      <c r="Q767" s="345"/>
      <c r="R767" s="343"/>
      <c r="S767" s="346"/>
      <c r="T767" s="292">
        <f>ROUNDDOWN(IFERROR(tabItens[[#This Row],[ATA DT.VALID.]] - $D$1,0) / 30,0)</f>
        <v>-1507</v>
      </c>
      <c r="U767" s="277" t="s">
        <v>1032</v>
      </c>
      <c r="V767" s="293">
        <v>1</v>
      </c>
      <c r="W767" s="294" t="s">
        <v>903</v>
      </c>
      <c r="X767" s="295">
        <v>55</v>
      </c>
      <c r="Y767" s="296">
        <v>32</v>
      </c>
      <c r="Z767" s="297"/>
      <c r="AA767" s="298"/>
      <c r="AB767" s="299"/>
      <c r="AC767" s="299"/>
      <c r="AD767" s="298"/>
      <c r="AE767" s="299"/>
      <c r="AF767" s="292"/>
      <c r="AG767" s="300" t="s">
        <v>904</v>
      </c>
      <c r="AH767" s="301"/>
      <c r="AI767" s="292">
        <v>20</v>
      </c>
      <c r="AJ767" s="301">
        <v>44965</v>
      </c>
      <c r="AK767" s="301" t="s">
        <v>892</v>
      </c>
      <c r="AL767" s="301">
        <v>44917</v>
      </c>
      <c r="AM767" s="346"/>
      <c r="AN767" s="339"/>
      <c r="AO767" s="302" t="str">
        <f>_xlfn.IFNA(IF(VLOOKUP(tabItens[[#This Row],[CÓDIGO]],tabExcluirDoEstoque[#Data],1,FALSE),"sim",""),"")</f>
        <v/>
      </c>
      <c r="AP767" s="303" t="str">
        <f ca="1">IF(OR(ISBLANK(tabItens[[#This Row],[ATA DT.VALID.]]),tabItens[[#This Row],[ATA DT.VALID.]]="",tabItens[[#This Row],[ATA DT.VALID.]]=" "),"",IF(TYPE(tabItens[[#This Row],[ATA DT.VALID.]])=1,ROUNDUP((tabItens[[#This Row],[ATA DT.VALID.]]-TODAY())/7,0),""))</f>
        <v/>
      </c>
      <c r="AQ767" s="304"/>
      <c r="AR767" s="305" t="str">
        <f>IF(ISBLANK(tabItens[[#This Row],[CÓDIGO]]),"",IFERROR(VLOOKUP(tabItens[[#This Row],[CÓDIGO]],Consumo!$C$3:$AC$862,26,FALSE),0))</f>
        <v>05.2023</v>
      </c>
      <c r="AS767" s="306">
        <f>SUMIF(Consumo!$C$3:$C$862,tabItens[[#This Row],[CÓDIGO]],Consumo!$N$3:$N$862) + SUMIF(Consumo!$C$3:$C$862,tabItens[[#This Row],[CÓDIGO]],Consumo!$O$3:$O$862) + SUMIF(Consumo!$C$3:$C$862,tabItens[[#This Row],[CÓDIGO]],Consumo!$P$3:$P$862) + SUMIF(Consumo!$C$3:$C$862,tabItens[[#This Row],[CÓDIGO]],Consumo!$Q$3:$Q$862)</f>
        <v>0</v>
      </c>
      <c r="AT767" s="306">
        <f>SUMIF(Consumo!$C$3:$C$862,tabItens[[#This Row],[CÓDIGO]],Consumo!$Z$3:$Z$862)</f>
        <v>58</v>
      </c>
      <c r="AU767" s="307">
        <f>SUMIF(Consumo!$C$3:$C$862,tabItens[[#This Row],[CÓDIGO]],Consumo!$AA$3:$AA$862)</f>
        <v>12</v>
      </c>
      <c r="AV767" s="308">
        <f>SUMIF(Consumo!$C$3:$C$862,tabItens[[#This Row],[CÓDIGO]],Consumo!$Y$3:$Y$862)</f>
        <v>4.833333333333333</v>
      </c>
      <c r="AW767" s="281">
        <f>tabItens[[#This Row],[QTDE ATUAL]] + tabItens[[#This Row],[RC QTDE]] + tabItens[[#This Row],[AF SALDO]] + tabItens[[#This Row],[Recentes]]</f>
        <v>125</v>
      </c>
      <c r="AX767" s="309">
        <v>1</v>
      </c>
      <c r="AY767" s="309">
        <v>4</v>
      </c>
      <c r="AZ767" s="309">
        <f>IF(ISBLANK(tabItens[[#This Row],[CÓDIGO]]),"",tabItens[[#This Row],[PontoMês]] * (AZ$2+tabItens[[#This Row],[PontoQtM]]))</f>
        <v>4</v>
      </c>
      <c r="BA767" s="308">
        <f>tabItens[[#This Row],[PontoPed]] - tabItens[[#This Row],[Saldo]] + (1/10)</f>
        <v>-120.9</v>
      </c>
      <c r="BB767" s="308">
        <f xml:space="preserve"> tabItens[[#This Row],[PontoMês]] * BB$2 - tabItens[[#This Row],[QTDE ATUAL]] - (1/10)</f>
        <v>-124.1</v>
      </c>
      <c r="BC767" s="310">
        <f>IF( tabItens[[#This Row],[PontoPed]]&gt;0, IF(tabItens[[#This Row],[PontoPed]]&lt;1, 1, IF( tabItens[[#This Row],[Saldo]]&gt;tabItens[[#This Row],[PontoPed]], 0, (tabItens[[#This Row],[PontoPed]]-tabItens[[#This Row],[Saldo]])/tabItens[[#This Row],[PontoPed]] ) ), 0 )</f>
        <v>0</v>
      </c>
      <c r="BD767" s="311">
        <f>ROUNDDOWN(IF( OR( AND(tabItens[[#This Row],[PontoPed]]&lt;tabItens[[#This Row],[Saldo]],tabItens[[#This Row],[Saldo]]&gt;0), tabItens[[#This Row],[PontoPed]]=0), 99, IF(AND(tabItens[[#This Row],[Saldo]]=0,tabItens[[#This Row],[PontoPed]]&gt;0), 0, (1-tabItens[[#This Row],[PctAb]])*10 ) ),0)</f>
        <v>99</v>
      </c>
      <c r="BE767" s="312">
        <f>MAX(ROUNDDOWN( IF(tabItens[[#This Row],[Abaixo]] &gt; 0,   tabItens[[#This Row],[Abaixo]] + (tabItens[[#This Row],[PontoMês]] * IF( OR( ISBLANK(tabItens[[#This Row],[ATA Nº/ANO]]), tabItens[[#This Row],[ATA Nº/ANO]] = ""),BE$2,BE$1)),0),0),0)</f>
        <v>0</v>
      </c>
      <c r="BF76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7" s="313">
        <f>SUMIF(Consumo!$C$3:$C$862,tabItens[[#This Row],[CÓDIGO]],Consumo!$E$3:$E$862)</f>
        <v>0</v>
      </c>
      <c r="BH767" s="314">
        <f>IF(AND(tabItens[[#This Row],[Pend]] &gt; 0,tabItens[[#This Row],[Consumo]] &lt;&gt; 0), tabItens[[#This Row],[Pend]] / tabItens[[#This Row],[Consumo]], 0 )</f>
        <v>0</v>
      </c>
      <c r="BI767" s="313"/>
      <c r="BJ767" s="313"/>
      <c r="BK767" s="315" t="s">
        <v>907</v>
      </c>
    </row>
    <row r="768" spans="1:63" x14ac:dyDescent="0.3">
      <c r="A768" s="336">
        <v>99788</v>
      </c>
      <c r="B768" s="277" t="s">
        <v>1613</v>
      </c>
      <c r="C768" s="337" t="s">
        <v>264</v>
      </c>
      <c r="D768" s="338">
        <v>1.49</v>
      </c>
      <c r="E768" s="339"/>
      <c r="F768" s="339"/>
      <c r="G768" s="339" t="s">
        <v>892</v>
      </c>
      <c r="H768" s="281">
        <v>150</v>
      </c>
      <c r="I768" s="340">
        <v>103003</v>
      </c>
      <c r="J768" s="341">
        <v>1.49</v>
      </c>
      <c r="K768" s="342"/>
      <c r="L768" s="285">
        <f>IF(tabItens[[#This Row],[Média]] &gt; 0, tabItens[[#This Row],[QTDE ATUAL]] / tabItens[[#This Row],[Média]],999.9)</f>
        <v>999.9</v>
      </c>
      <c r="M768" s="286">
        <v>0</v>
      </c>
      <c r="N768" s="287">
        <f>tabItens[[#This Row],[VALOR UNIT.]] * tabItens[[#This Row],[LC]]</f>
        <v>0</v>
      </c>
      <c r="O768" s="344"/>
      <c r="P768" s="289"/>
      <c r="Q768" s="345"/>
      <c r="R768" s="343"/>
      <c r="S768" s="346"/>
      <c r="T768" s="292">
        <f>ROUNDDOWN(IFERROR(tabItens[[#This Row],[ATA DT.VALID.]] - $D$1,0) / 30,0)</f>
        <v>-1507</v>
      </c>
      <c r="U768" s="277" t="s">
        <v>1032</v>
      </c>
      <c r="V768" s="293">
        <v>1</v>
      </c>
      <c r="W768" s="294" t="s">
        <v>903</v>
      </c>
      <c r="X768" s="295">
        <v>55</v>
      </c>
      <c r="Y768" s="296">
        <v>32</v>
      </c>
      <c r="Z768" s="297"/>
      <c r="AA768" s="298"/>
      <c r="AB768" s="299"/>
      <c r="AC768" s="299"/>
      <c r="AD768" s="298"/>
      <c r="AE768" s="299"/>
      <c r="AF768" s="292"/>
      <c r="AG768" s="300" t="s">
        <v>904</v>
      </c>
      <c r="AH768" s="301"/>
      <c r="AI768" s="292">
        <v>0</v>
      </c>
      <c r="AJ768" s="301">
        <v>39741</v>
      </c>
      <c r="AK768" s="301">
        <v>39227</v>
      </c>
      <c r="AL768" s="301">
        <v>39729</v>
      </c>
      <c r="AM768" s="346"/>
      <c r="AN768" s="339"/>
      <c r="AO768" s="302" t="str">
        <f>_xlfn.IFNA(IF(VLOOKUP(tabItens[[#This Row],[CÓDIGO]],tabExcluirDoEstoque[#Data],1,FALSE),"sim",""),"")</f>
        <v/>
      </c>
      <c r="AP768" s="303" t="str">
        <f ca="1">IF(OR(ISBLANK(tabItens[[#This Row],[ATA DT.VALID.]]),tabItens[[#This Row],[ATA DT.VALID.]]="",tabItens[[#This Row],[ATA DT.VALID.]]=" "),"",IF(TYPE(tabItens[[#This Row],[ATA DT.VALID.]])=1,ROUNDUP((tabItens[[#This Row],[ATA DT.VALID.]]-TODAY())/7,0),""))</f>
        <v/>
      </c>
      <c r="AQ768" s="304"/>
      <c r="AR768" s="305">
        <f>IF(ISBLANK(tabItens[[#This Row],[CÓDIGO]]),"",IFERROR(VLOOKUP(tabItens[[#This Row],[CÓDIGO]],Consumo!$C$3:$AC$862,26,FALSE),0))</f>
        <v>0</v>
      </c>
      <c r="AS768" s="306">
        <f>SUMIF(Consumo!$C$3:$C$862,tabItens[[#This Row],[CÓDIGO]],Consumo!$N$3:$N$862) + SUMIF(Consumo!$C$3:$C$862,tabItens[[#This Row],[CÓDIGO]],Consumo!$O$3:$O$862) + SUMIF(Consumo!$C$3:$C$862,tabItens[[#This Row],[CÓDIGO]],Consumo!$P$3:$P$862) + SUMIF(Consumo!$C$3:$C$862,tabItens[[#This Row],[CÓDIGO]],Consumo!$Q$3:$Q$862)</f>
        <v>0</v>
      </c>
      <c r="AT768" s="306">
        <f>SUMIF(Consumo!$C$3:$C$862,tabItens[[#This Row],[CÓDIGO]],Consumo!$Z$3:$Z$862)</f>
        <v>0</v>
      </c>
      <c r="AU768" s="307">
        <f>SUMIF(Consumo!$C$3:$C$862,tabItens[[#This Row],[CÓDIGO]],Consumo!$AA$3:$AA$862)</f>
        <v>0</v>
      </c>
      <c r="AV768" s="308">
        <f>SUMIF(Consumo!$C$3:$C$862,tabItens[[#This Row],[CÓDIGO]],Consumo!$Y$3:$Y$862)</f>
        <v>0</v>
      </c>
      <c r="AW768" s="281">
        <f>tabItens[[#This Row],[QTDE ATUAL]] + tabItens[[#This Row],[RC QTDE]] + tabItens[[#This Row],[AF SALDO]] + tabItens[[#This Row],[Recentes]]</f>
        <v>150</v>
      </c>
      <c r="AX768" s="309">
        <v>0</v>
      </c>
      <c r="AY768" s="309">
        <v>4</v>
      </c>
      <c r="AZ768" s="309">
        <f>IF(ISBLANK(tabItens[[#This Row],[CÓDIGO]]),"",tabItens[[#This Row],[PontoMês]] * (AZ$2+tabItens[[#This Row],[PontoQtM]]))</f>
        <v>0</v>
      </c>
      <c r="BA768" s="308">
        <f>tabItens[[#This Row],[PontoPed]] - tabItens[[#This Row],[Saldo]] + (1/10)</f>
        <v>-149.9</v>
      </c>
      <c r="BB768" s="308">
        <f xml:space="preserve"> tabItens[[#This Row],[PontoMês]] * BB$2 - tabItens[[#This Row],[QTDE ATUAL]] - (1/10)</f>
        <v>-150.1</v>
      </c>
      <c r="BC768" s="310">
        <f>IF( tabItens[[#This Row],[PontoPed]]&gt;0, IF(tabItens[[#This Row],[PontoPed]]&lt;1, 1, IF( tabItens[[#This Row],[Saldo]]&gt;tabItens[[#This Row],[PontoPed]], 0, (tabItens[[#This Row],[PontoPed]]-tabItens[[#This Row],[Saldo]])/tabItens[[#This Row],[PontoPed]] ) ), 0 )</f>
        <v>0</v>
      </c>
      <c r="BD768" s="311">
        <f>ROUNDDOWN(IF( OR( AND(tabItens[[#This Row],[PontoPed]]&lt;tabItens[[#This Row],[Saldo]],tabItens[[#This Row],[Saldo]]&gt;0), tabItens[[#This Row],[PontoPed]]=0), 99, IF(AND(tabItens[[#This Row],[Saldo]]=0,tabItens[[#This Row],[PontoPed]]&gt;0), 0, (1-tabItens[[#This Row],[PctAb]])*10 ) ),0)</f>
        <v>99</v>
      </c>
      <c r="BE768" s="312">
        <f>MAX(ROUNDDOWN( IF(tabItens[[#This Row],[Abaixo]] &gt; 0,   tabItens[[#This Row],[Abaixo]] + (tabItens[[#This Row],[PontoMês]] * IF( OR( ISBLANK(tabItens[[#This Row],[ATA Nº/ANO]]), tabItens[[#This Row],[ATA Nº/ANO]] = ""),BE$2,BE$1)),0),0),0)</f>
        <v>0</v>
      </c>
      <c r="BF76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8" s="313">
        <f>SUMIF(Consumo!$C$3:$C$862,tabItens[[#This Row],[CÓDIGO]],Consumo!$E$3:$E$862)</f>
        <v>0</v>
      </c>
      <c r="BH768" s="314">
        <f>IF(AND(tabItens[[#This Row],[Pend]] &gt; 0,tabItens[[#This Row],[Consumo]] &lt;&gt; 0), tabItens[[#This Row],[Pend]] / tabItens[[#This Row],[Consumo]], 0 )</f>
        <v>0</v>
      </c>
      <c r="BI768" s="313"/>
      <c r="BJ768" s="313"/>
      <c r="BK768" s="315" t="s">
        <v>907</v>
      </c>
    </row>
    <row r="769" spans="1:63" x14ac:dyDescent="0.3">
      <c r="A769" s="336">
        <v>102776</v>
      </c>
      <c r="B769" s="277" t="s">
        <v>1633</v>
      </c>
      <c r="C769" s="337" t="s">
        <v>264</v>
      </c>
      <c r="D769" s="338">
        <v>16</v>
      </c>
      <c r="E769" s="339"/>
      <c r="F769" s="339"/>
      <c r="G769" s="339" t="s">
        <v>892</v>
      </c>
      <c r="H769" s="281">
        <v>40</v>
      </c>
      <c r="I769" s="340">
        <v>103003</v>
      </c>
      <c r="J769" s="341">
        <v>16</v>
      </c>
      <c r="K769" s="342"/>
      <c r="L769" s="285">
        <f>IF(tabItens[[#This Row],[Média]] &gt; 0, tabItens[[#This Row],[QTDE ATUAL]] / tabItens[[#This Row],[Média]],999.9)</f>
        <v>999.9</v>
      </c>
      <c r="M769" s="286">
        <v>0</v>
      </c>
      <c r="N769" s="287">
        <f>tabItens[[#This Row],[VALOR UNIT.]] * tabItens[[#This Row],[LC]]</f>
        <v>0</v>
      </c>
      <c r="O769" s="344"/>
      <c r="P769" s="289"/>
      <c r="Q769" s="345"/>
      <c r="R769" s="343"/>
      <c r="S769" s="346"/>
      <c r="T769" s="292">
        <f>ROUNDDOWN(IFERROR(tabItens[[#This Row],[ATA DT.VALID.]] - $D$1,0) / 30,0)</f>
        <v>-1507</v>
      </c>
      <c r="U769" s="277" t="s">
        <v>1032</v>
      </c>
      <c r="V769" s="293">
        <v>1</v>
      </c>
      <c r="W769" s="294" t="s">
        <v>903</v>
      </c>
      <c r="X769" s="295">
        <v>55</v>
      </c>
      <c r="Y769" s="296">
        <v>32</v>
      </c>
      <c r="Z769" s="297"/>
      <c r="AA769" s="298"/>
      <c r="AB769" s="299"/>
      <c r="AC769" s="299"/>
      <c r="AD769" s="298"/>
      <c r="AE769" s="299"/>
      <c r="AF769" s="292"/>
      <c r="AG769" s="300" t="s">
        <v>904</v>
      </c>
      <c r="AH769" s="301"/>
      <c r="AI769" s="292">
        <v>0</v>
      </c>
      <c r="AJ769" s="301">
        <v>42534</v>
      </c>
      <c r="AK769" s="301">
        <v>39373</v>
      </c>
      <c r="AL769" s="301">
        <v>42494</v>
      </c>
      <c r="AM769" s="346"/>
      <c r="AN769" s="339"/>
      <c r="AO769" s="302" t="str">
        <f>_xlfn.IFNA(IF(VLOOKUP(tabItens[[#This Row],[CÓDIGO]],tabExcluirDoEstoque[#Data],1,FALSE),"sim",""),"")</f>
        <v/>
      </c>
      <c r="AP769" s="303" t="str">
        <f ca="1">IF(OR(ISBLANK(tabItens[[#This Row],[ATA DT.VALID.]]),tabItens[[#This Row],[ATA DT.VALID.]]="",tabItens[[#This Row],[ATA DT.VALID.]]=" "),"",IF(TYPE(tabItens[[#This Row],[ATA DT.VALID.]])=1,ROUNDUP((tabItens[[#This Row],[ATA DT.VALID.]]-TODAY())/7,0),""))</f>
        <v/>
      </c>
      <c r="AQ769" s="304"/>
      <c r="AR769" s="305">
        <f>IF(ISBLANK(tabItens[[#This Row],[CÓDIGO]]),"",IFERROR(VLOOKUP(tabItens[[#This Row],[CÓDIGO]],Consumo!$C$3:$AC$862,26,FALSE),0))</f>
        <v>0</v>
      </c>
      <c r="AS769" s="306">
        <f>SUMIF(Consumo!$C$3:$C$862,tabItens[[#This Row],[CÓDIGO]],Consumo!$N$3:$N$862) + SUMIF(Consumo!$C$3:$C$862,tabItens[[#This Row],[CÓDIGO]],Consumo!$O$3:$O$862) + SUMIF(Consumo!$C$3:$C$862,tabItens[[#This Row],[CÓDIGO]],Consumo!$P$3:$P$862) + SUMIF(Consumo!$C$3:$C$862,tabItens[[#This Row],[CÓDIGO]],Consumo!$Q$3:$Q$862)</f>
        <v>0</v>
      </c>
      <c r="AT769" s="306">
        <f>SUMIF(Consumo!$C$3:$C$862,tabItens[[#This Row],[CÓDIGO]],Consumo!$Z$3:$Z$862)</f>
        <v>0</v>
      </c>
      <c r="AU769" s="307">
        <f>SUMIF(Consumo!$C$3:$C$862,tabItens[[#This Row],[CÓDIGO]],Consumo!$AA$3:$AA$862)</f>
        <v>0</v>
      </c>
      <c r="AV769" s="308">
        <f>SUMIF(Consumo!$C$3:$C$862,tabItens[[#This Row],[CÓDIGO]],Consumo!$Y$3:$Y$862)</f>
        <v>0</v>
      </c>
      <c r="AW769" s="281">
        <f>tabItens[[#This Row],[QTDE ATUAL]] + tabItens[[#This Row],[RC QTDE]] + tabItens[[#This Row],[AF SALDO]] + tabItens[[#This Row],[Recentes]]</f>
        <v>40</v>
      </c>
      <c r="AX769" s="309">
        <v>0</v>
      </c>
      <c r="AY769" s="309">
        <v>4</v>
      </c>
      <c r="AZ769" s="309">
        <f>IF(ISBLANK(tabItens[[#This Row],[CÓDIGO]]),"",tabItens[[#This Row],[PontoMês]] * (AZ$2+tabItens[[#This Row],[PontoQtM]]))</f>
        <v>0</v>
      </c>
      <c r="BA769" s="308">
        <f>tabItens[[#This Row],[PontoPed]] - tabItens[[#This Row],[Saldo]] + (1/10)</f>
        <v>-39.9</v>
      </c>
      <c r="BB769" s="308">
        <f xml:space="preserve"> tabItens[[#This Row],[PontoMês]] * BB$2 - tabItens[[#This Row],[QTDE ATUAL]] - (1/10)</f>
        <v>-40.1</v>
      </c>
      <c r="BC769" s="310">
        <f>IF( tabItens[[#This Row],[PontoPed]]&gt;0, IF(tabItens[[#This Row],[PontoPed]]&lt;1, 1, IF( tabItens[[#This Row],[Saldo]]&gt;tabItens[[#This Row],[PontoPed]], 0, (tabItens[[#This Row],[PontoPed]]-tabItens[[#This Row],[Saldo]])/tabItens[[#This Row],[PontoPed]] ) ), 0 )</f>
        <v>0</v>
      </c>
      <c r="BD769" s="311">
        <f>ROUNDDOWN(IF( OR( AND(tabItens[[#This Row],[PontoPed]]&lt;tabItens[[#This Row],[Saldo]],tabItens[[#This Row],[Saldo]]&gt;0), tabItens[[#This Row],[PontoPed]]=0), 99, IF(AND(tabItens[[#This Row],[Saldo]]=0,tabItens[[#This Row],[PontoPed]]&gt;0), 0, (1-tabItens[[#This Row],[PctAb]])*10 ) ),0)</f>
        <v>99</v>
      </c>
      <c r="BE769" s="312">
        <f>MAX(ROUNDDOWN( IF(tabItens[[#This Row],[Abaixo]] &gt; 0,   tabItens[[#This Row],[Abaixo]] + (tabItens[[#This Row],[PontoMês]] * IF( OR( ISBLANK(tabItens[[#This Row],[ATA Nº/ANO]]), tabItens[[#This Row],[ATA Nº/ANO]] = ""),BE$2,BE$1)),0),0),0)</f>
        <v>0</v>
      </c>
      <c r="BF76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69" s="313">
        <f>SUMIF(Consumo!$C$3:$C$862,tabItens[[#This Row],[CÓDIGO]],Consumo!$E$3:$E$862)</f>
        <v>0</v>
      </c>
      <c r="BH769" s="314">
        <f>IF(AND(tabItens[[#This Row],[Pend]] &gt; 0,tabItens[[#This Row],[Consumo]] &lt;&gt; 0), tabItens[[#This Row],[Pend]] / tabItens[[#This Row],[Consumo]], 0 )</f>
        <v>0</v>
      </c>
      <c r="BI769" s="313"/>
      <c r="BJ769" s="313"/>
      <c r="BK769" s="315" t="s">
        <v>907</v>
      </c>
    </row>
    <row r="770" spans="1:63" x14ac:dyDescent="0.3">
      <c r="A770" s="336">
        <v>106408</v>
      </c>
      <c r="B770" s="277" t="s">
        <v>1677</v>
      </c>
      <c r="C770" s="337" t="s">
        <v>264</v>
      </c>
      <c r="D770" s="338">
        <v>8.3000000000000007</v>
      </c>
      <c r="E770" s="339"/>
      <c r="F770" s="339"/>
      <c r="G770" s="339" t="s">
        <v>892</v>
      </c>
      <c r="H770" s="281">
        <v>54</v>
      </c>
      <c r="I770" s="340">
        <v>103003</v>
      </c>
      <c r="J770" s="341">
        <v>8.3000000000000007</v>
      </c>
      <c r="K770" s="342">
        <v>111</v>
      </c>
      <c r="L770" s="285">
        <f>IF(tabItens[[#This Row],[Média]] &gt; 0, tabItens[[#This Row],[QTDE ATUAL]] / tabItens[[#This Row],[Média]],999.9)</f>
        <v>6.8210526315789473</v>
      </c>
      <c r="M770" s="286">
        <v>0</v>
      </c>
      <c r="N770" s="287">
        <f>tabItens[[#This Row],[VALOR UNIT.]] * tabItens[[#This Row],[LC]]</f>
        <v>0</v>
      </c>
      <c r="O770" s="344"/>
      <c r="P770" s="289"/>
      <c r="Q770" s="345"/>
      <c r="R770" s="343"/>
      <c r="S770" s="346"/>
      <c r="T770" s="292">
        <f>ROUNDDOWN(IFERROR(tabItens[[#This Row],[ATA DT.VALID.]] - $D$1,0) / 30,0)</f>
        <v>-1507</v>
      </c>
      <c r="U770" s="277" t="s">
        <v>1032</v>
      </c>
      <c r="V770" s="293">
        <v>1</v>
      </c>
      <c r="W770" s="294" t="s">
        <v>903</v>
      </c>
      <c r="X770" s="295">
        <v>55</v>
      </c>
      <c r="Y770" s="296">
        <v>32</v>
      </c>
      <c r="Z770" s="297">
        <v>2442</v>
      </c>
      <c r="AA770" s="298">
        <v>2023</v>
      </c>
      <c r="AB770" s="299">
        <v>50</v>
      </c>
      <c r="AC770" s="299"/>
      <c r="AD770" s="298"/>
      <c r="AE770" s="299"/>
      <c r="AF770" s="292"/>
      <c r="AG770" s="300" t="s">
        <v>904</v>
      </c>
      <c r="AH770" s="301"/>
      <c r="AI770" s="292">
        <v>38</v>
      </c>
      <c r="AJ770" s="301">
        <v>42229</v>
      </c>
      <c r="AK770" s="301">
        <v>39581</v>
      </c>
      <c r="AL770" s="301">
        <v>42205</v>
      </c>
      <c r="AM770" s="346"/>
      <c r="AN770" s="339"/>
      <c r="AO770" s="302" t="str">
        <f>_xlfn.IFNA(IF(VLOOKUP(tabItens[[#This Row],[CÓDIGO]],tabExcluirDoEstoque[#Data],1,FALSE),"sim",""),"")</f>
        <v/>
      </c>
      <c r="AP770" s="303" t="str">
        <f ca="1">IF(OR(ISBLANK(tabItens[[#This Row],[ATA DT.VALID.]]),tabItens[[#This Row],[ATA DT.VALID.]]="",tabItens[[#This Row],[ATA DT.VALID.]]=" "),"",IF(TYPE(tabItens[[#This Row],[ATA DT.VALID.]])=1,ROUNDUP((tabItens[[#This Row],[ATA DT.VALID.]]-TODAY())/7,0),""))</f>
        <v/>
      </c>
      <c r="AQ770" s="304"/>
      <c r="AR770" s="305" t="str">
        <f>IF(ISBLANK(tabItens[[#This Row],[CÓDIGO]]),"",IFERROR(VLOOKUP(tabItens[[#This Row],[CÓDIGO]],Consumo!$C$3:$AC$862,26,FALSE),0))</f>
        <v>07.2023</v>
      </c>
      <c r="AS770" s="306">
        <f>SUMIF(Consumo!$C$3:$C$862,tabItens[[#This Row],[CÓDIGO]],Consumo!$N$3:$N$862) + SUMIF(Consumo!$C$3:$C$862,tabItens[[#This Row],[CÓDIGO]],Consumo!$O$3:$O$862) + SUMIF(Consumo!$C$3:$C$862,tabItens[[#This Row],[CÓDIGO]],Consumo!$P$3:$P$862) + SUMIF(Consumo!$C$3:$C$862,tabItens[[#This Row],[CÓDIGO]],Consumo!$Q$3:$Q$862)</f>
        <v>10</v>
      </c>
      <c r="AT770" s="306">
        <f>SUMIF(Consumo!$C$3:$C$862,tabItens[[#This Row],[CÓDIGO]],Consumo!$Z$3:$Z$862)</f>
        <v>111</v>
      </c>
      <c r="AU770" s="307">
        <f>SUMIF(Consumo!$C$3:$C$862,tabItens[[#This Row],[CÓDIGO]],Consumo!$AA$3:$AA$862)</f>
        <v>59</v>
      </c>
      <c r="AV770" s="308">
        <f>SUMIF(Consumo!$C$3:$C$862,tabItens[[#This Row],[CÓDIGO]],Consumo!$Y$3:$Y$862)</f>
        <v>7.916666666666667</v>
      </c>
      <c r="AW770" s="281">
        <f>tabItens[[#This Row],[QTDE ATUAL]] + tabItens[[#This Row],[RC QTDE]] + tabItens[[#This Row],[AF SALDO]] + tabItens[[#This Row],[Recentes]]</f>
        <v>104</v>
      </c>
      <c r="AX770" s="309">
        <v>5</v>
      </c>
      <c r="AY770" s="309">
        <v>4</v>
      </c>
      <c r="AZ770" s="309">
        <f>IF(ISBLANK(tabItens[[#This Row],[CÓDIGO]]),"",tabItens[[#This Row],[PontoMês]] * (AZ$2+tabItens[[#This Row],[PontoQtM]]))</f>
        <v>20</v>
      </c>
      <c r="BA770" s="308">
        <f>tabItens[[#This Row],[PontoPed]] - tabItens[[#This Row],[Saldo]] + (1/10)</f>
        <v>-83.9</v>
      </c>
      <c r="BB770" s="308">
        <f xml:space="preserve"> tabItens[[#This Row],[PontoMês]] * BB$2 - tabItens[[#This Row],[QTDE ATUAL]] - (1/10)</f>
        <v>-49.1</v>
      </c>
      <c r="BC770" s="310">
        <f>IF( tabItens[[#This Row],[PontoPed]]&gt;0, IF(tabItens[[#This Row],[PontoPed]]&lt;1, 1, IF( tabItens[[#This Row],[Saldo]]&gt;tabItens[[#This Row],[PontoPed]], 0, (tabItens[[#This Row],[PontoPed]]-tabItens[[#This Row],[Saldo]])/tabItens[[#This Row],[PontoPed]] ) ), 0 )</f>
        <v>0</v>
      </c>
      <c r="BD770" s="311">
        <f>ROUNDDOWN(IF( OR( AND(tabItens[[#This Row],[PontoPed]]&lt;tabItens[[#This Row],[Saldo]],tabItens[[#This Row],[Saldo]]&gt;0), tabItens[[#This Row],[PontoPed]]=0), 99, IF(AND(tabItens[[#This Row],[Saldo]]=0,tabItens[[#This Row],[PontoPed]]&gt;0), 0, (1-tabItens[[#This Row],[PctAb]])*10 ) ),0)</f>
        <v>99</v>
      </c>
      <c r="BE770" s="312">
        <f>MAX(ROUNDDOWN( IF(tabItens[[#This Row],[Abaixo]] &gt; 0,   tabItens[[#This Row],[Abaixo]] + (tabItens[[#This Row],[PontoMês]] * IF( OR( ISBLANK(tabItens[[#This Row],[ATA Nº/ANO]]), tabItens[[#This Row],[ATA Nº/ANO]] = ""),BE$2,BE$1)),0),0),0)</f>
        <v>0</v>
      </c>
      <c r="BF77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0" s="313">
        <f>SUMIF(Consumo!$C$3:$C$862,tabItens[[#This Row],[CÓDIGO]],Consumo!$E$3:$E$862)</f>
        <v>0</v>
      </c>
      <c r="BH770" s="314">
        <f>IF(AND(tabItens[[#This Row],[Pend]] &gt; 0,tabItens[[#This Row],[Consumo]] &lt;&gt; 0), tabItens[[#This Row],[Pend]] / tabItens[[#This Row],[Consumo]], 0 )</f>
        <v>0</v>
      </c>
      <c r="BI770" s="313"/>
      <c r="BJ770" s="313"/>
      <c r="BK770" s="315" t="s">
        <v>907</v>
      </c>
    </row>
    <row r="771" spans="1:63" x14ac:dyDescent="0.3">
      <c r="A771" s="336">
        <v>110702</v>
      </c>
      <c r="B771" s="277" t="s">
        <v>1712</v>
      </c>
      <c r="C771" s="337" t="s">
        <v>264</v>
      </c>
      <c r="D771" s="338">
        <v>16.79</v>
      </c>
      <c r="E771" s="339"/>
      <c r="F771" s="339"/>
      <c r="G771" s="339" t="s">
        <v>892</v>
      </c>
      <c r="H771" s="281">
        <v>136</v>
      </c>
      <c r="I771" s="340">
        <v>103003</v>
      </c>
      <c r="J771" s="341">
        <v>16.79</v>
      </c>
      <c r="K771" s="342">
        <v>17</v>
      </c>
      <c r="L771" s="285">
        <f>IF(tabItens[[#This Row],[Média]] &gt; 0, tabItens[[#This Row],[QTDE ATUAL]] / tabItens[[#This Row],[Média]],999.9)</f>
        <v>116.57142857142857</v>
      </c>
      <c r="M771" s="286">
        <v>0</v>
      </c>
      <c r="N771" s="287">
        <f>tabItens[[#This Row],[VALOR UNIT.]] * tabItens[[#This Row],[LC]]</f>
        <v>0</v>
      </c>
      <c r="O771" s="344"/>
      <c r="P771" s="289"/>
      <c r="Q771" s="345"/>
      <c r="R771" s="343"/>
      <c r="S771" s="346"/>
      <c r="T771" s="292">
        <f>ROUNDDOWN(IFERROR(tabItens[[#This Row],[ATA DT.VALID.]] - $D$1,0) / 30,0)</f>
        <v>-1507</v>
      </c>
      <c r="U771" s="277" t="s">
        <v>1032</v>
      </c>
      <c r="V771" s="293">
        <v>1</v>
      </c>
      <c r="W771" s="294" t="s">
        <v>903</v>
      </c>
      <c r="X771" s="295">
        <v>55</v>
      </c>
      <c r="Y771" s="296">
        <v>32</v>
      </c>
      <c r="Z771" s="297">
        <v>2956</v>
      </c>
      <c r="AA771" s="298">
        <v>2023</v>
      </c>
      <c r="AB771" s="299">
        <v>50</v>
      </c>
      <c r="AC771" s="299"/>
      <c r="AD771" s="298"/>
      <c r="AE771" s="299"/>
      <c r="AF771" s="292"/>
      <c r="AG771" s="300" t="s">
        <v>904</v>
      </c>
      <c r="AH771" s="301"/>
      <c r="AI771" s="292">
        <v>6</v>
      </c>
      <c r="AJ771" s="301">
        <v>42216</v>
      </c>
      <c r="AK771" s="301">
        <v>39927</v>
      </c>
      <c r="AL771" s="301">
        <v>42205</v>
      </c>
      <c r="AM771" s="346"/>
      <c r="AN771" s="339"/>
      <c r="AO771" s="302" t="str">
        <f>_xlfn.IFNA(IF(VLOOKUP(tabItens[[#This Row],[CÓDIGO]],tabExcluirDoEstoque[#Data],1,FALSE),"sim",""),"")</f>
        <v/>
      </c>
      <c r="AP771" s="303" t="str">
        <f ca="1">IF(OR(ISBLANK(tabItens[[#This Row],[ATA DT.VALID.]]),tabItens[[#This Row],[ATA DT.VALID.]]="",tabItens[[#This Row],[ATA DT.VALID.]]=" "),"",IF(TYPE(tabItens[[#This Row],[ATA DT.VALID.]])=1,ROUNDUP((tabItens[[#This Row],[ATA DT.VALID.]]-TODAY())/7,0),""))</f>
        <v/>
      </c>
      <c r="AQ771" s="304"/>
      <c r="AR771" s="305" t="str">
        <f>IF(ISBLANK(tabItens[[#This Row],[CÓDIGO]]),"",IFERROR(VLOOKUP(tabItens[[#This Row],[CÓDIGO]],Consumo!$C$3:$AC$862,26,FALSE),0))</f>
        <v>05.2023</v>
      </c>
      <c r="AS771" s="306">
        <f>SUMIF(Consumo!$C$3:$C$862,tabItens[[#This Row],[CÓDIGO]],Consumo!$N$3:$N$862) + SUMIF(Consumo!$C$3:$C$862,tabItens[[#This Row],[CÓDIGO]],Consumo!$O$3:$O$862) + SUMIF(Consumo!$C$3:$C$862,tabItens[[#This Row],[CÓDIGO]],Consumo!$P$3:$P$862) + SUMIF(Consumo!$C$3:$C$862,tabItens[[#This Row],[CÓDIGO]],Consumo!$Q$3:$Q$862)</f>
        <v>0</v>
      </c>
      <c r="AT771" s="306">
        <f>SUMIF(Consumo!$C$3:$C$862,tabItens[[#This Row],[CÓDIGO]],Consumo!$Z$3:$Z$862)</f>
        <v>17</v>
      </c>
      <c r="AU771" s="307">
        <f>SUMIF(Consumo!$C$3:$C$862,tabItens[[#This Row],[CÓDIGO]],Consumo!$AA$3:$AA$862)</f>
        <v>10</v>
      </c>
      <c r="AV771" s="308">
        <f>SUMIF(Consumo!$C$3:$C$862,tabItens[[#This Row],[CÓDIGO]],Consumo!$Y$3:$Y$862)</f>
        <v>1.1666666666666667</v>
      </c>
      <c r="AW771" s="281">
        <f>tabItens[[#This Row],[QTDE ATUAL]] + tabItens[[#This Row],[RC QTDE]] + tabItens[[#This Row],[AF SALDO]] + tabItens[[#This Row],[Recentes]]</f>
        <v>186</v>
      </c>
      <c r="AX771" s="309">
        <v>6</v>
      </c>
      <c r="AY771" s="309">
        <v>4</v>
      </c>
      <c r="AZ771" s="309">
        <f>IF(ISBLANK(tabItens[[#This Row],[CÓDIGO]]),"",tabItens[[#This Row],[PontoMês]] * (AZ$2+tabItens[[#This Row],[PontoQtM]]))</f>
        <v>24</v>
      </c>
      <c r="BA771" s="308">
        <f>tabItens[[#This Row],[PontoPed]] - tabItens[[#This Row],[Saldo]] + (1/10)</f>
        <v>-161.9</v>
      </c>
      <c r="BB771" s="308">
        <f xml:space="preserve"> tabItens[[#This Row],[PontoMês]] * BB$2 - tabItens[[#This Row],[QTDE ATUAL]] - (1/10)</f>
        <v>-130.1</v>
      </c>
      <c r="BC771" s="310">
        <f>IF( tabItens[[#This Row],[PontoPed]]&gt;0, IF(tabItens[[#This Row],[PontoPed]]&lt;1, 1, IF( tabItens[[#This Row],[Saldo]]&gt;tabItens[[#This Row],[PontoPed]], 0, (tabItens[[#This Row],[PontoPed]]-tabItens[[#This Row],[Saldo]])/tabItens[[#This Row],[PontoPed]] ) ), 0 )</f>
        <v>0</v>
      </c>
      <c r="BD771" s="311">
        <f>ROUNDDOWN(IF( OR( AND(tabItens[[#This Row],[PontoPed]]&lt;tabItens[[#This Row],[Saldo]],tabItens[[#This Row],[Saldo]]&gt;0), tabItens[[#This Row],[PontoPed]]=0), 99, IF(AND(tabItens[[#This Row],[Saldo]]=0,tabItens[[#This Row],[PontoPed]]&gt;0), 0, (1-tabItens[[#This Row],[PctAb]])*10 ) ),0)</f>
        <v>99</v>
      </c>
      <c r="BE771" s="312">
        <f>MAX(ROUNDDOWN( IF(tabItens[[#This Row],[Abaixo]] &gt; 0,   tabItens[[#This Row],[Abaixo]] + (tabItens[[#This Row],[PontoMês]] * IF( OR( ISBLANK(tabItens[[#This Row],[ATA Nº/ANO]]), tabItens[[#This Row],[ATA Nº/ANO]] = ""),BE$2,BE$1)),0),0),0)</f>
        <v>0</v>
      </c>
      <c r="BF77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1" s="313">
        <f>SUMIF(Consumo!$C$3:$C$862,tabItens[[#This Row],[CÓDIGO]],Consumo!$E$3:$E$862)</f>
        <v>0</v>
      </c>
      <c r="BH771" s="314">
        <f>IF(AND(tabItens[[#This Row],[Pend]] &gt; 0,tabItens[[#This Row],[Consumo]] &lt;&gt; 0), tabItens[[#This Row],[Pend]] / tabItens[[#This Row],[Consumo]], 0 )</f>
        <v>0</v>
      </c>
      <c r="BI771" s="313"/>
      <c r="BJ771" s="313"/>
      <c r="BK771" s="315" t="s">
        <v>907</v>
      </c>
    </row>
    <row r="772" spans="1:63" x14ac:dyDescent="0.3">
      <c r="A772" s="336">
        <v>15272</v>
      </c>
      <c r="B772" s="277" t="s">
        <v>1131</v>
      </c>
      <c r="C772" s="337" t="s">
        <v>264</v>
      </c>
      <c r="D772" s="338">
        <v>4.8</v>
      </c>
      <c r="E772" s="339"/>
      <c r="F772" s="339"/>
      <c r="G772" s="339" t="s">
        <v>892</v>
      </c>
      <c r="H772" s="281">
        <v>100</v>
      </c>
      <c r="I772" s="340">
        <v>103003</v>
      </c>
      <c r="J772" s="341">
        <v>4.8</v>
      </c>
      <c r="K772" s="342">
        <v>30</v>
      </c>
      <c r="L772" s="285">
        <f>IF(tabItens[[#This Row],[Média]] &gt; 0, tabItens[[#This Row],[QTDE ATUAL]] / tabItens[[#This Row],[Média]],999.9)</f>
        <v>50</v>
      </c>
      <c r="M772" s="286">
        <v>0</v>
      </c>
      <c r="N772" s="287">
        <f>tabItens[[#This Row],[VALOR UNIT.]] * tabItens[[#This Row],[LC]]</f>
        <v>0</v>
      </c>
      <c r="O772" s="344"/>
      <c r="P772" s="289"/>
      <c r="Q772" s="345"/>
      <c r="R772" s="343"/>
      <c r="S772" s="346"/>
      <c r="T772" s="292">
        <f>ROUNDDOWN(IFERROR(tabItens[[#This Row],[ATA DT.VALID.]] - $D$1,0) / 30,0)</f>
        <v>-1507</v>
      </c>
      <c r="U772" s="277" t="s">
        <v>1129</v>
      </c>
      <c r="V772" s="293">
        <v>1</v>
      </c>
      <c r="W772" s="294" t="s">
        <v>903</v>
      </c>
      <c r="X772" s="295">
        <v>55</v>
      </c>
      <c r="Y772" s="296">
        <v>34</v>
      </c>
      <c r="Z772" s="297"/>
      <c r="AA772" s="298"/>
      <c r="AB772" s="299"/>
      <c r="AC772" s="299"/>
      <c r="AD772" s="298"/>
      <c r="AE772" s="299"/>
      <c r="AF772" s="292"/>
      <c r="AG772" s="300" t="s">
        <v>904</v>
      </c>
      <c r="AH772" s="301"/>
      <c r="AI772" s="292">
        <v>10</v>
      </c>
      <c r="AJ772" s="301">
        <v>44855</v>
      </c>
      <c r="AK772" s="301" t="s">
        <v>892</v>
      </c>
      <c r="AL772" s="301">
        <v>44845</v>
      </c>
      <c r="AM772" s="346"/>
      <c r="AN772" s="339"/>
      <c r="AO772" s="302" t="str">
        <f>_xlfn.IFNA(IF(VLOOKUP(tabItens[[#This Row],[CÓDIGO]],tabExcluirDoEstoque[#Data],1,FALSE),"sim",""),"")</f>
        <v/>
      </c>
      <c r="AP772" s="303" t="str">
        <f ca="1">IF(OR(ISBLANK(tabItens[[#This Row],[ATA DT.VALID.]]),tabItens[[#This Row],[ATA DT.VALID.]]="",tabItens[[#This Row],[ATA DT.VALID.]]=" "),"",IF(TYPE(tabItens[[#This Row],[ATA DT.VALID.]])=1,ROUNDUP((tabItens[[#This Row],[ATA DT.VALID.]]-TODAY())/7,0),""))</f>
        <v/>
      </c>
      <c r="AQ772" s="304"/>
      <c r="AR772" s="305" t="str">
        <f>IF(ISBLANK(tabItens[[#This Row],[CÓDIGO]]),"",IFERROR(VLOOKUP(tabItens[[#This Row],[CÓDIGO]],Consumo!$C$3:$AC$862,26,FALSE),0))</f>
        <v>06.2023</v>
      </c>
      <c r="AS772" s="306">
        <f>SUMIF(Consumo!$C$3:$C$862,tabItens[[#This Row],[CÓDIGO]],Consumo!$N$3:$N$862) + SUMIF(Consumo!$C$3:$C$862,tabItens[[#This Row],[CÓDIGO]],Consumo!$O$3:$O$862) + SUMIF(Consumo!$C$3:$C$862,tabItens[[#This Row],[CÓDIGO]],Consumo!$P$3:$P$862) + SUMIF(Consumo!$C$3:$C$862,tabItens[[#This Row],[CÓDIGO]],Consumo!$Q$3:$Q$862)</f>
        <v>20</v>
      </c>
      <c r="AT772" s="306">
        <f>SUMIF(Consumo!$C$3:$C$862,tabItens[[#This Row],[CÓDIGO]],Consumo!$Z$3:$Z$862)</f>
        <v>30</v>
      </c>
      <c r="AU772" s="307">
        <f>SUMIF(Consumo!$C$3:$C$862,tabItens[[#This Row],[CÓDIGO]],Consumo!$AA$3:$AA$862)</f>
        <v>20</v>
      </c>
      <c r="AV772" s="308">
        <f>SUMIF(Consumo!$C$3:$C$862,tabItens[[#This Row],[CÓDIGO]],Consumo!$Y$3:$Y$862)</f>
        <v>2</v>
      </c>
      <c r="AW772" s="281">
        <f>tabItens[[#This Row],[QTDE ATUAL]] + tabItens[[#This Row],[RC QTDE]] + tabItens[[#This Row],[AF SALDO]] + tabItens[[#This Row],[Recentes]]</f>
        <v>100</v>
      </c>
      <c r="AX772" s="309">
        <v>5</v>
      </c>
      <c r="AY772" s="309">
        <v>4</v>
      </c>
      <c r="AZ772" s="309">
        <f>IF(ISBLANK(tabItens[[#This Row],[CÓDIGO]]),"",tabItens[[#This Row],[PontoMês]] * (AZ$2+tabItens[[#This Row],[PontoQtM]]))</f>
        <v>20</v>
      </c>
      <c r="BA772" s="308">
        <f>tabItens[[#This Row],[PontoPed]] - tabItens[[#This Row],[Saldo]] + (1/10)</f>
        <v>-79.900000000000006</v>
      </c>
      <c r="BB772" s="308">
        <f xml:space="preserve"> tabItens[[#This Row],[PontoMês]] * BB$2 - tabItens[[#This Row],[QTDE ATUAL]] - (1/10)</f>
        <v>-95.1</v>
      </c>
      <c r="BC772" s="310">
        <f>IF( tabItens[[#This Row],[PontoPed]]&gt;0, IF(tabItens[[#This Row],[PontoPed]]&lt;1, 1, IF( tabItens[[#This Row],[Saldo]]&gt;tabItens[[#This Row],[PontoPed]], 0, (tabItens[[#This Row],[PontoPed]]-tabItens[[#This Row],[Saldo]])/tabItens[[#This Row],[PontoPed]] ) ), 0 )</f>
        <v>0</v>
      </c>
      <c r="BD772" s="311">
        <f>ROUNDDOWN(IF( OR( AND(tabItens[[#This Row],[PontoPed]]&lt;tabItens[[#This Row],[Saldo]],tabItens[[#This Row],[Saldo]]&gt;0), tabItens[[#This Row],[PontoPed]]=0), 99, IF(AND(tabItens[[#This Row],[Saldo]]=0,tabItens[[#This Row],[PontoPed]]&gt;0), 0, (1-tabItens[[#This Row],[PctAb]])*10 ) ),0)</f>
        <v>99</v>
      </c>
      <c r="BE772" s="312">
        <f>MAX(ROUNDDOWN( IF(tabItens[[#This Row],[Abaixo]] &gt; 0,   tabItens[[#This Row],[Abaixo]] + (tabItens[[#This Row],[PontoMês]] * IF( OR( ISBLANK(tabItens[[#This Row],[ATA Nº/ANO]]), tabItens[[#This Row],[ATA Nº/ANO]] = ""),BE$2,BE$1)),0),0),0)</f>
        <v>0</v>
      </c>
      <c r="BF77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2" s="313">
        <f>SUMIF(Consumo!$C$3:$C$862,tabItens[[#This Row],[CÓDIGO]],Consumo!$E$3:$E$862)</f>
        <v>0</v>
      </c>
      <c r="BH772" s="314">
        <f>IF(AND(tabItens[[#This Row],[Pend]] &gt; 0,tabItens[[#This Row],[Consumo]] &lt;&gt; 0), tabItens[[#This Row],[Pend]] / tabItens[[#This Row],[Consumo]], 0 )</f>
        <v>0</v>
      </c>
      <c r="BI772" s="313"/>
      <c r="BJ772" s="313"/>
      <c r="BK772" s="315" t="s">
        <v>907</v>
      </c>
    </row>
    <row r="773" spans="1:63" x14ac:dyDescent="0.3">
      <c r="A773" s="336">
        <v>15469</v>
      </c>
      <c r="B773" s="277" t="s">
        <v>1138</v>
      </c>
      <c r="C773" s="337" t="s">
        <v>264</v>
      </c>
      <c r="D773" s="338">
        <v>6.12</v>
      </c>
      <c r="E773" s="339"/>
      <c r="F773" s="339"/>
      <c r="G773" s="339" t="s">
        <v>892</v>
      </c>
      <c r="H773" s="281">
        <v>75</v>
      </c>
      <c r="I773" s="340">
        <v>103003</v>
      </c>
      <c r="J773" s="341">
        <v>6.12</v>
      </c>
      <c r="K773" s="342">
        <v>44</v>
      </c>
      <c r="L773" s="285">
        <f>IF(tabItens[[#This Row],[Média]] &gt; 0, tabItens[[#This Row],[QTDE ATUAL]] / tabItens[[#This Row],[Média]],999.9)</f>
        <v>23.684210526315791</v>
      </c>
      <c r="M773" s="286">
        <v>0</v>
      </c>
      <c r="N773" s="287">
        <f>tabItens[[#This Row],[VALOR UNIT.]] * tabItens[[#This Row],[LC]]</f>
        <v>0</v>
      </c>
      <c r="O773" s="344"/>
      <c r="P773" s="289"/>
      <c r="Q773" s="345"/>
      <c r="R773" s="343"/>
      <c r="S773" s="346"/>
      <c r="T773" s="292">
        <f>ROUNDDOWN(IFERROR(tabItens[[#This Row],[ATA DT.VALID.]] - $D$1,0) / 30,0)</f>
        <v>-1507</v>
      </c>
      <c r="U773" s="277" t="s">
        <v>1129</v>
      </c>
      <c r="V773" s="293">
        <v>1</v>
      </c>
      <c r="W773" s="294" t="s">
        <v>903</v>
      </c>
      <c r="X773" s="295">
        <v>55</v>
      </c>
      <c r="Y773" s="296">
        <v>34</v>
      </c>
      <c r="Z773" s="297"/>
      <c r="AA773" s="298"/>
      <c r="AB773" s="299"/>
      <c r="AC773" s="299"/>
      <c r="AD773" s="298"/>
      <c r="AE773" s="299"/>
      <c r="AF773" s="292"/>
      <c r="AG773" s="300" t="s">
        <v>904</v>
      </c>
      <c r="AH773" s="301"/>
      <c r="AI773" s="292">
        <v>16</v>
      </c>
      <c r="AJ773" s="301">
        <v>44068</v>
      </c>
      <c r="AK773" s="301" t="s">
        <v>892</v>
      </c>
      <c r="AL773" s="301">
        <v>44028</v>
      </c>
      <c r="AM773" s="346"/>
      <c r="AN773" s="339"/>
      <c r="AO773" s="302" t="str">
        <f>_xlfn.IFNA(IF(VLOOKUP(tabItens[[#This Row],[CÓDIGO]],tabExcluirDoEstoque[#Data],1,FALSE),"sim",""),"")</f>
        <v/>
      </c>
      <c r="AP773" s="303" t="str">
        <f ca="1">IF(OR(ISBLANK(tabItens[[#This Row],[ATA DT.VALID.]]),tabItens[[#This Row],[ATA DT.VALID.]]="",tabItens[[#This Row],[ATA DT.VALID.]]=" "),"",IF(TYPE(tabItens[[#This Row],[ATA DT.VALID.]])=1,ROUNDUP((tabItens[[#This Row],[ATA DT.VALID.]]-TODAY())/7,0),""))</f>
        <v/>
      </c>
      <c r="AQ773" s="304"/>
      <c r="AR773" s="305" t="str">
        <f>IF(ISBLANK(tabItens[[#This Row],[CÓDIGO]]),"",IFERROR(VLOOKUP(tabItens[[#This Row],[CÓDIGO]],Consumo!$C$3:$AC$862,26,FALSE),0))</f>
        <v>06.2023</v>
      </c>
      <c r="AS773" s="306">
        <f>SUMIF(Consumo!$C$3:$C$862,tabItens[[#This Row],[CÓDIGO]],Consumo!$N$3:$N$862) + SUMIF(Consumo!$C$3:$C$862,tabItens[[#This Row],[CÓDIGO]],Consumo!$O$3:$O$862) + SUMIF(Consumo!$C$3:$C$862,tabItens[[#This Row],[CÓDIGO]],Consumo!$P$3:$P$862) + SUMIF(Consumo!$C$3:$C$862,tabItens[[#This Row],[CÓDIGO]],Consumo!$Q$3:$Q$862)</f>
        <v>26</v>
      </c>
      <c r="AT773" s="306">
        <f>SUMIF(Consumo!$C$3:$C$862,tabItens[[#This Row],[CÓDIGO]],Consumo!$Z$3:$Z$862)</f>
        <v>44</v>
      </c>
      <c r="AU773" s="307">
        <f>SUMIF(Consumo!$C$3:$C$862,tabItens[[#This Row],[CÓDIGO]],Consumo!$AA$3:$AA$862)</f>
        <v>26</v>
      </c>
      <c r="AV773" s="308">
        <f>SUMIF(Consumo!$C$3:$C$862,tabItens[[#This Row],[CÓDIGO]],Consumo!$Y$3:$Y$862)</f>
        <v>3.1666666666666665</v>
      </c>
      <c r="AW773" s="281">
        <f>tabItens[[#This Row],[QTDE ATUAL]] + tabItens[[#This Row],[RC QTDE]] + tabItens[[#This Row],[AF SALDO]] + tabItens[[#This Row],[Recentes]]</f>
        <v>75</v>
      </c>
      <c r="AX773" s="309">
        <v>3</v>
      </c>
      <c r="AY773" s="309">
        <v>4</v>
      </c>
      <c r="AZ773" s="309">
        <f>IF(ISBLANK(tabItens[[#This Row],[CÓDIGO]]),"",tabItens[[#This Row],[PontoMês]] * (AZ$2+tabItens[[#This Row],[PontoQtM]]))</f>
        <v>12</v>
      </c>
      <c r="BA773" s="308">
        <f>tabItens[[#This Row],[PontoPed]] - tabItens[[#This Row],[Saldo]] + (1/10)</f>
        <v>-62.9</v>
      </c>
      <c r="BB773" s="308">
        <f xml:space="preserve"> tabItens[[#This Row],[PontoMês]] * BB$2 - tabItens[[#This Row],[QTDE ATUAL]] - (1/10)</f>
        <v>-72.099999999999994</v>
      </c>
      <c r="BC773" s="310">
        <f>IF( tabItens[[#This Row],[PontoPed]]&gt;0, IF(tabItens[[#This Row],[PontoPed]]&lt;1, 1, IF( tabItens[[#This Row],[Saldo]]&gt;tabItens[[#This Row],[PontoPed]], 0, (tabItens[[#This Row],[PontoPed]]-tabItens[[#This Row],[Saldo]])/tabItens[[#This Row],[PontoPed]] ) ), 0 )</f>
        <v>0</v>
      </c>
      <c r="BD773" s="311">
        <f>ROUNDDOWN(IF( OR( AND(tabItens[[#This Row],[PontoPed]]&lt;tabItens[[#This Row],[Saldo]],tabItens[[#This Row],[Saldo]]&gt;0), tabItens[[#This Row],[PontoPed]]=0), 99, IF(AND(tabItens[[#This Row],[Saldo]]=0,tabItens[[#This Row],[PontoPed]]&gt;0), 0, (1-tabItens[[#This Row],[PctAb]])*10 ) ),0)</f>
        <v>99</v>
      </c>
      <c r="BE773" s="312">
        <f>MAX(ROUNDDOWN( IF(tabItens[[#This Row],[Abaixo]] &gt; 0,   tabItens[[#This Row],[Abaixo]] + (tabItens[[#This Row],[PontoMês]] * IF( OR( ISBLANK(tabItens[[#This Row],[ATA Nº/ANO]]), tabItens[[#This Row],[ATA Nº/ANO]] = ""),BE$2,BE$1)),0),0),0)</f>
        <v>0</v>
      </c>
      <c r="BF77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3" s="313">
        <f>SUMIF(Consumo!$C$3:$C$862,tabItens[[#This Row],[CÓDIGO]],Consumo!$E$3:$E$862)</f>
        <v>0</v>
      </c>
      <c r="BH773" s="314">
        <f>IF(AND(tabItens[[#This Row],[Pend]] &gt; 0,tabItens[[#This Row],[Consumo]] &lt;&gt; 0), tabItens[[#This Row],[Pend]] / tabItens[[#This Row],[Consumo]], 0 )</f>
        <v>0</v>
      </c>
      <c r="BI773" s="313"/>
      <c r="BJ773" s="313"/>
      <c r="BK773" s="315" t="s">
        <v>907</v>
      </c>
    </row>
    <row r="774" spans="1:63" x14ac:dyDescent="0.3">
      <c r="A774" s="336">
        <v>15648</v>
      </c>
      <c r="B774" s="277" t="s">
        <v>1143</v>
      </c>
      <c r="C774" s="337" t="s">
        <v>264</v>
      </c>
      <c r="D774" s="338">
        <v>3.24</v>
      </c>
      <c r="E774" s="339"/>
      <c r="F774" s="339"/>
      <c r="G774" s="339" t="s">
        <v>892</v>
      </c>
      <c r="H774" s="281">
        <v>36</v>
      </c>
      <c r="I774" s="340">
        <v>103003</v>
      </c>
      <c r="J774" s="341">
        <v>3.24</v>
      </c>
      <c r="K774" s="342">
        <v>22</v>
      </c>
      <c r="L774" s="285">
        <f>IF(tabItens[[#This Row],[Média]] &gt; 0, tabItens[[#This Row],[QTDE ATUAL]] / tabItens[[#This Row],[Média]],999.9)</f>
        <v>21.599999999999998</v>
      </c>
      <c r="M774" s="286">
        <v>0</v>
      </c>
      <c r="N774" s="287">
        <f>tabItens[[#This Row],[VALOR UNIT.]] * tabItens[[#This Row],[LC]]</f>
        <v>0</v>
      </c>
      <c r="O774" s="344"/>
      <c r="P774" s="289"/>
      <c r="Q774" s="345"/>
      <c r="R774" s="343"/>
      <c r="S774" s="346"/>
      <c r="T774" s="292">
        <f>ROUNDDOWN(IFERROR(tabItens[[#This Row],[ATA DT.VALID.]] - $D$1,0) / 30,0)</f>
        <v>-1507</v>
      </c>
      <c r="U774" s="277" t="s">
        <v>1144</v>
      </c>
      <c r="V774" s="293">
        <v>1</v>
      </c>
      <c r="W774" s="294" t="s">
        <v>903</v>
      </c>
      <c r="X774" s="295">
        <v>55</v>
      </c>
      <c r="Y774" s="296">
        <v>35</v>
      </c>
      <c r="Z774" s="297">
        <v>2442</v>
      </c>
      <c r="AA774" s="298">
        <v>2023</v>
      </c>
      <c r="AB774" s="299">
        <v>10</v>
      </c>
      <c r="AC774" s="299"/>
      <c r="AD774" s="298"/>
      <c r="AE774" s="299"/>
      <c r="AF774" s="292"/>
      <c r="AG774" s="300" t="s">
        <v>904</v>
      </c>
      <c r="AH774" s="301"/>
      <c r="AI774" s="292">
        <v>8</v>
      </c>
      <c r="AJ774" s="301">
        <v>43916</v>
      </c>
      <c r="AK774" s="301" t="s">
        <v>892</v>
      </c>
      <c r="AL774" s="301">
        <v>43865</v>
      </c>
      <c r="AM774" s="346"/>
      <c r="AN774" s="339"/>
      <c r="AO774" s="302" t="str">
        <f>_xlfn.IFNA(IF(VLOOKUP(tabItens[[#This Row],[CÓDIGO]],tabExcluirDoEstoque[#Data],1,FALSE),"sim",""),"")</f>
        <v/>
      </c>
      <c r="AP774" s="303" t="str">
        <f ca="1">IF(OR(ISBLANK(tabItens[[#This Row],[ATA DT.VALID.]]),tabItens[[#This Row],[ATA DT.VALID.]]="",tabItens[[#This Row],[ATA DT.VALID.]]=" "),"",IF(TYPE(tabItens[[#This Row],[ATA DT.VALID.]])=1,ROUNDUP((tabItens[[#This Row],[ATA DT.VALID.]]-TODAY())/7,0),""))</f>
        <v/>
      </c>
      <c r="AQ774" s="304"/>
      <c r="AR774" s="305" t="str">
        <f>IF(ISBLANK(tabItens[[#This Row],[CÓDIGO]]),"",IFERROR(VLOOKUP(tabItens[[#This Row],[CÓDIGO]],Consumo!$C$3:$AC$862,26,FALSE),0))</f>
        <v>01.2023</v>
      </c>
      <c r="AS774" s="306">
        <f>SUMIF(Consumo!$C$3:$C$862,tabItens[[#This Row],[CÓDIGO]],Consumo!$N$3:$N$862) + SUMIF(Consumo!$C$3:$C$862,tabItens[[#This Row],[CÓDIGO]],Consumo!$O$3:$O$862) + SUMIF(Consumo!$C$3:$C$862,tabItens[[#This Row],[CÓDIGO]],Consumo!$P$3:$P$862) + SUMIF(Consumo!$C$3:$C$862,tabItens[[#This Row],[CÓDIGO]],Consumo!$Q$3:$Q$862)</f>
        <v>0</v>
      </c>
      <c r="AT774" s="306">
        <f>SUMIF(Consumo!$C$3:$C$862,tabItens[[#This Row],[CÓDIGO]],Consumo!$Z$3:$Z$862)</f>
        <v>22</v>
      </c>
      <c r="AU774" s="307">
        <f>SUMIF(Consumo!$C$3:$C$862,tabItens[[#This Row],[CÓDIGO]],Consumo!$AA$3:$AA$862)</f>
        <v>12</v>
      </c>
      <c r="AV774" s="308">
        <f>SUMIF(Consumo!$C$3:$C$862,tabItens[[#This Row],[CÓDIGO]],Consumo!$Y$3:$Y$862)</f>
        <v>1.6666666666666667</v>
      </c>
      <c r="AW774" s="281">
        <f>tabItens[[#This Row],[QTDE ATUAL]] + tabItens[[#This Row],[RC QTDE]] + tabItens[[#This Row],[AF SALDO]] + tabItens[[#This Row],[Recentes]]</f>
        <v>46</v>
      </c>
      <c r="AX774" s="309">
        <v>0</v>
      </c>
      <c r="AY774" s="309">
        <v>4</v>
      </c>
      <c r="AZ774" s="309">
        <f>IF(ISBLANK(tabItens[[#This Row],[CÓDIGO]]),"",tabItens[[#This Row],[PontoMês]] * (AZ$2+tabItens[[#This Row],[PontoQtM]]))</f>
        <v>0</v>
      </c>
      <c r="BA774" s="308">
        <f>tabItens[[#This Row],[PontoPed]] - tabItens[[#This Row],[Saldo]] + (1/10)</f>
        <v>-45.9</v>
      </c>
      <c r="BB774" s="308">
        <f xml:space="preserve"> tabItens[[#This Row],[PontoMês]] * BB$2 - tabItens[[#This Row],[QTDE ATUAL]] - (1/10)</f>
        <v>-36.1</v>
      </c>
      <c r="BC774" s="310">
        <f>IF( tabItens[[#This Row],[PontoPed]]&gt;0, IF(tabItens[[#This Row],[PontoPed]]&lt;1, 1, IF( tabItens[[#This Row],[Saldo]]&gt;tabItens[[#This Row],[PontoPed]], 0, (tabItens[[#This Row],[PontoPed]]-tabItens[[#This Row],[Saldo]])/tabItens[[#This Row],[PontoPed]] ) ), 0 )</f>
        <v>0</v>
      </c>
      <c r="BD774" s="311">
        <f>ROUNDDOWN(IF( OR( AND(tabItens[[#This Row],[PontoPed]]&lt;tabItens[[#This Row],[Saldo]],tabItens[[#This Row],[Saldo]]&gt;0), tabItens[[#This Row],[PontoPed]]=0), 99, IF(AND(tabItens[[#This Row],[Saldo]]=0,tabItens[[#This Row],[PontoPed]]&gt;0), 0, (1-tabItens[[#This Row],[PctAb]])*10 ) ),0)</f>
        <v>99</v>
      </c>
      <c r="BE774" s="312">
        <f>MAX(ROUNDDOWN( IF(tabItens[[#This Row],[Abaixo]] &gt; 0,   tabItens[[#This Row],[Abaixo]] + (tabItens[[#This Row],[PontoMês]] * IF( OR( ISBLANK(tabItens[[#This Row],[ATA Nº/ANO]]), tabItens[[#This Row],[ATA Nº/ANO]] = ""),BE$2,BE$1)),0),0),0)</f>
        <v>0</v>
      </c>
      <c r="BF77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4" s="313">
        <f>SUMIF(Consumo!$C$3:$C$862,tabItens[[#This Row],[CÓDIGO]],Consumo!$E$3:$E$862)</f>
        <v>0</v>
      </c>
      <c r="BH774" s="314">
        <f>IF(AND(tabItens[[#This Row],[Pend]] &gt; 0,tabItens[[#This Row],[Consumo]] &lt;&gt; 0), tabItens[[#This Row],[Pend]] / tabItens[[#This Row],[Consumo]], 0 )</f>
        <v>0</v>
      </c>
      <c r="BI774" s="313"/>
      <c r="BJ774" s="313"/>
      <c r="BK774" s="315" t="s">
        <v>907</v>
      </c>
    </row>
    <row r="775" spans="1:63" x14ac:dyDescent="0.3">
      <c r="A775" s="336">
        <v>110892</v>
      </c>
      <c r="B775" s="277" t="s">
        <v>1717</v>
      </c>
      <c r="C775" s="337" t="s">
        <v>264</v>
      </c>
      <c r="D775" s="338">
        <v>9.9</v>
      </c>
      <c r="E775" s="339"/>
      <c r="F775" s="339"/>
      <c r="G775" s="339" t="s">
        <v>892</v>
      </c>
      <c r="H775" s="281">
        <v>154</v>
      </c>
      <c r="I775" s="340">
        <v>103003</v>
      </c>
      <c r="J775" s="341">
        <v>9.9</v>
      </c>
      <c r="K775" s="342">
        <v>35</v>
      </c>
      <c r="L775" s="285">
        <f>IF(tabItens[[#This Row],[Média]] &gt; 0, tabItens[[#This Row],[QTDE ATUAL]] / tabItens[[#This Row],[Média]],999.9)</f>
        <v>61.6</v>
      </c>
      <c r="M775" s="286">
        <v>0</v>
      </c>
      <c r="N775" s="287">
        <f>tabItens[[#This Row],[VALOR UNIT.]] * tabItens[[#This Row],[LC]]</f>
        <v>0</v>
      </c>
      <c r="O775" s="344"/>
      <c r="P775" s="289"/>
      <c r="Q775" s="345"/>
      <c r="R775" s="343"/>
      <c r="S775" s="346"/>
      <c r="T775" s="292">
        <f>ROUNDDOWN(IFERROR(tabItens[[#This Row],[ATA DT.VALID.]] - $D$1,0) / 30,0)</f>
        <v>-1507</v>
      </c>
      <c r="U775" s="277" t="s">
        <v>1144</v>
      </c>
      <c r="V775" s="293">
        <v>1</v>
      </c>
      <c r="W775" s="294" t="s">
        <v>903</v>
      </c>
      <c r="X775" s="295">
        <v>55</v>
      </c>
      <c r="Y775" s="296">
        <v>35</v>
      </c>
      <c r="Z775" s="297"/>
      <c r="AA775" s="298"/>
      <c r="AB775" s="299"/>
      <c r="AC775" s="299"/>
      <c r="AD775" s="298"/>
      <c r="AE775" s="299"/>
      <c r="AF775" s="292"/>
      <c r="AG775" s="300" t="s">
        <v>904</v>
      </c>
      <c r="AH775" s="301"/>
      <c r="AI775" s="292">
        <v>12</v>
      </c>
      <c r="AJ775" s="301">
        <v>41577</v>
      </c>
      <c r="AK775" s="301">
        <v>39944</v>
      </c>
      <c r="AL775" s="301">
        <v>43859</v>
      </c>
      <c r="AM775" s="346"/>
      <c r="AN775" s="339"/>
      <c r="AO775" s="302" t="str">
        <f>_xlfn.IFNA(IF(VLOOKUP(tabItens[[#This Row],[CÓDIGO]],tabExcluirDoEstoque[#Data],1,FALSE),"sim",""),"")</f>
        <v/>
      </c>
      <c r="AP775" s="303" t="str">
        <f ca="1">IF(OR(ISBLANK(tabItens[[#This Row],[ATA DT.VALID.]]),tabItens[[#This Row],[ATA DT.VALID.]]="",tabItens[[#This Row],[ATA DT.VALID.]]=" "),"",IF(TYPE(tabItens[[#This Row],[ATA DT.VALID.]])=1,ROUNDUP((tabItens[[#This Row],[ATA DT.VALID.]]-TODAY())/7,0),""))</f>
        <v/>
      </c>
      <c r="AQ775" s="304"/>
      <c r="AR775" s="305" t="str">
        <f>IF(ISBLANK(tabItens[[#This Row],[CÓDIGO]]),"",IFERROR(VLOOKUP(tabItens[[#This Row],[CÓDIGO]],Consumo!$C$3:$AC$862,26,FALSE),0))</f>
        <v>06.2023</v>
      </c>
      <c r="AS775" s="306">
        <f>SUMIF(Consumo!$C$3:$C$862,tabItens[[#This Row],[CÓDIGO]],Consumo!$N$3:$N$862) + SUMIF(Consumo!$C$3:$C$862,tabItens[[#This Row],[CÓDIGO]],Consumo!$O$3:$O$862) + SUMIF(Consumo!$C$3:$C$862,tabItens[[#This Row],[CÓDIGO]],Consumo!$P$3:$P$862) + SUMIF(Consumo!$C$3:$C$862,tabItens[[#This Row],[CÓDIGO]],Consumo!$Q$3:$Q$862)</f>
        <v>10</v>
      </c>
      <c r="AT775" s="306">
        <f>SUMIF(Consumo!$C$3:$C$862,tabItens[[#This Row],[CÓDIGO]],Consumo!$Z$3:$Z$862)</f>
        <v>35</v>
      </c>
      <c r="AU775" s="307">
        <f>SUMIF(Consumo!$C$3:$C$862,tabItens[[#This Row],[CÓDIGO]],Consumo!$AA$3:$AA$862)</f>
        <v>19</v>
      </c>
      <c r="AV775" s="308">
        <f>SUMIF(Consumo!$C$3:$C$862,tabItens[[#This Row],[CÓDIGO]],Consumo!$Y$3:$Y$862)</f>
        <v>2.5</v>
      </c>
      <c r="AW775" s="281">
        <f>tabItens[[#This Row],[QTDE ATUAL]] + tabItens[[#This Row],[RC QTDE]] + tabItens[[#This Row],[AF SALDO]] + tabItens[[#This Row],[Recentes]]</f>
        <v>154</v>
      </c>
      <c r="AX775" s="309">
        <v>0</v>
      </c>
      <c r="AY775" s="309">
        <v>4</v>
      </c>
      <c r="AZ775" s="309">
        <f>IF(ISBLANK(tabItens[[#This Row],[CÓDIGO]]),"",tabItens[[#This Row],[PontoMês]] * (AZ$2+tabItens[[#This Row],[PontoQtM]]))</f>
        <v>0</v>
      </c>
      <c r="BA775" s="308">
        <f>tabItens[[#This Row],[PontoPed]] - tabItens[[#This Row],[Saldo]] + (1/10)</f>
        <v>-153.9</v>
      </c>
      <c r="BB775" s="308">
        <f xml:space="preserve"> tabItens[[#This Row],[PontoMês]] * BB$2 - tabItens[[#This Row],[QTDE ATUAL]] - (1/10)</f>
        <v>-154.1</v>
      </c>
      <c r="BC775" s="310">
        <f>IF( tabItens[[#This Row],[PontoPed]]&gt;0, IF(tabItens[[#This Row],[PontoPed]]&lt;1, 1, IF( tabItens[[#This Row],[Saldo]]&gt;tabItens[[#This Row],[PontoPed]], 0, (tabItens[[#This Row],[PontoPed]]-tabItens[[#This Row],[Saldo]])/tabItens[[#This Row],[PontoPed]] ) ), 0 )</f>
        <v>0</v>
      </c>
      <c r="BD775" s="311">
        <f>ROUNDDOWN(IF( OR( AND(tabItens[[#This Row],[PontoPed]]&lt;tabItens[[#This Row],[Saldo]],tabItens[[#This Row],[Saldo]]&gt;0), tabItens[[#This Row],[PontoPed]]=0), 99, IF(AND(tabItens[[#This Row],[Saldo]]=0,tabItens[[#This Row],[PontoPed]]&gt;0), 0, (1-tabItens[[#This Row],[PctAb]])*10 ) ),0)</f>
        <v>99</v>
      </c>
      <c r="BE775" s="312">
        <f>MAX(ROUNDDOWN( IF(tabItens[[#This Row],[Abaixo]] &gt; 0,   tabItens[[#This Row],[Abaixo]] + (tabItens[[#This Row],[PontoMês]] * IF( OR( ISBLANK(tabItens[[#This Row],[ATA Nº/ANO]]), tabItens[[#This Row],[ATA Nº/ANO]] = ""),BE$2,BE$1)),0),0),0)</f>
        <v>0</v>
      </c>
      <c r="BF77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5" s="313">
        <f>SUMIF(Consumo!$C$3:$C$862,tabItens[[#This Row],[CÓDIGO]],Consumo!$E$3:$E$862)</f>
        <v>0</v>
      </c>
      <c r="BH775" s="314">
        <f>IF(AND(tabItens[[#This Row],[Pend]] &gt; 0,tabItens[[#This Row],[Consumo]] &lt;&gt; 0), tabItens[[#This Row],[Pend]] / tabItens[[#This Row],[Consumo]], 0 )</f>
        <v>0</v>
      </c>
      <c r="BI775" s="313"/>
      <c r="BJ775" s="313"/>
      <c r="BK775" s="315" t="s">
        <v>907</v>
      </c>
    </row>
    <row r="776" spans="1:63" x14ac:dyDescent="0.3">
      <c r="A776" s="336">
        <v>110893</v>
      </c>
      <c r="B776" s="277" t="s">
        <v>1718</v>
      </c>
      <c r="C776" s="337" t="s">
        <v>264</v>
      </c>
      <c r="D776" s="338">
        <v>8</v>
      </c>
      <c r="E776" s="339"/>
      <c r="F776" s="339"/>
      <c r="G776" s="339" t="s">
        <v>892</v>
      </c>
      <c r="H776" s="281">
        <v>119</v>
      </c>
      <c r="I776" s="340">
        <v>103003</v>
      </c>
      <c r="J776" s="341">
        <v>8</v>
      </c>
      <c r="K776" s="342">
        <v>35</v>
      </c>
      <c r="L776" s="285">
        <f>IF(tabItens[[#This Row],[Média]] &gt; 0, tabItens[[#This Row],[QTDE ATUAL]] / tabItens[[#This Row],[Média]],999.9)</f>
        <v>47.6</v>
      </c>
      <c r="M776" s="286">
        <v>0</v>
      </c>
      <c r="N776" s="287">
        <f>tabItens[[#This Row],[VALOR UNIT.]] * tabItens[[#This Row],[LC]]</f>
        <v>0</v>
      </c>
      <c r="O776" s="344"/>
      <c r="P776" s="289"/>
      <c r="Q776" s="345"/>
      <c r="R776" s="343"/>
      <c r="S776" s="346"/>
      <c r="T776" s="292">
        <f>ROUNDDOWN(IFERROR(tabItens[[#This Row],[ATA DT.VALID.]] - $D$1,0) / 30,0)</f>
        <v>-1507</v>
      </c>
      <c r="U776" s="277" t="s">
        <v>1144</v>
      </c>
      <c r="V776" s="293">
        <v>1</v>
      </c>
      <c r="W776" s="294" t="s">
        <v>903</v>
      </c>
      <c r="X776" s="295">
        <v>55</v>
      </c>
      <c r="Y776" s="296">
        <v>35</v>
      </c>
      <c r="Z776" s="297">
        <v>2956</v>
      </c>
      <c r="AA776" s="298">
        <v>2023</v>
      </c>
      <c r="AB776" s="299">
        <v>40</v>
      </c>
      <c r="AC776" s="299"/>
      <c r="AD776" s="298"/>
      <c r="AE776" s="299"/>
      <c r="AF776" s="292"/>
      <c r="AG776" s="300" t="s">
        <v>904</v>
      </c>
      <c r="AH776" s="301"/>
      <c r="AI776" s="292">
        <v>12</v>
      </c>
      <c r="AJ776" s="301">
        <v>44348</v>
      </c>
      <c r="AK776" s="301">
        <v>39944</v>
      </c>
      <c r="AL776" s="301">
        <v>44333</v>
      </c>
      <c r="AM776" s="346"/>
      <c r="AN776" s="339"/>
      <c r="AO776" s="302" t="str">
        <f>_xlfn.IFNA(IF(VLOOKUP(tabItens[[#This Row],[CÓDIGO]],tabExcluirDoEstoque[#Data],1,FALSE),"sim",""),"")</f>
        <v/>
      </c>
      <c r="AP776" s="303" t="str">
        <f ca="1">IF(OR(ISBLANK(tabItens[[#This Row],[ATA DT.VALID.]]),tabItens[[#This Row],[ATA DT.VALID.]]="",tabItens[[#This Row],[ATA DT.VALID.]]=" "),"",IF(TYPE(tabItens[[#This Row],[ATA DT.VALID.]])=1,ROUNDUP((tabItens[[#This Row],[ATA DT.VALID.]]-TODAY())/7,0),""))</f>
        <v/>
      </c>
      <c r="AQ776" s="304"/>
      <c r="AR776" s="305" t="str">
        <f>IF(ISBLANK(tabItens[[#This Row],[CÓDIGO]]),"",IFERROR(VLOOKUP(tabItens[[#This Row],[CÓDIGO]],Consumo!$C$3:$AC$862,26,FALSE),0))</f>
        <v>06.2023</v>
      </c>
      <c r="AS776" s="306">
        <f>SUMIF(Consumo!$C$3:$C$862,tabItens[[#This Row],[CÓDIGO]],Consumo!$N$3:$N$862) + SUMIF(Consumo!$C$3:$C$862,tabItens[[#This Row],[CÓDIGO]],Consumo!$O$3:$O$862) + SUMIF(Consumo!$C$3:$C$862,tabItens[[#This Row],[CÓDIGO]],Consumo!$P$3:$P$862) + SUMIF(Consumo!$C$3:$C$862,tabItens[[#This Row],[CÓDIGO]],Consumo!$Q$3:$Q$862)</f>
        <v>20</v>
      </c>
      <c r="AT776" s="306">
        <f>SUMIF(Consumo!$C$3:$C$862,tabItens[[#This Row],[CÓDIGO]],Consumo!$Z$3:$Z$862)</f>
        <v>35</v>
      </c>
      <c r="AU776" s="307">
        <f>SUMIF(Consumo!$C$3:$C$862,tabItens[[#This Row],[CÓDIGO]],Consumo!$AA$3:$AA$862)</f>
        <v>20</v>
      </c>
      <c r="AV776" s="308">
        <f>SUMIF(Consumo!$C$3:$C$862,tabItens[[#This Row],[CÓDIGO]],Consumo!$Y$3:$Y$862)</f>
        <v>2.5</v>
      </c>
      <c r="AW776" s="281">
        <f>tabItens[[#This Row],[QTDE ATUAL]] + tabItens[[#This Row],[RC QTDE]] + tabItens[[#This Row],[AF SALDO]] + tabItens[[#This Row],[Recentes]]</f>
        <v>159</v>
      </c>
      <c r="AX776" s="309">
        <v>0</v>
      </c>
      <c r="AY776" s="309">
        <v>4</v>
      </c>
      <c r="AZ776" s="309">
        <f>IF(ISBLANK(tabItens[[#This Row],[CÓDIGO]]),"",tabItens[[#This Row],[PontoMês]] * (AZ$2+tabItens[[#This Row],[PontoQtM]]))</f>
        <v>0</v>
      </c>
      <c r="BA776" s="308">
        <f>tabItens[[#This Row],[PontoPed]] - tabItens[[#This Row],[Saldo]] + (1/10)</f>
        <v>-158.9</v>
      </c>
      <c r="BB776" s="308">
        <f xml:space="preserve"> tabItens[[#This Row],[PontoMês]] * BB$2 - tabItens[[#This Row],[QTDE ATUAL]] - (1/10)</f>
        <v>-119.1</v>
      </c>
      <c r="BC776" s="310">
        <f>IF( tabItens[[#This Row],[PontoPed]]&gt;0, IF(tabItens[[#This Row],[PontoPed]]&lt;1, 1, IF( tabItens[[#This Row],[Saldo]]&gt;tabItens[[#This Row],[PontoPed]], 0, (tabItens[[#This Row],[PontoPed]]-tabItens[[#This Row],[Saldo]])/tabItens[[#This Row],[PontoPed]] ) ), 0 )</f>
        <v>0</v>
      </c>
      <c r="BD776" s="311">
        <f>ROUNDDOWN(IF( OR( AND(tabItens[[#This Row],[PontoPed]]&lt;tabItens[[#This Row],[Saldo]],tabItens[[#This Row],[Saldo]]&gt;0), tabItens[[#This Row],[PontoPed]]=0), 99, IF(AND(tabItens[[#This Row],[Saldo]]=0,tabItens[[#This Row],[PontoPed]]&gt;0), 0, (1-tabItens[[#This Row],[PctAb]])*10 ) ),0)</f>
        <v>99</v>
      </c>
      <c r="BE776" s="312">
        <f>MAX(ROUNDDOWN( IF(tabItens[[#This Row],[Abaixo]] &gt; 0,   tabItens[[#This Row],[Abaixo]] + (tabItens[[#This Row],[PontoMês]] * IF( OR( ISBLANK(tabItens[[#This Row],[ATA Nº/ANO]]), tabItens[[#This Row],[ATA Nº/ANO]] = ""),BE$2,BE$1)),0),0),0)</f>
        <v>0</v>
      </c>
      <c r="BF77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6" s="313">
        <f>SUMIF(Consumo!$C$3:$C$862,tabItens[[#This Row],[CÓDIGO]],Consumo!$E$3:$E$862)</f>
        <v>0</v>
      </c>
      <c r="BH776" s="314">
        <f>IF(AND(tabItens[[#This Row],[Pend]] &gt; 0,tabItens[[#This Row],[Consumo]] &lt;&gt; 0), tabItens[[#This Row],[Pend]] / tabItens[[#This Row],[Consumo]], 0 )</f>
        <v>0</v>
      </c>
      <c r="BI776" s="313"/>
      <c r="BJ776" s="313"/>
      <c r="BK776" s="315" t="s">
        <v>907</v>
      </c>
    </row>
    <row r="777" spans="1:63" x14ac:dyDescent="0.3">
      <c r="A777" s="336">
        <v>112494</v>
      </c>
      <c r="B777" s="277" t="s">
        <v>1735</v>
      </c>
      <c r="C777" s="337" t="s">
        <v>31</v>
      </c>
      <c r="D777" s="338">
        <v>4.8</v>
      </c>
      <c r="E777" s="339"/>
      <c r="F777" s="339"/>
      <c r="G777" s="339" t="s">
        <v>892</v>
      </c>
      <c r="H777" s="281">
        <v>376</v>
      </c>
      <c r="I777" s="340">
        <v>103003</v>
      </c>
      <c r="J777" s="341">
        <v>4.8</v>
      </c>
      <c r="K777" s="342">
        <v>57</v>
      </c>
      <c r="L777" s="285">
        <f>IF(tabItens[[#This Row],[Média]] &gt; 0, tabItens[[#This Row],[QTDE ATUAL]] / tabItens[[#This Row],[Média]],999.9)</f>
        <v>86.769230769230774</v>
      </c>
      <c r="M777" s="286">
        <v>0</v>
      </c>
      <c r="N777" s="287">
        <f>tabItens[[#This Row],[VALOR UNIT.]] * tabItens[[#This Row],[LC]]</f>
        <v>0</v>
      </c>
      <c r="O777" s="344"/>
      <c r="P777" s="289"/>
      <c r="Q777" s="345"/>
      <c r="R777" s="343"/>
      <c r="S777" s="346"/>
      <c r="T777" s="292">
        <f>ROUNDDOWN(IFERROR(tabItens[[#This Row],[ATA DT.VALID.]] - $D$1,0) / 30,0)</f>
        <v>-1507</v>
      </c>
      <c r="U777" s="277" t="s">
        <v>1144</v>
      </c>
      <c r="V777" s="293">
        <v>1</v>
      </c>
      <c r="W777" s="294" t="s">
        <v>903</v>
      </c>
      <c r="X777" s="295">
        <v>55</v>
      </c>
      <c r="Y777" s="296">
        <v>35</v>
      </c>
      <c r="Z777" s="297"/>
      <c r="AA777" s="298"/>
      <c r="AB777" s="299"/>
      <c r="AC777" s="299"/>
      <c r="AD777" s="298"/>
      <c r="AE777" s="299"/>
      <c r="AF777" s="292"/>
      <c r="AG777" s="300" t="s">
        <v>904</v>
      </c>
      <c r="AH777" s="301"/>
      <c r="AI777" s="292">
        <v>20</v>
      </c>
      <c r="AJ777" s="301">
        <v>44536</v>
      </c>
      <c r="AK777" s="301">
        <v>40064</v>
      </c>
      <c r="AL777" s="301">
        <v>44516</v>
      </c>
      <c r="AM777" s="346"/>
      <c r="AN777" s="339"/>
      <c r="AO777" s="302" t="str">
        <f>_xlfn.IFNA(IF(VLOOKUP(tabItens[[#This Row],[CÓDIGO]],tabExcluirDoEstoque[#Data],1,FALSE),"sim",""),"")</f>
        <v/>
      </c>
      <c r="AP777" s="303" t="str">
        <f ca="1">IF(OR(ISBLANK(tabItens[[#This Row],[ATA DT.VALID.]]),tabItens[[#This Row],[ATA DT.VALID.]]="",tabItens[[#This Row],[ATA DT.VALID.]]=" "),"",IF(TYPE(tabItens[[#This Row],[ATA DT.VALID.]])=1,ROUNDUP((tabItens[[#This Row],[ATA DT.VALID.]]-TODAY())/7,0),""))</f>
        <v/>
      </c>
      <c r="AQ777" s="304"/>
      <c r="AR777" s="305" t="str">
        <f>IF(ISBLANK(tabItens[[#This Row],[CÓDIGO]]),"",IFERROR(VLOOKUP(tabItens[[#This Row],[CÓDIGO]],Consumo!$C$3:$AC$862,26,FALSE),0))</f>
        <v>06.2023</v>
      </c>
      <c r="AS777" s="306">
        <f>SUMIF(Consumo!$C$3:$C$862,tabItens[[#This Row],[CÓDIGO]],Consumo!$N$3:$N$862) + SUMIF(Consumo!$C$3:$C$862,tabItens[[#This Row],[CÓDIGO]],Consumo!$O$3:$O$862) + SUMIF(Consumo!$C$3:$C$862,tabItens[[#This Row],[CÓDIGO]],Consumo!$P$3:$P$862) + SUMIF(Consumo!$C$3:$C$862,tabItens[[#This Row],[CÓDIGO]],Consumo!$Q$3:$Q$862)</f>
        <v>20</v>
      </c>
      <c r="AT777" s="306">
        <f>SUMIF(Consumo!$C$3:$C$862,tabItens[[#This Row],[CÓDIGO]],Consumo!$Z$3:$Z$862)</f>
        <v>57</v>
      </c>
      <c r="AU777" s="307">
        <f>SUMIF(Consumo!$C$3:$C$862,tabItens[[#This Row],[CÓDIGO]],Consumo!$AA$3:$AA$862)</f>
        <v>28</v>
      </c>
      <c r="AV777" s="308">
        <f>SUMIF(Consumo!$C$3:$C$862,tabItens[[#This Row],[CÓDIGO]],Consumo!$Y$3:$Y$862)</f>
        <v>4.333333333333333</v>
      </c>
      <c r="AW777" s="281">
        <f>tabItens[[#This Row],[QTDE ATUAL]] + tabItens[[#This Row],[RC QTDE]] + tabItens[[#This Row],[AF SALDO]] + tabItens[[#This Row],[Recentes]]</f>
        <v>376</v>
      </c>
      <c r="AX777" s="309">
        <v>3</v>
      </c>
      <c r="AY777" s="309">
        <v>4</v>
      </c>
      <c r="AZ777" s="309">
        <f>IF(ISBLANK(tabItens[[#This Row],[CÓDIGO]]),"",tabItens[[#This Row],[PontoMês]] * (AZ$2+tabItens[[#This Row],[PontoQtM]]))</f>
        <v>12</v>
      </c>
      <c r="BA777" s="308">
        <f>tabItens[[#This Row],[PontoPed]] - tabItens[[#This Row],[Saldo]] + (1/10)</f>
        <v>-363.9</v>
      </c>
      <c r="BB777" s="308">
        <f xml:space="preserve"> tabItens[[#This Row],[PontoMês]] * BB$2 - tabItens[[#This Row],[QTDE ATUAL]] - (1/10)</f>
        <v>-373.1</v>
      </c>
      <c r="BC777" s="310">
        <f>IF( tabItens[[#This Row],[PontoPed]]&gt;0, IF(tabItens[[#This Row],[PontoPed]]&lt;1, 1, IF( tabItens[[#This Row],[Saldo]]&gt;tabItens[[#This Row],[PontoPed]], 0, (tabItens[[#This Row],[PontoPed]]-tabItens[[#This Row],[Saldo]])/tabItens[[#This Row],[PontoPed]] ) ), 0 )</f>
        <v>0</v>
      </c>
      <c r="BD777" s="311">
        <f>ROUNDDOWN(IF( OR( AND(tabItens[[#This Row],[PontoPed]]&lt;tabItens[[#This Row],[Saldo]],tabItens[[#This Row],[Saldo]]&gt;0), tabItens[[#This Row],[PontoPed]]=0), 99, IF(AND(tabItens[[#This Row],[Saldo]]=0,tabItens[[#This Row],[PontoPed]]&gt;0), 0, (1-tabItens[[#This Row],[PctAb]])*10 ) ),0)</f>
        <v>99</v>
      </c>
      <c r="BE777" s="312">
        <f>MAX(ROUNDDOWN( IF(tabItens[[#This Row],[Abaixo]] &gt; 0,   tabItens[[#This Row],[Abaixo]] + (tabItens[[#This Row],[PontoMês]] * IF( OR( ISBLANK(tabItens[[#This Row],[ATA Nº/ANO]]), tabItens[[#This Row],[ATA Nº/ANO]] = ""),BE$2,BE$1)),0),0),0)</f>
        <v>0</v>
      </c>
      <c r="BF77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7" s="313">
        <f>SUMIF(Consumo!$C$3:$C$862,tabItens[[#This Row],[CÓDIGO]],Consumo!$E$3:$E$862)</f>
        <v>0</v>
      </c>
      <c r="BH777" s="314">
        <f>IF(AND(tabItens[[#This Row],[Pend]] &gt; 0,tabItens[[#This Row],[Consumo]] &lt;&gt; 0), tabItens[[#This Row],[Pend]] / tabItens[[#This Row],[Consumo]], 0 )</f>
        <v>0</v>
      </c>
      <c r="BI777" s="313"/>
      <c r="BJ777" s="313"/>
      <c r="BK777" s="315" t="s">
        <v>907</v>
      </c>
    </row>
    <row r="778" spans="1:63" x14ac:dyDescent="0.3">
      <c r="A778" s="336">
        <v>113242</v>
      </c>
      <c r="B778" s="277" t="s">
        <v>1737</v>
      </c>
      <c r="C778" s="337" t="s">
        <v>31</v>
      </c>
      <c r="D778" s="338">
        <v>6.25</v>
      </c>
      <c r="E778" s="339"/>
      <c r="F778" s="339"/>
      <c r="G778" s="339" t="s">
        <v>892</v>
      </c>
      <c r="H778" s="281">
        <v>100</v>
      </c>
      <c r="I778" s="340">
        <v>103003</v>
      </c>
      <c r="J778" s="341">
        <v>6.25</v>
      </c>
      <c r="K778" s="342">
        <v>59</v>
      </c>
      <c r="L778" s="285">
        <f>IF(tabItens[[#This Row],[Média]] &gt; 0, tabItens[[#This Row],[QTDE ATUAL]] / tabItens[[#This Row],[Média]],999.9)</f>
        <v>23.07692307692308</v>
      </c>
      <c r="M778" s="286">
        <v>0</v>
      </c>
      <c r="N778" s="287">
        <f>tabItens[[#This Row],[VALOR UNIT.]] * tabItens[[#This Row],[LC]]</f>
        <v>0</v>
      </c>
      <c r="O778" s="344"/>
      <c r="P778" s="289"/>
      <c r="Q778" s="345"/>
      <c r="R778" s="343"/>
      <c r="S778" s="346"/>
      <c r="T778" s="292">
        <f>ROUNDDOWN(IFERROR(tabItens[[#This Row],[ATA DT.VALID.]] - $D$1,0) / 30,0)</f>
        <v>-1507</v>
      </c>
      <c r="U778" s="277" t="s">
        <v>1144</v>
      </c>
      <c r="V778" s="293">
        <v>1</v>
      </c>
      <c r="W778" s="294" t="s">
        <v>903</v>
      </c>
      <c r="X778" s="295">
        <v>55</v>
      </c>
      <c r="Y778" s="296">
        <v>35</v>
      </c>
      <c r="Z778" s="297">
        <v>2956</v>
      </c>
      <c r="AA778" s="298">
        <v>2023</v>
      </c>
      <c r="AB778" s="299">
        <v>50</v>
      </c>
      <c r="AC778" s="299"/>
      <c r="AD778" s="298"/>
      <c r="AE778" s="299"/>
      <c r="AF778" s="292"/>
      <c r="AG778" s="300" t="s">
        <v>904</v>
      </c>
      <c r="AH778" s="301"/>
      <c r="AI778" s="292">
        <v>20</v>
      </c>
      <c r="AJ778" s="301">
        <v>44530</v>
      </c>
      <c r="AK778" s="301">
        <v>40113</v>
      </c>
      <c r="AL778" s="301">
        <v>44393</v>
      </c>
      <c r="AM778" s="346"/>
      <c r="AN778" s="339"/>
      <c r="AO778" s="302" t="str">
        <f>_xlfn.IFNA(IF(VLOOKUP(tabItens[[#This Row],[CÓDIGO]],tabExcluirDoEstoque[#Data],1,FALSE),"sim",""),"")</f>
        <v/>
      </c>
      <c r="AP778" s="303" t="str">
        <f ca="1">IF(OR(ISBLANK(tabItens[[#This Row],[ATA DT.VALID.]]),tabItens[[#This Row],[ATA DT.VALID.]]="",tabItens[[#This Row],[ATA DT.VALID.]]=" "),"",IF(TYPE(tabItens[[#This Row],[ATA DT.VALID.]])=1,ROUNDUP((tabItens[[#This Row],[ATA DT.VALID.]]-TODAY())/7,0),""))</f>
        <v/>
      </c>
      <c r="AQ778" s="304"/>
      <c r="AR778" s="305" t="str">
        <f>IF(ISBLANK(tabItens[[#This Row],[CÓDIGO]]),"",IFERROR(VLOOKUP(tabItens[[#This Row],[CÓDIGO]],Consumo!$C$3:$AC$862,26,FALSE),0))</f>
        <v>06.2023</v>
      </c>
      <c r="AS778" s="306">
        <f>SUMIF(Consumo!$C$3:$C$862,tabItens[[#This Row],[CÓDIGO]],Consumo!$N$3:$N$862) + SUMIF(Consumo!$C$3:$C$862,tabItens[[#This Row],[CÓDIGO]],Consumo!$O$3:$O$862) + SUMIF(Consumo!$C$3:$C$862,tabItens[[#This Row],[CÓDIGO]],Consumo!$P$3:$P$862) + SUMIF(Consumo!$C$3:$C$862,tabItens[[#This Row],[CÓDIGO]],Consumo!$Q$3:$Q$862)</f>
        <v>32</v>
      </c>
      <c r="AT778" s="306">
        <f>SUMIF(Consumo!$C$3:$C$862,tabItens[[#This Row],[CÓDIGO]],Consumo!$Z$3:$Z$862)</f>
        <v>59</v>
      </c>
      <c r="AU778" s="307">
        <f>SUMIF(Consumo!$C$3:$C$862,tabItens[[#This Row],[CÓDIGO]],Consumo!$AA$3:$AA$862)</f>
        <v>32</v>
      </c>
      <c r="AV778" s="308">
        <f>SUMIF(Consumo!$C$3:$C$862,tabItens[[#This Row],[CÓDIGO]],Consumo!$Y$3:$Y$862)</f>
        <v>4.333333333333333</v>
      </c>
      <c r="AW778" s="281">
        <f>tabItens[[#This Row],[QTDE ATUAL]] + tabItens[[#This Row],[RC QTDE]] + tabItens[[#This Row],[AF SALDO]] + tabItens[[#This Row],[Recentes]]</f>
        <v>150</v>
      </c>
      <c r="AX778" s="309">
        <v>2</v>
      </c>
      <c r="AY778" s="309">
        <v>4</v>
      </c>
      <c r="AZ778" s="309">
        <f>IF(ISBLANK(tabItens[[#This Row],[CÓDIGO]]),"",tabItens[[#This Row],[PontoMês]] * (AZ$2+tabItens[[#This Row],[PontoQtM]]))</f>
        <v>8</v>
      </c>
      <c r="BA778" s="308">
        <f>tabItens[[#This Row],[PontoPed]] - tabItens[[#This Row],[Saldo]] + (1/10)</f>
        <v>-141.9</v>
      </c>
      <c r="BB778" s="308">
        <f xml:space="preserve"> tabItens[[#This Row],[PontoMês]] * BB$2 - tabItens[[#This Row],[QTDE ATUAL]] - (1/10)</f>
        <v>-98.1</v>
      </c>
      <c r="BC778" s="310">
        <f>IF( tabItens[[#This Row],[PontoPed]]&gt;0, IF(tabItens[[#This Row],[PontoPed]]&lt;1, 1, IF( tabItens[[#This Row],[Saldo]]&gt;tabItens[[#This Row],[PontoPed]], 0, (tabItens[[#This Row],[PontoPed]]-tabItens[[#This Row],[Saldo]])/tabItens[[#This Row],[PontoPed]] ) ), 0 )</f>
        <v>0</v>
      </c>
      <c r="BD778" s="311">
        <f>ROUNDDOWN(IF( OR( AND(tabItens[[#This Row],[PontoPed]]&lt;tabItens[[#This Row],[Saldo]],tabItens[[#This Row],[Saldo]]&gt;0), tabItens[[#This Row],[PontoPed]]=0), 99, IF(AND(tabItens[[#This Row],[Saldo]]=0,tabItens[[#This Row],[PontoPed]]&gt;0), 0, (1-tabItens[[#This Row],[PctAb]])*10 ) ),0)</f>
        <v>99</v>
      </c>
      <c r="BE778" s="312">
        <f>MAX(ROUNDDOWN( IF(tabItens[[#This Row],[Abaixo]] &gt; 0,   tabItens[[#This Row],[Abaixo]] + (tabItens[[#This Row],[PontoMês]] * IF( OR( ISBLANK(tabItens[[#This Row],[ATA Nº/ANO]]), tabItens[[#This Row],[ATA Nº/ANO]] = ""),BE$2,BE$1)),0),0),0)</f>
        <v>0</v>
      </c>
      <c r="BF77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8" s="313">
        <f>SUMIF(Consumo!$C$3:$C$862,tabItens[[#This Row],[CÓDIGO]],Consumo!$E$3:$E$862)</f>
        <v>0</v>
      </c>
      <c r="BH778" s="314">
        <f>IF(AND(tabItens[[#This Row],[Pend]] &gt; 0,tabItens[[#This Row],[Consumo]] &lt;&gt; 0), tabItens[[#This Row],[Pend]] / tabItens[[#This Row],[Consumo]], 0 )</f>
        <v>0</v>
      </c>
      <c r="BI778" s="313"/>
      <c r="BJ778" s="313"/>
      <c r="BK778" s="315" t="s">
        <v>907</v>
      </c>
    </row>
    <row r="779" spans="1:63" x14ac:dyDescent="0.3">
      <c r="A779" s="336">
        <v>31555</v>
      </c>
      <c r="B779" s="277" t="s">
        <v>1287</v>
      </c>
      <c r="C779" s="337" t="s">
        <v>264</v>
      </c>
      <c r="D779" s="338">
        <v>33.700000000000003</v>
      </c>
      <c r="E779" s="339"/>
      <c r="F779" s="339"/>
      <c r="G779" s="339" t="s">
        <v>892</v>
      </c>
      <c r="H779" s="281">
        <v>74</v>
      </c>
      <c r="I779" s="340">
        <v>103003</v>
      </c>
      <c r="J779" s="341">
        <v>33.700000000000003</v>
      </c>
      <c r="K779" s="342"/>
      <c r="L779" s="285">
        <f>IF(tabItens[[#This Row],[Média]] &gt; 0, tabItens[[#This Row],[QTDE ATUAL]] / tabItens[[#This Row],[Média]],999.9)</f>
        <v>999.9</v>
      </c>
      <c r="M779" s="286">
        <v>0</v>
      </c>
      <c r="N779" s="287">
        <f>tabItens[[#This Row],[VALOR UNIT.]] * tabItens[[#This Row],[LC]]</f>
        <v>0</v>
      </c>
      <c r="O779" s="344"/>
      <c r="P779" s="289"/>
      <c r="Q779" s="345"/>
      <c r="R779" s="343"/>
      <c r="S779" s="346"/>
      <c r="T779" s="292">
        <f>ROUNDDOWN(IFERROR(tabItens[[#This Row],[ATA DT.VALID.]] - $D$1,0) / 30,0)</f>
        <v>-1507</v>
      </c>
      <c r="U779" s="277" t="s">
        <v>1114</v>
      </c>
      <c r="V779" s="293">
        <v>1</v>
      </c>
      <c r="W779" s="294" t="s">
        <v>903</v>
      </c>
      <c r="X779" s="295">
        <v>55</v>
      </c>
      <c r="Y779" s="296">
        <v>40</v>
      </c>
      <c r="Z779" s="297"/>
      <c r="AA779" s="298"/>
      <c r="AB779" s="299"/>
      <c r="AC779" s="299"/>
      <c r="AD779" s="298"/>
      <c r="AE779" s="299"/>
      <c r="AF779" s="292"/>
      <c r="AG779" s="300" t="s">
        <v>904</v>
      </c>
      <c r="AH779" s="301"/>
      <c r="AI779" s="292">
        <v>0</v>
      </c>
      <c r="AJ779" s="301">
        <v>37826</v>
      </c>
      <c r="AK779" s="301" t="s">
        <v>892</v>
      </c>
      <c r="AL779" s="301">
        <v>43865</v>
      </c>
      <c r="AM779" s="346"/>
      <c r="AN779" s="339"/>
      <c r="AO779" s="302" t="str">
        <f>_xlfn.IFNA(IF(VLOOKUP(tabItens[[#This Row],[CÓDIGO]],tabExcluirDoEstoque[#Data],1,FALSE),"sim",""),"")</f>
        <v/>
      </c>
      <c r="AP779" s="303" t="str">
        <f ca="1">IF(OR(ISBLANK(tabItens[[#This Row],[ATA DT.VALID.]]),tabItens[[#This Row],[ATA DT.VALID.]]="",tabItens[[#This Row],[ATA DT.VALID.]]=" "),"",IF(TYPE(tabItens[[#This Row],[ATA DT.VALID.]])=1,ROUNDUP((tabItens[[#This Row],[ATA DT.VALID.]]-TODAY())/7,0),""))</f>
        <v/>
      </c>
      <c r="AQ779" s="304"/>
      <c r="AR779" s="305">
        <f>IF(ISBLANK(tabItens[[#This Row],[CÓDIGO]]),"",IFERROR(VLOOKUP(tabItens[[#This Row],[CÓDIGO]],Consumo!$C$3:$AC$862,26,FALSE),0))</f>
        <v>0</v>
      </c>
      <c r="AS779" s="306">
        <f>SUMIF(Consumo!$C$3:$C$862,tabItens[[#This Row],[CÓDIGO]],Consumo!$N$3:$N$862) + SUMIF(Consumo!$C$3:$C$862,tabItens[[#This Row],[CÓDIGO]],Consumo!$O$3:$O$862) + SUMIF(Consumo!$C$3:$C$862,tabItens[[#This Row],[CÓDIGO]],Consumo!$P$3:$P$862) + SUMIF(Consumo!$C$3:$C$862,tabItens[[#This Row],[CÓDIGO]],Consumo!$Q$3:$Q$862)</f>
        <v>0</v>
      </c>
      <c r="AT779" s="306">
        <f>SUMIF(Consumo!$C$3:$C$862,tabItens[[#This Row],[CÓDIGO]],Consumo!$Z$3:$Z$862)</f>
        <v>0</v>
      </c>
      <c r="AU779" s="307">
        <f>SUMIF(Consumo!$C$3:$C$862,tabItens[[#This Row],[CÓDIGO]],Consumo!$AA$3:$AA$862)</f>
        <v>0</v>
      </c>
      <c r="AV779" s="308">
        <f>SUMIF(Consumo!$C$3:$C$862,tabItens[[#This Row],[CÓDIGO]],Consumo!$Y$3:$Y$862)</f>
        <v>0</v>
      </c>
      <c r="AW779" s="281">
        <f>tabItens[[#This Row],[QTDE ATUAL]] + tabItens[[#This Row],[RC QTDE]] + tabItens[[#This Row],[AF SALDO]] + tabItens[[#This Row],[Recentes]]</f>
        <v>74</v>
      </c>
      <c r="AX779" s="309">
        <v>1</v>
      </c>
      <c r="AY779" s="309">
        <v>4</v>
      </c>
      <c r="AZ779" s="309">
        <f>IF(ISBLANK(tabItens[[#This Row],[CÓDIGO]]),"",tabItens[[#This Row],[PontoMês]] * (AZ$2+tabItens[[#This Row],[PontoQtM]]))</f>
        <v>4</v>
      </c>
      <c r="BA779" s="308">
        <f>tabItens[[#This Row],[PontoPed]] - tabItens[[#This Row],[Saldo]] + (1/10)</f>
        <v>-69.900000000000006</v>
      </c>
      <c r="BB779" s="308">
        <f xml:space="preserve"> tabItens[[#This Row],[PontoMês]] * BB$2 - tabItens[[#This Row],[QTDE ATUAL]] - (1/10)</f>
        <v>-73.099999999999994</v>
      </c>
      <c r="BC779" s="310">
        <f>IF( tabItens[[#This Row],[PontoPed]]&gt;0, IF(tabItens[[#This Row],[PontoPed]]&lt;1, 1, IF( tabItens[[#This Row],[Saldo]]&gt;tabItens[[#This Row],[PontoPed]], 0, (tabItens[[#This Row],[PontoPed]]-tabItens[[#This Row],[Saldo]])/tabItens[[#This Row],[PontoPed]] ) ), 0 )</f>
        <v>0</v>
      </c>
      <c r="BD779" s="311">
        <f>ROUNDDOWN(IF( OR( AND(tabItens[[#This Row],[PontoPed]]&lt;tabItens[[#This Row],[Saldo]],tabItens[[#This Row],[Saldo]]&gt;0), tabItens[[#This Row],[PontoPed]]=0), 99, IF(AND(tabItens[[#This Row],[Saldo]]=0,tabItens[[#This Row],[PontoPed]]&gt;0), 0, (1-tabItens[[#This Row],[PctAb]])*10 ) ),0)</f>
        <v>99</v>
      </c>
      <c r="BE779" s="312">
        <f>MAX(ROUNDDOWN( IF(tabItens[[#This Row],[Abaixo]] &gt; 0,   tabItens[[#This Row],[Abaixo]] + (tabItens[[#This Row],[PontoMês]] * IF( OR( ISBLANK(tabItens[[#This Row],[ATA Nº/ANO]]), tabItens[[#This Row],[ATA Nº/ANO]] = ""),BE$2,BE$1)),0),0),0)</f>
        <v>0</v>
      </c>
      <c r="BF77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79" s="313">
        <f>SUMIF(Consumo!$C$3:$C$862,tabItens[[#This Row],[CÓDIGO]],Consumo!$E$3:$E$862)</f>
        <v>0</v>
      </c>
      <c r="BH779" s="314">
        <f>IF(AND(tabItens[[#This Row],[Pend]] &gt; 0,tabItens[[#This Row],[Consumo]] &lt;&gt; 0), tabItens[[#This Row],[Pend]] / tabItens[[#This Row],[Consumo]], 0 )</f>
        <v>0</v>
      </c>
      <c r="BI779" s="313"/>
      <c r="BJ779" s="313"/>
      <c r="BK779" s="315" t="s">
        <v>907</v>
      </c>
    </row>
    <row r="780" spans="1:63" x14ac:dyDescent="0.3">
      <c r="A780" s="336">
        <v>132751</v>
      </c>
      <c r="B780" s="277" t="s">
        <v>1885</v>
      </c>
      <c r="C780" s="337" t="s">
        <v>261</v>
      </c>
      <c r="D780" s="338">
        <v>217.5</v>
      </c>
      <c r="E780" s="339"/>
      <c r="F780" s="339"/>
      <c r="G780" s="339" t="s">
        <v>892</v>
      </c>
      <c r="H780" s="281">
        <v>3</v>
      </c>
      <c r="I780" s="340">
        <v>103003</v>
      </c>
      <c r="J780" s="341">
        <v>217.5</v>
      </c>
      <c r="K780" s="342">
        <v>1</v>
      </c>
      <c r="L780" s="285">
        <f>IF(tabItens[[#This Row],[Média]] &gt; 0, tabItens[[#This Row],[QTDE ATUAL]] / tabItens[[#This Row],[Média]],999.9)</f>
        <v>999.9</v>
      </c>
      <c r="M780" s="286">
        <v>0</v>
      </c>
      <c r="N780" s="287">
        <f>tabItens[[#This Row],[VALOR UNIT.]] * tabItens[[#This Row],[LC]]</f>
        <v>0</v>
      </c>
      <c r="O780" s="344"/>
      <c r="P780" s="289"/>
      <c r="Q780" s="345"/>
      <c r="R780" s="343"/>
      <c r="S780" s="346"/>
      <c r="T780" s="292">
        <f>ROUNDDOWN(IFERROR(tabItens[[#This Row],[ATA DT.VALID.]] - $D$1,0) / 30,0)</f>
        <v>-1507</v>
      </c>
      <c r="U780" s="277" t="s">
        <v>1114</v>
      </c>
      <c r="V780" s="293">
        <v>1</v>
      </c>
      <c r="W780" s="294" t="s">
        <v>903</v>
      </c>
      <c r="X780" s="295">
        <v>55</v>
      </c>
      <c r="Y780" s="296">
        <v>40</v>
      </c>
      <c r="Z780" s="297"/>
      <c r="AA780" s="298"/>
      <c r="AB780" s="299"/>
      <c r="AC780" s="299"/>
      <c r="AD780" s="298"/>
      <c r="AE780" s="299"/>
      <c r="AF780" s="292"/>
      <c r="AG780" s="300" t="s">
        <v>904</v>
      </c>
      <c r="AH780" s="301"/>
      <c r="AI780" s="292">
        <v>0</v>
      </c>
      <c r="AJ780" s="301">
        <v>43763</v>
      </c>
      <c r="AK780" s="301">
        <v>42892</v>
      </c>
      <c r="AL780" s="301">
        <v>43747</v>
      </c>
      <c r="AM780" s="346"/>
      <c r="AN780" s="339"/>
      <c r="AO780" s="302" t="str">
        <f>_xlfn.IFNA(IF(VLOOKUP(tabItens[[#This Row],[CÓDIGO]],tabExcluirDoEstoque[#Data],1,FALSE),"sim",""),"")</f>
        <v/>
      </c>
      <c r="AP780" s="303" t="str">
        <f ca="1">IF(OR(ISBLANK(tabItens[[#This Row],[ATA DT.VALID.]]),tabItens[[#This Row],[ATA DT.VALID.]]="",tabItens[[#This Row],[ATA DT.VALID.]]=" "),"",IF(TYPE(tabItens[[#This Row],[ATA DT.VALID.]])=1,ROUNDUP((tabItens[[#This Row],[ATA DT.VALID.]]-TODAY())/7,0),""))</f>
        <v/>
      </c>
      <c r="AQ780" s="304"/>
      <c r="AR780" s="305" t="str">
        <f>IF(ISBLANK(tabItens[[#This Row],[CÓDIGO]]),"",IFERROR(VLOOKUP(tabItens[[#This Row],[CÓDIGO]],Consumo!$C$3:$AC$862,26,FALSE),0))</f>
        <v>01.2023</v>
      </c>
      <c r="AS780" s="306">
        <f>SUMIF(Consumo!$C$3:$C$862,tabItens[[#This Row],[CÓDIGO]],Consumo!$N$3:$N$862) + SUMIF(Consumo!$C$3:$C$862,tabItens[[#This Row],[CÓDIGO]],Consumo!$O$3:$O$862) + SUMIF(Consumo!$C$3:$C$862,tabItens[[#This Row],[CÓDIGO]],Consumo!$P$3:$P$862) + SUMIF(Consumo!$C$3:$C$862,tabItens[[#This Row],[CÓDIGO]],Consumo!$Q$3:$Q$862)</f>
        <v>0</v>
      </c>
      <c r="AT780" s="306">
        <f>SUMIF(Consumo!$C$3:$C$862,tabItens[[#This Row],[CÓDIGO]],Consumo!$Z$3:$Z$862)</f>
        <v>1</v>
      </c>
      <c r="AU780" s="307">
        <f>SUMIF(Consumo!$C$3:$C$862,tabItens[[#This Row],[CÓDIGO]],Consumo!$AA$3:$AA$862)</f>
        <v>1</v>
      </c>
      <c r="AV780" s="308">
        <f>SUMIF(Consumo!$C$3:$C$862,tabItens[[#This Row],[CÓDIGO]],Consumo!$Y$3:$Y$862)</f>
        <v>0</v>
      </c>
      <c r="AW780" s="281">
        <f>tabItens[[#This Row],[QTDE ATUAL]] + tabItens[[#This Row],[RC QTDE]] + tabItens[[#This Row],[AF SALDO]] + tabItens[[#This Row],[Recentes]]</f>
        <v>3</v>
      </c>
      <c r="AX780" s="309">
        <v>0</v>
      </c>
      <c r="AY780" s="309">
        <v>4</v>
      </c>
      <c r="AZ780" s="309">
        <f>IF(ISBLANK(tabItens[[#This Row],[CÓDIGO]]),"",tabItens[[#This Row],[PontoMês]] * (AZ$2+tabItens[[#This Row],[PontoQtM]]))</f>
        <v>0</v>
      </c>
      <c r="BA780" s="308">
        <f>tabItens[[#This Row],[PontoPed]] - tabItens[[#This Row],[Saldo]] + (1/10)</f>
        <v>-2.9</v>
      </c>
      <c r="BB780" s="308">
        <f xml:space="preserve"> tabItens[[#This Row],[PontoMês]] * BB$2 - tabItens[[#This Row],[QTDE ATUAL]] - (1/10)</f>
        <v>-3.1</v>
      </c>
      <c r="BC780" s="310">
        <f>IF( tabItens[[#This Row],[PontoPed]]&gt;0, IF(tabItens[[#This Row],[PontoPed]]&lt;1, 1, IF( tabItens[[#This Row],[Saldo]]&gt;tabItens[[#This Row],[PontoPed]], 0, (tabItens[[#This Row],[PontoPed]]-tabItens[[#This Row],[Saldo]])/tabItens[[#This Row],[PontoPed]] ) ), 0 )</f>
        <v>0</v>
      </c>
      <c r="BD780" s="311">
        <f>ROUNDDOWN(IF( OR( AND(tabItens[[#This Row],[PontoPed]]&lt;tabItens[[#This Row],[Saldo]],tabItens[[#This Row],[Saldo]]&gt;0), tabItens[[#This Row],[PontoPed]]=0), 99, IF(AND(tabItens[[#This Row],[Saldo]]=0,tabItens[[#This Row],[PontoPed]]&gt;0), 0, (1-tabItens[[#This Row],[PctAb]])*10 ) ),0)</f>
        <v>99</v>
      </c>
      <c r="BE780" s="312">
        <f>MAX(ROUNDDOWN( IF(tabItens[[#This Row],[Abaixo]] &gt; 0,   tabItens[[#This Row],[Abaixo]] + (tabItens[[#This Row],[PontoMês]] * IF( OR( ISBLANK(tabItens[[#This Row],[ATA Nº/ANO]]), tabItens[[#This Row],[ATA Nº/ANO]] = ""),BE$2,BE$1)),0),0),0)</f>
        <v>0</v>
      </c>
      <c r="BF78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0" s="313">
        <f>SUMIF(Consumo!$C$3:$C$862,tabItens[[#This Row],[CÓDIGO]],Consumo!$E$3:$E$862)</f>
        <v>0</v>
      </c>
      <c r="BH780" s="314">
        <f>IF(AND(tabItens[[#This Row],[Pend]] &gt; 0,tabItens[[#This Row],[Consumo]] &lt;&gt; 0), tabItens[[#This Row],[Pend]] / tabItens[[#This Row],[Consumo]], 0 )</f>
        <v>0</v>
      </c>
      <c r="BI780" s="313"/>
      <c r="BJ780" s="313"/>
      <c r="BK780" s="315" t="s">
        <v>907</v>
      </c>
    </row>
    <row r="781" spans="1:63" x14ac:dyDescent="0.3">
      <c r="A781" s="336">
        <v>14012</v>
      </c>
      <c r="B781" s="277" t="s">
        <v>1093</v>
      </c>
      <c r="C781" s="337" t="s">
        <v>264</v>
      </c>
      <c r="D781" s="338">
        <v>0.28000000000000003</v>
      </c>
      <c r="E781" s="339"/>
      <c r="F781" s="339"/>
      <c r="G781" s="339" t="s">
        <v>892</v>
      </c>
      <c r="H781" s="281">
        <v>3316</v>
      </c>
      <c r="I781" s="340">
        <v>103003</v>
      </c>
      <c r="J781" s="341">
        <v>0.28000000000000003</v>
      </c>
      <c r="K781" s="342">
        <v>806</v>
      </c>
      <c r="L781" s="285">
        <f>IF(tabItens[[#This Row],[Média]] &gt; 0, tabItens[[#This Row],[QTDE ATUAL]] / tabItens[[#This Row],[Média]],999.9)</f>
        <v>39.165354330708659</v>
      </c>
      <c r="M781" s="286">
        <v>0</v>
      </c>
      <c r="N781" s="287">
        <f>tabItens[[#This Row],[VALOR UNIT.]] * tabItens[[#This Row],[LC]]</f>
        <v>0</v>
      </c>
      <c r="O781" s="344"/>
      <c r="P781" s="289"/>
      <c r="Q781" s="345"/>
      <c r="R781" s="343"/>
      <c r="S781" s="346"/>
      <c r="T781" s="292">
        <f>ROUNDDOWN(IFERROR(tabItens[[#This Row],[ATA DT.VALID.]] - $D$1,0) / 30,0)</f>
        <v>-1507</v>
      </c>
      <c r="U781" s="277" t="s">
        <v>893</v>
      </c>
      <c r="V781" s="293">
        <v>1</v>
      </c>
      <c r="W781" s="294" t="s">
        <v>903</v>
      </c>
      <c r="X781" s="295">
        <v>55</v>
      </c>
      <c r="Y781" s="296">
        <v>46</v>
      </c>
      <c r="Z781" s="297"/>
      <c r="AA781" s="298"/>
      <c r="AB781" s="299"/>
      <c r="AC781" s="299"/>
      <c r="AD781" s="298"/>
      <c r="AE781" s="299"/>
      <c r="AF781" s="292"/>
      <c r="AG781" s="300" t="s">
        <v>904</v>
      </c>
      <c r="AH781" s="301"/>
      <c r="AI781" s="292">
        <v>342</v>
      </c>
      <c r="AJ781" s="301">
        <v>44649</v>
      </c>
      <c r="AK781" s="301" t="s">
        <v>892</v>
      </c>
      <c r="AL781" s="301">
        <v>44615</v>
      </c>
      <c r="AM781" s="346"/>
      <c r="AN781" s="339"/>
      <c r="AO781" s="302" t="str">
        <f>_xlfn.IFNA(IF(VLOOKUP(tabItens[[#This Row],[CÓDIGO]],tabExcluirDoEstoque[#Data],1,FALSE),"sim",""),"")</f>
        <v/>
      </c>
      <c r="AP781" s="303" t="str">
        <f ca="1">IF(OR(ISBLANK(tabItens[[#This Row],[ATA DT.VALID.]]),tabItens[[#This Row],[ATA DT.VALID.]]="",tabItens[[#This Row],[ATA DT.VALID.]]=" "),"",IF(TYPE(tabItens[[#This Row],[ATA DT.VALID.]])=1,ROUNDUP((tabItens[[#This Row],[ATA DT.VALID.]]-TODAY())/7,0),""))</f>
        <v/>
      </c>
      <c r="AQ781" s="304"/>
      <c r="AR781" s="305" t="str">
        <f>IF(ISBLANK(tabItens[[#This Row],[CÓDIGO]]),"",IFERROR(VLOOKUP(tabItens[[#This Row],[CÓDIGO]],Consumo!$C$3:$AC$862,26,FALSE),0))</f>
        <v>09.2023</v>
      </c>
      <c r="AS781" s="306">
        <f>SUMIF(Consumo!$C$3:$C$862,tabItens[[#This Row],[CÓDIGO]],Consumo!$N$3:$N$862) + SUMIF(Consumo!$C$3:$C$862,tabItens[[#This Row],[CÓDIGO]],Consumo!$O$3:$O$862) + SUMIF(Consumo!$C$3:$C$862,tabItens[[#This Row],[CÓDIGO]],Consumo!$P$3:$P$862) + SUMIF(Consumo!$C$3:$C$862,tabItens[[#This Row],[CÓDIGO]],Consumo!$Q$3:$Q$862)</f>
        <v>340</v>
      </c>
      <c r="AT781" s="306">
        <f>SUMIF(Consumo!$C$3:$C$862,tabItens[[#This Row],[CÓDIGO]],Consumo!$Z$3:$Z$862)</f>
        <v>1026</v>
      </c>
      <c r="AU781" s="307">
        <f>SUMIF(Consumo!$C$3:$C$862,tabItens[[#This Row],[CÓDIGO]],Consumo!$AA$3:$AA$862)</f>
        <v>224</v>
      </c>
      <c r="AV781" s="308">
        <f>SUMIF(Consumo!$C$3:$C$862,tabItens[[#This Row],[CÓDIGO]],Consumo!$Y$3:$Y$862)</f>
        <v>84.666666666666671</v>
      </c>
      <c r="AW781" s="281">
        <f>tabItens[[#This Row],[QTDE ATUAL]] + tabItens[[#This Row],[RC QTDE]] + tabItens[[#This Row],[AF SALDO]] + tabItens[[#This Row],[Recentes]]</f>
        <v>3316</v>
      </c>
      <c r="AX781" s="309">
        <v>119</v>
      </c>
      <c r="AY781" s="309">
        <v>4</v>
      </c>
      <c r="AZ781" s="309">
        <f>IF(ISBLANK(tabItens[[#This Row],[CÓDIGO]]),"",tabItens[[#This Row],[PontoMês]] * (AZ$2+tabItens[[#This Row],[PontoQtM]]))</f>
        <v>476</v>
      </c>
      <c r="BA781" s="308">
        <f>tabItens[[#This Row],[PontoPed]] - tabItens[[#This Row],[Saldo]] + (1/10)</f>
        <v>-2839.9</v>
      </c>
      <c r="BB781" s="308">
        <f xml:space="preserve"> tabItens[[#This Row],[PontoMês]] * BB$2 - tabItens[[#This Row],[QTDE ATUAL]] - (1/10)</f>
        <v>-3197.1</v>
      </c>
      <c r="BC781" s="310">
        <f>IF( tabItens[[#This Row],[PontoPed]]&gt;0, IF(tabItens[[#This Row],[PontoPed]]&lt;1, 1, IF( tabItens[[#This Row],[Saldo]]&gt;tabItens[[#This Row],[PontoPed]], 0, (tabItens[[#This Row],[PontoPed]]-tabItens[[#This Row],[Saldo]])/tabItens[[#This Row],[PontoPed]] ) ), 0 )</f>
        <v>0</v>
      </c>
      <c r="BD781" s="311">
        <f>ROUNDDOWN(IF( OR( AND(tabItens[[#This Row],[PontoPed]]&lt;tabItens[[#This Row],[Saldo]],tabItens[[#This Row],[Saldo]]&gt;0), tabItens[[#This Row],[PontoPed]]=0), 99, IF(AND(tabItens[[#This Row],[Saldo]]=0,tabItens[[#This Row],[PontoPed]]&gt;0), 0, (1-tabItens[[#This Row],[PctAb]])*10 ) ),0)</f>
        <v>99</v>
      </c>
      <c r="BE781" s="312">
        <f>MAX(ROUNDDOWN( IF(tabItens[[#This Row],[Abaixo]] &gt; 0,   tabItens[[#This Row],[Abaixo]] + (tabItens[[#This Row],[PontoMês]] * IF( OR( ISBLANK(tabItens[[#This Row],[ATA Nº/ANO]]), tabItens[[#This Row],[ATA Nº/ANO]] = ""),BE$2,BE$1)),0),0),0)</f>
        <v>0</v>
      </c>
      <c r="BF78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1" s="313">
        <f>SUMIF(Consumo!$C$3:$C$862,tabItens[[#This Row],[CÓDIGO]],Consumo!$E$3:$E$862)</f>
        <v>0</v>
      </c>
      <c r="BH781" s="314">
        <f>IF(AND(tabItens[[#This Row],[Pend]] &gt; 0,tabItens[[#This Row],[Consumo]] &lt;&gt; 0), tabItens[[#This Row],[Pend]] / tabItens[[#This Row],[Consumo]], 0 )</f>
        <v>0</v>
      </c>
      <c r="BI781" s="313"/>
      <c r="BJ781" s="313"/>
      <c r="BK781" s="315" t="s">
        <v>907</v>
      </c>
    </row>
    <row r="782" spans="1:63" x14ac:dyDescent="0.3">
      <c r="A782" s="336">
        <v>95228</v>
      </c>
      <c r="B782" s="277" t="s">
        <v>890</v>
      </c>
      <c r="C782" s="337" t="s">
        <v>264</v>
      </c>
      <c r="D782" s="338">
        <v>8.2699999999999996E-2</v>
      </c>
      <c r="E782" s="339"/>
      <c r="F782" s="339"/>
      <c r="G782" s="339" t="s">
        <v>892</v>
      </c>
      <c r="H782" s="281">
        <v>0</v>
      </c>
      <c r="I782" s="340">
        <v>103003</v>
      </c>
      <c r="J782" s="341">
        <v>8.2699999999999996E-2</v>
      </c>
      <c r="K782" s="342">
        <v>5502</v>
      </c>
      <c r="L782" s="285">
        <f>IF(tabItens[[#This Row],[Média]] &gt; 0, tabItens[[#This Row],[QTDE ATUAL]] / tabItens[[#This Row],[Média]],999.9)</f>
        <v>0</v>
      </c>
      <c r="M782" s="286">
        <v>0</v>
      </c>
      <c r="N782" s="287">
        <f>tabItens[[#This Row],[VALOR UNIT.]] * tabItens[[#This Row],[LC]]</f>
        <v>0</v>
      </c>
      <c r="O782" s="344"/>
      <c r="P782" s="289"/>
      <c r="Q782" s="345"/>
      <c r="R782" s="343"/>
      <c r="S782" s="346"/>
      <c r="T782" s="292">
        <f>ROUNDDOWN(IFERROR(tabItens[[#This Row],[ATA DT.VALID.]] - $D$1,0) / 30,0)</f>
        <v>-1507</v>
      </c>
      <c r="U782" s="277" t="s">
        <v>893</v>
      </c>
      <c r="V782" s="293">
        <v>1</v>
      </c>
      <c r="W782" s="294" t="s">
        <v>903</v>
      </c>
      <c r="X782" s="295">
        <v>55</v>
      </c>
      <c r="Y782" s="296">
        <v>46</v>
      </c>
      <c r="Z782" s="297">
        <v>2442</v>
      </c>
      <c r="AA782" s="298">
        <v>2023</v>
      </c>
      <c r="AB782" s="299">
        <v>1000</v>
      </c>
      <c r="AC782" s="299"/>
      <c r="AD782" s="298"/>
      <c r="AE782" s="299"/>
      <c r="AF782" s="292"/>
      <c r="AG782" s="300" t="s">
        <v>904</v>
      </c>
      <c r="AH782" s="301"/>
      <c r="AI782" s="292">
        <v>1928</v>
      </c>
      <c r="AJ782" s="301">
        <v>44172</v>
      </c>
      <c r="AK782" s="301">
        <v>39007</v>
      </c>
      <c r="AL782" s="301">
        <v>44383</v>
      </c>
      <c r="AM782" s="346"/>
      <c r="AN782" s="339"/>
      <c r="AO782" s="302" t="str">
        <f>_xlfn.IFNA(IF(VLOOKUP(tabItens[[#This Row],[CÓDIGO]],tabExcluirDoEstoque[#Data],1,FALSE),"sim",""),"")</f>
        <v/>
      </c>
      <c r="AP782" s="303" t="str">
        <f ca="1">IF(OR(ISBLANK(tabItens[[#This Row],[ATA DT.VALID.]]),tabItens[[#This Row],[ATA DT.VALID.]]="",tabItens[[#This Row],[ATA DT.VALID.]]=" "),"",IF(TYPE(tabItens[[#This Row],[ATA DT.VALID.]])=1,ROUNDUP((tabItens[[#This Row],[ATA DT.VALID.]]-TODAY())/7,0),""))</f>
        <v/>
      </c>
      <c r="AQ782" s="304"/>
      <c r="AR782" s="305" t="str">
        <f>IF(ISBLANK(tabItens[[#This Row],[CÓDIGO]]),"",IFERROR(VLOOKUP(tabItens[[#This Row],[CÓDIGO]],Consumo!$C$3:$AC$862,26,FALSE),0))</f>
        <v>09.2023</v>
      </c>
      <c r="AS782" s="306">
        <f>SUMIF(Consumo!$C$3:$C$862,tabItens[[#This Row],[CÓDIGO]],Consumo!$N$3:$N$862) + SUMIF(Consumo!$C$3:$C$862,tabItens[[#This Row],[CÓDIGO]],Consumo!$O$3:$O$862) + SUMIF(Consumo!$C$3:$C$862,tabItens[[#This Row],[CÓDIGO]],Consumo!$P$3:$P$862) + SUMIF(Consumo!$C$3:$C$862,tabItens[[#This Row],[CÓDIGO]],Consumo!$Q$3:$Q$862)</f>
        <v>4546</v>
      </c>
      <c r="AT782" s="306">
        <f>SUMIF(Consumo!$C$3:$C$862,tabItens[[#This Row],[CÓDIGO]],Consumo!$Z$3:$Z$862)</f>
        <v>6737</v>
      </c>
      <c r="AU782" s="307">
        <f>SUMIF(Consumo!$C$3:$C$862,tabItens[[#This Row],[CÓDIGO]],Consumo!$AA$3:$AA$862)</f>
        <v>1800</v>
      </c>
      <c r="AV782" s="308">
        <f>SUMIF(Consumo!$C$3:$C$862,tabItens[[#This Row],[CÓDIGO]],Consumo!$Y$3:$Y$862)</f>
        <v>561.41666666666663</v>
      </c>
      <c r="AW782" s="281">
        <f>tabItens[[#This Row],[QTDE ATUAL]] + tabItens[[#This Row],[RC QTDE]] + tabItens[[#This Row],[AF SALDO]] + tabItens[[#This Row],[Recentes]]</f>
        <v>1000</v>
      </c>
      <c r="AX782" s="309">
        <v>75</v>
      </c>
      <c r="AY782" s="309">
        <v>4</v>
      </c>
      <c r="AZ782" s="309">
        <f>IF(ISBLANK(tabItens[[#This Row],[CÓDIGO]]),"",tabItens[[#This Row],[PontoMês]] * (AZ$2+tabItens[[#This Row],[PontoQtM]]))</f>
        <v>300</v>
      </c>
      <c r="BA782" s="308">
        <f>tabItens[[#This Row],[PontoPed]] - tabItens[[#This Row],[Saldo]] + (1/10)</f>
        <v>-699.9</v>
      </c>
      <c r="BB782" s="308">
        <f xml:space="preserve"> tabItens[[#This Row],[PontoMês]] * BB$2 - tabItens[[#This Row],[QTDE ATUAL]] - (1/10)</f>
        <v>74.900000000000006</v>
      </c>
      <c r="BC782" s="310">
        <f>IF( tabItens[[#This Row],[PontoPed]]&gt;0, IF(tabItens[[#This Row],[PontoPed]]&lt;1, 1, IF( tabItens[[#This Row],[Saldo]]&gt;tabItens[[#This Row],[PontoPed]], 0, (tabItens[[#This Row],[PontoPed]]-tabItens[[#This Row],[Saldo]])/tabItens[[#This Row],[PontoPed]] ) ), 0 )</f>
        <v>0</v>
      </c>
      <c r="BD782" s="311">
        <f>ROUNDDOWN(IF( OR( AND(tabItens[[#This Row],[PontoPed]]&lt;tabItens[[#This Row],[Saldo]],tabItens[[#This Row],[Saldo]]&gt;0), tabItens[[#This Row],[PontoPed]]=0), 99, IF(AND(tabItens[[#This Row],[Saldo]]=0,tabItens[[#This Row],[PontoPed]]&gt;0), 0, (1-tabItens[[#This Row],[PctAb]])*10 ) ),0)</f>
        <v>99</v>
      </c>
      <c r="BE782" s="312">
        <f>MAX(ROUNDDOWN( IF(tabItens[[#This Row],[Abaixo]] &gt; 0,   tabItens[[#This Row],[Abaixo]] + (tabItens[[#This Row],[PontoMês]] * IF( OR( ISBLANK(tabItens[[#This Row],[ATA Nº/ANO]]), tabItens[[#This Row],[ATA Nº/ANO]] = ""),BE$2,BE$1)),0),0),0)</f>
        <v>0</v>
      </c>
      <c r="BF78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2" s="313">
        <f>SUMIF(Consumo!$C$3:$C$862,tabItens[[#This Row],[CÓDIGO]],Consumo!$E$3:$E$862)</f>
        <v>954</v>
      </c>
      <c r="BH782" s="314">
        <f>IF(AND(tabItens[[#This Row],[Pend]] &gt; 0,tabItens[[#This Row],[Consumo]] &lt;&gt; 0), tabItens[[#This Row],[Pend]] / tabItens[[#This Row],[Consumo]], 0 )</f>
        <v>0.14160605610805996</v>
      </c>
      <c r="BI782" s="313"/>
      <c r="BJ782" s="313"/>
      <c r="BK782" s="315" t="s">
        <v>907</v>
      </c>
    </row>
    <row r="783" spans="1:63" x14ac:dyDescent="0.3">
      <c r="A783" s="336">
        <v>108697</v>
      </c>
      <c r="B783" s="277" t="s">
        <v>1701</v>
      </c>
      <c r="C783" s="337" t="s">
        <v>264</v>
      </c>
      <c r="D783" s="338">
        <v>50.85</v>
      </c>
      <c r="E783" s="339"/>
      <c r="F783" s="339"/>
      <c r="G783" s="339" t="s">
        <v>892</v>
      </c>
      <c r="H783" s="281">
        <v>37</v>
      </c>
      <c r="I783" s="340">
        <v>103003</v>
      </c>
      <c r="J783" s="341">
        <v>50.85</v>
      </c>
      <c r="K783" s="342">
        <v>11</v>
      </c>
      <c r="L783" s="285">
        <f>IF(tabItens[[#This Row],[Média]] &gt; 0, tabItens[[#This Row],[QTDE ATUAL]] / tabItens[[#This Row],[Média]],999.9)</f>
        <v>44.4</v>
      </c>
      <c r="M783" s="286">
        <v>0</v>
      </c>
      <c r="N783" s="287">
        <f>tabItens[[#This Row],[VALOR UNIT.]] * tabItens[[#This Row],[LC]]</f>
        <v>0</v>
      </c>
      <c r="O783" s="344"/>
      <c r="P783" s="289"/>
      <c r="Q783" s="345"/>
      <c r="R783" s="343"/>
      <c r="S783" s="346"/>
      <c r="T783" s="292">
        <f>ROUNDDOWN(IFERROR(tabItens[[#This Row],[ATA DT.VALID.]] - $D$1,0) / 30,0)</f>
        <v>-1507</v>
      </c>
      <c r="U783" s="277" t="s">
        <v>1702</v>
      </c>
      <c r="V783" s="293">
        <v>1</v>
      </c>
      <c r="W783" s="294" t="s">
        <v>903</v>
      </c>
      <c r="X783" s="295">
        <v>55</v>
      </c>
      <c r="Y783" s="296">
        <v>48</v>
      </c>
      <c r="Z783" s="297"/>
      <c r="AA783" s="298"/>
      <c r="AB783" s="299"/>
      <c r="AC783" s="299"/>
      <c r="AD783" s="298"/>
      <c r="AE783" s="299"/>
      <c r="AF783" s="292"/>
      <c r="AG783" s="300" t="s">
        <v>904</v>
      </c>
      <c r="AH783" s="301"/>
      <c r="AI783" s="292">
        <v>4</v>
      </c>
      <c r="AJ783" s="301">
        <v>39820</v>
      </c>
      <c r="AK783" s="301">
        <v>39759</v>
      </c>
      <c r="AL783" s="301">
        <v>43402</v>
      </c>
      <c r="AM783" s="346"/>
      <c r="AN783" s="339"/>
      <c r="AO783" s="302" t="str">
        <f>_xlfn.IFNA(IF(VLOOKUP(tabItens[[#This Row],[CÓDIGO]],tabExcluirDoEstoque[#Data],1,FALSE),"sim",""),"")</f>
        <v/>
      </c>
      <c r="AP783" s="303" t="str">
        <f ca="1">IF(OR(ISBLANK(tabItens[[#This Row],[ATA DT.VALID.]]),tabItens[[#This Row],[ATA DT.VALID.]]="",tabItens[[#This Row],[ATA DT.VALID.]]=" "),"",IF(TYPE(tabItens[[#This Row],[ATA DT.VALID.]])=1,ROUNDUP((tabItens[[#This Row],[ATA DT.VALID.]]-TODAY())/7,0),""))</f>
        <v/>
      </c>
      <c r="AQ783" s="304"/>
      <c r="AR783" s="305" t="str">
        <f>IF(ISBLANK(tabItens[[#This Row],[CÓDIGO]]),"",IFERROR(VLOOKUP(tabItens[[#This Row],[CÓDIGO]],Consumo!$C$3:$AC$862,26,FALSE),0))</f>
        <v>06.2023</v>
      </c>
      <c r="AS783" s="306">
        <f>SUMIF(Consumo!$C$3:$C$862,tabItens[[#This Row],[CÓDIGO]],Consumo!$N$3:$N$862) + SUMIF(Consumo!$C$3:$C$862,tabItens[[#This Row],[CÓDIGO]],Consumo!$O$3:$O$862) + SUMIF(Consumo!$C$3:$C$862,tabItens[[#This Row],[CÓDIGO]],Consumo!$P$3:$P$862) + SUMIF(Consumo!$C$3:$C$862,tabItens[[#This Row],[CÓDIGO]],Consumo!$Q$3:$Q$862)</f>
        <v>6</v>
      </c>
      <c r="AT783" s="306">
        <f>SUMIF(Consumo!$C$3:$C$862,tabItens[[#This Row],[CÓDIGO]],Consumo!$Z$3:$Z$862)</f>
        <v>11</v>
      </c>
      <c r="AU783" s="307">
        <f>SUMIF(Consumo!$C$3:$C$862,tabItens[[#This Row],[CÓDIGO]],Consumo!$AA$3:$AA$862)</f>
        <v>6</v>
      </c>
      <c r="AV783" s="308">
        <f>SUMIF(Consumo!$C$3:$C$862,tabItens[[#This Row],[CÓDIGO]],Consumo!$Y$3:$Y$862)</f>
        <v>0.83333333333333337</v>
      </c>
      <c r="AW783" s="281">
        <f>tabItens[[#This Row],[QTDE ATUAL]] + tabItens[[#This Row],[RC QTDE]] + tabItens[[#This Row],[AF SALDO]] + tabItens[[#This Row],[Recentes]]</f>
        <v>37</v>
      </c>
      <c r="AX783" s="309">
        <v>1</v>
      </c>
      <c r="AY783" s="309">
        <v>4</v>
      </c>
      <c r="AZ783" s="309">
        <f>IF(ISBLANK(tabItens[[#This Row],[CÓDIGO]]),"",tabItens[[#This Row],[PontoMês]] * (AZ$2+tabItens[[#This Row],[PontoQtM]]))</f>
        <v>4</v>
      </c>
      <c r="BA783" s="308">
        <f>tabItens[[#This Row],[PontoPed]] - tabItens[[#This Row],[Saldo]] + (1/10)</f>
        <v>-32.9</v>
      </c>
      <c r="BB783" s="308">
        <f xml:space="preserve"> tabItens[[#This Row],[PontoMês]] * BB$2 - tabItens[[#This Row],[QTDE ATUAL]] - (1/10)</f>
        <v>-36.1</v>
      </c>
      <c r="BC783" s="310">
        <f>IF( tabItens[[#This Row],[PontoPed]]&gt;0, IF(tabItens[[#This Row],[PontoPed]]&lt;1, 1, IF( tabItens[[#This Row],[Saldo]]&gt;tabItens[[#This Row],[PontoPed]], 0, (tabItens[[#This Row],[PontoPed]]-tabItens[[#This Row],[Saldo]])/tabItens[[#This Row],[PontoPed]] ) ), 0 )</f>
        <v>0</v>
      </c>
      <c r="BD783" s="311">
        <f>ROUNDDOWN(IF( OR( AND(tabItens[[#This Row],[PontoPed]]&lt;tabItens[[#This Row],[Saldo]],tabItens[[#This Row],[Saldo]]&gt;0), tabItens[[#This Row],[PontoPed]]=0), 99, IF(AND(tabItens[[#This Row],[Saldo]]=0,tabItens[[#This Row],[PontoPed]]&gt;0), 0, (1-tabItens[[#This Row],[PctAb]])*10 ) ),0)</f>
        <v>99</v>
      </c>
      <c r="BE783" s="312">
        <f>MAX(ROUNDDOWN( IF(tabItens[[#This Row],[Abaixo]] &gt; 0,   tabItens[[#This Row],[Abaixo]] + (tabItens[[#This Row],[PontoMês]] * IF( OR( ISBLANK(tabItens[[#This Row],[ATA Nº/ANO]]), tabItens[[#This Row],[ATA Nº/ANO]] = ""),BE$2,BE$1)),0),0),0)</f>
        <v>0</v>
      </c>
      <c r="BF78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3" s="313">
        <f>SUMIF(Consumo!$C$3:$C$862,tabItens[[#This Row],[CÓDIGO]],Consumo!$E$3:$E$862)</f>
        <v>0</v>
      </c>
      <c r="BH783" s="314">
        <f>IF(AND(tabItens[[#This Row],[Pend]] &gt; 0,tabItens[[#This Row],[Consumo]] &lt;&gt; 0), tabItens[[#This Row],[Pend]] / tabItens[[#This Row],[Consumo]], 0 )</f>
        <v>0</v>
      </c>
      <c r="BI783" s="313"/>
      <c r="BJ783" s="313"/>
      <c r="BK783" s="315" t="s">
        <v>907</v>
      </c>
    </row>
    <row r="784" spans="1:63" x14ac:dyDescent="0.3">
      <c r="A784" s="336">
        <v>51222</v>
      </c>
      <c r="B784" s="277" t="s">
        <v>1342</v>
      </c>
      <c r="C784" s="337" t="s">
        <v>264</v>
      </c>
      <c r="D784" s="338">
        <v>14.25</v>
      </c>
      <c r="E784" s="339"/>
      <c r="F784" s="339"/>
      <c r="G784" s="339" t="s">
        <v>892</v>
      </c>
      <c r="H784" s="281">
        <v>61</v>
      </c>
      <c r="I784" s="340">
        <v>103003</v>
      </c>
      <c r="J784" s="341">
        <v>14.25</v>
      </c>
      <c r="K784" s="342">
        <v>10</v>
      </c>
      <c r="L784" s="285">
        <f>IF(tabItens[[#This Row],[Média]] &gt; 0, tabItens[[#This Row],[QTDE ATUAL]] / tabItens[[#This Row],[Média]],999.9)</f>
        <v>122</v>
      </c>
      <c r="M784" s="286">
        <v>0</v>
      </c>
      <c r="N784" s="287">
        <f>tabItens[[#This Row],[VALOR UNIT.]] * tabItens[[#This Row],[LC]]</f>
        <v>0</v>
      </c>
      <c r="O784" s="344"/>
      <c r="P784" s="289"/>
      <c r="Q784" s="345"/>
      <c r="R784" s="343"/>
      <c r="S784" s="346"/>
      <c r="T784" s="292">
        <f>ROUNDDOWN(IFERROR(tabItens[[#This Row],[ATA DT.VALID.]] - $D$1,0) / 30,0)</f>
        <v>-1507</v>
      </c>
      <c r="U784" s="277" t="s">
        <v>1127</v>
      </c>
      <c r="V784" s="293">
        <v>1</v>
      </c>
      <c r="W784" s="294" t="s">
        <v>903</v>
      </c>
      <c r="X784" s="295">
        <v>55</v>
      </c>
      <c r="Y784" s="296">
        <v>49</v>
      </c>
      <c r="Z784" s="297"/>
      <c r="AA784" s="298"/>
      <c r="AB784" s="299"/>
      <c r="AC784" s="299"/>
      <c r="AD784" s="298"/>
      <c r="AE784" s="299"/>
      <c r="AF784" s="292"/>
      <c r="AG784" s="300" t="s">
        <v>904</v>
      </c>
      <c r="AH784" s="301"/>
      <c r="AI784" s="292">
        <v>4</v>
      </c>
      <c r="AJ784" s="301">
        <v>43635</v>
      </c>
      <c r="AK784" s="301" t="s">
        <v>892</v>
      </c>
      <c r="AL784" s="301">
        <v>43623</v>
      </c>
      <c r="AM784" s="346"/>
      <c r="AN784" s="339"/>
      <c r="AO784" s="302" t="str">
        <f>_xlfn.IFNA(IF(VLOOKUP(tabItens[[#This Row],[CÓDIGO]],tabExcluirDoEstoque[#Data],1,FALSE),"sim",""),"")</f>
        <v/>
      </c>
      <c r="AP784" s="303" t="str">
        <f ca="1">IF(OR(ISBLANK(tabItens[[#This Row],[ATA DT.VALID.]]),tabItens[[#This Row],[ATA DT.VALID.]]="",tabItens[[#This Row],[ATA DT.VALID.]]=" "),"",IF(TYPE(tabItens[[#This Row],[ATA DT.VALID.]])=1,ROUNDUP((tabItens[[#This Row],[ATA DT.VALID.]]-TODAY())/7,0),""))</f>
        <v/>
      </c>
      <c r="AQ784" s="304"/>
      <c r="AR784" s="305" t="str">
        <f>IF(ISBLANK(tabItens[[#This Row],[CÓDIGO]]),"",IFERROR(VLOOKUP(tabItens[[#This Row],[CÓDIGO]],Consumo!$C$3:$AC$862,26,FALSE),0))</f>
        <v>01.2023</v>
      </c>
      <c r="AS784" s="306">
        <f>SUMIF(Consumo!$C$3:$C$862,tabItens[[#This Row],[CÓDIGO]],Consumo!$N$3:$N$862) + SUMIF(Consumo!$C$3:$C$862,tabItens[[#This Row],[CÓDIGO]],Consumo!$O$3:$O$862) + SUMIF(Consumo!$C$3:$C$862,tabItens[[#This Row],[CÓDIGO]],Consumo!$P$3:$P$862) + SUMIF(Consumo!$C$3:$C$862,tabItens[[#This Row],[CÓDIGO]],Consumo!$Q$3:$Q$862)</f>
        <v>0</v>
      </c>
      <c r="AT784" s="306">
        <f>SUMIF(Consumo!$C$3:$C$862,tabItens[[#This Row],[CÓDIGO]],Consumo!$Z$3:$Z$862)</f>
        <v>10</v>
      </c>
      <c r="AU784" s="307">
        <f>SUMIF(Consumo!$C$3:$C$862,tabItens[[#This Row],[CÓDIGO]],Consumo!$AA$3:$AA$862)</f>
        <v>10</v>
      </c>
      <c r="AV784" s="308">
        <f>SUMIF(Consumo!$C$3:$C$862,tabItens[[#This Row],[CÓDIGO]],Consumo!$Y$3:$Y$862)</f>
        <v>0.5</v>
      </c>
      <c r="AW784" s="281">
        <f>tabItens[[#This Row],[QTDE ATUAL]] + tabItens[[#This Row],[RC QTDE]] + tabItens[[#This Row],[AF SALDO]] + tabItens[[#This Row],[Recentes]]</f>
        <v>61</v>
      </c>
      <c r="AX784" s="309">
        <v>2</v>
      </c>
      <c r="AY784" s="309">
        <v>4</v>
      </c>
      <c r="AZ784" s="309">
        <f>IF(ISBLANK(tabItens[[#This Row],[CÓDIGO]]),"",tabItens[[#This Row],[PontoMês]] * (AZ$2+tabItens[[#This Row],[PontoQtM]]))</f>
        <v>8</v>
      </c>
      <c r="BA784" s="308">
        <f>tabItens[[#This Row],[PontoPed]] - tabItens[[#This Row],[Saldo]] + (1/10)</f>
        <v>-52.9</v>
      </c>
      <c r="BB784" s="308">
        <f xml:space="preserve"> tabItens[[#This Row],[PontoMês]] * BB$2 - tabItens[[#This Row],[QTDE ATUAL]] - (1/10)</f>
        <v>-59.1</v>
      </c>
      <c r="BC784" s="310">
        <f>IF( tabItens[[#This Row],[PontoPed]]&gt;0, IF(tabItens[[#This Row],[PontoPed]]&lt;1, 1, IF( tabItens[[#This Row],[Saldo]]&gt;tabItens[[#This Row],[PontoPed]], 0, (tabItens[[#This Row],[PontoPed]]-tabItens[[#This Row],[Saldo]])/tabItens[[#This Row],[PontoPed]] ) ), 0 )</f>
        <v>0</v>
      </c>
      <c r="BD784" s="311">
        <f>ROUNDDOWN(IF( OR( AND(tabItens[[#This Row],[PontoPed]]&lt;tabItens[[#This Row],[Saldo]],tabItens[[#This Row],[Saldo]]&gt;0), tabItens[[#This Row],[PontoPed]]=0), 99, IF(AND(tabItens[[#This Row],[Saldo]]=0,tabItens[[#This Row],[PontoPed]]&gt;0), 0, (1-tabItens[[#This Row],[PctAb]])*10 ) ),0)</f>
        <v>99</v>
      </c>
      <c r="BE784" s="312">
        <f>MAX(ROUNDDOWN( IF(tabItens[[#This Row],[Abaixo]] &gt; 0,   tabItens[[#This Row],[Abaixo]] + (tabItens[[#This Row],[PontoMês]] * IF( OR( ISBLANK(tabItens[[#This Row],[ATA Nº/ANO]]), tabItens[[#This Row],[ATA Nº/ANO]] = ""),BE$2,BE$1)),0),0),0)</f>
        <v>0</v>
      </c>
      <c r="BF78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4" s="313">
        <f>SUMIF(Consumo!$C$3:$C$862,tabItens[[#This Row],[CÓDIGO]],Consumo!$E$3:$E$862)</f>
        <v>0</v>
      </c>
      <c r="BH784" s="314">
        <f>IF(AND(tabItens[[#This Row],[Pend]] &gt; 0,tabItens[[#This Row],[Consumo]] &lt;&gt; 0), tabItens[[#This Row],[Pend]] / tabItens[[#This Row],[Consumo]], 0 )</f>
        <v>0</v>
      </c>
      <c r="BI784" s="313"/>
      <c r="BJ784" s="313"/>
      <c r="BK784" s="315" t="s">
        <v>907</v>
      </c>
    </row>
    <row r="785" spans="1:63" x14ac:dyDescent="0.3">
      <c r="A785" s="336">
        <v>72222</v>
      </c>
      <c r="B785" s="277" t="s">
        <v>1447</v>
      </c>
      <c r="C785" s="337" t="s">
        <v>268</v>
      </c>
      <c r="D785" s="338">
        <v>7.34</v>
      </c>
      <c r="E785" s="339"/>
      <c r="F785" s="339"/>
      <c r="G785" s="339" t="s">
        <v>892</v>
      </c>
      <c r="H785" s="281">
        <v>1582</v>
      </c>
      <c r="I785" s="340">
        <v>103003</v>
      </c>
      <c r="J785" s="341">
        <v>7.34</v>
      </c>
      <c r="K785" s="342">
        <v>154</v>
      </c>
      <c r="L785" s="285">
        <f>IF(tabItens[[#This Row],[Média]] &gt; 0, tabItens[[#This Row],[QTDE ATUAL]] / tabItens[[#This Row],[Média]],999.9)</f>
        <v>84.75</v>
      </c>
      <c r="M785" s="286">
        <v>0</v>
      </c>
      <c r="N785" s="287">
        <f>tabItens[[#This Row],[VALOR UNIT.]] * tabItens[[#This Row],[LC]]</f>
        <v>0</v>
      </c>
      <c r="O785" s="344"/>
      <c r="P785" s="289"/>
      <c r="Q785" s="345"/>
      <c r="R785" s="343"/>
      <c r="S785" s="346"/>
      <c r="T785" s="292">
        <f>ROUNDDOWN(IFERROR(tabItens[[#This Row],[ATA DT.VALID.]] - $D$1,0) / 30,0)</f>
        <v>-1507</v>
      </c>
      <c r="U785" s="277" t="s">
        <v>1448</v>
      </c>
      <c r="V785" s="293">
        <v>1</v>
      </c>
      <c r="W785" s="294" t="s">
        <v>905</v>
      </c>
      <c r="X785" s="295">
        <v>57</v>
      </c>
      <c r="Y785" s="296">
        <v>6</v>
      </c>
      <c r="Z785" s="297"/>
      <c r="AA785" s="298"/>
      <c r="AB785" s="299"/>
      <c r="AC785" s="299"/>
      <c r="AD785" s="298"/>
      <c r="AE785" s="299"/>
      <c r="AF785" s="292"/>
      <c r="AG785" s="300" t="s">
        <v>904</v>
      </c>
      <c r="AH785" s="301"/>
      <c r="AI785" s="292">
        <v>76</v>
      </c>
      <c r="AJ785" s="301">
        <v>43622</v>
      </c>
      <c r="AK785" s="301" t="s">
        <v>892</v>
      </c>
      <c r="AL785" s="301">
        <v>43608</v>
      </c>
      <c r="AM785" s="346"/>
      <c r="AN785" s="339"/>
      <c r="AO785" s="302" t="str">
        <f>_xlfn.IFNA(IF(VLOOKUP(tabItens[[#This Row],[CÓDIGO]],tabExcluirDoEstoque[#Data],1,FALSE),"sim",""),"")</f>
        <v/>
      </c>
      <c r="AP785" s="303" t="str">
        <f ca="1">IF(OR(ISBLANK(tabItens[[#This Row],[ATA DT.VALID.]]),tabItens[[#This Row],[ATA DT.VALID.]]="",tabItens[[#This Row],[ATA DT.VALID.]]=" "),"",IF(TYPE(tabItens[[#This Row],[ATA DT.VALID.]])=1,ROUNDUP((tabItens[[#This Row],[ATA DT.VALID.]]-TODAY())/7,0),""))</f>
        <v/>
      </c>
      <c r="AQ785" s="304"/>
      <c r="AR785" s="305" t="str">
        <f>IF(ISBLANK(tabItens[[#This Row],[CÓDIGO]]),"",IFERROR(VLOOKUP(tabItens[[#This Row],[CÓDIGO]],Consumo!$C$3:$AC$862,26,FALSE),0))</f>
        <v>09.2023</v>
      </c>
      <c r="AS785" s="306">
        <f>SUMIF(Consumo!$C$3:$C$862,tabItens[[#This Row],[CÓDIGO]],Consumo!$N$3:$N$862) + SUMIF(Consumo!$C$3:$C$862,tabItens[[#This Row],[CÓDIGO]],Consumo!$O$3:$O$862) + SUMIF(Consumo!$C$3:$C$862,tabItens[[#This Row],[CÓDIGO]],Consumo!$P$3:$P$862) + SUMIF(Consumo!$C$3:$C$862,tabItens[[#This Row],[CÓDIGO]],Consumo!$Q$3:$Q$862)</f>
        <v>66</v>
      </c>
      <c r="AT785" s="306">
        <f>SUMIF(Consumo!$C$3:$C$862,tabItens[[#This Row],[CÓDIGO]],Consumo!$Z$3:$Z$862)</f>
        <v>230</v>
      </c>
      <c r="AU785" s="307">
        <f>SUMIF(Consumo!$C$3:$C$862,tabItens[[#This Row],[CÓDIGO]],Consumo!$AA$3:$AA$862)</f>
        <v>44</v>
      </c>
      <c r="AV785" s="308">
        <f>SUMIF(Consumo!$C$3:$C$862,tabItens[[#This Row],[CÓDIGO]],Consumo!$Y$3:$Y$862)</f>
        <v>18.666666666666668</v>
      </c>
      <c r="AW785" s="281">
        <f>tabItens[[#This Row],[QTDE ATUAL]] + tabItens[[#This Row],[RC QTDE]] + tabItens[[#This Row],[AF SALDO]] + tabItens[[#This Row],[Recentes]]</f>
        <v>1582</v>
      </c>
      <c r="AX785" s="309">
        <v>18</v>
      </c>
      <c r="AY785" s="309">
        <v>4</v>
      </c>
      <c r="AZ785" s="309">
        <f>IF(ISBLANK(tabItens[[#This Row],[CÓDIGO]]),"",tabItens[[#This Row],[PontoMês]] * (AZ$2+tabItens[[#This Row],[PontoQtM]]))</f>
        <v>72</v>
      </c>
      <c r="BA785" s="308">
        <f>tabItens[[#This Row],[PontoPed]] - tabItens[[#This Row],[Saldo]] + (1/10)</f>
        <v>-1509.9</v>
      </c>
      <c r="BB785" s="308">
        <f xml:space="preserve"> tabItens[[#This Row],[PontoMês]] * BB$2 - tabItens[[#This Row],[QTDE ATUAL]] - (1/10)</f>
        <v>-1564.1</v>
      </c>
      <c r="BC785" s="310">
        <f>IF( tabItens[[#This Row],[PontoPed]]&gt;0, IF(tabItens[[#This Row],[PontoPed]]&lt;1, 1, IF( tabItens[[#This Row],[Saldo]]&gt;tabItens[[#This Row],[PontoPed]], 0, (tabItens[[#This Row],[PontoPed]]-tabItens[[#This Row],[Saldo]])/tabItens[[#This Row],[PontoPed]] ) ), 0 )</f>
        <v>0</v>
      </c>
      <c r="BD785" s="311">
        <f>ROUNDDOWN(IF( OR( AND(tabItens[[#This Row],[PontoPed]]&lt;tabItens[[#This Row],[Saldo]],tabItens[[#This Row],[Saldo]]&gt;0), tabItens[[#This Row],[PontoPed]]=0), 99, IF(AND(tabItens[[#This Row],[Saldo]]=0,tabItens[[#This Row],[PontoPed]]&gt;0), 0, (1-tabItens[[#This Row],[PctAb]])*10 ) ),0)</f>
        <v>99</v>
      </c>
      <c r="BE785" s="312">
        <f>MAX(ROUNDDOWN( IF(tabItens[[#This Row],[Abaixo]] &gt; 0,   tabItens[[#This Row],[Abaixo]] + (tabItens[[#This Row],[PontoMês]] * IF( OR( ISBLANK(tabItens[[#This Row],[ATA Nº/ANO]]), tabItens[[#This Row],[ATA Nº/ANO]] = ""),BE$2,BE$1)),0),0),0)</f>
        <v>0</v>
      </c>
      <c r="BF78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5" s="313">
        <f>SUMIF(Consumo!$C$3:$C$862,tabItens[[#This Row],[CÓDIGO]],Consumo!$E$3:$E$862)</f>
        <v>0</v>
      </c>
      <c r="BH785" s="314">
        <f>IF(AND(tabItens[[#This Row],[Pend]] &gt; 0,tabItens[[#This Row],[Consumo]] &lt;&gt; 0), tabItens[[#This Row],[Pend]] / tabItens[[#This Row],[Consumo]], 0 )</f>
        <v>0</v>
      </c>
      <c r="BI785" s="313"/>
      <c r="BJ785" s="313"/>
      <c r="BK785" s="315" t="s">
        <v>907</v>
      </c>
    </row>
    <row r="786" spans="1:63" x14ac:dyDescent="0.3">
      <c r="A786" s="336">
        <v>132405</v>
      </c>
      <c r="B786" s="277" t="s">
        <v>1874</v>
      </c>
      <c r="C786" s="337" t="s">
        <v>268</v>
      </c>
      <c r="D786" s="338">
        <v>4.9000000000000004</v>
      </c>
      <c r="E786" s="339"/>
      <c r="F786" s="339"/>
      <c r="G786" s="339" t="s">
        <v>892</v>
      </c>
      <c r="H786" s="281">
        <v>2248</v>
      </c>
      <c r="I786" s="340">
        <v>103003</v>
      </c>
      <c r="J786" s="341">
        <v>4.9000000000000004</v>
      </c>
      <c r="K786" s="342">
        <v>128</v>
      </c>
      <c r="L786" s="285">
        <f>IF(tabItens[[#This Row],[Média]] &gt; 0, tabItens[[#This Row],[QTDE ATUAL]] / tabItens[[#This Row],[Média]],999.9)</f>
        <v>139.05154639175257</v>
      </c>
      <c r="M786" s="286">
        <v>0</v>
      </c>
      <c r="N786" s="287">
        <f>tabItens[[#This Row],[VALOR UNIT.]] * tabItens[[#This Row],[LC]]</f>
        <v>0</v>
      </c>
      <c r="O786" s="344"/>
      <c r="P786" s="289"/>
      <c r="Q786" s="345"/>
      <c r="R786" s="343"/>
      <c r="S786" s="346"/>
      <c r="T786" s="292">
        <f>ROUNDDOWN(IFERROR(tabItens[[#This Row],[ATA DT.VALID.]] - $D$1,0) / 30,0)</f>
        <v>-1507</v>
      </c>
      <c r="U786" s="277" t="s">
        <v>1448</v>
      </c>
      <c r="V786" s="293">
        <v>1</v>
      </c>
      <c r="W786" s="294" t="s">
        <v>905</v>
      </c>
      <c r="X786" s="295">
        <v>57</v>
      </c>
      <c r="Y786" s="296">
        <v>6</v>
      </c>
      <c r="Z786" s="297"/>
      <c r="AA786" s="298"/>
      <c r="AB786" s="299"/>
      <c r="AC786" s="299"/>
      <c r="AD786" s="298"/>
      <c r="AE786" s="299"/>
      <c r="AF786" s="292"/>
      <c r="AG786" s="300" t="s">
        <v>904</v>
      </c>
      <c r="AH786" s="301"/>
      <c r="AI786" s="292">
        <v>66</v>
      </c>
      <c r="AJ786" s="301">
        <v>43628</v>
      </c>
      <c r="AK786" s="301">
        <v>42773</v>
      </c>
      <c r="AL786" s="301">
        <v>43607</v>
      </c>
      <c r="AM786" s="346"/>
      <c r="AN786" s="339"/>
      <c r="AO786" s="302" t="str">
        <f>_xlfn.IFNA(IF(VLOOKUP(tabItens[[#This Row],[CÓDIGO]],tabExcluirDoEstoque[#Data],1,FALSE),"sim",""),"")</f>
        <v/>
      </c>
      <c r="AP786" s="303" t="str">
        <f ca="1">IF(OR(ISBLANK(tabItens[[#This Row],[ATA DT.VALID.]]),tabItens[[#This Row],[ATA DT.VALID.]]="",tabItens[[#This Row],[ATA DT.VALID.]]=" "),"",IF(TYPE(tabItens[[#This Row],[ATA DT.VALID.]])=1,ROUNDUP((tabItens[[#This Row],[ATA DT.VALID.]]-TODAY())/7,0),""))</f>
        <v/>
      </c>
      <c r="AQ786" s="304"/>
      <c r="AR786" s="305" t="str">
        <f>IF(ISBLANK(tabItens[[#This Row],[CÓDIGO]]),"",IFERROR(VLOOKUP(tabItens[[#This Row],[CÓDIGO]],Consumo!$C$3:$AC$862,26,FALSE),0))</f>
        <v>09.2023</v>
      </c>
      <c r="AS786" s="306">
        <f>SUMIF(Consumo!$C$3:$C$862,tabItens[[#This Row],[CÓDIGO]],Consumo!$N$3:$N$862) + SUMIF(Consumo!$C$3:$C$862,tabItens[[#This Row],[CÓDIGO]],Consumo!$O$3:$O$862) + SUMIF(Consumo!$C$3:$C$862,tabItens[[#This Row],[CÓDIGO]],Consumo!$P$3:$P$862) + SUMIF(Consumo!$C$3:$C$862,tabItens[[#This Row],[CÓDIGO]],Consumo!$Q$3:$Q$862)</f>
        <v>61</v>
      </c>
      <c r="AT786" s="306">
        <f>SUMIF(Consumo!$C$3:$C$862,tabItens[[#This Row],[CÓDIGO]],Consumo!$Z$3:$Z$862)</f>
        <v>195</v>
      </c>
      <c r="AU786" s="307">
        <f>SUMIF(Consumo!$C$3:$C$862,tabItens[[#This Row],[CÓDIGO]],Consumo!$AA$3:$AA$862)</f>
        <v>31</v>
      </c>
      <c r="AV786" s="308">
        <f>SUMIF(Consumo!$C$3:$C$862,tabItens[[#This Row],[CÓDIGO]],Consumo!$Y$3:$Y$862)</f>
        <v>16.166666666666668</v>
      </c>
      <c r="AW786" s="281">
        <f>tabItens[[#This Row],[QTDE ATUAL]] + tabItens[[#This Row],[RC QTDE]] + tabItens[[#This Row],[AF SALDO]] + tabItens[[#This Row],[Recentes]]</f>
        <v>2248</v>
      </c>
      <c r="AX786" s="309">
        <v>16</v>
      </c>
      <c r="AY786" s="309">
        <v>4</v>
      </c>
      <c r="AZ786" s="309">
        <f>IF(ISBLANK(tabItens[[#This Row],[CÓDIGO]]),"",tabItens[[#This Row],[PontoMês]] * (AZ$2+tabItens[[#This Row],[PontoQtM]]))</f>
        <v>64</v>
      </c>
      <c r="BA786" s="308">
        <f>tabItens[[#This Row],[PontoPed]] - tabItens[[#This Row],[Saldo]] + (1/10)</f>
        <v>-2183.9</v>
      </c>
      <c r="BB786" s="308">
        <f xml:space="preserve"> tabItens[[#This Row],[PontoMês]] * BB$2 - tabItens[[#This Row],[QTDE ATUAL]] - (1/10)</f>
        <v>-2232.1</v>
      </c>
      <c r="BC786" s="310">
        <f>IF( tabItens[[#This Row],[PontoPed]]&gt;0, IF(tabItens[[#This Row],[PontoPed]]&lt;1, 1, IF( tabItens[[#This Row],[Saldo]]&gt;tabItens[[#This Row],[PontoPed]], 0, (tabItens[[#This Row],[PontoPed]]-tabItens[[#This Row],[Saldo]])/tabItens[[#This Row],[PontoPed]] ) ), 0 )</f>
        <v>0</v>
      </c>
      <c r="BD786" s="311">
        <f>ROUNDDOWN(IF( OR( AND(tabItens[[#This Row],[PontoPed]]&lt;tabItens[[#This Row],[Saldo]],tabItens[[#This Row],[Saldo]]&gt;0), tabItens[[#This Row],[PontoPed]]=0), 99, IF(AND(tabItens[[#This Row],[Saldo]]=0,tabItens[[#This Row],[PontoPed]]&gt;0), 0, (1-tabItens[[#This Row],[PctAb]])*10 ) ),0)</f>
        <v>99</v>
      </c>
      <c r="BE786" s="312">
        <f>MAX(ROUNDDOWN( IF(tabItens[[#This Row],[Abaixo]] &gt; 0,   tabItens[[#This Row],[Abaixo]] + (tabItens[[#This Row],[PontoMês]] * IF( OR( ISBLANK(tabItens[[#This Row],[ATA Nº/ANO]]), tabItens[[#This Row],[ATA Nº/ANO]] = ""),BE$2,BE$1)),0),0),0)</f>
        <v>0</v>
      </c>
      <c r="BF78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6" s="313">
        <f>SUMIF(Consumo!$C$3:$C$862,tabItens[[#This Row],[CÓDIGO]],Consumo!$E$3:$E$862)</f>
        <v>0</v>
      </c>
      <c r="BH786" s="314">
        <f>IF(AND(tabItens[[#This Row],[Pend]] &gt; 0,tabItens[[#This Row],[Consumo]] &lt;&gt; 0), tabItens[[#This Row],[Pend]] / tabItens[[#This Row],[Consumo]], 0 )</f>
        <v>0</v>
      </c>
      <c r="BI786" s="313"/>
      <c r="BJ786" s="313"/>
      <c r="BK786" s="315" t="s">
        <v>907</v>
      </c>
    </row>
    <row r="787" spans="1:63" x14ac:dyDescent="0.3">
      <c r="A787" s="336">
        <v>132407</v>
      </c>
      <c r="B787" s="277" t="s">
        <v>1875</v>
      </c>
      <c r="C787" s="337" t="s">
        <v>268</v>
      </c>
      <c r="D787" s="338">
        <v>9.4700000000000006</v>
      </c>
      <c r="E787" s="339"/>
      <c r="F787" s="339"/>
      <c r="G787" s="339" t="s">
        <v>892</v>
      </c>
      <c r="H787" s="281">
        <v>2247</v>
      </c>
      <c r="I787" s="340">
        <v>103003</v>
      </c>
      <c r="J787" s="341">
        <v>9.4700000000000006</v>
      </c>
      <c r="K787" s="342">
        <v>133</v>
      </c>
      <c r="L787" s="285">
        <f>IF(tabItens[[#This Row],[Média]] &gt; 0, tabItens[[#This Row],[QTDE ATUAL]] / tabItens[[#This Row],[Média]],999.9)</f>
        <v>142.66666666666666</v>
      </c>
      <c r="M787" s="286">
        <v>0</v>
      </c>
      <c r="N787" s="287">
        <f>tabItens[[#This Row],[VALOR UNIT.]] * tabItens[[#This Row],[LC]]</f>
        <v>0</v>
      </c>
      <c r="O787" s="344"/>
      <c r="P787" s="289"/>
      <c r="Q787" s="345"/>
      <c r="R787" s="343"/>
      <c r="S787" s="346"/>
      <c r="T787" s="292">
        <f>ROUNDDOWN(IFERROR(tabItens[[#This Row],[ATA DT.VALID.]] - $D$1,0) / 30,0)</f>
        <v>-1507</v>
      </c>
      <c r="U787" s="277" t="s">
        <v>1448</v>
      </c>
      <c r="V787" s="293">
        <v>1</v>
      </c>
      <c r="W787" s="294" t="s">
        <v>905</v>
      </c>
      <c r="X787" s="295">
        <v>57</v>
      </c>
      <c r="Y787" s="296">
        <v>6</v>
      </c>
      <c r="Z787" s="297"/>
      <c r="AA787" s="298"/>
      <c r="AB787" s="299"/>
      <c r="AC787" s="299"/>
      <c r="AD787" s="298"/>
      <c r="AE787" s="299"/>
      <c r="AF787" s="292"/>
      <c r="AG787" s="300" t="s">
        <v>904</v>
      </c>
      <c r="AH787" s="301"/>
      <c r="AI787" s="292">
        <v>64</v>
      </c>
      <c r="AJ787" s="301">
        <v>43627</v>
      </c>
      <c r="AK787" s="301">
        <v>42773</v>
      </c>
      <c r="AL787" s="301">
        <v>43608</v>
      </c>
      <c r="AM787" s="346"/>
      <c r="AN787" s="339"/>
      <c r="AO787" s="302" t="str">
        <f>_xlfn.IFNA(IF(VLOOKUP(tabItens[[#This Row],[CÓDIGO]],tabExcluirDoEstoque[#Data],1,FALSE),"sim",""),"")</f>
        <v/>
      </c>
      <c r="AP787" s="303" t="str">
        <f ca="1">IF(OR(ISBLANK(tabItens[[#This Row],[ATA DT.VALID.]]),tabItens[[#This Row],[ATA DT.VALID.]]="",tabItens[[#This Row],[ATA DT.VALID.]]=" "),"",IF(TYPE(tabItens[[#This Row],[ATA DT.VALID.]])=1,ROUNDUP((tabItens[[#This Row],[ATA DT.VALID.]]-TODAY())/7,0),""))</f>
        <v/>
      </c>
      <c r="AQ787" s="304"/>
      <c r="AR787" s="305" t="str">
        <f>IF(ISBLANK(tabItens[[#This Row],[CÓDIGO]]),"",IFERROR(VLOOKUP(tabItens[[#This Row],[CÓDIGO]],Consumo!$C$3:$AC$862,26,FALSE),0))</f>
        <v>09.2023</v>
      </c>
      <c r="AS787" s="306">
        <f>SUMIF(Consumo!$C$3:$C$862,tabItens[[#This Row],[CÓDIGO]],Consumo!$N$3:$N$862) + SUMIF(Consumo!$C$3:$C$862,tabItens[[#This Row],[CÓDIGO]],Consumo!$O$3:$O$862) + SUMIF(Consumo!$C$3:$C$862,tabItens[[#This Row],[CÓDIGO]],Consumo!$P$3:$P$862) + SUMIF(Consumo!$C$3:$C$862,tabItens[[#This Row],[CÓDIGO]],Consumo!$Q$3:$Q$862)</f>
        <v>61</v>
      </c>
      <c r="AT787" s="306">
        <f>SUMIF(Consumo!$C$3:$C$862,tabItens[[#This Row],[CÓDIGO]],Consumo!$Z$3:$Z$862)</f>
        <v>193</v>
      </c>
      <c r="AU787" s="307">
        <f>SUMIF(Consumo!$C$3:$C$862,tabItens[[#This Row],[CÓDIGO]],Consumo!$AA$3:$AA$862)</f>
        <v>36</v>
      </c>
      <c r="AV787" s="308">
        <f>SUMIF(Consumo!$C$3:$C$862,tabItens[[#This Row],[CÓDIGO]],Consumo!$Y$3:$Y$862)</f>
        <v>15.75</v>
      </c>
      <c r="AW787" s="281">
        <f>tabItens[[#This Row],[QTDE ATUAL]] + tabItens[[#This Row],[RC QTDE]] + tabItens[[#This Row],[AF SALDO]] + tabItens[[#This Row],[Recentes]]</f>
        <v>2247</v>
      </c>
      <c r="AX787" s="309">
        <v>17</v>
      </c>
      <c r="AY787" s="309">
        <v>4</v>
      </c>
      <c r="AZ787" s="309">
        <f>IF(ISBLANK(tabItens[[#This Row],[CÓDIGO]]),"",tabItens[[#This Row],[PontoMês]] * (AZ$2+tabItens[[#This Row],[PontoQtM]]))</f>
        <v>68</v>
      </c>
      <c r="BA787" s="308">
        <f>tabItens[[#This Row],[PontoPed]] - tabItens[[#This Row],[Saldo]] + (1/10)</f>
        <v>-2178.9</v>
      </c>
      <c r="BB787" s="308">
        <f xml:space="preserve"> tabItens[[#This Row],[PontoMês]] * BB$2 - tabItens[[#This Row],[QTDE ATUAL]] - (1/10)</f>
        <v>-2230.1</v>
      </c>
      <c r="BC787" s="310">
        <f>IF( tabItens[[#This Row],[PontoPed]]&gt;0, IF(tabItens[[#This Row],[PontoPed]]&lt;1, 1, IF( tabItens[[#This Row],[Saldo]]&gt;tabItens[[#This Row],[PontoPed]], 0, (tabItens[[#This Row],[PontoPed]]-tabItens[[#This Row],[Saldo]])/tabItens[[#This Row],[PontoPed]] ) ), 0 )</f>
        <v>0</v>
      </c>
      <c r="BD787" s="311">
        <f>ROUNDDOWN(IF( OR( AND(tabItens[[#This Row],[PontoPed]]&lt;tabItens[[#This Row],[Saldo]],tabItens[[#This Row],[Saldo]]&gt;0), tabItens[[#This Row],[PontoPed]]=0), 99, IF(AND(tabItens[[#This Row],[Saldo]]=0,tabItens[[#This Row],[PontoPed]]&gt;0), 0, (1-tabItens[[#This Row],[PctAb]])*10 ) ),0)</f>
        <v>99</v>
      </c>
      <c r="BE787" s="312">
        <f>MAX(ROUNDDOWN( IF(tabItens[[#This Row],[Abaixo]] &gt; 0,   tabItens[[#This Row],[Abaixo]] + (tabItens[[#This Row],[PontoMês]] * IF( OR( ISBLANK(tabItens[[#This Row],[ATA Nº/ANO]]), tabItens[[#This Row],[ATA Nº/ANO]] = ""),BE$2,BE$1)),0),0),0)</f>
        <v>0</v>
      </c>
      <c r="BF78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7" s="313">
        <f>SUMIF(Consumo!$C$3:$C$862,tabItens[[#This Row],[CÓDIGO]],Consumo!$E$3:$E$862)</f>
        <v>0</v>
      </c>
      <c r="BH787" s="314">
        <f>IF(AND(tabItens[[#This Row],[Pend]] &gt; 0,tabItens[[#This Row],[Consumo]] &lt;&gt; 0), tabItens[[#This Row],[Pend]] / tabItens[[#This Row],[Consumo]], 0 )</f>
        <v>0</v>
      </c>
      <c r="BI787" s="313"/>
      <c r="BJ787" s="313"/>
      <c r="BK787" s="315" t="s">
        <v>907</v>
      </c>
    </row>
    <row r="788" spans="1:63" x14ac:dyDescent="0.3">
      <c r="A788" s="336">
        <v>63991</v>
      </c>
      <c r="B788" s="277" t="s">
        <v>1408</v>
      </c>
      <c r="C788" s="337" t="s">
        <v>848</v>
      </c>
      <c r="D788" s="338">
        <v>4.3</v>
      </c>
      <c r="E788" s="339"/>
      <c r="F788" s="339"/>
      <c r="G788" s="339" t="s">
        <v>892</v>
      </c>
      <c r="H788" s="281">
        <v>3648</v>
      </c>
      <c r="I788" s="340">
        <v>103003</v>
      </c>
      <c r="J788" s="341">
        <v>4.3</v>
      </c>
      <c r="K788" s="342">
        <v>2731</v>
      </c>
      <c r="L788" s="285">
        <f>IF(tabItens[[#This Row],[Média]] &gt; 0, tabItens[[#This Row],[QTDE ATUAL]] / tabItens[[#This Row],[Média]],999.9)</f>
        <v>12.685018835120255</v>
      </c>
      <c r="M788" s="286">
        <v>0</v>
      </c>
      <c r="N788" s="287">
        <f>tabItens[[#This Row],[VALOR UNIT.]] * tabItens[[#This Row],[LC]]</f>
        <v>0</v>
      </c>
      <c r="O788" s="344"/>
      <c r="P788" s="289"/>
      <c r="Q788" s="345"/>
      <c r="R788" s="343"/>
      <c r="S788" s="346"/>
      <c r="T788" s="292">
        <f>ROUNDDOWN(IFERROR(tabItens[[#This Row],[ATA DT.VALID.]] - $D$1,0) / 30,0)</f>
        <v>-1507</v>
      </c>
      <c r="U788" s="277" t="s">
        <v>1409</v>
      </c>
      <c r="V788" s="293">
        <v>1</v>
      </c>
      <c r="W788" s="294" t="s">
        <v>905</v>
      </c>
      <c r="X788" s="295">
        <v>58</v>
      </c>
      <c r="Y788" s="296">
        <v>8</v>
      </c>
      <c r="Z788" s="297"/>
      <c r="AA788" s="298"/>
      <c r="AB788" s="299"/>
      <c r="AC788" s="299"/>
      <c r="AD788" s="298"/>
      <c r="AE788" s="299"/>
      <c r="AF788" s="292"/>
      <c r="AG788" s="300" t="s">
        <v>904</v>
      </c>
      <c r="AH788" s="301"/>
      <c r="AI788" s="292">
        <v>1200</v>
      </c>
      <c r="AJ788" s="301">
        <v>45069</v>
      </c>
      <c r="AK788" s="301" t="s">
        <v>892</v>
      </c>
      <c r="AL788" s="301">
        <v>45020</v>
      </c>
      <c r="AM788" s="346"/>
      <c r="AN788" s="339"/>
      <c r="AO788" s="302" t="str">
        <f>_xlfn.IFNA(IF(VLOOKUP(tabItens[[#This Row],[CÓDIGO]],tabExcluirDoEstoque[#Data],1,FALSE),"sim",""),"")</f>
        <v/>
      </c>
      <c r="AP788" s="303" t="str">
        <f ca="1">IF(OR(ISBLANK(tabItens[[#This Row],[ATA DT.VALID.]]),tabItens[[#This Row],[ATA DT.VALID.]]="",tabItens[[#This Row],[ATA DT.VALID.]]=" "),"",IF(TYPE(tabItens[[#This Row],[ATA DT.VALID.]])=1,ROUNDUP((tabItens[[#This Row],[ATA DT.VALID.]]-TODAY())/7,0),""))</f>
        <v/>
      </c>
      <c r="AQ788" s="304"/>
      <c r="AR788" s="305" t="str">
        <f>IF(ISBLANK(tabItens[[#This Row],[CÓDIGO]]),"",IFERROR(VLOOKUP(tabItens[[#This Row],[CÓDIGO]],Consumo!$C$3:$AC$862,26,FALSE),0))</f>
        <v>09.2023</v>
      </c>
      <c r="AS788" s="306">
        <f>SUMIF(Consumo!$C$3:$C$862,tabItens[[#This Row],[CÓDIGO]],Consumo!$N$3:$N$862) + SUMIF(Consumo!$C$3:$C$862,tabItens[[#This Row],[CÓDIGO]],Consumo!$O$3:$O$862) + SUMIF(Consumo!$C$3:$C$862,tabItens[[#This Row],[CÓDIGO]],Consumo!$P$3:$P$862) + SUMIF(Consumo!$C$3:$C$862,tabItens[[#This Row],[CÓDIGO]],Consumo!$Q$3:$Q$862)</f>
        <v>1105</v>
      </c>
      <c r="AT788" s="306">
        <f>SUMIF(Consumo!$C$3:$C$862,tabItens[[#This Row],[CÓDIGO]],Consumo!$Z$3:$Z$862)</f>
        <v>3812</v>
      </c>
      <c r="AU788" s="307">
        <f>SUMIF(Consumo!$C$3:$C$862,tabItens[[#This Row],[CÓDIGO]],Consumo!$AA$3:$AA$862)</f>
        <v>1319</v>
      </c>
      <c r="AV788" s="308">
        <f>SUMIF(Consumo!$C$3:$C$862,tabItens[[#This Row],[CÓDIGO]],Consumo!$Y$3:$Y$862)</f>
        <v>287.58333333333331</v>
      </c>
      <c r="AW788" s="281">
        <f>tabItens[[#This Row],[QTDE ATUAL]] + tabItens[[#This Row],[RC QTDE]] + tabItens[[#This Row],[AF SALDO]] + tabItens[[#This Row],[Recentes]]</f>
        <v>3648</v>
      </c>
      <c r="AX788" s="309">
        <v>485</v>
      </c>
      <c r="AY788" s="309">
        <v>4</v>
      </c>
      <c r="AZ788" s="309">
        <f>IF(ISBLANK(tabItens[[#This Row],[CÓDIGO]]),"",tabItens[[#This Row],[PontoMês]] * (AZ$2+tabItens[[#This Row],[PontoQtM]]))</f>
        <v>1940</v>
      </c>
      <c r="BA788" s="308">
        <f>tabItens[[#This Row],[PontoPed]] - tabItens[[#This Row],[Saldo]] + (1/10)</f>
        <v>-1707.9</v>
      </c>
      <c r="BB788" s="308">
        <f xml:space="preserve"> tabItens[[#This Row],[PontoMês]] * BB$2 - tabItens[[#This Row],[QTDE ATUAL]] - (1/10)</f>
        <v>-3163.1</v>
      </c>
      <c r="BC788" s="310">
        <f>IF( tabItens[[#This Row],[PontoPed]]&gt;0, IF(tabItens[[#This Row],[PontoPed]]&lt;1, 1, IF( tabItens[[#This Row],[Saldo]]&gt;tabItens[[#This Row],[PontoPed]], 0, (tabItens[[#This Row],[PontoPed]]-tabItens[[#This Row],[Saldo]])/tabItens[[#This Row],[PontoPed]] ) ), 0 )</f>
        <v>0</v>
      </c>
      <c r="BD788" s="311">
        <f>ROUNDDOWN(IF( OR( AND(tabItens[[#This Row],[PontoPed]]&lt;tabItens[[#This Row],[Saldo]],tabItens[[#This Row],[Saldo]]&gt;0), tabItens[[#This Row],[PontoPed]]=0), 99, IF(AND(tabItens[[#This Row],[Saldo]]=0,tabItens[[#This Row],[PontoPed]]&gt;0), 0, (1-tabItens[[#This Row],[PctAb]])*10 ) ),0)</f>
        <v>99</v>
      </c>
      <c r="BE788" s="312">
        <f>MAX(ROUNDDOWN( IF(tabItens[[#This Row],[Abaixo]] &gt; 0,   tabItens[[#This Row],[Abaixo]] + (tabItens[[#This Row],[PontoMês]] * IF( OR( ISBLANK(tabItens[[#This Row],[ATA Nº/ANO]]), tabItens[[#This Row],[ATA Nº/ANO]] = ""),BE$2,BE$1)),0),0),0)</f>
        <v>0</v>
      </c>
      <c r="BF78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8" s="313">
        <f>SUMIF(Consumo!$C$3:$C$862,tabItens[[#This Row],[CÓDIGO]],Consumo!$E$3:$E$862)</f>
        <v>210</v>
      </c>
      <c r="BH788" s="314">
        <f>IF(AND(tabItens[[#This Row],[Pend]] &gt; 0,tabItens[[#This Row],[Consumo]] &lt;&gt; 0), tabItens[[#This Row],[Pend]] / tabItens[[#This Row],[Consumo]], 0 )</f>
        <v>5.5089192025183628E-2</v>
      </c>
      <c r="BI788" s="313"/>
      <c r="BJ788" s="313"/>
      <c r="BK788" s="315" t="s">
        <v>907</v>
      </c>
    </row>
    <row r="789" spans="1:63" x14ac:dyDescent="0.3">
      <c r="A789" s="336">
        <v>98732</v>
      </c>
      <c r="B789" s="277" t="s">
        <v>1608</v>
      </c>
      <c r="C789" s="337" t="s">
        <v>31</v>
      </c>
      <c r="D789" s="338">
        <v>134</v>
      </c>
      <c r="E789" s="339"/>
      <c r="F789" s="339"/>
      <c r="G789" s="339" t="s">
        <v>892</v>
      </c>
      <c r="H789" s="281">
        <v>55</v>
      </c>
      <c r="I789" s="340">
        <v>103003</v>
      </c>
      <c r="J789" s="341">
        <v>143.14286000000001</v>
      </c>
      <c r="K789" s="342"/>
      <c r="L789" s="285">
        <f>IF(tabItens[[#This Row],[Média]] &gt; 0, tabItens[[#This Row],[QTDE ATUAL]] / tabItens[[#This Row],[Média]],999.9)</f>
        <v>999.9</v>
      </c>
      <c r="M789" s="286">
        <v>0</v>
      </c>
      <c r="N789" s="287">
        <f>tabItens[[#This Row],[VALOR UNIT.]] * tabItens[[#This Row],[LC]]</f>
        <v>0</v>
      </c>
      <c r="O789" s="344"/>
      <c r="P789" s="289"/>
      <c r="Q789" s="345"/>
      <c r="R789" s="343"/>
      <c r="S789" s="346"/>
      <c r="T789" s="292">
        <f>ROUNDDOWN(IFERROR(tabItens[[#This Row],[ATA DT.VALID.]] - $D$1,0) / 30,0)</f>
        <v>-1507</v>
      </c>
      <c r="U789" s="277" t="s">
        <v>1609</v>
      </c>
      <c r="V789" s="293">
        <v>1</v>
      </c>
      <c r="W789" s="294" t="s">
        <v>2111</v>
      </c>
      <c r="X789" s="295">
        <v>58</v>
      </c>
      <c r="Y789" s="296">
        <v>14</v>
      </c>
      <c r="Z789" s="297"/>
      <c r="AA789" s="298"/>
      <c r="AB789" s="299"/>
      <c r="AC789" s="299"/>
      <c r="AD789" s="298"/>
      <c r="AE789" s="299"/>
      <c r="AF789" s="292"/>
      <c r="AG789" s="300" t="s">
        <v>904</v>
      </c>
      <c r="AH789" s="301"/>
      <c r="AI789" s="292">
        <v>0</v>
      </c>
      <c r="AJ789" s="301">
        <v>43619</v>
      </c>
      <c r="AK789" s="301">
        <v>39184</v>
      </c>
      <c r="AL789" s="301">
        <v>43585</v>
      </c>
      <c r="AM789" s="346"/>
      <c r="AN789" s="339"/>
      <c r="AO789" s="302" t="str">
        <f>_xlfn.IFNA(IF(VLOOKUP(tabItens[[#This Row],[CÓDIGO]],tabExcluirDoEstoque[#Data],1,FALSE),"sim",""),"")</f>
        <v/>
      </c>
      <c r="AP789" s="303" t="str">
        <f ca="1">IF(OR(ISBLANK(tabItens[[#This Row],[ATA DT.VALID.]]),tabItens[[#This Row],[ATA DT.VALID.]]="",tabItens[[#This Row],[ATA DT.VALID.]]=" "),"",IF(TYPE(tabItens[[#This Row],[ATA DT.VALID.]])=1,ROUNDUP((tabItens[[#This Row],[ATA DT.VALID.]]-TODAY())/7,0),""))</f>
        <v/>
      </c>
      <c r="AQ789" s="304"/>
      <c r="AR789" s="305">
        <f>IF(ISBLANK(tabItens[[#This Row],[CÓDIGO]]),"",IFERROR(VLOOKUP(tabItens[[#This Row],[CÓDIGO]],Consumo!$C$3:$AC$862,26,FALSE),0))</f>
        <v>0</v>
      </c>
      <c r="AS789" s="306">
        <f>SUMIF(Consumo!$C$3:$C$862,tabItens[[#This Row],[CÓDIGO]],Consumo!$N$3:$N$862) + SUMIF(Consumo!$C$3:$C$862,tabItens[[#This Row],[CÓDIGO]],Consumo!$O$3:$O$862) + SUMIF(Consumo!$C$3:$C$862,tabItens[[#This Row],[CÓDIGO]],Consumo!$P$3:$P$862) + SUMIF(Consumo!$C$3:$C$862,tabItens[[#This Row],[CÓDIGO]],Consumo!$Q$3:$Q$862)</f>
        <v>0</v>
      </c>
      <c r="AT789" s="306">
        <f>SUMIF(Consumo!$C$3:$C$862,tabItens[[#This Row],[CÓDIGO]],Consumo!$Z$3:$Z$862)</f>
        <v>0</v>
      </c>
      <c r="AU789" s="307">
        <f>SUMIF(Consumo!$C$3:$C$862,tabItens[[#This Row],[CÓDIGO]],Consumo!$AA$3:$AA$862)</f>
        <v>0</v>
      </c>
      <c r="AV789" s="308">
        <f>SUMIF(Consumo!$C$3:$C$862,tabItens[[#This Row],[CÓDIGO]],Consumo!$Y$3:$Y$862)</f>
        <v>0</v>
      </c>
      <c r="AW789" s="281">
        <f>tabItens[[#This Row],[QTDE ATUAL]] + tabItens[[#This Row],[RC QTDE]] + tabItens[[#This Row],[AF SALDO]] + tabItens[[#This Row],[Recentes]]</f>
        <v>55</v>
      </c>
      <c r="AX789" s="309">
        <v>1</v>
      </c>
      <c r="AY789" s="309">
        <v>4</v>
      </c>
      <c r="AZ789" s="309">
        <f>IF(ISBLANK(tabItens[[#This Row],[CÓDIGO]]),"",tabItens[[#This Row],[PontoMês]] * (AZ$2+tabItens[[#This Row],[PontoQtM]]))</f>
        <v>4</v>
      </c>
      <c r="BA789" s="308">
        <f>tabItens[[#This Row],[PontoPed]] - tabItens[[#This Row],[Saldo]] + (1/10)</f>
        <v>-50.9</v>
      </c>
      <c r="BB789" s="308">
        <f xml:space="preserve"> tabItens[[#This Row],[PontoMês]] * BB$2 - tabItens[[#This Row],[QTDE ATUAL]] - (1/10)</f>
        <v>-54.1</v>
      </c>
      <c r="BC789" s="310">
        <f>IF( tabItens[[#This Row],[PontoPed]]&gt;0, IF(tabItens[[#This Row],[PontoPed]]&lt;1, 1, IF( tabItens[[#This Row],[Saldo]]&gt;tabItens[[#This Row],[PontoPed]], 0, (tabItens[[#This Row],[PontoPed]]-tabItens[[#This Row],[Saldo]])/tabItens[[#This Row],[PontoPed]] ) ), 0 )</f>
        <v>0</v>
      </c>
      <c r="BD789" s="311">
        <f>ROUNDDOWN(IF( OR( AND(tabItens[[#This Row],[PontoPed]]&lt;tabItens[[#This Row],[Saldo]],tabItens[[#This Row],[Saldo]]&gt;0), tabItens[[#This Row],[PontoPed]]=0), 99, IF(AND(tabItens[[#This Row],[Saldo]]=0,tabItens[[#This Row],[PontoPed]]&gt;0), 0, (1-tabItens[[#This Row],[PctAb]])*10 ) ),0)</f>
        <v>99</v>
      </c>
      <c r="BE789" s="312">
        <f>MAX(ROUNDDOWN( IF(tabItens[[#This Row],[Abaixo]] &gt; 0,   tabItens[[#This Row],[Abaixo]] + (tabItens[[#This Row],[PontoMês]] * IF( OR( ISBLANK(tabItens[[#This Row],[ATA Nº/ANO]]), tabItens[[#This Row],[ATA Nº/ANO]] = ""),BE$2,BE$1)),0),0),0)</f>
        <v>0</v>
      </c>
      <c r="BF78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89" s="313">
        <f>SUMIF(Consumo!$C$3:$C$862,tabItens[[#This Row],[CÓDIGO]],Consumo!$E$3:$E$862)</f>
        <v>0</v>
      </c>
      <c r="BH789" s="314">
        <f>IF(AND(tabItens[[#This Row],[Pend]] &gt; 0,tabItens[[#This Row],[Consumo]] &lt;&gt; 0), tabItens[[#This Row],[Pend]] / tabItens[[#This Row],[Consumo]], 0 )</f>
        <v>0</v>
      </c>
      <c r="BI789" s="313"/>
      <c r="BJ789" s="313"/>
      <c r="BK789" s="315" t="s">
        <v>907</v>
      </c>
    </row>
    <row r="790" spans="1:63" x14ac:dyDescent="0.3">
      <c r="A790" s="336">
        <v>98733</v>
      </c>
      <c r="B790" s="277" t="s">
        <v>1610</v>
      </c>
      <c r="C790" s="337" t="s">
        <v>31</v>
      </c>
      <c r="D790" s="338">
        <v>134</v>
      </c>
      <c r="E790" s="339"/>
      <c r="F790" s="339"/>
      <c r="G790" s="339" t="s">
        <v>892</v>
      </c>
      <c r="H790" s="281">
        <v>41</v>
      </c>
      <c r="I790" s="340">
        <v>103003</v>
      </c>
      <c r="J790" s="341">
        <v>144.25</v>
      </c>
      <c r="K790" s="342"/>
      <c r="L790" s="285">
        <f>IF(tabItens[[#This Row],[Média]] &gt; 0, tabItens[[#This Row],[QTDE ATUAL]] / tabItens[[#This Row],[Média]],999.9)</f>
        <v>999.9</v>
      </c>
      <c r="M790" s="286">
        <v>0</v>
      </c>
      <c r="N790" s="287">
        <f>tabItens[[#This Row],[VALOR UNIT.]] * tabItens[[#This Row],[LC]]</f>
        <v>0</v>
      </c>
      <c r="O790" s="344"/>
      <c r="P790" s="289"/>
      <c r="Q790" s="345"/>
      <c r="R790" s="343"/>
      <c r="S790" s="346"/>
      <c r="T790" s="292">
        <f>ROUNDDOWN(IFERROR(tabItens[[#This Row],[ATA DT.VALID.]] - $D$1,0) / 30,0)</f>
        <v>-1507</v>
      </c>
      <c r="U790" s="277" t="s">
        <v>1609</v>
      </c>
      <c r="V790" s="293">
        <v>1</v>
      </c>
      <c r="W790" s="294" t="s">
        <v>2111</v>
      </c>
      <c r="X790" s="295">
        <v>58</v>
      </c>
      <c r="Y790" s="296">
        <v>14</v>
      </c>
      <c r="Z790" s="297"/>
      <c r="AA790" s="298"/>
      <c r="AB790" s="299"/>
      <c r="AC790" s="299"/>
      <c r="AD790" s="298"/>
      <c r="AE790" s="299"/>
      <c r="AF790" s="292"/>
      <c r="AG790" s="300" t="s">
        <v>904</v>
      </c>
      <c r="AH790" s="301"/>
      <c r="AI790" s="292">
        <v>0</v>
      </c>
      <c r="AJ790" s="301">
        <v>43613</v>
      </c>
      <c r="AK790" s="301">
        <v>39184</v>
      </c>
      <c r="AL790" s="301">
        <v>43585</v>
      </c>
      <c r="AM790" s="346"/>
      <c r="AN790" s="339"/>
      <c r="AO790" s="302" t="str">
        <f>_xlfn.IFNA(IF(VLOOKUP(tabItens[[#This Row],[CÓDIGO]],tabExcluirDoEstoque[#Data],1,FALSE),"sim",""),"")</f>
        <v/>
      </c>
      <c r="AP790" s="303" t="str">
        <f ca="1">IF(OR(ISBLANK(tabItens[[#This Row],[ATA DT.VALID.]]),tabItens[[#This Row],[ATA DT.VALID.]]="",tabItens[[#This Row],[ATA DT.VALID.]]=" "),"",IF(TYPE(tabItens[[#This Row],[ATA DT.VALID.]])=1,ROUNDUP((tabItens[[#This Row],[ATA DT.VALID.]]-TODAY())/7,0),""))</f>
        <v/>
      </c>
      <c r="AQ790" s="304"/>
      <c r="AR790" s="305">
        <f>IF(ISBLANK(tabItens[[#This Row],[CÓDIGO]]),"",IFERROR(VLOOKUP(tabItens[[#This Row],[CÓDIGO]],Consumo!$C$3:$AC$862,26,FALSE),0))</f>
        <v>0</v>
      </c>
      <c r="AS790" s="306">
        <f>SUMIF(Consumo!$C$3:$C$862,tabItens[[#This Row],[CÓDIGO]],Consumo!$N$3:$N$862) + SUMIF(Consumo!$C$3:$C$862,tabItens[[#This Row],[CÓDIGO]],Consumo!$O$3:$O$862) + SUMIF(Consumo!$C$3:$C$862,tabItens[[#This Row],[CÓDIGO]],Consumo!$P$3:$P$862) + SUMIF(Consumo!$C$3:$C$862,tabItens[[#This Row],[CÓDIGO]],Consumo!$Q$3:$Q$862)</f>
        <v>0</v>
      </c>
      <c r="AT790" s="306">
        <f>SUMIF(Consumo!$C$3:$C$862,tabItens[[#This Row],[CÓDIGO]],Consumo!$Z$3:$Z$862)</f>
        <v>0</v>
      </c>
      <c r="AU790" s="307">
        <f>SUMIF(Consumo!$C$3:$C$862,tabItens[[#This Row],[CÓDIGO]],Consumo!$AA$3:$AA$862)</f>
        <v>0</v>
      </c>
      <c r="AV790" s="308">
        <f>SUMIF(Consumo!$C$3:$C$862,tabItens[[#This Row],[CÓDIGO]],Consumo!$Y$3:$Y$862)</f>
        <v>0</v>
      </c>
      <c r="AW790" s="281">
        <f>tabItens[[#This Row],[QTDE ATUAL]] + tabItens[[#This Row],[RC QTDE]] + tabItens[[#This Row],[AF SALDO]] + tabItens[[#This Row],[Recentes]]</f>
        <v>41</v>
      </c>
      <c r="AX790" s="309">
        <v>1</v>
      </c>
      <c r="AY790" s="309">
        <v>4</v>
      </c>
      <c r="AZ790" s="309">
        <f>IF(ISBLANK(tabItens[[#This Row],[CÓDIGO]]),"",tabItens[[#This Row],[PontoMês]] * (AZ$2+tabItens[[#This Row],[PontoQtM]]))</f>
        <v>4</v>
      </c>
      <c r="BA790" s="308">
        <f>tabItens[[#This Row],[PontoPed]] - tabItens[[#This Row],[Saldo]] + (1/10)</f>
        <v>-36.9</v>
      </c>
      <c r="BB790" s="308">
        <f xml:space="preserve"> tabItens[[#This Row],[PontoMês]] * BB$2 - tabItens[[#This Row],[QTDE ATUAL]] - (1/10)</f>
        <v>-40.1</v>
      </c>
      <c r="BC790" s="310">
        <f>IF( tabItens[[#This Row],[PontoPed]]&gt;0, IF(tabItens[[#This Row],[PontoPed]]&lt;1, 1, IF( tabItens[[#This Row],[Saldo]]&gt;tabItens[[#This Row],[PontoPed]], 0, (tabItens[[#This Row],[PontoPed]]-tabItens[[#This Row],[Saldo]])/tabItens[[#This Row],[PontoPed]] ) ), 0 )</f>
        <v>0</v>
      </c>
      <c r="BD790" s="311">
        <f>ROUNDDOWN(IF( OR( AND(tabItens[[#This Row],[PontoPed]]&lt;tabItens[[#This Row],[Saldo]],tabItens[[#This Row],[Saldo]]&gt;0), tabItens[[#This Row],[PontoPed]]=0), 99, IF(AND(tabItens[[#This Row],[Saldo]]=0,tabItens[[#This Row],[PontoPed]]&gt;0), 0, (1-tabItens[[#This Row],[PctAb]])*10 ) ),0)</f>
        <v>99</v>
      </c>
      <c r="BE790" s="312">
        <f>MAX(ROUNDDOWN( IF(tabItens[[#This Row],[Abaixo]] &gt; 0,   tabItens[[#This Row],[Abaixo]] + (tabItens[[#This Row],[PontoMês]] * IF( OR( ISBLANK(tabItens[[#This Row],[ATA Nº/ANO]]), tabItens[[#This Row],[ATA Nº/ANO]] = ""),BE$2,BE$1)),0),0),0)</f>
        <v>0</v>
      </c>
      <c r="BF79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0" s="313">
        <f>SUMIF(Consumo!$C$3:$C$862,tabItens[[#This Row],[CÓDIGO]],Consumo!$E$3:$E$862)</f>
        <v>0</v>
      </c>
      <c r="BH790" s="314">
        <f>IF(AND(tabItens[[#This Row],[Pend]] &gt; 0,tabItens[[#This Row],[Consumo]] &lt;&gt; 0), tabItens[[#This Row],[Pend]] / tabItens[[#This Row],[Consumo]], 0 )</f>
        <v>0</v>
      </c>
      <c r="BI790" s="313"/>
      <c r="BJ790" s="313"/>
      <c r="BK790" s="315" t="s">
        <v>907</v>
      </c>
    </row>
    <row r="791" spans="1:63" x14ac:dyDescent="0.3">
      <c r="A791" s="336">
        <v>98734</v>
      </c>
      <c r="B791" s="277" t="s">
        <v>1611</v>
      </c>
      <c r="C791" s="337" t="s">
        <v>31</v>
      </c>
      <c r="D791" s="338">
        <v>134</v>
      </c>
      <c r="E791" s="339"/>
      <c r="F791" s="339"/>
      <c r="G791" s="339" t="s">
        <v>892</v>
      </c>
      <c r="H791" s="281">
        <v>36</v>
      </c>
      <c r="I791" s="340">
        <v>103003</v>
      </c>
      <c r="J791" s="341">
        <v>160.98412999999999</v>
      </c>
      <c r="K791" s="342"/>
      <c r="L791" s="285">
        <f>IF(tabItens[[#This Row],[Média]] &gt; 0, tabItens[[#This Row],[QTDE ATUAL]] / tabItens[[#This Row],[Média]],999.9)</f>
        <v>999.9</v>
      </c>
      <c r="M791" s="286">
        <v>0</v>
      </c>
      <c r="N791" s="287">
        <f>tabItens[[#This Row],[VALOR UNIT.]] * tabItens[[#This Row],[LC]]</f>
        <v>0</v>
      </c>
      <c r="O791" s="344"/>
      <c r="P791" s="289"/>
      <c r="Q791" s="345"/>
      <c r="R791" s="343"/>
      <c r="S791" s="346"/>
      <c r="T791" s="292">
        <f>ROUNDDOWN(IFERROR(tabItens[[#This Row],[ATA DT.VALID.]] - $D$1,0) / 30,0)</f>
        <v>-1507</v>
      </c>
      <c r="U791" s="277" t="s">
        <v>1609</v>
      </c>
      <c r="V791" s="293">
        <v>1</v>
      </c>
      <c r="W791" s="294" t="s">
        <v>2111</v>
      </c>
      <c r="X791" s="295">
        <v>58</v>
      </c>
      <c r="Y791" s="296">
        <v>14</v>
      </c>
      <c r="Z791" s="297"/>
      <c r="AA791" s="298"/>
      <c r="AB791" s="299"/>
      <c r="AC791" s="299"/>
      <c r="AD791" s="298"/>
      <c r="AE791" s="299"/>
      <c r="AF791" s="292"/>
      <c r="AG791" s="300" t="s">
        <v>904</v>
      </c>
      <c r="AH791" s="301"/>
      <c r="AI791" s="292">
        <v>0</v>
      </c>
      <c r="AJ791" s="301">
        <v>43619</v>
      </c>
      <c r="AK791" s="301">
        <v>39184</v>
      </c>
      <c r="AL791" s="301">
        <v>43585</v>
      </c>
      <c r="AM791" s="346"/>
      <c r="AN791" s="339"/>
      <c r="AO791" s="302" t="str">
        <f>_xlfn.IFNA(IF(VLOOKUP(tabItens[[#This Row],[CÓDIGO]],tabExcluirDoEstoque[#Data],1,FALSE),"sim",""),"")</f>
        <v/>
      </c>
      <c r="AP791" s="303" t="str">
        <f ca="1">IF(OR(ISBLANK(tabItens[[#This Row],[ATA DT.VALID.]]),tabItens[[#This Row],[ATA DT.VALID.]]="",tabItens[[#This Row],[ATA DT.VALID.]]=" "),"",IF(TYPE(tabItens[[#This Row],[ATA DT.VALID.]])=1,ROUNDUP((tabItens[[#This Row],[ATA DT.VALID.]]-TODAY())/7,0),""))</f>
        <v/>
      </c>
      <c r="AQ791" s="304"/>
      <c r="AR791" s="305">
        <f>IF(ISBLANK(tabItens[[#This Row],[CÓDIGO]]),"",IFERROR(VLOOKUP(tabItens[[#This Row],[CÓDIGO]],Consumo!$C$3:$AC$862,26,FALSE),0))</f>
        <v>0</v>
      </c>
      <c r="AS791" s="306">
        <f>SUMIF(Consumo!$C$3:$C$862,tabItens[[#This Row],[CÓDIGO]],Consumo!$N$3:$N$862) + SUMIF(Consumo!$C$3:$C$862,tabItens[[#This Row],[CÓDIGO]],Consumo!$O$3:$O$862) + SUMIF(Consumo!$C$3:$C$862,tabItens[[#This Row],[CÓDIGO]],Consumo!$P$3:$P$862) + SUMIF(Consumo!$C$3:$C$862,tabItens[[#This Row],[CÓDIGO]],Consumo!$Q$3:$Q$862)</f>
        <v>0</v>
      </c>
      <c r="AT791" s="306">
        <f>SUMIF(Consumo!$C$3:$C$862,tabItens[[#This Row],[CÓDIGO]],Consumo!$Z$3:$Z$862)</f>
        <v>0</v>
      </c>
      <c r="AU791" s="307">
        <f>SUMIF(Consumo!$C$3:$C$862,tabItens[[#This Row],[CÓDIGO]],Consumo!$AA$3:$AA$862)</f>
        <v>0</v>
      </c>
      <c r="AV791" s="308">
        <f>SUMIF(Consumo!$C$3:$C$862,tabItens[[#This Row],[CÓDIGO]],Consumo!$Y$3:$Y$862)</f>
        <v>0</v>
      </c>
      <c r="AW791" s="281">
        <f>tabItens[[#This Row],[QTDE ATUAL]] + tabItens[[#This Row],[RC QTDE]] + tabItens[[#This Row],[AF SALDO]] + tabItens[[#This Row],[Recentes]]</f>
        <v>36</v>
      </c>
      <c r="AX791" s="309">
        <v>1</v>
      </c>
      <c r="AY791" s="309">
        <v>4</v>
      </c>
      <c r="AZ791" s="309">
        <f>IF(ISBLANK(tabItens[[#This Row],[CÓDIGO]]),"",tabItens[[#This Row],[PontoMês]] * (AZ$2+tabItens[[#This Row],[PontoQtM]]))</f>
        <v>4</v>
      </c>
      <c r="BA791" s="308">
        <f>tabItens[[#This Row],[PontoPed]] - tabItens[[#This Row],[Saldo]] + (1/10)</f>
        <v>-31.9</v>
      </c>
      <c r="BB791" s="308">
        <f xml:space="preserve"> tabItens[[#This Row],[PontoMês]] * BB$2 - tabItens[[#This Row],[QTDE ATUAL]] - (1/10)</f>
        <v>-35.1</v>
      </c>
      <c r="BC791" s="310">
        <f>IF( tabItens[[#This Row],[PontoPed]]&gt;0, IF(tabItens[[#This Row],[PontoPed]]&lt;1, 1, IF( tabItens[[#This Row],[Saldo]]&gt;tabItens[[#This Row],[PontoPed]], 0, (tabItens[[#This Row],[PontoPed]]-tabItens[[#This Row],[Saldo]])/tabItens[[#This Row],[PontoPed]] ) ), 0 )</f>
        <v>0</v>
      </c>
      <c r="BD791" s="311">
        <f>ROUNDDOWN(IF( OR( AND(tabItens[[#This Row],[PontoPed]]&lt;tabItens[[#This Row],[Saldo]],tabItens[[#This Row],[Saldo]]&gt;0), tabItens[[#This Row],[PontoPed]]=0), 99, IF(AND(tabItens[[#This Row],[Saldo]]=0,tabItens[[#This Row],[PontoPed]]&gt;0), 0, (1-tabItens[[#This Row],[PctAb]])*10 ) ),0)</f>
        <v>99</v>
      </c>
      <c r="BE791" s="312">
        <f>MAX(ROUNDDOWN( IF(tabItens[[#This Row],[Abaixo]] &gt; 0,   tabItens[[#This Row],[Abaixo]] + (tabItens[[#This Row],[PontoMês]] * IF( OR( ISBLANK(tabItens[[#This Row],[ATA Nº/ANO]]), tabItens[[#This Row],[ATA Nº/ANO]] = ""),BE$2,BE$1)),0),0),0)</f>
        <v>0</v>
      </c>
      <c r="BF79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1" s="313">
        <f>SUMIF(Consumo!$C$3:$C$862,tabItens[[#This Row],[CÓDIGO]],Consumo!$E$3:$E$862)</f>
        <v>0</v>
      </c>
      <c r="BH791" s="314">
        <f>IF(AND(tabItens[[#This Row],[Pend]] &gt; 0,tabItens[[#This Row],[Consumo]] &lt;&gt; 0), tabItens[[#This Row],[Pend]] / tabItens[[#This Row],[Consumo]], 0 )</f>
        <v>0</v>
      </c>
      <c r="BI791" s="313"/>
      <c r="BJ791" s="313"/>
      <c r="BK791" s="315" t="s">
        <v>907</v>
      </c>
    </row>
    <row r="792" spans="1:63" x14ac:dyDescent="0.3">
      <c r="A792" s="336">
        <v>106038</v>
      </c>
      <c r="B792" s="277" t="s">
        <v>1669</v>
      </c>
      <c r="C792" s="337" t="s">
        <v>264</v>
      </c>
      <c r="D792" s="338">
        <v>7.85</v>
      </c>
      <c r="E792" s="339"/>
      <c r="F792" s="339"/>
      <c r="G792" s="339" t="s">
        <v>892</v>
      </c>
      <c r="H792" s="281">
        <v>0</v>
      </c>
      <c r="I792" s="340">
        <v>103003</v>
      </c>
      <c r="J792" s="341">
        <v>7.85</v>
      </c>
      <c r="K792" s="342">
        <v>80</v>
      </c>
      <c r="L792" s="285">
        <f>IF(tabItens[[#This Row],[Média]] &gt; 0, tabItens[[#This Row],[QTDE ATUAL]] / tabItens[[#This Row],[Média]],999.9)</f>
        <v>0</v>
      </c>
      <c r="M792" s="286">
        <v>0</v>
      </c>
      <c r="N792" s="287">
        <f>tabItens[[#This Row],[VALOR UNIT.]] * tabItens[[#This Row],[LC]]</f>
        <v>0</v>
      </c>
      <c r="O792" s="344"/>
      <c r="P792" s="289"/>
      <c r="Q792" s="345"/>
      <c r="R792" s="343"/>
      <c r="S792" s="346"/>
      <c r="T792" s="292">
        <f>ROUNDDOWN(IFERROR(tabItens[[#This Row],[ATA DT.VALID.]] - $D$1,0) / 30,0)</f>
        <v>-1507</v>
      </c>
      <c r="U792" s="277" t="s">
        <v>1670</v>
      </c>
      <c r="V792" s="293">
        <v>1</v>
      </c>
      <c r="W792" s="294" t="s">
        <v>2113</v>
      </c>
      <c r="X792" s="295">
        <v>60</v>
      </c>
      <c r="Y792" s="296">
        <v>21</v>
      </c>
      <c r="Z792" s="297">
        <v>2239</v>
      </c>
      <c r="AA792" s="298">
        <v>2023</v>
      </c>
      <c r="AB792" s="299">
        <v>700</v>
      </c>
      <c r="AC792" s="299"/>
      <c r="AD792" s="298"/>
      <c r="AE792" s="299"/>
      <c r="AF792" s="292"/>
      <c r="AG792" s="300" t="s">
        <v>904</v>
      </c>
      <c r="AH792" s="301"/>
      <c r="AI792" s="292">
        <v>26</v>
      </c>
      <c r="AJ792" s="301">
        <v>44365</v>
      </c>
      <c r="AK792" s="301">
        <v>39554</v>
      </c>
      <c r="AL792" s="301">
        <v>44176</v>
      </c>
      <c r="AM792" s="346"/>
      <c r="AN792" s="339"/>
      <c r="AO792" s="302" t="str">
        <f>_xlfn.IFNA(IF(VLOOKUP(tabItens[[#This Row],[CÓDIGO]],tabExcluirDoEstoque[#Data],1,FALSE),"sim",""),"")</f>
        <v/>
      </c>
      <c r="AP792" s="303" t="str">
        <f ca="1">IF(OR(ISBLANK(tabItens[[#This Row],[ATA DT.VALID.]]),tabItens[[#This Row],[ATA DT.VALID.]]="",tabItens[[#This Row],[ATA DT.VALID.]]=" "),"",IF(TYPE(tabItens[[#This Row],[ATA DT.VALID.]])=1,ROUNDUP((tabItens[[#This Row],[ATA DT.VALID.]]-TODAY())/7,0),""))</f>
        <v/>
      </c>
      <c r="AQ792" s="304">
        <v>0</v>
      </c>
      <c r="AR792" s="305" t="str">
        <f>IF(ISBLANK(tabItens[[#This Row],[CÓDIGO]]),"",IFERROR(VLOOKUP(tabItens[[#This Row],[CÓDIGO]],Consumo!$C$3:$AC$862,26,FALSE),0))</f>
        <v>12.2022</v>
      </c>
      <c r="AS792" s="306">
        <f>SUMIF(Consumo!$C$3:$C$862,tabItens[[#This Row],[CÓDIGO]],Consumo!$N$3:$N$862) + SUMIF(Consumo!$C$3:$C$862,tabItens[[#This Row],[CÓDIGO]],Consumo!$O$3:$O$862) + SUMIF(Consumo!$C$3:$C$862,tabItens[[#This Row],[CÓDIGO]],Consumo!$P$3:$P$862) + SUMIF(Consumo!$C$3:$C$862,tabItens[[#This Row],[CÓDIGO]],Consumo!$Q$3:$Q$862)</f>
        <v>0</v>
      </c>
      <c r="AT792" s="306">
        <f>SUMIF(Consumo!$C$3:$C$862,tabItens[[#This Row],[CÓDIGO]],Consumo!$Z$3:$Z$862)</f>
        <v>100</v>
      </c>
      <c r="AU792" s="307">
        <f>SUMIF(Consumo!$C$3:$C$862,tabItens[[#This Row],[CÓDIGO]],Consumo!$AA$3:$AA$862)</f>
        <v>80</v>
      </c>
      <c r="AV792" s="308">
        <f>SUMIF(Consumo!$C$3:$C$862,tabItens[[#This Row],[CÓDIGO]],Consumo!$Y$3:$Y$862)</f>
        <v>6.083333333333333</v>
      </c>
      <c r="AW792" s="281">
        <f>tabItens[[#This Row],[QTDE ATUAL]] + tabItens[[#This Row],[RC QTDE]] + tabItens[[#This Row],[AF SALDO]] + tabItens[[#This Row],[Recentes]]</f>
        <v>700</v>
      </c>
      <c r="AX792" s="309">
        <v>35</v>
      </c>
      <c r="AY792" s="309">
        <v>4</v>
      </c>
      <c r="AZ792" s="309">
        <f>IF(ISBLANK(tabItens[[#This Row],[CÓDIGO]]),"",tabItens[[#This Row],[PontoMês]] * (AZ$2+tabItens[[#This Row],[PontoQtM]]))</f>
        <v>140</v>
      </c>
      <c r="BA792" s="308">
        <f>tabItens[[#This Row],[PontoPed]] - tabItens[[#This Row],[Saldo]] + (1/10)</f>
        <v>-559.9</v>
      </c>
      <c r="BB792" s="308">
        <f xml:space="preserve"> tabItens[[#This Row],[PontoMês]] * BB$2 - tabItens[[#This Row],[QTDE ATUAL]] - (1/10)</f>
        <v>34.9</v>
      </c>
      <c r="BC792" s="310">
        <f>IF( tabItens[[#This Row],[PontoPed]]&gt;0, IF(tabItens[[#This Row],[PontoPed]]&lt;1, 1, IF( tabItens[[#This Row],[Saldo]]&gt;tabItens[[#This Row],[PontoPed]], 0, (tabItens[[#This Row],[PontoPed]]-tabItens[[#This Row],[Saldo]])/tabItens[[#This Row],[PontoPed]] ) ), 0 )</f>
        <v>0</v>
      </c>
      <c r="BD792" s="311">
        <f>ROUNDDOWN(IF( OR( AND(tabItens[[#This Row],[PontoPed]]&lt;tabItens[[#This Row],[Saldo]],tabItens[[#This Row],[Saldo]]&gt;0), tabItens[[#This Row],[PontoPed]]=0), 99, IF(AND(tabItens[[#This Row],[Saldo]]=0,tabItens[[#This Row],[PontoPed]]&gt;0), 0, (1-tabItens[[#This Row],[PctAb]])*10 ) ),0)</f>
        <v>99</v>
      </c>
      <c r="BE792" s="312">
        <f>MAX(ROUNDDOWN( IF(tabItens[[#This Row],[Abaixo]] &gt; 0,   tabItens[[#This Row],[Abaixo]] + (tabItens[[#This Row],[PontoMês]] * IF( OR( ISBLANK(tabItens[[#This Row],[ATA Nº/ANO]]), tabItens[[#This Row],[ATA Nº/ANO]] = ""),BE$2,BE$1)),0),0),0)</f>
        <v>0</v>
      </c>
      <c r="BF79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2" s="313">
        <f>SUMIF(Consumo!$C$3:$C$862,tabItens[[#This Row],[CÓDIGO]],Consumo!$E$3:$E$862)</f>
        <v>20</v>
      </c>
      <c r="BH792" s="314">
        <f>IF(AND(tabItens[[#This Row],[Pend]] &gt; 0,tabItens[[#This Row],[Consumo]] &lt;&gt; 0), tabItens[[#This Row],[Pend]] / tabItens[[#This Row],[Consumo]], 0 )</f>
        <v>0.2</v>
      </c>
      <c r="BI792" s="313"/>
      <c r="BJ792" s="313"/>
      <c r="BK792" s="315" t="s">
        <v>907</v>
      </c>
    </row>
    <row r="793" spans="1:63" x14ac:dyDescent="0.3">
      <c r="A793" s="336">
        <v>136564</v>
      </c>
      <c r="B793" s="277" t="s">
        <v>1963</v>
      </c>
      <c r="C793" s="337" t="s">
        <v>273</v>
      </c>
      <c r="D793" s="338">
        <v>2.7</v>
      </c>
      <c r="E793" s="339"/>
      <c r="F793" s="339"/>
      <c r="G793" s="339" t="s">
        <v>892</v>
      </c>
      <c r="H793" s="281">
        <v>13115</v>
      </c>
      <c r="I793" s="340">
        <v>103003</v>
      </c>
      <c r="J793" s="341">
        <v>2.7</v>
      </c>
      <c r="K793" s="342">
        <v>23180</v>
      </c>
      <c r="L793" s="285">
        <f>IF(tabItens[[#This Row],[Média]] &gt; 0, tabItens[[#This Row],[QTDE ATUAL]] / tabItens[[#This Row],[Média]],999.9)</f>
        <v>4.6909090909090905</v>
      </c>
      <c r="M793" s="286">
        <v>0</v>
      </c>
      <c r="N793" s="287">
        <f>tabItens[[#This Row],[VALOR UNIT.]] * tabItens[[#This Row],[LC]]</f>
        <v>0</v>
      </c>
      <c r="O793" s="344"/>
      <c r="P793" s="289"/>
      <c r="Q793" s="345"/>
      <c r="R793" s="343"/>
      <c r="S793" s="346"/>
      <c r="T793" s="292">
        <f>ROUNDDOWN(IFERROR(tabItens[[#This Row],[ATA DT.VALID.]] - $D$1,0) / 30,0)</f>
        <v>-1507</v>
      </c>
      <c r="U793" s="277" t="s">
        <v>1670</v>
      </c>
      <c r="V793" s="293">
        <v>1</v>
      </c>
      <c r="W793" s="294" t="s">
        <v>2113</v>
      </c>
      <c r="X793" s="295">
        <v>60</v>
      </c>
      <c r="Y793" s="296">
        <v>21</v>
      </c>
      <c r="Z793" s="297">
        <v>2773</v>
      </c>
      <c r="AA793" s="298">
        <v>2023</v>
      </c>
      <c r="AB793" s="299">
        <v>1220</v>
      </c>
      <c r="AC793" s="299"/>
      <c r="AD793" s="298"/>
      <c r="AE793" s="299"/>
      <c r="AF793" s="292"/>
      <c r="AG793" s="300" t="s">
        <v>904</v>
      </c>
      <c r="AH793" s="301"/>
      <c r="AI793" s="292">
        <v>11184</v>
      </c>
      <c r="AJ793" s="301">
        <v>44809</v>
      </c>
      <c r="AK793" s="301">
        <v>43521</v>
      </c>
      <c r="AL793" s="301">
        <v>44803</v>
      </c>
      <c r="AM793" s="346"/>
      <c r="AN793" s="339"/>
      <c r="AO793" s="302" t="str">
        <f>_xlfn.IFNA(IF(VLOOKUP(tabItens[[#This Row],[CÓDIGO]],tabExcluirDoEstoque[#Data],1,FALSE),"sim",""),"")</f>
        <v/>
      </c>
      <c r="AP793" s="303" t="str">
        <f ca="1">IF(OR(ISBLANK(tabItens[[#This Row],[ATA DT.VALID.]]),tabItens[[#This Row],[ATA DT.VALID.]]="",tabItens[[#This Row],[ATA DT.VALID.]]=" "),"",IF(TYPE(tabItens[[#This Row],[ATA DT.VALID.]])=1,ROUNDUP((tabItens[[#This Row],[ATA DT.VALID.]]-TODAY())/7,0),""))</f>
        <v/>
      </c>
      <c r="AQ793" s="304"/>
      <c r="AR793" s="305" t="str">
        <f>IF(ISBLANK(tabItens[[#This Row],[CÓDIGO]]),"",IFERROR(VLOOKUP(tabItens[[#This Row],[CÓDIGO]],Consumo!$C$3:$AC$862,26,FALSE),0))</f>
        <v>08.2023</v>
      </c>
      <c r="AS793" s="306">
        <f>SUMIF(Consumo!$C$3:$C$862,tabItens[[#This Row],[CÓDIGO]],Consumo!$N$3:$N$862) + SUMIF(Consumo!$C$3:$C$862,tabItens[[#This Row],[CÓDIGO]],Consumo!$O$3:$O$862) + SUMIF(Consumo!$C$3:$C$862,tabItens[[#This Row],[CÓDIGO]],Consumo!$P$3:$P$862) + SUMIF(Consumo!$C$3:$C$862,tabItens[[#This Row],[CÓDIGO]],Consumo!$Q$3:$Q$862)</f>
        <v>9455</v>
      </c>
      <c r="AT793" s="306">
        <f>SUMIF(Consumo!$C$3:$C$862,tabItens[[#This Row],[CÓDIGO]],Consumo!$Z$3:$Z$862)</f>
        <v>33550</v>
      </c>
      <c r="AU793" s="307">
        <f>SUMIF(Consumo!$C$3:$C$862,tabItens[[#This Row],[CÓDIGO]],Consumo!$AA$3:$AA$862)</f>
        <v>4880</v>
      </c>
      <c r="AV793" s="308">
        <f>SUMIF(Consumo!$C$3:$C$862,tabItens[[#This Row],[CÓDIGO]],Consumo!$Y$3:$Y$862)</f>
        <v>2795.8333333333335</v>
      </c>
      <c r="AW793" s="281">
        <f>tabItens[[#This Row],[QTDE ATUAL]] + tabItens[[#This Row],[RC QTDE]] + tabItens[[#This Row],[AF SALDO]] + tabItens[[#This Row],[Recentes]]</f>
        <v>14335</v>
      </c>
      <c r="AX793" s="309">
        <v>1466</v>
      </c>
      <c r="AY793" s="309">
        <v>4</v>
      </c>
      <c r="AZ793" s="309">
        <f>IF(ISBLANK(tabItens[[#This Row],[CÓDIGO]]),"",tabItens[[#This Row],[PontoMês]] * (AZ$2+tabItens[[#This Row],[PontoQtM]]))</f>
        <v>5864</v>
      </c>
      <c r="BA793" s="308">
        <f>tabItens[[#This Row],[PontoPed]] - tabItens[[#This Row],[Saldo]] + (1/10)</f>
        <v>-8470.9</v>
      </c>
      <c r="BB793" s="308">
        <f xml:space="preserve"> tabItens[[#This Row],[PontoMês]] * BB$2 - tabItens[[#This Row],[QTDE ATUAL]] - (1/10)</f>
        <v>-11649.1</v>
      </c>
      <c r="BC793" s="310">
        <f>IF( tabItens[[#This Row],[PontoPed]]&gt;0, IF(tabItens[[#This Row],[PontoPed]]&lt;1, 1, IF( tabItens[[#This Row],[Saldo]]&gt;tabItens[[#This Row],[PontoPed]], 0, (tabItens[[#This Row],[PontoPed]]-tabItens[[#This Row],[Saldo]])/tabItens[[#This Row],[PontoPed]] ) ), 0 )</f>
        <v>0</v>
      </c>
      <c r="BD793" s="311">
        <f>ROUNDDOWN(IF( OR( AND(tabItens[[#This Row],[PontoPed]]&lt;tabItens[[#This Row],[Saldo]],tabItens[[#This Row],[Saldo]]&gt;0), tabItens[[#This Row],[PontoPed]]=0), 99, IF(AND(tabItens[[#This Row],[Saldo]]=0,tabItens[[#This Row],[PontoPed]]&gt;0), 0, (1-tabItens[[#This Row],[PctAb]])*10 ) ),0)</f>
        <v>99</v>
      </c>
      <c r="BE793" s="312">
        <f>MAX(ROUNDDOWN( IF(tabItens[[#This Row],[Abaixo]] &gt; 0,   tabItens[[#This Row],[Abaixo]] + (tabItens[[#This Row],[PontoMês]] * IF( OR( ISBLANK(tabItens[[#This Row],[ATA Nº/ANO]]), tabItens[[#This Row],[ATA Nº/ANO]] = ""),BE$2,BE$1)),0),0),0)</f>
        <v>0</v>
      </c>
      <c r="BF79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3" s="313">
        <f>SUMIF(Consumo!$C$3:$C$862,tabItens[[#This Row],[CÓDIGO]],Consumo!$E$3:$E$862)</f>
        <v>0</v>
      </c>
      <c r="BH793" s="314">
        <f>IF(AND(tabItens[[#This Row],[Pend]] &gt; 0,tabItens[[#This Row],[Consumo]] &lt;&gt; 0), tabItens[[#This Row],[Pend]] / tabItens[[#This Row],[Consumo]], 0 )</f>
        <v>0</v>
      </c>
      <c r="BI793" s="313"/>
      <c r="BJ793" s="313"/>
      <c r="BK793" s="315" t="s">
        <v>907</v>
      </c>
    </row>
    <row r="794" spans="1:63" x14ac:dyDescent="0.3">
      <c r="A794" s="336">
        <v>27761</v>
      </c>
      <c r="B794" s="277" t="s">
        <v>1269</v>
      </c>
      <c r="C794" s="337" t="s">
        <v>346</v>
      </c>
      <c r="D794" s="338">
        <v>27.76</v>
      </c>
      <c r="E794" s="339"/>
      <c r="F794" s="339"/>
      <c r="G794" s="339" t="s">
        <v>892</v>
      </c>
      <c r="H794" s="281">
        <v>52</v>
      </c>
      <c r="I794" s="340">
        <v>103003</v>
      </c>
      <c r="J794" s="341">
        <v>27.76</v>
      </c>
      <c r="K794" s="342">
        <v>2</v>
      </c>
      <c r="L794" s="285">
        <f>IF(tabItens[[#This Row],[Média]] &gt; 0, tabItens[[#This Row],[QTDE ATUAL]] / tabItens[[#This Row],[Média]],999.9)</f>
        <v>624</v>
      </c>
      <c r="M794" s="286">
        <v>0</v>
      </c>
      <c r="N794" s="287">
        <f>tabItens[[#This Row],[VALOR UNIT.]] * tabItens[[#This Row],[LC]]</f>
        <v>0</v>
      </c>
      <c r="O794" s="344"/>
      <c r="P794" s="289"/>
      <c r="Q794" s="345"/>
      <c r="R794" s="343"/>
      <c r="S794" s="346"/>
      <c r="T794" s="292">
        <f>ROUNDDOWN(IFERROR(tabItens[[#This Row],[ATA DT.VALID.]] - $D$1,0) / 30,0)</f>
        <v>-1507</v>
      </c>
      <c r="U794" s="277" t="s">
        <v>1083</v>
      </c>
      <c r="V794" s="293">
        <v>1</v>
      </c>
      <c r="W794" s="294" t="s">
        <v>2105</v>
      </c>
      <c r="X794" s="295">
        <v>61</v>
      </c>
      <c r="Y794" s="296">
        <v>2</v>
      </c>
      <c r="Z794" s="297"/>
      <c r="AA794" s="298"/>
      <c r="AB794" s="299"/>
      <c r="AC794" s="299"/>
      <c r="AD794" s="298"/>
      <c r="AE794" s="299"/>
      <c r="AF794" s="292"/>
      <c r="AG794" s="300" t="s">
        <v>904</v>
      </c>
      <c r="AH794" s="301"/>
      <c r="AI794" s="292">
        <v>0</v>
      </c>
      <c r="AJ794" s="301">
        <v>42647</v>
      </c>
      <c r="AK794" s="301" t="s">
        <v>892</v>
      </c>
      <c r="AL794" s="301">
        <v>42635</v>
      </c>
      <c r="AM794" s="346"/>
      <c r="AN794" s="339"/>
      <c r="AO794" s="302" t="str">
        <f>_xlfn.IFNA(IF(VLOOKUP(tabItens[[#This Row],[CÓDIGO]],tabExcluirDoEstoque[#Data],1,FALSE),"sim",""),"")</f>
        <v/>
      </c>
      <c r="AP794" s="303" t="str">
        <f ca="1">IF(OR(ISBLANK(tabItens[[#This Row],[ATA DT.VALID.]]),tabItens[[#This Row],[ATA DT.VALID.]]="",tabItens[[#This Row],[ATA DT.VALID.]]=" "),"",IF(TYPE(tabItens[[#This Row],[ATA DT.VALID.]])=1,ROUNDUP((tabItens[[#This Row],[ATA DT.VALID.]]-TODAY())/7,0),""))</f>
        <v/>
      </c>
      <c r="AQ794" s="304"/>
      <c r="AR794" s="305" t="str">
        <f>IF(ISBLANK(tabItens[[#This Row],[CÓDIGO]]),"",IFERROR(VLOOKUP(tabItens[[#This Row],[CÓDIGO]],Consumo!$C$3:$AC$862,26,FALSE),0))</f>
        <v>06.2023</v>
      </c>
      <c r="AS794" s="306">
        <f>SUMIF(Consumo!$C$3:$C$862,tabItens[[#This Row],[CÓDIGO]],Consumo!$N$3:$N$862) + SUMIF(Consumo!$C$3:$C$862,tabItens[[#This Row],[CÓDIGO]],Consumo!$O$3:$O$862) + SUMIF(Consumo!$C$3:$C$862,tabItens[[#This Row],[CÓDIGO]],Consumo!$P$3:$P$862) + SUMIF(Consumo!$C$3:$C$862,tabItens[[#This Row],[CÓDIGO]],Consumo!$Q$3:$Q$862)</f>
        <v>2</v>
      </c>
      <c r="AT794" s="306">
        <f>SUMIF(Consumo!$C$3:$C$862,tabItens[[#This Row],[CÓDIGO]],Consumo!$Z$3:$Z$862)</f>
        <v>2</v>
      </c>
      <c r="AU794" s="307">
        <f>SUMIF(Consumo!$C$3:$C$862,tabItens[[#This Row],[CÓDIGO]],Consumo!$AA$3:$AA$862)</f>
        <v>2</v>
      </c>
      <c r="AV794" s="308">
        <f>SUMIF(Consumo!$C$3:$C$862,tabItens[[#This Row],[CÓDIGO]],Consumo!$Y$3:$Y$862)</f>
        <v>8.3333333333333329E-2</v>
      </c>
      <c r="AW794" s="281">
        <f>tabItens[[#This Row],[QTDE ATUAL]] + tabItens[[#This Row],[RC QTDE]] + tabItens[[#This Row],[AF SALDO]] + tabItens[[#This Row],[Recentes]]</f>
        <v>52</v>
      </c>
      <c r="AX794" s="309">
        <v>0</v>
      </c>
      <c r="AY794" s="309">
        <v>4</v>
      </c>
      <c r="AZ794" s="309">
        <f>IF(ISBLANK(tabItens[[#This Row],[CÓDIGO]]),"",tabItens[[#This Row],[PontoMês]] * (AZ$2+tabItens[[#This Row],[PontoQtM]]))</f>
        <v>0</v>
      </c>
      <c r="BA794" s="308">
        <f>tabItens[[#This Row],[PontoPed]] - tabItens[[#This Row],[Saldo]] + (1/10)</f>
        <v>-51.9</v>
      </c>
      <c r="BB794" s="308">
        <f xml:space="preserve"> tabItens[[#This Row],[PontoMês]] * BB$2 - tabItens[[#This Row],[QTDE ATUAL]] - (1/10)</f>
        <v>-52.1</v>
      </c>
      <c r="BC794" s="310">
        <f>IF( tabItens[[#This Row],[PontoPed]]&gt;0, IF(tabItens[[#This Row],[PontoPed]]&lt;1, 1, IF( tabItens[[#This Row],[Saldo]]&gt;tabItens[[#This Row],[PontoPed]], 0, (tabItens[[#This Row],[PontoPed]]-tabItens[[#This Row],[Saldo]])/tabItens[[#This Row],[PontoPed]] ) ), 0 )</f>
        <v>0</v>
      </c>
      <c r="BD794" s="311">
        <f>ROUNDDOWN(IF( OR( AND(tabItens[[#This Row],[PontoPed]]&lt;tabItens[[#This Row],[Saldo]],tabItens[[#This Row],[Saldo]]&gt;0), tabItens[[#This Row],[PontoPed]]=0), 99, IF(AND(tabItens[[#This Row],[Saldo]]=0,tabItens[[#This Row],[PontoPed]]&gt;0), 0, (1-tabItens[[#This Row],[PctAb]])*10 ) ),0)</f>
        <v>99</v>
      </c>
      <c r="BE794" s="312">
        <f>MAX(ROUNDDOWN( IF(tabItens[[#This Row],[Abaixo]] &gt; 0,   tabItens[[#This Row],[Abaixo]] + (tabItens[[#This Row],[PontoMês]] * IF( OR( ISBLANK(tabItens[[#This Row],[ATA Nº/ANO]]), tabItens[[#This Row],[ATA Nº/ANO]] = ""),BE$2,BE$1)),0),0),0)</f>
        <v>0</v>
      </c>
      <c r="BF79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4" s="313">
        <f>SUMIF(Consumo!$C$3:$C$862,tabItens[[#This Row],[CÓDIGO]],Consumo!$E$3:$E$862)</f>
        <v>0</v>
      </c>
      <c r="BH794" s="314">
        <f>IF(AND(tabItens[[#This Row],[Pend]] &gt; 0,tabItens[[#This Row],[Consumo]] &lt;&gt; 0), tabItens[[#This Row],[Pend]] / tabItens[[#This Row],[Consumo]], 0 )</f>
        <v>0</v>
      </c>
      <c r="BI794" s="313"/>
      <c r="BJ794" s="313"/>
      <c r="BK794" s="315" t="s">
        <v>907</v>
      </c>
    </row>
    <row r="795" spans="1:63" x14ac:dyDescent="0.3">
      <c r="A795" s="336">
        <v>27764</v>
      </c>
      <c r="B795" s="277" t="s">
        <v>1270</v>
      </c>
      <c r="C795" s="337" t="s">
        <v>273</v>
      </c>
      <c r="D795" s="338">
        <v>2.58</v>
      </c>
      <c r="E795" s="339"/>
      <c r="F795" s="339"/>
      <c r="G795" s="339" t="s">
        <v>892</v>
      </c>
      <c r="H795" s="281">
        <v>560</v>
      </c>
      <c r="I795" s="340">
        <v>103003</v>
      </c>
      <c r="J795" s="341">
        <v>2.58</v>
      </c>
      <c r="K795" s="342"/>
      <c r="L795" s="285">
        <f>IF(tabItens[[#This Row],[Média]] &gt; 0, tabItens[[#This Row],[QTDE ATUAL]] / tabItens[[#This Row],[Média]],999.9)</f>
        <v>999.9</v>
      </c>
      <c r="M795" s="286">
        <v>0</v>
      </c>
      <c r="N795" s="287">
        <f>tabItens[[#This Row],[VALOR UNIT.]] * tabItens[[#This Row],[LC]]</f>
        <v>0</v>
      </c>
      <c r="O795" s="344"/>
      <c r="P795" s="289"/>
      <c r="Q795" s="345"/>
      <c r="R795" s="343"/>
      <c r="S795" s="346"/>
      <c r="T795" s="292">
        <f>ROUNDDOWN(IFERROR(tabItens[[#This Row],[ATA DT.VALID.]] - $D$1,0) / 30,0)</f>
        <v>-1507</v>
      </c>
      <c r="U795" s="277" t="s">
        <v>1083</v>
      </c>
      <c r="V795" s="293">
        <v>1</v>
      </c>
      <c r="W795" s="294" t="s">
        <v>2105</v>
      </c>
      <c r="X795" s="295">
        <v>61</v>
      </c>
      <c r="Y795" s="296">
        <v>2</v>
      </c>
      <c r="Z795" s="297"/>
      <c r="AA795" s="298"/>
      <c r="AB795" s="299"/>
      <c r="AC795" s="299"/>
      <c r="AD795" s="298"/>
      <c r="AE795" s="299"/>
      <c r="AF795" s="292"/>
      <c r="AG795" s="300" t="s">
        <v>904</v>
      </c>
      <c r="AH795" s="301"/>
      <c r="AI795" s="292">
        <v>0</v>
      </c>
      <c r="AJ795" s="301">
        <v>44172</v>
      </c>
      <c r="AK795" s="301" t="s">
        <v>892</v>
      </c>
      <c r="AL795" s="301">
        <v>44165</v>
      </c>
      <c r="AM795" s="346"/>
      <c r="AN795" s="339"/>
      <c r="AO795" s="302" t="str">
        <f>_xlfn.IFNA(IF(VLOOKUP(tabItens[[#This Row],[CÓDIGO]],tabExcluirDoEstoque[#Data],1,FALSE),"sim",""),"")</f>
        <v/>
      </c>
      <c r="AP795" s="303" t="str">
        <f ca="1">IF(OR(ISBLANK(tabItens[[#This Row],[ATA DT.VALID.]]),tabItens[[#This Row],[ATA DT.VALID.]]="",tabItens[[#This Row],[ATA DT.VALID.]]=" "),"",IF(TYPE(tabItens[[#This Row],[ATA DT.VALID.]])=1,ROUNDUP((tabItens[[#This Row],[ATA DT.VALID.]]-TODAY())/7,0),""))</f>
        <v/>
      </c>
      <c r="AQ795" s="304"/>
      <c r="AR795" s="305">
        <f>IF(ISBLANK(tabItens[[#This Row],[CÓDIGO]]),"",IFERROR(VLOOKUP(tabItens[[#This Row],[CÓDIGO]],Consumo!$C$3:$AC$862,26,FALSE),0))</f>
        <v>0</v>
      </c>
      <c r="AS795" s="306">
        <f>SUMIF(Consumo!$C$3:$C$862,tabItens[[#This Row],[CÓDIGO]],Consumo!$N$3:$N$862) + SUMIF(Consumo!$C$3:$C$862,tabItens[[#This Row],[CÓDIGO]],Consumo!$O$3:$O$862) + SUMIF(Consumo!$C$3:$C$862,tabItens[[#This Row],[CÓDIGO]],Consumo!$P$3:$P$862) + SUMIF(Consumo!$C$3:$C$862,tabItens[[#This Row],[CÓDIGO]],Consumo!$Q$3:$Q$862)</f>
        <v>0</v>
      </c>
      <c r="AT795" s="306">
        <f>SUMIF(Consumo!$C$3:$C$862,tabItens[[#This Row],[CÓDIGO]],Consumo!$Z$3:$Z$862)</f>
        <v>0</v>
      </c>
      <c r="AU795" s="307">
        <f>SUMIF(Consumo!$C$3:$C$862,tabItens[[#This Row],[CÓDIGO]],Consumo!$AA$3:$AA$862)</f>
        <v>0</v>
      </c>
      <c r="AV795" s="308">
        <f>SUMIF(Consumo!$C$3:$C$862,tabItens[[#This Row],[CÓDIGO]],Consumo!$Y$3:$Y$862)</f>
        <v>0</v>
      </c>
      <c r="AW795" s="281">
        <f>tabItens[[#This Row],[QTDE ATUAL]] + tabItens[[#This Row],[RC QTDE]] + tabItens[[#This Row],[AF SALDO]] + tabItens[[#This Row],[Recentes]]</f>
        <v>560</v>
      </c>
      <c r="AX795" s="309">
        <v>17</v>
      </c>
      <c r="AY795" s="309">
        <v>4</v>
      </c>
      <c r="AZ795" s="309">
        <f>IF(ISBLANK(tabItens[[#This Row],[CÓDIGO]]),"",tabItens[[#This Row],[PontoMês]] * (AZ$2+tabItens[[#This Row],[PontoQtM]]))</f>
        <v>68</v>
      </c>
      <c r="BA795" s="308">
        <f>tabItens[[#This Row],[PontoPed]] - tabItens[[#This Row],[Saldo]] + (1/10)</f>
        <v>-491.9</v>
      </c>
      <c r="BB795" s="308">
        <f xml:space="preserve"> tabItens[[#This Row],[PontoMês]] * BB$2 - tabItens[[#This Row],[QTDE ATUAL]] - (1/10)</f>
        <v>-543.1</v>
      </c>
      <c r="BC795" s="310">
        <f>IF( tabItens[[#This Row],[PontoPed]]&gt;0, IF(tabItens[[#This Row],[PontoPed]]&lt;1, 1, IF( tabItens[[#This Row],[Saldo]]&gt;tabItens[[#This Row],[PontoPed]], 0, (tabItens[[#This Row],[PontoPed]]-tabItens[[#This Row],[Saldo]])/tabItens[[#This Row],[PontoPed]] ) ), 0 )</f>
        <v>0</v>
      </c>
      <c r="BD795" s="311">
        <f>ROUNDDOWN(IF( OR( AND(tabItens[[#This Row],[PontoPed]]&lt;tabItens[[#This Row],[Saldo]],tabItens[[#This Row],[Saldo]]&gt;0), tabItens[[#This Row],[PontoPed]]=0), 99, IF(AND(tabItens[[#This Row],[Saldo]]=0,tabItens[[#This Row],[PontoPed]]&gt;0), 0, (1-tabItens[[#This Row],[PctAb]])*10 ) ),0)</f>
        <v>99</v>
      </c>
      <c r="BE795" s="312">
        <f>MAX(ROUNDDOWN( IF(tabItens[[#This Row],[Abaixo]] &gt; 0,   tabItens[[#This Row],[Abaixo]] + (tabItens[[#This Row],[PontoMês]] * IF( OR( ISBLANK(tabItens[[#This Row],[ATA Nº/ANO]]), tabItens[[#This Row],[ATA Nº/ANO]] = ""),BE$2,BE$1)),0),0),0)</f>
        <v>0</v>
      </c>
      <c r="BF79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5" s="313">
        <f>SUMIF(Consumo!$C$3:$C$862,tabItens[[#This Row],[CÓDIGO]],Consumo!$E$3:$E$862)</f>
        <v>0</v>
      </c>
      <c r="BH795" s="314">
        <f>IF(AND(tabItens[[#This Row],[Pend]] &gt; 0,tabItens[[#This Row],[Consumo]] &lt;&gt; 0), tabItens[[#This Row],[Pend]] / tabItens[[#This Row],[Consumo]], 0 )</f>
        <v>0</v>
      </c>
      <c r="BI795" s="313"/>
      <c r="BJ795" s="313"/>
      <c r="BK795" s="315" t="s">
        <v>907</v>
      </c>
    </row>
    <row r="796" spans="1:63" x14ac:dyDescent="0.3">
      <c r="A796" s="336">
        <v>28512</v>
      </c>
      <c r="B796" s="277" t="s">
        <v>1277</v>
      </c>
      <c r="C796" s="337" t="s">
        <v>273</v>
      </c>
      <c r="D796" s="338">
        <v>3.51</v>
      </c>
      <c r="E796" s="339"/>
      <c r="F796" s="339"/>
      <c r="G796" s="339" t="s">
        <v>892</v>
      </c>
      <c r="H796" s="281">
        <v>404</v>
      </c>
      <c r="I796" s="340">
        <v>103003</v>
      </c>
      <c r="J796" s="341">
        <v>3.51</v>
      </c>
      <c r="K796" s="342"/>
      <c r="L796" s="285">
        <f>IF(tabItens[[#This Row],[Média]] &gt; 0, tabItens[[#This Row],[QTDE ATUAL]] / tabItens[[#This Row],[Média]],999.9)</f>
        <v>999.9</v>
      </c>
      <c r="M796" s="286">
        <v>0</v>
      </c>
      <c r="N796" s="287">
        <f>tabItens[[#This Row],[VALOR UNIT.]] * tabItens[[#This Row],[LC]]</f>
        <v>0</v>
      </c>
      <c r="O796" s="344"/>
      <c r="P796" s="289"/>
      <c r="Q796" s="345"/>
      <c r="R796" s="343"/>
      <c r="S796" s="346"/>
      <c r="T796" s="292">
        <f>ROUNDDOWN(IFERROR(tabItens[[#This Row],[ATA DT.VALID.]] - $D$1,0) / 30,0)</f>
        <v>-1507</v>
      </c>
      <c r="U796" s="277" t="s">
        <v>1083</v>
      </c>
      <c r="V796" s="293">
        <v>1</v>
      </c>
      <c r="W796" s="294" t="s">
        <v>2105</v>
      </c>
      <c r="X796" s="295">
        <v>61</v>
      </c>
      <c r="Y796" s="296">
        <v>2</v>
      </c>
      <c r="Z796" s="297"/>
      <c r="AA796" s="298"/>
      <c r="AB796" s="299"/>
      <c r="AC796" s="299"/>
      <c r="AD796" s="298"/>
      <c r="AE796" s="299"/>
      <c r="AF796" s="292"/>
      <c r="AG796" s="300" t="s">
        <v>904</v>
      </c>
      <c r="AH796" s="301"/>
      <c r="AI796" s="292">
        <v>0</v>
      </c>
      <c r="AJ796" s="301">
        <v>45170</v>
      </c>
      <c r="AK796" s="301" t="s">
        <v>892</v>
      </c>
      <c r="AL796" s="301">
        <v>45145</v>
      </c>
      <c r="AM796" s="346"/>
      <c r="AN796" s="339"/>
      <c r="AO796" s="302" t="str">
        <f>_xlfn.IFNA(IF(VLOOKUP(tabItens[[#This Row],[CÓDIGO]],tabExcluirDoEstoque[#Data],1,FALSE),"sim",""),"")</f>
        <v/>
      </c>
      <c r="AP796" s="303" t="str">
        <f ca="1">IF(OR(ISBLANK(tabItens[[#This Row],[ATA DT.VALID.]]),tabItens[[#This Row],[ATA DT.VALID.]]="",tabItens[[#This Row],[ATA DT.VALID.]]=" "),"",IF(TYPE(tabItens[[#This Row],[ATA DT.VALID.]])=1,ROUNDUP((tabItens[[#This Row],[ATA DT.VALID.]]-TODAY())/7,0),""))</f>
        <v/>
      </c>
      <c r="AQ796" s="304"/>
      <c r="AR796" s="305">
        <f>IF(ISBLANK(tabItens[[#This Row],[CÓDIGO]]),"",IFERROR(VLOOKUP(tabItens[[#This Row],[CÓDIGO]],Consumo!$C$3:$AC$862,26,FALSE),0))</f>
        <v>0</v>
      </c>
      <c r="AS796" s="306">
        <f>SUMIF(Consumo!$C$3:$C$862,tabItens[[#This Row],[CÓDIGO]],Consumo!$N$3:$N$862) + SUMIF(Consumo!$C$3:$C$862,tabItens[[#This Row],[CÓDIGO]],Consumo!$O$3:$O$862) + SUMIF(Consumo!$C$3:$C$862,tabItens[[#This Row],[CÓDIGO]],Consumo!$P$3:$P$862) + SUMIF(Consumo!$C$3:$C$862,tabItens[[#This Row],[CÓDIGO]],Consumo!$Q$3:$Q$862)</f>
        <v>0</v>
      </c>
      <c r="AT796" s="306">
        <f>SUMIF(Consumo!$C$3:$C$862,tabItens[[#This Row],[CÓDIGO]],Consumo!$Z$3:$Z$862)</f>
        <v>0</v>
      </c>
      <c r="AU796" s="307">
        <f>SUMIF(Consumo!$C$3:$C$862,tabItens[[#This Row],[CÓDIGO]],Consumo!$AA$3:$AA$862)</f>
        <v>0</v>
      </c>
      <c r="AV796" s="308">
        <f>SUMIF(Consumo!$C$3:$C$862,tabItens[[#This Row],[CÓDIGO]],Consumo!$Y$3:$Y$862)</f>
        <v>0</v>
      </c>
      <c r="AW796" s="281">
        <f>tabItens[[#This Row],[QTDE ATUAL]] + tabItens[[#This Row],[RC QTDE]] + tabItens[[#This Row],[AF SALDO]] + tabItens[[#This Row],[Recentes]]</f>
        <v>404</v>
      </c>
      <c r="AX796" s="309">
        <v>18</v>
      </c>
      <c r="AY796" s="309">
        <v>4</v>
      </c>
      <c r="AZ796" s="309">
        <f>IF(ISBLANK(tabItens[[#This Row],[CÓDIGO]]),"",tabItens[[#This Row],[PontoMês]] * (AZ$2+tabItens[[#This Row],[PontoQtM]]))</f>
        <v>72</v>
      </c>
      <c r="BA796" s="308">
        <f>tabItens[[#This Row],[PontoPed]] - tabItens[[#This Row],[Saldo]] + (1/10)</f>
        <v>-331.9</v>
      </c>
      <c r="BB796" s="308">
        <f xml:space="preserve"> tabItens[[#This Row],[PontoMês]] * BB$2 - tabItens[[#This Row],[QTDE ATUAL]] - (1/10)</f>
        <v>-386.1</v>
      </c>
      <c r="BC796" s="310">
        <f>IF( tabItens[[#This Row],[PontoPed]]&gt;0, IF(tabItens[[#This Row],[PontoPed]]&lt;1, 1, IF( tabItens[[#This Row],[Saldo]]&gt;tabItens[[#This Row],[PontoPed]], 0, (tabItens[[#This Row],[PontoPed]]-tabItens[[#This Row],[Saldo]])/tabItens[[#This Row],[PontoPed]] ) ), 0 )</f>
        <v>0</v>
      </c>
      <c r="BD796" s="311">
        <f>ROUNDDOWN(IF( OR( AND(tabItens[[#This Row],[PontoPed]]&lt;tabItens[[#This Row],[Saldo]],tabItens[[#This Row],[Saldo]]&gt;0), tabItens[[#This Row],[PontoPed]]=0), 99, IF(AND(tabItens[[#This Row],[Saldo]]=0,tabItens[[#This Row],[PontoPed]]&gt;0), 0, (1-tabItens[[#This Row],[PctAb]])*10 ) ),0)</f>
        <v>99</v>
      </c>
      <c r="BE796" s="312">
        <f>MAX(ROUNDDOWN( IF(tabItens[[#This Row],[Abaixo]] &gt; 0,   tabItens[[#This Row],[Abaixo]] + (tabItens[[#This Row],[PontoMês]] * IF( OR( ISBLANK(tabItens[[#This Row],[ATA Nº/ANO]]), tabItens[[#This Row],[ATA Nº/ANO]] = ""),BE$2,BE$1)),0),0),0)</f>
        <v>0</v>
      </c>
      <c r="BF79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6" s="313">
        <f>SUMIF(Consumo!$C$3:$C$862,tabItens[[#This Row],[CÓDIGO]],Consumo!$E$3:$E$862)</f>
        <v>0</v>
      </c>
      <c r="BH796" s="314">
        <f>IF(AND(tabItens[[#This Row],[Pend]] &gt; 0,tabItens[[#This Row],[Consumo]] &lt;&gt; 0), tabItens[[#This Row],[Pend]] / tabItens[[#This Row],[Consumo]], 0 )</f>
        <v>0</v>
      </c>
      <c r="BI796" s="313"/>
      <c r="BJ796" s="313"/>
      <c r="BK796" s="315" t="s">
        <v>907</v>
      </c>
    </row>
    <row r="797" spans="1:63" x14ac:dyDescent="0.3">
      <c r="A797" s="336">
        <v>123710</v>
      </c>
      <c r="B797" s="277" t="s">
        <v>1802</v>
      </c>
      <c r="C797" s="337" t="s">
        <v>261</v>
      </c>
      <c r="D797" s="338">
        <v>178</v>
      </c>
      <c r="E797" s="339"/>
      <c r="F797" s="339"/>
      <c r="G797" s="339" t="s">
        <v>892</v>
      </c>
      <c r="H797" s="281">
        <v>73</v>
      </c>
      <c r="I797" s="340">
        <v>103003</v>
      </c>
      <c r="J797" s="341">
        <v>178</v>
      </c>
      <c r="K797" s="342">
        <v>126</v>
      </c>
      <c r="L797" s="285">
        <f>IF(tabItens[[#This Row],[Média]] &gt; 0, tabItens[[#This Row],[QTDE ATUAL]] / tabItens[[#This Row],[Média]],999.9)</f>
        <v>5.2771084337349397</v>
      </c>
      <c r="M797" s="286">
        <v>0</v>
      </c>
      <c r="N797" s="287">
        <f>tabItens[[#This Row],[VALOR UNIT.]] * tabItens[[#This Row],[LC]]</f>
        <v>0</v>
      </c>
      <c r="O797" s="344"/>
      <c r="P797" s="289"/>
      <c r="Q797" s="345"/>
      <c r="R797" s="343"/>
      <c r="S797" s="346"/>
      <c r="T797" s="292">
        <f>ROUNDDOWN(IFERROR(tabItens[[#This Row],[ATA DT.VALID.]] - $D$1,0) / 30,0)</f>
        <v>-1507</v>
      </c>
      <c r="U797" s="277" t="s">
        <v>1803</v>
      </c>
      <c r="V797" s="293">
        <v>1</v>
      </c>
      <c r="W797" s="294" t="s">
        <v>906</v>
      </c>
      <c r="X797" s="295">
        <v>61</v>
      </c>
      <c r="Y797" s="296">
        <v>4</v>
      </c>
      <c r="Z797" s="297"/>
      <c r="AA797" s="298"/>
      <c r="AB797" s="299"/>
      <c r="AC797" s="299"/>
      <c r="AD797" s="298"/>
      <c r="AE797" s="299"/>
      <c r="AF797" s="292"/>
      <c r="AG797" s="300" t="s">
        <v>904</v>
      </c>
      <c r="AH797" s="301"/>
      <c r="AI797" s="292">
        <v>54</v>
      </c>
      <c r="AJ797" s="301">
        <v>45170</v>
      </c>
      <c r="AK797" s="301">
        <v>41143</v>
      </c>
      <c r="AL797" s="301">
        <v>45145</v>
      </c>
      <c r="AM797" s="346"/>
      <c r="AN797" s="339"/>
      <c r="AO797" s="302" t="str">
        <f>_xlfn.IFNA(IF(VLOOKUP(tabItens[[#This Row],[CÓDIGO]],tabExcluirDoEstoque[#Data],1,FALSE),"sim",""),"")</f>
        <v/>
      </c>
      <c r="AP797" s="303" t="str">
        <f ca="1">IF(OR(ISBLANK(tabItens[[#This Row],[ATA DT.VALID.]]),tabItens[[#This Row],[ATA DT.VALID.]]="",tabItens[[#This Row],[ATA DT.VALID.]]=" "),"",IF(TYPE(tabItens[[#This Row],[ATA DT.VALID.]])=1,ROUNDUP((tabItens[[#This Row],[ATA DT.VALID.]]-TODAY())/7,0),""))</f>
        <v/>
      </c>
      <c r="AQ797" s="304"/>
      <c r="AR797" s="305" t="str">
        <f>IF(ISBLANK(tabItens[[#This Row],[CÓDIGO]]),"",IFERROR(VLOOKUP(tabItens[[#This Row],[CÓDIGO]],Consumo!$C$3:$AC$862,26,FALSE),0))</f>
        <v>09.2023</v>
      </c>
      <c r="AS797" s="306">
        <f>SUMIF(Consumo!$C$3:$C$862,tabItens[[#This Row],[CÓDIGO]],Consumo!$N$3:$N$862) + SUMIF(Consumo!$C$3:$C$862,tabItens[[#This Row],[CÓDIGO]],Consumo!$O$3:$O$862) + SUMIF(Consumo!$C$3:$C$862,tabItens[[#This Row],[CÓDIGO]],Consumo!$P$3:$P$862) + SUMIF(Consumo!$C$3:$C$862,tabItens[[#This Row],[CÓDIGO]],Consumo!$Q$3:$Q$862)</f>
        <v>53</v>
      </c>
      <c r="AT797" s="306">
        <f>SUMIF(Consumo!$C$3:$C$862,tabItens[[#This Row],[CÓDIGO]],Consumo!$Z$3:$Z$862)</f>
        <v>168</v>
      </c>
      <c r="AU797" s="307">
        <f>SUMIF(Consumo!$C$3:$C$862,tabItens[[#This Row],[CÓDIGO]],Consumo!$AA$3:$AA$862)</f>
        <v>34</v>
      </c>
      <c r="AV797" s="308">
        <f>SUMIF(Consumo!$C$3:$C$862,tabItens[[#This Row],[CÓDIGO]],Consumo!$Y$3:$Y$862)</f>
        <v>13.833333333333334</v>
      </c>
      <c r="AW797" s="281">
        <f>tabItens[[#This Row],[QTDE ATUAL]] + tabItens[[#This Row],[RC QTDE]] + tabItens[[#This Row],[AF SALDO]] + tabItens[[#This Row],[Recentes]]</f>
        <v>73</v>
      </c>
      <c r="AX797" s="309">
        <v>6</v>
      </c>
      <c r="AY797" s="309">
        <v>4</v>
      </c>
      <c r="AZ797" s="309">
        <f>IF(ISBLANK(tabItens[[#This Row],[CÓDIGO]]),"",tabItens[[#This Row],[PontoMês]] * (AZ$2+tabItens[[#This Row],[PontoQtM]]))</f>
        <v>24</v>
      </c>
      <c r="BA797" s="308">
        <f>tabItens[[#This Row],[PontoPed]] - tabItens[[#This Row],[Saldo]] + (1/10)</f>
        <v>-48.9</v>
      </c>
      <c r="BB797" s="308">
        <f xml:space="preserve"> tabItens[[#This Row],[PontoMês]] * BB$2 - tabItens[[#This Row],[QTDE ATUAL]] - (1/10)</f>
        <v>-67.099999999999994</v>
      </c>
      <c r="BC797" s="310">
        <f>IF( tabItens[[#This Row],[PontoPed]]&gt;0, IF(tabItens[[#This Row],[PontoPed]]&lt;1, 1, IF( tabItens[[#This Row],[Saldo]]&gt;tabItens[[#This Row],[PontoPed]], 0, (tabItens[[#This Row],[PontoPed]]-tabItens[[#This Row],[Saldo]])/tabItens[[#This Row],[PontoPed]] ) ), 0 )</f>
        <v>0</v>
      </c>
      <c r="BD797" s="311">
        <f>ROUNDDOWN(IF( OR( AND(tabItens[[#This Row],[PontoPed]]&lt;tabItens[[#This Row],[Saldo]],tabItens[[#This Row],[Saldo]]&gt;0), tabItens[[#This Row],[PontoPed]]=0), 99, IF(AND(tabItens[[#This Row],[Saldo]]=0,tabItens[[#This Row],[PontoPed]]&gt;0), 0, (1-tabItens[[#This Row],[PctAb]])*10 ) ),0)</f>
        <v>99</v>
      </c>
      <c r="BE797" s="312">
        <f>MAX(ROUNDDOWN( IF(tabItens[[#This Row],[Abaixo]] &gt; 0,   tabItens[[#This Row],[Abaixo]] + (tabItens[[#This Row],[PontoMês]] * IF( OR( ISBLANK(tabItens[[#This Row],[ATA Nº/ANO]]), tabItens[[#This Row],[ATA Nº/ANO]] = ""),BE$2,BE$1)),0),0),0)</f>
        <v>0</v>
      </c>
      <c r="BF79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7" s="313">
        <f>SUMIF(Consumo!$C$3:$C$862,tabItens[[#This Row],[CÓDIGO]],Consumo!$E$3:$E$862)</f>
        <v>6</v>
      </c>
      <c r="BH797" s="314">
        <f>IF(AND(tabItens[[#This Row],[Pend]] &gt; 0,tabItens[[#This Row],[Consumo]] &lt;&gt; 0), tabItens[[#This Row],[Pend]] / tabItens[[#This Row],[Consumo]], 0 )</f>
        <v>3.5714285714285712E-2</v>
      </c>
      <c r="BI797" s="313"/>
      <c r="BJ797" s="313"/>
      <c r="BK797" s="315" t="s">
        <v>907</v>
      </c>
    </row>
    <row r="798" spans="1:63" x14ac:dyDescent="0.3">
      <c r="A798" s="336">
        <v>13068</v>
      </c>
      <c r="B798" s="277" t="s">
        <v>1039</v>
      </c>
      <c r="C798" s="337" t="s">
        <v>264</v>
      </c>
      <c r="D798" s="338">
        <v>4.3</v>
      </c>
      <c r="E798" s="339"/>
      <c r="F798" s="339"/>
      <c r="G798" s="339" t="s">
        <v>892</v>
      </c>
      <c r="H798" s="281">
        <v>163</v>
      </c>
      <c r="I798" s="340">
        <v>103003</v>
      </c>
      <c r="J798" s="341">
        <v>4.3</v>
      </c>
      <c r="K798" s="342">
        <v>36</v>
      </c>
      <c r="L798" s="285">
        <f>IF(tabItens[[#This Row],[Média]] &gt; 0, tabItens[[#This Row],[QTDE ATUAL]] / tabItens[[#This Row],[Média]],999.9)</f>
        <v>65.2</v>
      </c>
      <c r="M798" s="286">
        <v>0</v>
      </c>
      <c r="N798" s="287">
        <f>tabItens[[#This Row],[VALOR UNIT.]] * tabItens[[#This Row],[LC]]</f>
        <v>0</v>
      </c>
      <c r="O798" s="344"/>
      <c r="P798" s="289"/>
      <c r="Q798" s="345"/>
      <c r="R798" s="343"/>
      <c r="S798" s="346"/>
      <c r="T798" s="292">
        <f>ROUNDDOWN(IFERROR(tabItens[[#This Row],[ATA DT.VALID.]] - $D$1,0) / 30,0)</f>
        <v>-1507</v>
      </c>
      <c r="U798" s="277" t="s">
        <v>1008</v>
      </c>
      <c r="V798" s="293">
        <v>1</v>
      </c>
      <c r="W798" s="294" t="s">
        <v>2105</v>
      </c>
      <c r="X798" s="295">
        <v>61</v>
      </c>
      <c r="Y798" s="296">
        <v>8</v>
      </c>
      <c r="Z798" s="297"/>
      <c r="AA798" s="298"/>
      <c r="AB798" s="299"/>
      <c r="AC798" s="299"/>
      <c r="AD798" s="298"/>
      <c r="AE798" s="299"/>
      <c r="AF798" s="292"/>
      <c r="AG798" s="300" t="s">
        <v>904</v>
      </c>
      <c r="AH798" s="301"/>
      <c r="AI798" s="292">
        <v>12</v>
      </c>
      <c r="AJ798" s="301">
        <v>44069</v>
      </c>
      <c r="AK798" s="301" t="s">
        <v>892</v>
      </c>
      <c r="AL798" s="301">
        <v>44029</v>
      </c>
      <c r="AM798" s="346"/>
      <c r="AN798" s="339"/>
      <c r="AO798" s="302" t="str">
        <f>_xlfn.IFNA(IF(VLOOKUP(tabItens[[#This Row],[CÓDIGO]],tabExcluirDoEstoque[#Data],1,FALSE),"sim",""),"")</f>
        <v/>
      </c>
      <c r="AP798" s="303" t="str">
        <f ca="1">IF(OR(ISBLANK(tabItens[[#This Row],[ATA DT.VALID.]]),tabItens[[#This Row],[ATA DT.VALID.]]="",tabItens[[#This Row],[ATA DT.VALID.]]=" "),"",IF(TYPE(tabItens[[#This Row],[ATA DT.VALID.]])=1,ROUNDUP((tabItens[[#This Row],[ATA DT.VALID.]]-TODAY())/7,0),""))</f>
        <v/>
      </c>
      <c r="AQ798" s="304"/>
      <c r="AR798" s="305" t="str">
        <f>IF(ISBLANK(tabItens[[#This Row],[CÓDIGO]]),"",IFERROR(VLOOKUP(tabItens[[#This Row],[CÓDIGO]],Consumo!$C$3:$AC$862,26,FALSE),0))</f>
        <v>04.2023</v>
      </c>
      <c r="AS798" s="306">
        <f>SUMIF(Consumo!$C$3:$C$862,tabItens[[#This Row],[CÓDIGO]],Consumo!$N$3:$N$862) + SUMIF(Consumo!$C$3:$C$862,tabItens[[#This Row],[CÓDIGO]],Consumo!$O$3:$O$862) + SUMIF(Consumo!$C$3:$C$862,tabItens[[#This Row],[CÓDIGO]],Consumo!$P$3:$P$862) + SUMIF(Consumo!$C$3:$C$862,tabItens[[#This Row],[CÓDIGO]],Consumo!$Q$3:$Q$862)</f>
        <v>0</v>
      </c>
      <c r="AT798" s="306">
        <f>SUMIF(Consumo!$C$3:$C$862,tabItens[[#This Row],[CÓDIGO]],Consumo!$Z$3:$Z$862)</f>
        <v>36</v>
      </c>
      <c r="AU798" s="307">
        <f>SUMIF(Consumo!$C$3:$C$862,tabItens[[#This Row],[CÓDIGO]],Consumo!$AA$3:$AA$862)</f>
        <v>20</v>
      </c>
      <c r="AV798" s="308">
        <f>SUMIF(Consumo!$C$3:$C$862,tabItens[[#This Row],[CÓDIGO]],Consumo!$Y$3:$Y$862)</f>
        <v>2.5</v>
      </c>
      <c r="AW798" s="281">
        <f>tabItens[[#This Row],[QTDE ATUAL]] + tabItens[[#This Row],[RC QTDE]] + tabItens[[#This Row],[AF SALDO]] + tabItens[[#This Row],[Recentes]]</f>
        <v>163</v>
      </c>
      <c r="AX798" s="309">
        <v>8</v>
      </c>
      <c r="AY798" s="309">
        <v>4</v>
      </c>
      <c r="AZ798" s="309">
        <f>IF(ISBLANK(tabItens[[#This Row],[CÓDIGO]]),"",tabItens[[#This Row],[PontoMês]] * (AZ$2+tabItens[[#This Row],[PontoQtM]]))</f>
        <v>32</v>
      </c>
      <c r="BA798" s="308">
        <f>tabItens[[#This Row],[PontoPed]] - tabItens[[#This Row],[Saldo]] + (1/10)</f>
        <v>-130.9</v>
      </c>
      <c r="BB798" s="308">
        <f xml:space="preserve"> tabItens[[#This Row],[PontoMês]] * BB$2 - tabItens[[#This Row],[QTDE ATUAL]] - (1/10)</f>
        <v>-155.1</v>
      </c>
      <c r="BC798" s="310">
        <f>IF( tabItens[[#This Row],[PontoPed]]&gt;0, IF(tabItens[[#This Row],[PontoPed]]&lt;1, 1, IF( tabItens[[#This Row],[Saldo]]&gt;tabItens[[#This Row],[PontoPed]], 0, (tabItens[[#This Row],[PontoPed]]-tabItens[[#This Row],[Saldo]])/tabItens[[#This Row],[PontoPed]] ) ), 0 )</f>
        <v>0</v>
      </c>
      <c r="BD798" s="311">
        <f>ROUNDDOWN(IF( OR( AND(tabItens[[#This Row],[PontoPed]]&lt;tabItens[[#This Row],[Saldo]],tabItens[[#This Row],[Saldo]]&gt;0), tabItens[[#This Row],[PontoPed]]=0), 99, IF(AND(tabItens[[#This Row],[Saldo]]=0,tabItens[[#This Row],[PontoPed]]&gt;0), 0, (1-tabItens[[#This Row],[PctAb]])*10 ) ),0)</f>
        <v>99</v>
      </c>
      <c r="BE798" s="312">
        <f>MAX(ROUNDDOWN( IF(tabItens[[#This Row],[Abaixo]] &gt; 0,   tabItens[[#This Row],[Abaixo]] + (tabItens[[#This Row],[PontoMês]] * IF( OR( ISBLANK(tabItens[[#This Row],[ATA Nº/ANO]]), tabItens[[#This Row],[ATA Nº/ANO]] = ""),BE$2,BE$1)),0),0),0)</f>
        <v>0</v>
      </c>
      <c r="BF79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8" s="313">
        <f>SUMIF(Consumo!$C$3:$C$862,tabItens[[#This Row],[CÓDIGO]],Consumo!$E$3:$E$862)</f>
        <v>0</v>
      </c>
      <c r="BH798" s="314">
        <f>IF(AND(tabItens[[#This Row],[Pend]] &gt; 0,tabItens[[#This Row],[Consumo]] &lt;&gt; 0), tabItens[[#This Row],[Pend]] / tabItens[[#This Row],[Consumo]], 0 )</f>
        <v>0</v>
      </c>
      <c r="BI798" s="313"/>
      <c r="BJ798" s="313"/>
      <c r="BK798" s="315" t="s">
        <v>907</v>
      </c>
    </row>
    <row r="799" spans="1:63" x14ac:dyDescent="0.3">
      <c r="A799" s="336">
        <v>13102</v>
      </c>
      <c r="B799" s="277" t="s">
        <v>1050</v>
      </c>
      <c r="C799" s="337" t="s">
        <v>264</v>
      </c>
      <c r="D799" s="338">
        <v>3</v>
      </c>
      <c r="E799" s="339"/>
      <c r="F799" s="339"/>
      <c r="G799" s="339" t="s">
        <v>892</v>
      </c>
      <c r="H799" s="281">
        <v>24</v>
      </c>
      <c r="I799" s="340">
        <v>103003</v>
      </c>
      <c r="J799" s="341">
        <v>3</v>
      </c>
      <c r="K799" s="342">
        <v>26</v>
      </c>
      <c r="L799" s="285">
        <f>IF(tabItens[[#This Row],[Média]] &gt; 0, tabItens[[#This Row],[QTDE ATUAL]] / tabItens[[#This Row],[Média]],999.9)</f>
        <v>13.090909090909092</v>
      </c>
      <c r="M799" s="286">
        <v>0</v>
      </c>
      <c r="N799" s="287">
        <f>tabItens[[#This Row],[VALOR UNIT.]] * tabItens[[#This Row],[LC]]</f>
        <v>0</v>
      </c>
      <c r="O799" s="344"/>
      <c r="P799" s="289"/>
      <c r="Q799" s="345"/>
      <c r="R799" s="343"/>
      <c r="S799" s="346"/>
      <c r="T799" s="292">
        <f>ROUNDDOWN(IFERROR(tabItens[[#This Row],[ATA DT.VALID.]] - $D$1,0) / 30,0)</f>
        <v>-1507</v>
      </c>
      <c r="U799" s="277" t="s">
        <v>1008</v>
      </c>
      <c r="V799" s="293">
        <v>1</v>
      </c>
      <c r="W799" s="294" t="s">
        <v>2105</v>
      </c>
      <c r="X799" s="295">
        <v>61</v>
      </c>
      <c r="Y799" s="296">
        <v>8</v>
      </c>
      <c r="Z799" s="297"/>
      <c r="AA799" s="298"/>
      <c r="AB799" s="299"/>
      <c r="AC799" s="299"/>
      <c r="AD799" s="298"/>
      <c r="AE799" s="299"/>
      <c r="AF799" s="292"/>
      <c r="AG799" s="300" t="s">
        <v>904</v>
      </c>
      <c r="AH799" s="301"/>
      <c r="AI799" s="292">
        <v>8</v>
      </c>
      <c r="AJ799" s="301">
        <v>45160</v>
      </c>
      <c r="AK799" s="301" t="s">
        <v>892</v>
      </c>
      <c r="AL799" s="301">
        <v>45145</v>
      </c>
      <c r="AM799" s="346"/>
      <c r="AN799" s="339"/>
      <c r="AO799" s="302" t="str">
        <f>_xlfn.IFNA(IF(VLOOKUP(tabItens[[#This Row],[CÓDIGO]],tabExcluirDoEstoque[#Data],1,FALSE),"sim",""),"")</f>
        <v/>
      </c>
      <c r="AP799" s="303" t="str">
        <f ca="1">IF(OR(ISBLANK(tabItens[[#This Row],[ATA DT.VALID.]]),tabItens[[#This Row],[ATA DT.VALID.]]="",tabItens[[#This Row],[ATA DT.VALID.]]=" "),"",IF(TYPE(tabItens[[#This Row],[ATA DT.VALID.]])=1,ROUNDUP((tabItens[[#This Row],[ATA DT.VALID.]]-TODAY())/7,0),""))</f>
        <v/>
      </c>
      <c r="AQ799" s="304"/>
      <c r="AR799" s="305" t="str">
        <f>IF(ISBLANK(tabItens[[#This Row],[CÓDIGO]]),"",IFERROR(VLOOKUP(tabItens[[#This Row],[CÓDIGO]],Consumo!$C$3:$AC$862,26,FALSE),0))</f>
        <v>04.2023</v>
      </c>
      <c r="AS799" s="306">
        <f>SUMIF(Consumo!$C$3:$C$862,tabItens[[#This Row],[CÓDIGO]],Consumo!$N$3:$N$862) + SUMIF(Consumo!$C$3:$C$862,tabItens[[#This Row],[CÓDIGO]],Consumo!$O$3:$O$862) + SUMIF(Consumo!$C$3:$C$862,tabItens[[#This Row],[CÓDIGO]],Consumo!$P$3:$P$862) + SUMIF(Consumo!$C$3:$C$862,tabItens[[#This Row],[CÓDIGO]],Consumo!$Q$3:$Q$862)</f>
        <v>0</v>
      </c>
      <c r="AT799" s="306">
        <f>SUMIF(Consumo!$C$3:$C$862,tabItens[[#This Row],[CÓDIGO]],Consumo!$Z$3:$Z$862)</f>
        <v>28</v>
      </c>
      <c r="AU799" s="307">
        <f>SUMIF(Consumo!$C$3:$C$862,tabItens[[#This Row],[CÓDIGO]],Consumo!$AA$3:$AA$862)</f>
        <v>18</v>
      </c>
      <c r="AV799" s="308">
        <f>SUMIF(Consumo!$C$3:$C$862,tabItens[[#This Row],[CÓDIGO]],Consumo!$Y$3:$Y$862)</f>
        <v>1.8333333333333333</v>
      </c>
      <c r="AW799" s="281">
        <f>tabItens[[#This Row],[QTDE ATUAL]] + tabItens[[#This Row],[RC QTDE]] + tabItens[[#This Row],[AF SALDO]] + tabItens[[#This Row],[Recentes]]</f>
        <v>24</v>
      </c>
      <c r="AX799" s="309">
        <v>1</v>
      </c>
      <c r="AY799" s="309">
        <v>4</v>
      </c>
      <c r="AZ799" s="309">
        <f>IF(ISBLANK(tabItens[[#This Row],[CÓDIGO]]),"",tabItens[[#This Row],[PontoMês]] * (AZ$2+tabItens[[#This Row],[PontoQtM]]))</f>
        <v>4</v>
      </c>
      <c r="BA799" s="308">
        <f>tabItens[[#This Row],[PontoPed]] - tabItens[[#This Row],[Saldo]] + (1/10)</f>
        <v>-19.899999999999999</v>
      </c>
      <c r="BB799" s="308">
        <f xml:space="preserve"> tabItens[[#This Row],[PontoMês]] * BB$2 - tabItens[[#This Row],[QTDE ATUAL]] - (1/10)</f>
        <v>-23.1</v>
      </c>
      <c r="BC799" s="310">
        <f>IF( tabItens[[#This Row],[PontoPed]]&gt;0, IF(tabItens[[#This Row],[PontoPed]]&lt;1, 1, IF( tabItens[[#This Row],[Saldo]]&gt;tabItens[[#This Row],[PontoPed]], 0, (tabItens[[#This Row],[PontoPed]]-tabItens[[#This Row],[Saldo]])/tabItens[[#This Row],[PontoPed]] ) ), 0 )</f>
        <v>0</v>
      </c>
      <c r="BD799" s="311">
        <f>ROUNDDOWN(IF( OR( AND(tabItens[[#This Row],[PontoPed]]&lt;tabItens[[#This Row],[Saldo]],tabItens[[#This Row],[Saldo]]&gt;0), tabItens[[#This Row],[PontoPed]]=0), 99, IF(AND(tabItens[[#This Row],[Saldo]]=0,tabItens[[#This Row],[PontoPed]]&gt;0), 0, (1-tabItens[[#This Row],[PctAb]])*10 ) ),0)</f>
        <v>99</v>
      </c>
      <c r="BE799" s="312">
        <f>MAX(ROUNDDOWN( IF(tabItens[[#This Row],[Abaixo]] &gt; 0,   tabItens[[#This Row],[Abaixo]] + (tabItens[[#This Row],[PontoMês]] * IF( OR( ISBLANK(tabItens[[#This Row],[ATA Nº/ANO]]), tabItens[[#This Row],[ATA Nº/ANO]] = ""),BE$2,BE$1)),0),0),0)</f>
        <v>0</v>
      </c>
      <c r="BF79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799" s="313">
        <f>SUMIF(Consumo!$C$3:$C$862,tabItens[[#This Row],[CÓDIGO]],Consumo!$E$3:$E$862)</f>
        <v>2</v>
      </c>
      <c r="BH799" s="314">
        <f>IF(AND(tabItens[[#This Row],[Pend]] &gt; 0,tabItens[[#This Row],[Consumo]] &lt;&gt; 0), tabItens[[#This Row],[Pend]] / tabItens[[#This Row],[Consumo]], 0 )</f>
        <v>7.1428571428571425E-2</v>
      </c>
      <c r="BI799" s="313"/>
      <c r="BJ799" s="313"/>
      <c r="BK799" s="315" t="s">
        <v>907</v>
      </c>
    </row>
    <row r="800" spans="1:63" x14ac:dyDescent="0.3">
      <c r="A800" s="336">
        <v>38534</v>
      </c>
      <c r="B800" s="277" t="s">
        <v>1311</v>
      </c>
      <c r="C800" s="337" t="s">
        <v>264</v>
      </c>
      <c r="D800" s="338">
        <v>2.86</v>
      </c>
      <c r="E800" s="339"/>
      <c r="F800" s="339"/>
      <c r="G800" s="339" t="s">
        <v>892</v>
      </c>
      <c r="H800" s="281">
        <v>102</v>
      </c>
      <c r="I800" s="340">
        <v>103003</v>
      </c>
      <c r="J800" s="341">
        <v>2.86</v>
      </c>
      <c r="K800" s="342">
        <v>6</v>
      </c>
      <c r="L800" s="285">
        <f>IF(tabItens[[#This Row],[Média]] &gt; 0, tabItens[[#This Row],[QTDE ATUAL]] / tabItens[[#This Row],[Média]],999.9)</f>
        <v>408</v>
      </c>
      <c r="M800" s="286">
        <v>0</v>
      </c>
      <c r="N800" s="287">
        <f>tabItens[[#This Row],[VALOR UNIT.]] * tabItens[[#This Row],[LC]]</f>
        <v>0</v>
      </c>
      <c r="O800" s="344"/>
      <c r="P800" s="289"/>
      <c r="Q800" s="345"/>
      <c r="R800" s="343"/>
      <c r="S800" s="346"/>
      <c r="T800" s="292">
        <f>ROUNDDOWN(IFERROR(tabItens[[#This Row],[ATA DT.VALID.]] - $D$1,0) / 30,0)</f>
        <v>-1507</v>
      </c>
      <c r="U800" s="277" t="s">
        <v>1008</v>
      </c>
      <c r="V800" s="293">
        <v>1</v>
      </c>
      <c r="W800" s="294" t="s">
        <v>2105</v>
      </c>
      <c r="X800" s="295">
        <v>61</v>
      </c>
      <c r="Y800" s="296">
        <v>8</v>
      </c>
      <c r="Z800" s="297"/>
      <c r="AA800" s="298"/>
      <c r="AB800" s="299"/>
      <c r="AC800" s="299"/>
      <c r="AD800" s="298"/>
      <c r="AE800" s="299"/>
      <c r="AF800" s="292"/>
      <c r="AG800" s="300" t="s">
        <v>904</v>
      </c>
      <c r="AH800" s="301"/>
      <c r="AI800" s="292">
        <v>2</v>
      </c>
      <c r="AJ800" s="301">
        <v>40858</v>
      </c>
      <c r="AK800" s="301" t="s">
        <v>892</v>
      </c>
      <c r="AL800" s="301">
        <v>44291</v>
      </c>
      <c r="AM800" s="346"/>
      <c r="AN800" s="339"/>
      <c r="AO800" s="302" t="str">
        <f>_xlfn.IFNA(IF(VLOOKUP(tabItens[[#This Row],[CÓDIGO]],tabExcluirDoEstoque[#Data],1,FALSE),"sim",""),"")</f>
        <v/>
      </c>
      <c r="AP800" s="303" t="str">
        <f ca="1">IF(OR(ISBLANK(tabItens[[#This Row],[ATA DT.VALID.]]),tabItens[[#This Row],[ATA DT.VALID.]]="",tabItens[[#This Row],[ATA DT.VALID.]]=" "),"",IF(TYPE(tabItens[[#This Row],[ATA DT.VALID.]])=1,ROUNDUP((tabItens[[#This Row],[ATA DT.VALID.]]-TODAY())/7,0),""))</f>
        <v/>
      </c>
      <c r="AQ800" s="304"/>
      <c r="AR800" s="305" t="str">
        <f>IF(ISBLANK(tabItens[[#This Row],[CÓDIGO]]),"",IFERROR(VLOOKUP(tabItens[[#This Row],[CÓDIGO]],Consumo!$C$3:$AC$862,26,FALSE),0))</f>
        <v>04.2023</v>
      </c>
      <c r="AS800" s="306">
        <f>SUMIF(Consumo!$C$3:$C$862,tabItens[[#This Row],[CÓDIGO]],Consumo!$N$3:$N$862) + SUMIF(Consumo!$C$3:$C$862,tabItens[[#This Row],[CÓDIGO]],Consumo!$O$3:$O$862) + SUMIF(Consumo!$C$3:$C$862,tabItens[[#This Row],[CÓDIGO]],Consumo!$P$3:$P$862) + SUMIF(Consumo!$C$3:$C$862,tabItens[[#This Row],[CÓDIGO]],Consumo!$Q$3:$Q$862)</f>
        <v>0</v>
      </c>
      <c r="AT800" s="306">
        <f>SUMIF(Consumo!$C$3:$C$862,tabItens[[#This Row],[CÓDIGO]],Consumo!$Z$3:$Z$862)</f>
        <v>6</v>
      </c>
      <c r="AU800" s="307">
        <f>SUMIF(Consumo!$C$3:$C$862,tabItens[[#This Row],[CÓDIGO]],Consumo!$AA$3:$AA$862)</f>
        <v>6</v>
      </c>
      <c r="AV800" s="308">
        <f>SUMIF(Consumo!$C$3:$C$862,tabItens[[#This Row],[CÓDIGO]],Consumo!$Y$3:$Y$862)</f>
        <v>0.25</v>
      </c>
      <c r="AW800" s="281">
        <f>tabItens[[#This Row],[QTDE ATUAL]] + tabItens[[#This Row],[RC QTDE]] + tabItens[[#This Row],[AF SALDO]] + tabItens[[#This Row],[Recentes]]</f>
        <v>102</v>
      </c>
      <c r="AX800" s="309">
        <v>1</v>
      </c>
      <c r="AY800" s="309">
        <v>4</v>
      </c>
      <c r="AZ800" s="309">
        <f>IF(ISBLANK(tabItens[[#This Row],[CÓDIGO]]),"",tabItens[[#This Row],[PontoMês]] * (AZ$2+tabItens[[#This Row],[PontoQtM]]))</f>
        <v>4</v>
      </c>
      <c r="BA800" s="308">
        <f>tabItens[[#This Row],[PontoPed]] - tabItens[[#This Row],[Saldo]] + (1/10)</f>
        <v>-97.9</v>
      </c>
      <c r="BB800" s="308">
        <f xml:space="preserve"> tabItens[[#This Row],[PontoMês]] * BB$2 - tabItens[[#This Row],[QTDE ATUAL]] - (1/10)</f>
        <v>-101.1</v>
      </c>
      <c r="BC800" s="310">
        <f>IF( tabItens[[#This Row],[PontoPed]]&gt;0, IF(tabItens[[#This Row],[PontoPed]]&lt;1, 1, IF( tabItens[[#This Row],[Saldo]]&gt;tabItens[[#This Row],[PontoPed]], 0, (tabItens[[#This Row],[PontoPed]]-tabItens[[#This Row],[Saldo]])/tabItens[[#This Row],[PontoPed]] ) ), 0 )</f>
        <v>0</v>
      </c>
      <c r="BD800" s="311">
        <f>ROUNDDOWN(IF( OR( AND(tabItens[[#This Row],[PontoPed]]&lt;tabItens[[#This Row],[Saldo]],tabItens[[#This Row],[Saldo]]&gt;0), tabItens[[#This Row],[PontoPed]]=0), 99, IF(AND(tabItens[[#This Row],[Saldo]]=0,tabItens[[#This Row],[PontoPed]]&gt;0), 0, (1-tabItens[[#This Row],[PctAb]])*10 ) ),0)</f>
        <v>99</v>
      </c>
      <c r="BE800" s="312">
        <f>MAX(ROUNDDOWN( IF(tabItens[[#This Row],[Abaixo]] &gt; 0,   tabItens[[#This Row],[Abaixo]] + (tabItens[[#This Row],[PontoMês]] * IF( OR( ISBLANK(tabItens[[#This Row],[ATA Nº/ANO]]), tabItens[[#This Row],[ATA Nº/ANO]] = ""),BE$2,BE$1)),0),0),0)</f>
        <v>0</v>
      </c>
      <c r="BF80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0" s="313">
        <f>SUMIF(Consumo!$C$3:$C$862,tabItens[[#This Row],[CÓDIGO]],Consumo!$E$3:$E$862)</f>
        <v>0</v>
      </c>
      <c r="BH800" s="314">
        <f>IF(AND(tabItens[[#This Row],[Pend]] &gt; 0,tabItens[[#This Row],[Consumo]] &lt;&gt; 0), tabItens[[#This Row],[Pend]] / tabItens[[#This Row],[Consumo]], 0 )</f>
        <v>0</v>
      </c>
      <c r="BI800" s="313"/>
      <c r="BJ800" s="313"/>
      <c r="BK800" s="315" t="s">
        <v>907</v>
      </c>
    </row>
    <row r="801" spans="1:63" x14ac:dyDescent="0.3">
      <c r="A801" s="336">
        <v>40772</v>
      </c>
      <c r="B801" s="277" t="s">
        <v>1318</v>
      </c>
      <c r="C801" s="337" t="s">
        <v>264</v>
      </c>
      <c r="D801" s="338">
        <v>2.17</v>
      </c>
      <c r="E801" s="339"/>
      <c r="F801" s="339"/>
      <c r="G801" s="339" t="s">
        <v>892</v>
      </c>
      <c r="H801" s="281">
        <v>163</v>
      </c>
      <c r="I801" s="340">
        <v>103003</v>
      </c>
      <c r="J801" s="341">
        <v>2.17</v>
      </c>
      <c r="K801" s="342">
        <v>13</v>
      </c>
      <c r="L801" s="285">
        <f>IF(tabItens[[#This Row],[Média]] &gt; 0, tabItens[[#This Row],[QTDE ATUAL]] / tabItens[[#This Row],[Média]],999.9)</f>
        <v>217.33333333333334</v>
      </c>
      <c r="M801" s="286">
        <v>0</v>
      </c>
      <c r="N801" s="287">
        <f>tabItens[[#This Row],[VALOR UNIT.]] * tabItens[[#This Row],[LC]]</f>
        <v>0</v>
      </c>
      <c r="O801" s="344"/>
      <c r="P801" s="289"/>
      <c r="Q801" s="345"/>
      <c r="R801" s="343"/>
      <c r="S801" s="346"/>
      <c r="T801" s="292">
        <f>ROUNDDOWN(IFERROR(tabItens[[#This Row],[ATA DT.VALID.]] - $D$1,0) / 30,0)</f>
        <v>-1507</v>
      </c>
      <c r="U801" s="277" t="s">
        <v>1008</v>
      </c>
      <c r="V801" s="293">
        <v>1</v>
      </c>
      <c r="W801" s="294" t="s">
        <v>2105</v>
      </c>
      <c r="X801" s="295">
        <v>61</v>
      </c>
      <c r="Y801" s="296">
        <v>8</v>
      </c>
      <c r="Z801" s="297"/>
      <c r="AA801" s="298"/>
      <c r="AB801" s="299"/>
      <c r="AC801" s="299"/>
      <c r="AD801" s="298"/>
      <c r="AE801" s="299"/>
      <c r="AF801" s="292"/>
      <c r="AG801" s="300" t="s">
        <v>904</v>
      </c>
      <c r="AH801" s="301"/>
      <c r="AI801" s="292">
        <v>4</v>
      </c>
      <c r="AJ801" s="301">
        <v>42654</v>
      </c>
      <c r="AK801" s="301" t="s">
        <v>892</v>
      </c>
      <c r="AL801" s="301">
        <v>42948</v>
      </c>
      <c r="AM801" s="346"/>
      <c r="AN801" s="339"/>
      <c r="AO801" s="302" t="str">
        <f>_xlfn.IFNA(IF(VLOOKUP(tabItens[[#This Row],[CÓDIGO]],tabExcluirDoEstoque[#Data],1,FALSE),"sim",""),"")</f>
        <v/>
      </c>
      <c r="AP801" s="303" t="str">
        <f ca="1">IF(OR(ISBLANK(tabItens[[#This Row],[ATA DT.VALID.]]),tabItens[[#This Row],[ATA DT.VALID.]]="",tabItens[[#This Row],[ATA DT.VALID.]]=" "),"",IF(TYPE(tabItens[[#This Row],[ATA DT.VALID.]])=1,ROUNDUP((tabItens[[#This Row],[ATA DT.VALID.]]-TODAY())/7,0),""))</f>
        <v/>
      </c>
      <c r="AQ801" s="304"/>
      <c r="AR801" s="305" t="str">
        <f>IF(ISBLANK(tabItens[[#This Row],[CÓDIGO]]),"",IFERROR(VLOOKUP(tabItens[[#This Row],[CÓDIGO]],Consumo!$C$3:$AC$862,26,FALSE),0))</f>
        <v>04.2023</v>
      </c>
      <c r="AS801" s="306">
        <f>SUMIF(Consumo!$C$3:$C$862,tabItens[[#This Row],[CÓDIGO]],Consumo!$N$3:$N$862) + SUMIF(Consumo!$C$3:$C$862,tabItens[[#This Row],[CÓDIGO]],Consumo!$O$3:$O$862) + SUMIF(Consumo!$C$3:$C$862,tabItens[[#This Row],[CÓDIGO]],Consumo!$P$3:$P$862) + SUMIF(Consumo!$C$3:$C$862,tabItens[[#This Row],[CÓDIGO]],Consumo!$Q$3:$Q$862)</f>
        <v>0</v>
      </c>
      <c r="AT801" s="306">
        <f>SUMIF(Consumo!$C$3:$C$862,tabItens[[#This Row],[CÓDIGO]],Consumo!$Z$3:$Z$862)</f>
        <v>13</v>
      </c>
      <c r="AU801" s="307">
        <f>SUMIF(Consumo!$C$3:$C$862,tabItens[[#This Row],[CÓDIGO]],Consumo!$AA$3:$AA$862)</f>
        <v>10</v>
      </c>
      <c r="AV801" s="308">
        <f>SUMIF(Consumo!$C$3:$C$862,tabItens[[#This Row],[CÓDIGO]],Consumo!$Y$3:$Y$862)</f>
        <v>0.75</v>
      </c>
      <c r="AW801" s="281">
        <f>tabItens[[#This Row],[QTDE ATUAL]] + tabItens[[#This Row],[RC QTDE]] + tabItens[[#This Row],[AF SALDO]] + tabItens[[#This Row],[Recentes]]</f>
        <v>163</v>
      </c>
      <c r="AX801" s="309">
        <v>0</v>
      </c>
      <c r="AY801" s="309">
        <v>4</v>
      </c>
      <c r="AZ801" s="309">
        <f>IF(ISBLANK(tabItens[[#This Row],[CÓDIGO]]),"",tabItens[[#This Row],[PontoMês]] * (AZ$2+tabItens[[#This Row],[PontoQtM]]))</f>
        <v>0</v>
      </c>
      <c r="BA801" s="308">
        <f>tabItens[[#This Row],[PontoPed]] - tabItens[[#This Row],[Saldo]] + (1/10)</f>
        <v>-162.9</v>
      </c>
      <c r="BB801" s="308">
        <f xml:space="preserve"> tabItens[[#This Row],[PontoMês]] * BB$2 - tabItens[[#This Row],[QTDE ATUAL]] - (1/10)</f>
        <v>-163.1</v>
      </c>
      <c r="BC801" s="310">
        <f>IF( tabItens[[#This Row],[PontoPed]]&gt;0, IF(tabItens[[#This Row],[PontoPed]]&lt;1, 1, IF( tabItens[[#This Row],[Saldo]]&gt;tabItens[[#This Row],[PontoPed]], 0, (tabItens[[#This Row],[PontoPed]]-tabItens[[#This Row],[Saldo]])/tabItens[[#This Row],[PontoPed]] ) ), 0 )</f>
        <v>0</v>
      </c>
      <c r="BD801" s="311">
        <f>ROUNDDOWN(IF( OR( AND(tabItens[[#This Row],[PontoPed]]&lt;tabItens[[#This Row],[Saldo]],tabItens[[#This Row],[Saldo]]&gt;0), tabItens[[#This Row],[PontoPed]]=0), 99, IF(AND(tabItens[[#This Row],[Saldo]]=0,tabItens[[#This Row],[PontoPed]]&gt;0), 0, (1-tabItens[[#This Row],[PctAb]])*10 ) ),0)</f>
        <v>99</v>
      </c>
      <c r="BE801" s="312">
        <f>MAX(ROUNDDOWN( IF(tabItens[[#This Row],[Abaixo]] &gt; 0,   tabItens[[#This Row],[Abaixo]] + (tabItens[[#This Row],[PontoMês]] * IF( OR( ISBLANK(tabItens[[#This Row],[ATA Nº/ANO]]), tabItens[[#This Row],[ATA Nº/ANO]] = ""),BE$2,BE$1)),0),0),0)</f>
        <v>0</v>
      </c>
      <c r="BF80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1" s="313">
        <f>SUMIF(Consumo!$C$3:$C$862,tabItens[[#This Row],[CÓDIGO]],Consumo!$E$3:$E$862)</f>
        <v>0</v>
      </c>
      <c r="BH801" s="314">
        <f>IF(AND(tabItens[[#This Row],[Pend]] &gt; 0,tabItens[[#This Row],[Consumo]] &lt;&gt; 0), tabItens[[#This Row],[Pend]] / tabItens[[#This Row],[Consumo]], 0 )</f>
        <v>0</v>
      </c>
      <c r="BI801" s="313"/>
      <c r="BJ801" s="313"/>
      <c r="BK801" s="315" t="s">
        <v>907</v>
      </c>
    </row>
    <row r="802" spans="1:63" x14ac:dyDescent="0.3">
      <c r="A802" s="336">
        <v>44789</v>
      </c>
      <c r="B802" s="277" t="s">
        <v>1328</v>
      </c>
      <c r="C802" s="337" t="s">
        <v>264</v>
      </c>
      <c r="D802" s="338">
        <v>3.65</v>
      </c>
      <c r="E802" s="339"/>
      <c r="F802" s="339"/>
      <c r="G802" s="339" t="s">
        <v>892</v>
      </c>
      <c r="H802" s="281">
        <v>123</v>
      </c>
      <c r="I802" s="340">
        <v>103003</v>
      </c>
      <c r="J802" s="341">
        <v>3.65</v>
      </c>
      <c r="K802" s="342">
        <v>25</v>
      </c>
      <c r="L802" s="285">
        <f>IF(tabItens[[#This Row],[Média]] &gt; 0, tabItens[[#This Row],[QTDE ATUAL]] / tabItens[[#This Row],[Média]],999.9)</f>
        <v>82</v>
      </c>
      <c r="M802" s="286">
        <v>0</v>
      </c>
      <c r="N802" s="287">
        <f>tabItens[[#This Row],[VALOR UNIT.]] * tabItens[[#This Row],[LC]]</f>
        <v>0</v>
      </c>
      <c r="O802" s="344"/>
      <c r="P802" s="289"/>
      <c r="Q802" s="345"/>
      <c r="R802" s="343"/>
      <c r="S802" s="346"/>
      <c r="T802" s="292">
        <f>ROUNDDOWN(IFERROR(tabItens[[#This Row],[ATA DT.VALID.]] - $D$1,0) / 30,0)</f>
        <v>-1507</v>
      </c>
      <c r="U802" s="277" t="s">
        <v>1008</v>
      </c>
      <c r="V802" s="293">
        <v>1</v>
      </c>
      <c r="W802" s="294" t="s">
        <v>2105</v>
      </c>
      <c r="X802" s="295">
        <v>61</v>
      </c>
      <c r="Y802" s="296">
        <v>8</v>
      </c>
      <c r="Z802" s="297"/>
      <c r="AA802" s="298"/>
      <c r="AB802" s="299"/>
      <c r="AC802" s="299"/>
      <c r="AD802" s="298"/>
      <c r="AE802" s="299"/>
      <c r="AF802" s="292"/>
      <c r="AG802" s="300" t="s">
        <v>904</v>
      </c>
      <c r="AH802" s="301"/>
      <c r="AI802" s="292">
        <v>8</v>
      </c>
      <c r="AJ802" s="301">
        <v>43455</v>
      </c>
      <c r="AK802" s="301" t="s">
        <v>892</v>
      </c>
      <c r="AL802" s="301">
        <v>43376</v>
      </c>
      <c r="AM802" s="346"/>
      <c r="AN802" s="339"/>
      <c r="AO802" s="302" t="str">
        <f>_xlfn.IFNA(IF(VLOOKUP(tabItens[[#This Row],[CÓDIGO]],tabExcluirDoEstoque[#Data],1,FALSE),"sim",""),"")</f>
        <v/>
      </c>
      <c r="AP802" s="303" t="str">
        <f ca="1">IF(OR(ISBLANK(tabItens[[#This Row],[ATA DT.VALID.]]),tabItens[[#This Row],[ATA DT.VALID.]]="",tabItens[[#This Row],[ATA DT.VALID.]]=" "),"",IF(TYPE(tabItens[[#This Row],[ATA DT.VALID.]])=1,ROUNDUP((tabItens[[#This Row],[ATA DT.VALID.]]-TODAY())/7,0),""))</f>
        <v/>
      </c>
      <c r="AQ802" s="304"/>
      <c r="AR802" s="305" t="str">
        <f>IF(ISBLANK(tabItens[[#This Row],[CÓDIGO]]),"",IFERROR(VLOOKUP(tabItens[[#This Row],[CÓDIGO]],Consumo!$C$3:$AC$862,26,FALSE),0))</f>
        <v>04.2023</v>
      </c>
      <c r="AS802" s="306">
        <f>SUMIF(Consumo!$C$3:$C$862,tabItens[[#This Row],[CÓDIGO]],Consumo!$N$3:$N$862) + SUMIF(Consumo!$C$3:$C$862,tabItens[[#This Row],[CÓDIGO]],Consumo!$O$3:$O$862) + SUMIF(Consumo!$C$3:$C$862,tabItens[[#This Row],[CÓDIGO]],Consumo!$P$3:$P$862) + SUMIF(Consumo!$C$3:$C$862,tabItens[[#This Row],[CÓDIGO]],Consumo!$Q$3:$Q$862)</f>
        <v>0</v>
      </c>
      <c r="AT802" s="306">
        <f>SUMIF(Consumo!$C$3:$C$862,tabItens[[#This Row],[CÓDIGO]],Consumo!$Z$3:$Z$862)</f>
        <v>25</v>
      </c>
      <c r="AU802" s="307">
        <f>SUMIF(Consumo!$C$3:$C$862,tabItens[[#This Row],[CÓDIGO]],Consumo!$AA$3:$AA$862)</f>
        <v>20</v>
      </c>
      <c r="AV802" s="308">
        <f>SUMIF(Consumo!$C$3:$C$862,tabItens[[#This Row],[CÓDIGO]],Consumo!$Y$3:$Y$862)</f>
        <v>1.5</v>
      </c>
      <c r="AW802" s="281">
        <f>tabItens[[#This Row],[QTDE ATUAL]] + tabItens[[#This Row],[RC QTDE]] + tabItens[[#This Row],[AF SALDO]] + tabItens[[#This Row],[Recentes]]</f>
        <v>123</v>
      </c>
      <c r="AX802" s="309">
        <v>2</v>
      </c>
      <c r="AY802" s="309">
        <v>4</v>
      </c>
      <c r="AZ802" s="309">
        <f>IF(ISBLANK(tabItens[[#This Row],[CÓDIGO]]),"",tabItens[[#This Row],[PontoMês]] * (AZ$2+tabItens[[#This Row],[PontoQtM]]))</f>
        <v>8</v>
      </c>
      <c r="BA802" s="308">
        <f>tabItens[[#This Row],[PontoPed]] - tabItens[[#This Row],[Saldo]] + (1/10)</f>
        <v>-114.9</v>
      </c>
      <c r="BB802" s="308">
        <f xml:space="preserve"> tabItens[[#This Row],[PontoMês]] * BB$2 - tabItens[[#This Row],[QTDE ATUAL]] - (1/10)</f>
        <v>-121.1</v>
      </c>
      <c r="BC802" s="310">
        <f>IF( tabItens[[#This Row],[PontoPed]]&gt;0, IF(tabItens[[#This Row],[PontoPed]]&lt;1, 1, IF( tabItens[[#This Row],[Saldo]]&gt;tabItens[[#This Row],[PontoPed]], 0, (tabItens[[#This Row],[PontoPed]]-tabItens[[#This Row],[Saldo]])/tabItens[[#This Row],[PontoPed]] ) ), 0 )</f>
        <v>0</v>
      </c>
      <c r="BD802" s="311">
        <f>ROUNDDOWN(IF( OR( AND(tabItens[[#This Row],[PontoPed]]&lt;tabItens[[#This Row],[Saldo]],tabItens[[#This Row],[Saldo]]&gt;0), tabItens[[#This Row],[PontoPed]]=0), 99, IF(AND(tabItens[[#This Row],[Saldo]]=0,tabItens[[#This Row],[PontoPed]]&gt;0), 0, (1-tabItens[[#This Row],[PctAb]])*10 ) ),0)</f>
        <v>99</v>
      </c>
      <c r="BE802" s="312">
        <f>MAX(ROUNDDOWN( IF(tabItens[[#This Row],[Abaixo]] &gt; 0,   tabItens[[#This Row],[Abaixo]] + (tabItens[[#This Row],[PontoMês]] * IF( OR( ISBLANK(tabItens[[#This Row],[ATA Nº/ANO]]), tabItens[[#This Row],[ATA Nº/ANO]] = ""),BE$2,BE$1)),0),0),0)</f>
        <v>0</v>
      </c>
      <c r="BF80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2" s="313">
        <f>SUMIF(Consumo!$C$3:$C$862,tabItens[[#This Row],[CÓDIGO]],Consumo!$E$3:$E$862)</f>
        <v>0</v>
      </c>
      <c r="BH802" s="314">
        <f>IF(AND(tabItens[[#This Row],[Pend]] &gt; 0,tabItens[[#This Row],[Consumo]] &lt;&gt; 0), tabItens[[#This Row],[Pend]] / tabItens[[#This Row],[Consumo]], 0 )</f>
        <v>0</v>
      </c>
      <c r="BI802" s="313"/>
      <c r="BJ802" s="313"/>
      <c r="BK802" s="315" t="s">
        <v>907</v>
      </c>
    </row>
    <row r="803" spans="1:63" x14ac:dyDescent="0.3">
      <c r="A803" s="336">
        <v>64635</v>
      </c>
      <c r="B803" s="277" t="s">
        <v>1426</v>
      </c>
      <c r="C803" s="337" t="s">
        <v>264</v>
      </c>
      <c r="D803" s="338">
        <v>7.1</v>
      </c>
      <c r="E803" s="339"/>
      <c r="F803" s="339"/>
      <c r="G803" s="339" t="s">
        <v>892</v>
      </c>
      <c r="H803" s="281">
        <v>70</v>
      </c>
      <c r="I803" s="340">
        <v>103003</v>
      </c>
      <c r="J803" s="341">
        <v>7.3909500000000001</v>
      </c>
      <c r="K803" s="342">
        <v>2</v>
      </c>
      <c r="L803" s="285">
        <f>IF(tabItens[[#This Row],[Média]] &gt; 0, tabItens[[#This Row],[QTDE ATUAL]] / tabItens[[#This Row],[Média]],999.9)</f>
        <v>840</v>
      </c>
      <c r="M803" s="286">
        <v>0</v>
      </c>
      <c r="N803" s="287">
        <f>tabItens[[#This Row],[VALOR UNIT.]] * tabItens[[#This Row],[LC]]</f>
        <v>0</v>
      </c>
      <c r="O803" s="344"/>
      <c r="P803" s="289"/>
      <c r="Q803" s="345"/>
      <c r="R803" s="343"/>
      <c r="S803" s="346"/>
      <c r="T803" s="292">
        <f>ROUNDDOWN(IFERROR(tabItens[[#This Row],[ATA DT.VALID.]] - $D$1,0) / 30,0)</f>
        <v>-1507</v>
      </c>
      <c r="U803" s="277" t="s">
        <v>1008</v>
      </c>
      <c r="V803" s="293">
        <v>1</v>
      </c>
      <c r="W803" s="294" t="s">
        <v>2105</v>
      </c>
      <c r="X803" s="295">
        <v>61</v>
      </c>
      <c r="Y803" s="296">
        <v>8</v>
      </c>
      <c r="Z803" s="297"/>
      <c r="AA803" s="298"/>
      <c r="AB803" s="299"/>
      <c r="AC803" s="299"/>
      <c r="AD803" s="298"/>
      <c r="AE803" s="299"/>
      <c r="AF803" s="292"/>
      <c r="AG803" s="300" t="s">
        <v>904</v>
      </c>
      <c r="AH803" s="301"/>
      <c r="AI803" s="292">
        <v>0</v>
      </c>
      <c r="AJ803" s="301">
        <v>39419</v>
      </c>
      <c r="AK803" s="301" t="s">
        <v>892</v>
      </c>
      <c r="AL803" s="301">
        <v>39380</v>
      </c>
      <c r="AM803" s="346"/>
      <c r="AN803" s="339"/>
      <c r="AO803" s="302" t="str">
        <f>_xlfn.IFNA(IF(VLOOKUP(tabItens[[#This Row],[CÓDIGO]],tabExcluirDoEstoque[#Data],1,FALSE),"sim",""),"")</f>
        <v/>
      </c>
      <c r="AP803" s="303" t="str">
        <f ca="1">IF(OR(ISBLANK(tabItens[[#This Row],[ATA DT.VALID.]]),tabItens[[#This Row],[ATA DT.VALID.]]="",tabItens[[#This Row],[ATA DT.VALID.]]=" "),"",IF(TYPE(tabItens[[#This Row],[ATA DT.VALID.]])=1,ROUNDUP((tabItens[[#This Row],[ATA DT.VALID.]]-TODAY())/7,0),""))</f>
        <v/>
      </c>
      <c r="AQ803" s="304"/>
      <c r="AR803" s="305" t="str">
        <f>IF(ISBLANK(tabItens[[#This Row],[CÓDIGO]]),"",IFERROR(VLOOKUP(tabItens[[#This Row],[CÓDIGO]],Consumo!$C$3:$AC$862,26,FALSE),0))</f>
        <v>01.2023</v>
      </c>
      <c r="AS803" s="306">
        <f>SUMIF(Consumo!$C$3:$C$862,tabItens[[#This Row],[CÓDIGO]],Consumo!$N$3:$N$862) + SUMIF(Consumo!$C$3:$C$862,tabItens[[#This Row],[CÓDIGO]],Consumo!$O$3:$O$862) + SUMIF(Consumo!$C$3:$C$862,tabItens[[#This Row],[CÓDIGO]],Consumo!$P$3:$P$862) + SUMIF(Consumo!$C$3:$C$862,tabItens[[#This Row],[CÓDIGO]],Consumo!$Q$3:$Q$862)</f>
        <v>0</v>
      </c>
      <c r="AT803" s="306">
        <f>SUMIF(Consumo!$C$3:$C$862,tabItens[[#This Row],[CÓDIGO]],Consumo!$Z$3:$Z$862)</f>
        <v>2</v>
      </c>
      <c r="AU803" s="307">
        <f>SUMIF(Consumo!$C$3:$C$862,tabItens[[#This Row],[CÓDIGO]],Consumo!$AA$3:$AA$862)</f>
        <v>2</v>
      </c>
      <c r="AV803" s="308">
        <f>SUMIF(Consumo!$C$3:$C$862,tabItens[[#This Row],[CÓDIGO]],Consumo!$Y$3:$Y$862)</f>
        <v>8.3333333333333329E-2</v>
      </c>
      <c r="AW803" s="281">
        <f>tabItens[[#This Row],[QTDE ATUAL]] + tabItens[[#This Row],[RC QTDE]] + tabItens[[#This Row],[AF SALDO]] + tabItens[[#This Row],[Recentes]]</f>
        <v>70</v>
      </c>
      <c r="AX803" s="309">
        <v>1</v>
      </c>
      <c r="AY803" s="309">
        <v>4</v>
      </c>
      <c r="AZ803" s="309">
        <f>IF(ISBLANK(tabItens[[#This Row],[CÓDIGO]]),"",tabItens[[#This Row],[PontoMês]] * (AZ$2+tabItens[[#This Row],[PontoQtM]]))</f>
        <v>4</v>
      </c>
      <c r="BA803" s="308">
        <f>tabItens[[#This Row],[PontoPed]] - tabItens[[#This Row],[Saldo]] + (1/10)</f>
        <v>-65.900000000000006</v>
      </c>
      <c r="BB803" s="308">
        <f xml:space="preserve"> tabItens[[#This Row],[PontoMês]] * BB$2 - tabItens[[#This Row],[QTDE ATUAL]] - (1/10)</f>
        <v>-69.099999999999994</v>
      </c>
      <c r="BC803" s="310">
        <f>IF( tabItens[[#This Row],[PontoPed]]&gt;0, IF(tabItens[[#This Row],[PontoPed]]&lt;1, 1, IF( tabItens[[#This Row],[Saldo]]&gt;tabItens[[#This Row],[PontoPed]], 0, (tabItens[[#This Row],[PontoPed]]-tabItens[[#This Row],[Saldo]])/tabItens[[#This Row],[PontoPed]] ) ), 0 )</f>
        <v>0</v>
      </c>
      <c r="BD803" s="311">
        <f>ROUNDDOWN(IF( OR( AND(tabItens[[#This Row],[PontoPed]]&lt;tabItens[[#This Row],[Saldo]],tabItens[[#This Row],[Saldo]]&gt;0), tabItens[[#This Row],[PontoPed]]=0), 99, IF(AND(tabItens[[#This Row],[Saldo]]=0,tabItens[[#This Row],[PontoPed]]&gt;0), 0, (1-tabItens[[#This Row],[PctAb]])*10 ) ),0)</f>
        <v>99</v>
      </c>
      <c r="BE803" s="312">
        <f>MAX(ROUNDDOWN( IF(tabItens[[#This Row],[Abaixo]] &gt; 0,   tabItens[[#This Row],[Abaixo]] + (tabItens[[#This Row],[PontoMês]] * IF( OR( ISBLANK(tabItens[[#This Row],[ATA Nº/ANO]]), tabItens[[#This Row],[ATA Nº/ANO]] = ""),BE$2,BE$1)),0),0),0)</f>
        <v>0</v>
      </c>
      <c r="BF80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3" s="313">
        <f>SUMIF(Consumo!$C$3:$C$862,tabItens[[#This Row],[CÓDIGO]],Consumo!$E$3:$E$862)</f>
        <v>0</v>
      </c>
      <c r="BH803" s="314">
        <f>IF(AND(tabItens[[#This Row],[Pend]] &gt; 0,tabItens[[#This Row],[Consumo]] &lt;&gt; 0), tabItens[[#This Row],[Pend]] / tabItens[[#This Row],[Consumo]], 0 )</f>
        <v>0</v>
      </c>
      <c r="BI803" s="313"/>
      <c r="BJ803" s="313"/>
      <c r="BK803" s="315" t="s">
        <v>907</v>
      </c>
    </row>
    <row r="804" spans="1:63" x14ac:dyDescent="0.3">
      <c r="A804" s="336">
        <v>64648</v>
      </c>
      <c r="B804" s="277" t="s">
        <v>1430</v>
      </c>
      <c r="C804" s="337" t="s">
        <v>264</v>
      </c>
      <c r="D804" s="338">
        <v>48.46</v>
      </c>
      <c r="E804" s="339"/>
      <c r="F804" s="339"/>
      <c r="G804" s="339" t="s">
        <v>892</v>
      </c>
      <c r="H804" s="281">
        <v>14</v>
      </c>
      <c r="I804" s="340">
        <v>103003</v>
      </c>
      <c r="J804" s="341">
        <v>48.46</v>
      </c>
      <c r="K804" s="342">
        <v>3</v>
      </c>
      <c r="L804" s="285">
        <f>IF(tabItens[[#This Row],[Média]] &gt; 0, tabItens[[#This Row],[QTDE ATUAL]] / tabItens[[#This Row],[Média]],999.9)</f>
        <v>56</v>
      </c>
      <c r="M804" s="286">
        <v>0</v>
      </c>
      <c r="N804" s="287">
        <f>tabItens[[#This Row],[VALOR UNIT.]] * tabItens[[#This Row],[LC]]</f>
        <v>0</v>
      </c>
      <c r="O804" s="344"/>
      <c r="P804" s="289"/>
      <c r="Q804" s="345"/>
      <c r="R804" s="343"/>
      <c r="S804" s="346"/>
      <c r="T804" s="292">
        <f>ROUNDDOWN(IFERROR(tabItens[[#This Row],[ATA DT.VALID.]] - $D$1,0) / 30,0)</f>
        <v>-1507</v>
      </c>
      <c r="U804" s="277" t="s">
        <v>1008</v>
      </c>
      <c r="V804" s="293">
        <v>1</v>
      </c>
      <c r="W804" s="294" t="s">
        <v>2105</v>
      </c>
      <c r="X804" s="295">
        <v>61</v>
      </c>
      <c r="Y804" s="296">
        <v>8</v>
      </c>
      <c r="Z804" s="297">
        <v>8979</v>
      </c>
      <c r="AA804" s="298">
        <v>2023</v>
      </c>
      <c r="AB804" s="299">
        <v>10</v>
      </c>
      <c r="AC804" s="299"/>
      <c r="AD804" s="298"/>
      <c r="AE804" s="299"/>
      <c r="AF804" s="292"/>
      <c r="AG804" s="300" t="s">
        <v>904</v>
      </c>
      <c r="AH804" s="301"/>
      <c r="AI804" s="292">
        <v>14</v>
      </c>
      <c r="AJ804" s="301">
        <v>44573</v>
      </c>
      <c r="AK804" s="301" t="s">
        <v>892</v>
      </c>
      <c r="AL804" s="301">
        <v>44522</v>
      </c>
      <c r="AM804" s="346"/>
      <c r="AN804" s="339"/>
      <c r="AO804" s="302" t="str">
        <f>_xlfn.IFNA(IF(VLOOKUP(tabItens[[#This Row],[CÓDIGO]],tabExcluirDoEstoque[#Data],1,FALSE),"sim",""),"")</f>
        <v/>
      </c>
      <c r="AP804" s="303" t="str">
        <f ca="1">IF(OR(ISBLANK(tabItens[[#This Row],[ATA DT.VALID.]]),tabItens[[#This Row],[ATA DT.VALID.]]="",tabItens[[#This Row],[ATA DT.VALID.]]=" "),"",IF(TYPE(tabItens[[#This Row],[ATA DT.VALID.]])=1,ROUNDUP((tabItens[[#This Row],[ATA DT.VALID.]]-TODAY())/7,0),""))</f>
        <v/>
      </c>
      <c r="AQ804" s="304"/>
      <c r="AR804" s="305" t="str">
        <f>IF(ISBLANK(tabItens[[#This Row],[CÓDIGO]]),"",IFERROR(VLOOKUP(tabItens[[#This Row],[CÓDIGO]],Consumo!$C$3:$AC$862,26,FALSE),0))</f>
        <v>03.2023</v>
      </c>
      <c r="AS804" s="306">
        <f>SUMIF(Consumo!$C$3:$C$862,tabItens[[#This Row],[CÓDIGO]],Consumo!$N$3:$N$862) + SUMIF(Consumo!$C$3:$C$862,tabItens[[#This Row],[CÓDIGO]],Consumo!$O$3:$O$862) + SUMIF(Consumo!$C$3:$C$862,tabItens[[#This Row],[CÓDIGO]],Consumo!$P$3:$P$862) + SUMIF(Consumo!$C$3:$C$862,tabItens[[#This Row],[CÓDIGO]],Consumo!$Q$3:$Q$862)</f>
        <v>0</v>
      </c>
      <c r="AT804" s="306">
        <f>SUMIF(Consumo!$C$3:$C$862,tabItens[[#This Row],[CÓDIGO]],Consumo!$Z$3:$Z$862)</f>
        <v>3</v>
      </c>
      <c r="AU804" s="307">
        <f>SUMIF(Consumo!$C$3:$C$862,tabItens[[#This Row],[CÓDIGO]],Consumo!$AA$3:$AA$862)</f>
        <v>1</v>
      </c>
      <c r="AV804" s="308">
        <f>SUMIF(Consumo!$C$3:$C$862,tabItens[[#This Row],[CÓDIGO]],Consumo!$Y$3:$Y$862)</f>
        <v>0.25</v>
      </c>
      <c r="AW804" s="281">
        <f>tabItens[[#This Row],[QTDE ATUAL]] + tabItens[[#This Row],[RC QTDE]] + tabItens[[#This Row],[AF SALDO]] + tabItens[[#This Row],[Recentes]]</f>
        <v>24</v>
      </c>
      <c r="AX804" s="309">
        <v>1</v>
      </c>
      <c r="AY804" s="309">
        <v>4</v>
      </c>
      <c r="AZ804" s="309">
        <f>IF(ISBLANK(tabItens[[#This Row],[CÓDIGO]]),"",tabItens[[#This Row],[PontoMês]] * (AZ$2+tabItens[[#This Row],[PontoQtM]]))</f>
        <v>4</v>
      </c>
      <c r="BA804" s="308">
        <f>tabItens[[#This Row],[PontoPed]] - tabItens[[#This Row],[Saldo]] + (1/10)</f>
        <v>-19.899999999999999</v>
      </c>
      <c r="BB804" s="308">
        <f xml:space="preserve"> tabItens[[#This Row],[PontoMês]] * BB$2 - tabItens[[#This Row],[QTDE ATUAL]] - (1/10)</f>
        <v>-13.1</v>
      </c>
      <c r="BC804" s="310">
        <f>IF( tabItens[[#This Row],[PontoPed]]&gt;0, IF(tabItens[[#This Row],[PontoPed]]&lt;1, 1, IF( tabItens[[#This Row],[Saldo]]&gt;tabItens[[#This Row],[PontoPed]], 0, (tabItens[[#This Row],[PontoPed]]-tabItens[[#This Row],[Saldo]])/tabItens[[#This Row],[PontoPed]] ) ), 0 )</f>
        <v>0</v>
      </c>
      <c r="BD804" s="311">
        <f>ROUNDDOWN(IF( OR( AND(tabItens[[#This Row],[PontoPed]]&lt;tabItens[[#This Row],[Saldo]],tabItens[[#This Row],[Saldo]]&gt;0), tabItens[[#This Row],[PontoPed]]=0), 99, IF(AND(tabItens[[#This Row],[Saldo]]=0,tabItens[[#This Row],[PontoPed]]&gt;0), 0, (1-tabItens[[#This Row],[PctAb]])*10 ) ),0)</f>
        <v>99</v>
      </c>
      <c r="BE804" s="312">
        <f>MAX(ROUNDDOWN( IF(tabItens[[#This Row],[Abaixo]] &gt; 0,   tabItens[[#This Row],[Abaixo]] + (tabItens[[#This Row],[PontoMês]] * IF( OR( ISBLANK(tabItens[[#This Row],[ATA Nº/ANO]]), tabItens[[#This Row],[ATA Nº/ANO]] = ""),BE$2,BE$1)),0),0),0)</f>
        <v>0</v>
      </c>
      <c r="BF80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4" s="313">
        <f>SUMIF(Consumo!$C$3:$C$862,tabItens[[#This Row],[CÓDIGO]],Consumo!$E$3:$E$862)</f>
        <v>0</v>
      </c>
      <c r="BH804" s="314">
        <f>IF(AND(tabItens[[#This Row],[Pend]] &gt; 0,tabItens[[#This Row],[Consumo]] &lt;&gt; 0), tabItens[[#This Row],[Pend]] / tabItens[[#This Row],[Consumo]], 0 )</f>
        <v>0</v>
      </c>
      <c r="BI804" s="313"/>
      <c r="BJ804" s="313"/>
      <c r="BK804" s="315" t="s">
        <v>907</v>
      </c>
    </row>
    <row r="805" spans="1:63" x14ac:dyDescent="0.3">
      <c r="A805" s="336">
        <v>128229</v>
      </c>
      <c r="B805" s="277" t="s">
        <v>1830</v>
      </c>
      <c r="C805" s="337" t="s">
        <v>31</v>
      </c>
      <c r="D805" s="338">
        <v>5.88</v>
      </c>
      <c r="E805" s="339"/>
      <c r="F805" s="339"/>
      <c r="G805" s="339" t="s">
        <v>892</v>
      </c>
      <c r="H805" s="281">
        <v>108</v>
      </c>
      <c r="I805" s="340">
        <v>103003</v>
      </c>
      <c r="J805" s="341">
        <v>5.88</v>
      </c>
      <c r="K805" s="342">
        <v>18</v>
      </c>
      <c r="L805" s="285">
        <f>IF(tabItens[[#This Row],[Média]] &gt; 0, tabItens[[#This Row],[QTDE ATUAL]] / tabItens[[#This Row],[Média]],999.9)</f>
        <v>68.21052631578948</v>
      </c>
      <c r="M805" s="286">
        <v>0</v>
      </c>
      <c r="N805" s="287">
        <f>tabItens[[#This Row],[VALOR UNIT.]] * tabItens[[#This Row],[LC]]</f>
        <v>0</v>
      </c>
      <c r="O805" s="344"/>
      <c r="P805" s="289"/>
      <c r="Q805" s="345"/>
      <c r="R805" s="343"/>
      <c r="S805" s="346"/>
      <c r="T805" s="292">
        <f>ROUNDDOWN(IFERROR(tabItens[[#This Row],[ATA DT.VALID.]] - $D$1,0) / 30,0)</f>
        <v>-1507</v>
      </c>
      <c r="U805" s="277" t="s">
        <v>1008</v>
      </c>
      <c r="V805" s="293">
        <v>1</v>
      </c>
      <c r="W805" s="294" t="s">
        <v>2105</v>
      </c>
      <c r="X805" s="295">
        <v>61</v>
      </c>
      <c r="Y805" s="296">
        <v>8</v>
      </c>
      <c r="Z805" s="297"/>
      <c r="AA805" s="298"/>
      <c r="AB805" s="299"/>
      <c r="AC805" s="299"/>
      <c r="AD805" s="298"/>
      <c r="AE805" s="299"/>
      <c r="AF805" s="292"/>
      <c r="AG805" s="300" t="s">
        <v>904</v>
      </c>
      <c r="AH805" s="301"/>
      <c r="AI805" s="292">
        <v>6</v>
      </c>
      <c r="AJ805" s="301">
        <v>44573</v>
      </c>
      <c r="AK805" s="301">
        <v>41814</v>
      </c>
      <c r="AL805" s="301">
        <v>44522</v>
      </c>
      <c r="AM805" s="346"/>
      <c r="AN805" s="339"/>
      <c r="AO805" s="302" t="str">
        <f>_xlfn.IFNA(IF(VLOOKUP(tabItens[[#This Row],[CÓDIGO]],tabExcluirDoEstoque[#Data],1,FALSE),"sim",""),"")</f>
        <v/>
      </c>
      <c r="AP805" s="303" t="str">
        <f ca="1">IF(OR(ISBLANK(tabItens[[#This Row],[ATA DT.VALID.]]),tabItens[[#This Row],[ATA DT.VALID.]]="",tabItens[[#This Row],[ATA DT.VALID.]]=" "),"",IF(TYPE(tabItens[[#This Row],[ATA DT.VALID.]])=1,ROUNDUP((tabItens[[#This Row],[ATA DT.VALID.]]-TODAY())/7,0),""))</f>
        <v/>
      </c>
      <c r="AQ805" s="304"/>
      <c r="AR805" s="305" t="str">
        <f>IF(ISBLANK(tabItens[[#This Row],[CÓDIGO]]),"",IFERROR(VLOOKUP(tabItens[[#This Row],[CÓDIGO]],Consumo!$C$3:$AC$862,26,FALSE),0))</f>
        <v>04.2023</v>
      </c>
      <c r="AS805" s="306">
        <f>SUMIF(Consumo!$C$3:$C$862,tabItens[[#This Row],[CÓDIGO]],Consumo!$N$3:$N$862) + SUMIF(Consumo!$C$3:$C$862,tabItens[[#This Row],[CÓDIGO]],Consumo!$O$3:$O$862) + SUMIF(Consumo!$C$3:$C$862,tabItens[[#This Row],[CÓDIGO]],Consumo!$P$3:$P$862) + SUMIF(Consumo!$C$3:$C$862,tabItens[[#This Row],[CÓDIGO]],Consumo!$Q$3:$Q$862)</f>
        <v>0</v>
      </c>
      <c r="AT805" s="306">
        <f>SUMIF(Consumo!$C$3:$C$862,tabItens[[#This Row],[CÓDIGO]],Consumo!$Z$3:$Z$862)</f>
        <v>19</v>
      </c>
      <c r="AU805" s="307">
        <f>SUMIF(Consumo!$C$3:$C$862,tabItens[[#This Row],[CÓDIGO]],Consumo!$AA$3:$AA$862)</f>
        <v>5</v>
      </c>
      <c r="AV805" s="308">
        <f>SUMIF(Consumo!$C$3:$C$862,tabItens[[#This Row],[CÓDIGO]],Consumo!$Y$3:$Y$862)</f>
        <v>1.5833333333333333</v>
      </c>
      <c r="AW805" s="281">
        <f>tabItens[[#This Row],[QTDE ATUAL]] + tabItens[[#This Row],[RC QTDE]] + tabItens[[#This Row],[AF SALDO]] + tabItens[[#This Row],[Recentes]]</f>
        <v>108</v>
      </c>
      <c r="AX805" s="309">
        <v>3</v>
      </c>
      <c r="AY805" s="309">
        <v>4</v>
      </c>
      <c r="AZ805" s="309">
        <f>IF(ISBLANK(tabItens[[#This Row],[CÓDIGO]]),"",tabItens[[#This Row],[PontoMês]] * (AZ$2+tabItens[[#This Row],[PontoQtM]]))</f>
        <v>12</v>
      </c>
      <c r="BA805" s="308">
        <f>tabItens[[#This Row],[PontoPed]] - tabItens[[#This Row],[Saldo]] + (1/10)</f>
        <v>-95.9</v>
      </c>
      <c r="BB805" s="308">
        <f xml:space="preserve"> tabItens[[#This Row],[PontoMês]] * BB$2 - tabItens[[#This Row],[QTDE ATUAL]] - (1/10)</f>
        <v>-105.1</v>
      </c>
      <c r="BC805" s="310">
        <f>IF( tabItens[[#This Row],[PontoPed]]&gt;0, IF(tabItens[[#This Row],[PontoPed]]&lt;1, 1, IF( tabItens[[#This Row],[Saldo]]&gt;tabItens[[#This Row],[PontoPed]], 0, (tabItens[[#This Row],[PontoPed]]-tabItens[[#This Row],[Saldo]])/tabItens[[#This Row],[PontoPed]] ) ), 0 )</f>
        <v>0</v>
      </c>
      <c r="BD805" s="311">
        <f>ROUNDDOWN(IF( OR( AND(tabItens[[#This Row],[PontoPed]]&lt;tabItens[[#This Row],[Saldo]],tabItens[[#This Row],[Saldo]]&gt;0), tabItens[[#This Row],[PontoPed]]=0), 99, IF(AND(tabItens[[#This Row],[Saldo]]=0,tabItens[[#This Row],[PontoPed]]&gt;0), 0, (1-tabItens[[#This Row],[PctAb]])*10 ) ),0)</f>
        <v>99</v>
      </c>
      <c r="BE805" s="312">
        <f>MAX(ROUNDDOWN( IF(tabItens[[#This Row],[Abaixo]] &gt; 0,   tabItens[[#This Row],[Abaixo]] + (tabItens[[#This Row],[PontoMês]] * IF( OR( ISBLANK(tabItens[[#This Row],[ATA Nº/ANO]]), tabItens[[#This Row],[ATA Nº/ANO]] = ""),BE$2,BE$1)),0),0),0)</f>
        <v>0</v>
      </c>
      <c r="BF80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5" s="313">
        <f>SUMIF(Consumo!$C$3:$C$862,tabItens[[#This Row],[CÓDIGO]],Consumo!$E$3:$E$862)</f>
        <v>0</v>
      </c>
      <c r="BH805" s="314">
        <f>IF(AND(tabItens[[#This Row],[Pend]] &gt; 0,tabItens[[#This Row],[Consumo]] &lt;&gt; 0), tabItens[[#This Row],[Pend]] / tabItens[[#This Row],[Consumo]], 0 )</f>
        <v>0</v>
      </c>
      <c r="BI805" s="313"/>
      <c r="BJ805" s="313"/>
      <c r="BK805" s="315" t="s">
        <v>907</v>
      </c>
    </row>
    <row r="806" spans="1:63" x14ac:dyDescent="0.3">
      <c r="A806" s="336">
        <v>105114</v>
      </c>
      <c r="B806" s="277" t="s">
        <v>1658</v>
      </c>
      <c r="C806" s="337" t="s">
        <v>264</v>
      </c>
      <c r="D806" s="338">
        <v>25</v>
      </c>
      <c r="E806" s="339"/>
      <c r="F806" s="339"/>
      <c r="G806" s="339" t="s">
        <v>892</v>
      </c>
      <c r="H806" s="281">
        <v>39</v>
      </c>
      <c r="I806" s="340">
        <v>103003</v>
      </c>
      <c r="J806" s="341">
        <v>25</v>
      </c>
      <c r="K806" s="342">
        <v>2</v>
      </c>
      <c r="L806" s="285">
        <f>IF(tabItens[[#This Row],[Média]] &gt; 0, tabItens[[#This Row],[QTDE ATUAL]] / tabItens[[#This Row],[Média]],999.9)</f>
        <v>468</v>
      </c>
      <c r="M806" s="286">
        <v>0</v>
      </c>
      <c r="N806" s="287">
        <f>tabItens[[#This Row],[VALOR UNIT.]] * tabItens[[#This Row],[LC]]</f>
        <v>0</v>
      </c>
      <c r="O806" s="344"/>
      <c r="P806" s="289"/>
      <c r="Q806" s="345"/>
      <c r="R806" s="343"/>
      <c r="S806" s="346"/>
      <c r="T806" s="292">
        <f>ROUNDDOWN(IFERROR(tabItens[[#This Row],[ATA DT.VALID.]] - $D$1,0) / 30,0)</f>
        <v>-1507</v>
      </c>
      <c r="U806" s="277" t="s">
        <v>1659</v>
      </c>
      <c r="V806" s="293">
        <v>1</v>
      </c>
      <c r="W806" s="294" t="s">
        <v>2109</v>
      </c>
      <c r="X806" s="295">
        <v>62</v>
      </c>
      <c r="Y806" s="296">
        <v>1</v>
      </c>
      <c r="Z806" s="297"/>
      <c r="AA806" s="298"/>
      <c r="AB806" s="299"/>
      <c r="AC806" s="299"/>
      <c r="AD806" s="298"/>
      <c r="AE806" s="299"/>
      <c r="AF806" s="292"/>
      <c r="AG806" s="300" t="s">
        <v>904</v>
      </c>
      <c r="AH806" s="301"/>
      <c r="AI806" s="292">
        <v>0</v>
      </c>
      <c r="AJ806" s="301">
        <v>43697</v>
      </c>
      <c r="AK806" s="301">
        <v>39499</v>
      </c>
      <c r="AL806" s="301">
        <v>43564</v>
      </c>
      <c r="AM806" s="346"/>
      <c r="AN806" s="339"/>
      <c r="AO806" s="302" t="str">
        <f>_xlfn.IFNA(IF(VLOOKUP(tabItens[[#This Row],[CÓDIGO]],tabExcluirDoEstoque[#Data],1,FALSE),"sim",""),"")</f>
        <v/>
      </c>
      <c r="AP806" s="303" t="str">
        <f ca="1">IF(OR(ISBLANK(tabItens[[#This Row],[ATA DT.VALID.]]),tabItens[[#This Row],[ATA DT.VALID.]]="",tabItens[[#This Row],[ATA DT.VALID.]]=" "),"",IF(TYPE(tabItens[[#This Row],[ATA DT.VALID.]])=1,ROUNDUP((tabItens[[#This Row],[ATA DT.VALID.]]-TODAY())/7,0),""))</f>
        <v/>
      </c>
      <c r="AQ806" s="304"/>
      <c r="AR806" s="305" t="str">
        <f>IF(ISBLANK(tabItens[[#This Row],[CÓDIGO]]),"",IFERROR(VLOOKUP(tabItens[[#This Row],[CÓDIGO]],Consumo!$C$3:$AC$862,26,FALSE),0))</f>
        <v>03.2023</v>
      </c>
      <c r="AS806" s="306">
        <f>SUMIF(Consumo!$C$3:$C$862,tabItens[[#This Row],[CÓDIGO]],Consumo!$N$3:$N$862) + SUMIF(Consumo!$C$3:$C$862,tabItens[[#This Row],[CÓDIGO]],Consumo!$O$3:$O$862) + SUMIF(Consumo!$C$3:$C$862,tabItens[[#This Row],[CÓDIGO]],Consumo!$P$3:$P$862) + SUMIF(Consumo!$C$3:$C$862,tabItens[[#This Row],[CÓDIGO]],Consumo!$Q$3:$Q$862)</f>
        <v>0</v>
      </c>
      <c r="AT806" s="306">
        <f>SUMIF(Consumo!$C$3:$C$862,tabItens[[#This Row],[CÓDIGO]],Consumo!$Z$3:$Z$862)</f>
        <v>2</v>
      </c>
      <c r="AU806" s="307">
        <f>SUMIF(Consumo!$C$3:$C$862,tabItens[[#This Row],[CÓDIGO]],Consumo!$AA$3:$AA$862)</f>
        <v>2</v>
      </c>
      <c r="AV806" s="308">
        <f>SUMIF(Consumo!$C$3:$C$862,tabItens[[#This Row],[CÓDIGO]],Consumo!$Y$3:$Y$862)</f>
        <v>8.3333333333333329E-2</v>
      </c>
      <c r="AW806" s="281">
        <f>tabItens[[#This Row],[QTDE ATUAL]] + tabItens[[#This Row],[RC QTDE]] + tabItens[[#This Row],[AF SALDO]] + tabItens[[#This Row],[Recentes]]</f>
        <v>39</v>
      </c>
      <c r="AX806" s="309">
        <v>0</v>
      </c>
      <c r="AY806" s="309">
        <v>4</v>
      </c>
      <c r="AZ806" s="309">
        <f>IF(ISBLANK(tabItens[[#This Row],[CÓDIGO]]),"",tabItens[[#This Row],[PontoMês]] * (AZ$2+tabItens[[#This Row],[PontoQtM]]))</f>
        <v>0</v>
      </c>
      <c r="BA806" s="308">
        <f>tabItens[[#This Row],[PontoPed]] - tabItens[[#This Row],[Saldo]] + (1/10)</f>
        <v>-38.9</v>
      </c>
      <c r="BB806" s="308">
        <f xml:space="preserve"> tabItens[[#This Row],[PontoMês]] * BB$2 - tabItens[[#This Row],[QTDE ATUAL]] - (1/10)</f>
        <v>-39.1</v>
      </c>
      <c r="BC806" s="310">
        <f>IF( tabItens[[#This Row],[PontoPed]]&gt;0, IF(tabItens[[#This Row],[PontoPed]]&lt;1, 1, IF( tabItens[[#This Row],[Saldo]]&gt;tabItens[[#This Row],[PontoPed]], 0, (tabItens[[#This Row],[PontoPed]]-tabItens[[#This Row],[Saldo]])/tabItens[[#This Row],[PontoPed]] ) ), 0 )</f>
        <v>0</v>
      </c>
      <c r="BD806" s="311">
        <f>ROUNDDOWN(IF( OR( AND(tabItens[[#This Row],[PontoPed]]&lt;tabItens[[#This Row],[Saldo]],tabItens[[#This Row],[Saldo]]&gt;0), tabItens[[#This Row],[PontoPed]]=0), 99, IF(AND(tabItens[[#This Row],[Saldo]]=0,tabItens[[#This Row],[PontoPed]]&gt;0), 0, (1-tabItens[[#This Row],[PctAb]])*10 ) ),0)</f>
        <v>99</v>
      </c>
      <c r="BE806" s="312">
        <f>MAX(ROUNDDOWN( IF(tabItens[[#This Row],[Abaixo]] &gt; 0,   tabItens[[#This Row],[Abaixo]] + (tabItens[[#This Row],[PontoMês]] * IF( OR( ISBLANK(tabItens[[#This Row],[ATA Nº/ANO]]), tabItens[[#This Row],[ATA Nº/ANO]] = ""),BE$2,BE$1)),0),0),0)</f>
        <v>0</v>
      </c>
      <c r="BF80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6" s="313">
        <f>SUMIF(Consumo!$C$3:$C$862,tabItens[[#This Row],[CÓDIGO]],Consumo!$E$3:$E$862)</f>
        <v>0</v>
      </c>
      <c r="BH806" s="314">
        <f>IF(AND(tabItens[[#This Row],[Pend]] &gt; 0,tabItens[[#This Row],[Consumo]] &lt;&gt; 0), tabItens[[#This Row],[Pend]] / tabItens[[#This Row],[Consumo]], 0 )</f>
        <v>0</v>
      </c>
      <c r="BI806" s="313"/>
      <c r="BJ806" s="313"/>
      <c r="BK806" s="315" t="s">
        <v>907</v>
      </c>
    </row>
    <row r="807" spans="1:63" x14ac:dyDescent="0.3">
      <c r="A807" s="336">
        <v>105115</v>
      </c>
      <c r="B807" s="277" t="s">
        <v>1660</v>
      </c>
      <c r="C807" s="337" t="s">
        <v>264</v>
      </c>
      <c r="D807" s="338">
        <v>25.24</v>
      </c>
      <c r="E807" s="339"/>
      <c r="F807" s="339"/>
      <c r="G807" s="339" t="s">
        <v>892</v>
      </c>
      <c r="H807" s="281">
        <v>24</v>
      </c>
      <c r="I807" s="340">
        <v>103003</v>
      </c>
      <c r="J807" s="341">
        <v>25.24</v>
      </c>
      <c r="K807" s="342">
        <v>4</v>
      </c>
      <c r="L807" s="285">
        <f>IF(tabItens[[#This Row],[Média]] &gt; 0, tabItens[[#This Row],[QTDE ATUAL]] / tabItens[[#This Row],[Média]],999.9)</f>
        <v>144</v>
      </c>
      <c r="M807" s="286">
        <v>0</v>
      </c>
      <c r="N807" s="287">
        <f>tabItens[[#This Row],[VALOR UNIT.]] * tabItens[[#This Row],[LC]]</f>
        <v>0</v>
      </c>
      <c r="O807" s="344"/>
      <c r="P807" s="289"/>
      <c r="Q807" s="345"/>
      <c r="R807" s="343"/>
      <c r="S807" s="346"/>
      <c r="T807" s="292">
        <f>ROUNDDOWN(IFERROR(tabItens[[#This Row],[ATA DT.VALID.]] - $D$1,0) / 30,0)</f>
        <v>-1507</v>
      </c>
      <c r="U807" s="277" t="s">
        <v>1659</v>
      </c>
      <c r="V807" s="293">
        <v>1</v>
      </c>
      <c r="W807" s="294" t="s">
        <v>2109</v>
      </c>
      <c r="X807" s="295">
        <v>62</v>
      </c>
      <c r="Y807" s="296">
        <v>1</v>
      </c>
      <c r="Z807" s="297"/>
      <c r="AA807" s="298"/>
      <c r="AB807" s="299"/>
      <c r="AC807" s="299"/>
      <c r="AD807" s="298"/>
      <c r="AE807" s="299"/>
      <c r="AF807" s="292"/>
      <c r="AG807" s="300" t="s">
        <v>904</v>
      </c>
      <c r="AH807" s="301"/>
      <c r="AI807" s="292">
        <v>2</v>
      </c>
      <c r="AJ807" s="301">
        <v>44018</v>
      </c>
      <c r="AK807" s="301">
        <v>39499</v>
      </c>
      <c r="AL807" s="301">
        <v>44468</v>
      </c>
      <c r="AM807" s="346"/>
      <c r="AN807" s="339"/>
      <c r="AO807" s="302" t="str">
        <f>_xlfn.IFNA(IF(VLOOKUP(tabItens[[#This Row],[CÓDIGO]],tabExcluirDoEstoque[#Data],1,FALSE),"sim",""),"")</f>
        <v/>
      </c>
      <c r="AP807" s="303" t="str">
        <f ca="1">IF(OR(ISBLANK(tabItens[[#This Row],[ATA DT.VALID.]]),tabItens[[#This Row],[ATA DT.VALID.]]="",tabItens[[#This Row],[ATA DT.VALID.]]=" "),"",IF(TYPE(tabItens[[#This Row],[ATA DT.VALID.]])=1,ROUNDUP((tabItens[[#This Row],[ATA DT.VALID.]]-TODAY())/7,0),""))</f>
        <v/>
      </c>
      <c r="AQ807" s="304"/>
      <c r="AR807" s="305" t="str">
        <f>IF(ISBLANK(tabItens[[#This Row],[CÓDIGO]]),"",IFERROR(VLOOKUP(tabItens[[#This Row],[CÓDIGO]],Consumo!$C$3:$AC$862,26,FALSE),0))</f>
        <v>02.2023</v>
      </c>
      <c r="AS807" s="306">
        <f>SUMIF(Consumo!$C$3:$C$862,tabItens[[#This Row],[CÓDIGO]],Consumo!$N$3:$N$862) + SUMIF(Consumo!$C$3:$C$862,tabItens[[#This Row],[CÓDIGO]],Consumo!$O$3:$O$862) + SUMIF(Consumo!$C$3:$C$862,tabItens[[#This Row],[CÓDIGO]],Consumo!$P$3:$P$862) + SUMIF(Consumo!$C$3:$C$862,tabItens[[#This Row],[CÓDIGO]],Consumo!$Q$3:$Q$862)</f>
        <v>0</v>
      </c>
      <c r="AT807" s="306">
        <f>SUMIF(Consumo!$C$3:$C$862,tabItens[[#This Row],[CÓDIGO]],Consumo!$Z$3:$Z$862)</f>
        <v>4</v>
      </c>
      <c r="AU807" s="307">
        <f>SUMIF(Consumo!$C$3:$C$862,tabItens[[#This Row],[CÓDIGO]],Consumo!$AA$3:$AA$862)</f>
        <v>2</v>
      </c>
      <c r="AV807" s="308">
        <f>SUMIF(Consumo!$C$3:$C$862,tabItens[[#This Row],[CÓDIGO]],Consumo!$Y$3:$Y$862)</f>
        <v>0.16666666666666666</v>
      </c>
      <c r="AW807" s="281">
        <f>tabItens[[#This Row],[QTDE ATUAL]] + tabItens[[#This Row],[RC QTDE]] + tabItens[[#This Row],[AF SALDO]] + tabItens[[#This Row],[Recentes]]</f>
        <v>24</v>
      </c>
      <c r="AX807" s="309">
        <v>1</v>
      </c>
      <c r="AY807" s="309">
        <v>4</v>
      </c>
      <c r="AZ807" s="309">
        <f>IF(ISBLANK(tabItens[[#This Row],[CÓDIGO]]),"",tabItens[[#This Row],[PontoMês]] * (AZ$2+tabItens[[#This Row],[PontoQtM]]))</f>
        <v>4</v>
      </c>
      <c r="BA807" s="308">
        <f>tabItens[[#This Row],[PontoPed]] - tabItens[[#This Row],[Saldo]] + (1/10)</f>
        <v>-19.899999999999999</v>
      </c>
      <c r="BB807" s="308">
        <f xml:space="preserve"> tabItens[[#This Row],[PontoMês]] * BB$2 - tabItens[[#This Row],[QTDE ATUAL]] - (1/10)</f>
        <v>-23.1</v>
      </c>
      <c r="BC807" s="310">
        <f>IF( tabItens[[#This Row],[PontoPed]]&gt;0, IF(tabItens[[#This Row],[PontoPed]]&lt;1, 1, IF( tabItens[[#This Row],[Saldo]]&gt;tabItens[[#This Row],[PontoPed]], 0, (tabItens[[#This Row],[PontoPed]]-tabItens[[#This Row],[Saldo]])/tabItens[[#This Row],[PontoPed]] ) ), 0 )</f>
        <v>0</v>
      </c>
      <c r="BD807" s="311">
        <f>ROUNDDOWN(IF( OR( AND(tabItens[[#This Row],[PontoPed]]&lt;tabItens[[#This Row],[Saldo]],tabItens[[#This Row],[Saldo]]&gt;0), tabItens[[#This Row],[PontoPed]]=0), 99, IF(AND(tabItens[[#This Row],[Saldo]]=0,tabItens[[#This Row],[PontoPed]]&gt;0), 0, (1-tabItens[[#This Row],[PctAb]])*10 ) ),0)</f>
        <v>99</v>
      </c>
      <c r="BE807" s="312">
        <f>MAX(ROUNDDOWN( IF(tabItens[[#This Row],[Abaixo]] &gt; 0,   tabItens[[#This Row],[Abaixo]] + (tabItens[[#This Row],[PontoMês]] * IF( OR( ISBLANK(tabItens[[#This Row],[ATA Nº/ANO]]), tabItens[[#This Row],[ATA Nº/ANO]] = ""),BE$2,BE$1)),0),0),0)</f>
        <v>0</v>
      </c>
      <c r="BF80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7" s="313">
        <f>SUMIF(Consumo!$C$3:$C$862,tabItens[[#This Row],[CÓDIGO]],Consumo!$E$3:$E$862)</f>
        <v>0</v>
      </c>
      <c r="BH807" s="314">
        <f>IF(AND(tabItens[[#This Row],[Pend]] &gt; 0,tabItens[[#This Row],[Consumo]] &lt;&gt; 0), tabItens[[#This Row],[Pend]] / tabItens[[#This Row],[Consumo]], 0 )</f>
        <v>0</v>
      </c>
      <c r="BI807" s="313"/>
      <c r="BJ807" s="313"/>
      <c r="BK807" s="315" t="s">
        <v>907</v>
      </c>
    </row>
    <row r="808" spans="1:63" x14ac:dyDescent="0.3">
      <c r="A808" s="336">
        <v>105118</v>
      </c>
      <c r="B808" s="277" t="s">
        <v>1661</v>
      </c>
      <c r="C808" s="337" t="s">
        <v>264</v>
      </c>
      <c r="D808" s="338">
        <v>47.41</v>
      </c>
      <c r="E808" s="339"/>
      <c r="F808" s="339"/>
      <c r="G808" s="339" t="s">
        <v>892</v>
      </c>
      <c r="H808" s="281">
        <v>0</v>
      </c>
      <c r="I808" s="340">
        <v>103003</v>
      </c>
      <c r="J808" s="341">
        <v>47.41</v>
      </c>
      <c r="K808" s="342">
        <v>6</v>
      </c>
      <c r="L808" s="285">
        <f>IF(tabItens[[#This Row],[Média]] &gt; 0, tabItens[[#This Row],[QTDE ATUAL]] / tabItens[[#This Row],[Média]],999.9)</f>
        <v>0</v>
      </c>
      <c r="M808" s="286">
        <v>0</v>
      </c>
      <c r="N808" s="287">
        <f>tabItens[[#This Row],[VALOR UNIT.]] * tabItens[[#This Row],[LC]]</f>
        <v>0</v>
      </c>
      <c r="O808" s="344"/>
      <c r="P808" s="289"/>
      <c r="Q808" s="345"/>
      <c r="R808" s="343"/>
      <c r="S808" s="346"/>
      <c r="T808" s="292">
        <f>ROUNDDOWN(IFERROR(tabItens[[#This Row],[ATA DT.VALID.]] - $D$1,0) / 30,0)</f>
        <v>-1507</v>
      </c>
      <c r="U808" s="277" t="s">
        <v>1659</v>
      </c>
      <c r="V808" s="293">
        <v>1</v>
      </c>
      <c r="W808" s="294" t="s">
        <v>2109</v>
      </c>
      <c r="X808" s="295">
        <v>62</v>
      </c>
      <c r="Y808" s="296">
        <v>1</v>
      </c>
      <c r="Z808" s="297">
        <v>8984</v>
      </c>
      <c r="AA808" s="298">
        <v>2023</v>
      </c>
      <c r="AB808" s="299">
        <v>2</v>
      </c>
      <c r="AC808" s="299"/>
      <c r="AD808" s="298"/>
      <c r="AE808" s="299"/>
      <c r="AF808" s="292"/>
      <c r="AG808" s="300" t="s">
        <v>904</v>
      </c>
      <c r="AH808" s="301"/>
      <c r="AI808" s="292">
        <v>2</v>
      </c>
      <c r="AJ808" s="301">
        <v>43872</v>
      </c>
      <c r="AK808" s="301">
        <v>39499</v>
      </c>
      <c r="AL808" s="301">
        <v>44791</v>
      </c>
      <c r="AM808" s="346"/>
      <c r="AN808" s="339"/>
      <c r="AO808" s="302" t="str">
        <f>_xlfn.IFNA(IF(VLOOKUP(tabItens[[#This Row],[CÓDIGO]],tabExcluirDoEstoque[#Data],1,FALSE),"sim",""),"")</f>
        <v/>
      </c>
      <c r="AP808" s="303" t="str">
        <f ca="1">IF(OR(ISBLANK(tabItens[[#This Row],[ATA DT.VALID.]]),tabItens[[#This Row],[ATA DT.VALID.]]="",tabItens[[#This Row],[ATA DT.VALID.]]=" "),"",IF(TYPE(tabItens[[#This Row],[ATA DT.VALID.]])=1,ROUNDUP((tabItens[[#This Row],[ATA DT.VALID.]]-TODAY())/7,0),""))</f>
        <v/>
      </c>
      <c r="AQ808" s="304"/>
      <c r="AR808" s="305" t="str">
        <f>IF(ISBLANK(tabItens[[#This Row],[CÓDIGO]]),"",IFERROR(VLOOKUP(tabItens[[#This Row],[CÓDIGO]],Consumo!$C$3:$AC$862,26,FALSE),0))</f>
        <v>07.2023</v>
      </c>
      <c r="AS808" s="306">
        <f>SUMIF(Consumo!$C$3:$C$862,tabItens[[#This Row],[CÓDIGO]],Consumo!$N$3:$N$862) + SUMIF(Consumo!$C$3:$C$862,tabItens[[#This Row],[CÓDIGO]],Consumo!$O$3:$O$862) + SUMIF(Consumo!$C$3:$C$862,tabItens[[#This Row],[CÓDIGO]],Consumo!$P$3:$P$862) + SUMIF(Consumo!$C$3:$C$862,tabItens[[#This Row],[CÓDIGO]],Consumo!$Q$3:$Q$862)</f>
        <v>2</v>
      </c>
      <c r="AT808" s="306">
        <f>SUMIF(Consumo!$C$3:$C$862,tabItens[[#This Row],[CÓDIGO]],Consumo!$Z$3:$Z$862)</f>
        <v>6</v>
      </c>
      <c r="AU808" s="307">
        <f>SUMIF(Consumo!$C$3:$C$862,tabItens[[#This Row],[CÓDIGO]],Consumo!$AA$3:$AA$862)</f>
        <v>4</v>
      </c>
      <c r="AV808" s="308">
        <f>SUMIF(Consumo!$C$3:$C$862,tabItens[[#This Row],[CÓDIGO]],Consumo!$Y$3:$Y$862)</f>
        <v>0.33333333333333331</v>
      </c>
      <c r="AW808" s="281">
        <f>tabItens[[#This Row],[QTDE ATUAL]] + tabItens[[#This Row],[RC QTDE]] + tabItens[[#This Row],[AF SALDO]] + tabItens[[#This Row],[Recentes]]</f>
        <v>2</v>
      </c>
      <c r="AX808" s="309">
        <v>0</v>
      </c>
      <c r="AY808" s="309">
        <v>4</v>
      </c>
      <c r="AZ808" s="309">
        <f>IF(ISBLANK(tabItens[[#This Row],[CÓDIGO]]),"",tabItens[[#This Row],[PontoMês]] * (AZ$2+tabItens[[#This Row],[PontoQtM]]))</f>
        <v>0</v>
      </c>
      <c r="BA808" s="308">
        <f>tabItens[[#This Row],[PontoPed]] - tabItens[[#This Row],[Saldo]] + (1/10)</f>
        <v>-1.9</v>
      </c>
      <c r="BB808" s="308">
        <f xml:space="preserve"> tabItens[[#This Row],[PontoMês]] * BB$2 - tabItens[[#This Row],[QTDE ATUAL]] - (1/10)</f>
        <v>-0.1</v>
      </c>
      <c r="BC808" s="310">
        <f>IF( tabItens[[#This Row],[PontoPed]]&gt;0, IF(tabItens[[#This Row],[PontoPed]]&lt;1, 1, IF( tabItens[[#This Row],[Saldo]]&gt;tabItens[[#This Row],[PontoPed]], 0, (tabItens[[#This Row],[PontoPed]]-tabItens[[#This Row],[Saldo]])/tabItens[[#This Row],[PontoPed]] ) ), 0 )</f>
        <v>0</v>
      </c>
      <c r="BD808" s="311">
        <f>ROUNDDOWN(IF( OR( AND(tabItens[[#This Row],[PontoPed]]&lt;tabItens[[#This Row],[Saldo]],tabItens[[#This Row],[Saldo]]&gt;0), tabItens[[#This Row],[PontoPed]]=0), 99, IF(AND(tabItens[[#This Row],[Saldo]]=0,tabItens[[#This Row],[PontoPed]]&gt;0), 0, (1-tabItens[[#This Row],[PctAb]])*10 ) ),0)</f>
        <v>99</v>
      </c>
      <c r="BE808" s="312">
        <f>MAX(ROUNDDOWN( IF(tabItens[[#This Row],[Abaixo]] &gt; 0,   tabItens[[#This Row],[Abaixo]] + (tabItens[[#This Row],[PontoMês]] * IF( OR( ISBLANK(tabItens[[#This Row],[ATA Nº/ANO]]), tabItens[[#This Row],[ATA Nº/ANO]] = ""),BE$2,BE$1)),0),0),0)</f>
        <v>0</v>
      </c>
      <c r="BF80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8" s="313">
        <f>SUMIF(Consumo!$C$3:$C$862,tabItens[[#This Row],[CÓDIGO]],Consumo!$E$3:$E$862)</f>
        <v>0</v>
      </c>
      <c r="BH808" s="314">
        <f>IF(AND(tabItens[[#This Row],[Pend]] &gt; 0,tabItens[[#This Row],[Consumo]] &lt;&gt; 0), tabItens[[#This Row],[Pend]] / tabItens[[#This Row],[Consumo]], 0 )</f>
        <v>0</v>
      </c>
      <c r="BI808" s="313"/>
      <c r="BJ808" s="313"/>
      <c r="BK808" s="315" t="s">
        <v>907</v>
      </c>
    </row>
    <row r="809" spans="1:63" x14ac:dyDescent="0.3">
      <c r="A809" s="336">
        <v>136674</v>
      </c>
      <c r="B809" s="277" t="s">
        <v>1964</v>
      </c>
      <c r="C809" s="337" t="s">
        <v>264</v>
      </c>
      <c r="D809" s="338">
        <v>41</v>
      </c>
      <c r="E809" s="339"/>
      <c r="F809" s="339"/>
      <c r="G809" s="339" t="s">
        <v>892</v>
      </c>
      <c r="H809" s="281">
        <v>6</v>
      </c>
      <c r="I809" s="340">
        <v>103003</v>
      </c>
      <c r="J809" s="341">
        <v>41</v>
      </c>
      <c r="K809" s="342"/>
      <c r="L809" s="285">
        <f>IF(tabItens[[#This Row],[Média]] &gt; 0, tabItens[[#This Row],[QTDE ATUAL]] / tabItens[[#This Row],[Média]],999.9)</f>
        <v>999.9</v>
      </c>
      <c r="M809" s="286">
        <v>0</v>
      </c>
      <c r="N809" s="287">
        <f>tabItens[[#This Row],[VALOR UNIT.]] * tabItens[[#This Row],[LC]]</f>
        <v>0</v>
      </c>
      <c r="O809" s="344"/>
      <c r="P809" s="289"/>
      <c r="Q809" s="345"/>
      <c r="R809" s="343"/>
      <c r="S809" s="346"/>
      <c r="T809" s="292">
        <f>ROUNDDOWN(IFERROR(tabItens[[#This Row],[ATA DT.VALID.]] - $D$1,0) / 30,0)</f>
        <v>-1507</v>
      </c>
      <c r="U809" s="277" t="s">
        <v>1659</v>
      </c>
      <c r="V809" s="293">
        <v>1</v>
      </c>
      <c r="W809" s="294" t="s">
        <v>2109</v>
      </c>
      <c r="X809" s="295">
        <v>62</v>
      </c>
      <c r="Y809" s="296">
        <v>1</v>
      </c>
      <c r="Z809" s="297"/>
      <c r="AA809" s="298"/>
      <c r="AB809" s="299"/>
      <c r="AC809" s="299"/>
      <c r="AD809" s="298"/>
      <c r="AE809" s="299"/>
      <c r="AF809" s="292"/>
      <c r="AG809" s="300" t="s">
        <v>904</v>
      </c>
      <c r="AH809" s="301"/>
      <c r="AI809" s="292">
        <v>0</v>
      </c>
      <c r="AJ809" s="301">
        <v>44011</v>
      </c>
      <c r="AK809" s="301">
        <v>43549</v>
      </c>
      <c r="AL809" s="301">
        <v>43970</v>
      </c>
      <c r="AM809" s="346"/>
      <c r="AN809" s="339"/>
      <c r="AO809" s="302" t="str">
        <f>_xlfn.IFNA(IF(VLOOKUP(tabItens[[#This Row],[CÓDIGO]],tabExcluirDoEstoque[#Data],1,FALSE),"sim",""),"")</f>
        <v/>
      </c>
      <c r="AP809" s="303" t="str">
        <f ca="1">IF(OR(ISBLANK(tabItens[[#This Row],[ATA DT.VALID.]]),tabItens[[#This Row],[ATA DT.VALID.]]="",tabItens[[#This Row],[ATA DT.VALID.]]=" "),"",IF(TYPE(tabItens[[#This Row],[ATA DT.VALID.]])=1,ROUNDUP((tabItens[[#This Row],[ATA DT.VALID.]]-TODAY())/7,0),""))</f>
        <v/>
      </c>
      <c r="AQ809" s="304"/>
      <c r="AR809" s="305">
        <f>IF(ISBLANK(tabItens[[#This Row],[CÓDIGO]]),"",IFERROR(VLOOKUP(tabItens[[#This Row],[CÓDIGO]],Consumo!$C$3:$AC$862,26,FALSE),0))</f>
        <v>0</v>
      </c>
      <c r="AS809" s="306">
        <f>SUMIF(Consumo!$C$3:$C$862,tabItens[[#This Row],[CÓDIGO]],Consumo!$N$3:$N$862) + SUMIF(Consumo!$C$3:$C$862,tabItens[[#This Row],[CÓDIGO]],Consumo!$O$3:$O$862) + SUMIF(Consumo!$C$3:$C$862,tabItens[[#This Row],[CÓDIGO]],Consumo!$P$3:$P$862) + SUMIF(Consumo!$C$3:$C$862,tabItens[[#This Row],[CÓDIGO]],Consumo!$Q$3:$Q$862)</f>
        <v>0</v>
      </c>
      <c r="AT809" s="306">
        <f>SUMIF(Consumo!$C$3:$C$862,tabItens[[#This Row],[CÓDIGO]],Consumo!$Z$3:$Z$862)</f>
        <v>0</v>
      </c>
      <c r="AU809" s="307">
        <f>SUMIF(Consumo!$C$3:$C$862,tabItens[[#This Row],[CÓDIGO]],Consumo!$AA$3:$AA$862)</f>
        <v>0</v>
      </c>
      <c r="AV809" s="308">
        <f>SUMIF(Consumo!$C$3:$C$862,tabItens[[#This Row],[CÓDIGO]],Consumo!$Y$3:$Y$862)</f>
        <v>0</v>
      </c>
      <c r="AW809" s="281">
        <f>tabItens[[#This Row],[QTDE ATUAL]] + tabItens[[#This Row],[RC QTDE]] + tabItens[[#This Row],[AF SALDO]] + tabItens[[#This Row],[Recentes]]</f>
        <v>6</v>
      </c>
      <c r="AX809" s="309">
        <v>0</v>
      </c>
      <c r="AY809" s="309">
        <v>4</v>
      </c>
      <c r="AZ809" s="309">
        <f>IF(ISBLANK(tabItens[[#This Row],[CÓDIGO]]),"",tabItens[[#This Row],[PontoMês]] * (AZ$2+tabItens[[#This Row],[PontoQtM]]))</f>
        <v>0</v>
      </c>
      <c r="BA809" s="308">
        <f>tabItens[[#This Row],[PontoPed]] - tabItens[[#This Row],[Saldo]] + (1/10)</f>
        <v>-5.9</v>
      </c>
      <c r="BB809" s="308">
        <f xml:space="preserve"> tabItens[[#This Row],[PontoMês]] * BB$2 - tabItens[[#This Row],[QTDE ATUAL]] - (1/10)</f>
        <v>-6.1</v>
      </c>
      <c r="BC809" s="310">
        <f>IF( tabItens[[#This Row],[PontoPed]]&gt;0, IF(tabItens[[#This Row],[PontoPed]]&lt;1, 1, IF( tabItens[[#This Row],[Saldo]]&gt;tabItens[[#This Row],[PontoPed]], 0, (tabItens[[#This Row],[PontoPed]]-tabItens[[#This Row],[Saldo]])/tabItens[[#This Row],[PontoPed]] ) ), 0 )</f>
        <v>0</v>
      </c>
      <c r="BD809" s="311">
        <f>ROUNDDOWN(IF( OR( AND(tabItens[[#This Row],[PontoPed]]&lt;tabItens[[#This Row],[Saldo]],tabItens[[#This Row],[Saldo]]&gt;0), tabItens[[#This Row],[PontoPed]]=0), 99, IF(AND(tabItens[[#This Row],[Saldo]]=0,tabItens[[#This Row],[PontoPed]]&gt;0), 0, (1-tabItens[[#This Row],[PctAb]])*10 ) ),0)</f>
        <v>99</v>
      </c>
      <c r="BE809" s="312">
        <f>MAX(ROUNDDOWN( IF(tabItens[[#This Row],[Abaixo]] &gt; 0,   tabItens[[#This Row],[Abaixo]] + (tabItens[[#This Row],[PontoMês]] * IF( OR( ISBLANK(tabItens[[#This Row],[ATA Nº/ANO]]), tabItens[[#This Row],[ATA Nº/ANO]] = ""),BE$2,BE$1)),0),0),0)</f>
        <v>0</v>
      </c>
      <c r="BF80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09" s="313">
        <f>SUMIF(Consumo!$C$3:$C$862,tabItens[[#This Row],[CÓDIGO]],Consumo!$E$3:$E$862)</f>
        <v>0</v>
      </c>
      <c r="BH809" s="314">
        <f>IF(AND(tabItens[[#This Row],[Pend]] &gt; 0,tabItens[[#This Row],[Consumo]] &lt;&gt; 0), tabItens[[#This Row],[Pend]] / tabItens[[#This Row],[Consumo]], 0 )</f>
        <v>0</v>
      </c>
      <c r="BI809" s="313"/>
      <c r="BJ809" s="313"/>
      <c r="BK809" s="315" t="s">
        <v>907</v>
      </c>
    </row>
    <row r="810" spans="1:63" x14ac:dyDescent="0.3">
      <c r="A810" s="336">
        <v>136675</v>
      </c>
      <c r="B810" s="277" t="s">
        <v>1965</v>
      </c>
      <c r="C810" s="337" t="s">
        <v>264</v>
      </c>
      <c r="D810" s="338">
        <v>65.260000000000005</v>
      </c>
      <c r="E810" s="339"/>
      <c r="F810" s="339"/>
      <c r="G810" s="339" t="s">
        <v>892</v>
      </c>
      <c r="H810" s="281">
        <v>0</v>
      </c>
      <c r="I810" s="340">
        <v>103003</v>
      </c>
      <c r="J810" s="341">
        <v>65.260000000000005</v>
      </c>
      <c r="K810" s="342"/>
      <c r="L810" s="285">
        <f>IF(tabItens[[#This Row],[Média]] &gt; 0, tabItens[[#This Row],[QTDE ATUAL]] / tabItens[[#This Row],[Média]],999.9)</f>
        <v>999.9</v>
      </c>
      <c r="M810" s="286">
        <v>0</v>
      </c>
      <c r="N810" s="287">
        <f>tabItens[[#This Row],[VALOR UNIT.]] * tabItens[[#This Row],[LC]]</f>
        <v>0</v>
      </c>
      <c r="O810" s="344"/>
      <c r="P810" s="289"/>
      <c r="Q810" s="345"/>
      <c r="R810" s="343"/>
      <c r="S810" s="346"/>
      <c r="T810" s="292">
        <f>ROUNDDOWN(IFERROR(tabItens[[#This Row],[ATA DT.VALID.]] - $D$1,0) / 30,0)</f>
        <v>-1507</v>
      </c>
      <c r="U810" s="277" t="s">
        <v>1659</v>
      </c>
      <c r="V810" s="293">
        <v>1</v>
      </c>
      <c r="W810" s="294" t="s">
        <v>2109</v>
      </c>
      <c r="X810" s="295">
        <v>62</v>
      </c>
      <c r="Y810" s="296">
        <v>1</v>
      </c>
      <c r="Z810" s="297">
        <v>2830</v>
      </c>
      <c r="AA810" s="298">
        <v>2023</v>
      </c>
      <c r="AB810" s="299">
        <v>2</v>
      </c>
      <c r="AC810" s="299"/>
      <c r="AD810" s="298"/>
      <c r="AE810" s="299"/>
      <c r="AF810" s="292"/>
      <c r="AG810" s="300" t="s">
        <v>904</v>
      </c>
      <c r="AH810" s="301"/>
      <c r="AI810" s="292">
        <v>0</v>
      </c>
      <c r="AJ810" s="301">
        <v>44011</v>
      </c>
      <c r="AK810" s="301">
        <v>43549</v>
      </c>
      <c r="AL810" s="301">
        <v>45005</v>
      </c>
      <c r="AM810" s="346"/>
      <c r="AN810" s="339"/>
      <c r="AO810" s="302" t="str">
        <f>_xlfn.IFNA(IF(VLOOKUP(tabItens[[#This Row],[CÓDIGO]],tabExcluirDoEstoque[#Data],1,FALSE),"sim",""),"")</f>
        <v/>
      </c>
      <c r="AP810" s="303" t="str">
        <f ca="1">IF(OR(ISBLANK(tabItens[[#This Row],[ATA DT.VALID.]]),tabItens[[#This Row],[ATA DT.VALID.]]="",tabItens[[#This Row],[ATA DT.VALID.]]=" "),"",IF(TYPE(tabItens[[#This Row],[ATA DT.VALID.]])=1,ROUNDUP((tabItens[[#This Row],[ATA DT.VALID.]]-TODAY())/7,0),""))</f>
        <v/>
      </c>
      <c r="AQ810" s="304"/>
      <c r="AR810" s="305">
        <f>IF(ISBLANK(tabItens[[#This Row],[CÓDIGO]]),"",IFERROR(VLOOKUP(tabItens[[#This Row],[CÓDIGO]],Consumo!$C$3:$AC$862,26,FALSE),0))</f>
        <v>0</v>
      </c>
      <c r="AS810" s="306">
        <f>SUMIF(Consumo!$C$3:$C$862,tabItens[[#This Row],[CÓDIGO]],Consumo!$N$3:$N$862) + SUMIF(Consumo!$C$3:$C$862,tabItens[[#This Row],[CÓDIGO]],Consumo!$O$3:$O$862) + SUMIF(Consumo!$C$3:$C$862,tabItens[[#This Row],[CÓDIGO]],Consumo!$P$3:$P$862) + SUMIF(Consumo!$C$3:$C$862,tabItens[[#This Row],[CÓDIGO]],Consumo!$Q$3:$Q$862)</f>
        <v>0</v>
      </c>
      <c r="AT810" s="306">
        <f>SUMIF(Consumo!$C$3:$C$862,tabItens[[#This Row],[CÓDIGO]],Consumo!$Z$3:$Z$862)</f>
        <v>0</v>
      </c>
      <c r="AU810" s="307">
        <f>SUMIF(Consumo!$C$3:$C$862,tabItens[[#This Row],[CÓDIGO]],Consumo!$AA$3:$AA$862)</f>
        <v>0</v>
      </c>
      <c r="AV810" s="308">
        <f>SUMIF(Consumo!$C$3:$C$862,tabItens[[#This Row],[CÓDIGO]],Consumo!$Y$3:$Y$862)</f>
        <v>0</v>
      </c>
      <c r="AW810" s="281">
        <f>tabItens[[#This Row],[QTDE ATUAL]] + tabItens[[#This Row],[RC QTDE]] + tabItens[[#This Row],[AF SALDO]] + tabItens[[#This Row],[Recentes]]</f>
        <v>2</v>
      </c>
      <c r="AX810" s="309">
        <v>0</v>
      </c>
      <c r="AY810" s="309">
        <v>4</v>
      </c>
      <c r="AZ810" s="309">
        <f>IF(ISBLANK(tabItens[[#This Row],[CÓDIGO]]),"",tabItens[[#This Row],[PontoMês]] * (AZ$2+tabItens[[#This Row],[PontoQtM]]))</f>
        <v>0</v>
      </c>
      <c r="BA810" s="308">
        <f>tabItens[[#This Row],[PontoPed]] - tabItens[[#This Row],[Saldo]] + (1/10)</f>
        <v>-1.9</v>
      </c>
      <c r="BB810" s="308">
        <f xml:space="preserve"> tabItens[[#This Row],[PontoMês]] * BB$2 - tabItens[[#This Row],[QTDE ATUAL]] - (1/10)</f>
        <v>-0.1</v>
      </c>
      <c r="BC810" s="310">
        <f>IF( tabItens[[#This Row],[PontoPed]]&gt;0, IF(tabItens[[#This Row],[PontoPed]]&lt;1, 1, IF( tabItens[[#This Row],[Saldo]]&gt;tabItens[[#This Row],[PontoPed]], 0, (tabItens[[#This Row],[PontoPed]]-tabItens[[#This Row],[Saldo]])/tabItens[[#This Row],[PontoPed]] ) ), 0 )</f>
        <v>0</v>
      </c>
      <c r="BD810" s="311">
        <f>ROUNDDOWN(IF( OR( AND(tabItens[[#This Row],[PontoPed]]&lt;tabItens[[#This Row],[Saldo]],tabItens[[#This Row],[Saldo]]&gt;0), tabItens[[#This Row],[PontoPed]]=0), 99, IF(AND(tabItens[[#This Row],[Saldo]]=0,tabItens[[#This Row],[PontoPed]]&gt;0), 0, (1-tabItens[[#This Row],[PctAb]])*10 ) ),0)</f>
        <v>99</v>
      </c>
      <c r="BE810" s="312">
        <f>MAX(ROUNDDOWN( IF(tabItens[[#This Row],[Abaixo]] &gt; 0,   tabItens[[#This Row],[Abaixo]] + (tabItens[[#This Row],[PontoMês]] * IF( OR( ISBLANK(tabItens[[#This Row],[ATA Nº/ANO]]), tabItens[[#This Row],[ATA Nº/ANO]] = ""),BE$2,BE$1)),0),0),0)</f>
        <v>0</v>
      </c>
      <c r="BF81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0" s="313">
        <f>SUMIF(Consumo!$C$3:$C$862,tabItens[[#This Row],[CÓDIGO]],Consumo!$E$3:$E$862)</f>
        <v>0</v>
      </c>
      <c r="BH810" s="314">
        <f>IF(AND(tabItens[[#This Row],[Pend]] &gt; 0,tabItens[[#This Row],[Consumo]] &lt;&gt; 0), tabItens[[#This Row],[Pend]] / tabItens[[#This Row],[Consumo]], 0 )</f>
        <v>0</v>
      </c>
      <c r="BI810" s="313"/>
      <c r="BJ810" s="313"/>
      <c r="BK810" s="315" t="s">
        <v>907</v>
      </c>
    </row>
    <row r="811" spans="1:63" x14ac:dyDescent="0.3">
      <c r="A811" s="336">
        <v>105106</v>
      </c>
      <c r="B811" s="277" t="s">
        <v>1651</v>
      </c>
      <c r="C811" s="337" t="s">
        <v>264</v>
      </c>
      <c r="D811" s="338">
        <v>54.98</v>
      </c>
      <c r="E811" s="339"/>
      <c r="F811" s="339"/>
      <c r="G811" s="339" t="s">
        <v>892</v>
      </c>
      <c r="H811" s="281">
        <v>13</v>
      </c>
      <c r="I811" s="340">
        <v>103003</v>
      </c>
      <c r="J811" s="341">
        <v>54.98</v>
      </c>
      <c r="K811" s="342">
        <v>2</v>
      </c>
      <c r="L811" s="285">
        <f>IF(tabItens[[#This Row],[Média]] &gt; 0, tabItens[[#This Row],[QTDE ATUAL]] / tabItens[[#This Row],[Média]],999.9)</f>
        <v>156</v>
      </c>
      <c r="M811" s="286">
        <v>0</v>
      </c>
      <c r="N811" s="287">
        <f>tabItens[[#This Row],[VALOR UNIT.]] * tabItens[[#This Row],[LC]]</f>
        <v>0</v>
      </c>
      <c r="O811" s="344"/>
      <c r="P811" s="289"/>
      <c r="Q811" s="345"/>
      <c r="R811" s="343"/>
      <c r="S811" s="346"/>
      <c r="T811" s="292">
        <f>ROUNDDOWN(IFERROR(tabItens[[#This Row],[ATA DT.VALID.]] - $D$1,0) / 30,0)</f>
        <v>-1507</v>
      </c>
      <c r="U811" s="277" t="s">
        <v>1652</v>
      </c>
      <c r="V811" s="293">
        <v>1</v>
      </c>
      <c r="W811" s="294" t="s">
        <v>2109</v>
      </c>
      <c r="X811" s="295">
        <v>62</v>
      </c>
      <c r="Y811" s="296">
        <v>4</v>
      </c>
      <c r="Z811" s="297"/>
      <c r="AA811" s="298"/>
      <c r="AB811" s="299"/>
      <c r="AC811" s="299"/>
      <c r="AD811" s="298"/>
      <c r="AE811" s="299"/>
      <c r="AF811" s="292"/>
      <c r="AG811" s="300" t="s">
        <v>904</v>
      </c>
      <c r="AH811" s="301"/>
      <c r="AI811" s="292">
        <v>0</v>
      </c>
      <c r="AJ811" s="301">
        <v>43697</v>
      </c>
      <c r="AK811" s="301">
        <v>39499</v>
      </c>
      <c r="AL811" s="301">
        <v>44791</v>
      </c>
      <c r="AM811" s="346"/>
      <c r="AN811" s="339"/>
      <c r="AO811" s="302" t="str">
        <f>_xlfn.IFNA(IF(VLOOKUP(tabItens[[#This Row],[CÓDIGO]],tabExcluirDoEstoque[#Data],1,FALSE),"sim",""),"")</f>
        <v/>
      </c>
      <c r="AP811" s="303" t="str">
        <f ca="1">IF(OR(ISBLANK(tabItens[[#This Row],[ATA DT.VALID.]]),tabItens[[#This Row],[ATA DT.VALID.]]="",tabItens[[#This Row],[ATA DT.VALID.]]=" "),"",IF(TYPE(tabItens[[#This Row],[ATA DT.VALID.]])=1,ROUNDUP((tabItens[[#This Row],[ATA DT.VALID.]]-TODAY())/7,0),""))</f>
        <v/>
      </c>
      <c r="AQ811" s="304"/>
      <c r="AR811" s="305" t="str">
        <f>IF(ISBLANK(tabItens[[#This Row],[CÓDIGO]]),"",IFERROR(VLOOKUP(tabItens[[#This Row],[CÓDIGO]],Consumo!$C$3:$AC$862,26,FALSE),0))</f>
        <v>01.2023</v>
      </c>
      <c r="AS811" s="306">
        <f>SUMIF(Consumo!$C$3:$C$862,tabItens[[#This Row],[CÓDIGO]],Consumo!$N$3:$N$862) + SUMIF(Consumo!$C$3:$C$862,tabItens[[#This Row],[CÓDIGO]],Consumo!$O$3:$O$862) + SUMIF(Consumo!$C$3:$C$862,tabItens[[#This Row],[CÓDIGO]],Consumo!$P$3:$P$862) + SUMIF(Consumo!$C$3:$C$862,tabItens[[#This Row],[CÓDIGO]],Consumo!$Q$3:$Q$862)</f>
        <v>0</v>
      </c>
      <c r="AT811" s="306">
        <f>SUMIF(Consumo!$C$3:$C$862,tabItens[[#This Row],[CÓDIGO]],Consumo!$Z$3:$Z$862)</f>
        <v>2</v>
      </c>
      <c r="AU811" s="307">
        <f>SUMIF(Consumo!$C$3:$C$862,tabItens[[#This Row],[CÓDIGO]],Consumo!$AA$3:$AA$862)</f>
        <v>2</v>
      </c>
      <c r="AV811" s="308">
        <f>SUMIF(Consumo!$C$3:$C$862,tabItens[[#This Row],[CÓDIGO]],Consumo!$Y$3:$Y$862)</f>
        <v>8.3333333333333329E-2</v>
      </c>
      <c r="AW811" s="281">
        <f>tabItens[[#This Row],[QTDE ATUAL]] + tabItens[[#This Row],[RC QTDE]] + tabItens[[#This Row],[AF SALDO]] + tabItens[[#This Row],[Recentes]]</f>
        <v>13</v>
      </c>
      <c r="AX811" s="309">
        <v>1</v>
      </c>
      <c r="AY811" s="309">
        <v>4</v>
      </c>
      <c r="AZ811" s="309">
        <f>IF(ISBLANK(tabItens[[#This Row],[CÓDIGO]]),"",tabItens[[#This Row],[PontoMês]] * (AZ$2+tabItens[[#This Row],[PontoQtM]]))</f>
        <v>4</v>
      </c>
      <c r="BA811" s="308">
        <f>tabItens[[#This Row],[PontoPed]] - tabItens[[#This Row],[Saldo]] + (1/10)</f>
        <v>-8.9</v>
      </c>
      <c r="BB811" s="308">
        <f xml:space="preserve"> tabItens[[#This Row],[PontoMês]] * BB$2 - tabItens[[#This Row],[QTDE ATUAL]] - (1/10)</f>
        <v>-12.1</v>
      </c>
      <c r="BC811" s="310">
        <f>IF( tabItens[[#This Row],[PontoPed]]&gt;0, IF(tabItens[[#This Row],[PontoPed]]&lt;1, 1, IF( tabItens[[#This Row],[Saldo]]&gt;tabItens[[#This Row],[PontoPed]], 0, (tabItens[[#This Row],[PontoPed]]-tabItens[[#This Row],[Saldo]])/tabItens[[#This Row],[PontoPed]] ) ), 0 )</f>
        <v>0</v>
      </c>
      <c r="BD811" s="311">
        <f>ROUNDDOWN(IF( OR( AND(tabItens[[#This Row],[PontoPed]]&lt;tabItens[[#This Row],[Saldo]],tabItens[[#This Row],[Saldo]]&gt;0), tabItens[[#This Row],[PontoPed]]=0), 99, IF(AND(tabItens[[#This Row],[Saldo]]=0,tabItens[[#This Row],[PontoPed]]&gt;0), 0, (1-tabItens[[#This Row],[PctAb]])*10 ) ),0)</f>
        <v>99</v>
      </c>
      <c r="BE811" s="312">
        <f>MAX(ROUNDDOWN( IF(tabItens[[#This Row],[Abaixo]] &gt; 0,   tabItens[[#This Row],[Abaixo]] + (tabItens[[#This Row],[PontoMês]] * IF( OR( ISBLANK(tabItens[[#This Row],[ATA Nº/ANO]]), tabItens[[#This Row],[ATA Nº/ANO]] = ""),BE$2,BE$1)),0),0),0)</f>
        <v>0</v>
      </c>
      <c r="BF81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1" s="313">
        <f>SUMIF(Consumo!$C$3:$C$862,tabItens[[#This Row],[CÓDIGO]],Consumo!$E$3:$E$862)</f>
        <v>0</v>
      </c>
      <c r="BH811" s="314">
        <f>IF(AND(tabItens[[#This Row],[Pend]] &gt; 0,tabItens[[#This Row],[Consumo]] &lt;&gt; 0), tabItens[[#This Row],[Pend]] / tabItens[[#This Row],[Consumo]], 0 )</f>
        <v>0</v>
      </c>
      <c r="BI811" s="313"/>
      <c r="BJ811" s="313"/>
      <c r="BK811" s="315" t="s">
        <v>907</v>
      </c>
    </row>
    <row r="812" spans="1:63" x14ac:dyDescent="0.3">
      <c r="A812" s="336">
        <v>105107</v>
      </c>
      <c r="B812" s="277" t="s">
        <v>1653</v>
      </c>
      <c r="C812" s="337" t="s">
        <v>264</v>
      </c>
      <c r="D812" s="338">
        <v>54.98</v>
      </c>
      <c r="E812" s="339"/>
      <c r="F812" s="339"/>
      <c r="G812" s="339" t="s">
        <v>892</v>
      </c>
      <c r="H812" s="281">
        <v>8</v>
      </c>
      <c r="I812" s="340">
        <v>103003</v>
      </c>
      <c r="J812" s="341">
        <v>54.98</v>
      </c>
      <c r="K812" s="342">
        <v>2</v>
      </c>
      <c r="L812" s="285">
        <f>IF(tabItens[[#This Row],[Média]] &gt; 0, tabItens[[#This Row],[QTDE ATUAL]] / tabItens[[#This Row],[Média]],999.9)</f>
        <v>96</v>
      </c>
      <c r="M812" s="286">
        <v>0</v>
      </c>
      <c r="N812" s="287">
        <f>tabItens[[#This Row],[VALOR UNIT.]] * tabItens[[#This Row],[LC]]</f>
        <v>0</v>
      </c>
      <c r="O812" s="344"/>
      <c r="P812" s="289"/>
      <c r="Q812" s="345"/>
      <c r="R812" s="343"/>
      <c r="S812" s="346"/>
      <c r="T812" s="292">
        <f>ROUNDDOWN(IFERROR(tabItens[[#This Row],[ATA DT.VALID.]] - $D$1,0) / 30,0)</f>
        <v>-1507</v>
      </c>
      <c r="U812" s="277" t="s">
        <v>1652</v>
      </c>
      <c r="V812" s="293">
        <v>1</v>
      </c>
      <c r="W812" s="294" t="s">
        <v>2109</v>
      </c>
      <c r="X812" s="295">
        <v>62</v>
      </c>
      <c r="Y812" s="296">
        <v>4</v>
      </c>
      <c r="Z812" s="297"/>
      <c r="AA812" s="298"/>
      <c r="AB812" s="299"/>
      <c r="AC812" s="299"/>
      <c r="AD812" s="298"/>
      <c r="AE812" s="299"/>
      <c r="AF812" s="292"/>
      <c r="AG812" s="300" t="s">
        <v>904</v>
      </c>
      <c r="AH812" s="301"/>
      <c r="AI812" s="292">
        <v>0</v>
      </c>
      <c r="AJ812" s="301">
        <v>43697</v>
      </c>
      <c r="AK812" s="301">
        <v>39499</v>
      </c>
      <c r="AL812" s="301">
        <v>44791</v>
      </c>
      <c r="AM812" s="346"/>
      <c r="AN812" s="339"/>
      <c r="AO812" s="302" t="str">
        <f>_xlfn.IFNA(IF(VLOOKUP(tabItens[[#This Row],[CÓDIGO]],tabExcluirDoEstoque[#Data],1,FALSE),"sim",""),"")</f>
        <v/>
      </c>
      <c r="AP812" s="303" t="str">
        <f ca="1">IF(OR(ISBLANK(tabItens[[#This Row],[ATA DT.VALID.]]),tabItens[[#This Row],[ATA DT.VALID.]]="",tabItens[[#This Row],[ATA DT.VALID.]]=" "),"",IF(TYPE(tabItens[[#This Row],[ATA DT.VALID.]])=1,ROUNDUP((tabItens[[#This Row],[ATA DT.VALID.]]-TODAY())/7,0),""))</f>
        <v/>
      </c>
      <c r="AQ812" s="304"/>
      <c r="AR812" s="305" t="str">
        <f>IF(ISBLANK(tabItens[[#This Row],[CÓDIGO]]),"",IFERROR(VLOOKUP(tabItens[[#This Row],[CÓDIGO]],Consumo!$C$3:$AC$862,26,FALSE),0))</f>
        <v>03.2023</v>
      </c>
      <c r="AS812" s="306">
        <f>SUMIF(Consumo!$C$3:$C$862,tabItens[[#This Row],[CÓDIGO]],Consumo!$N$3:$N$862) + SUMIF(Consumo!$C$3:$C$862,tabItens[[#This Row],[CÓDIGO]],Consumo!$O$3:$O$862) + SUMIF(Consumo!$C$3:$C$862,tabItens[[#This Row],[CÓDIGO]],Consumo!$P$3:$P$862) + SUMIF(Consumo!$C$3:$C$862,tabItens[[#This Row],[CÓDIGO]],Consumo!$Q$3:$Q$862)</f>
        <v>0</v>
      </c>
      <c r="AT812" s="306">
        <f>SUMIF(Consumo!$C$3:$C$862,tabItens[[#This Row],[CÓDIGO]],Consumo!$Z$3:$Z$862)</f>
        <v>2</v>
      </c>
      <c r="AU812" s="307">
        <f>SUMIF(Consumo!$C$3:$C$862,tabItens[[#This Row],[CÓDIGO]],Consumo!$AA$3:$AA$862)</f>
        <v>2</v>
      </c>
      <c r="AV812" s="308">
        <f>SUMIF(Consumo!$C$3:$C$862,tabItens[[#This Row],[CÓDIGO]],Consumo!$Y$3:$Y$862)</f>
        <v>8.3333333333333329E-2</v>
      </c>
      <c r="AW812" s="281">
        <f>tabItens[[#This Row],[QTDE ATUAL]] + tabItens[[#This Row],[RC QTDE]] + tabItens[[#This Row],[AF SALDO]] + tabItens[[#This Row],[Recentes]]</f>
        <v>8</v>
      </c>
      <c r="AX812" s="309">
        <v>1</v>
      </c>
      <c r="AY812" s="309">
        <v>4</v>
      </c>
      <c r="AZ812" s="309">
        <f>IF(ISBLANK(tabItens[[#This Row],[CÓDIGO]]),"",tabItens[[#This Row],[PontoMês]] * (AZ$2+tabItens[[#This Row],[PontoQtM]]))</f>
        <v>4</v>
      </c>
      <c r="BA812" s="308">
        <f>tabItens[[#This Row],[PontoPed]] - tabItens[[#This Row],[Saldo]] + (1/10)</f>
        <v>-3.9</v>
      </c>
      <c r="BB812" s="308">
        <f xml:space="preserve"> tabItens[[#This Row],[PontoMês]] * BB$2 - tabItens[[#This Row],[QTDE ATUAL]] - (1/10)</f>
        <v>-7.1</v>
      </c>
      <c r="BC812" s="310">
        <f>IF( tabItens[[#This Row],[PontoPed]]&gt;0, IF(tabItens[[#This Row],[PontoPed]]&lt;1, 1, IF( tabItens[[#This Row],[Saldo]]&gt;tabItens[[#This Row],[PontoPed]], 0, (tabItens[[#This Row],[PontoPed]]-tabItens[[#This Row],[Saldo]])/tabItens[[#This Row],[PontoPed]] ) ), 0 )</f>
        <v>0</v>
      </c>
      <c r="BD812" s="311">
        <f>ROUNDDOWN(IF( OR( AND(tabItens[[#This Row],[PontoPed]]&lt;tabItens[[#This Row],[Saldo]],tabItens[[#This Row],[Saldo]]&gt;0), tabItens[[#This Row],[PontoPed]]=0), 99, IF(AND(tabItens[[#This Row],[Saldo]]=0,tabItens[[#This Row],[PontoPed]]&gt;0), 0, (1-tabItens[[#This Row],[PctAb]])*10 ) ),0)</f>
        <v>99</v>
      </c>
      <c r="BE812" s="312">
        <f>MAX(ROUNDDOWN( IF(tabItens[[#This Row],[Abaixo]] &gt; 0,   tabItens[[#This Row],[Abaixo]] + (tabItens[[#This Row],[PontoMês]] * IF( OR( ISBLANK(tabItens[[#This Row],[ATA Nº/ANO]]), tabItens[[#This Row],[ATA Nº/ANO]] = ""),BE$2,BE$1)),0),0),0)</f>
        <v>0</v>
      </c>
      <c r="BF81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2" s="313">
        <f>SUMIF(Consumo!$C$3:$C$862,tabItens[[#This Row],[CÓDIGO]],Consumo!$E$3:$E$862)</f>
        <v>0</v>
      </c>
      <c r="BH812" s="314">
        <f>IF(AND(tabItens[[#This Row],[Pend]] &gt; 0,tabItens[[#This Row],[Consumo]] &lt;&gt; 0), tabItens[[#This Row],[Pend]] / tabItens[[#This Row],[Consumo]], 0 )</f>
        <v>0</v>
      </c>
      <c r="BI812" s="313"/>
      <c r="BJ812" s="313"/>
      <c r="BK812" s="315" t="s">
        <v>907</v>
      </c>
    </row>
    <row r="813" spans="1:63" x14ac:dyDescent="0.3">
      <c r="A813" s="336">
        <v>105108</v>
      </c>
      <c r="B813" s="277" t="s">
        <v>1654</v>
      </c>
      <c r="C813" s="337" t="s">
        <v>264</v>
      </c>
      <c r="D813" s="338">
        <v>54.98</v>
      </c>
      <c r="E813" s="339"/>
      <c r="F813" s="339"/>
      <c r="G813" s="339" t="s">
        <v>892</v>
      </c>
      <c r="H813" s="281">
        <v>13</v>
      </c>
      <c r="I813" s="340">
        <v>103003</v>
      </c>
      <c r="J813" s="341">
        <v>54.98</v>
      </c>
      <c r="K813" s="342">
        <v>5</v>
      </c>
      <c r="L813" s="285">
        <f>IF(tabItens[[#This Row],[Média]] &gt; 0, tabItens[[#This Row],[QTDE ATUAL]] / tabItens[[#This Row],[Média]],999.9)</f>
        <v>31.2</v>
      </c>
      <c r="M813" s="286">
        <v>0</v>
      </c>
      <c r="N813" s="287">
        <f>tabItens[[#This Row],[VALOR UNIT.]] * tabItens[[#This Row],[LC]]</f>
        <v>0</v>
      </c>
      <c r="O813" s="344"/>
      <c r="P813" s="289"/>
      <c r="Q813" s="345"/>
      <c r="R813" s="343"/>
      <c r="S813" s="346"/>
      <c r="T813" s="292">
        <f>ROUNDDOWN(IFERROR(tabItens[[#This Row],[ATA DT.VALID.]] - $D$1,0) / 30,0)</f>
        <v>-1507</v>
      </c>
      <c r="U813" s="277" t="s">
        <v>1652</v>
      </c>
      <c r="V813" s="293">
        <v>1</v>
      </c>
      <c r="W813" s="294" t="s">
        <v>2109</v>
      </c>
      <c r="X813" s="295">
        <v>62</v>
      </c>
      <c r="Y813" s="296">
        <v>4</v>
      </c>
      <c r="Z813" s="297">
        <v>2830</v>
      </c>
      <c r="AA813" s="298">
        <v>2023</v>
      </c>
      <c r="AB813" s="299">
        <v>10</v>
      </c>
      <c r="AC813" s="299"/>
      <c r="AD813" s="298"/>
      <c r="AE813" s="299"/>
      <c r="AF813" s="292"/>
      <c r="AG813" s="300" t="s">
        <v>904</v>
      </c>
      <c r="AH813" s="301"/>
      <c r="AI813" s="292">
        <v>2</v>
      </c>
      <c r="AJ813" s="301">
        <v>43698</v>
      </c>
      <c r="AK813" s="301">
        <v>39499</v>
      </c>
      <c r="AL813" s="301">
        <v>44791</v>
      </c>
      <c r="AM813" s="346"/>
      <c r="AN813" s="339"/>
      <c r="AO813" s="302" t="str">
        <f>_xlfn.IFNA(IF(VLOOKUP(tabItens[[#This Row],[CÓDIGO]],tabExcluirDoEstoque[#Data],1,FALSE),"sim",""),"")</f>
        <v/>
      </c>
      <c r="AP813" s="303" t="str">
        <f ca="1">IF(OR(ISBLANK(tabItens[[#This Row],[ATA DT.VALID.]]),tabItens[[#This Row],[ATA DT.VALID.]]="",tabItens[[#This Row],[ATA DT.VALID.]]=" "),"",IF(TYPE(tabItens[[#This Row],[ATA DT.VALID.]])=1,ROUNDUP((tabItens[[#This Row],[ATA DT.VALID.]]-TODAY())/7,0),""))</f>
        <v/>
      </c>
      <c r="AQ813" s="304"/>
      <c r="AR813" s="305" t="str">
        <f>IF(ISBLANK(tabItens[[#This Row],[CÓDIGO]]),"",IFERROR(VLOOKUP(tabItens[[#This Row],[CÓDIGO]],Consumo!$C$3:$AC$862,26,FALSE),0))</f>
        <v>03.2023</v>
      </c>
      <c r="AS813" s="306">
        <f>SUMIF(Consumo!$C$3:$C$862,tabItens[[#This Row],[CÓDIGO]],Consumo!$N$3:$N$862) + SUMIF(Consumo!$C$3:$C$862,tabItens[[#This Row],[CÓDIGO]],Consumo!$O$3:$O$862) + SUMIF(Consumo!$C$3:$C$862,tabItens[[#This Row],[CÓDIGO]],Consumo!$P$3:$P$862) + SUMIF(Consumo!$C$3:$C$862,tabItens[[#This Row],[CÓDIGO]],Consumo!$Q$3:$Q$862)</f>
        <v>0</v>
      </c>
      <c r="AT813" s="306">
        <f>SUMIF(Consumo!$C$3:$C$862,tabItens[[#This Row],[CÓDIGO]],Consumo!$Z$3:$Z$862)</f>
        <v>5</v>
      </c>
      <c r="AU813" s="307">
        <f>SUMIF(Consumo!$C$3:$C$862,tabItens[[#This Row],[CÓDIGO]],Consumo!$AA$3:$AA$862)</f>
        <v>2</v>
      </c>
      <c r="AV813" s="308">
        <f>SUMIF(Consumo!$C$3:$C$862,tabItens[[#This Row],[CÓDIGO]],Consumo!$Y$3:$Y$862)</f>
        <v>0.41666666666666669</v>
      </c>
      <c r="AW813" s="281">
        <f>tabItens[[#This Row],[QTDE ATUAL]] + tabItens[[#This Row],[RC QTDE]] + tabItens[[#This Row],[AF SALDO]] + tabItens[[#This Row],[Recentes]]</f>
        <v>23</v>
      </c>
      <c r="AX813" s="309">
        <v>0</v>
      </c>
      <c r="AY813" s="309">
        <v>4</v>
      </c>
      <c r="AZ813" s="309">
        <f>IF(ISBLANK(tabItens[[#This Row],[CÓDIGO]]),"",tabItens[[#This Row],[PontoMês]] * (AZ$2+tabItens[[#This Row],[PontoQtM]]))</f>
        <v>0</v>
      </c>
      <c r="BA813" s="308">
        <f>tabItens[[#This Row],[PontoPed]] - tabItens[[#This Row],[Saldo]] + (1/10)</f>
        <v>-22.9</v>
      </c>
      <c r="BB813" s="308">
        <f xml:space="preserve"> tabItens[[#This Row],[PontoMês]] * BB$2 - tabItens[[#This Row],[QTDE ATUAL]] - (1/10)</f>
        <v>-13.1</v>
      </c>
      <c r="BC813" s="310">
        <f>IF( tabItens[[#This Row],[PontoPed]]&gt;0, IF(tabItens[[#This Row],[PontoPed]]&lt;1, 1, IF( tabItens[[#This Row],[Saldo]]&gt;tabItens[[#This Row],[PontoPed]], 0, (tabItens[[#This Row],[PontoPed]]-tabItens[[#This Row],[Saldo]])/tabItens[[#This Row],[PontoPed]] ) ), 0 )</f>
        <v>0</v>
      </c>
      <c r="BD813" s="311">
        <f>ROUNDDOWN(IF( OR( AND(tabItens[[#This Row],[PontoPed]]&lt;tabItens[[#This Row],[Saldo]],tabItens[[#This Row],[Saldo]]&gt;0), tabItens[[#This Row],[PontoPed]]=0), 99, IF(AND(tabItens[[#This Row],[Saldo]]=0,tabItens[[#This Row],[PontoPed]]&gt;0), 0, (1-tabItens[[#This Row],[PctAb]])*10 ) ),0)</f>
        <v>99</v>
      </c>
      <c r="BE813" s="312">
        <f>MAX(ROUNDDOWN( IF(tabItens[[#This Row],[Abaixo]] &gt; 0,   tabItens[[#This Row],[Abaixo]] + (tabItens[[#This Row],[PontoMês]] * IF( OR( ISBLANK(tabItens[[#This Row],[ATA Nº/ANO]]), tabItens[[#This Row],[ATA Nº/ANO]] = ""),BE$2,BE$1)),0),0),0)</f>
        <v>0</v>
      </c>
      <c r="BF81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3" s="313">
        <f>SUMIF(Consumo!$C$3:$C$862,tabItens[[#This Row],[CÓDIGO]],Consumo!$E$3:$E$862)</f>
        <v>0</v>
      </c>
      <c r="BH813" s="314">
        <f>IF(AND(tabItens[[#This Row],[Pend]] &gt; 0,tabItens[[#This Row],[Consumo]] &lt;&gt; 0), tabItens[[#This Row],[Pend]] / tabItens[[#This Row],[Consumo]], 0 )</f>
        <v>0</v>
      </c>
      <c r="BI813" s="313"/>
      <c r="BJ813" s="313"/>
      <c r="BK813" s="315" t="s">
        <v>907</v>
      </c>
    </row>
    <row r="814" spans="1:63" x14ac:dyDescent="0.3">
      <c r="A814" s="336">
        <v>105110</v>
      </c>
      <c r="B814" s="277" t="s">
        <v>1655</v>
      </c>
      <c r="C814" s="337" t="s">
        <v>264</v>
      </c>
      <c r="D814" s="338">
        <v>29.94</v>
      </c>
      <c r="E814" s="339"/>
      <c r="F814" s="339"/>
      <c r="G814" s="339" t="s">
        <v>892</v>
      </c>
      <c r="H814" s="281">
        <v>12</v>
      </c>
      <c r="I814" s="340">
        <v>103003</v>
      </c>
      <c r="J814" s="341">
        <v>29.94</v>
      </c>
      <c r="K814" s="342">
        <v>2</v>
      </c>
      <c r="L814" s="285">
        <f>IF(tabItens[[#This Row],[Média]] &gt; 0, tabItens[[#This Row],[QTDE ATUAL]] / tabItens[[#This Row],[Média]],999.9)</f>
        <v>144</v>
      </c>
      <c r="M814" s="286">
        <v>0</v>
      </c>
      <c r="N814" s="287">
        <f>tabItens[[#This Row],[VALOR UNIT.]] * tabItens[[#This Row],[LC]]</f>
        <v>0</v>
      </c>
      <c r="O814" s="344"/>
      <c r="P814" s="289"/>
      <c r="Q814" s="345"/>
      <c r="R814" s="343"/>
      <c r="S814" s="346"/>
      <c r="T814" s="292">
        <f>ROUNDDOWN(IFERROR(tabItens[[#This Row],[ATA DT.VALID.]] - $D$1,0) / 30,0)</f>
        <v>-1507</v>
      </c>
      <c r="U814" s="277" t="s">
        <v>1652</v>
      </c>
      <c r="V814" s="293">
        <v>1</v>
      </c>
      <c r="W814" s="294" t="s">
        <v>2109</v>
      </c>
      <c r="X814" s="295">
        <v>62</v>
      </c>
      <c r="Y814" s="296">
        <v>4</v>
      </c>
      <c r="Z814" s="297"/>
      <c r="AA814" s="298"/>
      <c r="AB814" s="299"/>
      <c r="AC814" s="299"/>
      <c r="AD814" s="298"/>
      <c r="AE814" s="299"/>
      <c r="AF814" s="292"/>
      <c r="AG814" s="300" t="s">
        <v>904</v>
      </c>
      <c r="AH814" s="301"/>
      <c r="AI814" s="292">
        <v>0</v>
      </c>
      <c r="AJ814" s="301">
        <v>44018</v>
      </c>
      <c r="AK814" s="301">
        <v>39499</v>
      </c>
      <c r="AL814" s="301">
        <v>44235</v>
      </c>
      <c r="AM814" s="346"/>
      <c r="AN814" s="339"/>
      <c r="AO814" s="302" t="str">
        <f>_xlfn.IFNA(IF(VLOOKUP(tabItens[[#This Row],[CÓDIGO]],tabExcluirDoEstoque[#Data],1,FALSE),"sim",""),"")</f>
        <v/>
      </c>
      <c r="AP814" s="303" t="str">
        <f ca="1">IF(OR(ISBLANK(tabItens[[#This Row],[ATA DT.VALID.]]),tabItens[[#This Row],[ATA DT.VALID.]]="",tabItens[[#This Row],[ATA DT.VALID.]]=" "),"",IF(TYPE(tabItens[[#This Row],[ATA DT.VALID.]])=1,ROUNDUP((tabItens[[#This Row],[ATA DT.VALID.]]-TODAY())/7,0),""))</f>
        <v/>
      </c>
      <c r="AQ814" s="304"/>
      <c r="AR814" s="305" t="str">
        <f>IF(ISBLANK(tabItens[[#This Row],[CÓDIGO]]),"",IFERROR(VLOOKUP(tabItens[[#This Row],[CÓDIGO]],Consumo!$C$3:$AC$862,26,FALSE),0))</f>
        <v>07.2023</v>
      </c>
      <c r="AS814" s="306">
        <f>SUMIF(Consumo!$C$3:$C$862,tabItens[[#This Row],[CÓDIGO]],Consumo!$N$3:$N$862) + SUMIF(Consumo!$C$3:$C$862,tabItens[[#This Row],[CÓDIGO]],Consumo!$O$3:$O$862) + SUMIF(Consumo!$C$3:$C$862,tabItens[[#This Row],[CÓDIGO]],Consumo!$P$3:$P$862) + SUMIF(Consumo!$C$3:$C$862,tabItens[[#This Row],[CÓDIGO]],Consumo!$Q$3:$Q$862)</f>
        <v>2</v>
      </c>
      <c r="AT814" s="306">
        <f>SUMIF(Consumo!$C$3:$C$862,tabItens[[#This Row],[CÓDIGO]],Consumo!$Z$3:$Z$862)</f>
        <v>2</v>
      </c>
      <c r="AU814" s="307">
        <f>SUMIF(Consumo!$C$3:$C$862,tabItens[[#This Row],[CÓDIGO]],Consumo!$AA$3:$AA$862)</f>
        <v>2</v>
      </c>
      <c r="AV814" s="308">
        <f>SUMIF(Consumo!$C$3:$C$862,tabItens[[#This Row],[CÓDIGO]],Consumo!$Y$3:$Y$862)</f>
        <v>8.3333333333333329E-2</v>
      </c>
      <c r="AW814" s="281">
        <f>tabItens[[#This Row],[QTDE ATUAL]] + tabItens[[#This Row],[RC QTDE]] + tabItens[[#This Row],[AF SALDO]] + tabItens[[#This Row],[Recentes]]</f>
        <v>12</v>
      </c>
      <c r="AX814" s="309">
        <v>0</v>
      </c>
      <c r="AY814" s="309">
        <v>4</v>
      </c>
      <c r="AZ814" s="309">
        <f>IF(ISBLANK(tabItens[[#This Row],[CÓDIGO]]),"",tabItens[[#This Row],[PontoMês]] * (AZ$2+tabItens[[#This Row],[PontoQtM]]))</f>
        <v>0</v>
      </c>
      <c r="BA814" s="308">
        <f>tabItens[[#This Row],[PontoPed]] - tabItens[[#This Row],[Saldo]] + (1/10)</f>
        <v>-11.9</v>
      </c>
      <c r="BB814" s="308">
        <f xml:space="preserve"> tabItens[[#This Row],[PontoMês]] * BB$2 - tabItens[[#This Row],[QTDE ATUAL]] - (1/10)</f>
        <v>-12.1</v>
      </c>
      <c r="BC814" s="310">
        <f>IF( tabItens[[#This Row],[PontoPed]]&gt;0, IF(tabItens[[#This Row],[PontoPed]]&lt;1, 1, IF( tabItens[[#This Row],[Saldo]]&gt;tabItens[[#This Row],[PontoPed]], 0, (tabItens[[#This Row],[PontoPed]]-tabItens[[#This Row],[Saldo]])/tabItens[[#This Row],[PontoPed]] ) ), 0 )</f>
        <v>0</v>
      </c>
      <c r="BD814" s="311">
        <f>ROUNDDOWN(IF( OR( AND(tabItens[[#This Row],[PontoPed]]&lt;tabItens[[#This Row],[Saldo]],tabItens[[#This Row],[Saldo]]&gt;0), tabItens[[#This Row],[PontoPed]]=0), 99, IF(AND(tabItens[[#This Row],[Saldo]]=0,tabItens[[#This Row],[PontoPed]]&gt;0), 0, (1-tabItens[[#This Row],[PctAb]])*10 ) ),0)</f>
        <v>99</v>
      </c>
      <c r="BE814" s="312">
        <f>MAX(ROUNDDOWN( IF(tabItens[[#This Row],[Abaixo]] &gt; 0,   tabItens[[#This Row],[Abaixo]] + (tabItens[[#This Row],[PontoMês]] * IF( OR( ISBLANK(tabItens[[#This Row],[ATA Nº/ANO]]), tabItens[[#This Row],[ATA Nº/ANO]] = ""),BE$2,BE$1)),0),0),0)</f>
        <v>0</v>
      </c>
      <c r="BF81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4" s="313">
        <f>SUMIF(Consumo!$C$3:$C$862,tabItens[[#This Row],[CÓDIGO]],Consumo!$E$3:$E$862)</f>
        <v>0</v>
      </c>
      <c r="BH814" s="314">
        <f>IF(AND(tabItens[[#This Row],[Pend]] &gt; 0,tabItens[[#This Row],[Consumo]] &lt;&gt; 0), tabItens[[#This Row],[Pend]] / tabItens[[#This Row],[Consumo]], 0 )</f>
        <v>0</v>
      </c>
      <c r="BI814" s="313"/>
      <c r="BJ814" s="313"/>
      <c r="BK814" s="315" t="s">
        <v>907</v>
      </c>
    </row>
    <row r="815" spans="1:63" x14ac:dyDescent="0.3">
      <c r="A815" s="336">
        <v>105112</v>
      </c>
      <c r="B815" s="277" t="s">
        <v>1656</v>
      </c>
      <c r="C815" s="337" t="s">
        <v>264</v>
      </c>
      <c r="D815" s="338">
        <v>54.98</v>
      </c>
      <c r="E815" s="339"/>
      <c r="F815" s="339"/>
      <c r="G815" s="339" t="s">
        <v>892</v>
      </c>
      <c r="H815" s="281">
        <v>4</v>
      </c>
      <c r="I815" s="340">
        <v>103003</v>
      </c>
      <c r="J815" s="341">
        <v>54.98</v>
      </c>
      <c r="K815" s="342"/>
      <c r="L815" s="285">
        <f>IF(tabItens[[#This Row],[Média]] &gt; 0, tabItens[[#This Row],[QTDE ATUAL]] / tabItens[[#This Row],[Média]],999.9)</f>
        <v>999.9</v>
      </c>
      <c r="M815" s="286">
        <v>0</v>
      </c>
      <c r="N815" s="287">
        <f>tabItens[[#This Row],[VALOR UNIT.]] * tabItens[[#This Row],[LC]]</f>
        <v>0</v>
      </c>
      <c r="O815" s="344"/>
      <c r="P815" s="289"/>
      <c r="Q815" s="345"/>
      <c r="R815" s="343"/>
      <c r="S815" s="346"/>
      <c r="T815" s="292">
        <f>ROUNDDOWN(IFERROR(tabItens[[#This Row],[ATA DT.VALID.]] - $D$1,0) / 30,0)</f>
        <v>-1507</v>
      </c>
      <c r="U815" s="277" t="s">
        <v>1652</v>
      </c>
      <c r="V815" s="293">
        <v>1</v>
      </c>
      <c r="W815" s="294" t="s">
        <v>2109</v>
      </c>
      <c r="X815" s="295">
        <v>62</v>
      </c>
      <c r="Y815" s="296">
        <v>4</v>
      </c>
      <c r="Z815" s="297"/>
      <c r="AA815" s="298"/>
      <c r="AB815" s="299"/>
      <c r="AC815" s="299"/>
      <c r="AD815" s="298"/>
      <c r="AE815" s="299"/>
      <c r="AF815" s="292"/>
      <c r="AG815" s="300" t="s">
        <v>904</v>
      </c>
      <c r="AH815" s="301"/>
      <c r="AI815" s="292">
        <v>0</v>
      </c>
      <c r="AJ815" s="301">
        <v>42772</v>
      </c>
      <c r="AK815" s="301">
        <v>39499</v>
      </c>
      <c r="AL815" s="301">
        <v>44791</v>
      </c>
      <c r="AM815" s="346"/>
      <c r="AN815" s="339"/>
      <c r="AO815" s="302" t="str">
        <f>_xlfn.IFNA(IF(VLOOKUP(tabItens[[#This Row],[CÓDIGO]],tabExcluirDoEstoque[#Data],1,FALSE),"sim",""),"")</f>
        <v/>
      </c>
      <c r="AP815" s="303" t="str">
        <f ca="1">IF(OR(ISBLANK(tabItens[[#This Row],[ATA DT.VALID.]]),tabItens[[#This Row],[ATA DT.VALID.]]="",tabItens[[#This Row],[ATA DT.VALID.]]=" "),"",IF(TYPE(tabItens[[#This Row],[ATA DT.VALID.]])=1,ROUNDUP((tabItens[[#This Row],[ATA DT.VALID.]]-TODAY())/7,0),""))</f>
        <v/>
      </c>
      <c r="AQ815" s="304"/>
      <c r="AR815" s="305">
        <f>IF(ISBLANK(tabItens[[#This Row],[CÓDIGO]]),"",IFERROR(VLOOKUP(tabItens[[#This Row],[CÓDIGO]],Consumo!$C$3:$AC$862,26,FALSE),0))</f>
        <v>0</v>
      </c>
      <c r="AS815" s="306">
        <f>SUMIF(Consumo!$C$3:$C$862,tabItens[[#This Row],[CÓDIGO]],Consumo!$N$3:$N$862) + SUMIF(Consumo!$C$3:$C$862,tabItens[[#This Row],[CÓDIGO]],Consumo!$O$3:$O$862) + SUMIF(Consumo!$C$3:$C$862,tabItens[[#This Row],[CÓDIGO]],Consumo!$P$3:$P$862) + SUMIF(Consumo!$C$3:$C$862,tabItens[[#This Row],[CÓDIGO]],Consumo!$Q$3:$Q$862)</f>
        <v>0</v>
      </c>
      <c r="AT815" s="306">
        <f>SUMIF(Consumo!$C$3:$C$862,tabItens[[#This Row],[CÓDIGO]],Consumo!$Z$3:$Z$862)</f>
        <v>0</v>
      </c>
      <c r="AU815" s="307">
        <f>SUMIF(Consumo!$C$3:$C$862,tabItens[[#This Row],[CÓDIGO]],Consumo!$AA$3:$AA$862)</f>
        <v>0</v>
      </c>
      <c r="AV815" s="308">
        <f>SUMIF(Consumo!$C$3:$C$862,tabItens[[#This Row],[CÓDIGO]],Consumo!$Y$3:$Y$862)</f>
        <v>0</v>
      </c>
      <c r="AW815" s="281">
        <f>tabItens[[#This Row],[QTDE ATUAL]] + tabItens[[#This Row],[RC QTDE]] + tabItens[[#This Row],[AF SALDO]] + tabItens[[#This Row],[Recentes]]</f>
        <v>4</v>
      </c>
      <c r="AX815" s="309">
        <v>0</v>
      </c>
      <c r="AY815" s="309">
        <v>4</v>
      </c>
      <c r="AZ815" s="309">
        <f>IF(ISBLANK(tabItens[[#This Row],[CÓDIGO]]),"",tabItens[[#This Row],[PontoMês]] * (AZ$2+tabItens[[#This Row],[PontoQtM]]))</f>
        <v>0</v>
      </c>
      <c r="BA815" s="308">
        <f>tabItens[[#This Row],[PontoPed]] - tabItens[[#This Row],[Saldo]] + (1/10)</f>
        <v>-3.9</v>
      </c>
      <c r="BB815" s="308">
        <f xml:space="preserve"> tabItens[[#This Row],[PontoMês]] * BB$2 - tabItens[[#This Row],[QTDE ATUAL]] - (1/10)</f>
        <v>-4.0999999999999996</v>
      </c>
      <c r="BC815" s="310">
        <f>IF( tabItens[[#This Row],[PontoPed]]&gt;0, IF(tabItens[[#This Row],[PontoPed]]&lt;1, 1, IF( tabItens[[#This Row],[Saldo]]&gt;tabItens[[#This Row],[PontoPed]], 0, (tabItens[[#This Row],[PontoPed]]-tabItens[[#This Row],[Saldo]])/tabItens[[#This Row],[PontoPed]] ) ), 0 )</f>
        <v>0</v>
      </c>
      <c r="BD815" s="311">
        <f>ROUNDDOWN(IF( OR( AND(tabItens[[#This Row],[PontoPed]]&lt;tabItens[[#This Row],[Saldo]],tabItens[[#This Row],[Saldo]]&gt;0), tabItens[[#This Row],[PontoPed]]=0), 99, IF(AND(tabItens[[#This Row],[Saldo]]=0,tabItens[[#This Row],[PontoPed]]&gt;0), 0, (1-tabItens[[#This Row],[PctAb]])*10 ) ),0)</f>
        <v>99</v>
      </c>
      <c r="BE815" s="312">
        <f>MAX(ROUNDDOWN( IF(tabItens[[#This Row],[Abaixo]] &gt; 0,   tabItens[[#This Row],[Abaixo]] + (tabItens[[#This Row],[PontoMês]] * IF( OR( ISBLANK(tabItens[[#This Row],[ATA Nº/ANO]]), tabItens[[#This Row],[ATA Nº/ANO]] = ""),BE$2,BE$1)),0),0),0)</f>
        <v>0</v>
      </c>
      <c r="BF81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5" s="313">
        <f>SUMIF(Consumo!$C$3:$C$862,tabItens[[#This Row],[CÓDIGO]],Consumo!$E$3:$E$862)</f>
        <v>0</v>
      </c>
      <c r="BH815" s="314">
        <f>IF(AND(tabItens[[#This Row],[Pend]] &gt; 0,tabItens[[#This Row],[Consumo]] &lt;&gt; 0), tabItens[[#This Row],[Pend]] / tabItens[[#This Row],[Consumo]], 0 )</f>
        <v>0</v>
      </c>
      <c r="BI815" s="313"/>
      <c r="BJ815" s="313"/>
      <c r="BK815" s="315" t="s">
        <v>907</v>
      </c>
    </row>
    <row r="816" spans="1:63" x14ac:dyDescent="0.3">
      <c r="A816" s="336">
        <v>105704</v>
      </c>
      <c r="B816" s="277" t="s">
        <v>1666</v>
      </c>
      <c r="C816" s="337" t="s">
        <v>264</v>
      </c>
      <c r="D816" s="338">
        <v>54.98</v>
      </c>
      <c r="E816" s="339"/>
      <c r="F816" s="339"/>
      <c r="G816" s="339" t="s">
        <v>892</v>
      </c>
      <c r="H816" s="281">
        <v>20</v>
      </c>
      <c r="I816" s="340">
        <v>103003</v>
      </c>
      <c r="J816" s="341">
        <v>54.98</v>
      </c>
      <c r="K816" s="342"/>
      <c r="L816" s="285">
        <f>IF(tabItens[[#This Row],[Média]] &gt; 0, tabItens[[#This Row],[QTDE ATUAL]] / tabItens[[#This Row],[Média]],999.9)</f>
        <v>999.9</v>
      </c>
      <c r="M816" s="286">
        <v>0</v>
      </c>
      <c r="N816" s="287">
        <f>tabItens[[#This Row],[VALOR UNIT.]] * tabItens[[#This Row],[LC]]</f>
        <v>0</v>
      </c>
      <c r="O816" s="344"/>
      <c r="P816" s="289"/>
      <c r="Q816" s="345"/>
      <c r="R816" s="343"/>
      <c r="S816" s="346"/>
      <c r="T816" s="292">
        <f>ROUNDDOWN(IFERROR(tabItens[[#This Row],[ATA DT.VALID.]] - $D$1,0) / 30,0)</f>
        <v>-1507</v>
      </c>
      <c r="U816" s="277" t="s">
        <v>1652</v>
      </c>
      <c r="V816" s="293">
        <v>1</v>
      </c>
      <c r="W816" s="294" t="s">
        <v>2109</v>
      </c>
      <c r="X816" s="295">
        <v>62</v>
      </c>
      <c r="Y816" s="296">
        <v>4</v>
      </c>
      <c r="Z816" s="297"/>
      <c r="AA816" s="298"/>
      <c r="AB816" s="299"/>
      <c r="AC816" s="299"/>
      <c r="AD816" s="298"/>
      <c r="AE816" s="299"/>
      <c r="AF816" s="292"/>
      <c r="AG816" s="300" t="s">
        <v>904</v>
      </c>
      <c r="AH816" s="301"/>
      <c r="AI816" s="292">
        <v>0</v>
      </c>
      <c r="AJ816" s="301">
        <v>39826</v>
      </c>
      <c r="AK816" s="301">
        <v>39538</v>
      </c>
      <c r="AL816" s="301">
        <v>44791</v>
      </c>
      <c r="AM816" s="346"/>
      <c r="AN816" s="339"/>
      <c r="AO816" s="302" t="str">
        <f>_xlfn.IFNA(IF(VLOOKUP(tabItens[[#This Row],[CÓDIGO]],tabExcluirDoEstoque[#Data],1,FALSE),"sim",""),"")</f>
        <v/>
      </c>
      <c r="AP816" s="303" t="str">
        <f ca="1">IF(OR(ISBLANK(tabItens[[#This Row],[ATA DT.VALID.]]),tabItens[[#This Row],[ATA DT.VALID.]]="",tabItens[[#This Row],[ATA DT.VALID.]]=" "),"",IF(TYPE(tabItens[[#This Row],[ATA DT.VALID.]])=1,ROUNDUP((tabItens[[#This Row],[ATA DT.VALID.]]-TODAY())/7,0),""))</f>
        <v/>
      </c>
      <c r="AQ816" s="304"/>
      <c r="AR816" s="305">
        <f>IF(ISBLANK(tabItens[[#This Row],[CÓDIGO]]),"",IFERROR(VLOOKUP(tabItens[[#This Row],[CÓDIGO]],Consumo!$C$3:$AC$862,26,FALSE),0))</f>
        <v>0</v>
      </c>
      <c r="AS816" s="306">
        <f>SUMIF(Consumo!$C$3:$C$862,tabItens[[#This Row],[CÓDIGO]],Consumo!$N$3:$N$862) + SUMIF(Consumo!$C$3:$C$862,tabItens[[#This Row],[CÓDIGO]],Consumo!$O$3:$O$862) + SUMIF(Consumo!$C$3:$C$862,tabItens[[#This Row],[CÓDIGO]],Consumo!$P$3:$P$862) + SUMIF(Consumo!$C$3:$C$862,tabItens[[#This Row],[CÓDIGO]],Consumo!$Q$3:$Q$862)</f>
        <v>0</v>
      </c>
      <c r="AT816" s="306">
        <f>SUMIF(Consumo!$C$3:$C$862,tabItens[[#This Row],[CÓDIGO]],Consumo!$Z$3:$Z$862)</f>
        <v>0</v>
      </c>
      <c r="AU816" s="307">
        <f>SUMIF(Consumo!$C$3:$C$862,tabItens[[#This Row],[CÓDIGO]],Consumo!$AA$3:$AA$862)</f>
        <v>0</v>
      </c>
      <c r="AV816" s="308">
        <f>SUMIF(Consumo!$C$3:$C$862,tabItens[[#This Row],[CÓDIGO]],Consumo!$Y$3:$Y$862)</f>
        <v>0</v>
      </c>
      <c r="AW816" s="281">
        <f>tabItens[[#This Row],[QTDE ATUAL]] + tabItens[[#This Row],[RC QTDE]] + tabItens[[#This Row],[AF SALDO]] + tabItens[[#This Row],[Recentes]]</f>
        <v>20</v>
      </c>
      <c r="AX816" s="309">
        <v>0</v>
      </c>
      <c r="AY816" s="309">
        <v>4</v>
      </c>
      <c r="AZ816" s="309">
        <f>IF(ISBLANK(tabItens[[#This Row],[CÓDIGO]]),"",tabItens[[#This Row],[PontoMês]] * (AZ$2+tabItens[[#This Row],[PontoQtM]]))</f>
        <v>0</v>
      </c>
      <c r="BA816" s="308">
        <f>tabItens[[#This Row],[PontoPed]] - tabItens[[#This Row],[Saldo]] + (1/10)</f>
        <v>-19.899999999999999</v>
      </c>
      <c r="BB816" s="308">
        <f xml:space="preserve"> tabItens[[#This Row],[PontoMês]] * BB$2 - tabItens[[#This Row],[QTDE ATUAL]] - (1/10)</f>
        <v>-20.100000000000001</v>
      </c>
      <c r="BC816" s="310">
        <f>IF( tabItens[[#This Row],[PontoPed]]&gt;0, IF(tabItens[[#This Row],[PontoPed]]&lt;1, 1, IF( tabItens[[#This Row],[Saldo]]&gt;tabItens[[#This Row],[PontoPed]], 0, (tabItens[[#This Row],[PontoPed]]-tabItens[[#This Row],[Saldo]])/tabItens[[#This Row],[PontoPed]] ) ), 0 )</f>
        <v>0</v>
      </c>
      <c r="BD816" s="311">
        <f>ROUNDDOWN(IF( OR( AND(tabItens[[#This Row],[PontoPed]]&lt;tabItens[[#This Row],[Saldo]],tabItens[[#This Row],[Saldo]]&gt;0), tabItens[[#This Row],[PontoPed]]=0), 99, IF(AND(tabItens[[#This Row],[Saldo]]=0,tabItens[[#This Row],[PontoPed]]&gt;0), 0, (1-tabItens[[#This Row],[PctAb]])*10 ) ),0)</f>
        <v>99</v>
      </c>
      <c r="BE816" s="312">
        <f>MAX(ROUNDDOWN( IF(tabItens[[#This Row],[Abaixo]] &gt; 0,   tabItens[[#This Row],[Abaixo]] + (tabItens[[#This Row],[PontoMês]] * IF( OR( ISBLANK(tabItens[[#This Row],[ATA Nº/ANO]]), tabItens[[#This Row],[ATA Nº/ANO]] = ""),BE$2,BE$1)),0),0),0)</f>
        <v>0</v>
      </c>
      <c r="BF81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6" s="313">
        <f>SUMIF(Consumo!$C$3:$C$862,tabItens[[#This Row],[CÓDIGO]],Consumo!$E$3:$E$862)</f>
        <v>0</v>
      </c>
      <c r="BH816" s="314">
        <f>IF(AND(tabItens[[#This Row],[Pend]] &gt; 0,tabItens[[#This Row],[Consumo]] &lt;&gt; 0), tabItens[[#This Row],[Pend]] / tabItens[[#This Row],[Consumo]], 0 )</f>
        <v>0</v>
      </c>
      <c r="BI816" s="313"/>
      <c r="BJ816" s="313"/>
      <c r="BK816" s="315" t="s">
        <v>907</v>
      </c>
    </row>
    <row r="817" spans="1:63" x14ac:dyDescent="0.3">
      <c r="A817" s="336">
        <v>127105</v>
      </c>
      <c r="B817" s="277" t="s">
        <v>1820</v>
      </c>
      <c r="C817" s="337" t="s">
        <v>264</v>
      </c>
      <c r="D817" s="338">
        <v>54.98</v>
      </c>
      <c r="E817" s="339"/>
      <c r="F817" s="339"/>
      <c r="G817" s="339" t="s">
        <v>892</v>
      </c>
      <c r="H817" s="281">
        <v>10</v>
      </c>
      <c r="I817" s="340">
        <v>103003</v>
      </c>
      <c r="J817" s="341">
        <v>54.98</v>
      </c>
      <c r="K817" s="342"/>
      <c r="L817" s="285">
        <f>IF(tabItens[[#This Row],[Média]] &gt; 0, tabItens[[#This Row],[QTDE ATUAL]] / tabItens[[#This Row],[Média]],999.9)</f>
        <v>999.9</v>
      </c>
      <c r="M817" s="286">
        <v>0</v>
      </c>
      <c r="N817" s="287">
        <f>tabItens[[#This Row],[VALOR UNIT.]] * tabItens[[#This Row],[LC]]</f>
        <v>0</v>
      </c>
      <c r="O817" s="344"/>
      <c r="P817" s="289"/>
      <c r="Q817" s="345"/>
      <c r="R817" s="343"/>
      <c r="S817" s="346"/>
      <c r="T817" s="292">
        <f>ROUNDDOWN(IFERROR(tabItens[[#This Row],[ATA DT.VALID.]] - $D$1,0) / 30,0)</f>
        <v>-1507</v>
      </c>
      <c r="U817" s="277" t="s">
        <v>1652</v>
      </c>
      <c r="V817" s="293">
        <v>1</v>
      </c>
      <c r="W817" s="294" t="s">
        <v>2109</v>
      </c>
      <c r="X817" s="295">
        <v>62</v>
      </c>
      <c r="Y817" s="296">
        <v>4</v>
      </c>
      <c r="Z817" s="297"/>
      <c r="AA817" s="298"/>
      <c r="AB817" s="299"/>
      <c r="AC817" s="299"/>
      <c r="AD817" s="298"/>
      <c r="AE817" s="299"/>
      <c r="AF817" s="292"/>
      <c r="AG817" s="300" t="s">
        <v>904</v>
      </c>
      <c r="AH817" s="301"/>
      <c r="AI817" s="292">
        <v>0</v>
      </c>
      <c r="AJ817" s="301">
        <v>44018</v>
      </c>
      <c r="AK817" s="301">
        <v>41648</v>
      </c>
      <c r="AL817" s="301">
        <v>44791</v>
      </c>
      <c r="AM817" s="346"/>
      <c r="AN817" s="339"/>
      <c r="AO817" s="302" t="str">
        <f>_xlfn.IFNA(IF(VLOOKUP(tabItens[[#This Row],[CÓDIGO]],tabExcluirDoEstoque[#Data],1,FALSE),"sim",""),"")</f>
        <v/>
      </c>
      <c r="AP817" s="303" t="str">
        <f ca="1">IF(OR(ISBLANK(tabItens[[#This Row],[ATA DT.VALID.]]),tabItens[[#This Row],[ATA DT.VALID.]]="",tabItens[[#This Row],[ATA DT.VALID.]]=" "),"",IF(TYPE(tabItens[[#This Row],[ATA DT.VALID.]])=1,ROUNDUP((tabItens[[#This Row],[ATA DT.VALID.]]-TODAY())/7,0),""))</f>
        <v/>
      </c>
      <c r="AQ817" s="304"/>
      <c r="AR817" s="305">
        <f>IF(ISBLANK(tabItens[[#This Row],[CÓDIGO]]),"",IFERROR(VLOOKUP(tabItens[[#This Row],[CÓDIGO]],Consumo!$C$3:$AC$862,26,FALSE),0))</f>
        <v>0</v>
      </c>
      <c r="AS817" s="306">
        <f>SUMIF(Consumo!$C$3:$C$862,tabItens[[#This Row],[CÓDIGO]],Consumo!$N$3:$N$862) + SUMIF(Consumo!$C$3:$C$862,tabItens[[#This Row],[CÓDIGO]],Consumo!$O$3:$O$862) + SUMIF(Consumo!$C$3:$C$862,tabItens[[#This Row],[CÓDIGO]],Consumo!$P$3:$P$862) + SUMIF(Consumo!$C$3:$C$862,tabItens[[#This Row],[CÓDIGO]],Consumo!$Q$3:$Q$862)</f>
        <v>0</v>
      </c>
      <c r="AT817" s="306">
        <f>SUMIF(Consumo!$C$3:$C$862,tabItens[[#This Row],[CÓDIGO]],Consumo!$Z$3:$Z$862)</f>
        <v>0</v>
      </c>
      <c r="AU817" s="307">
        <f>SUMIF(Consumo!$C$3:$C$862,tabItens[[#This Row],[CÓDIGO]],Consumo!$AA$3:$AA$862)</f>
        <v>0</v>
      </c>
      <c r="AV817" s="308">
        <f>SUMIF(Consumo!$C$3:$C$862,tabItens[[#This Row],[CÓDIGO]],Consumo!$Y$3:$Y$862)</f>
        <v>0</v>
      </c>
      <c r="AW817" s="281">
        <f>tabItens[[#This Row],[QTDE ATUAL]] + tabItens[[#This Row],[RC QTDE]] + tabItens[[#This Row],[AF SALDO]] + tabItens[[#This Row],[Recentes]]</f>
        <v>10</v>
      </c>
      <c r="AX817" s="309">
        <v>0</v>
      </c>
      <c r="AY817" s="309">
        <v>4</v>
      </c>
      <c r="AZ817" s="309">
        <f>IF(ISBLANK(tabItens[[#This Row],[CÓDIGO]]),"",tabItens[[#This Row],[PontoMês]] * (AZ$2+tabItens[[#This Row],[PontoQtM]]))</f>
        <v>0</v>
      </c>
      <c r="BA817" s="308">
        <f>tabItens[[#This Row],[PontoPed]] - tabItens[[#This Row],[Saldo]] + (1/10)</f>
        <v>-9.9</v>
      </c>
      <c r="BB817" s="308">
        <f xml:space="preserve"> tabItens[[#This Row],[PontoMês]] * BB$2 - tabItens[[#This Row],[QTDE ATUAL]] - (1/10)</f>
        <v>-10.1</v>
      </c>
      <c r="BC817" s="310">
        <f>IF( tabItens[[#This Row],[PontoPed]]&gt;0, IF(tabItens[[#This Row],[PontoPed]]&lt;1, 1, IF( tabItens[[#This Row],[Saldo]]&gt;tabItens[[#This Row],[PontoPed]], 0, (tabItens[[#This Row],[PontoPed]]-tabItens[[#This Row],[Saldo]])/tabItens[[#This Row],[PontoPed]] ) ), 0 )</f>
        <v>0</v>
      </c>
      <c r="BD817" s="311">
        <f>ROUNDDOWN(IF( OR( AND(tabItens[[#This Row],[PontoPed]]&lt;tabItens[[#This Row],[Saldo]],tabItens[[#This Row],[Saldo]]&gt;0), tabItens[[#This Row],[PontoPed]]=0), 99, IF(AND(tabItens[[#This Row],[Saldo]]=0,tabItens[[#This Row],[PontoPed]]&gt;0), 0, (1-tabItens[[#This Row],[PctAb]])*10 ) ),0)</f>
        <v>99</v>
      </c>
      <c r="BE817" s="312">
        <f>MAX(ROUNDDOWN( IF(tabItens[[#This Row],[Abaixo]] &gt; 0,   tabItens[[#This Row],[Abaixo]] + (tabItens[[#This Row],[PontoMês]] * IF( OR( ISBLANK(tabItens[[#This Row],[ATA Nº/ANO]]), tabItens[[#This Row],[ATA Nº/ANO]] = ""),BE$2,BE$1)),0),0),0)</f>
        <v>0</v>
      </c>
      <c r="BF81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7" s="313">
        <f>SUMIF(Consumo!$C$3:$C$862,tabItens[[#This Row],[CÓDIGO]],Consumo!$E$3:$E$862)</f>
        <v>0</v>
      </c>
      <c r="BH817" s="314">
        <f>IF(AND(tabItens[[#This Row],[Pend]] &gt; 0,tabItens[[#This Row],[Consumo]] &lt;&gt; 0), tabItens[[#This Row],[Pend]] / tabItens[[#This Row],[Consumo]], 0 )</f>
        <v>0</v>
      </c>
      <c r="BI817" s="313"/>
      <c r="BJ817" s="313"/>
      <c r="BK817" s="315" t="s">
        <v>907</v>
      </c>
    </row>
    <row r="818" spans="1:63" x14ac:dyDescent="0.3">
      <c r="A818" s="336">
        <v>127106</v>
      </c>
      <c r="B818" s="277" t="s">
        <v>1821</v>
      </c>
      <c r="C818" s="337" t="s">
        <v>264</v>
      </c>
      <c r="D818" s="338">
        <v>39.5</v>
      </c>
      <c r="E818" s="339"/>
      <c r="F818" s="339"/>
      <c r="G818" s="339" t="s">
        <v>892</v>
      </c>
      <c r="H818" s="281">
        <v>10</v>
      </c>
      <c r="I818" s="340">
        <v>103003</v>
      </c>
      <c r="J818" s="341">
        <v>39.5</v>
      </c>
      <c r="K818" s="342"/>
      <c r="L818" s="285">
        <f>IF(tabItens[[#This Row],[Média]] &gt; 0, tabItens[[#This Row],[QTDE ATUAL]] / tabItens[[#This Row],[Média]],999.9)</f>
        <v>999.9</v>
      </c>
      <c r="M818" s="286">
        <v>0</v>
      </c>
      <c r="N818" s="287">
        <f>tabItens[[#This Row],[VALOR UNIT.]] * tabItens[[#This Row],[LC]]</f>
        <v>0</v>
      </c>
      <c r="O818" s="344"/>
      <c r="P818" s="289"/>
      <c r="Q818" s="345"/>
      <c r="R818" s="343"/>
      <c r="S818" s="346"/>
      <c r="T818" s="292">
        <f>ROUNDDOWN(IFERROR(tabItens[[#This Row],[ATA DT.VALID.]] - $D$1,0) / 30,0)</f>
        <v>-1507</v>
      </c>
      <c r="U818" s="277" t="s">
        <v>1652</v>
      </c>
      <c r="V818" s="293">
        <v>1</v>
      </c>
      <c r="W818" s="294" t="s">
        <v>2109</v>
      </c>
      <c r="X818" s="295">
        <v>62</v>
      </c>
      <c r="Y818" s="296">
        <v>4</v>
      </c>
      <c r="Z818" s="297"/>
      <c r="AA818" s="298"/>
      <c r="AB818" s="299"/>
      <c r="AC818" s="299"/>
      <c r="AD818" s="298"/>
      <c r="AE818" s="299"/>
      <c r="AF818" s="292"/>
      <c r="AG818" s="300" t="s">
        <v>904</v>
      </c>
      <c r="AH818" s="301"/>
      <c r="AI818" s="292">
        <v>0</v>
      </c>
      <c r="AJ818" s="301">
        <v>42601</v>
      </c>
      <c r="AK818" s="301">
        <v>41648</v>
      </c>
      <c r="AL818" s="301">
        <v>42487</v>
      </c>
      <c r="AM818" s="346"/>
      <c r="AN818" s="339"/>
      <c r="AO818" s="302" t="str">
        <f>_xlfn.IFNA(IF(VLOOKUP(tabItens[[#This Row],[CÓDIGO]],tabExcluirDoEstoque[#Data],1,FALSE),"sim",""),"")</f>
        <v/>
      </c>
      <c r="AP818" s="303" t="str">
        <f ca="1">IF(OR(ISBLANK(tabItens[[#This Row],[ATA DT.VALID.]]),tabItens[[#This Row],[ATA DT.VALID.]]="",tabItens[[#This Row],[ATA DT.VALID.]]=" "),"",IF(TYPE(tabItens[[#This Row],[ATA DT.VALID.]])=1,ROUNDUP((tabItens[[#This Row],[ATA DT.VALID.]]-TODAY())/7,0),""))</f>
        <v/>
      </c>
      <c r="AQ818" s="304"/>
      <c r="AR818" s="305">
        <f>IF(ISBLANK(tabItens[[#This Row],[CÓDIGO]]),"",IFERROR(VLOOKUP(tabItens[[#This Row],[CÓDIGO]],Consumo!$C$3:$AC$862,26,FALSE),0))</f>
        <v>0</v>
      </c>
      <c r="AS818" s="306">
        <f>SUMIF(Consumo!$C$3:$C$862,tabItens[[#This Row],[CÓDIGO]],Consumo!$N$3:$N$862) + SUMIF(Consumo!$C$3:$C$862,tabItens[[#This Row],[CÓDIGO]],Consumo!$O$3:$O$862) + SUMIF(Consumo!$C$3:$C$862,tabItens[[#This Row],[CÓDIGO]],Consumo!$P$3:$P$862) + SUMIF(Consumo!$C$3:$C$862,tabItens[[#This Row],[CÓDIGO]],Consumo!$Q$3:$Q$862)</f>
        <v>0</v>
      </c>
      <c r="AT818" s="306">
        <f>SUMIF(Consumo!$C$3:$C$862,tabItens[[#This Row],[CÓDIGO]],Consumo!$Z$3:$Z$862)</f>
        <v>0</v>
      </c>
      <c r="AU818" s="307">
        <f>SUMIF(Consumo!$C$3:$C$862,tabItens[[#This Row],[CÓDIGO]],Consumo!$AA$3:$AA$862)</f>
        <v>0</v>
      </c>
      <c r="AV818" s="308">
        <f>SUMIF(Consumo!$C$3:$C$862,tabItens[[#This Row],[CÓDIGO]],Consumo!$Y$3:$Y$862)</f>
        <v>0</v>
      </c>
      <c r="AW818" s="281">
        <f>tabItens[[#This Row],[QTDE ATUAL]] + tabItens[[#This Row],[RC QTDE]] + tabItens[[#This Row],[AF SALDO]] + tabItens[[#This Row],[Recentes]]</f>
        <v>10</v>
      </c>
      <c r="AX818" s="309">
        <v>0</v>
      </c>
      <c r="AY818" s="309">
        <v>4</v>
      </c>
      <c r="AZ818" s="309">
        <f>IF(ISBLANK(tabItens[[#This Row],[CÓDIGO]]),"",tabItens[[#This Row],[PontoMês]] * (AZ$2+tabItens[[#This Row],[PontoQtM]]))</f>
        <v>0</v>
      </c>
      <c r="BA818" s="308">
        <f>tabItens[[#This Row],[PontoPed]] - tabItens[[#This Row],[Saldo]] + (1/10)</f>
        <v>-9.9</v>
      </c>
      <c r="BB818" s="308">
        <f xml:space="preserve"> tabItens[[#This Row],[PontoMês]] * BB$2 - tabItens[[#This Row],[QTDE ATUAL]] - (1/10)</f>
        <v>-10.1</v>
      </c>
      <c r="BC818" s="310">
        <f>IF( tabItens[[#This Row],[PontoPed]]&gt;0, IF(tabItens[[#This Row],[PontoPed]]&lt;1, 1, IF( tabItens[[#This Row],[Saldo]]&gt;tabItens[[#This Row],[PontoPed]], 0, (tabItens[[#This Row],[PontoPed]]-tabItens[[#This Row],[Saldo]])/tabItens[[#This Row],[PontoPed]] ) ), 0 )</f>
        <v>0</v>
      </c>
      <c r="BD818" s="311">
        <f>ROUNDDOWN(IF( OR( AND(tabItens[[#This Row],[PontoPed]]&lt;tabItens[[#This Row],[Saldo]],tabItens[[#This Row],[Saldo]]&gt;0), tabItens[[#This Row],[PontoPed]]=0), 99, IF(AND(tabItens[[#This Row],[Saldo]]=0,tabItens[[#This Row],[PontoPed]]&gt;0), 0, (1-tabItens[[#This Row],[PctAb]])*10 ) ),0)</f>
        <v>99</v>
      </c>
      <c r="BE818" s="312">
        <f>MAX(ROUNDDOWN( IF(tabItens[[#This Row],[Abaixo]] &gt; 0,   tabItens[[#This Row],[Abaixo]] + (tabItens[[#This Row],[PontoMês]] * IF( OR( ISBLANK(tabItens[[#This Row],[ATA Nº/ANO]]), tabItens[[#This Row],[ATA Nº/ANO]] = ""),BE$2,BE$1)),0),0),0)</f>
        <v>0</v>
      </c>
      <c r="BF81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8" s="313">
        <f>SUMIF(Consumo!$C$3:$C$862,tabItens[[#This Row],[CÓDIGO]],Consumo!$E$3:$E$862)</f>
        <v>0</v>
      </c>
      <c r="BH818" s="314">
        <f>IF(AND(tabItens[[#This Row],[Pend]] &gt; 0,tabItens[[#This Row],[Consumo]] &lt;&gt; 0), tabItens[[#This Row],[Pend]] / tabItens[[#This Row],[Consumo]], 0 )</f>
        <v>0</v>
      </c>
      <c r="BI818" s="313"/>
      <c r="BJ818" s="313"/>
      <c r="BK818" s="315" t="s">
        <v>907</v>
      </c>
    </row>
    <row r="819" spans="1:63" x14ac:dyDescent="0.3">
      <c r="A819" s="336">
        <v>127107</v>
      </c>
      <c r="B819" s="277" t="s">
        <v>1822</v>
      </c>
      <c r="C819" s="337" t="s">
        <v>264</v>
      </c>
      <c r="D819" s="338">
        <v>64.62</v>
      </c>
      <c r="E819" s="339"/>
      <c r="F819" s="339"/>
      <c r="G819" s="339" t="s">
        <v>892</v>
      </c>
      <c r="H819" s="281">
        <v>14</v>
      </c>
      <c r="I819" s="340">
        <v>103003</v>
      </c>
      <c r="J819" s="341">
        <v>64.62</v>
      </c>
      <c r="K819" s="342">
        <v>4</v>
      </c>
      <c r="L819" s="285">
        <f>IF(tabItens[[#This Row],[Média]] &gt; 0, tabItens[[#This Row],[QTDE ATUAL]] / tabItens[[#This Row],[Média]],999.9)</f>
        <v>84</v>
      </c>
      <c r="M819" s="286">
        <v>0</v>
      </c>
      <c r="N819" s="287">
        <f>tabItens[[#This Row],[VALOR UNIT.]] * tabItens[[#This Row],[LC]]</f>
        <v>0</v>
      </c>
      <c r="O819" s="344"/>
      <c r="P819" s="289"/>
      <c r="Q819" s="345"/>
      <c r="R819" s="343"/>
      <c r="S819" s="346"/>
      <c r="T819" s="292">
        <f>ROUNDDOWN(IFERROR(tabItens[[#This Row],[ATA DT.VALID.]] - $D$1,0) / 30,0)</f>
        <v>-1507</v>
      </c>
      <c r="U819" s="277" t="s">
        <v>1652</v>
      </c>
      <c r="V819" s="293">
        <v>1</v>
      </c>
      <c r="W819" s="294" t="s">
        <v>2109</v>
      </c>
      <c r="X819" s="295">
        <v>62</v>
      </c>
      <c r="Y819" s="296">
        <v>4</v>
      </c>
      <c r="Z819" s="297"/>
      <c r="AA819" s="298"/>
      <c r="AB819" s="299"/>
      <c r="AC819" s="299"/>
      <c r="AD819" s="298"/>
      <c r="AE819" s="299"/>
      <c r="AF819" s="292"/>
      <c r="AG819" s="300" t="s">
        <v>904</v>
      </c>
      <c r="AH819" s="301"/>
      <c r="AI819" s="292">
        <v>2</v>
      </c>
      <c r="AJ819" s="301">
        <v>43872</v>
      </c>
      <c r="AK819" s="301">
        <v>41648</v>
      </c>
      <c r="AL819" s="301">
        <v>44791</v>
      </c>
      <c r="AM819" s="346"/>
      <c r="AN819" s="339"/>
      <c r="AO819" s="302" t="str">
        <f>_xlfn.IFNA(IF(VLOOKUP(tabItens[[#This Row],[CÓDIGO]],tabExcluirDoEstoque[#Data],1,FALSE),"sim",""),"")</f>
        <v/>
      </c>
      <c r="AP819" s="303" t="str">
        <f ca="1">IF(OR(ISBLANK(tabItens[[#This Row],[ATA DT.VALID.]]),tabItens[[#This Row],[ATA DT.VALID.]]="",tabItens[[#This Row],[ATA DT.VALID.]]=" "),"",IF(TYPE(tabItens[[#This Row],[ATA DT.VALID.]])=1,ROUNDUP((tabItens[[#This Row],[ATA DT.VALID.]]-TODAY())/7,0),""))</f>
        <v/>
      </c>
      <c r="AQ819" s="304"/>
      <c r="AR819" s="305" t="str">
        <f>IF(ISBLANK(tabItens[[#This Row],[CÓDIGO]]),"",IFERROR(VLOOKUP(tabItens[[#This Row],[CÓDIGO]],Consumo!$C$3:$AC$862,26,FALSE),0))</f>
        <v>02.2023</v>
      </c>
      <c r="AS819" s="306">
        <f>SUMIF(Consumo!$C$3:$C$862,tabItens[[#This Row],[CÓDIGO]],Consumo!$N$3:$N$862) + SUMIF(Consumo!$C$3:$C$862,tabItens[[#This Row],[CÓDIGO]],Consumo!$O$3:$O$862) + SUMIF(Consumo!$C$3:$C$862,tabItens[[#This Row],[CÓDIGO]],Consumo!$P$3:$P$862) + SUMIF(Consumo!$C$3:$C$862,tabItens[[#This Row],[CÓDIGO]],Consumo!$Q$3:$Q$862)</f>
        <v>0</v>
      </c>
      <c r="AT819" s="306">
        <f>SUMIF(Consumo!$C$3:$C$862,tabItens[[#This Row],[CÓDIGO]],Consumo!$Z$3:$Z$862)</f>
        <v>4</v>
      </c>
      <c r="AU819" s="307">
        <f>SUMIF(Consumo!$C$3:$C$862,tabItens[[#This Row],[CÓDIGO]],Consumo!$AA$3:$AA$862)</f>
        <v>2</v>
      </c>
      <c r="AV819" s="308">
        <f>SUMIF(Consumo!$C$3:$C$862,tabItens[[#This Row],[CÓDIGO]],Consumo!$Y$3:$Y$862)</f>
        <v>0.16666666666666666</v>
      </c>
      <c r="AW819" s="281">
        <f>tabItens[[#This Row],[QTDE ATUAL]] + tabItens[[#This Row],[RC QTDE]] + tabItens[[#This Row],[AF SALDO]] + tabItens[[#This Row],[Recentes]]</f>
        <v>14</v>
      </c>
      <c r="AX819" s="309">
        <v>0</v>
      </c>
      <c r="AY819" s="309">
        <v>4</v>
      </c>
      <c r="AZ819" s="309">
        <f>IF(ISBLANK(tabItens[[#This Row],[CÓDIGO]]),"",tabItens[[#This Row],[PontoMês]] * (AZ$2+tabItens[[#This Row],[PontoQtM]]))</f>
        <v>0</v>
      </c>
      <c r="BA819" s="308">
        <f>tabItens[[#This Row],[PontoPed]] - tabItens[[#This Row],[Saldo]] + (1/10)</f>
        <v>-13.9</v>
      </c>
      <c r="BB819" s="308">
        <f xml:space="preserve"> tabItens[[#This Row],[PontoMês]] * BB$2 - tabItens[[#This Row],[QTDE ATUAL]] - (1/10)</f>
        <v>-14.1</v>
      </c>
      <c r="BC819" s="310">
        <f>IF( tabItens[[#This Row],[PontoPed]]&gt;0, IF(tabItens[[#This Row],[PontoPed]]&lt;1, 1, IF( tabItens[[#This Row],[Saldo]]&gt;tabItens[[#This Row],[PontoPed]], 0, (tabItens[[#This Row],[PontoPed]]-tabItens[[#This Row],[Saldo]])/tabItens[[#This Row],[PontoPed]] ) ), 0 )</f>
        <v>0</v>
      </c>
      <c r="BD819" s="311">
        <f>ROUNDDOWN(IF( OR( AND(tabItens[[#This Row],[PontoPed]]&lt;tabItens[[#This Row],[Saldo]],tabItens[[#This Row],[Saldo]]&gt;0), tabItens[[#This Row],[PontoPed]]=0), 99, IF(AND(tabItens[[#This Row],[Saldo]]=0,tabItens[[#This Row],[PontoPed]]&gt;0), 0, (1-tabItens[[#This Row],[PctAb]])*10 ) ),0)</f>
        <v>99</v>
      </c>
      <c r="BE819" s="312">
        <f>MAX(ROUNDDOWN( IF(tabItens[[#This Row],[Abaixo]] &gt; 0,   tabItens[[#This Row],[Abaixo]] + (tabItens[[#This Row],[PontoMês]] * IF( OR( ISBLANK(tabItens[[#This Row],[ATA Nº/ANO]]), tabItens[[#This Row],[ATA Nº/ANO]] = ""),BE$2,BE$1)),0),0),0)</f>
        <v>0</v>
      </c>
      <c r="BF81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19" s="313">
        <f>SUMIF(Consumo!$C$3:$C$862,tabItens[[#This Row],[CÓDIGO]],Consumo!$E$3:$E$862)</f>
        <v>0</v>
      </c>
      <c r="BH819" s="314">
        <f>IF(AND(tabItens[[#This Row],[Pend]] &gt; 0,tabItens[[#This Row],[Consumo]] &lt;&gt; 0), tabItens[[#This Row],[Pend]] / tabItens[[#This Row],[Consumo]], 0 )</f>
        <v>0</v>
      </c>
      <c r="BI819" s="313"/>
      <c r="BJ819" s="313"/>
      <c r="BK819" s="315" t="s">
        <v>907</v>
      </c>
    </row>
    <row r="820" spans="1:63" x14ac:dyDescent="0.3">
      <c r="A820" s="336">
        <v>126838</v>
      </c>
      <c r="B820" s="277" t="s">
        <v>1818</v>
      </c>
      <c r="C820" s="337" t="s">
        <v>264</v>
      </c>
      <c r="D820" s="338">
        <v>0.33</v>
      </c>
      <c r="E820" s="339"/>
      <c r="F820" s="339"/>
      <c r="G820" s="339" t="s">
        <v>892</v>
      </c>
      <c r="H820" s="281">
        <v>2421</v>
      </c>
      <c r="I820" s="340">
        <v>103003</v>
      </c>
      <c r="J820" s="341">
        <v>0.33</v>
      </c>
      <c r="K820" s="342"/>
      <c r="L820" s="285">
        <f>IF(tabItens[[#This Row],[Média]] &gt; 0, tabItens[[#This Row],[QTDE ATUAL]] / tabItens[[#This Row],[Média]],999.9)</f>
        <v>999.9</v>
      </c>
      <c r="M820" s="286">
        <v>0</v>
      </c>
      <c r="N820" s="287">
        <f>tabItens[[#This Row],[VALOR UNIT.]] * tabItens[[#This Row],[LC]]</f>
        <v>0</v>
      </c>
      <c r="O820" s="344"/>
      <c r="P820" s="289"/>
      <c r="Q820" s="345"/>
      <c r="R820" s="343"/>
      <c r="S820" s="346"/>
      <c r="T820" s="292">
        <f>ROUNDDOWN(IFERROR(tabItens[[#This Row],[ATA DT.VALID.]] - $D$1,0) / 30,0)</f>
        <v>-1507</v>
      </c>
      <c r="U820" s="277" t="s">
        <v>1819</v>
      </c>
      <c r="V820" s="293">
        <v>1</v>
      </c>
      <c r="W820" s="294" t="s">
        <v>2106</v>
      </c>
      <c r="X820" s="295">
        <v>67</v>
      </c>
      <c r="Y820" s="296">
        <v>2</v>
      </c>
      <c r="Z820" s="297"/>
      <c r="AA820" s="298"/>
      <c r="AB820" s="299"/>
      <c r="AC820" s="299"/>
      <c r="AD820" s="298"/>
      <c r="AE820" s="299"/>
      <c r="AF820" s="292"/>
      <c r="AG820" s="300" t="s">
        <v>904</v>
      </c>
      <c r="AH820" s="301"/>
      <c r="AI820" s="292">
        <v>0</v>
      </c>
      <c r="AJ820" s="301">
        <v>43759</v>
      </c>
      <c r="AK820" s="301">
        <v>41596</v>
      </c>
      <c r="AL820" s="301">
        <v>43747</v>
      </c>
      <c r="AM820" s="346"/>
      <c r="AN820" s="339"/>
      <c r="AO820" s="302" t="str">
        <f>_xlfn.IFNA(IF(VLOOKUP(tabItens[[#This Row],[CÓDIGO]],tabExcluirDoEstoque[#Data],1,FALSE),"sim",""),"")</f>
        <v/>
      </c>
      <c r="AP820" s="303" t="str">
        <f ca="1">IF(OR(ISBLANK(tabItens[[#This Row],[ATA DT.VALID.]]),tabItens[[#This Row],[ATA DT.VALID.]]="",tabItens[[#This Row],[ATA DT.VALID.]]=" "),"",IF(TYPE(tabItens[[#This Row],[ATA DT.VALID.]])=1,ROUNDUP((tabItens[[#This Row],[ATA DT.VALID.]]-TODAY())/7,0),""))</f>
        <v/>
      </c>
      <c r="AQ820" s="304"/>
      <c r="AR820" s="305">
        <f>IF(ISBLANK(tabItens[[#This Row],[CÓDIGO]]),"",IFERROR(VLOOKUP(tabItens[[#This Row],[CÓDIGO]],Consumo!$C$3:$AC$862,26,FALSE),0))</f>
        <v>0</v>
      </c>
      <c r="AS820" s="306">
        <f>SUMIF(Consumo!$C$3:$C$862,tabItens[[#This Row],[CÓDIGO]],Consumo!$N$3:$N$862) + SUMIF(Consumo!$C$3:$C$862,tabItens[[#This Row],[CÓDIGO]],Consumo!$O$3:$O$862) + SUMIF(Consumo!$C$3:$C$862,tabItens[[#This Row],[CÓDIGO]],Consumo!$P$3:$P$862) + SUMIF(Consumo!$C$3:$C$862,tabItens[[#This Row],[CÓDIGO]],Consumo!$Q$3:$Q$862)</f>
        <v>0</v>
      </c>
      <c r="AT820" s="306">
        <f>SUMIF(Consumo!$C$3:$C$862,tabItens[[#This Row],[CÓDIGO]],Consumo!$Z$3:$Z$862)</f>
        <v>0</v>
      </c>
      <c r="AU820" s="307">
        <f>SUMIF(Consumo!$C$3:$C$862,tabItens[[#This Row],[CÓDIGO]],Consumo!$AA$3:$AA$862)</f>
        <v>0</v>
      </c>
      <c r="AV820" s="308">
        <f>SUMIF(Consumo!$C$3:$C$862,tabItens[[#This Row],[CÓDIGO]],Consumo!$Y$3:$Y$862)</f>
        <v>0</v>
      </c>
      <c r="AW820" s="281">
        <f>tabItens[[#This Row],[QTDE ATUAL]] + tabItens[[#This Row],[RC QTDE]] + tabItens[[#This Row],[AF SALDO]] + tabItens[[#This Row],[Recentes]]</f>
        <v>2421</v>
      </c>
      <c r="AX820" s="309">
        <v>11</v>
      </c>
      <c r="AY820" s="309">
        <v>4</v>
      </c>
      <c r="AZ820" s="309">
        <f>IF(ISBLANK(tabItens[[#This Row],[CÓDIGO]]),"",tabItens[[#This Row],[PontoMês]] * (AZ$2+tabItens[[#This Row],[PontoQtM]]))</f>
        <v>44</v>
      </c>
      <c r="BA820" s="308">
        <f>tabItens[[#This Row],[PontoPed]] - tabItens[[#This Row],[Saldo]] + (1/10)</f>
        <v>-2376.9</v>
      </c>
      <c r="BB820" s="308">
        <f xml:space="preserve"> tabItens[[#This Row],[PontoMês]] * BB$2 - tabItens[[#This Row],[QTDE ATUAL]] - (1/10)</f>
        <v>-2410.1</v>
      </c>
      <c r="BC820" s="310">
        <f>IF( tabItens[[#This Row],[PontoPed]]&gt;0, IF(tabItens[[#This Row],[PontoPed]]&lt;1, 1, IF( tabItens[[#This Row],[Saldo]]&gt;tabItens[[#This Row],[PontoPed]], 0, (tabItens[[#This Row],[PontoPed]]-tabItens[[#This Row],[Saldo]])/tabItens[[#This Row],[PontoPed]] ) ), 0 )</f>
        <v>0</v>
      </c>
      <c r="BD820" s="311">
        <f>ROUNDDOWN(IF( OR( AND(tabItens[[#This Row],[PontoPed]]&lt;tabItens[[#This Row],[Saldo]],tabItens[[#This Row],[Saldo]]&gt;0), tabItens[[#This Row],[PontoPed]]=0), 99, IF(AND(tabItens[[#This Row],[Saldo]]=0,tabItens[[#This Row],[PontoPed]]&gt;0), 0, (1-tabItens[[#This Row],[PctAb]])*10 ) ),0)</f>
        <v>99</v>
      </c>
      <c r="BE820" s="312">
        <f>MAX(ROUNDDOWN( IF(tabItens[[#This Row],[Abaixo]] &gt; 0,   tabItens[[#This Row],[Abaixo]] + (tabItens[[#This Row],[PontoMês]] * IF( OR( ISBLANK(tabItens[[#This Row],[ATA Nº/ANO]]), tabItens[[#This Row],[ATA Nº/ANO]] = ""),BE$2,BE$1)),0),0),0)</f>
        <v>0</v>
      </c>
      <c r="BF82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0" s="313">
        <f>SUMIF(Consumo!$C$3:$C$862,tabItens[[#This Row],[CÓDIGO]],Consumo!$E$3:$E$862)</f>
        <v>0</v>
      </c>
      <c r="BH820" s="314">
        <f>IF(AND(tabItens[[#This Row],[Pend]] &gt; 0,tabItens[[#This Row],[Consumo]] &lt;&gt; 0), tabItens[[#This Row],[Pend]] / tabItens[[#This Row],[Consumo]], 0 )</f>
        <v>0</v>
      </c>
      <c r="BI820" s="313"/>
      <c r="BJ820" s="313"/>
      <c r="BK820" s="315" t="s">
        <v>907</v>
      </c>
    </row>
    <row r="821" spans="1:63" x14ac:dyDescent="0.3">
      <c r="A821" s="336">
        <v>89863</v>
      </c>
      <c r="B821" s="277" t="s">
        <v>1567</v>
      </c>
      <c r="C821" s="337" t="s">
        <v>270</v>
      </c>
      <c r="D821" s="338">
        <v>23.33</v>
      </c>
      <c r="E821" s="339"/>
      <c r="F821" s="339"/>
      <c r="G821" s="339" t="s">
        <v>892</v>
      </c>
      <c r="H821" s="281">
        <v>357</v>
      </c>
      <c r="I821" s="340">
        <v>103003</v>
      </c>
      <c r="J821" s="341">
        <v>23.33</v>
      </c>
      <c r="K821" s="342">
        <v>124</v>
      </c>
      <c r="L821" s="285">
        <f>IF(tabItens[[#This Row],[Média]] &gt; 0, tabItens[[#This Row],[QTDE ATUAL]] / tabItens[[#This Row],[Média]],999.9)</f>
        <v>30.16901408450704</v>
      </c>
      <c r="M821" s="286">
        <v>0</v>
      </c>
      <c r="N821" s="287">
        <f>tabItens[[#This Row],[VALOR UNIT.]] * tabItens[[#This Row],[LC]]</f>
        <v>0</v>
      </c>
      <c r="O821" s="344"/>
      <c r="P821" s="289"/>
      <c r="Q821" s="345"/>
      <c r="R821" s="343"/>
      <c r="S821" s="346"/>
      <c r="T821" s="292">
        <f>ROUNDDOWN(IFERROR(tabItens[[#This Row],[ATA DT.VALID.]] - $D$1,0) / 30,0)</f>
        <v>-1507</v>
      </c>
      <c r="U821" s="277" t="s">
        <v>1568</v>
      </c>
      <c r="V821" s="293">
        <v>1</v>
      </c>
      <c r="W821" s="294" t="s">
        <v>2107</v>
      </c>
      <c r="X821" s="295">
        <v>67</v>
      </c>
      <c r="Y821" s="296">
        <v>3</v>
      </c>
      <c r="Z821" s="297"/>
      <c r="AA821" s="298"/>
      <c r="AB821" s="299"/>
      <c r="AC821" s="299"/>
      <c r="AD821" s="298"/>
      <c r="AE821" s="299"/>
      <c r="AF821" s="292"/>
      <c r="AG821" s="300" t="s">
        <v>904</v>
      </c>
      <c r="AH821" s="301"/>
      <c r="AI821" s="292">
        <v>48</v>
      </c>
      <c r="AJ821" s="301">
        <v>43864</v>
      </c>
      <c r="AK821" s="301">
        <v>38743</v>
      </c>
      <c r="AL821" s="301">
        <v>45175</v>
      </c>
      <c r="AM821" s="346"/>
      <c r="AN821" s="339"/>
      <c r="AO821" s="302" t="str">
        <f>_xlfn.IFNA(IF(VLOOKUP(tabItens[[#This Row],[CÓDIGO]],tabExcluirDoEstoque[#Data],1,FALSE),"sim",""),"")</f>
        <v/>
      </c>
      <c r="AP821" s="303" t="str">
        <f ca="1">IF(OR(ISBLANK(tabItens[[#This Row],[ATA DT.VALID.]]),tabItens[[#This Row],[ATA DT.VALID.]]="",tabItens[[#This Row],[ATA DT.VALID.]]=" "),"",IF(TYPE(tabItens[[#This Row],[ATA DT.VALID.]])=1,ROUNDUP((tabItens[[#This Row],[ATA DT.VALID.]]-TODAY())/7,0),""))</f>
        <v/>
      </c>
      <c r="AQ821" s="304"/>
      <c r="AR821" s="305" t="str">
        <f>IF(ISBLANK(tabItens[[#This Row],[CÓDIGO]]),"",IFERROR(VLOOKUP(tabItens[[#This Row],[CÓDIGO]],Consumo!$C$3:$AC$862,26,FALSE),0))</f>
        <v>07.2023</v>
      </c>
      <c r="AS821" s="306">
        <f>SUMIF(Consumo!$C$3:$C$862,tabItens[[#This Row],[CÓDIGO]],Consumo!$N$3:$N$862) + SUMIF(Consumo!$C$3:$C$862,tabItens[[#This Row],[CÓDIGO]],Consumo!$O$3:$O$862) + SUMIF(Consumo!$C$3:$C$862,tabItens[[#This Row],[CÓDIGO]],Consumo!$P$3:$P$862) + SUMIF(Consumo!$C$3:$C$862,tabItens[[#This Row],[CÓDIGO]],Consumo!$Q$3:$Q$862)</f>
        <v>50</v>
      </c>
      <c r="AT821" s="306">
        <f>SUMIF(Consumo!$C$3:$C$862,tabItens[[#This Row],[CÓDIGO]],Consumo!$Z$3:$Z$862)</f>
        <v>146</v>
      </c>
      <c r="AU821" s="307">
        <f>SUMIF(Consumo!$C$3:$C$862,tabItens[[#This Row],[CÓDIGO]],Consumo!$AA$3:$AA$862)</f>
        <v>40</v>
      </c>
      <c r="AV821" s="308">
        <f>SUMIF(Consumo!$C$3:$C$862,tabItens[[#This Row],[CÓDIGO]],Consumo!$Y$3:$Y$862)</f>
        <v>11.833333333333334</v>
      </c>
      <c r="AW821" s="281">
        <f>tabItens[[#This Row],[QTDE ATUAL]] + tabItens[[#This Row],[RC QTDE]] + tabItens[[#This Row],[AF SALDO]] + tabItens[[#This Row],[Recentes]]</f>
        <v>357</v>
      </c>
      <c r="AX821" s="309">
        <v>8</v>
      </c>
      <c r="AY821" s="309">
        <v>4</v>
      </c>
      <c r="AZ821" s="309">
        <f>IF(ISBLANK(tabItens[[#This Row],[CÓDIGO]]),"",tabItens[[#This Row],[PontoMês]] * (AZ$2+tabItens[[#This Row],[PontoQtM]]))</f>
        <v>32</v>
      </c>
      <c r="BA821" s="308">
        <f>tabItens[[#This Row],[PontoPed]] - tabItens[[#This Row],[Saldo]] + (1/10)</f>
        <v>-324.89999999999998</v>
      </c>
      <c r="BB821" s="308">
        <f xml:space="preserve"> tabItens[[#This Row],[PontoMês]] * BB$2 - tabItens[[#This Row],[QTDE ATUAL]] - (1/10)</f>
        <v>-349.1</v>
      </c>
      <c r="BC821" s="310">
        <f>IF( tabItens[[#This Row],[PontoPed]]&gt;0, IF(tabItens[[#This Row],[PontoPed]]&lt;1, 1, IF( tabItens[[#This Row],[Saldo]]&gt;tabItens[[#This Row],[PontoPed]], 0, (tabItens[[#This Row],[PontoPed]]-tabItens[[#This Row],[Saldo]])/tabItens[[#This Row],[PontoPed]] ) ), 0 )</f>
        <v>0</v>
      </c>
      <c r="BD821" s="311">
        <f>ROUNDDOWN(IF( OR( AND(tabItens[[#This Row],[PontoPed]]&lt;tabItens[[#This Row],[Saldo]],tabItens[[#This Row],[Saldo]]&gt;0), tabItens[[#This Row],[PontoPed]]=0), 99, IF(AND(tabItens[[#This Row],[Saldo]]=0,tabItens[[#This Row],[PontoPed]]&gt;0), 0, (1-tabItens[[#This Row],[PctAb]])*10 ) ),0)</f>
        <v>99</v>
      </c>
      <c r="BE821" s="312">
        <f>MAX(ROUNDDOWN( IF(tabItens[[#This Row],[Abaixo]] &gt; 0,   tabItens[[#This Row],[Abaixo]] + (tabItens[[#This Row],[PontoMês]] * IF( OR( ISBLANK(tabItens[[#This Row],[ATA Nº/ANO]]), tabItens[[#This Row],[ATA Nº/ANO]] = ""),BE$2,BE$1)),0),0),0)</f>
        <v>0</v>
      </c>
      <c r="BF82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1" s="313">
        <f>SUMIF(Consumo!$C$3:$C$862,tabItens[[#This Row],[CÓDIGO]],Consumo!$E$3:$E$862)</f>
        <v>0</v>
      </c>
      <c r="BH821" s="314">
        <f>IF(AND(tabItens[[#This Row],[Pend]] &gt; 0,tabItens[[#This Row],[Consumo]] &lt;&gt; 0), tabItens[[#This Row],[Pend]] / tabItens[[#This Row],[Consumo]], 0 )</f>
        <v>0</v>
      </c>
      <c r="BI821" s="313"/>
      <c r="BJ821" s="313"/>
      <c r="BK821" s="315" t="s">
        <v>907</v>
      </c>
    </row>
    <row r="822" spans="1:63" x14ac:dyDescent="0.3">
      <c r="A822" s="336">
        <v>89864</v>
      </c>
      <c r="B822" s="277" t="s">
        <v>1569</v>
      </c>
      <c r="C822" s="337" t="s">
        <v>270</v>
      </c>
      <c r="D822" s="338">
        <v>26.51</v>
      </c>
      <c r="E822" s="339"/>
      <c r="F822" s="339"/>
      <c r="G822" s="339" t="s">
        <v>892</v>
      </c>
      <c r="H822" s="281">
        <v>774</v>
      </c>
      <c r="I822" s="340">
        <v>103003</v>
      </c>
      <c r="J822" s="341">
        <v>26.51</v>
      </c>
      <c r="K822" s="342">
        <v>45</v>
      </c>
      <c r="L822" s="285">
        <f>IF(tabItens[[#This Row],[Média]] &gt; 0, tabItens[[#This Row],[QTDE ATUAL]] / tabItens[[#This Row],[Média]],999.9)</f>
        <v>281.45454545454544</v>
      </c>
      <c r="M822" s="286">
        <v>0</v>
      </c>
      <c r="N822" s="287">
        <f>tabItens[[#This Row],[VALOR UNIT.]] * tabItens[[#This Row],[LC]]</f>
        <v>0</v>
      </c>
      <c r="O822" s="344"/>
      <c r="P822" s="289"/>
      <c r="Q822" s="345"/>
      <c r="R822" s="343"/>
      <c r="S822" s="346"/>
      <c r="T822" s="292">
        <f>ROUNDDOWN(IFERROR(tabItens[[#This Row],[ATA DT.VALID.]] - $D$1,0) / 30,0)</f>
        <v>-1507</v>
      </c>
      <c r="U822" s="277" t="s">
        <v>1568</v>
      </c>
      <c r="V822" s="293">
        <v>1</v>
      </c>
      <c r="W822" s="294" t="s">
        <v>2107</v>
      </c>
      <c r="X822" s="295">
        <v>67</v>
      </c>
      <c r="Y822" s="296">
        <v>3</v>
      </c>
      <c r="Z822" s="297"/>
      <c r="AA822" s="298"/>
      <c r="AB822" s="299"/>
      <c r="AC822" s="299"/>
      <c r="AD822" s="298"/>
      <c r="AE822" s="299"/>
      <c r="AF822" s="292"/>
      <c r="AG822" s="300" t="s">
        <v>904</v>
      </c>
      <c r="AH822" s="301"/>
      <c r="AI822" s="292">
        <v>16</v>
      </c>
      <c r="AJ822" s="301">
        <v>43853</v>
      </c>
      <c r="AK822" s="301">
        <v>38743</v>
      </c>
      <c r="AL822" s="301">
        <v>45175</v>
      </c>
      <c r="AM822" s="346"/>
      <c r="AN822" s="339"/>
      <c r="AO822" s="302" t="str">
        <f>_xlfn.IFNA(IF(VLOOKUP(tabItens[[#This Row],[CÓDIGO]],tabExcluirDoEstoque[#Data],1,FALSE),"sim",""),"")</f>
        <v/>
      </c>
      <c r="AP822" s="303" t="str">
        <f ca="1">IF(OR(ISBLANK(tabItens[[#This Row],[ATA DT.VALID.]]),tabItens[[#This Row],[ATA DT.VALID.]]="",tabItens[[#This Row],[ATA DT.VALID.]]=" "),"",IF(TYPE(tabItens[[#This Row],[ATA DT.VALID.]])=1,ROUNDUP((tabItens[[#This Row],[ATA DT.VALID.]]-TODAY())/7,0),""))</f>
        <v/>
      </c>
      <c r="AQ822" s="304"/>
      <c r="AR822" s="305" t="str">
        <f>IF(ISBLANK(tabItens[[#This Row],[CÓDIGO]]),"",IFERROR(VLOOKUP(tabItens[[#This Row],[CÓDIGO]],Consumo!$C$3:$AC$862,26,FALSE),0))</f>
        <v>04.2023</v>
      </c>
      <c r="AS822" s="306">
        <f>SUMIF(Consumo!$C$3:$C$862,tabItens[[#This Row],[CÓDIGO]],Consumo!$N$3:$N$862) + SUMIF(Consumo!$C$3:$C$862,tabItens[[#This Row],[CÓDIGO]],Consumo!$O$3:$O$862) + SUMIF(Consumo!$C$3:$C$862,tabItens[[#This Row],[CÓDIGO]],Consumo!$P$3:$P$862) + SUMIF(Consumo!$C$3:$C$862,tabItens[[#This Row],[CÓDIGO]],Consumo!$Q$3:$Q$862)</f>
        <v>0</v>
      </c>
      <c r="AT822" s="306">
        <f>SUMIF(Consumo!$C$3:$C$862,tabItens[[#This Row],[CÓDIGO]],Consumo!$Z$3:$Z$862)</f>
        <v>45</v>
      </c>
      <c r="AU822" s="307">
        <f>SUMIF(Consumo!$C$3:$C$862,tabItens[[#This Row],[CÓDIGO]],Consumo!$AA$3:$AA$862)</f>
        <v>36</v>
      </c>
      <c r="AV822" s="308">
        <f>SUMIF(Consumo!$C$3:$C$862,tabItens[[#This Row],[CÓDIGO]],Consumo!$Y$3:$Y$862)</f>
        <v>2.75</v>
      </c>
      <c r="AW822" s="281">
        <f>tabItens[[#This Row],[QTDE ATUAL]] + tabItens[[#This Row],[RC QTDE]] + tabItens[[#This Row],[AF SALDO]] + tabItens[[#This Row],[Recentes]]</f>
        <v>774</v>
      </c>
      <c r="AX822" s="309">
        <v>13</v>
      </c>
      <c r="AY822" s="309">
        <v>4</v>
      </c>
      <c r="AZ822" s="309">
        <f>IF(ISBLANK(tabItens[[#This Row],[CÓDIGO]]),"",tabItens[[#This Row],[PontoMês]] * (AZ$2+tabItens[[#This Row],[PontoQtM]]))</f>
        <v>52</v>
      </c>
      <c r="BA822" s="308">
        <f>tabItens[[#This Row],[PontoPed]] - tabItens[[#This Row],[Saldo]] + (1/10)</f>
        <v>-721.9</v>
      </c>
      <c r="BB822" s="308">
        <f xml:space="preserve"> tabItens[[#This Row],[PontoMês]] * BB$2 - tabItens[[#This Row],[QTDE ATUAL]] - (1/10)</f>
        <v>-761.1</v>
      </c>
      <c r="BC822" s="310">
        <f>IF( tabItens[[#This Row],[PontoPed]]&gt;0, IF(tabItens[[#This Row],[PontoPed]]&lt;1, 1, IF( tabItens[[#This Row],[Saldo]]&gt;tabItens[[#This Row],[PontoPed]], 0, (tabItens[[#This Row],[PontoPed]]-tabItens[[#This Row],[Saldo]])/tabItens[[#This Row],[PontoPed]] ) ), 0 )</f>
        <v>0</v>
      </c>
      <c r="BD822" s="311">
        <f>ROUNDDOWN(IF( OR( AND(tabItens[[#This Row],[PontoPed]]&lt;tabItens[[#This Row],[Saldo]],tabItens[[#This Row],[Saldo]]&gt;0), tabItens[[#This Row],[PontoPed]]=0), 99, IF(AND(tabItens[[#This Row],[Saldo]]=0,tabItens[[#This Row],[PontoPed]]&gt;0), 0, (1-tabItens[[#This Row],[PctAb]])*10 ) ),0)</f>
        <v>99</v>
      </c>
      <c r="BE822" s="312">
        <f>MAX(ROUNDDOWN( IF(tabItens[[#This Row],[Abaixo]] &gt; 0,   tabItens[[#This Row],[Abaixo]] + (tabItens[[#This Row],[PontoMês]] * IF( OR( ISBLANK(tabItens[[#This Row],[ATA Nº/ANO]]), tabItens[[#This Row],[ATA Nº/ANO]] = ""),BE$2,BE$1)),0),0),0)</f>
        <v>0</v>
      </c>
      <c r="BF82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2" s="313">
        <f>SUMIF(Consumo!$C$3:$C$862,tabItens[[#This Row],[CÓDIGO]],Consumo!$E$3:$E$862)</f>
        <v>0</v>
      </c>
      <c r="BH822" s="314">
        <f>IF(AND(tabItens[[#This Row],[Pend]] &gt; 0,tabItens[[#This Row],[Consumo]] &lt;&gt; 0), tabItens[[#This Row],[Pend]] / tabItens[[#This Row],[Consumo]], 0 )</f>
        <v>0</v>
      </c>
      <c r="BI822" s="313"/>
      <c r="BJ822" s="313"/>
      <c r="BK822" s="315" t="s">
        <v>907</v>
      </c>
    </row>
    <row r="823" spans="1:63" x14ac:dyDescent="0.3">
      <c r="A823" s="336">
        <v>89865</v>
      </c>
      <c r="B823" s="277" t="s">
        <v>1570</v>
      </c>
      <c r="C823" s="337" t="s">
        <v>270</v>
      </c>
      <c r="D823" s="338">
        <v>78.599999999999994</v>
      </c>
      <c r="E823" s="339"/>
      <c r="F823" s="339"/>
      <c r="G823" s="339" t="s">
        <v>892</v>
      </c>
      <c r="H823" s="281">
        <v>138</v>
      </c>
      <c r="I823" s="340">
        <v>103003</v>
      </c>
      <c r="J823" s="341">
        <v>78.599999999999994</v>
      </c>
      <c r="K823" s="342">
        <v>60</v>
      </c>
      <c r="L823" s="285">
        <f>IF(tabItens[[#This Row],[Média]] &gt; 0, tabItens[[#This Row],[QTDE ATUAL]] / tabItens[[#This Row],[Média]],999.9)</f>
        <v>35.234042553191493</v>
      </c>
      <c r="M823" s="286">
        <v>0</v>
      </c>
      <c r="N823" s="287">
        <f>tabItens[[#This Row],[VALOR UNIT.]] * tabItens[[#This Row],[LC]]</f>
        <v>0</v>
      </c>
      <c r="O823" s="344"/>
      <c r="P823" s="289"/>
      <c r="Q823" s="345"/>
      <c r="R823" s="343"/>
      <c r="S823" s="346"/>
      <c r="T823" s="292">
        <f>ROUNDDOWN(IFERROR(tabItens[[#This Row],[ATA DT.VALID.]] - $D$1,0) / 30,0)</f>
        <v>-1507</v>
      </c>
      <c r="U823" s="277" t="s">
        <v>1568</v>
      </c>
      <c r="V823" s="293">
        <v>1</v>
      </c>
      <c r="W823" s="294" t="s">
        <v>2107</v>
      </c>
      <c r="X823" s="295">
        <v>67</v>
      </c>
      <c r="Y823" s="296">
        <v>3</v>
      </c>
      <c r="Z823" s="297"/>
      <c r="AA823" s="298"/>
      <c r="AB823" s="299"/>
      <c r="AC823" s="299"/>
      <c r="AD823" s="298"/>
      <c r="AE823" s="299"/>
      <c r="AF823" s="292"/>
      <c r="AG823" s="300" t="s">
        <v>904</v>
      </c>
      <c r="AH823" s="301"/>
      <c r="AI823" s="292">
        <v>20</v>
      </c>
      <c r="AJ823" s="301">
        <v>43864</v>
      </c>
      <c r="AK823" s="301">
        <v>38743</v>
      </c>
      <c r="AL823" s="301">
        <v>44335</v>
      </c>
      <c r="AM823" s="346"/>
      <c r="AN823" s="339"/>
      <c r="AO823" s="302" t="str">
        <f>_xlfn.IFNA(IF(VLOOKUP(tabItens[[#This Row],[CÓDIGO]],tabExcluirDoEstoque[#Data],1,FALSE),"sim",""),"")</f>
        <v/>
      </c>
      <c r="AP823" s="303" t="str">
        <f ca="1">IF(OR(ISBLANK(tabItens[[#This Row],[ATA DT.VALID.]]),tabItens[[#This Row],[ATA DT.VALID.]]="",tabItens[[#This Row],[ATA DT.VALID.]]=" "),"",IF(TYPE(tabItens[[#This Row],[ATA DT.VALID.]])=1,ROUNDUP((tabItens[[#This Row],[ATA DT.VALID.]]-TODAY())/7,0),""))</f>
        <v/>
      </c>
      <c r="AQ823" s="304"/>
      <c r="AR823" s="305" t="str">
        <f>IF(ISBLANK(tabItens[[#This Row],[CÓDIGO]]),"",IFERROR(VLOOKUP(tabItens[[#This Row],[CÓDIGO]],Consumo!$C$3:$AC$862,26,FALSE),0))</f>
        <v>04.2023</v>
      </c>
      <c r="AS823" s="306">
        <f>SUMIF(Consumo!$C$3:$C$862,tabItens[[#This Row],[CÓDIGO]],Consumo!$N$3:$N$862) + SUMIF(Consumo!$C$3:$C$862,tabItens[[#This Row],[CÓDIGO]],Consumo!$O$3:$O$862) + SUMIF(Consumo!$C$3:$C$862,tabItens[[#This Row],[CÓDIGO]],Consumo!$P$3:$P$862) + SUMIF(Consumo!$C$3:$C$862,tabItens[[#This Row],[CÓDIGO]],Consumo!$Q$3:$Q$862)</f>
        <v>0</v>
      </c>
      <c r="AT823" s="306">
        <f>SUMIF(Consumo!$C$3:$C$862,tabItens[[#This Row],[CÓDIGO]],Consumo!$Z$3:$Z$862)</f>
        <v>60</v>
      </c>
      <c r="AU823" s="307">
        <f>SUMIF(Consumo!$C$3:$C$862,tabItens[[#This Row],[CÓDIGO]],Consumo!$AA$3:$AA$862)</f>
        <v>41</v>
      </c>
      <c r="AV823" s="308">
        <f>SUMIF(Consumo!$C$3:$C$862,tabItens[[#This Row],[CÓDIGO]],Consumo!$Y$3:$Y$862)</f>
        <v>3.9166666666666665</v>
      </c>
      <c r="AW823" s="281">
        <f>tabItens[[#This Row],[QTDE ATUAL]] + tabItens[[#This Row],[RC QTDE]] + tabItens[[#This Row],[AF SALDO]] + tabItens[[#This Row],[Recentes]]</f>
        <v>138</v>
      </c>
      <c r="AX823" s="309">
        <v>11</v>
      </c>
      <c r="AY823" s="309">
        <v>4</v>
      </c>
      <c r="AZ823" s="309">
        <f>IF(ISBLANK(tabItens[[#This Row],[CÓDIGO]]),"",tabItens[[#This Row],[PontoMês]] * (AZ$2+tabItens[[#This Row],[PontoQtM]]))</f>
        <v>44</v>
      </c>
      <c r="BA823" s="308">
        <f>tabItens[[#This Row],[PontoPed]] - tabItens[[#This Row],[Saldo]] + (1/10)</f>
        <v>-93.9</v>
      </c>
      <c r="BB823" s="308">
        <f xml:space="preserve"> tabItens[[#This Row],[PontoMês]] * BB$2 - tabItens[[#This Row],[QTDE ATUAL]] - (1/10)</f>
        <v>-127.1</v>
      </c>
      <c r="BC823" s="310">
        <f>IF( tabItens[[#This Row],[PontoPed]]&gt;0, IF(tabItens[[#This Row],[PontoPed]]&lt;1, 1, IF( tabItens[[#This Row],[Saldo]]&gt;tabItens[[#This Row],[PontoPed]], 0, (tabItens[[#This Row],[PontoPed]]-tabItens[[#This Row],[Saldo]])/tabItens[[#This Row],[PontoPed]] ) ), 0 )</f>
        <v>0</v>
      </c>
      <c r="BD823" s="311">
        <f>ROUNDDOWN(IF( OR( AND(tabItens[[#This Row],[PontoPed]]&lt;tabItens[[#This Row],[Saldo]],tabItens[[#This Row],[Saldo]]&gt;0), tabItens[[#This Row],[PontoPed]]=0), 99, IF(AND(tabItens[[#This Row],[Saldo]]=0,tabItens[[#This Row],[PontoPed]]&gt;0), 0, (1-tabItens[[#This Row],[PctAb]])*10 ) ),0)</f>
        <v>99</v>
      </c>
      <c r="BE823" s="312">
        <f>MAX(ROUNDDOWN( IF(tabItens[[#This Row],[Abaixo]] &gt; 0,   tabItens[[#This Row],[Abaixo]] + (tabItens[[#This Row],[PontoMês]] * IF( OR( ISBLANK(tabItens[[#This Row],[ATA Nº/ANO]]), tabItens[[#This Row],[ATA Nº/ANO]] = ""),BE$2,BE$1)),0),0),0)</f>
        <v>0</v>
      </c>
      <c r="BF82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3" s="313">
        <f>SUMIF(Consumo!$C$3:$C$862,tabItens[[#This Row],[CÓDIGO]],Consumo!$E$3:$E$862)</f>
        <v>0</v>
      </c>
      <c r="BH823" s="314">
        <f>IF(AND(tabItens[[#This Row],[Pend]] &gt; 0,tabItens[[#This Row],[Consumo]] &lt;&gt; 0), tabItens[[#This Row],[Pend]] / tabItens[[#This Row],[Consumo]], 0 )</f>
        <v>0</v>
      </c>
      <c r="BI823" s="313"/>
      <c r="BJ823" s="313"/>
      <c r="BK823" s="315" t="s">
        <v>907</v>
      </c>
    </row>
    <row r="824" spans="1:63" x14ac:dyDescent="0.3">
      <c r="A824" s="336">
        <v>124963</v>
      </c>
      <c r="B824" s="277" t="s">
        <v>1805</v>
      </c>
      <c r="C824" s="337" t="s">
        <v>270</v>
      </c>
      <c r="D824" s="338">
        <v>22</v>
      </c>
      <c r="E824" s="339"/>
      <c r="F824" s="339"/>
      <c r="G824" s="339" t="s">
        <v>892</v>
      </c>
      <c r="H824" s="281">
        <v>156</v>
      </c>
      <c r="I824" s="340">
        <v>103003</v>
      </c>
      <c r="J824" s="341">
        <v>22</v>
      </c>
      <c r="K824" s="342">
        <v>106</v>
      </c>
      <c r="L824" s="285">
        <f>IF(tabItens[[#This Row],[Média]] &gt; 0, tabItens[[#This Row],[QTDE ATUAL]] / tabItens[[#This Row],[Média]],999.9)</f>
        <v>15.471074380165287</v>
      </c>
      <c r="M824" s="286">
        <v>0</v>
      </c>
      <c r="N824" s="287">
        <f>tabItens[[#This Row],[VALOR UNIT.]] * tabItens[[#This Row],[LC]]</f>
        <v>0</v>
      </c>
      <c r="O824" s="344"/>
      <c r="P824" s="289"/>
      <c r="Q824" s="345"/>
      <c r="R824" s="343"/>
      <c r="S824" s="346"/>
      <c r="T824" s="292">
        <f>ROUNDDOWN(IFERROR(tabItens[[#This Row],[ATA DT.VALID.]] - $D$1,0) / 30,0)</f>
        <v>-1507</v>
      </c>
      <c r="U824" s="277" t="s">
        <v>1568</v>
      </c>
      <c r="V824" s="293">
        <v>1</v>
      </c>
      <c r="W824" s="294" t="s">
        <v>2107</v>
      </c>
      <c r="X824" s="295">
        <v>67</v>
      </c>
      <c r="Y824" s="296">
        <v>3</v>
      </c>
      <c r="Z824" s="297"/>
      <c r="AA824" s="298"/>
      <c r="AB824" s="299"/>
      <c r="AC824" s="299"/>
      <c r="AD824" s="298"/>
      <c r="AE824" s="299"/>
      <c r="AF824" s="292"/>
      <c r="AG824" s="300" t="s">
        <v>904</v>
      </c>
      <c r="AH824" s="301"/>
      <c r="AI824" s="292">
        <v>44</v>
      </c>
      <c r="AJ824" s="301">
        <v>45201</v>
      </c>
      <c r="AK824" s="301">
        <v>41309</v>
      </c>
      <c r="AL824" s="301">
        <v>45189</v>
      </c>
      <c r="AM824" s="346"/>
      <c r="AN824" s="339"/>
      <c r="AO824" s="302" t="str">
        <f>_xlfn.IFNA(IF(VLOOKUP(tabItens[[#This Row],[CÓDIGO]],tabExcluirDoEstoque[#Data],1,FALSE),"sim",""),"")</f>
        <v/>
      </c>
      <c r="AP824" s="303" t="str">
        <f ca="1">IF(OR(ISBLANK(tabItens[[#This Row],[ATA DT.VALID.]]),tabItens[[#This Row],[ATA DT.VALID.]]="",tabItens[[#This Row],[ATA DT.VALID.]]=" "),"",IF(TYPE(tabItens[[#This Row],[ATA DT.VALID.]])=1,ROUNDUP((tabItens[[#This Row],[ATA DT.VALID.]]-TODAY())/7,0),""))</f>
        <v/>
      </c>
      <c r="AQ824" s="304"/>
      <c r="AR824" s="305" t="str">
        <f>IF(ISBLANK(tabItens[[#This Row],[CÓDIGO]]),"",IFERROR(VLOOKUP(tabItens[[#This Row],[CÓDIGO]],Consumo!$C$3:$AC$862,26,FALSE),0))</f>
        <v>09.2023</v>
      </c>
      <c r="AS824" s="306">
        <f>SUMIF(Consumo!$C$3:$C$862,tabItens[[#This Row],[CÓDIGO]],Consumo!$N$3:$N$862) + SUMIF(Consumo!$C$3:$C$862,tabItens[[#This Row],[CÓDIGO]],Consumo!$O$3:$O$862) + SUMIF(Consumo!$C$3:$C$862,tabItens[[#This Row],[CÓDIGO]],Consumo!$P$3:$P$862) + SUMIF(Consumo!$C$3:$C$862,tabItens[[#This Row],[CÓDIGO]],Consumo!$Q$3:$Q$862)</f>
        <v>30</v>
      </c>
      <c r="AT824" s="306">
        <f>SUMIF(Consumo!$C$3:$C$862,tabItens[[#This Row],[CÓDIGO]],Consumo!$Z$3:$Z$862)</f>
        <v>129</v>
      </c>
      <c r="AU824" s="307">
        <f>SUMIF(Consumo!$C$3:$C$862,tabItens[[#This Row],[CÓDIGO]],Consumo!$AA$3:$AA$862)</f>
        <v>41</v>
      </c>
      <c r="AV824" s="308">
        <f>SUMIF(Consumo!$C$3:$C$862,tabItens[[#This Row],[CÓDIGO]],Consumo!$Y$3:$Y$862)</f>
        <v>10.083333333333334</v>
      </c>
      <c r="AW824" s="281">
        <f>tabItens[[#This Row],[QTDE ATUAL]] + tabItens[[#This Row],[RC QTDE]] + tabItens[[#This Row],[AF SALDO]] + tabItens[[#This Row],[Recentes]]</f>
        <v>156</v>
      </c>
      <c r="AX824" s="309">
        <v>6</v>
      </c>
      <c r="AY824" s="309">
        <v>4</v>
      </c>
      <c r="AZ824" s="309">
        <f>IF(ISBLANK(tabItens[[#This Row],[CÓDIGO]]),"",tabItens[[#This Row],[PontoMês]] * (AZ$2+tabItens[[#This Row],[PontoQtM]]))</f>
        <v>24</v>
      </c>
      <c r="BA824" s="308">
        <f>tabItens[[#This Row],[PontoPed]] - tabItens[[#This Row],[Saldo]] + (1/10)</f>
        <v>-131.9</v>
      </c>
      <c r="BB824" s="308">
        <f xml:space="preserve"> tabItens[[#This Row],[PontoMês]] * BB$2 - tabItens[[#This Row],[QTDE ATUAL]] - (1/10)</f>
        <v>-150.1</v>
      </c>
      <c r="BC824" s="310">
        <f>IF( tabItens[[#This Row],[PontoPed]]&gt;0, IF(tabItens[[#This Row],[PontoPed]]&lt;1, 1, IF( tabItens[[#This Row],[Saldo]]&gt;tabItens[[#This Row],[PontoPed]], 0, (tabItens[[#This Row],[PontoPed]]-tabItens[[#This Row],[Saldo]])/tabItens[[#This Row],[PontoPed]] ) ), 0 )</f>
        <v>0</v>
      </c>
      <c r="BD824" s="311">
        <f>ROUNDDOWN(IF( OR( AND(tabItens[[#This Row],[PontoPed]]&lt;tabItens[[#This Row],[Saldo]],tabItens[[#This Row],[Saldo]]&gt;0), tabItens[[#This Row],[PontoPed]]=0), 99, IF(AND(tabItens[[#This Row],[Saldo]]=0,tabItens[[#This Row],[PontoPed]]&gt;0), 0, (1-tabItens[[#This Row],[PctAb]])*10 ) ),0)</f>
        <v>99</v>
      </c>
      <c r="BE824" s="312">
        <f>MAX(ROUNDDOWN( IF(tabItens[[#This Row],[Abaixo]] &gt; 0,   tabItens[[#This Row],[Abaixo]] + (tabItens[[#This Row],[PontoMês]] * IF( OR( ISBLANK(tabItens[[#This Row],[ATA Nº/ANO]]), tabItens[[#This Row],[ATA Nº/ANO]] = ""),BE$2,BE$1)),0),0),0)</f>
        <v>0</v>
      </c>
      <c r="BF82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4" s="313">
        <f>SUMIF(Consumo!$C$3:$C$862,tabItens[[#This Row],[CÓDIGO]],Consumo!$E$3:$E$862)</f>
        <v>0</v>
      </c>
      <c r="BH824" s="314">
        <f>IF(AND(tabItens[[#This Row],[Pend]] &gt; 0,tabItens[[#This Row],[Consumo]] &lt;&gt; 0), tabItens[[#This Row],[Pend]] / tabItens[[#This Row],[Consumo]], 0 )</f>
        <v>0</v>
      </c>
      <c r="BI824" s="313"/>
      <c r="BJ824" s="313"/>
      <c r="BK824" s="315" t="s">
        <v>907</v>
      </c>
    </row>
    <row r="825" spans="1:63" x14ac:dyDescent="0.3">
      <c r="A825" s="336">
        <v>125201</v>
      </c>
      <c r="B825" s="277" t="s">
        <v>1807</v>
      </c>
      <c r="C825" s="337" t="s">
        <v>270</v>
      </c>
      <c r="D825" s="338">
        <v>23.94</v>
      </c>
      <c r="E825" s="339"/>
      <c r="F825" s="339"/>
      <c r="G825" s="339" t="s">
        <v>892</v>
      </c>
      <c r="H825" s="281">
        <v>668</v>
      </c>
      <c r="I825" s="340">
        <v>103003</v>
      </c>
      <c r="J825" s="341">
        <v>23.94</v>
      </c>
      <c r="K825" s="342">
        <v>96</v>
      </c>
      <c r="L825" s="285">
        <f>IF(tabItens[[#This Row],[Média]] &gt; 0, tabItens[[#This Row],[QTDE ATUAL]] / tabItens[[#This Row],[Média]],999.9)</f>
        <v>89.066666666666663</v>
      </c>
      <c r="M825" s="286">
        <v>0</v>
      </c>
      <c r="N825" s="287">
        <f>tabItens[[#This Row],[VALOR UNIT.]] * tabItens[[#This Row],[LC]]</f>
        <v>0</v>
      </c>
      <c r="O825" s="344"/>
      <c r="P825" s="289"/>
      <c r="Q825" s="345"/>
      <c r="R825" s="343"/>
      <c r="S825" s="346"/>
      <c r="T825" s="292">
        <f>ROUNDDOWN(IFERROR(tabItens[[#This Row],[ATA DT.VALID.]] - $D$1,0) / 30,0)</f>
        <v>-1507</v>
      </c>
      <c r="U825" s="277" t="s">
        <v>1568</v>
      </c>
      <c r="V825" s="293">
        <v>1</v>
      </c>
      <c r="W825" s="294" t="s">
        <v>2107</v>
      </c>
      <c r="X825" s="295">
        <v>67</v>
      </c>
      <c r="Y825" s="296">
        <v>3</v>
      </c>
      <c r="Z825" s="297"/>
      <c r="AA825" s="298"/>
      <c r="AB825" s="299"/>
      <c r="AC825" s="299"/>
      <c r="AD825" s="298"/>
      <c r="AE825" s="299"/>
      <c r="AF825" s="292"/>
      <c r="AG825" s="300" t="s">
        <v>904</v>
      </c>
      <c r="AH825" s="301"/>
      <c r="AI825" s="292">
        <v>34</v>
      </c>
      <c r="AJ825" s="301">
        <v>43640</v>
      </c>
      <c r="AK825" s="301">
        <v>41348</v>
      </c>
      <c r="AL825" s="301">
        <v>43612</v>
      </c>
      <c r="AM825" s="346"/>
      <c r="AN825" s="339"/>
      <c r="AO825" s="302" t="str">
        <f>_xlfn.IFNA(IF(VLOOKUP(tabItens[[#This Row],[CÓDIGO]],tabExcluirDoEstoque[#Data],1,FALSE),"sim",""),"")</f>
        <v/>
      </c>
      <c r="AP825" s="303" t="str">
        <f ca="1">IF(OR(ISBLANK(tabItens[[#This Row],[ATA DT.VALID.]]),tabItens[[#This Row],[ATA DT.VALID.]]="",tabItens[[#This Row],[ATA DT.VALID.]]=" "),"",IF(TYPE(tabItens[[#This Row],[ATA DT.VALID.]])=1,ROUNDUP((tabItens[[#This Row],[ATA DT.VALID.]]-TODAY())/7,0),""))</f>
        <v/>
      </c>
      <c r="AQ825" s="304"/>
      <c r="AR825" s="305" t="str">
        <f>IF(ISBLANK(tabItens[[#This Row],[CÓDIGO]]),"",IFERROR(VLOOKUP(tabItens[[#This Row],[CÓDIGO]],Consumo!$C$3:$AC$862,26,FALSE),0))</f>
        <v>07.2023</v>
      </c>
      <c r="AS825" s="306">
        <f>SUMIF(Consumo!$C$3:$C$862,tabItens[[#This Row],[CÓDIGO]],Consumo!$N$3:$N$862) + SUMIF(Consumo!$C$3:$C$862,tabItens[[#This Row],[CÓDIGO]],Consumo!$O$3:$O$862) + SUMIF(Consumo!$C$3:$C$862,tabItens[[#This Row],[CÓDIGO]],Consumo!$P$3:$P$862) + SUMIF(Consumo!$C$3:$C$862,tabItens[[#This Row],[CÓDIGO]],Consumo!$Q$3:$Q$862)</f>
        <v>11</v>
      </c>
      <c r="AT825" s="306">
        <f>SUMIF(Consumo!$C$3:$C$862,tabItens[[#This Row],[CÓDIGO]],Consumo!$Z$3:$Z$862)</f>
        <v>100</v>
      </c>
      <c r="AU825" s="307">
        <f>SUMIF(Consumo!$C$3:$C$862,tabItens[[#This Row],[CÓDIGO]],Consumo!$AA$3:$AA$862)</f>
        <v>44</v>
      </c>
      <c r="AV825" s="308">
        <f>SUMIF(Consumo!$C$3:$C$862,tabItens[[#This Row],[CÓDIGO]],Consumo!$Y$3:$Y$862)</f>
        <v>7.5</v>
      </c>
      <c r="AW825" s="281">
        <f>tabItens[[#This Row],[QTDE ATUAL]] + tabItens[[#This Row],[RC QTDE]] + tabItens[[#This Row],[AF SALDO]] + tabItens[[#This Row],[Recentes]]</f>
        <v>668</v>
      </c>
      <c r="AX825" s="309">
        <v>6</v>
      </c>
      <c r="AY825" s="309">
        <v>4</v>
      </c>
      <c r="AZ825" s="309">
        <f>IF(ISBLANK(tabItens[[#This Row],[CÓDIGO]]),"",tabItens[[#This Row],[PontoMês]] * (AZ$2+tabItens[[#This Row],[PontoQtM]]))</f>
        <v>24</v>
      </c>
      <c r="BA825" s="308">
        <f>tabItens[[#This Row],[PontoPed]] - tabItens[[#This Row],[Saldo]] + (1/10)</f>
        <v>-643.9</v>
      </c>
      <c r="BB825" s="308">
        <f xml:space="preserve"> tabItens[[#This Row],[PontoMês]] * BB$2 - tabItens[[#This Row],[QTDE ATUAL]] - (1/10)</f>
        <v>-662.1</v>
      </c>
      <c r="BC825" s="310">
        <f>IF( tabItens[[#This Row],[PontoPed]]&gt;0, IF(tabItens[[#This Row],[PontoPed]]&lt;1, 1, IF( tabItens[[#This Row],[Saldo]]&gt;tabItens[[#This Row],[PontoPed]], 0, (tabItens[[#This Row],[PontoPed]]-tabItens[[#This Row],[Saldo]])/tabItens[[#This Row],[PontoPed]] ) ), 0 )</f>
        <v>0</v>
      </c>
      <c r="BD825" s="311">
        <f>ROUNDDOWN(IF( OR( AND(tabItens[[#This Row],[PontoPed]]&lt;tabItens[[#This Row],[Saldo]],tabItens[[#This Row],[Saldo]]&gt;0), tabItens[[#This Row],[PontoPed]]=0), 99, IF(AND(tabItens[[#This Row],[Saldo]]=0,tabItens[[#This Row],[PontoPed]]&gt;0), 0, (1-tabItens[[#This Row],[PctAb]])*10 ) ),0)</f>
        <v>99</v>
      </c>
      <c r="BE825" s="312">
        <f>MAX(ROUNDDOWN( IF(tabItens[[#This Row],[Abaixo]] &gt; 0,   tabItens[[#This Row],[Abaixo]] + (tabItens[[#This Row],[PontoMês]] * IF( OR( ISBLANK(tabItens[[#This Row],[ATA Nº/ANO]]), tabItens[[#This Row],[ATA Nº/ANO]] = ""),BE$2,BE$1)),0),0),0)</f>
        <v>0</v>
      </c>
      <c r="BF82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5" s="313">
        <f>SUMIF(Consumo!$C$3:$C$862,tabItens[[#This Row],[CÓDIGO]],Consumo!$E$3:$E$862)</f>
        <v>0</v>
      </c>
      <c r="BH825" s="314">
        <f>IF(AND(tabItens[[#This Row],[Pend]] &gt; 0,tabItens[[#This Row],[Consumo]] &lt;&gt; 0), tabItens[[#This Row],[Pend]] / tabItens[[#This Row],[Consumo]], 0 )</f>
        <v>0</v>
      </c>
      <c r="BI825" s="313"/>
      <c r="BJ825" s="313"/>
      <c r="BK825" s="315" t="s">
        <v>907</v>
      </c>
    </row>
    <row r="826" spans="1:63" x14ac:dyDescent="0.3">
      <c r="A826" s="336">
        <v>134561</v>
      </c>
      <c r="B826" s="277" t="s">
        <v>1926</v>
      </c>
      <c r="C826" s="337" t="s">
        <v>270</v>
      </c>
      <c r="D826" s="338">
        <v>17.72</v>
      </c>
      <c r="E826" s="339"/>
      <c r="F826" s="339"/>
      <c r="G826" s="339" t="s">
        <v>892</v>
      </c>
      <c r="H826" s="281">
        <v>390</v>
      </c>
      <c r="I826" s="340">
        <v>103003</v>
      </c>
      <c r="J826" s="341">
        <v>17.72</v>
      </c>
      <c r="K826" s="342">
        <v>44</v>
      </c>
      <c r="L826" s="285">
        <f>IF(tabItens[[#This Row],[Média]] &gt; 0, tabItens[[#This Row],[QTDE ATUAL]] / tabItens[[#This Row],[Média]],999.9)</f>
        <v>120</v>
      </c>
      <c r="M826" s="286">
        <v>0</v>
      </c>
      <c r="N826" s="287">
        <f>tabItens[[#This Row],[VALOR UNIT.]] * tabItens[[#This Row],[LC]]</f>
        <v>0</v>
      </c>
      <c r="O826" s="344"/>
      <c r="P826" s="289"/>
      <c r="Q826" s="345"/>
      <c r="R826" s="343"/>
      <c r="S826" s="346"/>
      <c r="T826" s="292">
        <f>ROUNDDOWN(IFERROR(tabItens[[#This Row],[ATA DT.VALID.]] - $D$1,0) / 30,0)</f>
        <v>-1507</v>
      </c>
      <c r="U826" s="277" t="s">
        <v>1568</v>
      </c>
      <c r="V826" s="293">
        <v>1</v>
      </c>
      <c r="W826" s="294" t="s">
        <v>2107</v>
      </c>
      <c r="X826" s="295">
        <v>67</v>
      </c>
      <c r="Y826" s="296">
        <v>3</v>
      </c>
      <c r="Z826" s="297"/>
      <c r="AA826" s="298"/>
      <c r="AB826" s="299"/>
      <c r="AC826" s="299"/>
      <c r="AD826" s="298"/>
      <c r="AE826" s="299"/>
      <c r="AF826" s="292"/>
      <c r="AG826" s="300" t="s">
        <v>904</v>
      </c>
      <c r="AH826" s="301"/>
      <c r="AI826" s="292">
        <v>14</v>
      </c>
      <c r="AJ826" s="301">
        <v>43853</v>
      </c>
      <c r="AK826" s="301">
        <v>43174</v>
      </c>
      <c r="AL826" s="301">
        <v>45175</v>
      </c>
      <c r="AM826" s="346"/>
      <c r="AN826" s="339"/>
      <c r="AO826" s="302" t="str">
        <f>_xlfn.IFNA(IF(VLOOKUP(tabItens[[#This Row],[CÓDIGO]],tabExcluirDoEstoque[#Data],1,FALSE),"sim",""),"")</f>
        <v/>
      </c>
      <c r="AP826" s="303" t="str">
        <f ca="1">IF(OR(ISBLANK(tabItens[[#This Row],[ATA DT.VALID.]]),tabItens[[#This Row],[ATA DT.VALID.]]="",tabItens[[#This Row],[ATA DT.VALID.]]=" "),"",IF(TYPE(tabItens[[#This Row],[ATA DT.VALID.]])=1,ROUNDUP((tabItens[[#This Row],[ATA DT.VALID.]]-TODAY())/7,0),""))</f>
        <v/>
      </c>
      <c r="AQ826" s="304"/>
      <c r="AR826" s="305" t="str">
        <f>IF(ISBLANK(tabItens[[#This Row],[CÓDIGO]]),"",IFERROR(VLOOKUP(tabItens[[#This Row],[CÓDIGO]],Consumo!$C$3:$AC$862,26,FALSE),0))</f>
        <v>06.2023</v>
      </c>
      <c r="AS826" s="306">
        <f>SUMIF(Consumo!$C$3:$C$862,tabItens[[#This Row],[CÓDIGO]],Consumo!$N$3:$N$862) + SUMIF(Consumo!$C$3:$C$862,tabItens[[#This Row],[CÓDIGO]],Consumo!$O$3:$O$862) + SUMIF(Consumo!$C$3:$C$862,tabItens[[#This Row],[CÓDIGO]],Consumo!$P$3:$P$862) + SUMIF(Consumo!$C$3:$C$862,tabItens[[#This Row],[CÓDIGO]],Consumo!$Q$3:$Q$862)</f>
        <v>15</v>
      </c>
      <c r="AT826" s="306">
        <f>SUMIF(Consumo!$C$3:$C$862,tabItens[[#This Row],[CÓDIGO]],Consumo!$Z$3:$Z$862)</f>
        <v>43</v>
      </c>
      <c r="AU826" s="307">
        <f>SUMIF(Consumo!$C$3:$C$862,tabItens[[#This Row],[CÓDIGO]],Consumo!$AA$3:$AA$862)</f>
        <v>22</v>
      </c>
      <c r="AV826" s="308">
        <f>SUMIF(Consumo!$C$3:$C$862,tabItens[[#This Row],[CÓDIGO]],Consumo!$Y$3:$Y$862)</f>
        <v>3.25</v>
      </c>
      <c r="AW826" s="281">
        <f>tabItens[[#This Row],[QTDE ATUAL]] + tabItens[[#This Row],[RC QTDE]] + tabItens[[#This Row],[AF SALDO]] + tabItens[[#This Row],[Recentes]]</f>
        <v>390</v>
      </c>
      <c r="AX826" s="309">
        <v>2</v>
      </c>
      <c r="AY826" s="309">
        <v>4</v>
      </c>
      <c r="AZ826" s="309">
        <f>IF(ISBLANK(tabItens[[#This Row],[CÓDIGO]]),"",tabItens[[#This Row],[PontoMês]] * (AZ$2+tabItens[[#This Row],[PontoQtM]]))</f>
        <v>8</v>
      </c>
      <c r="BA826" s="308">
        <f>tabItens[[#This Row],[PontoPed]] - tabItens[[#This Row],[Saldo]] + (1/10)</f>
        <v>-381.9</v>
      </c>
      <c r="BB826" s="308">
        <f xml:space="preserve"> tabItens[[#This Row],[PontoMês]] * BB$2 - tabItens[[#This Row],[QTDE ATUAL]] - (1/10)</f>
        <v>-388.1</v>
      </c>
      <c r="BC826" s="310">
        <f>IF( tabItens[[#This Row],[PontoPed]]&gt;0, IF(tabItens[[#This Row],[PontoPed]]&lt;1, 1, IF( tabItens[[#This Row],[Saldo]]&gt;tabItens[[#This Row],[PontoPed]], 0, (tabItens[[#This Row],[PontoPed]]-tabItens[[#This Row],[Saldo]])/tabItens[[#This Row],[PontoPed]] ) ), 0 )</f>
        <v>0</v>
      </c>
      <c r="BD826" s="311">
        <f>ROUNDDOWN(IF( OR( AND(tabItens[[#This Row],[PontoPed]]&lt;tabItens[[#This Row],[Saldo]],tabItens[[#This Row],[Saldo]]&gt;0), tabItens[[#This Row],[PontoPed]]=0), 99, IF(AND(tabItens[[#This Row],[Saldo]]=0,tabItens[[#This Row],[PontoPed]]&gt;0), 0, (1-tabItens[[#This Row],[PctAb]])*10 ) ),0)</f>
        <v>99</v>
      </c>
      <c r="BE826" s="312">
        <f>MAX(ROUNDDOWN( IF(tabItens[[#This Row],[Abaixo]] &gt; 0,   tabItens[[#This Row],[Abaixo]] + (tabItens[[#This Row],[PontoMês]] * IF( OR( ISBLANK(tabItens[[#This Row],[ATA Nº/ANO]]), tabItens[[#This Row],[ATA Nº/ANO]] = ""),BE$2,BE$1)),0),0),0)</f>
        <v>0</v>
      </c>
      <c r="BF82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6" s="313">
        <f>SUMIF(Consumo!$C$3:$C$862,tabItens[[#This Row],[CÓDIGO]],Consumo!$E$3:$E$862)</f>
        <v>0</v>
      </c>
      <c r="BH826" s="314">
        <f>IF(AND(tabItens[[#This Row],[Pend]] &gt; 0,tabItens[[#This Row],[Consumo]] &lt;&gt; 0), tabItens[[#This Row],[Pend]] / tabItens[[#This Row],[Consumo]], 0 )</f>
        <v>0</v>
      </c>
      <c r="BI826" s="313"/>
      <c r="BJ826" s="313"/>
      <c r="BK826" s="315" t="s">
        <v>907</v>
      </c>
    </row>
    <row r="827" spans="1:63" x14ac:dyDescent="0.3">
      <c r="A827" s="336">
        <v>134562</v>
      </c>
      <c r="B827" s="277" t="s">
        <v>1927</v>
      </c>
      <c r="C827" s="337" t="s">
        <v>270</v>
      </c>
      <c r="D827" s="338">
        <v>19.38</v>
      </c>
      <c r="E827" s="339"/>
      <c r="F827" s="339"/>
      <c r="G827" s="339" t="s">
        <v>892</v>
      </c>
      <c r="H827" s="281">
        <v>396</v>
      </c>
      <c r="I827" s="340">
        <v>103003</v>
      </c>
      <c r="J827" s="341">
        <v>19.38</v>
      </c>
      <c r="K827" s="342">
        <v>56</v>
      </c>
      <c r="L827" s="285">
        <f>IF(tabItens[[#This Row],[Média]] &gt; 0, tabItens[[#This Row],[QTDE ATUAL]] / tabItens[[#This Row],[Média]],999.9)</f>
        <v>121.84615384615384</v>
      </c>
      <c r="M827" s="286">
        <v>0</v>
      </c>
      <c r="N827" s="287">
        <f>tabItens[[#This Row],[VALOR UNIT.]] * tabItens[[#This Row],[LC]]</f>
        <v>0</v>
      </c>
      <c r="O827" s="344"/>
      <c r="P827" s="289"/>
      <c r="Q827" s="345"/>
      <c r="R827" s="343"/>
      <c r="S827" s="346"/>
      <c r="T827" s="292">
        <f>ROUNDDOWN(IFERROR(tabItens[[#This Row],[ATA DT.VALID.]] - $D$1,0) / 30,0)</f>
        <v>-1507</v>
      </c>
      <c r="U827" s="277" t="s">
        <v>1568</v>
      </c>
      <c r="V827" s="293">
        <v>1</v>
      </c>
      <c r="W827" s="294" t="s">
        <v>2107</v>
      </c>
      <c r="X827" s="295">
        <v>67</v>
      </c>
      <c r="Y827" s="296">
        <v>3</v>
      </c>
      <c r="Z827" s="297"/>
      <c r="AA827" s="298"/>
      <c r="AB827" s="299"/>
      <c r="AC827" s="299"/>
      <c r="AD827" s="298"/>
      <c r="AE827" s="299"/>
      <c r="AF827" s="292"/>
      <c r="AG827" s="300" t="s">
        <v>904</v>
      </c>
      <c r="AH827" s="301"/>
      <c r="AI827" s="292">
        <v>18</v>
      </c>
      <c r="AJ827" s="301">
        <v>43853</v>
      </c>
      <c r="AK827" s="301">
        <v>43174</v>
      </c>
      <c r="AL827" s="301">
        <v>45175</v>
      </c>
      <c r="AM827" s="346"/>
      <c r="AN827" s="339"/>
      <c r="AO827" s="302" t="str">
        <f>_xlfn.IFNA(IF(VLOOKUP(tabItens[[#This Row],[CÓDIGO]],tabExcluirDoEstoque[#Data],1,FALSE),"sim",""),"")</f>
        <v/>
      </c>
      <c r="AP827" s="303" t="str">
        <f ca="1">IF(OR(ISBLANK(tabItens[[#This Row],[ATA DT.VALID.]]),tabItens[[#This Row],[ATA DT.VALID.]]="",tabItens[[#This Row],[ATA DT.VALID.]]=" "),"",IF(TYPE(tabItens[[#This Row],[ATA DT.VALID.]])=1,ROUNDUP((tabItens[[#This Row],[ATA DT.VALID.]]-TODAY())/7,0),""))</f>
        <v/>
      </c>
      <c r="AQ827" s="304"/>
      <c r="AR827" s="305" t="str">
        <f>IF(ISBLANK(tabItens[[#This Row],[CÓDIGO]]),"",IFERROR(VLOOKUP(tabItens[[#This Row],[CÓDIGO]],Consumo!$C$3:$AC$862,26,FALSE),0))</f>
        <v>04.2023</v>
      </c>
      <c r="AS827" s="306">
        <f>SUMIF(Consumo!$C$3:$C$862,tabItens[[#This Row],[CÓDIGO]],Consumo!$N$3:$N$862) + SUMIF(Consumo!$C$3:$C$862,tabItens[[#This Row],[CÓDIGO]],Consumo!$O$3:$O$862) + SUMIF(Consumo!$C$3:$C$862,tabItens[[#This Row],[CÓDIGO]],Consumo!$P$3:$P$862) + SUMIF(Consumo!$C$3:$C$862,tabItens[[#This Row],[CÓDIGO]],Consumo!$Q$3:$Q$862)</f>
        <v>0</v>
      </c>
      <c r="AT827" s="306">
        <f>SUMIF(Consumo!$C$3:$C$862,tabItens[[#This Row],[CÓDIGO]],Consumo!$Z$3:$Z$862)</f>
        <v>56</v>
      </c>
      <c r="AU827" s="307">
        <f>SUMIF(Consumo!$C$3:$C$862,tabItens[[#This Row],[CÓDIGO]],Consumo!$AA$3:$AA$862)</f>
        <v>50</v>
      </c>
      <c r="AV827" s="308">
        <f>SUMIF(Consumo!$C$3:$C$862,tabItens[[#This Row],[CÓDIGO]],Consumo!$Y$3:$Y$862)</f>
        <v>3.25</v>
      </c>
      <c r="AW827" s="281">
        <f>tabItens[[#This Row],[QTDE ATUAL]] + tabItens[[#This Row],[RC QTDE]] + tabItens[[#This Row],[AF SALDO]] + tabItens[[#This Row],[Recentes]]</f>
        <v>396</v>
      </c>
      <c r="AX827" s="309">
        <v>2</v>
      </c>
      <c r="AY827" s="309">
        <v>4</v>
      </c>
      <c r="AZ827" s="309">
        <f>IF(ISBLANK(tabItens[[#This Row],[CÓDIGO]]),"",tabItens[[#This Row],[PontoMês]] * (AZ$2+tabItens[[#This Row],[PontoQtM]]))</f>
        <v>8</v>
      </c>
      <c r="BA827" s="308">
        <f>tabItens[[#This Row],[PontoPed]] - tabItens[[#This Row],[Saldo]] + (1/10)</f>
        <v>-387.9</v>
      </c>
      <c r="BB827" s="308">
        <f xml:space="preserve"> tabItens[[#This Row],[PontoMês]] * BB$2 - tabItens[[#This Row],[QTDE ATUAL]] - (1/10)</f>
        <v>-394.1</v>
      </c>
      <c r="BC827" s="310">
        <f>IF( tabItens[[#This Row],[PontoPed]]&gt;0, IF(tabItens[[#This Row],[PontoPed]]&lt;1, 1, IF( tabItens[[#This Row],[Saldo]]&gt;tabItens[[#This Row],[PontoPed]], 0, (tabItens[[#This Row],[PontoPed]]-tabItens[[#This Row],[Saldo]])/tabItens[[#This Row],[PontoPed]] ) ), 0 )</f>
        <v>0</v>
      </c>
      <c r="BD827" s="311">
        <f>ROUNDDOWN(IF( OR( AND(tabItens[[#This Row],[PontoPed]]&lt;tabItens[[#This Row],[Saldo]],tabItens[[#This Row],[Saldo]]&gt;0), tabItens[[#This Row],[PontoPed]]=0), 99, IF(AND(tabItens[[#This Row],[Saldo]]=0,tabItens[[#This Row],[PontoPed]]&gt;0), 0, (1-tabItens[[#This Row],[PctAb]])*10 ) ),0)</f>
        <v>99</v>
      </c>
      <c r="BE827" s="312">
        <f>MAX(ROUNDDOWN( IF(tabItens[[#This Row],[Abaixo]] &gt; 0,   tabItens[[#This Row],[Abaixo]] + (tabItens[[#This Row],[PontoMês]] * IF( OR( ISBLANK(tabItens[[#This Row],[ATA Nº/ANO]]), tabItens[[#This Row],[ATA Nº/ANO]] = ""),BE$2,BE$1)),0),0),0)</f>
        <v>0</v>
      </c>
      <c r="BF82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7" s="313">
        <f>SUMIF(Consumo!$C$3:$C$862,tabItens[[#This Row],[CÓDIGO]],Consumo!$E$3:$E$862)</f>
        <v>0</v>
      </c>
      <c r="BH827" s="314">
        <f>IF(AND(tabItens[[#This Row],[Pend]] &gt; 0,tabItens[[#This Row],[Consumo]] &lt;&gt; 0), tabItens[[#This Row],[Pend]] / tabItens[[#This Row],[Consumo]], 0 )</f>
        <v>0</v>
      </c>
      <c r="BI827" s="313"/>
      <c r="BJ827" s="313"/>
      <c r="BK827" s="315" t="s">
        <v>907</v>
      </c>
    </row>
    <row r="828" spans="1:63" x14ac:dyDescent="0.3">
      <c r="A828" s="336">
        <v>134563</v>
      </c>
      <c r="B828" s="277" t="s">
        <v>1928</v>
      </c>
      <c r="C828" s="337" t="s">
        <v>270</v>
      </c>
      <c r="D828" s="338">
        <v>13</v>
      </c>
      <c r="E828" s="339"/>
      <c r="F828" s="339"/>
      <c r="G828" s="339" t="s">
        <v>892</v>
      </c>
      <c r="H828" s="281">
        <v>364</v>
      </c>
      <c r="I828" s="340">
        <v>103003</v>
      </c>
      <c r="J828" s="341">
        <v>13</v>
      </c>
      <c r="K828" s="342">
        <v>124</v>
      </c>
      <c r="L828" s="285">
        <f>IF(tabItens[[#This Row],[Média]] &gt; 0, tabItens[[#This Row],[QTDE ATUAL]] / tabItens[[#This Row],[Média]],999.9)</f>
        <v>37.016949152542374</v>
      </c>
      <c r="M828" s="286">
        <v>0</v>
      </c>
      <c r="N828" s="287">
        <f>tabItens[[#This Row],[VALOR UNIT.]] * tabItens[[#This Row],[LC]]</f>
        <v>0</v>
      </c>
      <c r="O828" s="344"/>
      <c r="P828" s="289"/>
      <c r="Q828" s="345"/>
      <c r="R828" s="343"/>
      <c r="S828" s="346"/>
      <c r="T828" s="292">
        <f>ROUNDDOWN(IFERROR(tabItens[[#This Row],[ATA DT.VALID.]] - $D$1,0) / 30,0)</f>
        <v>-1507</v>
      </c>
      <c r="U828" s="277" t="s">
        <v>1568</v>
      </c>
      <c r="V828" s="293">
        <v>1</v>
      </c>
      <c r="W828" s="294" t="s">
        <v>2107</v>
      </c>
      <c r="X828" s="295">
        <v>67</v>
      </c>
      <c r="Y828" s="296">
        <v>3</v>
      </c>
      <c r="Z828" s="297"/>
      <c r="AA828" s="298"/>
      <c r="AB828" s="299"/>
      <c r="AC828" s="299"/>
      <c r="AD828" s="298"/>
      <c r="AE828" s="299"/>
      <c r="AF828" s="292"/>
      <c r="AG828" s="300" t="s">
        <v>904</v>
      </c>
      <c r="AH828" s="301"/>
      <c r="AI828" s="292">
        <v>44</v>
      </c>
      <c r="AJ828" s="301">
        <v>45201</v>
      </c>
      <c r="AK828" s="301">
        <v>43174</v>
      </c>
      <c r="AL828" s="301">
        <v>45189</v>
      </c>
      <c r="AM828" s="346"/>
      <c r="AN828" s="339"/>
      <c r="AO828" s="302" t="str">
        <f>_xlfn.IFNA(IF(VLOOKUP(tabItens[[#This Row],[CÓDIGO]],tabExcluirDoEstoque[#Data],1,FALSE),"sim",""),"")</f>
        <v/>
      </c>
      <c r="AP828" s="303" t="str">
        <f ca="1">IF(OR(ISBLANK(tabItens[[#This Row],[ATA DT.VALID.]]),tabItens[[#This Row],[ATA DT.VALID.]]="",tabItens[[#This Row],[ATA DT.VALID.]]=" "),"",IF(TYPE(tabItens[[#This Row],[ATA DT.VALID.]])=1,ROUNDUP((tabItens[[#This Row],[ATA DT.VALID.]]-TODAY())/7,0),""))</f>
        <v/>
      </c>
      <c r="AQ828" s="304"/>
      <c r="AR828" s="305" t="str">
        <f>IF(ISBLANK(tabItens[[#This Row],[CÓDIGO]]),"",IFERROR(VLOOKUP(tabItens[[#This Row],[CÓDIGO]],Consumo!$C$3:$AC$862,26,FALSE),0))</f>
        <v>08.2023</v>
      </c>
      <c r="AS828" s="306">
        <f>SUMIF(Consumo!$C$3:$C$862,tabItens[[#This Row],[CÓDIGO]],Consumo!$N$3:$N$862) + SUMIF(Consumo!$C$3:$C$862,tabItens[[#This Row],[CÓDIGO]],Consumo!$O$3:$O$862) + SUMIF(Consumo!$C$3:$C$862,tabItens[[#This Row],[CÓDIGO]],Consumo!$P$3:$P$862) + SUMIF(Consumo!$C$3:$C$862,tabItens[[#This Row],[CÓDIGO]],Consumo!$Q$3:$Q$862)</f>
        <v>20</v>
      </c>
      <c r="AT828" s="306">
        <f>SUMIF(Consumo!$C$3:$C$862,tabItens[[#This Row],[CÓDIGO]],Consumo!$Z$3:$Z$862)</f>
        <v>134</v>
      </c>
      <c r="AU828" s="307">
        <f>SUMIF(Consumo!$C$3:$C$862,tabItens[[#This Row],[CÓDIGO]],Consumo!$AA$3:$AA$862)</f>
        <v>60</v>
      </c>
      <c r="AV828" s="308">
        <f>SUMIF(Consumo!$C$3:$C$862,tabItens[[#This Row],[CÓDIGO]],Consumo!$Y$3:$Y$862)</f>
        <v>9.8333333333333339</v>
      </c>
      <c r="AW828" s="281">
        <f>tabItens[[#This Row],[QTDE ATUAL]] + tabItens[[#This Row],[RC QTDE]] + tabItens[[#This Row],[AF SALDO]] + tabItens[[#This Row],[Recentes]]</f>
        <v>364</v>
      </c>
      <c r="AX828" s="309">
        <v>5</v>
      </c>
      <c r="AY828" s="309">
        <v>4</v>
      </c>
      <c r="AZ828" s="309">
        <f>IF(ISBLANK(tabItens[[#This Row],[CÓDIGO]]),"",tabItens[[#This Row],[PontoMês]] * (AZ$2+tabItens[[#This Row],[PontoQtM]]))</f>
        <v>20</v>
      </c>
      <c r="BA828" s="308">
        <f>tabItens[[#This Row],[PontoPed]] - tabItens[[#This Row],[Saldo]] + (1/10)</f>
        <v>-343.9</v>
      </c>
      <c r="BB828" s="308">
        <f xml:space="preserve"> tabItens[[#This Row],[PontoMês]] * BB$2 - tabItens[[#This Row],[QTDE ATUAL]] - (1/10)</f>
        <v>-359.1</v>
      </c>
      <c r="BC828" s="310">
        <f>IF( tabItens[[#This Row],[PontoPed]]&gt;0, IF(tabItens[[#This Row],[PontoPed]]&lt;1, 1, IF( tabItens[[#This Row],[Saldo]]&gt;tabItens[[#This Row],[PontoPed]], 0, (tabItens[[#This Row],[PontoPed]]-tabItens[[#This Row],[Saldo]])/tabItens[[#This Row],[PontoPed]] ) ), 0 )</f>
        <v>0</v>
      </c>
      <c r="BD828" s="311">
        <f>ROUNDDOWN(IF( OR( AND(tabItens[[#This Row],[PontoPed]]&lt;tabItens[[#This Row],[Saldo]],tabItens[[#This Row],[Saldo]]&gt;0), tabItens[[#This Row],[PontoPed]]=0), 99, IF(AND(tabItens[[#This Row],[Saldo]]=0,tabItens[[#This Row],[PontoPed]]&gt;0), 0, (1-tabItens[[#This Row],[PctAb]])*10 ) ),0)</f>
        <v>99</v>
      </c>
      <c r="BE828" s="312">
        <f>MAX(ROUNDDOWN( IF(tabItens[[#This Row],[Abaixo]] &gt; 0,   tabItens[[#This Row],[Abaixo]] + (tabItens[[#This Row],[PontoMês]] * IF( OR( ISBLANK(tabItens[[#This Row],[ATA Nº/ANO]]), tabItens[[#This Row],[ATA Nº/ANO]] = ""),BE$2,BE$1)),0),0),0)</f>
        <v>0</v>
      </c>
      <c r="BF82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8" s="313">
        <f>SUMIF(Consumo!$C$3:$C$862,tabItens[[#This Row],[CÓDIGO]],Consumo!$E$3:$E$862)</f>
        <v>0</v>
      </c>
      <c r="BH828" s="314">
        <f>IF(AND(tabItens[[#This Row],[Pend]] &gt; 0,tabItens[[#This Row],[Consumo]] &lt;&gt; 0), tabItens[[#This Row],[Pend]] / tabItens[[#This Row],[Consumo]], 0 )</f>
        <v>0</v>
      </c>
      <c r="BI828" s="313"/>
      <c r="BJ828" s="313"/>
      <c r="BK828" s="315" t="s">
        <v>907</v>
      </c>
    </row>
    <row r="829" spans="1:63" x14ac:dyDescent="0.3">
      <c r="A829" s="336">
        <v>134564</v>
      </c>
      <c r="B829" s="277" t="s">
        <v>1929</v>
      </c>
      <c r="C829" s="337" t="s">
        <v>270</v>
      </c>
      <c r="D829" s="338">
        <v>29</v>
      </c>
      <c r="E829" s="339"/>
      <c r="F829" s="339"/>
      <c r="G829" s="339" t="s">
        <v>892</v>
      </c>
      <c r="H829" s="281">
        <v>258</v>
      </c>
      <c r="I829" s="340">
        <v>103003</v>
      </c>
      <c r="J829" s="341">
        <v>29</v>
      </c>
      <c r="K829" s="342">
        <v>46</v>
      </c>
      <c r="L829" s="285">
        <f>IF(tabItens[[#This Row],[Média]] &gt; 0, tabItens[[#This Row],[QTDE ATUAL]] / tabItens[[#This Row],[Média]],999.9)</f>
        <v>83.675675675675677</v>
      </c>
      <c r="M829" s="286">
        <v>0</v>
      </c>
      <c r="N829" s="287">
        <f>tabItens[[#This Row],[VALOR UNIT.]] * tabItens[[#This Row],[LC]]</f>
        <v>0</v>
      </c>
      <c r="O829" s="344"/>
      <c r="P829" s="289"/>
      <c r="Q829" s="345"/>
      <c r="R829" s="343"/>
      <c r="S829" s="346"/>
      <c r="T829" s="292">
        <f>ROUNDDOWN(IFERROR(tabItens[[#This Row],[ATA DT.VALID.]] - $D$1,0) / 30,0)</f>
        <v>-1507</v>
      </c>
      <c r="U829" s="277" t="s">
        <v>1568</v>
      </c>
      <c r="V829" s="293">
        <v>1</v>
      </c>
      <c r="W829" s="294" t="s">
        <v>2107</v>
      </c>
      <c r="X829" s="295">
        <v>67</v>
      </c>
      <c r="Y829" s="296">
        <v>3</v>
      </c>
      <c r="Z829" s="297"/>
      <c r="AA829" s="298"/>
      <c r="AB829" s="299"/>
      <c r="AC829" s="299"/>
      <c r="AD829" s="298"/>
      <c r="AE829" s="299"/>
      <c r="AF829" s="292"/>
      <c r="AG829" s="300" t="s">
        <v>904</v>
      </c>
      <c r="AH829" s="301"/>
      <c r="AI829" s="292">
        <v>16</v>
      </c>
      <c r="AJ829" s="301">
        <v>45201</v>
      </c>
      <c r="AK829" s="301">
        <v>43174</v>
      </c>
      <c r="AL829" s="301">
        <v>45189</v>
      </c>
      <c r="AM829" s="346"/>
      <c r="AN829" s="339"/>
      <c r="AO829" s="302" t="str">
        <f>_xlfn.IFNA(IF(VLOOKUP(tabItens[[#This Row],[CÓDIGO]],tabExcluirDoEstoque[#Data],1,FALSE),"sim",""),"")</f>
        <v/>
      </c>
      <c r="AP829" s="303" t="str">
        <f ca="1">IF(OR(ISBLANK(tabItens[[#This Row],[ATA DT.VALID.]]),tabItens[[#This Row],[ATA DT.VALID.]]="",tabItens[[#This Row],[ATA DT.VALID.]]=" "),"",IF(TYPE(tabItens[[#This Row],[ATA DT.VALID.]])=1,ROUNDUP((tabItens[[#This Row],[ATA DT.VALID.]]-TODAY())/7,0),""))</f>
        <v/>
      </c>
      <c r="AQ829" s="304"/>
      <c r="AR829" s="305" t="str">
        <f>IF(ISBLANK(tabItens[[#This Row],[CÓDIGO]]),"",IFERROR(VLOOKUP(tabItens[[#This Row],[CÓDIGO]],Consumo!$C$3:$AC$862,26,FALSE),0))</f>
        <v>05.2023</v>
      </c>
      <c r="AS829" s="306">
        <f>SUMIF(Consumo!$C$3:$C$862,tabItens[[#This Row],[CÓDIGO]],Consumo!$N$3:$N$862) + SUMIF(Consumo!$C$3:$C$862,tabItens[[#This Row],[CÓDIGO]],Consumo!$O$3:$O$862) + SUMIF(Consumo!$C$3:$C$862,tabItens[[#This Row],[CÓDIGO]],Consumo!$P$3:$P$862) + SUMIF(Consumo!$C$3:$C$862,tabItens[[#This Row],[CÓDIGO]],Consumo!$Q$3:$Q$862)</f>
        <v>0</v>
      </c>
      <c r="AT829" s="306">
        <f>SUMIF(Consumo!$C$3:$C$862,tabItens[[#This Row],[CÓDIGO]],Consumo!$Z$3:$Z$862)</f>
        <v>47</v>
      </c>
      <c r="AU829" s="307">
        <f>SUMIF(Consumo!$C$3:$C$862,tabItens[[#This Row],[CÓDIGO]],Consumo!$AA$3:$AA$862)</f>
        <v>31</v>
      </c>
      <c r="AV829" s="308">
        <f>SUMIF(Consumo!$C$3:$C$862,tabItens[[#This Row],[CÓDIGO]],Consumo!$Y$3:$Y$862)</f>
        <v>3.0833333333333335</v>
      </c>
      <c r="AW829" s="281">
        <f>tabItens[[#This Row],[QTDE ATUAL]] + tabItens[[#This Row],[RC QTDE]] + tabItens[[#This Row],[AF SALDO]] + tabItens[[#This Row],[Recentes]]</f>
        <v>258</v>
      </c>
      <c r="AX829" s="309">
        <v>3</v>
      </c>
      <c r="AY829" s="309">
        <v>4</v>
      </c>
      <c r="AZ829" s="309">
        <f>IF(ISBLANK(tabItens[[#This Row],[CÓDIGO]]),"",tabItens[[#This Row],[PontoMês]] * (AZ$2+tabItens[[#This Row],[PontoQtM]]))</f>
        <v>12</v>
      </c>
      <c r="BA829" s="308">
        <f>tabItens[[#This Row],[PontoPed]] - tabItens[[#This Row],[Saldo]] + (1/10)</f>
        <v>-245.9</v>
      </c>
      <c r="BB829" s="308">
        <f xml:space="preserve"> tabItens[[#This Row],[PontoMês]] * BB$2 - tabItens[[#This Row],[QTDE ATUAL]] - (1/10)</f>
        <v>-255.1</v>
      </c>
      <c r="BC829" s="310">
        <f>IF( tabItens[[#This Row],[PontoPed]]&gt;0, IF(tabItens[[#This Row],[PontoPed]]&lt;1, 1, IF( tabItens[[#This Row],[Saldo]]&gt;tabItens[[#This Row],[PontoPed]], 0, (tabItens[[#This Row],[PontoPed]]-tabItens[[#This Row],[Saldo]])/tabItens[[#This Row],[PontoPed]] ) ), 0 )</f>
        <v>0</v>
      </c>
      <c r="BD829" s="311">
        <f>ROUNDDOWN(IF( OR( AND(tabItens[[#This Row],[PontoPed]]&lt;tabItens[[#This Row],[Saldo]],tabItens[[#This Row],[Saldo]]&gt;0), tabItens[[#This Row],[PontoPed]]=0), 99, IF(AND(tabItens[[#This Row],[Saldo]]=0,tabItens[[#This Row],[PontoPed]]&gt;0), 0, (1-tabItens[[#This Row],[PctAb]])*10 ) ),0)</f>
        <v>99</v>
      </c>
      <c r="BE829" s="312">
        <f>MAX(ROUNDDOWN( IF(tabItens[[#This Row],[Abaixo]] &gt; 0,   tabItens[[#This Row],[Abaixo]] + (tabItens[[#This Row],[PontoMês]] * IF( OR( ISBLANK(tabItens[[#This Row],[ATA Nº/ANO]]), tabItens[[#This Row],[ATA Nº/ANO]] = ""),BE$2,BE$1)),0),0),0)</f>
        <v>0</v>
      </c>
      <c r="BF8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29" s="313">
        <f>SUMIF(Consumo!$C$3:$C$862,tabItens[[#This Row],[CÓDIGO]],Consumo!$E$3:$E$862)</f>
        <v>0</v>
      </c>
      <c r="BH829" s="314">
        <f>IF(AND(tabItens[[#This Row],[Pend]] &gt; 0,tabItens[[#This Row],[Consumo]] &lt;&gt; 0), tabItens[[#This Row],[Pend]] / tabItens[[#This Row],[Consumo]], 0 )</f>
        <v>0</v>
      </c>
      <c r="BI829" s="313"/>
      <c r="BJ829" s="313"/>
      <c r="BK829" s="315" t="s">
        <v>907</v>
      </c>
    </row>
    <row r="830" spans="1:63" x14ac:dyDescent="0.3">
      <c r="A830" s="336">
        <v>134565</v>
      </c>
      <c r="B830" s="277" t="s">
        <v>1930</v>
      </c>
      <c r="C830" s="337" t="s">
        <v>270</v>
      </c>
      <c r="D830" s="338">
        <v>22.1</v>
      </c>
      <c r="E830" s="339"/>
      <c r="F830" s="339"/>
      <c r="G830" s="339" t="s">
        <v>892</v>
      </c>
      <c r="H830" s="281">
        <v>229</v>
      </c>
      <c r="I830" s="340">
        <v>103003</v>
      </c>
      <c r="J830" s="341">
        <v>22.1</v>
      </c>
      <c r="K830" s="342">
        <v>44</v>
      </c>
      <c r="L830" s="285">
        <f>IF(tabItens[[#This Row],[Média]] &gt; 0, tabItens[[#This Row],[QTDE ATUAL]] / tabItens[[#This Row],[Média]],999.9)</f>
        <v>78.51428571428572</v>
      </c>
      <c r="M830" s="286">
        <v>0</v>
      </c>
      <c r="N830" s="287">
        <f>tabItens[[#This Row],[VALOR UNIT.]] * tabItens[[#This Row],[LC]]</f>
        <v>0</v>
      </c>
      <c r="O830" s="344"/>
      <c r="P830" s="289"/>
      <c r="Q830" s="345"/>
      <c r="R830" s="343"/>
      <c r="S830" s="346"/>
      <c r="T830" s="292">
        <f>ROUNDDOWN(IFERROR(tabItens[[#This Row],[ATA DT.VALID.]] - $D$1,0) / 30,0)</f>
        <v>-1507</v>
      </c>
      <c r="U830" s="277" t="s">
        <v>1568</v>
      </c>
      <c r="V830" s="293">
        <v>1</v>
      </c>
      <c r="W830" s="294" t="s">
        <v>2107</v>
      </c>
      <c r="X830" s="295">
        <v>67</v>
      </c>
      <c r="Y830" s="296">
        <v>3</v>
      </c>
      <c r="Z830" s="297"/>
      <c r="AA830" s="298"/>
      <c r="AB830" s="299"/>
      <c r="AC830" s="299"/>
      <c r="AD830" s="298"/>
      <c r="AE830" s="299"/>
      <c r="AF830" s="292"/>
      <c r="AG830" s="300" t="s">
        <v>904</v>
      </c>
      <c r="AH830" s="301"/>
      <c r="AI830" s="292">
        <v>16</v>
      </c>
      <c r="AJ830" s="301">
        <v>43998</v>
      </c>
      <c r="AK830" s="301">
        <v>43174</v>
      </c>
      <c r="AL830" s="301">
        <v>45175</v>
      </c>
      <c r="AM830" s="346"/>
      <c r="AN830" s="339"/>
      <c r="AO830" s="302" t="str">
        <f>_xlfn.IFNA(IF(VLOOKUP(tabItens[[#This Row],[CÓDIGO]],tabExcluirDoEstoque[#Data],1,FALSE),"sim",""),"")</f>
        <v/>
      </c>
      <c r="AP830" s="303" t="str">
        <f ca="1">IF(OR(ISBLANK(tabItens[[#This Row],[ATA DT.VALID.]]),tabItens[[#This Row],[ATA DT.VALID.]]="",tabItens[[#This Row],[ATA DT.VALID.]]=" "),"",IF(TYPE(tabItens[[#This Row],[ATA DT.VALID.]])=1,ROUNDUP((tabItens[[#This Row],[ATA DT.VALID.]]-TODAY())/7,0),""))</f>
        <v/>
      </c>
      <c r="AQ830" s="304"/>
      <c r="AR830" s="305" t="str">
        <f>IF(ISBLANK(tabItens[[#This Row],[CÓDIGO]]),"",IFERROR(VLOOKUP(tabItens[[#This Row],[CÓDIGO]],Consumo!$C$3:$AC$862,26,FALSE),0))</f>
        <v>05.2023</v>
      </c>
      <c r="AS830" s="306">
        <f>SUMIF(Consumo!$C$3:$C$862,tabItens[[#This Row],[CÓDIGO]],Consumo!$N$3:$N$862) + SUMIF(Consumo!$C$3:$C$862,tabItens[[#This Row],[CÓDIGO]],Consumo!$O$3:$O$862) + SUMIF(Consumo!$C$3:$C$862,tabItens[[#This Row],[CÓDIGO]],Consumo!$P$3:$P$862) + SUMIF(Consumo!$C$3:$C$862,tabItens[[#This Row],[CÓDIGO]],Consumo!$Q$3:$Q$862)</f>
        <v>0</v>
      </c>
      <c r="AT830" s="306">
        <f>SUMIF(Consumo!$C$3:$C$862,tabItens[[#This Row],[CÓDIGO]],Consumo!$Z$3:$Z$862)</f>
        <v>45</v>
      </c>
      <c r="AU830" s="307">
        <f>SUMIF(Consumo!$C$3:$C$862,tabItens[[#This Row],[CÓDIGO]],Consumo!$AA$3:$AA$862)</f>
        <v>31</v>
      </c>
      <c r="AV830" s="308">
        <f>SUMIF(Consumo!$C$3:$C$862,tabItens[[#This Row],[CÓDIGO]],Consumo!$Y$3:$Y$862)</f>
        <v>2.9166666666666665</v>
      </c>
      <c r="AW830" s="281">
        <f>tabItens[[#This Row],[QTDE ATUAL]] + tabItens[[#This Row],[RC QTDE]] + tabItens[[#This Row],[AF SALDO]] + tabItens[[#This Row],[Recentes]]</f>
        <v>229</v>
      </c>
      <c r="AX830" s="309">
        <v>4</v>
      </c>
      <c r="AY830" s="309">
        <v>4</v>
      </c>
      <c r="AZ830" s="309">
        <f>IF(ISBLANK(tabItens[[#This Row],[CÓDIGO]]),"",tabItens[[#This Row],[PontoMês]] * (AZ$2+tabItens[[#This Row],[PontoQtM]]))</f>
        <v>16</v>
      </c>
      <c r="BA830" s="308">
        <f>tabItens[[#This Row],[PontoPed]] - tabItens[[#This Row],[Saldo]] + (1/10)</f>
        <v>-212.9</v>
      </c>
      <c r="BB830" s="308">
        <f xml:space="preserve"> tabItens[[#This Row],[PontoMês]] * BB$2 - tabItens[[#This Row],[QTDE ATUAL]] - (1/10)</f>
        <v>-225.1</v>
      </c>
      <c r="BC830" s="310">
        <f>IF( tabItens[[#This Row],[PontoPed]]&gt;0, IF(tabItens[[#This Row],[PontoPed]]&lt;1, 1, IF( tabItens[[#This Row],[Saldo]]&gt;tabItens[[#This Row],[PontoPed]], 0, (tabItens[[#This Row],[PontoPed]]-tabItens[[#This Row],[Saldo]])/tabItens[[#This Row],[PontoPed]] ) ), 0 )</f>
        <v>0</v>
      </c>
      <c r="BD830" s="311">
        <f>ROUNDDOWN(IF( OR( AND(tabItens[[#This Row],[PontoPed]]&lt;tabItens[[#This Row],[Saldo]],tabItens[[#This Row],[Saldo]]&gt;0), tabItens[[#This Row],[PontoPed]]=0), 99, IF(AND(tabItens[[#This Row],[Saldo]]=0,tabItens[[#This Row],[PontoPed]]&gt;0), 0, (1-tabItens[[#This Row],[PctAb]])*10 ) ),0)</f>
        <v>99</v>
      </c>
      <c r="BE830" s="312">
        <f>MAX(ROUNDDOWN( IF(tabItens[[#This Row],[Abaixo]] &gt; 0,   tabItens[[#This Row],[Abaixo]] + (tabItens[[#This Row],[PontoMês]] * IF( OR( ISBLANK(tabItens[[#This Row],[ATA Nº/ANO]]), tabItens[[#This Row],[ATA Nº/ANO]] = ""),BE$2,BE$1)),0),0),0)</f>
        <v>0</v>
      </c>
      <c r="BF8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0" s="313">
        <f>SUMIF(Consumo!$C$3:$C$862,tabItens[[#This Row],[CÓDIGO]],Consumo!$E$3:$E$862)</f>
        <v>0</v>
      </c>
      <c r="BH830" s="314">
        <f>IF(AND(tabItens[[#This Row],[Pend]] &gt; 0,tabItens[[#This Row],[Consumo]] &lt;&gt; 0), tabItens[[#This Row],[Pend]] / tabItens[[#This Row],[Consumo]], 0 )</f>
        <v>0</v>
      </c>
      <c r="BI830" s="313"/>
      <c r="BJ830" s="313"/>
      <c r="BK830" s="315" t="s">
        <v>907</v>
      </c>
    </row>
    <row r="831" spans="1:63" x14ac:dyDescent="0.3">
      <c r="A831" s="336">
        <v>64462</v>
      </c>
      <c r="B831" s="277" t="s">
        <v>1413</v>
      </c>
      <c r="C831" s="337" t="s">
        <v>264</v>
      </c>
      <c r="D831" s="338">
        <v>0.19</v>
      </c>
      <c r="E831" s="339"/>
      <c r="F831" s="339"/>
      <c r="G831" s="339" t="s">
        <v>892</v>
      </c>
      <c r="H831" s="281">
        <v>8061</v>
      </c>
      <c r="I831" s="340">
        <v>103003</v>
      </c>
      <c r="J831" s="341">
        <v>0.19</v>
      </c>
      <c r="K831" s="342">
        <v>4039</v>
      </c>
      <c r="L831" s="285">
        <f>IF(tabItens[[#This Row],[Média]] &gt; 0, tabItens[[#This Row],[QTDE ATUAL]] / tabItens[[#This Row],[Média]],999.9)</f>
        <v>22.293616040562341</v>
      </c>
      <c r="M831" s="286">
        <v>0</v>
      </c>
      <c r="N831" s="287">
        <f>tabItens[[#This Row],[VALOR UNIT.]] * tabItens[[#This Row],[LC]]</f>
        <v>0</v>
      </c>
      <c r="O831" s="344"/>
      <c r="P831" s="289"/>
      <c r="Q831" s="345"/>
      <c r="R831" s="343"/>
      <c r="S831" s="346"/>
      <c r="T831" s="292">
        <f>ROUNDDOWN(IFERROR(tabItens[[#This Row],[ATA DT.VALID.]] - $D$1,0) / 30,0)</f>
        <v>-1507</v>
      </c>
      <c r="U831" s="277" t="s">
        <v>1414</v>
      </c>
      <c r="V831" s="293">
        <v>1</v>
      </c>
      <c r="W831" s="294" t="s">
        <v>2106</v>
      </c>
      <c r="X831" s="295">
        <v>67</v>
      </c>
      <c r="Y831" s="296">
        <v>4</v>
      </c>
      <c r="Z831" s="297"/>
      <c r="AA831" s="298"/>
      <c r="AB831" s="299"/>
      <c r="AC831" s="299"/>
      <c r="AD831" s="298"/>
      <c r="AE831" s="299"/>
      <c r="AF831" s="292"/>
      <c r="AG831" s="300" t="s">
        <v>904</v>
      </c>
      <c r="AH831" s="301"/>
      <c r="AI831" s="292">
        <v>1446</v>
      </c>
      <c r="AJ831" s="301">
        <v>45201</v>
      </c>
      <c r="AK831" s="301" t="s">
        <v>892</v>
      </c>
      <c r="AL831" s="301">
        <v>45189</v>
      </c>
      <c r="AM831" s="346"/>
      <c r="AN831" s="339"/>
      <c r="AO831" s="302" t="str">
        <f>_xlfn.IFNA(IF(VLOOKUP(tabItens[[#This Row],[CÓDIGO]],tabExcluirDoEstoque[#Data],1,FALSE),"sim",""),"")</f>
        <v/>
      </c>
      <c r="AP831" s="303" t="str">
        <f ca="1">IF(OR(ISBLANK(tabItens[[#This Row],[ATA DT.VALID.]]),tabItens[[#This Row],[ATA DT.VALID.]]="",tabItens[[#This Row],[ATA DT.VALID.]]=" "),"",IF(TYPE(tabItens[[#This Row],[ATA DT.VALID.]])=1,ROUNDUP((tabItens[[#This Row],[ATA DT.VALID.]]-TODAY())/7,0),""))</f>
        <v/>
      </c>
      <c r="AQ831" s="304"/>
      <c r="AR831" s="305" t="str">
        <f>IF(ISBLANK(tabItens[[#This Row],[CÓDIGO]]),"",IFERROR(VLOOKUP(tabItens[[#This Row],[CÓDIGO]],Consumo!$C$3:$AC$862,26,FALSE),0))</f>
        <v>05.2023</v>
      </c>
      <c r="AS831" s="306">
        <f>SUMIF(Consumo!$C$3:$C$862,tabItens[[#This Row],[CÓDIGO]],Consumo!$N$3:$N$862) + SUMIF(Consumo!$C$3:$C$862,tabItens[[#This Row],[CÓDIGO]],Consumo!$O$3:$O$862) + SUMIF(Consumo!$C$3:$C$862,tabItens[[#This Row],[CÓDIGO]],Consumo!$P$3:$P$862) + SUMIF(Consumo!$C$3:$C$862,tabItens[[#This Row],[CÓDIGO]],Consumo!$Q$3:$Q$862)</f>
        <v>0</v>
      </c>
      <c r="AT831" s="306">
        <f>SUMIF(Consumo!$C$3:$C$862,tabItens[[#This Row],[CÓDIGO]],Consumo!$Z$3:$Z$862)</f>
        <v>4339</v>
      </c>
      <c r="AU831" s="307">
        <f>SUMIF(Consumo!$C$3:$C$862,tabItens[[#This Row],[CÓDIGO]],Consumo!$AA$3:$AA$862)</f>
        <v>1000</v>
      </c>
      <c r="AV831" s="308">
        <f>SUMIF(Consumo!$C$3:$C$862,tabItens[[#This Row],[CÓDIGO]],Consumo!$Y$3:$Y$862)</f>
        <v>361.58333333333331</v>
      </c>
      <c r="AW831" s="281">
        <f>tabItens[[#This Row],[QTDE ATUAL]] + tabItens[[#This Row],[RC QTDE]] + tabItens[[#This Row],[AF SALDO]] + tabItens[[#This Row],[Recentes]]</f>
        <v>8061</v>
      </c>
      <c r="AX831" s="309">
        <v>107</v>
      </c>
      <c r="AY831" s="309">
        <v>4</v>
      </c>
      <c r="AZ831" s="309">
        <f>IF(ISBLANK(tabItens[[#This Row],[CÓDIGO]]),"",tabItens[[#This Row],[PontoMês]] * (AZ$2+tabItens[[#This Row],[PontoQtM]]))</f>
        <v>428</v>
      </c>
      <c r="BA831" s="308">
        <f>tabItens[[#This Row],[PontoPed]] - tabItens[[#This Row],[Saldo]] + (1/10)</f>
        <v>-7632.9</v>
      </c>
      <c r="BB831" s="308">
        <f xml:space="preserve"> tabItens[[#This Row],[PontoMês]] * BB$2 - tabItens[[#This Row],[QTDE ATUAL]] - (1/10)</f>
        <v>-7954.1</v>
      </c>
      <c r="BC831" s="310">
        <f>IF( tabItens[[#This Row],[PontoPed]]&gt;0, IF(tabItens[[#This Row],[PontoPed]]&lt;1, 1, IF( tabItens[[#This Row],[Saldo]]&gt;tabItens[[#This Row],[PontoPed]], 0, (tabItens[[#This Row],[PontoPed]]-tabItens[[#This Row],[Saldo]])/tabItens[[#This Row],[PontoPed]] ) ), 0 )</f>
        <v>0</v>
      </c>
      <c r="BD831" s="311">
        <f>ROUNDDOWN(IF( OR( AND(tabItens[[#This Row],[PontoPed]]&lt;tabItens[[#This Row],[Saldo]],tabItens[[#This Row],[Saldo]]&gt;0), tabItens[[#This Row],[PontoPed]]=0), 99, IF(AND(tabItens[[#This Row],[Saldo]]=0,tabItens[[#This Row],[PontoPed]]&gt;0), 0, (1-tabItens[[#This Row],[PctAb]])*10 ) ),0)</f>
        <v>99</v>
      </c>
      <c r="BE831" s="312">
        <f>MAX(ROUNDDOWN( IF(tabItens[[#This Row],[Abaixo]] &gt; 0,   tabItens[[#This Row],[Abaixo]] + (tabItens[[#This Row],[PontoMês]] * IF( OR( ISBLANK(tabItens[[#This Row],[ATA Nº/ANO]]), tabItens[[#This Row],[ATA Nº/ANO]] = ""),BE$2,BE$1)),0),0),0)</f>
        <v>0</v>
      </c>
      <c r="BF83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1" s="313">
        <f>SUMIF(Consumo!$C$3:$C$862,tabItens[[#This Row],[CÓDIGO]],Consumo!$E$3:$E$862)</f>
        <v>0</v>
      </c>
      <c r="BH831" s="314">
        <f>IF(AND(tabItens[[#This Row],[Pend]] &gt; 0,tabItens[[#This Row],[Consumo]] &lt;&gt; 0), tabItens[[#This Row],[Pend]] / tabItens[[#This Row],[Consumo]], 0 )</f>
        <v>0</v>
      </c>
      <c r="BI831" s="313"/>
      <c r="BJ831" s="313"/>
      <c r="BK831" s="315" t="s">
        <v>907</v>
      </c>
    </row>
    <row r="832" spans="1:63" x14ac:dyDescent="0.3">
      <c r="A832" s="336">
        <v>23676</v>
      </c>
      <c r="B832" s="277" t="s">
        <v>1220</v>
      </c>
      <c r="C832" s="337" t="s">
        <v>848</v>
      </c>
      <c r="D832" s="338">
        <v>7.0000000000000007E-2</v>
      </c>
      <c r="E832" s="339"/>
      <c r="F832" s="339"/>
      <c r="G832" s="339" t="s">
        <v>892</v>
      </c>
      <c r="H832" s="281">
        <v>1931</v>
      </c>
      <c r="I832" s="340">
        <v>103003</v>
      </c>
      <c r="J832" s="341">
        <v>7.0000000000000007E-2</v>
      </c>
      <c r="K832" s="342">
        <v>3232</v>
      </c>
      <c r="L832" s="285">
        <f>IF(tabItens[[#This Row],[Média]] &gt; 0, tabItens[[#This Row],[QTDE ATUAL]] / tabItens[[#This Row],[Média]],999.9)</f>
        <v>7.0517346317711507</v>
      </c>
      <c r="M832" s="286">
        <v>0</v>
      </c>
      <c r="N832" s="287">
        <f>tabItens[[#This Row],[VALOR UNIT.]] * tabItens[[#This Row],[LC]]</f>
        <v>0</v>
      </c>
      <c r="O832" s="344"/>
      <c r="P832" s="289"/>
      <c r="Q832" s="345"/>
      <c r="R832" s="343"/>
      <c r="S832" s="346"/>
      <c r="T832" s="292">
        <f>ROUNDDOWN(IFERROR(tabItens[[#This Row],[ATA DT.VALID.]] - $D$1,0) / 30,0)</f>
        <v>-1507</v>
      </c>
      <c r="U832" s="277" t="s">
        <v>1221</v>
      </c>
      <c r="V832" s="293">
        <v>1</v>
      </c>
      <c r="W832" s="294" t="s">
        <v>2106</v>
      </c>
      <c r="X832" s="295">
        <v>67</v>
      </c>
      <c r="Y832" s="296">
        <v>5</v>
      </c>
      <c r="Z832" s="297"/>
      <c r="AA832" s="298"/>
      <c r="AB832" s="299"/>
      <c r="AC832" s="299"/>
      <c r="AD832" s="298"/>
      <c r="AE832" s="299"/>
      <c r="AF832" s="292"/>
      <c r="AG832" s="300" t="s">
        <v>904</v>
      </c>
      <c r="AH832" s="301"/>
      <c r="AI832" s="292">
        <v>1270</v>
      </c>
      <c r="AJ832" s="301">
        <v>43864</v>
      </c>
      <c r="AK832" s="301" t="s">
        <v>892</v>
      </c>
      <c r="AL832" s="301">
        <v>43826</v>
      </c>
      <c r="AM832" s="346"/>
      <c r="AN832" s="339"/>
      <c r="AO832" s="302" t="str">
        <f>_xlfn.IFNA(IF(VLOOKUP(tabItens[[#This Row],[CÓDIGO]],tabExcluirDoEstoque[#Data],1,FALSE),"sim",""),"")</f>
        <v/>
      </c>
      <c r="AP832" s="303" t="str">
        <f ca="1">IF(OR(ISBLANK(tabItens[[#This Row],[ATA DT.VALID.]]),tabItens[[#This Row],[ATA DT.VALID.]]="",tabItens[[#This Row],[ATA DT.VALID.]]=" "),"",IF(TYPE(tabItens[[#This Row],[ATA DT.VALID.]])=1,ROUNDUP((tabItens[[#This Row],[ATA DT.VALID.]]-TODAY())/7,0),""))</f>
        <v/>
      </c>
      <c r="AQ832" s="304"/>
      <c r="AR832" s="305" t="str">
        <f>IF(ISBLANK(tabItens[[#This Row],[CÓDIGO]]),"",IFERROR(VLOOKUP(tabItens[[#This Row],[CÓDIGO]],Consumo!$C$3:$AC$862,26,FALSE),0))</f>
        <v>08.2023</v>
      </c>
      <c r="AS832" s="306">
        <f>SUMIF(Consumo!$C$3:$C$862,tabItens[[#This Row],[CÓDIGO]],Consumo!$N$3:$N$862) + SUMIF(Consumo!$C$3:$C$862,tabItens[[#This Row],[CÓDIGO]],Consumo!$O$3:$O$862) + SUMIF(Consumo!$C$3:$C$862,tabItens[[#This Row],[CÓDIGO]],Consumo!$P$3:$P$862) + SUMIF(Consumo!$C$3:$C$862,tabItens[[#This Row],[CÓDIGO]],Consumo!$Q$3:$Q$862)</f>
        <v>2170</v>
      </c>
      <c r="AT832" s="306">
        <f>SUMIF(Consumo!$C$3:$C$862,tabItens[[#This Row],[CÓDIGO]],Consumo!$Z$3:$Z$862)</f>
        <v>3811</v>
      </c>
      <c r="AU832" s="307">
        <f>SUMIF(Consumo!$C$3:$C$862,tabItens[[#This Row],[CÓDIGO]],Consumo!$AA$3:$AA$862)</f>
        <v>1820</v>
      </c>
      <c r="AV832" s="308">
        <f>SUMIF(Consumo!$C$3:$C$862,tabItens[[#This Row],[CÓDIGO]],Consumo!$Y$3:$Y$862)</f>
        <v>273.83333333333331</v>
      </c>
      <c r="AW832" s="281">
        <f>tabItens[[#This Row],[QTDE ATUAL]] + tabItens[[#This Row],[RC QTDE]] + tabItens[[#This Row],[AF SALDO]] + tabItens[[#This Row],[Recentes]]</f>
        <v>1931</v>
      </c>
      <c r="AX832" s="309">
        <v>270</v>
      </c>
      <c r="AY832" s="309">
        <v>4</v>
      </c>
      <c r="AZ832" s="309">
        <f>IF(ISBLANK(tabItens[[#This Row],[CÓDIGO]]),"",tabItens[[#This Row],[PontoMês]] * (AZ$2+tabItens[[#This Row],[PontoQtM]]))</f>
        <v>1080</v>
      </c>
      <c r="BA832" s="308">
        <f>tabItens[[#This Row],[PontoPed]] - tabItens[[#This Row],[Saldo]] + (1/10)</f>
        <v>-850.9</v>
      </c>
      <c r="BB832" s="308">
        <f xml:space="preserve"> tabItens[[#This Row],[PontoMês]] * BB$2 - tabItens[[#This Row],[QTDE ATUAL]] - (1/10)</f>
        <v>-1661.1</v>
      </c>
      <c r="BC832" s="310">
        <f>IF( tabItens[[#This Row],[PontoPed]]&gt;0, IF(tabItens[[#This Row],[PontoPed]]&lt;1, 1, IF( tabItens[[#This Row],[Saldo]]&gt;tabItens[[#This Row],[PontoPed]], 0, (tabItens[[#This Row],[PontoPed]]-tabItens[[#This Row],[Saldo]])/tabItens[[#This Row],[PontoPed]] ) ), 0 )</f>
        <v>0</v>
      </c>
      <c r="BD832" s="311">
        <f>ROUNDDOWN(IF( OR( AND(tabItens[[#This Row],[PontoPed]]&lt;tabItens[[#This Row],[Saldo]],tabItens[[#This Row],[Saldo]]&gt;0), tabItens[[#This Row],[PontoPed]]=0), 99, IF(AND(tabItens[[#This Row],[Saldo]]=0,tabItens[[#This Row],[PontoPed]]&gt;0), 0, (1-tabItens[[#This Row],[PctAb]])*10 ) ),0)</f>
        <v>99</v>
      </c>
      <c r="BE832" s="312">
        <f>MAX(ROUNDDOWN( IF(tabItens[[#This Row],[Abaixo]] &gt; 0,   tabItens[[#This Row],[Abaixo]] + (tabItens[[#This Row],[PontoMês]] * IF( OR( ISBLANK(tabItens[[#This Row],[ATA Nº/ANO]]), tabItens[[#This Row],[ATA Nº/ANO]] = ""),BE$2,BE$1)),0),0),0)</f>
        <v>0</v>
      </c>
      <c r="BF83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2" s="313">
        <f>SUMIF(Consumo!$C$3:$C$862,tabItens[[#This Row],[CÓDIGO]],Consumo!$E$3:$E$862)</f>
        <v>0</v>
      </c>
      <c r="BH832" s="314">
        <f>IF(AND(tabItens[[#This Row],[Pend]] &gt; 0,tabItens[[#This Row],[Consumo]] &lt;&gt; 0), tabItens[[#This Row],[Pend]] / tabItens[[#This Row],[Consumo]], 0 )</f>
        <v>0</v>
      </c>
      <c r="BI832" s="313"/>
      <c r="BJ832" s="313"/>
      <c r="BK832" s="315" t="s">
        <v>907</v>
      </c>
    </row>
    <row r="833" spans="1:63" x14ac:dyDescent="0.3">
      <c r="A833" s="336">
        <v>54029</v>
      </c>
      <c r="B833" s="277" t="s">
        <v>1358</v>
      </c>
      <c r="C833" s="337" t="s">
        <v>31</v>
      </c>
      <c r="D833" s="338">
        <v>0.08</v>
      </c>
      <c r="E833" s="339"/>
      <c r="F833" s="339"/>
      <c r="G833" s="339" t="s">
        <v>892</v>
      </c>
      <c r="H833" s="281">
        <v>2115</v>
      </c>
      <c r="I833" s="340">
        <v>103003</v>
      </c>
      <c r="J833" s="341">
        <v>0.08</v>
      </c>
      <c r="K833" s="342">
        <v>1550</v>
      </c>
      <c r="L833" s="285">
        <f>IF(tabItens[[#This Row],[Média]] &gt; 0, tabItens[[#This Row],[QTDE ATUAL]] / tabItens[[#This Row],[Média]],999.9)</f>
        <v>20.33653846153846</v>
      </c>
      <c r="M833" s="286">
        <v>0</v>
      </c>
      <c r="N833" s="287">
        <f>tabItens[[#This Row],[VALOR UNIT.]] * tabItens[[#This Row],[LC]]</f>
        <v>0</v>
      </c>
      <c r="O833" s="344"/>
      <c r="P833" s="289"/>
      <c r="Q833" s="345"/>
      <c r="R833" s="343"/>
      <c r="S833" s="346"/>
      <c r="T833" s="292">
        <f>ROUNDDOWN(IFERROR(tabItens[[#This Row],[ATA DT.VALID.]] - $D$1,0) / 30,0)</f>
        <v>-1507</v>
      </c>
      <c r="U833" s="277" t="s">
        <v>1221</v>
      </c>
      <c r="V833" s="293">
        <v>1</v>
      </c>
      <c r="W833" s="294" t="s">
        <v>2106</v>
      </c>
      <c r="X833" s="295">
        <v>67</v>
      </c>
      <c r="Y833" s="296">
        <v>5</v>
      </c>
      <c r="Z833" s="297"/>
      <c r="AA833" s="298"/>
      <c r="AB833" s="299"/>
      <c r="AC833" s="299"/>
      <c r="AD833" s="298"/>
      <c r="AE833" s="299"/>
      <c r="AF833" s="292"/>
      <c r="AG833" s="300" t="s">
        <v>904</v>
      </c>
      <c r="AH833" s="301"/>
      <c r="AI833" s="292">
        <v>516</v>
      </c>
      <c r="AJ833" s="301">
        <v>44161</v>
      </c>
      <c r="AK833" s="301" t="s">
        <v>892</v>
      </c>
      <c r="AL833" s="301">
        <v>44369</v>
      </c>
      <c r="AM833" s="346"/>
      <c r="AN833" s="339"/>
      <c r="AO833" s="302" t="str">
        <f>_xlfn.IFNA(IF(VLOOKUP(tabItens[[#This Row],[CÓDIGO]],tabExcluirDoEstoque[#Data],1,FALSE),"sim",""),"")</f>
        <v/>
      </c>
      <c r="AP833" s="303" t="str">
        <f ca="1">IF(OR(ISBLANK(tabItens[[#This Row],[ATA DT.VALID.]]),tabItens[[#This Row],[ATA DT.VALID.]]="",tabItens[[#This Row],[ATA DT.VALID.]]=" "),"",IF(TYPE(tabItens[[#This Row],[ATA DT.VALID.]])=1,ROUNDUP((tabItens[[#This Row],[ATA DT.VALID.]]-TODAY())/7,0),""))</f>
        <v/>
      </c>
      <c r="AQ833" s="304"/>
      <c r="AR833" s="305" t="str">
        <f>IF(ISBLANK(tabItens[[#This Row],[CÓDIGO]]),"",IFERROR(VLOOKUP(tabItens[[#This Row],[CÓDIGO]],Consumo!$C$3:$AC$862,26,FALSE),0))</f>
        <v>08.2023</v>
      </c>
      <c r="AS833" s="306">
        <f>SUMIF(Consumo!$C$3:$C$862,tabItens[[#This Row],[CÓDIGO]],Consumo!$N$3:$N$862) + SUMIF(Consumo!$C$3:$C$862,tabItens[[#This Row],[CÓDIGO]],Consumo!$O$3:$O$862) + SUMIF(Consumo!$C$3:$C$862,tabItens[[#This Row],[CÓDIGO]],Consumo!$P$3:$P$862) + SUMIF(Consumo!$C$3:$C$862,tabItens[[#This Row],[CÓDIGO]],Consumo!$Q$3:$Q$862)</f>
        <v>1000</v>
      </c>
      <c r="AT833" s="306">
        <f>SUMIF(Consumo!$C$3:$C$862,tabItens[[#This Row],[CÓDIGO]],Consumo!$Z$3:$Z$862)</f>
        <v>1550</v>
      </c>
      <c r="AU833" s="307">
        <f>SUMIF(Consumo!$C$3:$C$862,tabItens[[#This Row],[CÓDIGO]],Consumo!$AA$3:$AA$862)</f>
        <v>1000</v>
      </c>
      <c r="AV833" s="308">
        <f>SUMIF(Consumo!$C$3:$C$862,tabItens[[#This Row],[CÓDIGO]],Consumo!$Y$3:$Y$862)</f>
        <v>104</v>
      </c>
      <c r="AW833" s="281">
        <f>tabItens[[#This Row],[QTDE ATUAL]] + tabItens[[#This Row],[RC QTDE]] + tabItens[[#This Row],[AF SALDO]] + tabItens[[#This Row],[Recentes]]</f>
        <v>2115</v>
      </c>
      <c r="AX833" s="309">
        <v>113</v>
      </c>
      <c r="AY833" s="309">
        <v>4</v>
      </c>
      <c r="AZ833" s="309">
        <f>IF(ISBLANK(tabItens[[#This Row],[CÓDIGO]]),"",tabItens[[#This Row],[PontoMês]] * (AZ$2+tabItens[[#This Row],[PontoQtM]]))</f>
        <v>452</v>
      </c>
      <c r="BA833" s="308">
        <f>tabItens[[#This Row],[PontoPed]] - tabItens[[#This Row],[Saldo]] + (1/10)</f>
        <v>-1662.9</v>
      </c>
      <c r="BB833" s="308">
        <f xml:space="preserve"> tabItens[[#This Row],[PontoMês]] * BB$2 - tabItens[[#This Row],[QTDE ATUAL]] - (1/10)</f>
        <v>-2002.1</v>
      </c>
      <c r="BC833" s="310">
        <f>IF( tabItens[[#This Row],[PontoPed]]&gt;0, IF(tabItens[[#This Row],[PontoPed]]&lt;1, 1, IF( tabItens[[#This Row],[Saldo]]&gt;tabItens[[#This Row],[PontoPed]], 0, (tabItens[[#This Row],[PontoPed]]-tabItens[[#This Row],[Saldo]])/tabItens[[#This Row],[PontoPed]] ) ), 0 )</f>
        <v>0</v>
      </c>
      <c r="BD833" s="311">
        <f>ROUNDDOWN(IF( OR( AND(tabItens[[#This Row],[PontoPed]]&lt;tabItens[[#This Row],[Saldo]],tabItens[[#This Row],[Saldo]]&gt;0), tabItens[[#This Row],[PontoPed]]=0), 99, IF(AND(tabItens[[#This Row],[Saldo]]=0,tabItens[[#This Row],[PontoPed]]&gt;0), 0, (1-tabItens[[#This Row],[PctAb]])*10 ) ),0)</f>
        <v>99</v>
      </c>
      <c r="BE833" s="312">
        <f>MAX(ROUNDDOWN( IF(tabItens[[#This Row],[Abaixo]] &gt; 0,   tabItens[[#This Row],[Abaixo]] + (tabItens[[#This Row],[PontoMês]] * IF( OR( ISBLANK(tabItens[[#This Row],[ATA Nº/ANO]]), tabItens[[#This Row],[ATA Nº/ANO]] = ""),BE$2,BE$1)),0),0),0)</f>
        <v>0</v>
      </c>
      <c r="BF83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3" s="313">
        <f>SUMIF(Consumo!$C$3:$C$862,tabItens[[#This Row],[CÓDIGO]],Consumo!$E$3:$E$862)</f>
        <v>0</v>
      </c>
      <c r="BH833" s="314">
        <f>IF(AND(tabItens[[#This Row],[Pend]] &gt; 0,tabItens[[#This Row],[Consumo]] &lt;&gt; 0), tabItens[[#This Row],[Pend]] / tabItens[[#This Row],[Consumo]], 0 )</f>
        <v>0</v>
      </c>
      <c r="BI833" s="313"/>
      <c r="BJ833" s="313"/>
      <c r="BK833" s="315" t="s">
        <v>907</v>
      </c>
    </row>
    <row r="834" spans="1:63" x14ac:dyDescent="0.3">
      <c r="A834" s="336">
        <v>54032</v>
      </c>
      <c r="B834" s="277" t="s">
        <v>1359</v>
      </c>
      <c r="C834" s="337" t="s">
        <v>264</v>
      </c>
      <c r="D834" s="338">
        <v>7.0000000000000007E-2</v>
      </c>
      <c r="E834" s="339"/>
      <c r="F834" s="339"/>
      <c r="G834" s="339" t="s">
        <v>892</v>
      </c>
      <c r="H834" s="281">
        <v>22466</v>
      </c>
      <c r="I834" s="340">
        <v>103003</v>
      </c>
      <c r="J834" s="341">
        <v>7.0000000000000007E-2</v>
      </c>
      <c r="K834" s="342">
        <v>10324</v>
      </c>
      <c r="L834" s="285">
        <f>IF(tabItens[[#This Row],[Média]] &gt; 0, tabItens[[#This Row],[QTDE ATUAL]] / tabItens[[#This Row],[Média]],999.9)</f>
        <v>22.800405953991881</v>
      </c>
      <c r="M834" s="286">
        <v>0</v>
      </c>
      <c r="N834" s="287">
        <f>tabItens[[#This Row],[VALOR UNIT.]] * tabItens[[#This Row],[LC]]</f>
        <v>0</v>
      </c>
      <c r="O834" s="344"/>
      <c r="P834" s="289"/>
      <c r="Q834" s="345"/>
      <c r="R834" s="343"/>
      <c r="S834" s="346"/>
      <c r="T834" s="292">
        <f>ROUNDDOWN(IFERROR(tabItens[[#This Row],[ATA DT.VALID.]] - $D$1,0) / 30,0)</f>
        <v>-1507</v>
      </c>
      <c r="U834" s="277" t="s">
        <v>1221</v>
      </c>
      <c r="V834" s="293">
        <v>1</v>
      </c>
      <c r="W834" s="294" t="s">
        <v>2106</v>
      </c>
      <c r="X834" s="295">
        <v>67</v>
      </c>
      <c r="Y834" s="296">
        <v>5</v>
      </c>
      <c r="Z834" s="297"/>
      <c r="AA834" s="298"/>
      <c r="AB834" s="299"/>
      <c r="AC834" s="299"/>
      <c r="AD834" s="298"/>
      <c r="AE834" s="299"/>
      <c r="AF834" s="292"/>
      <c r="AG834" s="300" t="s">
        <v>904</v>
      </c>
      <c r="AH834" s="301"/>
      <c r="AI834" s="292">
        <v>3942</v>
      </c>
      <c r="AJ834" s="301">
        <v>44560</v>
      </c>
      <c r="AK834" s="301" t="s">
        <v>892</v>
      </c>
      <c r="AL834" s="301">
        <v>44547</v>
      </c>
      <c r="AM834" s="346"/>
      <c r="AN834" s="339"/>
      <c r="AO834" s="302" t="str">
        <f>_xlfn.IFNA(IF(VLOOKUP(tabItens[[#This Row],[CÓDIGO]],tabExcluirDoEstoque[#Data],1,FALSE),"sim",""),"")</f>
        <v/>
      </c>
      <c r="AP834" s="303" t="str">
        <f ca="1">IF(OR(ISBLANK(tabItens[[#This Row],[ATA DT.VALID.]]),tabItens[[#This Row],[ATA DT.VALID.]]="",tabItens[[#This Row],[ATA DT.VALID.]]=" "),"",IF(TYPE(tabItens[[#This Row],[ATA DT.VALID.]])=1,ROUNDUP((tabItens[[#This Row],[ATA DT.VALID.]]-TODAY())/7,0),""))</f>
        <v/>
      </c>
      <c r="AQ834" s="304"/>
      <c r="AR834" s="305" t="str">
        <f>IF(ISBLANK(tabItens[[#This Row],[CÓDIGO]]),"",IFERROR(VLOOKUP(tabItens[[#This Row],[CÓDIGO]],Consumo!$C$3:$AC$862,26,FALSE),0))</f>
        <v>08.2023</v>
      </c>
      <c r="AS834" s="306">
        <f>SUMIF(Consumo!$C$3:$C$862,tabItens[[#This Row],[CÓDIGO]],Consumo!$N$3:$N$862) + SUMIF(Consumo!$C$3:$C$862,tabItens[[#This Row],[CÓDIGO]],Consumo!$O$3:$O$862) + SUMIF(Consumo!$C$3:$C$862,tabItens[[#This Row],[CÓDIGO]],Consumo!$P$3:$P$862) + SUMIF(Consumo!$C$3:$C$862,tabItens[[#This Row],[CÓDIGO]],Consumo!$Q$3:$Q$862)</f>
        <v>1000</v>
      </c>
      <c r="AT834" s="306">
        <f>SUMIF(Consumo!$C$3:$C$862,tabItens[[#This Row],[CÓDIGO]],Consumo!$Z$3:$Z$862)</f>
        <v>11824</v>
      </c>
      <c r="AU834" s="307">
        <f>SUMIF(Consumo!$C$3:$C$862,tabItens[[#This Row],[CÓDIGO]],Consumo!$AA$3:$AA$862)</f>
        <v>2010</v>
      </c>
      <c r="AV834" s="308">
        <f>SUMIF(Consumo!$C$3:$C$862,tabItens[[#This Row],[CÓDIGO]],Consumo!$Y$3:$Y$862)</f>
        <v>985.33333333333337</v>
      </c>
      <c r="AW834" s="281">
        <f>tabItens[[#This Row],[QTDE ATUAL]] + tabItens[[#This Row],[RC QTDE]] + tabItens[[#This Row],[AF SALDO]] + tabItens[[#This Row],[Recentes]]</f>
        <v>22466</v>
      </c>
      <c r="AX834" s="309">
        <v>117</v>
      </c>
      <c r="AY834" s="309">
        <v>4</v>
      </c>
      <c r="AZ834" s="309">
        <f>IF(ISBLANK(tabItens[[#This Row],[CÓDIGO]]),"",tabItens[[#This Row],[PontoMês]] * (AZ$2+tabItens[[#This Row],[PontoQtM]]))</f>
        <v>468</v>
      </c>
      <c r="BA834" s="308">
        <f>tabItens[[#This Row],[PontoPed]] - tabItens[[#This Row],[Saldo]] + (1/10)</f>
        <v>-21997.9</v>
      </c>
      <c r="BB834" s="308">
        <f xml:space="preserve"> tabItens[[#This Row],[PontoMês]] * BB$2 - tabItens[[#This Row],[QTDE ATUAL]] - (1/10)</f>
        <v>-22349.1</v>
      </c>
      <c r="BC834" s="310">
        <f>IF( tabItens[[#This Row],[PontoPed]]&gt;0, IF(tabItens[[#This Row],[PontoPed]]&lt;1, 1, IF( tabItens[[#This Row],[Saldo]]&gt;tabItens[[#This Row],[PontoPed]], 0, (tabItens[[#This Row],[PontoPed]]-tabItens[[#This Row],[Saldo]])/tabItens[[#This Row],[PontoPed]] ) ), 0 )</f>
        <v>0</v>
      </c>
      <c r="BD834" s="311">
        <f>ROUNDDOWN(IF( OR( AND(tabItens[[#This Row],[PontoPed]]&lt;tabItens[[#This Row],[Saldo]],tabItens[[#This Row],[Saldo]]&gt;0), tabItens[[#This Row],[PontoPed]]=0), 99, IF(AND(tabItens[[#This Row],[Saldo]]=0,tabItens[[#This Row],[PontoPed]]&gt;0), 0, (1-tabItens[[#This Row],[PctAb]])*10 ) ),0)</f>
        <v>99</v>
      </c>
      <c r="BE834" s="312">
        <f>MAX(ROUNDDOWN( IF(tabItens[[#This Row],[Abaixo]] &gt; 0,   tabItens[[#This Row],[Abaixo]] + (tabItens[[#This Row],[PontoMês]] * IF( OR( ISBLANK(tabItens[[#This Row],[ATA Nº/ANO]]), tabItens[[#This Row],[ATA Nº/ANO]] = ""),BE$2,BE$1)),0),0),0)</f>
        <v>0</v>
      </c>
      <c r="BF83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4" s="313">
        <f>SUMIF(Consumo!$C$3:$C$862,tabItens[[#This Row],[CÓDIGO]],Consumo!$E$3:$E$862)</f>
        <v>0</v>
      </c>
      <c r="BH834" s="314">
        <f>IF(AND(tabItens[[#This Row],[Pend]] &gt; 0,tabItens[[#This Row],[Consumo]] &lt;&gt; 0), tabItens[[#This Row],[Pend]] / tabItens[[#This Row],[Consumo]], 0 )</f>
        <v>0</v>
      </c>
      <c r="BI834" s="313"/>
      <c r="BJ834" s="313"/>
      <c r="BK834" s="315" t="s">
        <v>907</v>
      </c>
    </row>
    <row r="835" spans="1:63" x14ac:dyDescent="0.3">
      <c r="A835" s="336">
        <v>64466</v>
      </c>
      <c r="B835" s="277" t="s">
        <v>1415</v>
      </c>
      <c r="C835" s="337" t="s">
        <v>264</v>
      </c>
      <c r="D835" s="338">
        <v>7.0000000000000007E-2</v>
      </c>
      <c r="E835" s="339"/>
      <c r="F835" s="339"/>
      <c r="G835" s="339" t="s">
        <v>892</v>
      </c>
      <c r="H835" s="281">
        <v>5067</v>
      </c>
      <c r="I835" s="340">
        <v>103003</v>
      </c>
      <c r="J835" s="341">
        <v>7.0000000000000007E-2</v>
      </c>
      <c r="K835" s="342">
        <v>195</v>
      </c>
      <c r="L835" s="285">
        <f>IF(tabItens[[#This Row],[Média]] &gt; 0, tabItens[[#This Row],[QTDE ATUAL]] / tabItens[[#This Row],[Média]],999.9)</f>
        <v>366.28915662650599</v>
      </c>
      <c r="M835" s="286">
        <v>0</v>
      </c>
      <c r="N835" s="287">
        <f>tabItens[[#This Row],[VALOR UNIT.]] * tabItens[[#This Row],[LC]]</f>
        <v>0</v>
      </c>
      <c r="O835" s="344"/>
      <c r="P835" s="289"/>
      <c r="Q835" s="345"/>
      <c r="R835" s="343"/>
      <c r="S835" s="346"/>
      <c r="T835" s="292">
        <f>ROUNDDOWN(IFERROR(tabItens[[#This Row],[ATA DT.VALID.]] - $D$1,0) / 30,0)</f>
        <v>-1507</v>
      </c>
      <c r="U835" s="277" t="s">
        <v>1221</v>
      </c>
      <c r="V835" s="293">
        <v>1</v>
      </c>
      <c r="W835" s="294" t="s">
        <v>2106</v>
      </c>
      <c r="X835" s="295">
        <v>67</v>
      </c>
      <c r="Y835" s="296">
        <v>5</v>
      </c>
      <c r="Z835" s="297"/>
      <c r="AA835" s="298"/>
      <c r="AB835" s="299"/>
      <c r="AC835" s="299"/>
      <c r="AD835" s="298"/>
      <c r="AE835" s="299"/>
      <c r="AF835" s="292"/>
      <c r="AG835" s="300" t="s">
        <v>904</v>
      </c>
      <c r="AH835" s="301"/>
      <c r="AI835" s="292">
        <v>66</v>
      </c>
      <c r="AJ835" s="301">
        <v>43864</v>
      </c>
      <c r="AK835" s="301" t="s">
        <v>892</v>
      </c>
      <c r="AL835" s="301">
        <v>43826</v>
      </c>
      <c r="AM835" s="346"/>
      <c r="AN835" s="339"/>
      <c r="AO835" s="302" t="str">
        <f>_xlfn.IFNA(IF(VLOOKUP(tabItens[[#This Row],[CÓDIGO]],tabExcluirDoEstoque[#Data],1,FALSE),"sim",""),"")</f>
        <v/>
      </c>
      <c r="AP835" s="303" t="str">
        <f ca="1">IF(OR(ISBLANK(tabItens[[#This Row],[ATA DT.VALID.]]),tabItens[[#This Row],[ATA DT.VALID.]]="",tabItens[[#This Row],[ATA DT.VALID.]]=" "),"",IF(TYPE(tabItens[[#This Row],[ATA DT.VALID.]])=1,ROUNDUP((tabItens[[#This Row],[ATA DT.VALID.]]-TODAY())/7,0),""))</f>
        <v/>
      </c>
      <c r="AQ835" s="304"/>
      <c r="AR835" s="305" t="str">
        <f>IF(ISBLANK(tabItens[[#This Row],[CÓDIGO]]),"",IFERROR(VLOOKUP(tabItens[[#This Row],[CÓDIGO]],Consumo!$C$3:$AC$862,26,FALSE),0))</f>
        <v>03.2023</v>
      </c>
      <c r="AS835" s="306">
        <f>SUMIF(Consumo!$C$3:$C$862,tabItens[[#This Row],[CÓDIGO]],Consumo!$N$3:$N$862) + SUMIF(Consumo!$C$3:$C$862,tabItens[[#This Row],[CÓDIGO]],Consumo!$O$3:$O$862) + SUMIF(Consumo!$C$3:$C$862,tabItens[[#This Row],[CÓDIGO]],Consumo!$P$3:$P$862) + SUMIF(Consumo!$C$3:$C$862,tabItens[[#This Row],[CÓDIGO]],Consumo!$Q$3:$Q$862)</f>
        <v>0</v>
      </c>
      <c r="AT835" s="306">
        <f>SUMIF(Consumo!$C$3:$C$862,tabItens[[#This Row],[CÓDIGO]],Consumo!$Z$3:$Z$862)</f>
        <v>195</v>
      </c>
      <c r="AU835" s="307">
        <f>SUMIF(Consumo!$C$3:$C$862,tabItens[[#This Row],[CÓDIGO]],Consumo!$AA$3:$AA$862)</f>
        <v>115</v>
      </c>
      <c r="AV835" s="308">
        <f>SUMIF(Consumo!$C$3:$C$862,tabItens[[#This Row],[CÓDIGO]],Consumo!$Y$3:$Y$862)</f>
        <v>13.833333333333334</v>
      </c>
      <c r="AW835" s="281">
        <f>tabItens[[#This Row],[QTDE ATUAL]] + tabItens[[#This Row],[RC QTDE]] + tabItens[[#This Row],[AF SALDO]] + tabItens[[#This Row],[Recentes]]</f>
        <v>5067</v>
      </c>
      <c r="AX835" s="309">
        <v>23</v>
      </c>
      <c r="AY835" s="309">
        <v>4</v>
      </c>
      <c r="AZ835" s="309">
        <f>IF(ISBLANK(tabItens[[#This Row],[CÓDIGO]]),"",tabItens[[#This Row],[PontoMês]] * (AZ$2+tabItens[[#This Row],[PontoQtM]]))</f>
        <v>92</v>
      </c>
      <c r="BA835" s="308">
        <f>tabItens[[#This Row],[PontoPed]] - tabItens[[#This Row],[Saldo]] + (1/10)</f>
        <v>-4974.8999999999996</v>
      </c>
      <c r="BB835" s="308">
        <f xml:space="preserve"> tabItens[[#This Row],[PontoMês]] * BB$2 - tabItens[[#This Row],[QTDE ATUAL]] - (1/10)</f>
        <v>-5044.1000000000004</v>
      </c>
      <c r="BC835" s="310">
        <f>IF( tabItens[[#This Row],[PontoPed]]&gt;0, IF(tabItens[[#This Row],[PontoPed]]&lt;1, 1, IF( tabItens[[#This Row],[Saldo]]&gt;tabItens[[#This Row],[PontoPed]], 0, (tabItens[[#This Row],[PontoPed]]-tabItens[[#This Row],[Saldo]])/tabItens[[#This Row],[PontoPed]] ) ), 0 )</f>
        <v>0</v>
      </c>
      <c r="BD835" s="311">
        <f>ROUNDDOWN(IF( OR( AND(tabItens[[#This Row],[PontoPed]]&lt;tabItens[[#This Row],[Saldo]],tabItens[[#This Row],[Saldo]]&gt;0), tabItens[[#This Row],[PontoPed]]=0), 99, IF(AND(tabItens[[#This Row],[Saldo]]=0,tabItens[[#This Row],[PontoPed]]&gt;0), 0, (1-tabItens[[#This Row],[PctAb]])*10 ) ),0)</f>
        <v>99</v>
      </c>
      <c r="BE835" s="312">
        <f>MAX(ROUNDDOWN( IF(tabItens[[#This Row],[Abaixo]] &gt; 0,   tabItens[[#This Row],[Abaixo]] + (tabItens[[#This Row],[PontoMês]] * IF( OR( ISBLANK(tabItens[[#This Row],[ATA Nº/ANO]]), tabItens[[#This Row],[ATA Nº/ANO]] = ""),BE$2,BE$1)),0),0),0)</f>
        <v>0</v>
      </c>
      <c r="BF83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5" s="313">
        <f>SUMIF(Consumo!$C$3:$C$862,tabItens[[#This Row],[CÓDIGO]],Consumo!$E$3:$E$862)</f>
        <v>0</v>
      </c>
      <c r="BH835" s="314">
        <f>IF(AND(tabItens[[#This Row],[Pend]] &gt; 0,tabItens[[#This Row],[Consumo]] &lt;&gt; 0), tabItens[[#This Row],[Pend]] / tabItens[[#This Row],[Consumo]], 0 )</f>
        <v>0</v>
      </c>
      <c r="BI835" s="313"/>
      <c r="BJ835" s="313"/>
      <c r="BK835" s="315" t="s">
        <v>907</v>
      </c>
    </row>
    <row r="836" spans="1:63" x14ac:dyDescent="0.3">
      <c r="A836" s="336">
        <v>88849</v>
      </c>
      <c r="B836" s="277" t="s">
        <v>1562</v>
      </c>
      <c r="C836" s="337" t="s">
        <v>321</v>
      </c>
      <c r="D836" s="338">
        <v>15.4</v>
      </c>
      <c r="E836" s="339"/>
      <c r="F836" s="339"/>
      <c r="G836" s="339" t="s">
        <v>892</v>
      </c>
      <c r="H836" s="281">
        <v>563</v>
      </c>
      <c r="I836" s="340">
        <v>103003</v>
      </c>
      <c r="J836" s="341">
        <v>15.4</v>
      </c>
      <c r="K836" s="342">
        <v>447</v>
      </c>
      <c r="L836" s="285">
        <f>IF(tabItens[[#This Row],[Média]] &gt; 0, tabItens[[#This Row],[QTDE ATUAL]] / tabItens[[#This Row],[Média]],999.9)</f>
        <v>19.358166189111749</v>
      </c>
      <c r="M836" s="286">
        <v>0</v>
      </c>
      <c r="N836" s="287">
        <f>tabItens[[#This Row],[VALOR UNIT.]] * tabItens[[#This Row],[LC]]</f>
        <v>0</v>
      </c>
      <c r="O836" s="344"/>
      <c r="P836" s="289"/>
      <c r="Q836" s="345"/>
      <c r="R836" s="343"/>
      <c r="S836" s="346"/>
      <c r="T836" s="292">
        <f>ROUNDDOWN(IFERROR(tabItens[[#This Row],[ATA DT.VALID.]] - $D$1,0) / 30,0)</f>
        <v>-1507</v>
      </c>
      <c r="U836" s="277" t="s">
        <v>1221</v>
      </c>
      <c r="V836" s="293">
        <v>1</v>
      </c>
      <c r="W836" s="294" t="s">
        <v>2106</v>
      </c>
      <c r="X836" s="295">
        <v>67</v>
      </c>
      <c r="Y836" s="296">
        <v>5</v>
      </c>
      <c r="Z836" s="297">
        <v>2488</v>
      </c>
      <c r="AA836" s="298">
        <v>2023</v>
      </c>
      <c r="AB836" s="299">
        <v>1000</v>
      </c>
      <c r="AC836" s="299"/>
      <c r="AD836" s="298"/>
      <c r="AE836" s="299"/>
      <c r="AF836" s="292"/>
      <c r="AG836" s="300" t="s">
        <v>904</v>
      </c>
      <c r="AH836" s="301"/>
      <c r="AI836" s="292">
        <v>150</v>
      </c>
      <c r="AJ836" s="301">
        <v>44154</v>
      </c>
      <c r="AK836" s="301">
        <v>38664</v>
      </c>
      <c r="AL836" s="301">
        <v>44125</v>
      </c>
      <c r="AM836" s="346"/>
      <c r="AN836" s="339"/>
      <c r="AO836" s="302" t="str">
        <f>_xlfn.IFNA(IF(VLOOKUP(tabItens[[#This Row],[CÓDIGO]],tabExcluirDoEstoque[#Data],1,FALSE),"sim",""),"")</f>
        <v/>
      </c>
      <c r="AP836" s="303" t="str">
        <f ca="1">IF(OR(ISBLANK(tabItens[[#This Row],[ATA DT.VALID.]]),tabItens[[#This Row],[ATA DT.VALID.]]="",tabItens[[#This Row],[ATA DT.VALID.]]=" "),"",IF(TYPE(tabItens[[#This Row],[ATA DT.VALID.]])=1,ROUNDUP((tabItens[[#This Row],[ATA DT.VALID.]]-TODAY())/7,0),""))</f>
        <v/>
      </c>
      <c r="AQ836" s="304"/>
      <c r="AR836" s="305" t="str">
        <f>IF(ISBLANK(tabItens[[#This Row],[CÓDIGO]]),"",IFERROR(VLOOKUP(tabItens[[#This Row],[CÓDIGO]],Consumo!$C$3:$AC$862,26,FALSE),0))</f>
        <v>05.2023</v>
      </c>
      <c r="AS836" s="306">
        <f>SUMIF(Consumo!$C$3:$C$862,tabItens[[#This Row],[CÓDIGO]],Consumo!$N$3:$N$862) + SUMIF(Consumo!$C$3:$C$862,tabItens[[#This Row],[CÓDIGO]],Consumo!$O$3:$O$862) + SUMIF(Consumo!$C$3:$C$862,tabItens[[#This Row],[CÓDIGO]],Consumo!$P$3:$P$862) + SUMIF(Consumo!$C$3:$C$862,tabItens[[#This Row],[CÓDIGO]],Consumo!$Q$3:$Q$862)</f>
        <v>0</v>
      </c>
      <c r="AT836" s="306">
        <f>SUMIF(Consumo!$C$3:$C$862,tabItens[[#This Row],[CÓDIGO]],Consumo!$Z$3:$Z$862)</f>
        <v>449</v>
      </c>
      <c r="AU836" s="307">
        <f>SUMIF(Consumo!$C$3:$C$862,tabItens[[#This Row],[CÓDIGO]],Consumo!$AA$3:$AA$862)</f>
        <v>331</v>
      </c>
      <c r="AV836" s="308">
        <f>SUMIF(Consumo!$C$3:$C$862,tabItens[[#This Row],[CÓDIGO]],Consumo!$Y$3:$Y$862)</f>
        <v>29.083333333333332</v>
      </c>
      <c r="AW836" s="281">
        <f>tabItens[[#This Row],[QTDE ATUAL]] + tabItens[[#This Row],[RC QTDE]] + tabItens[[#This Row],[AF SALDO]] + tabItens[[#This Row],[Recentes]]</f>
        <v>1563</v>
      </c>
      <c r="AX836" s="309">
        <v>17</v>
      </c>
      <c r="AY836" s="309">
        <v>4</v>
      </c>
      <c r="AZ836" s="309">
        <f>IF(ISBLANK(tabItens[[#This Row],[CÓDIGO]]),"",tabItens[[#This Row],[PontoMês]] * (AZ$2+tabItens[[#This Row],[PontoQtM]]))</f>
        <v>68</v>
      </c>
      <c r="BA836" s="308">
        <f>tabItens[[#This Row],[PontoPed]] - tabItens[[#This Row],[Saldo]] + (1/10)</f>
        <v>-1494.9</v>
      </c>
      <c r="BB836" s="308">
        <f xml:space="preserve"> tabItens[[#This Row],[PontoMês]] * BB$2 - tabItens[[#This Row],[QTDE ATUAL]] - (1/10)</f>
        <v>-546.1</v>
      </c>
      <c r="BC836" s="310">
        <f>IF( tabItens[[#This Row],[PontoPed]]&gt;0, IF(tabItens[[#This Row],[PontoPed]]&lt;1, 1, IF( tabItens[[#This Row],[Saldo]]&gt;tabItens[[#This Row],[PontoPed]], 0, (tabItens[[#This Row],[PontoPed]]-tabItens[[#This Row],[Saldo]])/tabItens[[#This Row],[PontoPed]] ) ), 0 )</f>
        <v>0</v>
      </c>
      <c r="BD836" s="311">
        <f>ROUNDDOWN(IF( OR( AND(tabItens[[#This Row],[PontoPed]]&lt;tabItens[[#This Row],[Saldo]],tabItens[[#This Row],[Saldo]]&gt;0), tabItens[[#This Row],[PontoPed]]=0), 99, IF(AND(tabItens[[#This Row],[Saldo]]=0,tabItens[[#This Row],[PontoPed]]&gt;0), 0, (1-tabItens[[#This Row],[PctAb]])*10 ) ),0)</f>
        <v>99</v>
      </c>
      <c r="BE836" s="312">
        <f>MAX(ROUNDDOWN( IF(tabItens[[#This Row],[Abaixo]] &gt; 0,   tabItens[[#This Row],[Abaixo]] + (tabItens[[#This Row],[PontoMês]] * IF( OR( ISBLANK(tabItens[[#This Row],[ATA Nº/ANO]]), tabItens[[#This Row],[ATA Nº/ANO]] = ""),BE$2,BE$1)),0),0),0)</f>
        <v>0</v>
      </c>
      <c r="BF83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6" s="313">
        <f>SUMIF(Consumo!$C$3:$C$862,tabItens[[#This Row],[CÓDIGO]],Consumo!$E$3:$E$862)</f>
        <v>0</v>
      </c>
      <c r="BH836" s="314">
        <f>IF(AND(tabItens[[#This Row],[Pend]] &gt; 0,tabItens[[#This Row],[Consumo]] &lt;&gt; 0), tabItens[[#This Row],[Pend]] / tabItens[[#This Row],[Consumo]], 0 )</f>
        <v>0</v>
      </c>
      <c r="BI836" s="313"/>
      <c r="BJ836" s="313"/>
      <c r="BK836" s="315" t="s">
        <v>907</v>
      </c>
    </row>
    <row r="837" spans="1:63" x14ac:dyDescent="0.3">
      <c r="A837" s="336">
        <v>14055</v>
      </c>
      <c r="B837" s="277" t="s">
        <v>1095</v>
      </c>
      <c r="C837" s="337" t="s">
        <v>321</v>
      </c>
      <c r="D837" s="338">
        <v>13.8</v>
      </c>
      <c r="E837" s="339"/>
      <c r="F837" s="339"/>
      <c r="G837" s="339" t="s">
        <v>892</v>
      </c>
      <c r="H837" s="281">
        <v>482</v>
      </c>
      <c r="I837" s="340">
        <v>103003</v>
      </c>
      <c r="J837" s="341">
        <v>13.8</v>
      </c>
      <c r="K837" s="342">
        <v>78</v>
      </c>
      <c r="L837" s="285">
        <f>IF(tabItens[[#This Row],[Média]] &gt; 0, tabItens[[#This Row],[QTDE ATUAL]] / tabItens[[#This Row],[Média]],999.9)</f>
        <v>76.10526315789474</v>
      </c>
      <c r="M837" s="286">
        <v>0</v>
      </c>
      <c r="N837" s="287">
        <f>tabItens[[#This Row],[VALOR UNIT.]] * tabItens[[#This Row],[LC]]</f>
        <v>0</v>
      </c>
      <c r="O837" s="344"/>
      <c r="P837" s="289"/>
      <c r="Q837" s="345"/>
      <c r="R837" s="343"/>
      <c r="S837" s="346"/>
      <c r="T837" s="292">
        <f>ROUNDDOWN(IFERROR(tabItens[[#This Row],[ATA DT.VALID.]] - $D$1,0) / 30,0)</f>
        <v>-1507</v>
      </c>
      <c r="U837" s="277" t="s">
        <v>1033</v>
      </c>
      <c r="V837" s="293">
        <v>1</v>
      </c>
      <c r="W837" s="294" t="s">
        <v>906</v>
      </c>
      <c r="X837" s="295">
        <v>67</v>
      </c>
      <c r="Y837" s="296">
        <v>6</v>
      </c>
      <c r="Z837" s="297"/>
      <c r="AA837" s="298"/>
      <c r="AB837" s="299"/>
      <c r="AC837" s="299"/>
      <c r="AD837" s="298"/>
      <c r="AE837" s="299"/>
      <c r="AF837" s="292"/>
      <c r="AG837" s="300" t="s">
        <v>904</v>
      </c>
      <c r="AH837" s="301"/>
      <c r="AI837" s="292">
        <v>34</v>
      </c>
      <c r="AJ837" s="301">
        <v>43853</v>
      </c>
      <c r="AK837" s="301" t="s">
        <v>892</v>
      </c>
      <c r="AL837" s="301">
        <v>44921</v>
      </c>
      <c r="AM837" s="346"/>
      <c r="AN837" s="339"/>
      <c r="AO837" s="302" t="str">
        <f>_xlfn.IFNA(IF(VLOOKUP(tabItens[[#This Row],[CÓDIGO]],tabExcluirDoEstoque[#Data],1,FALSE),"sim",""),"")</f>
        <v/>
      </c>
      <c r="AP837" s="303" t="str">
        <f ca="1">IF(OR(ISBLANK(tabItens[[#This Row],[ATA DT.VALID.]]),tabItens[[#This Row],[ATA DT.VALID.]]="",tabItens[[#This Row],[ATA DT.VALID.]]=" "),"",IF(TYPE(tabItens[[#This Row],[ATA DT.VALID.]])=1,ROUNDUP((tabItens[[#This Row],[ATA DT.VALID.]]-TODAY())/7,0),""))</f>
        <v/>
      </c>
      <c r="AQ837" s="304"/>
      <c r="AR837" s="305" t="str">
        <f>IF(ISBLANK(tabItens[[#This Row],[CÓDIGO]]),"",IFERROR(VLOOKUP(tabItens[[#This Row],[CÓDIGO]],Consumo!$C$3:$AC$862,26,FALSE),0))</f>
        <v>06.2023</v>
      </c>
      <c r="AS837" s="306">
        <f>SUMIF(Consumo!$C$3:$C$862,tabItens[[#This Row],[CÓDIGO]],Consumo!$N$3:$N$862) + SUMIF(Consumo!$C$3:$C$862,tabItens[[#This Row],[CÓDIGO]],Consumo!$O$3:$O$862) + SUMIF(Consumo!$C$3:$C$862,tabItens[[#This Row],[CÓDIGO]],Consumo!$P$3:$P$862) + SUMIF(Consumo!$C$3:$C$862,tabItens[[#This Row],[CÓDIGO]],Consumo!$Q$3:$Q$862)</f>
        <v>20</v>
      </c>
      <c r="AT837" s="306">
        <f>SUMIF(Consumo!$C$3:$C$862,tabItens[[#This Row],[CÓDIGO]],Consumo!$Z$3:$Z$862)</f>
        <v>78</v>
      </c>
      <c r="AU837" s="307">
        <f>SUMIF(Consumo!$C$3:$C$862,tabItens[[#This Row],[CÓDIGO]],Consumo!$AA$3:$AA$862)</f>
        <v>26</v>
      </c>
      <c r="AV837" s="308">
        <f>SUMIF(Consumo!$C$3:$C$862,tabItens[[#This Row],[CÓDIGO]],Consumo!$Y$3:$Y$862)</f>
        <v>6.333333333333333</v>
      </c>
      <c r="AW837" s="281">
        <f>tabItens[[#This Row],[QTDE ATUAL]] + tabItens[[#This Row],[RC QTDE]] + tabItens[[#This Row],[AF SALDO]] + tabItens[[#This Row],[Recentes]]</f>
        <v>482</v>
      </c>
      <c r="AX837" s="309">
        <v>11</v>
      </c>
      <c r="AY837" s="309">
        <v>4</v>
      </c>
      <c r="AZ837" s="309">
        <f>IF(ISBLANK(tabItens[[#This Row],[CÓDIGO]]),"",tabItens[[#This Row],[PontoMês]] * (AZ$2+tabItens[[#This Row],[PontoQtM]]))</f>
        <v>44</v>
      </c>
      <c r="BA837" s="308">
        <f>tabItens[[#This Row],[PontoPed]] - tabItens[[#This Row],[Saldo]] + (1/10)</f>
        <v>-437.9</v>
      </c>
      <c r="BB837" s="308">
        <f xml:space="preserve"> tabItens[[#This Row],[PontoMês]] * BB$2 - tabItens[[#This Row],[QTDE ATUAL]] - (1/10)</f>
        <v>-471.1</v>
      </c>
      <c r="BC837" s="310">
        <f>IF( tabItens[[#This Row],[PontoPed]]&gt;0, IF(tabItens[[#This Row],[PontoPed]]&lt;1, 1, IF( tabItens[[#This Row],[Saldo]]&gt;tabItens[[#This Row],[PontoPed]], 0, (tabItens[[#This Row],[PontoPed]]-tabItens[[#This Row],[Saldo]])/tabItens[[#This Row],[PontoPed]] ) ), 0 )</f>
        <v>0</v>
      </c>
      <c r="BD837" s="311">
        <f>ROUNDDOWN(IF( OR( AND(tabItens[[#This Row],[PontoPed]]&lt;tabItens[[#This Row],[Saldo]],tabItens[[#This Row],[Saldo]]&gt;0), tabItens[[#This Row],[PontoPed]]=0), 99, IF(AND(tabItens[[#This Row],[Saldo]]=0,tabItens[[#This Row],[PontoPed]]&gt;0), 0, (1-tabItens[[#This Row],[PctAb]])*10 ) ),0)</f>
        <v>99</v>
      </c>
      <c r="BE837" s="312">
        <f>MAX(ROUNDDOWN( IF(tabItens[[#This Row],[Abaixo]] &gt; 0,   tabItens[[#This Row],[Abaixo]] + (tabItens[[#This Row],[PontoMês]] * IF( OR( ISBLANK(tabItens[[#This Row],[ATA Nº/ANO]]), tabItens[[#This Row],[ATA Nº/ANO]] = ""),BE$2,BE$1)),0),0),0)</f>
        <v>0</v>
      </c>
      <c r="BF83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7" s="313">
        <f>SUMIF(Consumo!$C$3:$C$862,tabItens[[#This Row],[CÓDIGO]],Consumo!$E$3:$E$862)</f>
        <v>0</v>
      </c>
      <c r="BH837" s="314">
        <f>IF(AND(tabItens[[#This Row],[Pend]] &gt; 0,tabItens[[#This Row],[Consumo]] &lt;&gt; 0), tabItens[[#This Row],[Pend]] / tabItens[[#This Row],[Consumo]], 0 )</f>
        <v>0</v>
      </c>
      <c r="BI837" s="313"/>
      <c r="BJ837" s="313"/>
      <c r="BK837" s="315" t="s">
        <v>907</v>
      </c>
    </row>
    <row r="838" spans="1:63" x14ac:dyDescent="0.3">
      <c r="A838" s="336">
        <v>18337</v>
      </c>
      <c r="B838" s="277" t="s">
        <v>1185</v>
      </c>
      <c r="C838" s="337" t="s">
        <v>321</v>
      </c>
      <c r="D838" s="338">
        <v>28.66</v>
      </c>
      <c r="E838" s="339"/>
      <c r="F838" s="339"/>
      <c r="G838" s="339" t="s">
        <v>892</v>
      </c>
      <c r="H838" s="281">
        <v>22</v>
      </c>
      <c r="I838" s="340">
        <v>103003</v>
      </c>
      <c r="J838" s="341">
        <v>28.66</v>
      </c>
      <c r="K838" s="342">
        <v>1</v>
      </c>
      <c r="L838" s="285">
        <f>IF(tabItens[[#This Row],[Média]] &gt; 0, tabItens[[#This Row],[QTDE ATUAL]] / tabItens[[#This Row],[Média]],999.9)</f>
        <v>999.9</v>
      </c>
      <c r="M838" s="286">
        <v>0</v>
      </c>
      <c r="N838" s="287">
        <f>tabItens[[#This Row],[VALOR UNIT.]] * tabItens[[#This Row],[LC]]</f>
        <v>0</v>
      </c>
      <c r="O838" s="344"/>
      <c r="P838" s="289"/>
      <c r="Q838" s="345"/>
      <c r="R838" s="343"/>
      <c r="S838" s="346"/>
      <c r="T838" s="292">
        <f>ROUNDDOWN(IFERROR(tabItens[[#This Row],[ATA DT.VALID.]] - $D$1,0) / 30,0)</f>
        <v>-1507</v>
      </c>
      <c r="U838" s="277" t="s">
        <v>1033</v>
      </c>
      <c r="V838" s="293">
        <v>1</v>
      </c>
      <c r="W838" s="294" t="s">
        <v>906</v>
      </c>
      <c r="X838" s="295">
        <v>67</v>
      </c>
      <c r="Y838" s="296">
        <v>6</v>
      </c>
      <c r="Z838" s="297"/>
      <c r="AA838" s="298"/>
      <c r="AB838" s="299"/>
      <c r="AC838" s="299"/>
      <c r="AD838" s="298"/>
      <c r="AE838" s="299"/>
      <c r="AF838" s="292"/>
      <c r="AG838" s="300" t="s">
        <v>904</v>
      </c>
      <c r="AH838" s="301"/>
      <c r="AI838" s="292">
        <v>0</v>
      </c>
      <c r="AJ838" s="301">
        <v>43571</v>
      </c>
      <c r="AK838" s="301" t="s">
        <v>892</v>
      </c>
      <c r="AL838" s="301">
        <v>44547</v>
      </c>
      <c r="AM838" s="346"/>
      <c r="AN838" s="339"/>
      <c r="AO838" s="302" t="str">
        <f>_xlfn.IFNA(IF(VLOOKUP(tabItens[[#This Row],[CÓDIGO]],tabExcluirDoEstoque[#Data],1,FALSE),"sim",""),"")</f>
        <v/>
      </c>
      <c r="AP838" s="303" t="str">
        <f ca="1">IF(OR(ISBLANK(tabItens[[#This Row],[ATA DT.VALID.]]),tabItens[[#This Row],[ATA DT.VALID.]]="",tabItens[[#This Row],[ATA DT.VALID.]]=" "),"",IF(TYPE(tabItens[[#This Row],[ATA DT.VALID.]])=1,ROUNDUP((tabItens[[#This Row],[ATA DT.VALID.]]-TODAY())/7,0),""))</f>
        <v/>
      </c>
      <c r="AQ838" s="304"/>
      <c r="AR838" s="305" t="str">
        <f>IF(ISBLANK(tabItens[[#This Row],[CÓDIGO]]),"",IFERROR(VLOOKUP(tabItens[[#This Row],[CÓDIGO]],Consumo!$C$3:$AC$862,26,FALSE),0))</f>
        <v>01.2023</v>
      </c>
      <c r="AS838" s="306">
        <f>SUMIF(Consumo!$C$3:$C$862,tabItens[[#This Row],[CÓDIGO]],Consumo!$N$3:$N$862) + SUMIF(Consumo!$C$3:$C$862,tabItens[[#This Row],[CÓDIGO]],Consumo!$O$3:$O$862) + SUMIF(Consumo!$C$3:$C$862,tabItens[[#This Row],[CÓDIGO]],Consumo!$P$3:$P$862) + SUMIF(Consumo!$C$3:$C$862,tabItens[[#This Row],[CÓDIGO]],Consumo!$Q$3:$Q$862)</f>
        <v>0</v>
      </c>
      <c r="AT838" s="306">
        <f>SUMIF(Consumo!$C$3:$C$862,tabItens[[#This Row],[CÓDIGO]],Consumo!$Z$3:$Z$862)</f>
        <v>1</v>
      </c>
      <c r="AU838" s="307">
        <f>SUMIF(Consumo!$C$3:$C$862,tabItens[[#This Row],[CÓDIGO]],Consumo!$AA$3:$AA$862)</f>
        <v>1</v>
      </c>
      <c r="AV838" s="308">
        <f>SUMIF(Consumo!$C$3:$C$862,tabItens[[#This Row],[CÓDIGO]],Consumo!$Y$3:$Y$862)</f>
        <v>0</v>
      </c>
      <c r="AW838" s="281">
        <f>tabItens[[#This Row],[QTDE ATUAL]] + tabItens[[#This Row],[RC QTDE]] + tabItens[[#This Row],[AF SALDO]] + tabItens[[#This Row],[Recentes]]</f>
        <v>22</v>
      </c>
      <c r="AX838" s="309">
        <v>0</v>
      </c>
      <c r="AY838" s="309">
        <v>4</v>
      </c>
      <c r="AZ838" s="309">
        <f>IF(ISBLANK(tabItens[[#This Row],[CÓDIGO]]),"",tabItens[[#This Row],[PontoMês]] * (AZ$2+tabItens[[#This Row],[PontoQtM]]))</f>
        <v>0</v>
      </c>
      <c r="BA838" s="308">
        <f>tabItens[[#This Row],[PontoPed]] - tabItens[[#This Row],[Saldo]] + (1/10)</f>
        <v>-21.9</v>
      </c>
      <c r="BB838" s="308">
        <f xml:space="preserve"> tabItens[[#This Row],[PontoMês]] * BB$2 - tabItens[[#This Row],[QTDE ATUAL]] - (1/10)</f>
        <v>-22.1</v>
      </c>
      <c r="BC838" s="310">
        <f>IF( tabItens[[#This Row],[PontoPed]]&gt;0, IF(tabItens[[#This Row],[PontoPed]]&lt;1, 1, IF( tabItens[[#This Row],[Saldo]]&gt;tabItens[[#This Row],[PontoPed]], 0, (tabItens[[#This Row],[PontoPed]]-tabItens[[#This Row],[Saldo]])/tabItens[[#This Row],[PontoPed]] ) ), 0 )</f>
        <v>0</v>
      </c>
      <c r="BD838" s="311">
        <f>ROUNDDOWN(IF( OR( AND(tabItens[[#This Row],[PontoPed]]&lt;tabItens[[#This Row],[Saldo]],tabItens[[#This Row],[Saldo]]&gt;0), tabItens[[#This Row],[PontoPed]]=0), 99, IF(AND(tabItens[[#This Row],[Saldo]]=0,tabItens[[#This Row],[PontoPed]]&gt;0), 0, (1-tabItens[[#This Row],[PctAb]])*10 ) ),0)</f>
        <v>99</v>
      </c>
      <c r="BE838" s="312">
        <f>MAX(ROUNDDOWN( IF(tabItens[[#This Row],[Abaixo]] &gt; 0,   tabItens[[#This Row],[Abaixo]] + (tabItens[[#This Row],[PontoMês]] * IF( OR( ISBLANK(tabItens[[#This Row],[ATA Nº/ANO]]), tabItens[[#This Row],[ATA Nº/ANO]] = ""),BE$2,BE$1)),0),0),0)</f>
        <v>0</v>
      </c>
      <c r="BF83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8" s="313">
        <f>SUMIF(Consumo!$C$3:$C$862,tabItens[[#This Row],[CÓDIGO]],Consumo!$E$3:$E$862)</f>
        <v>0</v>
      </c>
      <c r="BH838" s="314">
        <f>IF(AND(tabItens[[#This Row],[Pend]] &gt; 0,tabItens[[#This Row],[Consumo]] &lt;&gt; 0), tabItens[[#This Row],[Pend]] / tabItens[[#This Row],[Consumo]], 0 )</f>
        <v>0</v>
      </c>
      <c r="BI838" s="313"/>
      <c r="BJ838" s="313"/>
      <c r="BK838" s="315" t="s">
        <v>907</v>
      </c>
    </row>
    <row r="839" spans="1:63" x14ac:dyDescent="0.3">
      <c r="A839" s="336">
        <v>18346</v>
      </c>
      <c r="B839" s="277" t="s">
        <v>1186</v>
      </c>
      <c r="C839" s="337" t="s">
        <v>321</v>
      </c>
      <c r="D839" s="338">
        <v>14.87</v>
      </c>
      <c r="E839" s="339"/>
      <c r="F839" s="339"/>
      <c r="G839" s="339" t="s">
        <v>892</v>
      </c>
      <c r="H839" s="281">
        <v>250</v>
      </c>
      <c r="I839" s="340">
        <v>103003</v>
      </c>
      <c r="J839" s="341">
        <v>14.87</v>
      </c>
      <c r="K839" s="342">
        <v>8</v>
      </c>
      <c r="L839" s="285">
        <f>IF(tabItens[[#This Row],[Média]] &gt; 0, tabItens[[#This Row],[QTDE ATUAL]] / tabItens[[#This Row],[Média]],999.9)</f>
        <v>428.57142857142856</v>
      </c>
      <c r="M839" s="286">
        <v>0</v>
      </c>
      <c r="N839" s="287">
        <f>tabItens[[#This Row],[VALOR UNIT.]] * tabItens[[#This Row],[LC]]</f>
        <v>0</v>
      </c>
      <c r="O839" s="344"/>
      <c r="P839" s="289"/>
      <c r="Q839" s="345"/>
      <c r="R839" s="343"/>
      <c r="S839" s="346"/>
      <c r="T839" s="292">
        <f>ROUNDDOWN(IFERROR(tabItens[[#This Row],[ATA DT.VALID.]] - $D$1,0) / 30,0)</f>
        <v>-1507</v>
      </c>
      <c r="U839" s="277" t="s">
        <v>1033</v>
      </c>
      <c r="V839" s="293">
        <v>1</v>
      </c>
      <c r="W839" s="294" t="s">
        <v>906</v>
      </c>
      <c r="X839" s="295">
        <v>67</v>
      </c>
      <c r="Y839" s="296">
        <v>6</v>
      </c>
      <c r="Z839" s="297"/>
      <c r="AA839" s="298"/>
      <c r="AB839" s="299"/>
      <c r="AC839" s="299"/>
      <c r="AD839" s="298"/>
      <c r="AE839" s="299"/>
      <c r="AF839" s="292"/>
      <c r="AG839" s="300" t="s">
        <v>904</v>
      </c>
      <c r="AH839" s="301"/>
      <c r="AI839" s="292">
        <v>2</v>
      </c>
      <c r="AJ839" s="301">
        <v>43853</v>
      </c>
      <c r="AK839" s="301" t="s">
        <v>892</v>
      </c>
      <c r="AL839" s="301">
        <v>44922</v>
      </c>
      <c r="AM839" s="346"/>
      <c r="AN839" s="339"/>
      <c r="AO839" s="302" t="str">
        <f>_xlfn.IFNA(IF(VLOOKUP(tabItens[[#This Row],[CÓDIGO]],tabExcluirDoEstoque[#Data],1,FALSE),"sim",""),"")</f>
        <v/>
      </c>
      <c r="AP839" s="303" t="str">
        <f ca="1">IF(OR(ISBLANK(tabItens[[#This Row],[ATA DT.VALID.]]),tabItens[[#This Row],[ATA DT.VALID.]]="",tabItens[[#This Row],[ATA DT.VALID.]]=" "),"",IF(TYPE(tabItens[[#This Row],[ATA DT.VALID.]])=1,ROUNDUP((tabItens[[#This Row],[ATA DT.VALID.]]-TODAY())/7,0),""))</f>
        <v/>
      </c>
      <c r="AQ839" s="304"/>
      <c r="AR839" s="305" t="str">
        <f>IF(ISBLANK(tabItens[[#This Row],[CÓDIGO]]),"",IFERROR(VLOOKUP(tabItens[[#This Row],[CÓDIGO]],Consumo!$C$3:$AC$862,26,FALSE),0))</f>
        <v>03.2023</v>
      </c>
      <c r="AS839" s="306">
        <f>SUMIF(Consumo!$C$3:$C$862,tabItens[[#This Row],[CÓDIGO]],Consumo!$N$3:$N$862) + SUMIF(Consumo!$C$3:$C$862,tabItens[[#This Row],[CÓDIGO]],Consumo!$O$3:$O$862) + SUMIF(Consumo!$C$3:$C$862,tabItens[[#This Row],[CÓDIGO]],Consumo!$P$3:$P$862) + SUMIF(Consumo!$C$3:$C$862,tabItens[[#This Row],[CÓDIGO]],Consumo!$Q$3:$Q$862)</f>
        <v>0</v>
      </c>
      <c r="AT839" s="306">
        <f>SUMIF(Consumo!$C$3:$C$862,tabItens[[#This Row],[CÓDIGO]],Consumo!$Z$3:$Z$862)</f>
        <v>8</v>
      </c>
      <c r="AU839" s="307">
        <f>SUMIF(Consumo!$C$3:$C$862,tabItens[[#This Row],[CÓDIGO]],Consumo!$AA$3:$AA$862)</f>
        <v>4</v>
      </c>
      <c r="AV839" s="308">
        <f>SUMIF(Consumo!$C$3:$C$862,tabItens[[#This Row],[CÓDIGO]],Consumo!$Y$3:$Y$862)</f>
        <v>0.58333333333333337</v>
      </c>
      <c r="AW839" s="281">
        <f>tabItens[[#This Row],[QTDE ATUAL]] + tabItens[[#This Row],[RC QTDE]] + tabItens[[#This Row],[AF SALDO]] + tabItens[[#This Row],[Recentes]]</f>
        <v>250</v>
      </c>
      <c r="AX839" s="309">
        <v>3</v>
      </c>
      <c r="AY839" s="309">
        <v>4</v>
      </c>
      <c r="AZ839" s="309">
        <f>IF(ISBLANK(tabItens[[#This Row],[CÓDIGO]]),"",tabItens[[#This Row],[PontoMês]] * (AZ$2+tabItens[[#This Row],[PontoQtM]]))</f>
        <v>12</v>
      </c>
      <c r="BA839" s="308">
        <f>tabItens[[#This Row],[PontoPed]] - tabItens[[#This Row],[Saldo]] + (1/10)</f>
        <v>-237.9</v>
      </c>
      <c r="BB839" s="308">
        <f xml:space="preserve"> tabItens[[#This Row],[PontoMês]] * BB$2 - tabItens[[#This Row],[QTDE ATUAL]] - (1/10)</f>
        <v>-247.1</v>
      </c>
      <c r="BC839" s="310">
        <f>IF( tabItens[[#This Row],[PontoPed]]&gt;0, IF(tabItens[[#This Row],[PontoPed]]&lt;1, 1, IF( tabItens[[#This Row],[Saldo]]&gt;tabItens[[#This Row],[PontoPed]], 0, (tabItens[[#This Row],[PontoPed]]-tabItens[[#This Row],[Saldo]])/tabItens[[#This Row],[PontoPed]] ) ), 0 )</f>
        <v>0</v>
      </c>
      <c r="BD839" s="311">
        <f>ROUNDDOWN(IF( OR( AND(tabItens[[#This Row],[PontoPed]]&lt;tabItens[[#This Row],[Saldo]],tabItens[[#This Row],[Saldo]]&gt;0), tabItens[[#This Row],[PontoPed]]=0), 99, IF(AND(tabItens[[#This Row],[Saldo]]=0,tabItens[[#This Row],[PontoPed]]&gt;0), 0, (1-tabItens[[#This Row],[PctAb]])*10 ) ),0)</f>
        <v>99</v>
      </c>
      <c r="BE839" s="312">
        <f>MAX(ROUNDDOWN( IF(tabItens[[#This Row],[Abaixo]] &gt; 0,   tabItens[[#This Row],[Abaixo]] + (tabItens[[#This Row],[PontoMês]] * IF( OR( ISBLANK(tabItens[[#This Row],[ATA Nº/ANO]]), tabItens[[#This Row],[ATA Nº/ANO]] = ""),BE$2,BE$1)),0),0),0)</f>
        <v>0</v>
      </c>
      <c r="BF83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39" s="313">
        <f>SUMIF(Consumo!$C$3:$C$862,tabItens[[#This Row],[CÓDIGO]],Consumo!$E$3:$E$862)</f>
        <v>0</v>
      </c>
      <c r="BH839" s="314">
        <f>IF(AND(tabItens[[#This Row],[Pend]] &gt; 0,tabItens[[#This Row],[Consumo]] &lt;&gt; 0), tabItens[[#This Row],[Pend]] / tabItens[[#This Row],[Consumo]], 0 )</f>
        <v>0</v>
      </c>
      <c r="BI839" s="313"/>
      <c r="BJ839" s="313"/>
      <c r="BK839" s="315" t="s">
        <v>907</v>
      </c>
    </row>
    <row r="840" spans="1:63" x14ac:dyDescent="0.3">
      <c r="A840" s="336">
        <v>18353</v>
      </c>
      <c r="B840" s="277" t="s">
        <v>1187</v>
      </c>
      <c r="C840" s="337" t="s">
        <v>321</v>
      </c>
      <c r="D840" s="338">
        <v>11</v>
      </c>
      <c r="E840" s="339"/>
      <c r="F840" s="339"/>
      <c r="G840" s="339" t="s">
        <v>892</v>
      </c>
      <c r="H840" s="281">
        <v>999</v>
      </c>
      <c r="I840" s="340">
        <v>103003</v>
      </c>
      <c r="J840" s="341">
        <v>11</v>
      </c>
      <c r="K840" s="342">
        <v>100</v>
      </c>
      <c r="L840" s="285">
        <f>IF(tabItens[[#This Row],[Média]] &gt; 0, tabItens[[#This Row],[QTDE ATUAL]] / tabItens[[#This Row],[Média]],999.9)</f>
        <v>108</v>
      </c>
      <c r="M840" s="286">
        <v>0</v>
      </c>
      <c r="N840" s="287">
        <f>tabItens[[#This Row],[VALOR UNIT.]] * tabItens[[#This Row],[LC]]</f>
        <v>0</v>
      </c>
      <c r="O840" s="344"/>
      <c r="P840" s="289"/>
      <c r="Q840" s="345"/>
      <c r="R840" s="343"/>
      <c r="S840" s="346"/>
      <c r="T840" s="292">
        <f>ROUNDDOWN(IFERROR(tabItens[[#This Row],[ATA DT.VALID.]] - $D$1,0) / 30,0)</f>
        <v>-1507</v>
      </c>
      <c r="U840" s="277" t="s">
        <v>1033</v>
      </c>
      <c r="V840" s="293">
        <v>1</v>
      </c>
      <c r="W840" s="294" t="s">
        <v>906</v>
      </c>
      <c r="X840" s="295">
        <v>67</v>
      </c>
      <c r="Y840" s="296">
        <v>6</v>
      </c>
      <c r="Z840" s="297"/>
      <c r="AA840" s="298"/>
      <c r="AB840" s="299"/>
      <c r="AC840" s="299"/>
      <c r="AD840" s="298"/>
      <c r="AE840" s="299"/>
      <c r="AF840" s="292"/>
      <c r="AG840" s="300" t="s">
        <v>904</v>
      </c>
      <c r="AH840" s="301"/>
      <c r="AI840" s="292">
        <v>66</v>
      </c>
      <c r="AJ840" s="301">
        <v>45201</v>
      </c>
      <c r="AK840" s="301" t="s">
        <v>892</v>
      </c>
      <c r="AL840" s="301">
        <v>45189</v>
      </c>
      <c r="AM840" s="346"/>
      <c r="AN840" s="339"/>
      <c r="AO840" s="302" t="str">
        <f>_xlfn.IFNA(IF(VLOOKUP(tabItens[[#This Row],[CÓDIGO]],tabExcluirDoEstoque[#Data],1,FALSE),"sim",""),"")</f>
        <v/>
      </c>
      <c r="AP840" s="303" t="str">
        <f ca="1">IF(OR(ISBLANK(tabItens[[#This Row],[ATA DT.VALID.]]),tabItens[[#This Row],[ATA DT.VALID.]]="",tabItens[[#This Row],[ATA DT.VALID.]]=" "),"",IF(TYPE(tabItens[[#This Row],[ATA DT.VALID.]])=1,ROUNDUP((tabItens[[#This Row],[ATA DT.VALID.]]-TODAY())/7,0),""))</f>
        <v/>
      </c>
      <c r="AQ840" s="304"/>
      <c r="AR840" s="305" t="str">
        <f>IF(ISBLANK(tabItens[[#This Row],[CÓDIGO]]),"",IFERROR(VLOOKUP(tabItens[[#This Row],[CÓDIGO]],Consumo!$C$3:$AC$862,26,FALSE),0))</f>
        <v>06.2023</v>
      </c>
      <c r="AS840" s="306">
        <f>SUMIF(Consumo!$C$3:$C$862,tabItens[[#This Row],[CÓDIGO]],Consumo!$N$3:$N$862) + SUMIF(Consumo!$C$3:$C$862,tabItens[[#This Row],[CÓDIGO]],Consumo!$O$3:$O$862) + SUMIF(Consumo!$C$3:$C$862,tabItens[[#This Row],[CÓDIGO]],Consumo!$P$3:$P$862) + SUMIF(Consumo!$C$3:$C$862,tabItens[[#This Row],[CÓDIGO]],Consumo!$Q$3:$Q$862)</f>
        <v>12</v>
      </c>
      <c r="AT840" s="306">
        <f>SUMIF(Consumo!$C$3:$C$862,tabItens[[#This Row],[CÓDIGO]],Consumo!$Z$3:$Z$862)</f>
        <v>117</v>
      </c>
      <c r="AU840" s="307">
        <f>SUMIF(Consumo!$C$3:$C$862,tabItens[[#This Row],[CÓDIGO]],Consumo!$AA$3:$AA$862)</f>
        <v>39</v>
      </c>
      <c r="AV840" s="308">
        <f>SUMIF(Consumo!$C$3:$C$862,tabItens[[#This Row],[CÓDIGO]],Consumo!$Y$3:$Y$862)</f>
        <v>9.25</v>
      </c>
      <c r="AW840" s="281">
        <f>tabItens[[#This Row],[QTDE ATUAL]] + tabItens[[#This Row],[RC QTDE]] + tabItens[[#This Row],[AF SALDO]] + tabItens[[#This Row],[Recentes]]</f>
        <v>999</v>
      </c>
      <c r="AX840" s="309">
        <v>20</v>
      </c>
      <c r="AY840" s="309">
        <v>4</v>
      </c>
      <c r="AZ840" s="309">
        <f>IF(ISBLANK(tabItens[[#This Row],[CÓDIGO]]),"",tabItens[[#This Row],[PontoMês]] * (AZ$2+tabItens[[#This Row],[PontoQtM]]))</f>
        <v>80</v>
      </c>
      <c r="BA840" s="308">
        <f>tabItens[[#This Row],[PontoPed]] - tabItens[[#This Row],[Saldo]] + (1/10)</f>
        <v>-918.9</v>
      </c>
      <c r="BB840" s="308">
        <f xml:space="preserve"> tabItens[[#This Row],[PontoMês]] * BB$2 - tabItens[[#This Row],[QTDE ATUAL]] - (1/10)</f>
        <v>-979.1</v>
      </c>
      <c r="BC840" s="310">
        <f>IF( tabItens[[#This Row],[PontoPed]]&gt;0, IF(tabItens[[#This Row],[PontoPed]]&lt;1, 1, IF( tabItens[[#This Row],[Saldo]]&gt;tabItens[[#This Row],[PontoPed]], 0, (tabItens[[#This Row],[PontoPed]]-tabItens[[#This Row],[Saldo]])/tabItens[[#This Row],[PontoPed]] ) ), 0 )</f>
        <v>0</v>
      </c>
      <c r="BD840" s="311">
        <f>ROUNDDOWN(IF( OR( AND(tabItens[[#This Row],[PontoPed]]&lt;tabItens[[#This Row],[Saldo]],tabItens[[#This Row],[Saldo]]&gt;0), tabItens[[#This Row],[PontoPed]]=0), 99, IF(AND(tabItens[[#This Row],[Saldo]]=0,tabItens[[#This Row],[PontoPed]]&gt;0), 0, (1-tabItens[[#This Row],[PctAb]])*10 ) ),0)</f>
        <v>99</v>
      </c>
      <c r="BE840" s="312">
        <f>MAX(ROUNDDOWN( IF(tabItens[[#This Row],[Abaixo]] &gt; 0,   tabItens[[#This Row],[Abaixo]] + (tabItens[[#This Row],[PontoMês]] * IF( OR( ISBLANK(tabItens[[#This Row],[ATA Nº/ANO]]), tabItens[[#This Row],[ATA Nº/ANO]] = ""),BE$2,BE$1)),0),0),0)</f>
        <v>0</v>
      </c>
      <c r="BF84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0" s="313">
        <f>SUMIF(Consumo!$C$3:$C$862,tabItens[[#This Row],[CÓDIGO]],Consumo!$E$3:$E$862)</f>
        <v>17</v>
      </c>
      <c r="BH840" s="314">
        <f>IF(AND(tabItens[[#This Row],[Pend]] &gt; 0,tabItens[[#This Row],[Consumo]] &lt;&gt; 0), tabItens[[#This Row],[Pend]] / tabItens[[#This Row],[Consumo]], 0 )</f>
        <v>0.14529914529914531</v>
      </c>
      <c r="BI840" s="313"/>
      <c r="BJ840" s="313"/>
      <c r="BK840" s="315" t="s">
        <v>907</v>
      </c>
    </row>
    <row r="841" spans="1:63" x14ac:dyDescent="0.3">
      <c r="A841" s="336">
        <v>18357</v>
      </c>
      <c r="B841" s="277" t="s">
        <v>1188</v>
      </c>
      <c r="C841" s="337" t="s">
        <v>321</v>
      </c>
      <c r="D841" s="338">
        <v>10.6</v>
      </c>
      <c r="E841" s="339"/>
      <c r="F841" s="339"/>
      <c r="G841" s="339" t="s">
        <v>892</v>
      </c>
      <c r="H841" s="281">
        <v>1098</v>
      </c>
      <c r="I841" s="340">
        <v>103003</v>
      </c>
      <c r="J841" s="341">
        <v>10.6</v>
      </c>
      <c r="K841" s="342">
        <v>127</v>
      </c>
      <c r="L841" s="285">
        <f>IF(tabItens[[#This Row],[Média]] &gt; 0, tabItens[[#This Row],[QTDE ATUAL]] / tabItens[[#This Row],[Média]],999.9)</f>
        <v>90.246575342465761</v>
      </c>
      <c r="M841" s="286">
        <v>0</v>
      </c>
      <c r="N841" s="287">
        <f>tabItens[[#This Row],[VALOR UNIT.]] * tabItens[[#This Row],[LC]]</f>
        <v>0</v>
      </c>
      <c r="O841" s="344"/>
      <c r="P841" s="289"/>
      <c r="Q841" s="345"/>
      <c r="R841" s="343"/>
      <c r="S841" s="346"/>
      <c r="T841" s="292">
        <f>ROUNDDOWN(IFERROR(tabItens[[#This Row],[ATA DT.VALID.]] - $D$1,0) / 30,0)</f>
        <v>-1507</v>
      </c>
      <c r="U841" s="277" t="s">
        <v>1033</v>
      </c>
      <c r="V841" s="293">
        <v>1</v>
      </c>
      <c r="W841" s="294" t="s">
        <v>906</v>
      </c>
      <c r="X841" s="295">
        <v>67</v>
      </c>
      <c r="Y841" s="296">
        <v>6</v>
      </c>
      <c r="Z841" s="297"/>
      <c r="AA841" s="298"/>
      <c r="AB841" s="299"/>
      <c r="AC841" s="299"/>
      <c r="AD841" s="298"/>
      <c r="AE841" s="299"/>
      <c r="AF841" s="292"/>
      <c r="AG841" s="300" t="s">
        <v>904</v>
      </c>
      <c r="AH841" s="301"/>
      <c r="AI841" s="292">
        <v>76</v>
      </c>
      <c r="AJ841" s="301">
        <v>45201</v>
      </c>
      <c r="AK841" s="301" t="s">
        <v>892</v>
      </c>
      <c r="AL841" s="301">
        <v>45189</v>
      </c>
      <c r="AM841" s="346"/>
      <c r="AN841" s="339"/>
      <c r="AO841" s="302" t="str">
        <f>_xlfn.IFNA(IF(VLOOKUP(tabItens[[#This Row],[CÓDIGO]],tabExcluirDoEstoque[#Data],1,FALSE),"sim",""),"")</f>
        <v/>
      </c>
      <c r="AP841" s="303" t="str">
        <f ca="1">IF(OR(ISBLANK(tabItens[[#This Row],[ATA DT.VALID.]]),tabItens[[#This Row],[ATA DT.VALID.]]="",tabItens[[#This Row],[ATA DT.VALID.]]=" "),"",IF(TYPE(tabItens[[#This Row],[ATA DT.VALID.]])=1,ROUNDUP((tabItens[[#This Row],[ATA DT.VALID.]]-TODAY())/7,0),""))</f>
        <v/>
      </c>
      <c r="AQ841" s="304"/>
      <c r="AR841" s="305" t="str">
        <f>IF(ISBLANK(tabItens[[#This Row],[CÓDIGO]]),"",IFERROR(VLOOKUP(tabItens[[#This Row],[CÓDIGO]],Consumo!$C$3:$AC$862,26,FALSE),0))</f>
        <v>09.2023</v>
      </c>
      <c r="AS841" s="306">
        <f>SUMIF(Consumo!$C$3:$C$862,tabItens[[#This Row],[CÓDIGO]],Consumo!$N$3:$N$862) + SUMIF(Consumo!$C$3:$C$862,tabItens[[#This Row],[CÓDIGO]],Consumo!$O$3:$O$862) + SUMIF(Consumo!$C$3:$C$862,tabItens[[#This Row],[CÓDIGO]],Consumo!$P$3:$P$862) + SUMIF(Consumo!$C$3:$C$862,tabItens[[#This Row],[CÓDIGO]],Consumo!$Q$3:$Q$862)</f>
        <v>50</v>
      </c>
      <c r="AT841" s="306">
        <f>SUMIF(Consumo!$C$3:$C$862,tabItens[[#This Row],[CÓDIGO]],Consumo!$Z$3:$Z$862)</f>
        <v>146</v>
      </c>
      <c r="AU841" s="307">
        <f>SUMIF(Consumo!$C$3:$C$862,tabItens[[#This Row],[CÓDIGO]],Consumo!$AA$3:$AA$862)</f>
        <v>36</v>
      </c>
      <c r="AV841" s="308">
        <f>SUMIF(Consumo!$C$3:$C$862,tabItens[[#This Row],[CÓDIGO]],Consumo!$Y$3:$Y$862)</f>
        <v>12.166666666666666</v>
      </c>
      <c r="AW841" s="281">
        <f>tabItens[[#This Row],[QTDE ATUAL]] + tabItens[[#This Row],[RC QTDE]] + tabItens[[#This Row],[AF SALDO]] + tabItens[[#This Row],[Recentes]]</f>
        <v>1098</v>
      </c>
      <c r="AX841" s="309">
        <v>27</v>
      </c>
      <c r="AY841" s="309">
        <v>4</v>
      </c>
      <c r="AZ841" s="309">
        <f>IF(ISBLANK(tabItens[[#This Row],[CÓDIGO]]),"",tabItens[[#This Row],[PontoMês]] * (AZ$2+tabItens[[#This Row],[PontoQtM]]))</f>
        <v>108</v>
      </c>
      <c r="BA841" s="308">
        <f>tabItens[[#This Row],[PontoPed]] - tabItens[[#This Row],[Saldo]] + (1/10)</f>
        <v>-989.9</v>
      </c>
      <c r="BB841" s="308">
        <f xml:space="preserve"> tabItens[[#This Row],[PontoMês]] * BB$2 - tabItens[[#This Row],[QTDE ATUAL]] - (1/10)</f>
        <v>-1071.0999999999999</v>
      </c>
      <c r="BC841" s="310">
        <f>IF( tabItens[[#This Row],[PontoPed]]&gt;0, IF(tabItens[[#This Row],[PontoPed]]&lt;1, 1, IF( tabItens[[#This Row],[Saldo]]&gt;tabItens[[#This Row],[PontoPed]], 0, (tabItens[[#This Row],[PontoPed]]-tabItens[[#This Row],[Saldo]])/tabItens[[#This Row],[PontoPed]] ) ), 0 )</f>
        <v>0</v>
      </c>
      <c r="BD841" s="311">
        <f>ROUNDDOWN(IF( OR( AND(tabItens[[#This Row],[PontoPed]]&lt;tabItens[[#This Row],[Saldo]],tabItens[[#This Row],[Saldo]]&gt;0), tabItens[[#This Row],[PontoPed]]=0), 99, IF(AND(tabItens[[#This Row],[Saldo]]=0,tabItens[[#This Row],[PontoPed]]&gt;0), 0, (1-tabItens[[#This Row],[PctAb]])*10 ) ),0)</f>
        <v>99</v>
      </c>
      <c r="BE841" s="312">
        <f>MAX(ROUNDDOWN( IF(tabItens[[#This Row],[Abaixo]] &gt; 0,   tabItens[[#This Row],[Abaixo]] + (tabItens[[#This Row],[PontoMês]] * IF( OR( ISBLANK(tabItens[[#This Row],[ATA Nº/ANO]]), tabItens[[#This Row],[ATA Nº/ANO]] = ""),BE$2,BE$1)),0),0),0)</f>
        <v>0</v>
      </c>
      <c r="BF84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1" s="313">
        <f>SUMIF(Consumo!$C$3:$C$862,tabItens[[#This Row],[CÓDIGO]],Consumo!$E$3:$E$862)</f>
        <v>0</v>
      </c>
      <c r="BH841" s="314">
        <f>IF(AND(tabItens[[#This Row],[Pend]] &gt; 0,tabItens[[#This Row],[Consumo]] &lt;&gt; 0), tabItens[[#This Row],[Pend]] / tabItens[[#This Row],[Consumo]], 0 )</f>
        <v>0</v>
      </c>
      <c r="BI841" s="313"/>
      <c r="BJ841" s="313"/>
      <c r="BK841" s="315" t="s">
        <v>907</v>
      </c>
    </row>
    <row r="842" spans="1:63" x14ac:dyDescent="0.3">
      <c r="A842" s="336">
        <v>18358</v>
      </c>
      <c r="B842" s="277" t="s">
        <v>1189</v>
      </c>
      <c r="C842" s="337" t="s">
        <v>321</v>
      </c>
      <c r="D842" s="338">
        <v>11.8</v>
      </c>
      <c r="E842" s="339"/>
      <c r="F842" s="339"/>
      <c r="G842" s="339" t="s">
        <v>892</v>
      </c>
      <c r="H842" s="281">
        <v>189</v>
      </c>
      <c r="I842" s="340">
        <v>103003</v>
      </c>
      <c r="J842" s="341">
        <v>11.8</v>
      </c>
      <c r="K842" s="342">
        <v>137</v>
      </c>
      <c r="L842" s="285">
        <f>IF(tabItens[[#This Row],[Média]] &gt; 0, tabItens[[#This Row],[QTDE ATUAL]] / tabItens[[#This Row],[Média]],999.9)</f>
        <v>14.174999999999999</v>
      </c>
      <c r="M842" s="286">
        <v>0</v>
      </c>
      <c r="N842" s="287">
        <f>tabItens[[#This Row],[VALOR UNIT.]] * tabItens[[#This Row],[LC]]</f>
        <v>0</v>
      </c>
      <c r="O842" s="344"/>
      <c r="P842" s="289"/>
      <c r="Q842" s="345"/>
      <c r="R842" s="343"/>
      <c r="S842" s="346"/>
      <c r="T842" s="292">
        <f>ROUNDDOWN(IFERROR(tabItens[[#This Row],[ATA DT.VALID.]] - $D$1,0) / 30,0)</f>
        <v>-1507</v>
      </c>
      <c r="U842" s="277" t="s">
        <v>1033</v>
      </c>
      <c r="V842" s="293">
        <v>1</v>
      </c>
      <c r="W842" s="294" t="s">
        <v>906</v>
      </c>
      <c r="X842" s="295">
        <v>67</v>
      </c>
      <c r="Y842" s="296">
        <v>6</v>
      </c>
      <c r="Z842" s="297"/>
      <c r="AA842" s="298"/>
      <c r="AB842" s="299"/>
      <c r="AC842" s="299"/>
      <c r="AD842" s="298"/>
      <c r="AE842" s="299"/>
      <c r="AF842" s="292"/>
      <c r="AG842" s="300" t="s">
        <v>904</v>
      </c>
      <c r="AH842" s="301"/>
      <c r="AI842" s="292">
        <v>54</v>
      </c>
      <c r="AJ842" s="301">
        <v>45201</v>
      </c>
      <c r="AK842" s="301" t="s">
        <v>892</v>
      </c>
      <c r="AL842" s="301">
        <v>45189</v>
      </c>
      <c r="AM842" s="346"/>
      <c r="AN842" s="339"/>
      <c r="AO842" s="302" t="str">
        <f>_xlfn.IFNA(IF(VLOOKUP(tabItens[[#This Row],[CÓDIGO]],tabExcluirDoEstoque[#Data],1,FALSE),"sim",""),"")</f>
        <v/>
      </c>
      <c r="AP842" s="303" t="str">
        <f ca="1">IF(OR(ISBLANK(tabItens[[#This Row],[ATA DT.VALID.]]),tabItens[[#This Row],[ATA DT.VALID.]]="",tabItens[[#This Row],[ATA DT.VALID.]]=" "),"",IF(TYPE(tabItens[[#This Row],[ATA DT.VALID.]])=1,ROUNDUP((tabItens[[#This Row],[ATA DT.VALID.]]-TODAY())/7,0),""))</f>
        <v/>
      </c>
      <c r="AQ842" s="304"/>
      <c r="AR842" s="305" t="str">
        <f>IF(ISBLANK(tabItens[[#This Row],[CÓDIGO]]),"",IFERROR(VLOOKUP(tabItens[[#This Row],[CÓDIGO]],Consumo!$C$3:$AC$862,26,FALSE),0))</f>
        <v>08.2023</v>
      </c>
      <c r="AS842" s="306">
        <f>SUMIF(Consumo!$C$3:$C$862,tabItens[[#This Row],[CÓDIGO]],Consumo!$N$3:$N$862) + SUMIF(Consumo!$C$3:$C$862,tabItens[[#This Row],[CÓDIGO]],Consumo!$O$3:$O$862) + SUMIF(Consumo!$C$3:$C$862,tabItens[[#This Row],[CÓDIGO]],Consumo!$P$3:$P$862) + SUMIF(Consumo!$C$3:$C$862,tabItens[[#This Row],[CÓDIGO]],Consumo!$Q$3:$Q$862)</f>
        <v>60</v>
      </c>
      <c r="AT842" s="306">
        <f>SUMIF(Consumo!$C$3:$C$862,tabItens[[#This Row],[CÓDIGO]],Consumo!$Z$3:$Z$862)</f>
        <v>163</v>
      </c>
      <c r="AU842" s="307">
        <f>SUMIF(Consumo!$C$3:$C$862,tabItens[[#This Row],[CÓDIGO]],Consumo!$AA$3:$AA$862)</f>
        <v>40</v>
      </c>
      <c r="AV842" s="308">
        <f>SUMIF(Consumo!$C$3:$C$862,tabItens[[#This Row],[CÓDIGO]],Consumo!$Y$3:$Y$862)</f>
        <v>13.333333333333334</v>
      </c>
      <c r="AW842" s="281">
        <f>tabItens[[#This Row],[QTDE ATUAL]] + tabItens[[#This Row],[RC QTDE]] + tabItens[[#This Row],[AF SALDO]] + tabItens[[#This Row],[Recentes]]</f>
        <v>189</v>
      </c>
      <c r="AX842" s="309">
        <v>15</v>
      </c>
      <c r="AY842" s="309">
        <v>4</v>
      </c>
      <c r="AZ842" s="309">
        <f>IF(ISBLANK(tabItens[[#This Row],[CÓDIGO]]),"",tabItens[[#This Row],[PontoMês]] * (AZ$2+tabItens[[#This Row],[PontoQtM]]))</f>
        <v>60</v>
      </c>
      <c r="BA842" s="308">
        <f>tabItens[[#This Row],[PontoPed]] - tabItens[[#This Row],[Saldo]] + (1/10)</f>
        <v>-128.9</v>
      </c>
      <c r="BB842" s="308">
        <f xml:space="preserve"> tabItens[[#This Row],[PontoMês]] * BB$2 - tabItens[[#This Row],[QTDE ATUAL]] - (1/10)</f>
        <v>-174.1</v>
      </c>
      <c r="BC842" s="310">
        <f>IF( tabItens[[#This Row],[PontoPed]]&gt;0, IF(tabItens[[#This Row],[PontoPed]]&lt;1, 1, IF( tabItens[[#This Row],[Saldo]]&gt;tabItens[[#This Row],[PontoPed]], 0, (tabItens[[#This Row],[PontoPed]]-tabItens[[#This Row],[Saldo]])/tabItens[[#This Row],[PontoPed]] ) ), 0 )</f>
        <v>0</v>
      </c>
      <c r="BD842" s="311">
        <f>ROUNDDOWN(IF( OR( AND(tabItens[[#This Row],[PontoPed]]&lt;tabItens[[#This Row],[Saldo]],tabItens[[#This Row],[Saldo]]&gt;0), tabItens[[#This Row],[PontoPed]]=0), 99, IF(AND(tabItens[[#This Row],[Saldo]]=0,tabItens[[#This Row],[PontoPed]]&gt;0), 0, (1-tabItens[[#This Row],[PctAb]])*10 ) ),0)</f>
        <v>99</v>
      </c>
      <c r="BE842" s="312">
        <f>MAX(ROUNDDOWN( IF(tabItens[[#This Row],[Abaixo]] &gt; 0,   tabItens[[#This Row],[Abaixo]] + (tabItens[[#This Row],[PontoMês]] * IF( OR( ISBLANK(tabItens[[#This Row],[ATA Nº/ANO]]), tabItens[[#This Row],[ATA Nº/ANO]] = ""),BE$2,BE$1)),0),0),0)</f>
        <v>0</v>
      </c>
      <c r="BF84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2" s="313">
        <f>SUMIF(Consumo!$C$3:$C$862,tabItens[[#This Row],[CÓDIGO]],Consumo!$E$3:$E$862)</f>
        <v>0</v>
      </c>
      <c r="BH842" s="314">
        <f>IF(AND(tabItens[[#This Row],[Pend]] &gt; 0,tabItens[[#This Row],[Consumo]] &lt;&gt; 0), tabItens[[#This Row],[Pend]] / tabItens[[#This Row],[Consumo]], 0 )</f>
        <v>0</v>
      </c>
      <c r="BI842" s="313"/>
      <c r="BJ842" s="313"/>
      <c r="BK842" s="315" t="s">
        <v>907</v>
      </c>
    </row>
    <row r="843" spans="1:63" x14ac:dyDescent="0.3">
      <c r="A843" s="336">
        <v>20537</v>
      </c>
      <c r="B843" s="277" t="s">
        <v>1208</v>
      </c>
      <c r="C843" s="337" t="s">
        <v>321</v>
      </c>
      <c r="D843" s="338">
        <v>8.9</v>
      </c>
      <c r="E843" s="339"/>
      <c r="F843" s="339"/>
      <c r="G843" s="339" t="s">
        <v>892</v>
      </c>
      <c r="H843" s="281">
        <v>137</v>
      </c>
      <c r="I843" s="340">
        <v>103003</v>
      </c>
      <c r="J843" s="341">
        <v>8.9</v>
      </c>
      <c r="K843" s="342">
        <v>15</v>
      </c>
      <c r="L843" s="285">
        <f>IF(tabItens[[#This Row],[Média]] &gt; 0, tabItens[[#This Row],[QTDE ATUAL]] / tabItens[[#This Row],[Média]],999.9)</f>
        <v>137</v>
      </c>
      <c r="M843" s="286">
        <v>0</v>
      </c>
      <c r="N843" s="287">
        <f>tabItens[[#This Row],[VALOR UNIT.]] * tabItens[[#This Row],[LC]]</f>
        <v>0</v>
      </c>
      <c r="O843" s="344"/>
      <c r="P843" s="289"/>
      <c r="Q843" s="345"/>
      <c r="R843" s="343"/>
      <c r="S843" s="346"/>
      <c r="T843" s="292">
        <f>ROUNDDOWN(IFERROR(tabItens[[#This Row],[ATA DT.VALID.]] - $D$1,0) / 30,0)</f>
        <v>-1507</v>
      </c>
      <c r="U843" s="277" t="s">
        <v>1033</v>
      </c>
      <c r="V843" s="293">
        <v>1</v>
      </c>
      <c r="W843" s="294" t="s">
        <v>906</v>
      </c>
      <c r="X843" s="295">
        <v>67</v>
      </c>
      <c r="Y843" s="296">
        <v>6</v>
      </c>
      <c r="Z843" s="297"/>
      <c r="AA843" s="298"/>
      <c r="AB843" s="299"/>
      <c r="AC843" s="299"/>
      <c r="AD843" s="298"/>
      <c r="AE843" s="299"/>
      <c r="AF843" s="292"/>
      <c r="AG843" s="300" t="s">
        <v>904</v>
      </c>
      <c r="AH843" s="301"/>
      <c r="AI843" s="292">
        <v>6</v>
      </c>
      <c r="AJ843" s="301">
        <v>43853</v>
      </c>
      <c r="AK843" s="301" t="s">
        <v>892</v>
      </c>
      <c r="AL843" s="301">
        <v>44055</v>
      </c>
      <c r="AM843" s="346"/>
      <c r="AN843" s="339"/>
      <c r="AO843" s="302" t="str">
        <f>_xlfn.IFNA(IF(VLOOKUP(tabItens[[#This Row],[CÓDIGO]],tabExcluirDoEstoque[#Data],1,FALSE),"sim",""),"")</f>
        <v/>
      </c>
      <c r="AP843" s="303" t="str">
        <f ca="1">IF(OR(ISBLANK(tabItens[[#This Row],[ATA DT.VALID.]]),tabItens[[#This Row],[ATA DT.VALID.]]="",tabItens[[#This Row],[ATA DT.VALID.]]=" "),"",IF(TYPE(tabItens[[#This Row],[ATA DT.VALID.]])=1,ROUNDUP((tabItens[[#This Row],[ATA DT.VALID.]]-TODAY())/7,0),""))</f>
        <v/>
      </c>
      <c r="AQ843" s="304"/>
      <c r="AR843" s="305" t="str">
        <f>IF(ISBLANK(tabItens[[#This Row],[CÓDIGO]]),"",IFERROR(VLOOKUP(tabItens[[#This Row],[CÓDIGO]],Consumo!$C$3:$AC$862,26,FALSE),0))</f>
        <v>06.2023</v>
      </c>
      <c r="AS843" s="306">
        <f>SUMIF(Consumo!$C$3:$C$862,tabItens[[#This Row],[CÓDIGO]],Consumo!$N$3:$N$862) + SUMIF(Consumo!$C$3:$C$862,tabItens[[#This Row],[CÓDIGO]],Consumo!$O$3:$O$862) + SUMIF(Consumo!$C$3:$C$862,tabItens[[#This Row],[CÓDIGO]],Consumo!$P$3:$P$862) + SUMIF(Consumo!$C$3:$C$862,tabItens[[#This Row],[CÓDIGO]],Consumo!$Q$3:$Q$862)</f>
        <v>10</v>
      </c>
      <c r="AT843" s="306">
        <f>SUMIF(Consumo!$C$3:$C$862,tabItens[[#This Row],[CÓDIGO]],Consumo!$Z$3:$Z$862)</f>
        <v>15</v>
      </c>
      <c r="AU843" s="307">
        <f>SUMIF(Consumo!$C$3:$C$862,tabItens[[#This Row],[CÓDIGO]],Consumo!$AA$3:$AA$862)</f>
        <v>10</v>
      </c>
      <c r="AV843" s="308">
        <f>SUMIF(Consumo!$C$3:$C$862,tabItens[[#This Row],[CÓDIGO]],Consumo!$Y$3:$Y$862)</f>
        <v>1</v>
      </c>
      <c r="AW843" s="281">
        <f>tabItens[[#This Row],[QTDE ATUAL]] + tabItens[[#This Row],[RC QTDE]] + tabItens[[#This Row],[AF SALDO]] + tabItens[[#This Row],[Recentes]]</f>
        <v>137</v>
      </c>
      <c r="AX843" s="309">
        <v>2</v>
      </c>
      <c r="AY843" s="309">
        <v>4</v>
      </c>
      <c r="AZ843" s="309">
        <f>IF(ISBLANK(tabItens[[#This Row],[CÓDIGO]]),"",tabItens[[#This Row],[PontoMês]] * (AZ$2+tabItens[[#This Row],[PontoQtM]]))</f>
        <v>8</v>
      </c>
      <c r="BA843" s="308">
        <f>tabItens[[#This Row],[PontoPed]] - tabItens[[#This Row],[Saldo]] + (1/10)</f>
        <v>-128.9</v>
      </c>
      <c r="BB843" s="308">
        <f xml:space="preserve"> tabItens[[#This Row],[PontoMês]] * BB$2 - tabItens[[#This Row],[QTDE ATUAL]] - (1/10)</f>
        <v>-135.1</v>
      </c>
      <c r="BC843" s="310">
        <f>IF( tabItens[[#This Row],[PontoPed]]&gt;0, IF(tabItens[[#This Row],[PontoPed]]&lt;1, 1, IF( tabItens[[#This Row],[Saldo]]&gt;tabItens[[#This Row],[PontoPed]], 0, (tabItens[[#This Row],[PontoPed]]-tabItens[[#This Row],[Saldo]])/tabItens[[#This Row],[PontoPed]] ) ), 0 )</f>
        <v>0</v>
      </c>
      <c r="BD843" s="311">
        <f>ROUNDDOWN(IF( OR( AND(tabItens[[#This Row],[PontoPed]]&lt;tabItens[[#This Row],[Saldo]],tabItens[[#This Row],[Saldo]]&gt;0), tabItens[[#This Row],[PontoPed]]=0), 99, IF(AND(tabItens[[#This Row],[Saldo]]=0,tabItens[[#This Row],[PontoPed]]&gt;0), 0, (1-tabItens[[#This Row],[PctAb]])*10 ) ),0)</f>
        <v>99</v>
      </c>
      <c r="BE843" s="312">
        <f>MAX(ROUNDDOWN( IF(tabItens[[#This Row],[Abaixo]] &gt; 0,   tabItens[[#This Row],[Abaixo]] + (tabItens[[#This Row],[PontoMês]] * IF( OR( ISBLANK(tabItens[[#This Row],[ATA Nº/ANO]]), tabItens[[#This Row],[ATA Nº/ANO]] = ""),BE$2,BE$1)),0),0),0)</f>
        <v>0</v>
      </c>
      <c r="BF84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3" s="313">
        <f>SUMIF(Consumo!$C$3:$C$862,tabItens[[#This Row],[CÓDIGO]],Consumo!$E$3:$E$862)</f>
        <v>0</v>
      </c>
      <c r="BH843" s="314">
        <f>IF(AND(tabItens[[#This Row],[Pend]] &gt; 0,tabItens[[#This Row],[Consumo]] &lt;&gt; 0), tabItens[[#This Row],[Pend]] / tabItens[[#This Row],[Consumo]], 0 )</f>
        <v>0</v>
      </c>
      <c r="BI843" s="313"/>
      <c r="BJ843" s="313"/>
      <c r="BK843" s="315" t="s">
        <v>907</v>
      </c>
    </row>
    <row r="844" spans="1:63" x14ac:dyDescent="0.3">
      <c r="A844" s="336">
        <v>24888</v>
      </c>
      <c r="B844" s="277" t="s">
        <v>1245</v>
      </c>
      <c r="C844" s="337" t="s">
        <v>321</v>
      </c>
      <c r="D844" s="338">
        <v>15.8</v>
      </c>
      <c r="E844" s="339"/>
      <c r="F844" s="339"/>
      <c r="G844" s="339" t="s">
        <v>892</v>
      </c>
      <c r="H844" s="281">
        <v>96</v>
      </c>
      <c r="I844" s="340">
        <v>103003</v>
      </c>
      <c r="J844" s="341">
        <v>15.8</v>
      </c>
      <c r="K844" s="342">
        <v>1</v>
      </c>
      <c r="L844" s="285">
        <f>IF(tabItens[[#This Row],[Média]] &gt; 0, tabItens[[#This Row],[QTDE ATUAL]] / tabItens[[#This Row],[Média]],999.9)</f>
        <v>999.9</v>
      </c>
      <c r="M844" s="286">
        <v>0</v>
      </c>
      <c r="N844" s="287">
        <f>tabItens[[#This Row],[VALOR UNIT.]] * tabItens[[#This Row],[LC]]</f>
        <v>0</v>
      </c>
      <c r="O844" s="344"/>
      <c r="P844" s="289"/>
      <c r="Q844" s="345"/>
      <c r="R844" s="343"/>
      <c r="S844" s="346"/>
      <c r="T844" s="292">
        <f>ROUNDDOWN(IFERROR(tabItens[[#This Row],[ATA DT.VALID.]] - $D$1,0) / 30,0)</f>
        <v>-1507</v>
      </c>
      <c r="U844" s="277" t="s">
        <v>1033</v>
      </c>
      <c r="V844" s="293">
        <v>1</v>
      </c>
      <c r="W844" s="294" t="s">
        <v>906</v>
      </c>
      <c r="X844" s="295">
        <v>67</v>
      </c>
      <c r="Y844" s="296">
        <v>6</v>
      </c>
      <c r="Z844" s="297"/>
      <c r="AA844" s="298"/>
      <c r="AB844" s="299"/>
      <c r="AC844" s="299"/>
      <c r="AD844" s="298"/>
      <c r="AE844" s="299"/>
      <c r="AF844" s="292"/>
      <c r="AG844" s="300" t="s">
        <v>904</v>
      </c>
      <c r="AH844" s="301"/>
      <c r="AI844" s="292">
        <v>0</v>
      </c>
      <c r="AJ844" s="301">
        <v>43853</v>
      </c>
      <c r="AK844" s="301" t="s">
        <v>892</v>
      </c>
      <c r="AL844" s="301">
        <v>44055</v>
      </c>
      <c r="AM844" s="346"/>
      <c r="AN844" s="339"/>
      <c r="AO844" s="302" t="str">
        <f>_xlfn.IFNA(IF(VLOOKUP(tabItens[[#This Row],[CÓDIGO]],tabExcluirDoEstoque[#Data],1,FALSE),"sim",""),"")</f>
        <v/>
      </c>
      <c r="AP844" s="303" t="str">
        <f ca="1">IF(OR(ISBLANK(tabItens[[#This Row],[ATA DT.VALID.]]),tabItens[[#This Row],[ATA DT.VALID.]]="",tabItens[[#This Row],[ATA DT.VALID.]]=" "),"",IF(TYPE(tabItens[[#This Row],[ATA DT.VALID.]])=1,ROUNDUP((tabItens[[#This Row],[ATA DT.VALID.]]-TODAY())/7,0),""))</f>
        <v/>
      </c>
      <c r="AQ844" s="304"/>
      <c r="AR844" s="305" t="str">
        <f>IF(ISBLANK(tabItens[[#This Row],[CÓDIGO]]),"",IFERROR(VLOOKUP(tabItens[[#This Row],[CÓDIGO]],Consumo!$C$3:$AC$862,26,FALSE),0))</f>
        <v>03.2023</v>
      </c>
      <c r="AS844" s="306">
        <f>SUMIF(Consumo!$C$3:$C$862,tabItens[[#This Row],[CÓDIGO]],Consumo!$N$3:$N$862) + SUMIF(Consumo!$C$3:$C$862,tabItens[[#This Row],[CÓDIGO]],Consumo!$O$3:$O$862) + SUMIF(Consumo!$C$3:$C$862,tabItens[[#This Row],[CÓDIGO]],Consumo!$P$3:$P$862) + SUMIF(Consumo!$C$3:$C$862,tabItens[[#This Row],[CÓDIGO]],Consumo!$Q$3:$Q$862)</f>
        <v>0</v>
      </c>
      <c r="AT844" s="306">
        <f>SUMIF(Consumo!$C$3:$C$862,tabItens[[#This Row],[CÓDIGO]],Consumo!$Z$3:$Z$862)</f>
        <v>1</v>
      </c>
      <c r="AU844" s="307">
        <f>SUMIF(Consumo!$C$3:$C$862,tabItens[[#This Row],[CÓDIGO]],Consumo!$AA$3:$AA$862)</f>
        <v>1</v>
      </c>
      <c r="AV844" s="308">
        <f>SUMIF(Consumo!$C$3:$C$862,tabItens[[#This Row],[CÓDIGO]],Consumo!$Y$3:$Y$862)</f>
        <v>0</v>
      </c>
      <c r="AW844" s="281">
        <f>tabItens[[#This Row],[QTDE ATUAL]] + tabItens[[#This Row],[RC QTDE]] + tabItens[[#This Row],[AF SALDO]] + tabItens[[#This Row],[Recentes]]</f>
        <v>96</v>
      </c>
      <c r="AX844" s="309">
        <v>2</v>
      </c>
      <c r="AY844" s="309">
        <v>4</v>
      </c>
      <c r="AZ844" s="309">
        <f>IF(ISBLANK(tabItens[[#This Row],[CÓDIGO]]),"",tabItens[[#This Row],[PontoMês]] * (AZ$2+tabItens[[#This Row],[PontoQtM]]))</f>
        <v>8</v>
      </c>
      <c r="BA844" s="308">
        <f>tabItens[[#This Row],[PontoPed]] - tabItens[[#This Row],[Saldo]] + (1/10)</f>
        <v>-87.9</v>
      </c>
      <c r="BB844" s="308">
        <f xml:space="preserve"> tabItens[[#This Row],[PontoMês]] * BB$2 - tabItens[[#This Row],[QTDE ATUAL]] - (1/10)</f>
        <v>-94.1</v>
      </c>
      <c r="BC844" s="310">
        <f>IF( tabItens[[#This Row],[PontoPed]]&gt;0, IF(tabItens[[#This Row],[PontoPed]]&lt;1, 1, IF( tabItens[[#This Row],[Saldo]]&gt;tabItens[[#This Row],[PontoPed]], 0, (tabItens[[#This Row],[PontoPed]]-tabItens[[#This Row],[Saldo]])/tabItens[[#This Row],[PontoPed]] ) ), 0 )</f>
        <v>0</v>
      </c>
      <c r="BD844" s="311">
        <f>ROUNDDOWN(IF( OR( AND(tabItens[[#This Row],[PontoPed]]&lt;tabItens[[#This Row],[Saldo]],tabItens[[#This Row],[Saldo]]&gt;0), tabItens[[#This Row],[PontoPed]]=0), 99, IF(AND(tabItens[[#This Row],[Saldo]]=0,tabItens[[#This Row],[PontoPed]]&gt;0), 0, (1-tabItens[[#This Row],[PctAb]])*10 ) ),0)</f>
        <v>99</v>
      </c>
      <c r="BE844" s="312">
        <f>MAX(ROUNDDOWN( IF(tabItens[[#This Row],[Abaixo]] &gt; 0,   tabItens[[#This Row],[Abaixo]] + (tabItens[[#This Row],[PontoMês]] * IF( OR( ISBLANK(tabItens[[#This Row],[ATA Nº/ANO]]), tabItens[[#This Row],[ATA Nº/ANO]] = ""),BE$2,BE$1)),0),0),0)</f>
        <v>0</v>
      </c>
      <c r="BF84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4" s="313">
        <f>SUMIF(Consumo!$C$3:$C$862,tabItens[[#This Row],[CÓDIGO]],Consumo!$E$3:$E$862)</f>
        <v>0</v>
      </c>
      <c r="BH844" s="314">
        <f>IF(AND(tabItens[[#This Row],[Pend]] &gt; 0,tabItens[[#This Row],[Consumo]] &lt;&gt; 0), tabItens[[#This Row],[Pend]] / tabItens[[#This Row],[Consumo]], 0 )</f>
        <v>0</v>
      </c>
      <c r="BI844" s="313"/>
      <c r="BJ844" s="313"/>
      <c r="BK844" s="315" t="s">
        <v>907</v>
      </c>
    </row>
    <row r="845" spans="1:63" x14ac:dyDescent="0.3">
      <c r="A845" s="336">
        <v>36031</v>
      </c>
      <c r="B845" s="277" t="s">
        <v>1304</v>
      </c>
      <c r="C845" s="337" t="s">
        <v>1305</v>
      </c>
      <c r="D845" s="338">
        <v>12.4</v>
      </c>
      <c r="E845" s="339"/>
      <c r="F845" s="339"/>
      <c r="G845" s="339" t="s">
        <v>892</v>
      </c>
      <c r="H845" s="281">
        <v>2616</v>
      </c>
      <c r="I845" s="340">
        <v>103003</v>
      </c>
      <c r="J845" s="341">
        <v>12.4</v>
      </c>
      <c r="K845" s="342">
        <v>38</v>
      </c>
      <c r="L845" s="285">
        <f>IF(tabItens[[#This Row],[Média]] &gt; 0, tabItens[[#This Row],[QTDE ATUAL]] / tabItens[[#This Row],[Média]],999.9)</f>
        <v>896.91428571428571</v>
      </c>
      <c r="M845" s="286">
        <v>0</v>
      </c>
      <c r="N845" s="287">
        <f>tabItens[[#This Row],[VALOR UNIT.]] * tabItens[[#This Row],[LC]]</f>
        <v>0</v>
      </c>
      <c r="O845" s="344"/>
      <c r="P845" s="289"/>
      <c r="Q845" s="345"/>
      <c r="R845" s="343"/>
      <c r="S845" s="346"/>
      <c r="T845" s="292">
        <f>ROUNDDOWN(IFERROR(tabItens[[#This Row],[ATA DT.VALID.]] - $D$1,0) / 30,0)</f>
        <v>-1507</v>
      </c>
      <c r="U845" s="277" t="s">
        <v>1033</v>
      </c>
      <c r="V845" s="293">
        <v>1</v>
      </c>
      <c r="W845" s="294" t="s">
        <v>906</v>
      </c>
      <c r="X845" s="295">
        <v>67</v>
      </c>
      <c r="Y845" s="296">
        <v>6</v>
      </c>
      <c r="Z845" s="297"/>
      <c r="AA845" s="298"/>
      <c r="AB845" s="299"/>
      <c r="AC845" s="299"/>
      <c r="AD845" s="298"/>
      <c r="AE845" s="299"/>
      <c r="AF845" s="292"/>
      <c r="AG845" s="300" t="s">
        <v>904</v>
      </c>
      <c r="AH845" s="301"/>
      <c r="AI845" s="292">
        <v>14</v>
      </c>
      <c r="AJ845" s="301">
        <v>43847</v>
      </c>
      <c r="AK845" s="301" t="s">
        <v>892</v>
      </c>
      <c r="AL845" s="301">
        <v>45175</v>
      </c>
      <c r="AM845" s="346"/>
      <c r="AN845" s="339"/>
      <c r="AO845" s="302" t="str">
        <f>_xlfn.IFNA(IF(VLOOKUP(tabItens[[#This Row],[CÓDIGO]],tabExcluirDoEstoque[#Data],1,FALSE),"sim",""),"")</f>
        <v/>
      </c>
      <c r="AP845" s="303" t="str">
        <f ca="1">IF(OR(ISBLANK(tabItens[[#This Row],[ATA DT.VALID.]]),tabItens[[#This Row],[ATA DT.VALID.]]="",tabItens[[#This Row],[ATA DT.VALID.]]=" "),"",IF(TYPE(tabItens[[#This Row],[ATA DT.VALID.]])=1,ROUNDUP((tabItens[[#This Row],[ATA DT.VALID.]]-TODAY())/7,0),""))</f>
        <v/>
      </c>
      <c r="AQ845" s="304"/>
      <c r="AR845" s="305" t="str">
        <f>IF(ISBLANK(tabItens[[#This Row],[CÓDIGO]]),"",IFERROR(VLOOKUP(tabItens[[#This Row],[CÓDIGO]],Consumo!$C$3:$AC$862,26,FALSE),0))</f>
        <v>09.2023</v>
      </c>
      <c r="AS845" s="306">
        <f>SUMIF(Consumo!$C$3:$C$862,tabItens[[#This Row],[CÓDIGO]],Consumo!$N$3:$N$862) + SUMIF(Consumo!$C$3:$C$862,tabItens[[#This Row],[CÓDIGO]],Consumo!$O$3:$O$862) + SUMIF(Consumo!$C$3:$C$862,tabItens[[#This Row],[CÓDIGO]],Consumo!$P$3:$P$862) + SUMIF(Consumo!$C$3:$C$862,tabItens[[#This Row],[CÓDIGO]],Consumo!$Q$3:$Q$862)</f>
        <v>20</v>
      </c>
      <c r="AT845" s="306">
        <f>SUMIF(Consumo!$C$3:$C$862,tabItens[[#This Row],[CÓDIGO]],Consumo!$Z$3:$Z$862)</f>
        <v>40</v>
      </c>
      <c r="AU845" s="307">
        <f>SUMIF(Consumo!$C$3:$C$862,tabItens[[#This Row],[CÓDIGO]],Consumo!$AA$3:$AA$862)</f>
        <v>20</v>
      </c>
      <c r="AV845" s="308">
        <f>SUMIF(Consumo!$C$3:$C$862,tabItens[[#This Row],[CÓDIGO]],Consumo!$Y$3:$Y$862)</f>
        <v>2.9166666666666665</v>
      </c>
      <c r="AW845" s="281">
        <f>tabItens[[#This Row],[QTDE ATUAL]] + tabItens[[#This Row],[RC QTDE]] + tabItens[[#This Row],[AF SALDO]] + tabItens[[#This Row],[Recentes]]</f>
        <v>2616</v>
      </c>
      <c r="AX845" s="309">
        <v>107</v>
      </c>
      <c r="AY845" s="309">
        <v>4</v>
      </c>
      <c r="AZ845" s="309">
        <f>IF(ISBLANK(tabItens[[#This Row],[CÓDIGO]]),"",tabItens[[#This Row],[PontoMês]] * (AZ$2+tabItens[[#This Row],[PontoQtM]]))</f>
        <v>428</v>
      </c>
      <c r="BA845" s="308">
        <f>tabItens[[#This Row],[PontoPed]] - tabItens[[#This Row],[Saldo]] + (1/10)</f>
        <v>-2187.9</v>
      </c>
      <c r="BB845" s="308">
        <f xml:space="preserve"> tabItens[[#This Row],[PontoMês]] * BB$2 - tabItens[[#This Row],[QTDE ATUAL]] - (1/10)</f>
        <v>-2509.1</v>
      </c>
      <c r="BC845" s="310">
        <f>IF( tabItens[[#This Row],[PontoPed]]&gt;0, IF(tabItens[[#This Row],[PontoPed]]&lt;1, 1, IF( tabItens[[#This Row],[Saldo]]&gt;tabItens[[#This Row],[PontoPed]], 0, (tabItens[[#This Row],[PontoPed]]-tabItens[[#This Row],[Saldo]])/tabItens[[#This Row],[PontoPed]] ) ), 0 )</f>
        <v>0</v>
      </c>
      <c r="BD845" s="311">
        <f>ROUNDDOWN(IF( OR( AND(tabItens[[#This Row],[PontoPed]]&lt;tabItens[[#This Row],[Saldo]],tabItens[[#This Row],[Saldo]]&gt;0), tabItens[[#This Row],[PontoPed]]=0), 99, IF(AND(tabItens[[#This Row],[Saldo]]=0,tabItens[[#This Row],[PontoPed]]&gt;0), 0, (1-tabItens[[#This Row],[PctAb]])*10 ) ),0)</f>
        <v>99</v>
      </c>
      <c r="BE845" s="312">
        <f>MAX(ROUNDDOWN( IF(tabItens[[#This Row],[Abaixo]] &gt; 0,   tabItens[[#This Row],[Abaixo]] + (tabItens[[#This Row],[PontoMês]] * IF( OR( ISBLANK(tabItens[[#This Row],[ATA Nº/ANO]]), tabItens[[#This Row],[ATA Nº/ANO]] = ""),BE$2,BE$1)),0),0),0)</f>
        <v>0</v>
      </c>
      <c r="BF84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5" s="313">
        <f>SUMIF(Consumo!$C$3:$C$862,tabItens[[#This Row],[CÓDIGO]],Consumo!$E$3:$E$862)</f>
        <v>0</v>
      </c>
      <c r="BH845" s="314">
        <f>IF(AND(tabItens[[#This Row],[Pend]] &gt; 0,tabItens[[#This Row],[Consumo]] &lt;&gt; 0), tabItens[[#This Row],[Pend]] / tabItens[[#This Row],[Consumo]], 0 )</f>
        <v>0</v>
      </c>
      <c r="BI845" s="313"/>
      <c r="BJ845" s="313"/>
      <c r="BK845" s="315" t="s">
        <v>907</v>
      </c>
    </row>
    <row r="846" spans="1:63" x14ac:dyDescent="0.3">
      <c r="A846" s="336">
        <v>49858</v>
      </c>
      <c r="B846" s="277" t="s">
        <v>1337</v>
      </c>
      <c r="C846" s="337" t="s">
        <v>1305</v>
      </c>
      <c r="D846" s="338">
        <v>2.0499999999999998</v>
      </c>
      <c r="E846" s="339"/>
      <c r="F846" s="339"/>
      <c r="G846" s="339" t="s">
        <v>892</v>
      </c>
      <c r="H846" s="281">
        <v>185</v>
      </c>
      <c r="I846" s="340">
        <v>103003</v>
      </c>
      <c r="J846" s="341">
        <v>2.0499999999999998</v>
      </c>
      <c r="K846" s="342">
        <v>10</v>
      </c>
      <c r="L846" s="285">
        <f>IF(tabItens[[#This Row],[Média]] &gt; 0, tabItens[[#This Row],[QTDE ATUAL]] / tabItens[[#This Row],[Média]],999.9)</f>
        <v>370</v>
      </c>
      <c r="M846" s="286">
        <v>0</v>
      </c>
      <c r="N846" s="287">
        <f>tabItens[[#This Row],[VALOR UNIT.]] * tabItens[[#This Row],[LC]]</f>
        <v>0</v>
      </c>
      <c r="O846" s="344"/>
      <c r="P846" s="289"/>
      <c r="Q846" s="345"/>
      <c r="R846" s="343"/>
      <c r="S846" s="346"/>
      <c r="T846" s="292">
        <f>ROUNDDOWN(IFERROR(tabItens[[#This Row],[ATA DT.VALID.]] - $D$1,0) / 30,0)</f>
        <v>-1507</v>
      </c>
      <c r="U846" s="277" t="s">
        <v>1033</v>
      </c>
      <c r="V846" s="293">
        <v>1</v>
      </c>
      <c r="W846" s="294" t="s">
        <v>906</v>
      </c>
      <c r="X846" s="295">
        <v>67</v>
      </c>
      <c r="Y846" s="296">
        <v>6</v>
      </c>
      <c r="Z846" s="297"/>
      <c r="AA846" s="298"/>
      <c r="AB846" s="299"/>
      <c r="AC846" s="299"/>
      <c r="AD846" s="298"/>
      <c r="AE846" s="299"/>
      <c r="AF846" s="292"/>
      <c r="AG846" s="300" t="s">
        <v>904</v>
      </c>
      <c r="AH846" s="301"/>
      <c r="AI846" s="292">
        <v>4</v>
      </c>
      <c r="AJ846" s="301">
        <v>41556</v>
      </c>
      <c r="AK846" s="301" t="s">
        <v>892</v>
      </c>
      <c r="AL846" s="301">
        <v>42041</v>
      </c>
      <c r="AM846" s="346"/>
      <c r="AN846" s="339"/>
      <c r="AO846" s="302" t="str">
        <f>_xlfn.IFNA(IF(VLOOKUP(tabItens[[#This Row],[CÓDIGO]],tabExcluirDoEstoque[#Data],1,FALSE),"sim",""),"")</f>
        <v/>
      </c>
      <c r="AP846" s="303" t="str">
        <f ca="1">IF(OR(ISBLANK(tabItens[[#This Row],[ATA DT.VALID.]]),tabItens[[#This Row],[ATA DT.VALID.]]="",tabItens[[#This Row],[ATA DT.VALID.]]=" "),"",IF(TYPE(tabItens[[#This Row],[ATA DT.VALID.]])=1,ROUNDUP((tabItens[[#This Row],[ATA DT.VALID.]]-TODAY())/7,0),""))</f>
        <v/>
      </c>
      <c r="AQ846" s="304"/>
      <c r="AR846" s="305" t="str">
        <f>IF(ISBLANK(tabItens[[#This Row],[CÓDIGO]]),"",IFERROR(VLOOKUP(tabItens[[#This Row],[CÓDIGO]],Consumo!$C$3:$AC$862,26,FALSE),0))</f>
        <v>05.2023</v>
      </c>
      <c r="AS846" s="306">
        <f>SUMIF(Consumo!$C$3:$C$862,tabItens[[#This Row],[CÓDIGO]],Consumo!$N$3:$N$862) + SUMIF(Consumo!$C$3:$C$862,tabItens[[#This Row],[CÓDIGO]],Consumo!$O$3:$O$862) + SUMIF(Consumo!$C$3:$C$862,tabItens[[#This Row],[CÓDIGO]],Consumo!$P$3:$P$862) + SUMIF(Consumo!$C$3:$C$862,tabItens[[#This Row],[CÓDIGO]],Consumo!$Q$3:$Q$862)</f>
        <v>0</v>
      </c>
      <c r="AT846" s="306">
        <f>SUMIF(Consumo!$C$3:$C$862,tabItens[[#This Row],[CÓDIGO]],Consumo!$Z$3:$Z$862)</f>
        <v>10</v>
      </c>
      <c r="AU846" s="307">
        <f>SUMIF(Consumo!$C$3:$C$862,tabItens[[#This Row],[CÓDIGO]],Consumo!$AA$3:$AA$862)</f>
        <v>10</v>
      </c>
      <c r="AV846" s="308">
        <f>SUMIF(Consumo!$C$3:$C$862,tabItens[[#This Row],[CÓDIGO]],Consumo!$Y$3:$Y$862)</f>
        <v>0.5</v>
      </c>
      <c r="AW846" s="281">
        <f>tabItens[[#This Row],[QTDE ATUAL]] + tabItens[[#This Row],[RC QTDE]] + tabItens[[#This Row],[AF SALDO]] + tabItens[[#This Row],[Recentes]]</f>
        <v>185</v>
      </c>
      <c r="AX846" s="309">
        <v>1</v>
      </c>
      <c r="AY846" s="309">
        <v>4</v>
      </c>
      <c r="AZ846" s="309">
        <f>IF(ISBLANK(tabItens[[#This Row],[CÓDIGO]]),"",tabItens[[#This Row],[PontoMês]] * (AZ$2+tabItens[[#This Row],[PontoQtM]]))</f>
        <v>4</v>
      </c>
      <c r="BA846" s="308">
        <f>tabItens[[#This Row],[PontoPed]] - tabItens[[#This Row],[Saldo]] + (1/10)</f>
        <v>-180.9</v>
      </c>
      <c r="BB846" s="308">
        <f xml:space="preserve"> tabItens[[#This Row],[PontoMês]] * BB$2 - tabItens[[#This Row],[QTDE ATUAL]] - (1/10)</f>
        <v>-184.1</v>
      </c>
      <c r="BC846" s="310">
        <f>IF( tabItens[[#This Row],[PontoPed]]&gt;0, IF(tabItens[[#This Row],[PontoPed]]&lt;1, 1, IF( tabItens[[#This Row],[Saldo]]&gt;tabItens[[#This Row],[PontoPed]], 0, (tabItens[[#This Row],[PontoPed]]-tabItens[[#This Row],[Saldo]])/tabItens[[#This Row],[PontoPed]] ) ), 0 )</f>
        <v>0</v>
      </c>
      <c r="BD846" s="311">
        <f>ROUNDDOWN(IF( OR( AND(tabItens[[#This Row],[PontoPed]]&lt;tabItens[[#This Row],[Saldo]],tabItens[[#This Row],[Saldo]]&gt;0), tabItens[[#This Row],[PontoPed]]=0), 99, IF(AND(tabItens[[#This Row],[Saldo]]=0,tabItens[[#This Row],[PontoPed]]&gt;0), 0, (1-tabItens[[#This Row],[PctAb]])*10 ) ),0)</f>
        <v>99</v>
      </c>
      <c r="BE846" s="312">
        <f>MAX(ROUNDDOWN( IF(tabItens[[#This Row],[Abaixo]] &gt; 0,   tabItens[[#This Row],[Abaixo]] + (tabItens[[#This Row],[PontoMês]] * IF( OR( ISBLANK(tabItens[[#This Row],[ATA Nº/ANO]]), tabItens[[#This Row],[ATA Nº/ANO]] = ""),BE$2,BE$1)),0),0),0)</f>
        <v>0</v>
      </c>
      <c r="BF84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6" s="313">
        <f>SUMIF(Consumo!$C$3:$C$862,tabItens[[#This Row],[CÓDIGO]],Consumo!$E$3:$E$862)</f>
        <v>0</v>
      </c>
      <c r="BH846" s="314">
        <f>IF(AND(tabItens[[#This Row],[Pend]] &gt; 0,tabItens[[#This Row],[Consumo]] &lt;&gt; 0), tabItens[[#This Row],[Pend]] / tabItens[[#This Row],[Consumo]], 0 )</f>
        <v>0</v>
      </c>
      <c r="BI846" s="313"/>
      <c r="BJ846" s="313"/>
      <c r="BK846" s="315" t="s">
        <v>907</v>
      </c>
    </row>
    <row r="847" spans="1:63" x14ac:dyDescent="0.3">
      <c r="A847" s="336">
        <v>20554</v>
      </c>
      <c r="B847" s="277" t="s">
        <v>1209</v>
      </c>
      <c r="C847" s="337" t="s">
        <v>264</v>
      </c>
      <c r="D847" s="338">
        <v>0.13</v>
      </c>
      <c r="E847" s="339"/>
      <c r="F847" s="339"/>
      <c r="G847" s="339" t="s">
        <v>892</v>
      </c>
      <c r="H847" s="281">
        <v>12260</v>
      </c>
      <c r="I847" s="340">
        <v>103003</v>
      </c>
      <c r="J847" s="341">
        <v>0.13</v>
      </c>
      <c r="K847" s="342">
        <v>7010</v>
      </c>
      <c r="L847" s="285">
        <f>IF(tabItens[[#This Row],[Média]] &gt; 0, tabItens[[#This Row],[QTDE ATUAL]] / tabItens[[#This Row],[Média]],999.9)</f>
        <v>16.580637890228786</v>
      </c>
      <c r="M847" s="286">
        <v>0</v>
      </c>
      <c r="N847" s="287">
        <f>tabItens[[#This Row],[VALOR UNIT.]] * tabItens[[#This Row],[LC]]</f>
        <v>0</v>
      </c>
      <c r="O847" s="344"/>
      <c r="P847" s="289"/>
      <c r="Q847" s="345"/>
      <c r="R847" s="343"/>
      <c r="S847" s="346"/>
      <c r="T847" s="292">
        <f>ROUNDDOWN(IFERROR(tabItens[[#This Row],[ATA DT.VALID.]] - $D$1,0) / 30,0)</f>
        <v>-1507</v>
      </c>
      <c r="U847" s="277" t="s">
        <v>1210</v>
      </c>
      <c r="V847" s="293">
        <v>1</v>
      </c>
      <c r="W847" s="294" t="s">
        <v>2106</v>
      </c>
      <c r="X847" s="295">
        <v>67</v>
      </c>
      <c r="Y847" s="296">
        <v>7</v>
      </c>
      <c r="Z847" s="297"/>
      <c r="AA847" s="298"/>
      <c r="AB847" s="299"/>
      <c r="AC847" s="299"/>
      <c r="AD847" s="298"/>
      <c r="AE847" s="299"/>
      <c r="AF847" s="292"/>
      <c r="AG847" s="300" t="s">
        <v>904</v>
      </c>
      <c r="AH847" s="301"/>
      <c r="AI847" s="292">
        <v>3310</v>
      </c>
      <c r="AJ847" s="301">
        <v>45201</v>
      </c>
      <c r="AK847" s="301" t="s">
        <v>892</v>
      </c>
      <c r="AL847" s="301">
        <v>45189</v>
      </c>
      <c r="AM847" s="346"/>
      <c r="AN847" s="339"/>
      <c r="AO847" s="302" t="str">
        <f>_xlfn.IFNA(IF(VLOOKUP(tabItens[[#This Row],[CÓDIGO]],tabExcluirDoEstoque[#Data],1,FALSE),"sim",""),"")</f>
        <v/>
      </c>
      <c r="AP847" s="303" t="str">
        <f ca="1">IF(OR(ISBLANK(tabItens[[#This Row],[ATA DT.VALID.]]),tabItens[[#This Row],[ATA DT.VALID.]]="",tabItens[[#This Row],[ATA DT.VALID.]]=" "),"",IF(TYPE(tabItens[[#This Row],[ATA DT.VALID.]])=1,ROUNDUP((tabItens[[#This Row],[ATA DT.VALID.]]-TODAY())/7,0),""))</f>
        <v/>
      </c>
      <c r="AQ847" s="304"/>
      <c r="AR847" s="305" t="str">
        <f>IF(ISBLANK(tabItens[[#This Row],[CÓDIGO]]),"",IFERROR(VLOOKUP(tabItens[[#This Row],[CÓDIGO]],Consumo!$C$3:$AC$862,26,FALSE),0))</f>
        <v>09.2023</v>
      </c>
      <c r="AS847" s="306">
        <f>SUMIF(Consumo!$C$3:$C$862,tabItens[[#This Row],[CÓDIGO]],Consumo!$N$3:$N$862) + SUMIF(Consumo!$C$3:$C$862,tabItens[[#This Row],[CÓDIGO]],Consumo!$O$3:$O$862) + SUMIF(Consumo!$C$3:$C$862,tabItens[[#This Row],[CÓDIGO]],Consumo!$P$3:$P$862) + SUMIF(Consumo!$C$3:$C$862,tabItens[[#This Row],[CÓDIGO]],Consumo!$Q$3:$Q$862)</f>
        <v>1630</v>
      </c>
      <c r="AT847" s="306">
        <f>SUMIF(Consumo!$C$3:$C$862,tabItens[[#This Row],[CÓDIGO]],Consumo!$Z$3:$Z$862)</f>
        <v>9040</v>
      </c>
      <c r="AU847" s="307">
        <f>SUMIF(Consumo!$C$3:$C$862,tabItens[[#This Row],[CÓDIGO]],Consumo!$AA$3:$AA$862)</f>
        <v>2100</v>
      </c>
      <c r="AV847" s="308">
        <f>SUMIF(Consumo!$C$3:$C$862,tabItens[[#This Row],[CÓDIGO]],Consumo!$Y$3:$Y$862)</f>
        <v>739.41666666666663</v>
      </c>
      <c r="AW847" s="281">
        <f>tabItens[[#This Row],[QTDE ATUAL]] + tabItens[[#This Row],[RC QTDE]] + tabItens[[#This Row],[AF SALDO]] + tabItens[[#This Row],[Recentes]]</f>
        <v>12260</v>
      </c>
      <c r="AX847" s="309">
        <v>1321</v>
      </c>
      <c r="AY847" s="309">
        <v>4</v>
      </c>
      <c r="AZ847" s="309">
        <f>IF(ISBLANK(tabItens[[#This Row],[CÓDIGO]]),"",tabItens[[#This Row],[PontoMês]] * (AZ$2+tabItens[[#This Row],[PontoQtM]]))</f>
        <v>5284</v>
      </c>
      <c r="BA847" s="308">
        <f>tabItens[[#This Row],[PontoPed]] - tabItens[[#This Row],[Saldo]] + (1/10)</f>
        <v>-6975.9</v>
      </c>
      <c r="BB847" s="308">
        <f xml:space="preserve"> tabItens[[#This Row],[PontoMês]] * BB$2 - tabItens[[#This Row],[QTDE ATUAL]] - (1/10)</f>
        <v>-10939.1</v>
      </c>
      <c r="BC847" s="310">
        <f>IF( tabItens[[#This Row],[PontoPed]]&gt;0, IF(tabItens[[#This Row],[PontoPed]]&lt;1, 1, IF( tabItens[[#This Row],[Saldo]]&gt;tabItens[[#This Row],[PontoPed]], 0, (tabItens[[#This Row],[PontoPed]]-tabItens[[#This Row],[Saldo]])/tabItens[[#This Row],[PontoPed]] ) ), 0 )</f>
        <v>0</v>
      </c>
      <c r="BD847" s="311">
        <f>ROUNDDOWN(IF( OR( AND(tabItens[[#This Row],[PontoPed]]&lt;tabItens[[#This Row],[Saldo]],tabItens[[#This Row],[Saldo]]&gt;0), tabItens[[#This Row],[PontoPed]]=0), 99, IF(AND(tabItens[[#This Row],[Saldo]]=0,tabItens[[#This Row],[PontoPed]]&gt;0), 0, (1-tabItens[[#This Row],[PctAb]])*10 ) ),0)</f>
        <v>99</v>
      </c>
      <c r="BE847" s="312">
        <f>MAX(ROUNDDOWN( IF(tabItens[[#This Row],[Abaixo]] &gt; 0,   tabItens[[#This Row],[Abaixo]] + (tabItens[[#This Row],[PontoMês]] * IF( OR( ISBLANK(tabItens[[#This Row],[ATA Nº/ANO]]), tabItens[[#This Row],[ATA Nº/ANO]] = ""),BE$2,BE$1)),0),0),0)</f>
        <v>0</v>
      </c>
      <c r="BF84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7" s="313">
        <f>SUMIF(Consumo!$C$3:$C$862,tabItens[[#This Row],[CÓDIGO]],Consumo!$E$3:$E$862)</f>
        <v>50</v>
      </c>
      <c r="BH847" s="314">
        <f>IF(AND(tabItens[[#This Row],[Pend]] &gt; 0,tabItens[[#This Row],[Consumo]] &lt;&gt; 0), tabItens[[#This Row],[Pend]] / tabItens[[#This Row],[Consumo]], 0 )</f>
        <v>5.5309734513274336E-3</v>
      </c>
      <c r="BI847" s="313"/>
      <c r="BJ847" s="313"/>
      <c r="BK847" s="315" t="s">
        <v>907</v>
      </c>
    </row>
    <row r="848" spans="1:63" x14ac:dyDescent="0.3">
      <c r="A848" s="336">
        <v>20558</v>
      </c>
      <c r="B848" s="277" t="s">
        <v>1211</v>
      </c>
      <c r="C848" s="337" t="s">
        <v>264</v>
      </c>
      <c r="D848" s="338">
        <v>0.08</v>
      </c>
      <c r="E848" s="339"/>
      <c r="F848" s="339"/>
      <c r="G848" s="339" t="s">
        <v>892</v>
      </c>
      <c r="H848" s="281">
        <v>9000</v>
      </c>
      <c r="I848" s="340">
        <v>103003</v>
      </c>
      <c r="J848" s="341">
        <v>0.08</v>
      </c>
      <c r="K848" s="342">
        <v>7405</v>
      </c>
      <c r="L848" s="285">
        <f>IF(tabItens[[#This Row],[Média]] &gt; 0, tabItens[[#This Row],[QTDE ATUAL]] / tabItens[[#This Row],[Média]],999.9)</f>
        <v>10.713222894554111</v>
      </c>
      <c r="M848" s="286">
        <v>0</v>
      </c>
      <c r="N848" s="287">
        <f>tabItens[[#This Row],[VALOR UNIT.]] * tabItens[[#This Row],[LC]]</f>
        <v>0</v>
      </c>
      <c r="O848" s="344"/>
      <c r="P848" s="289"/>
      <c r="Q848" s="345"/>
      <c r="R848" s="343"/>
      <c r="S848" s="346"/>
      <c r="T848" s="292">
        <f>ROUNDDOWN(IFERROR(tabItens[[#This Row],[ATA DT.VALID.]] - $D$1,0) / 30,0)</f>
        <v>-1507</v>
      </c>
      <c r="U848" s="277" t="s">
        <v>1210</v>
      </c>
      <c r="V848" s="293">
        <v>1</v>
      </c>
      <c r="W848" s="294" t="s">
        <v>2106</v>
      </c>
      <c r="X848" s="295">
        <v>67</v>
      </c>
      <c r="Y848" s="296">
        <v>7</v>
      </c>
      <c r="Z848" s="297"/>
      <c r="AA848" s="298"/>
      <c r="AB848" s="299"/>
      <c r="AC848" s="299"/>
      <c r="AD848" s="298"/>
      <c r="AE848" s="299"/>
      <c r="AF848" s="292"/>
      <c r="AG848" s="300" t="s">
        <v>904</v>
      </c>
      <c r="AH848" s="301"/>
      <c r="AI848" s="292">
        <v>2810</v>
      </c>
      <c r="AJ848" s="301">
        <v>45201</v>
      </c>
      <c r="AK848" s="301" t="s">
        <v>892</v>
      </c>
      <c r="AL848" s="301">
        <v>45189</v>
      </c>
      <c r="AM848" s="346"/>
      <c r="AN848" s="339"/>
      <c r="AO848" s="302" t="str">
        <f>_xlfn.IFNA(IF(VLOOKUP(tabItens[[#This Row],[CÓDIGO]],tabExcluirDoEstoque[#Data],1,FALSE),"sim",""),"")</f>
        <v/>
      </c>
      <c r="AP848" s="303" t="str">
        <f ca="1">IF(OR(ISBLANK(tabItens[[#This Row],[ATA DT.VALID.]]),tabItens[[#This Row],[ATA DT.VALID.]]="",tabItens[[#This Row],[ATA DT.VALID.]]=" "),"",IF(TYPE(tabItens[[#This Row],[ATA DT.VALID.]])=1,ROUNDUP((tabItens[[#This Row],[ATA DT.VALID.]]-TODAY())/7,0),""))</f>
        <v/>
      </c>
      <c r="AQ848" s="304"/>
      <c r="AR848" s="305" t="str">
        <f>IF(ISBLANK(tabItens[[#This Row],[CÓDIGO]]),"",IFERROR(VLOOKUP(tabItens[[#This Row],[CÓDIGO]],Consumo!$C$3:$AC$862,26,FALSE),0))</f>
        <v>09.2023</v>
      </c>
      <c r="AS848" s="306">
        <f>SUMIF(Consumo!$C$3:$C$862,tabItens[[#This Row],[CÓDIGO]],Consumo!$N$3:$N$862) + SUMIF(Consumo!$C$3:$C$862,tabItens[[#This Row],[CÓDIGO]],Consumo!$O$3:$O$862) + SUMIF(Consumo!$C$3:$C$862,tabItens[[#This Row],[CÓDIGO]],Consumo!$P$3:$P$862) + SUMIF(Consumo!$C$3:$C$862,tabItens[[#This Row],[CÓDIGO]],Consumo!$Q$3:$Q$862)</f>
        <v>627</v>
      </c>
      <c r="AT848" s="306">
        <f>SUMIF(Consumo!$C$3:$C$862,tabItens[[#This Row],[CÓDIGO]],Consumo!$Z$3:$Z$862)</f>
        <v>10160</v>
      </c>
      <c r="AU848" s="307">
        <f>SUMIF(Consumo!$C$3:$C$862,tabItens[[#This Row],[CÓDIGO]],Consumo!$AA$3:$AA$862)</f>
        <v>2400</v>
      </c>
      <c r="AV848" s="308">
        <f>SUMIF(Consumo!$C$3:$C$862,tabItens[[#This Row],[CÓDIGO]],Consumo!$Y$3:$Y$862)</f>
        <v>840.08333333333337</v>
      </c>
      <c r="AW848" s="281">
        <f>tabItens[[#This Row],[QTDE ATUAL]] + tabItens[[#This Row],[RC QTDE]] + tabItens[[#This Row],[AF SALDO]] + tabItens[[#This Row],[Recentes]]</f>
        <v>9000</v>
      </c>
      <c r="AX848" s="309">
        <v>650</v>
      </c>
      <c r="AY848" s="309">
        <v>4</v>
      </c>
      <c r="AZ848" s="309">
        <f>IF(ISBLANK(tabItens[[#This Row],[CÓDIGO]]),"",tabItens[[#This Row],[PontoMês]] * (AZ$2+tabItens[[#This Row],[PontoQtM]]))</f>
        <v>2600</v>
      </c>
      <c r="BA848" s="308">
        <f>tabItens[[#This Row],[PontoPed]] - tabItens[[#This Row],[Saldo]] + (1/10)</f>
        <v>-6399.9</v>
      </c>
      <c r="BB848" s="308">
        <f xml:space="preserve"> tabItens[[#This Row],[PontoMês]] * BB$2 - tabItens[[#This Row],[QTDE ATUAL]] - (1/10)</f>
        <v>-8350.1</v>
      </c>
      <c r="BC848" s="310">
        <f>IF( tabItens[[#This Row],[PontoPed]]&gt;0, IF(tabItens[[#This Row],[PontoPed]]&lt;1, 1, IF( tabItens[[#This Row],[Saldo]]&gt;tabItens[[#This Row],[PontoPed]], 0, (tabItens[[#This Row],[PontoPed]]-tabItens[[#This Row],[Saldo]])/tabItens[[#This Row],[PontoPed]] ) ), 0 )</f>
        <v>0</v>
      </c>
      <c r="BD848" s="311">
        <f>ROUNDDOWN(IF( OR( AND(tabItens[[#This Row],[PontoPed]]&lt;tabItens[[#This Row],[Saldo]],tabItens[[#This Row],[Saldo]]&gt;0), tabItens[[#This Row],[PontoPed]]=0), 99, IF(AND(tabItens[[#This Row],[Saldo]]=0,tabItens[[#This Row],[PontoPed]]&gt;0), 0, (1-tabItens[[#This Row],[PctAb]])*10 ) ),0)</f>
        <v>99</v>
      </c>
      <c r="BE848" s="312">
        <f>MAX(ROUNDDOWN( IF(tabItens[[#This Row],[Abaixo]] &gt; 0,   tabItens[[#This Row],[Abaixo]] + (tabItens[[#This Row],[PontoMês]] * IF( OR( ISBLANK(tabItens[[#This Row],[ATA Nº/ANO]]), tabItens[[#This Row],[ATA Nº/ANO]] = ""),BE$2,BE$1)),0),0),0)</f>
        <v>0</v>
      </c>
      <c r="BF84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8" s="313">
        <f>SUMIF(Consumo!$C$3:$C$862,tabItens[[#This Row],[CÓDIGO]],Consumo!$E$3:$E$862)</f>
        <v>1728</v>
      </c>
      <c r="BH848" s="314">
        <f>IF(AND(tabItens[[#This Row],[Pend]] &gt; 0,tabItens[[#This Row],[Consumo]] &lt;&gt; 0), tabItens[[#This Row],[Pend]] / tabItens[[#This Row],[Consumo]], 0 )</f>
        <v>0.17007874015748031</v>
      </c>
      <c r="BI848" s="313"/>
      <c r="BJ848" s="313"/>
      <c r="BK848" s="315" t="s">
        <v>907</v>
      </c>
    </row>
    <row r="849" spans="1:63" x14ac:dyDescent="0.3">
      <c r="A849" s="336">
        <v>20576</v>
      </c>
      <c r="B849" s="277" t="s">
        <v>1212</v>
      </c>
      <c r="C849" s="337" t="s">
        <v>264</v>
      </c>
      <c r="D849" s="338">
        <v>0.08</v>
      </c>
      <c r="E849" s="339"/>
      <c r="F849" s="339"/>
      <c r="G849" s="339" t="s">
        <v>892</v>
      </c>
      <c r="H849" s="281">
        <v>7415</v>
      </c>
      <c r="I849" s="340">
        <v>103003</v>
      </c>
      <c r="J849" s="341">
        <v>0.08</v>
      </c>
      <c r="K849" s="342">
        <v>4800</v>
      </c>
      <c r="L849" s="285">
        <f>IF(tabItens[[#This Row],[Média]] &gt; 0, tabItens[[#This Row],[QTDE ATUAL]] / tabItens[[#This Row],[Média]],999.9)</f>
        <v>21.322789360172539</v>
      </c>
      <c r="M849" s="286">
        <v>0</v>
      </c>
      <c r="N849" s="287">
        <f>tabItens[[#This Row],[VALOR UNIT.]] * tabItens[[#This Row],[LC]]</f>
        <v>0</v>
      </c>
      <c r="O849" s="344"/>
      <c r="P849" s="289"/>
      <c r="Q849" s="345"/>
      <c r="R849" s="343"/>
      <c r="S849" s="346"/>
      <c r="T849" s="292">
        <f>ROUNDDOWN(IFERROR(tabItens[[#This Row],[ATA DT.VALID.]] - $D$1,0) / 30,0)</f>
        <v>-1507</v>
      </c>
      <c r="U849" s="277" t="s">
        <v>1210</v>
      </c>
      <c r="V849" s="293">
        <v>1</v>
      </c>
      <c r="W849" s="294" t="s">
        <v>2106</v>
      </c>
      <c r="X849" s="295">
        <v>67</v>
      </c>
      <c r="Y849" s="296">
        <v>7</v>
      </c>
      <c r="Z849" s="297"/>
      <c r="AA849" s="298"/>
      <c r="AB849" s="299"/>
      <c r="AC849" s="299"/>
      <c r="AD849" s="298"/>
      <c r="AE849" s="299"/>
      <c r="AF849" s="292"/>
      <c r="AG849" s="300" t="s">
        <v>904</v>
      </c>
      <c r="AH849" s="301"/>
      <c r="AI849" s="292">
        <v>1634</v>
      </c>
      <c r="AJ849" s="301">
        <v>44092</v>
      </c>
      <c r="AK849" s="301" t="s">
        <v>892</v>
      </c>
      <c r="AL849" s="301">
        <v>44040</v>
      </c>
      <c r="AM849" s="346"/>
      <c r="AN849" s="339"/>
      <c r="AO849" s="302" t="str">
        <f>_xlfn.IFNA(IF(VLOOKUP(tabItens[[#This Row],[CÓDIGO]],tabExcluirDoEstoque[#Data],1,FALSE),"sim",""),"")</f>
        <v/>
      </c>
      <c r="AP849" s="303" t="str">
        <f ca="1">IF(OR(ISBLANK(tabItens[[#This Row],[ATA DT.VALID.]]),tabItens[[#This Row],[ATA DT.VALID.]]="",tabItens[[#This Row],[ATA DT.VALID.]]=" "),"",IF(TYPE(tabItens[[#This Row],[ATA DT.VALID.]])=1,ROUNDUP((tabItens[[#This Row],[ATA DT.VALID.]]-TODAY())/7,0),""))</f>
        <v/>
      </c>
      <c r="AQ849" s="304"/>
      <c r="AR849" s="305" t="str">
        <f>IF(ISBLANK(tabItens[[#This Row],[CÓDIGO]]),"",IFERROR(VLOOKUP(tabItens[[#This Row],[CÓDIGO]],Consumo!$C$3:$AC$862,26,FALSE),0))</f>
        <v>05.2023</v>
      </c>
      <c r="AS849" s="306">
        <f>SUMIF(Consumo!$C$3:$C$862,tabItens[[#This Row],[CÓDIGO]],Consumo!$N$3:$N$862) + SUMIF(Consumo!$C$3:$C$862,tabItens[[#This Row],[CÓDIGO]],Consumo!$O$3:$O$862) + SUMIF(Consumo!$C$3:$C$862,tabItens[[#This Row],[CÓDIGO]],Consumo!$P$3:$P$862) + SUMIF(Consumo!$C$3:$C$862,tabItens[[#This Row],[CÓDIGO]],Consumo!$Q$3:$Q$862)</f>
        <v>0</v>
      </c>
      <c r="AT849" s="306">
        <f>SUMIF(Consumo!$C$3:$C$862,tabItens[[#This Row],[CÓDIGO]],Consumo!$Z$3:$Z$862)</f>
        <v>4900</v>
      </c>
      <c r="AU849" s="307">
        <f>SUMIF(Consumo!$C$3:$C$862,tabItens[[#This Row],[CÓDIGO]],Consumo!$AA$3:$AA$862)</f>
        <v>2650</v>
      </c>
      <c r="AV849" s="308">
        <f>SUMIF(Consumo!$C$3:$C$862,tabItens[[#This Row],[CÓDIGO]],Consumo!$Y$3:$Y$862)</f>
        <v>347.75</v>
      </c>
      <c r="AW849" s="281">
        <f>tabItens[[#This Row],[QTDE ATUAL]] + tabItens[[#This Row],[RC QTDE]] + tabItens[[#This Row],[AF SALDO]] + tabItens[[#This Row],[Recentes]]</f>
        <v>7415</v>
      </c>
      <c r="AX849" s="309">
        <v>384</v>
      </c>
      <c r="AY849" s="309">
        <v>4</v>
      </c>
      <c r="AZ849" s="309">
        <f>IF(ISBLANK(tabItens[[#This Row],[CÓDIGO]]),"",tabItens[[#This Row],[PontoMês]] * (AZ$2+tabItens[[#This Row],[PontoQtM]]))</f>
        <v>1536</v>
      </c>
      <c r="BA849" s="308">
        <f>tabItens[[#This Row],[PontoPed]] - tabItens[[#This Row],[Saldo]] + (1/10)</f>
        <v>-5878.9</v>
      </c>
      <c r="BB849" s="308">
        <f xml:space="preserve"> tabItens[[#This Row],[PontoMês]] * BB$2 - tabItens[[#This Row],[QTDE ATUAL]] - (1/10)</f>
        <v>-7031.1</v>
      </c>
      <c r="BC849" s="310">
        <f>IF( tabItens[[#This Row],[PontoPed]]&gt;0, IF(tabItens[[#This Row],[PontoPed]]&lt;1, 1, IF( tabItens[[#This Row],[Saldo]]&gt;tabItens[[#This Row],[PontoPed]], 0, (tabItens[[#This Row],[PontoPed]]-tabItens[[#This Row],[Saldo]])/tabItens[[#This Row],[PontoPed]] ) ), 0 )</f>
        <v>0</v>
      </c>
      <c r="BD849" s="311">
        <f>ROUNDDOWN(IF( OR( AND(tabItens[[#This Row],[PontoPed]]&lt;tabItens[[#This Row],[Saldo]],tabItens[[#This Row],[Saldo]]&gt;0), tabItens[[#This Row],[PontoPed]]=0), 99, IF(AND(tabItens[[#This Row],[Saldo]]=0,tabItens[[#This Row],[PontoPed]]&gt;0), 0, (1-tabItens[[#This Row],[PctAb]])*10 ) ),0)</f>
        <v>99</v>
      </c>
      <c r="BE849" s="312">
        <f>MAX(ROUNDDOWN( IF(tabItens[[#This Row],[Abaixo]] &gt; 0,   tabItens[[#This Row],[Abaixo]] + (tabItens[[#This Row],[PontoMês]] * IF( OR( ISBLANK(tabItens[[#This Row],[ATA Nº/ANO]]), tabItens[[#This Row],[ATA Nº/ANO]] = ""),BE$2,BE$1)),0),0),0)</f>
        <v>0</v>
      </c>
      <c r="BF84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49" s="313">
        <f>SUMIF(Consumo!$C$3:$C$862,tabItens[[#This Row],[CÓDIGO]],Consumo!$E$3:$E$862)</f>
        <v>0</v>
      </c>
      <c r="BH849" s="314">
        <f>IF(AND(tabItens[[#This Row],[Pend]] &gt; 0,tabItens[[#This Row],[Consumo]] &lt;&gt; 0), tabItens[[#This Row],[Pend]] / tabItens[[#This Row],[Consumo]], 0 )</f>
        <v>0</v>
      </c>
      <c r="BI849" s="313"/>
      <c r="BJ849" s="313"/>
      <c r="BK849" s="315" t="s">
        <v>907</v>
      </c>
    </row>
    <row r="850" spans="1:63" x14ac:dyDescent="0.3">
      <c r="A850" s="336">
        <v>20583</v>
      </c>
      <c r="B850" s="277" t="s">
        <v>1213</v>
      </c>
      <c r="C850" s="337" t="s">
        <v>264</v>
      </c>
      <c r="D850" s="338">
        <v>0.09</v>
      </c>
      <c r="E850" s="339"/>
      <c r="F850" s="339"/>
      <c r="G850" s="339" t="s">
        <v>892</v>
      </c>
      <c r="H850" s="281">
        <v>13063</v>
      </c>
      <c r="I850" s="340">
        <v>103003</v>
      </c>
      <c r="J850" s="341">
        <v>0.09</v>
      </c>
      <c r="K850" s="342">
        <v>2950</v>
      </c>
      <c r="L850" s="285">
        <f>IF(tabItens[[#This Row],[Média]] &gt; 0, tabItens[[#This Row],[QTDE ATUAL]] / tabItens[[#This Row],[Média]],999.9)</f>
        <v>67.625539257981018</v>
      </c>
      <c r="M850" s="286">
        <v>0</v>
      </c>
      <c r="N850" s="287">
        <f>tabItens[[#This Row],[VALOR UNIT.]] * tabItens[[#This Row],[LC]]</f>
        <v>0</v>
      </c>
      <c r="O850" s="344"/>
      <c r="P850" s="289"/>
      <c r="Q850" s="345"/>
      <c r="R850" s="343"/>
      <c r="S850" s="346"/>
      <c r="T850" s="292">
        <f>ROUNDDOWN(IFERROR(tabItens[[#This Row],[ATA DT.VALID.]] - $D$1,0) / 30,0)</f>
        <v>-1507</v>
      </c>
      <c r="U850" s="277" t="s">
        <v>1210</v>
      </c>
      <c r="V850" s="293">
        <v>1</v>
      </c>
      <c r="W850" s="294" t="s">
        <v>2106</v>
      </c>
      <c r="X850" s="295">
        <v>67</v>
      </c>
      <c r="Y850" s="296">
        <v>7</v>
      </c>
      <c r="Z850" s="297"/>
      <c r="AA850" s="298"/>
      <c r="AB850" s="299"/>
      <c r="AC850" s="299"/>
      <c r="AD850" s="298"/>
      <c r="AE850" s="299"/>
      <c r="AF850" s="292"/>
      <c r="AG850" s="300" t="s">
        <v>904</v>
      </c>
      <c r="AH850" s="301"/>
      <c r="AI850" s="292">
        <v>984</v>
      </c>
      <c r="AJ850" s="301">
        <v>43853</v>
      </c>
      <c r="AK850" s="301" t="s">
        <v>892</v>
      </c>
      <c r="AL850" s="301">
        <v>43826</v>
      </c>
      <c r="AM850" s="346"/>
      <c r="AN850" s="339"/>
      <c r="AO850" s="302" t="str">
        <f>_xlfn.IFNA(IF(VLOOKUP(tabItens[[#This Row],[CÓDIGO]],tabExcluirDoEstoque[#Data],1,FALSE),"sim",""),"")</f>
        <v/>
      </c>
      <c r="AP850" s="303" t="str">
        <f ca="1">IF(OR(ISBLANK(tabItens[[#This Row],[ATA DT.VALID.]]),tabItens[[#This Row],[ATA DT.VALID.]]="",tabItens[[#This Row],[ATA DT.VALID.]]=" "),"",IF(TYPE(tabItens[[#This Row],[ATA DT.VALID.]])=1,ROUNDUP((tabItens[[#This Row],[ATA DT.VALID.]]-TODAY())/7,0),""))</f>
        <v/>
      </c>
      <c r="AQ850" s="304"/>
      <c r="AR850" s="305" t="str">
        <f>IF(ISBLANK(tabItens[[#This Row],[CÓDIGO]]),"",IFERROR(VLOOKUP(tabItens[[#This Row],[CÓDIGO]],Consumo!$C$3:$AC$862,26,FALSE),0))</f>
        <v>04.2023</v>
      </c>
      <c r="AS850" s="306">
        <f>SUMIF(Consumo!$C$3:$C$862,tabItens[[#This Row],[CÓDIGO]],Consumo!$N$3:$N$862) + SUMIF(Consumo!$C$3:$C$862,tabItens[[#This Row],[CÓDIGO]],Consumo!$O$3:$O$862) + SUMIF(Consumo!$C$3:$C$862,tabItens[[#This Row],[CÓDIGO]],Consumo!$P$3:$P$862) + SUMIF(Consumo!$C$3:$C$862,tabItens[[#This Row],[CÓDIGO]],Consumo!$Q$3:$Q$862)</f>
        <v>0</v>
      </c>
      <c r="AT850" s="306">
        <f>SUMIF(Consumo!$C$3:$C$862,tabItens[[#This Row],[CÓDIGO]],Consumo!$Z$3:$Z$862)</f>
        <v>3000</v>
      </c>
      <c r="AU850" s="307">
        <f>SUMIF(Consumo!$C$3:$C$862,tabItens[[#This Row],[CÓDIGO]],Consumo!$AA$3:$AA$862)</f>
        <v>2100</v>
      </c>
      <c r="AV850" s="308">
        <f>SUMIF(Consumo!$C$3:$C$862,tabItens[[#This Row],[CÓDIGO]],Consumo!$Y$3:$Y$862)</f>
        <v>193.16666666666666</v>
      </c>
      <c r="AW850" s="281">
        <f>tabItens[[#This Row],[QTDE ATUAL]] + tabItens[[#This Row],[RC QTDE]] + tabItens[[#This Row],[AF SALDO]] + tabItens[[#This Row],[Recentes]]</f>
        <v>13063</v>
      </c>
      <c r="AX850" s="309">
        <v>710</v>
      </c>
      <c r="AY850" s="309">
        <v>4</v>
      </c>
      <c r="AZ850" s="309">
        <f>IF(ISBLANK(tabItens[[#This Row],[CÓDIGO]]),"",tabItens[[#This Row],[PontoMês]] * (AZ$2+tabItens[[#This Row],[PontoQtM]]))</f>
        <v>2840</v>
      </c>
      <c r="BA850" s="308">
        <f>tabItens[[#This Row],[PontoPed]] - tabItens[[#This Row],[Saldo]] + (1/10)</f>
        <v>-10222.9</v>
      </c>
      <c r="BB850" s="308">
        <f xml:space="preserve"> tabItens[[#This Row],[PontoMês]] * BB$2 - tabItens[[#This Row],[QTDE ATUAL]] - (1/10)</f>
        <v>-12353.1</v>
      </c>
      <c r="BC850" s="310">
        <f>IF( tabItens[[#This Row],[PontoPed]]&gt;0, IF(tabItens[[#This Row],[PontoPed]]&lt;1, 1, IF( tabItens[[#This Row],[Saldo]]&gt;tabItens[[#This Row],[PontoPed]], 0, (tabItens[[#This Row],[PontoPed]]-tabItens[[#This Row],[Saldo]])/tabItens[[#This Row],[PontoPed]] ) ), 0 )</f>
        <v>0</v>
      </c>
      <c r="BD850" s="311">
        <f>ROUNDDOWN(IF( OR( AND(tabItens[[#This Row],[PontoPed]]&lt;tabItens[[#This Row],[Saldo]],tabItens[[#This Row],[Saldo]]&gt;0), tabItens[[#This Row],[PontoPed]]=0), 99, IF(AND(tabItens[[#This Row],[Saldo]]=0,tabItens[[#This Row],[PontoPed]]&gt;0), 0, (1-tabItens[[#This Row],[PctAb]])*10 ) ),0)</f>
        <v>99</v>
      </c>
      <c r="BE850" s="312">
        <f>MAX(ROUNDDOWN( IF(tabItens[[#This Row],[Abaixo]] &gt; 0,   tabItens[[#This Row],[Abaixo]] + (tabItens[[#This Row],[PontoMês]] * IF( OR( ISBLANK(tabItens[[#This Row],[ATA Nº/ANO]]), tabItens[[#This Row],[ATA Nº/ANO]] = ""),BE$2,BE$1)),0),0),0)</f>
        <v>0</v>
      </c>
      <c r="BF85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0" s="313">
        <f>SUMIF(Consumo!$C$3:$C$862,tabItens[[#This Row],[CÓDIGO]],Consumo!$E$3:$E$862)</f>
        <v>50</v>
      </c>
      <c r="BH850" s="314">
        <f>IF(AND(tabItens[[#This Row],[Pend]] &gt; 0,tabItens[[#This Row],[Consumo]] &lt;&gt; 0), tabItens[[#This Row],[Pend]] / tabItens[[#This Row],[Consumo]], 0 )</f>
        <v>1.6666666666666666E-2</v>
      </c>
      <c r="BI850" s="313"/>
      <c r="BJ850" s="313"/>
      <c r="BK850" s="315" t="s">
        <v>907</v>
      </c>
    </row>
    <row r="851" spans="1:63" x14ac:dyDescent="0.3">
      <c r="A851" s="336">
        <v>20584</v>
      </c>
      <c r="B851" s="277" t="s">
        <v>1214</v>
      </c>
      <c r="C851" s="337" t="s">
        <v>264</v>
      </c>
      <c r="D851" s="338">
        <v>0.09</v>
      </c>
      <c r="E851" s="339"/>
      <c r="F851" s="339"/>
      <c r="G851" s="339" t="s">
        <v>892</v>
      </c>
      <c r="H851" s="281">
        <v>24460</v>
      </c>
      <c r="I851" s="340">
        <v>103003</v>
      </c>
      <c r="J851" s="341">
        <v>0.09</v>
      </c>
      <c r="K851" s="342">
        <v>1850</v>
      </c>
      <c r="L851" s="285">
        <f>IF(tabItens[[#This Row],[Média]] &gt; 0, tabItens[[#This Row],[QTDE ATUAL]] / tabItens[[#This Row],[Média]],999.9)</f>
        <v>179.30360415394014</v>
      </c>
      <c r="M851" s="286">
        <v>0</v>
      </c>
      <c r="N851" s="287">
        <f>tabItens[[#This Row],[VALOR UNIT.]] * tabItens[[#This Row],[LC]]</f>
        <v>0</v>
      </c>
      <c r="O851" s="344"/>
      <c r="P851" s="289"/>
      <c r="Q851" s="345"/>
      <c r="R851" s="343"/>
      <c r="S851" s="346"/>
      <c r="T851" s="292">
        <f>ROUNDDOWN(IFERROR(tabItens[[#This Row],[ATA DT.VALID.]] - $D$1,0) / 30,0)</f>
        <v>-1507</v>
      </c>
      <c r="U851" s="277" t="s">
        <v>1210</v>
      </c>
      <c r="V851" s="293">
        <v>1</v>
      </c>
      <c r="W851" s="294" t="s">
        <v>2106</v>
      </c>
      <c r="X851" s="295">
        <v>67</v>
      </c>
      <c r="Y851" s="296">
        <v>7</v>
      </c>
      <c r="Z851" s="297"/>
      <c r="AA851" s="298"/>
      <c r="AB851" s="299"/>
      <c r="AC851" s="299"/>
      <c r="AD851" s="298"/>
      <c r="AE851" s="299"/>
      <c r="AF851" s="292"/>
      <c r="AG851" s="300" t="s">
        <v>904</v>
      </c>
      <c r="AH851" s="301"/>
      <c r="AI851" s="292">
        <v>1010</v>
      </c>
      <c r="AJ851" s="301">
        <v>43754</v>
      </c>
      <c r="AK851" s="301" t="s">
        <v>892</v>
      </c>
      <c r="AL851" s="301">
        <v>43747</v>
      </c>
      <c r="AM851" s="346"/>
      <c r="AN851" s="339"/>
      <c r="AO851" s="302" t="str">
        <f>_xlfn.IFNA(IF(VLOOKUP(tabItens[[#This Row],[CÓDIGO]],tabExcluirDoEstoque[#Data],1,FALSE),"sim",""),"")</f>
        <v/>
      </c>
      <c r="AP851" s="303" t="str">
        <f ca="1">IF(OR(ISBLANK(tabItens[[#This Row],[ATA DT.VALID.]]),tabItens[[#This Row],[ATA DT.VALID.]]="",tabItens[[#This Row],[ATA DT.VALID.]]=" "),"",IF(TYPE(tabItens[[#This Row],[ATA DT.VALID.]])=1,ROUNDUP((tabItens[[#This Row],[ATA DT.VALID.]]-TODAY())/7,0),""))</f>
        <v/>
      </c>
      <c r="AQ851" s="304"/>
      <c r="AR851" s="305" t="str">
        <f>IF(ISBLANK(tabItens[[#This Row],[CÓDIGO]]),"",IFERROR(VLOOKUP(tabItens[[#This Row],[CÓDIGO]],Consumo!$C$3:$AC$862,26,FALSE),0))</f>
        <v>06.2023</v>
      </c>
      <c r="AS851" s="306">
        <f>SUMIF(Consumo!$C$3:$C$862,tabItens[[#This Row],[CÓDIGO]],Consumo!$N$3:$N$862) + SUMIF(Consumo!$C$3:$C$862,tabItens[[#This Row],[CÓDIGO]],Consumo!$O$3:$O$862) + SUMIF(Consumo!$C$3:$C$862,tabItens[[#This Row],[CÓDIGO]],Consumo!$P$3:$P$862) + SUMIF(Consumo!$C$3:$C$862,tabItens[[#This Row],[CÓDIGO]],Consumo!$Q$3:$Q$862)</f>
        <v>500</v>
      </c>
      <c r="AT851" s="306">
        <f>SUMIF(Consumo!$C$3:$C$862,tabItens[[#This Row],[CÓDIGO]],Consumo!$Z$3:$Z$862)</f>
        <v>1900</v>
      </c>
      <c r="AU851" s="307">
        <f>SUMIF(Consumo!$C$3:$C$862,tabItens[[#This Row],[CÓDIGO]],Consumo!$AA$3:$AA$862)</f>
        <v>1000</v>
      </c>
      <c r="AV851" s="308">
        <f>SUMIF(Consumo!$C$3:$C$862,tabItens[[#This Row],[CÓDIGO]],Consumo!$Y$3:$Y$862)</f>
        <v>136.41666666666666</v>
      </c>
      <c r="AW851" s="281">
        <f>tabItens[[#This Row],[QTDE ATUAL]] + tabItens[[#This Row],[RC QTDE]] + tabItens[[#This Row],[AF SALDO]] + tabItens[[#This Row],[Recentes]]</f>
        <v>24460</v>
      </c>
      <c r="AX851" s="309">
        <v>255</v>
      </c>
      <c r="AY851" s="309">
        <v>4</v>
      </c>
      <c r="AZ851" s="309">
        <f>IF(ISBLANK(tabItens[[#This Row],[CÓDIGO]]),"",tabItens[[#This Row],[PontoMês]] * (AZ$2+tabItens[[#This Row],[PontoQtM]]))</f>
        <v>1020</v>
      </c>
      <c r="BA851" s="308">
        <f>tabItens[[#This Row],[PontoPed]] - tabItens[[#This Row],[Saldo]] + (1/10)</f>
        <v>-23439.9</v>
      </c>
      <c r="BB851" s="308">
        <f xml:space="preserve"> tabItens[[#This Row],[PontoMês]] * BB$2 - tabItens[[#This Row],[QTDE ATUAL]] - (1/10)</f>
        <v>-24205.1</v>
      </c>
      <c r="BC851" s="310">
        <f>IF( tabItens[[#This Row],[PontoPed]]&gt;0, IF(tabItens[[#This Row],[PontoPed]]&lt;1, 1, IF( tabItens[[#This Row],[Saldo]]&gt;tabItens[[#This Row],[PontoPed]], 0, (tabItens[[#This Row],[PontoPed]]-tabItens[[#This Row],[Saldo]])/tabItens[[#This Row],[PontoPed]] ) ), 0 )</f>
        <v>0</v>
      </c>
      <c r="BD851" s="311">
        <f>ROUNDDOWN(IF( OR( AND(tabItens[[#This Row],[PontoPed]]&lt;tabItens[[#This Row],[Saldo]],tabItens[[#This Row],[Saldo]]&gt;0), tabItens[[#This Row],[PontoPed]]=0), 99, IF(AND(tabItens[[#This Row],[Saldo]]=0,tabItens[[#This Row],[PontoPed]]&gt;0), 0, (1-tabItens[[#This Row],[PctAb]])*10 ) ),0)</f>
        <v>99</v>
      </c>
      <c r="BE851" s="312">
        <f>MAX(ROUNDDOWN( IF(tabItens[[#This Row],[Abaixo]] &gt; 0,   tabItens[[#This Row],[Abaixo]] + (tabItens[[#This Row],[PontoMês]] * IF( OR( ISBLANK(tabItens[[#This Row],[ATA Nº/ANO]]), tabItens[[#This Row],[ATA Nº/ANO]] = ""),BE$2,BE$1)),0),0),0)</f>
        <v>0</v>
      </c>
      <c r="BF85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1" s="313">
        <f>SUMIF(Consumo!$C$3:$C$862,tabItens[[#This Row],[CÓDIGO]],Consumo!$E$3:$E$862)</f>
        <v>50</v>
      </c>
      <c r="BH851" s="314">
        <f>IF(AND(tabItens[[#This Row],[Pend]] &gt; 0,tabItens[[#This Row],[Consumo]] &lt;&gt; 0), tabItens[[#This Row],[Pend]] / tabItens[[#This Row],[Consumo]], 0 )</f>
        <v>2.6315789473684209E-2</v>
      </c>
      <c r="BI851" s="313"/>
      <c r="BJ851" s="313"/>
      <c r="BK851" s="315" t="s">
        <v>907</v>
      </c>
    </row>
    <row r="852" spans="1:63" x14ac:dyDescent="0.3">
      <c r="A852" s="336">
        <v>123349</v>
      </c>
      <c r="B852" s="277" t="s">
        <v>1797</v>
      </c>
      <c r="C852" s="337" t="s">
        <v>270</v>
      </c>
      <c r="D852" s="338">
        <v>12.78</v>
      </c>
      <c r="E852" s="339"/>
      <c r="F852" s="339"/>
      <c r="G852" s="339" t="s">
        <v>892</v>
      </c>
      <c r="H852" s="281">
        <v>164</v>
      </c>
      <c r="I852" s="340">
        <v>103003</v>
      </c>
      <c r="J852" s="341">
        <v>12.78</v>
      </c>
      <c r="K852" s="342"/>
      <c r="L852" s="285">
        <f>IF(tabItens[[#This Row],[Média]] &gt; 0, tabItens[[#This Row],[QTDE ATUAL]] / tabItens[[#This Row],[Média]],999.9)</f>
        <v>999.9</v>
      </c>
      <c r="M852" s="286">
        <v>0</v>
      </c>
      <c r="N852" s="287">
        <f>tabItens[[#This Row],[VALOR UNIT.]] * tabItens[[#This Row],[LC]]</f>
        <v>0</v>
      </c>
      <c r="O852" s="344"/>
      <c r="P852" s="289"/>
      <c r="Q852" s="345"/>
      <c r="R852" s="343"/>
      <c r="S852" s="346"/>
      <c r="T852" s="292">
        <f>ROUNDDOWN(IFERROR(tabItens[[#This Row],[ATA DT.VALID.]] - $D$1,0) / 30,0)</f>
        <v>-1507</v>
      </c>
      <c r="U852" s="277" t="s">
        <v>1210</v>
      </c>
      <c r="V852" s="293">
        <v>1</v>
      </c>
      <c r="W852" s="294" t="s">
        <v>2106</v>
      </c>
      <c r="X852" s="295">
        <v>67</v>
      </c>
      <c r="Y852" s="296">
        <v>7</v>
      </c>
      <c r="Z852" s="297"/>
      <c r="AA852" s="298"/>
      <c r="AB852" s="299"/>
      <c r="AC852" s="299"/>
      <c r="AD852" s="298"/>
      <c r="AE852" s="299"/>
      <c r="AF852" s="292"/>
      <c r="AG852" s="300" t="s">
        <v>904</v>
      </c>
      <c r="AH852" s="301"/>
      <c r="AI852" s="292">
        <v>0</v>
      </c>
      <c r="AJ852" s="301">
        <v>44055</v>
      </c>
      <c r="AK852" s="301">
        <v>41096</v>
      </c>
      <c r="AL852" s="301">
        <v>44040</v>
      </c>
      <c r="AM852" s="346"/>
      <c r="AN852" s="339"/>
      <c r="AO852" s="302" t="str">
        <f>_xlfn.IFNA(IF(VLOOKUP(tabItens[[#This Row],[CÓDIGO]],tabExcluirDoEstoque[#Data],1,FALSE),"sim",""),"")</f>
        <v/>
      </c>
      <c r="AP852" s="303" t="str">
        <f ca="1">IF(OR(ISBLANK(tabItens[[#This Row],[ATA DT.VALID.]]),tabItens[[#This Row],[ATA DT.VALID.]]="",tabItens[[#This Row],[ATA DT.VALID.]]=" "),"",IF(TYPE(tabItens[[#This Row],[ATA DT.VALID.]])=1,ROUNDUP((tabItens[[#This Row],[ATA DT.VALID.]]-TODAY())/7,0),""))</f>
        <v/>
      </c>
      <c r="AQ852" s="304"/>
      <c r="AR852" s="305">
        <f>IF(ISBLANK(tabItens[[#This Row],[CÓDIGO]]),"",IFERROR(VLOOKUP(tabItens[[#This Row],[CÓDIGO]],Consumo!$C$3:$AC$862,26,FALSE),0))</f>
        <v>0</v>
      </c>
      <c r="AS852" s="306">
        <f>SUMIF(Consumo!$C$3:$C$862,tabItens[[#This Row],[CÓDIGO]],Consumo!$N$3:$N$862) + SUMIF(Consumo!$C$3:$C$862,tabItens[[#This Row],[CÓDIGO]],Consumo!$O$3:$O$862) + SUMIF(Consumo!$C$3:$C$862,tabItens[[#This Row],[CÓDIGO]],Consumo!$P$3:$P$862) + SUMIF(Consumo!$C$3:$C$862,tabItens[[#This Row],[CÓDIGO]],Consumo!$Q$3:$Q$862)</f>
        <v>0</v>
      </c>
      <c r="AT852" s="306">
        <f>SUMIF(Consumo!$C$3:$C$862,tabItens[[#This Row],[CÓDIGO]],Consumo!$Z$3:$Z$862)</f>
        <v>0</v>
      </c>
      <c r="AU852" s="307">
        <f>SUMIF(Consumo!$C$3:$C$862,tabItens[[#This Row],[CÓDIGO]],Consumo!$AA$3:$AA$862)</f>
        <v>0</v>
      </c>
      <c r="AV852" s="308">
        <f>SUMIF(Consumo!$C$3:$C$862,tabItens[[#This Row],[CÓDIGO]],Consumo!$Y$3:$Y$862)</f>
        <v>0</v>
      </c>
      <c r="AW852" s="281">
        <f>tabItens[[#This Row],[QTDE ATUAL]] + tabItens[[#This Row],[RC QTDE]] + tabItens[[#This Row],[AF SALDO]] + tabItens[[#This Row],[Recentes]]</f>
        <v>164</v>
      </c>
      <c r="AX852" s="309">
        <v>3</v>
      </c>
      <c r="AY852" s="309">
        <v>4</v>
      </c>
      <c r="AZ852" s="309">
        <f>IF(ISBLANK(tabItens[[#This Row],[CÓDIGO]]),"",tabItens[[#This Row],[PontoMês]] * (AZ$2+tabItens[[#This Row],[PontoQtM]]))</f>
        <v>12</v>
      </c>
      <c r="BA852" s="308">
        <f>tabItens[[#This Row],[PontoPed]] - tabItens[[#This Row],[Saldo]] + (1/10)</f>
        <v>-151.9</v>
      </c>
      <c r="BB852" s="308">
        <f xml:space="preserve"> tabItens[[#This Row],[PontoMês]] * BB$2 - tabItens[[#This Row],[QTDE ATUAL]] - (1/10)</f>
        <v>-161.1</v>
      </c>
      <c r="BC852" s="310">
        <f>IF( tabItens[[#This Row],[PontoPed]]&gt;0, IF(tabItens[[#This Row],[PontoPed]]&lt;1, 1, IF( tabItens[[#This Row],[Saldo]]&gt;tabItens[[#This Row],[PontoPed]], 0, (tabItens[[#This Row],[PontoPed]]-tabItens[[#This Row],[Saldo]])/tabItens[[#This Row],[PontoPed]] ) ), 0 )</f>
        <v>0</v>
      </c>
      <c r="BD852" s="311">
        <f>ROUNDDOWN(IF( OR( AND(tabItens[[#This Row],[PontoPed]]&lt;tabItens[[#This Row],[Saldo]],tabItens[[#This Row],[Saldo]]&gt;0), tabItens[[#This Row],[PontoPed]]=0), 99, IF(AND(tabItens[[#This Row],[Saldo]]=0,tabItens[[#This Row],[PontoPed]]&gt;0), 0, (1-tabItens[[#This Row],[PctAb]])*10 ) ),0)</f>
        <v>99</v>
      </c>
      <c r="BE852" s="312">
        <f>MAX(ROUNDDOWN( IF(tabItens[[#This Row],[Abaixo]] &gt; 0,   tabItens[[#This Row],[Abaixo]] + (tabItens[[#This Row],[PontoMês]] * IF( OR( ISBLANK(tabItens[[#This Row],[ATA Nº/ANO]]), tabItens[[#This Row],[ATA Nº/ANO]] = ""),BE$2,BE$1)),0),0),0)</f>
        <v>0</v>
      </c>
      <c r="BF85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2" s="313">
        <f>SUMIF(Consumo!$C$3:$C$862,tabItens[[#This Row],[CÓDIGO]],Consumo!$E$3:$E$862)</f>
        <v>0</v>
      </c>
      <c r="BH852" s="314">
        <f>IF(AND(tabItens[[#This Row],[Pend]] &gt; 0,tabItens[[#This Row],[Consumo]] &lt;&gt; 0), tabItens[[#This Row],[Pend]] / tabItens[[#This Row],[Consumo]], 0 )</f>
        <v>0</v>
      </c>
      <c r="BI852" s="313"/>
      <c r="BJ852" s="313"/>
      <c r="BK852" s="315" t="s">
        <v>907</v>
      </c>
    </row>
    <row r="853" spans="1:63" x14ac:dyDescent="0.3">
      <c r="A853" s="336">
        <v>123350</v>
      </c>
      <c r="B853" s="277" t="s">
        <v>1798</v>
      </c>
      <c r="C853" s="337" t="s">
        <v>270</v>
      </c>
      <c r="D853" s="338">
        <v>20.47</v>
      </c>
      <c r="E853" s="339"/>
      <c r="F853" s="339"/>
      <c r="G853" s="339" t="s">
        <v>892</v>
      </c>
      <c r="H853" s="281">
        <v>91</v>
      </c>
      <c r="I853" s="340">
        <v>103003</v>
      </c>
      <c r="J853" s="341">
        <v>20.47</v>
      </c>
      <c r="K853" s="342"/>
      <c r="L853" s="285">
        <f>IF(tabItens[[#This Row],[Média]] &gt; 0, tabItens[[#This Row],[QTDE ATUAL]] / tabItens[[#This Row],[Média]],999.9)</f>
        <v>999.9</v>
      </c>
      <c r="M853" s="286">
        <v>0</v>
      </c>
      <c r="N853" s="287">
        <f>tabItens[[#This Row],[VALOR UNIT.]] * tabItens[[#This Row],[LC]]</f>
        <v>0</v>
      </c>
      <c r="O853" s="344"/>
      <c r="P853" s="289"/>
      <c r="Q853" s="345"/>
      <c r="R853" s="343"/>
      <c r="S853" s="346"/>
      <c r="T853" s="292">
        <f>ROUNDDOWN(IFERROR(tabItens[[#This Row],[ATA DT.VALID.]] - $D$1,0) / 30,0)</f>
        <v>-1507</v>
      </c>
      <c r="U853" s="277" t="s">
        <v>1210</v>
      </c>
      <c r="V853" s="293">
        <v>1</v>
      </c>
      <c r="W853" s="294" t="s">
        <v>2106</v>
      </c>
      <c r="X853" s="295">
        <v>67</v>
      </c>
      <c r="Y853" s="296">
        <v>7</v>
      </c>
      <c r="Z853" s="297"/>
      <c r="AA853" s="298"/>
      <c r="AB853" s="299"/>
      <c r="AC853" s="299"/>
      <c r="AD853" s="298"/>
      <c r="AE853" s="299"/>
      <c r="AF853" s="292"/>
      <c r="AG853" s="300" t="s">
        <v>904</v>
      </c>
      <c r="AH853" s="301"/>
      <c r="AI853" s="292">
        <v>0</v>
      </c>
      <c r="AJ853" s="301">
        <v>43560</v>
      </c>
      <c r="AK853" s="301">
        <v>41096</v>
      </c>
      <c r="AL853" s="301">
        <v>43524</v>
      </c>
      <c r="AM853" s="346"/>
      <c r="AN853" s="339"/>
      <c r="AO853" s="302" t="str">
        <f>_xlfn.IFNA(IF(VLOOKUP(tabItens[[#This Row],[CÓDIGO]],tabExcluirDoEstoque[#Data],1,FALSE),"sim",""),"")</f>
        <v/>
      </c>
      <c r="AP853" s="303" t="str">
        <f ca="1">IF(OR(ISBLANK(tabItens[[#This Row],[ATA DT.VALID.]]),tabItens[[#This Row],[ATA DT.VALID.]]="",tabItens[[#This Row],[ATA DT.VALID.]]=" "),"",IF(TYPE(tabItens[[#This Row],[ATA DT.VALID.]])=1,ROUNDUP((tabItens[[#This Row],[ATA DT.VALID.]]-TODAY())/7,0),""))</f>
        <v/>
      </c>
      <c r="AQ853" s="304"/>
      <c r="AR853" s="305">
        <f>IF(ISBLANK(tabItens[[#This Row],[CÓDIGO]]),"",IFERROR(VLOOKUP(tabItens[[#This Row],[CÓDIGO]],Consumo!$C$3:$AC$862,26,FALSE),0))</f>
        <v>0</v>
      </c>
      <c r="AS853" s="306">
        <f>SUMIF(Consumo!$C$3:$C$862,tabItens[[#This Row],[CÓDIGO]],Consumo!$N$3:$N$862) + SUMIF(Consumo!$C$3:$C$862,tabItens[[#This Row],[CÓDIGO]],Consumo!$O$3:$O$862) + SUMIF(Consumo!$C$3:$C$862,tabItens[[#This Row],[CÓDIGO]],Consumo!$P$3:$P$862) + SUMIF(Consumo!$C$3:$C$862,tabItens[[#This Row],[CÓDIGO]],Consumo!$Q$3:$Q$862)</f>
        <v>0</v>
      </c>
      <c r="AT853" s="306">
        <f>SUMIF(Consumo!$C$3:$C$862,tabItens[[#This Row],[CÓDIGO]],Consumo!$Z$3:$Z$862)</f>
        <v>0</v>
      </c>
      <c r="AU853" s="307">
        <f>SUMIF(Consumo!$C$3:$C$862,tabItens[[#This Row],[CÓDIGO]],Consumo!$AA$3:$AA$862)</f>
        <v>0</v>
      </c>
      <c r="AV853" s="308">
        <f>SUMIF(Consumo!$C$3:$C$862,tabItens[[#This Row],[CÓDIGO]],Consumo!$Y$3:$Y$862)</f>
        <v>0</v>
      </c>
      <c r="AW853" s="281">
        <f>tabItens[[#This Row],[QTDE ATUAL]] + tabItens[[#This Row],[RC QTDE]] + tabItens[[#This Row],[AF SALDO]] + tabItens[[#This Row],[Recentes]]</f>
        <v>91</v>
      </c>
      <c r="AX853" s="309">
        <v>0</v>
      </c>
      <c r="AY853" s="309">
        <v>4</v>
      </c>
      <c r="AZ853" s="309">
        <f>IF(ISBLANK(tabItens[[#This Row],[CÓDIGO]]),"",tabItens[[#This Row],[PontoMês]] * (AZ$2+tabItens[[#This Row],[PontoQtM]]))</f>
        <v>0</v>
      </c>
      <c r="BA853" s="308">
        <f>tabItens[[#This Row],[PontoPed]] - tabItens[[#This Row],[Saldo]] + (1/10)</f>
        <v>-90.9</v>
      </c>
      <c r="BB853" s="308">
        <f xml:space="preserve"> tabItens[[#This Row],[PontoMês]] * BB$2 - tabItens[[#This Row],[QTDE ATUAL]] - (1/10)</f>
        <v>-91.1</v>
      </c>
      <c r="BC853" s="310">
        <f>IF( tabItens[[#This Row],[PontoPed]]&gt;0, IF(tabItens[[#This Row],[PontoPed]]&lt;1, 1, IF( tabItens[[#This Row],[Saldo]]&gt;tabItens[[#This Row],[PontoPed]], 0, (tabItens[[#This Row],[PontoPed]]-tabItens[[#This Row],[Saldo]])/tabItens[[#This Row],[PontoPed]] ) ), 0 )</f>
        <v>0</v>
      </c>
      <c r="BD853" s="311">
        <f>ROUNDDOWN(IF( OR( AND(tabItens[[#This Row],[PontoPed]]&lt;tabItens[[#This Row],[Saldo]],tabItens[[#This Row],[Saldo]]&gt;0), tabItens[[#This Row],[PontoPed]]=0), 99, IF(AND(tabItens[[#This Row],[Saldo]]=0,tabItens[[#This Row],[PontoPed]]&gt;0), 0, (1-tabItens[[#This Row],[PctAb]])*10 ) ),0)</f>
        <v>99</v>
      </c>
      <c r="BE853" s="312">
        <f>MAX(ROUNDDOWN( IF(tabItens[[#This Row],[Abaixo]] &gt; 0,   tabItens[[#This Row],[Abaixo]] + (tabItens[[#This Row],[PontoMês]] * IF( OR( ISBLANK(tabItens[[#This Row],[ATA Nº/ANO]]), tabItens[[#This Row],[ATA Nº/ANO]] = ""),BE$2,BE$1)),0),0),0)</f>
        <v>0</v>
      </c>
      <c r="BF85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3" s="313">
        <f>SUMIF(Consumo!$C$3:$C$862,tabItens[[#This Row],[CÓDIGO]],Consumo!$E$3:$E$862)</f>
        <v>0</v>
      </c>
      <c r="BH853" s="314">
        <f>IF(AND(tabItens[[#This Row],[Pend]] &gt; 0,tabItens[[#This Row],[Consumo]] &lt;&gt; 0), tabItens[[#This Row],[Pend]] / tabItens[[#This Row],[Consumo]], 0 )</f>
        <v>0</v>
      </c>
      <c r="BI853" s="313"/>
      <c r="BJ853" s="313"/>
      <c r="BK853" s="315" t="s">
        <v>907</v>
      </c>
    </row>
    <row r="854" spans="1:63" x14ac:dyDescent="0.3">
      <c r="A854" s="336">
        <v>133366</v>
      </c>
      <c r="B854" s="277" t="s">
        <v>1892</v>
      </c>
      <c r="C854" s="337" t="s">
        <v>264</v>
      </c>
      <c r="D854" s="338">
        <v>0</v>
      </c>
      <c r="E854" s="339"/>
      <c r="F854" s="339"/>
      <c r="G854" s="339" t="s">
        <v>892</v>
      </c>
      <c r="H854" s="281">
        <v>28282</v>
      </c>
      <c r="I854" s="340">
        <v>103003</v>
      </c>
      <c r="J854" s="341">
        <v>0</v>
      </c>
      <c r="K854" s="342">
        <v>3010</v>
      </c>
      <c r="L854" s="285">
        <f>IF(tabItens[[#This Row],[Média]] &gt; 0, tabItens[[#This Row],[QTDE ATUAL]] / tabItens[[#This Row],[Média]],999.9)</f>
        <v>116.98862461220268</v>
      </c>
      <c r="M854" s="286">
        <v>0</v>
      </c>
      <c r="N854" s="287">
        <f>tabItens[[#This Row],[VALOR UNIT.]] * tabItens[[#This Row],[LC]]</f>
        <v>0</v>
      </c>
      <c r="O854" s="344"/>
      <c r="P854" s="289"/>
      <c r="Q854" s="345"/>
      <c r="R854" s="343"/>
      <c r="S854" s="346"/>
      <c r="T854" s="292">
        <f>ROUNDDOWN(IFERROR(tabItens[[#This Row],[ATA DT.VALID.]] - $D$1,0) / 30,0)</f>
        <v>-1507</v>
      </c>
      <c r="U854" s="277" t="s">
        <v>1060</v>
      </c>
      <c r="V854" s="293">
        <v>1</v>
      </c>
      <c r="W854" s="294" t="s">
        <v>906</v>
      </c>
      <c r="X854" s="295">
        <v>67</v>
      </c>
      <c r="Y854" s="296">
        <v>9</v>
      </c>
      <c r="Z854" s="297"/>
      <c r="AA854" s="298"/>
      <c r="AB854" s="299"/>
      <c r="AC854" s="299"/>
      <c r="AD854" s="298"/>
      <c r="AE854" s="299"/>
      <c r="AF854" s="292"/>
      <c r="AG854" s="300" t="s">
        <v>904</v>
      </c>
      <c r="AH854" s="301"/>
      <c r="AI854" s="292">
        <v>1020</v>
      </c>
      <c r="AJ854" s="301" t="s">
        <v>892</v>
      </c>
      <c r="AK854" s="301">
        <v>42982</v>
      </c>
      <c r="AL854" s="301" t="s">
        <v>892</v>
      </c>
      <c r="AM854" s="346"/>
      <c r="AN854" s="339"/>
      <c r="AO854" s="302" t="str">
        <f>_xlfn.IFNA(IF(VLOOKUP(tabItens[[#This Row],[CÓDIGO]],tabExcluirDoEstoque[#Data],1,FALSE),"sim",""),"")</f>
        <v/>
      </c>
      <c r="AP854" s="303" t="str">
        <f ca="1">IF(OR(ISBLANK(tabItens[[#This Row],[ATA DT.VALID.]]),tabItens[[#This Row],[ATA DT.VALID.]]="",tabItens[[#This Row],[ATA DT.VALID.]]=" "),"",IF(TYPE(tabItens[[#This Row],[ATA DT.VALID.]])=1,ROUNDUP((tabItens[[#This Row],[ATA DT.VALID.]]-TODAY())/7,0),""))</f>
        <v/>
      </c>
      <c r="AQ854" s="304"/>
      <c r="AR854" s="305" t="str">
        <f>IF(ISBLANK(tabItens[[#This Row],[CÓDIGO]]),"",IFERROR(VLOOKUP(tabItens[[#This Row],[CÓDIGO]],Consumo!$C$3:$AC$862,26,FALSE),0))</f>
        <v>07.2023</v>
      </c>
      <c r="AS854" s="306">
        <f>SUMIF(Consumo!$C$3:$C$862,tabItens[[#This Row],[CÓDIGO]],Consumo!$N$3:$N$862) + SUMIF(Consumo!$C$3:$C$862,tabItens[[#This Row],[CÓDIGO]],Consumo!$O$3:$O$862) + SUMIF(Consumo!$C$3:$C$862,tabItens[[#This Row],[CÓDIGO]],Consumo!$P$3:$P$862) + SUMIF(Consumo!$C$3:$C$862,tabItens[[#This Row],[CÓDIGO]],Consumo!$Q$3:$Q$862)</f>
        <v>1100</v>
      </c>
      <c r="AT854" s="306">
        <f>SUMIF(Consumo!$C$3:$C$862,tabItens[[#This Row],[CÓDIGO]],Consumo!$Z$3:$Z$862)</f>
        <v>3060</v>
      </c>
      <c r="AU854" s="307">
        <f>SUMIF(Consumo!$C$3:$C$862,tabItens[[#This Row],[CÓDIGO]],Consumo!$AA$3:$AA$862)</f>
        <v>1100</v>
      </c>
      <c r="AV854" s="308">
        <f>SUMIF(Consumo!$C$3:$C$862,tabItens[[#This Row],[CÓDIGO]],Consumo!$Y$3:$Y$862)</f>
        <v>241.75</v>
      </c>
      <c r="AW854" s="281">
        <f>tabItens[[#This Row],[QTDE ATUAL]] + tabItens[[#This Row],[RC QTDE]] + tabItens[[#This Row],[AF SALDO]] + tabItens[[#This Row],[Recentes]]</f>
        <v>28282</v>
      </c>
      <c r="AX854" s="309">
        <v>320</v>
      </c>
      <c r="AY854" s="309">
        <v>4</v>
      </c>
      <c r="AZ854" s="309">
        <f>IF(ISBLANK(tabItens[[#This Row],[CÓDIGO]]),"",tabItens[[#This Row],[PontoMês]] * (AZ$2+tabItens[[#This Row],[PontoQtM]]))</f>
        <v>1280</v>
      </c>
      <c r="BA854" s="308">
        <f>tabItens[[#This Row],[PontoPed]] - tabItens[[#This Row],[Saldo]] + (1/10)</f>
        <v>-27001.9</v>
      </c>
      <c r="BB854" s="308">
        <f xml:space="preserve"> tabItens[[#This Row],[PontoMês]] * BB$2 - tabItens[[#This Row],[QTDE ATUAL]] - (1/10)</f>
        <v>-27962.1</v>
      </c>
      <c r="BC854" s="310">
        <f>IF( tabItens[[#This Row],[PontoPed]]&gt;0, IF(tabItens[[#This Row],[PontoPed]]&lt;1, 1, IF( tabItens[[#This Row],[Saldo]]&gt;tabItens[[#This Row],[PontoPed]], 0, (tabItens[[#This Row],[PontoPed]]-tabItens[[#This Row],[Saldo]])/tabItens[[#This Row],[PontoPed]] ) ), 0 )</f>
        <v>0</v>
      </c>
      <c r="BD854" s="311">
        <f>ROUNDDOWN(IF( OR( AND(tabItens[[#This Row],[PontoPed]]&lt;tabItens[[#This Row],[Saldo]],tabItens[[#This Row],[Saldo]]&gt;0), tabItens[[#This Row],[PontoPed]]=0), 99, IF(AND(tabItens[[#This Row],[Saldo]]=0,tabItens[[#This Row],[PontoPed]]&gt;0), 0, (1-tabItens[[#This Row],[PctAb]])*10 ) ),0)</f>
        <v>99</v>
      </c>
      <c r="BE854" s="312">
        <f>MAX(ROUNDDOWN( IF(tabItens[[#This Row],[Abaixo]] &gt; 0,   tabItens[[#This Row],[Abaixo]] + (tabItens[[#This Row],[PontoMês]] * IF( OR( ISBLANK(tabItens[[#This Row],[ATA Nº/ANO]]), tabItens[[#This Row],[ATA Nº/ANO]] = ""),BE$2,BE$1)),0),0),0)</f>
        <v>0</v>
      </c>
      <c r="BF85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4" s="313">
        <f>SUMIF(Consumo!$C$3:$C$862,tabItens[[#This Row],[CÓDIGO]],Consumo!$E$3:$E$862)</f>
        <v>0</v>
      </c>
      <c r="BH854" s="314">
        <f>IF(AND(tabItens[[#This Row],[Pend]] &gt; 0,tabItens[[#This Row],[Consumo]] &lt;&gt; 0), tabItens[[#This Row],[Pend]] / tabItens[[#This Row],[Consumo]], 0 )</f>
        <v>0</v>
      </c>
      <c r="BI854" s="313"/>
      <c r="BJ854" s="313"/>
      <c r="BK854" s="315" t="s">
        <v>907</v>
      </c>
    </row>
    <row r="855" spans="1:63" x14ac:dyDescent="0.3">
      <c r="A855" s="336">
        <v>77788</v>
      </c>
      <c r="B855" s="277" t="s">
        <v>1476</v>
      </c>
      <c r="C855" s="337" t="s">
        <v>264</v>
      </c>
      <c r="D855" s="338">
        <v>14.2</v>
      </c>
      <c r="E855" s="339"/>
      <c r="F855" s="339"/>
      <c r="G855" s="339" t="s">
        <v>892</v>
      </c>
      <c r="H855" s="281">
        <v>776</v>
      </c>
      <c r="I855" s="340">
        <v>103003</v>
      </c>
      <c r="J855" s="341">
        <v>14.2</v>
      </c>
      <c r="K855" s="342">
        <v>49</v>
      </c>
      <c r="L855" s="285">
        <f>IF(tabItens[[#This Row],[Média]] &gt; 0, tabItens[[#This Row],[QTDE ATUAL]] / tabItens[[#This Row],[Média]],999.9)</f>
        <v>198.12765957446808</v>
      </c>
      <c r="M855" s="286">
        <v>0</v>
      </c>
      <c r="N855" s="287">
        <f>tabItens[[#This Row],[VALOR UNIT.]] * tabItens[[#This Row],[LC]]</f>
        <v>0</v>
      </c>
      <c r="O855" s="344"/>
      <c r="P855" s="289"/>
      <c r="Q855" s="345"/>
      <c r="R855" s="343"/>
      <c r="S855" s="346"/>
      <c r="T855" s="292">
        <f>ROUNDDOWN(IFERROR(tabItens[[#This Row],[ATA DT.VALID.]] - $D$1,0) / 30,0)</f>
        <v>-1507</v>
      </c>
      <c r="U855" s="277" t="s">
        <v>1477</v>
      </c>
      <c r="V855" s="293">
        <v>1</v>
      </c>
      <c r="W855" s="294" t="s">
        <v>2103</v>
      </c>
      <c r="X855" s="295">
        <v>67</v>
      </c>
      <c r="Y855" s="296">
        <v>13</v>
      </c>
      <c r="Z855" s="297"/>
      <c r="AA855" s="298"/>
      <c r="AB855" s="299"/>
      <c r="AC855" s="299"/>
      <c r="AD855" s="298"/>
      <c r="AE855" s="299"/>
      <c r="AF855" s="292"/>
      <c r="AG855" s="300" t="s">
        <v>904</v>
      </c>
      <c r="AH855" s="301"/>
      <c r="AI855" s="292">
        <v>16</v>
      </c>
      <c r="AJ855" s="301">
        <v>43622</v>
      </c>
      <c r="AK855" s="301">
        <v>38064</v>
      </c>
      <c r="AL855" s="301">
        <v>45117</v>
      </c>
      <c r="AM855" s="346"/>
      <c r="AN855" s="339"/>
      <c r="AO855" s="302" t="str">
        <f>_xlfn.IFNA(IF(VLOOKUP(tabItens[[#This Row],[CÓDIGO]],tabExcluirDoEstoque[#Data],1,FALSE),"sim",""),"")</f>
        <v/>
      </c>
      <c r="AP855" s="303" t="str">
        <f ca="1">IF(OR(ISBLANK(tabItens[[#This Row],[ATA DT.VALID.]]),tabItens[[#This Row],[ATA DT.VALID.]]="",tabItens[[#This Row],[ATA DT.VALID.]]=" "),"",IF(TYPE(tabItens[[#This Row],[ATA DT.VALID.]])=1,ROUNDUP((tabItens[[#This Row],[ATA DT.VALID.]]-TODAY())/7,0),""))</f>
        <v/>
      </c>
      <c r="AQ855" s="304"/>
      <c r="AR855" s="305" t="str">
        <f>IF(ISBLANK(tabItens[[#This Row],[CÓDIGO]]),"",IFERROR(VLOOKUP(tabItens[[#This Row],[CÓDIGO]],Consumo!$C$3:$AC$862,26,FALSE),0))</f>
        <v>06.2023</v>
      </c>
      <c r="AS855" s="306">
        <f>SUMIF(Consumo!$C$3:$C$862,tabItens[[#This Row],[CÓDIGO]],Consumo!$N$3:$N$862) + SUMIF(Consumo!$C$3:$C$862,tabItens[[#This Row],[CÓDIGO]],Consumo!$O$3:$O$862) + SUMIF(Consumo!$C$3:$C$862,tabItens[[#This Row],[CÓDIGO]],Consumo!$P$3:$P$862) + SUMIF(Consumo!$C$3:$C$862,tabItens[[#This Row],[CÓDIGO]],Consumo!$Q$3:$Q$862)</f>
        <v>18</v>
      </c>
      <c r="AT855" s="306">
        <f>SUMIF(Consumo!$C$3:$C$862,tabItens[[#This Row],[CÓDIGO]],Consumo!$Z$3:$Z$862)</f>
        <v>49</v>
      </c>
      <c r="AU855" s="307">
        <f>SUMIF(Consumo!$C$3:$C$862,tabItens[[#This Row],[CÓDIGO]],Consumo!$AA$3:$AA$862)</f>
        <v>18</v>
      </c>
      <c r="AV855" s="308">
        <f>SUMIF(Consumo!$C$3:$C$862,tabItens[[#This Row],[CÓDIGO]],Consumo!$Y$3:$Y$862)</f>
        <v>3.9166666666666665</v>
      </c>
      <c r="AW855" s="281">
        <f>tabItens[[#This Row],[QTDE ATUAL]] + tabItens[[#This Row],[RC QTDE]] + tabItens[[#This Row],[AF SALDO]] + tabItens[[#This Row],[Recentes]]</f>
        <v>776</v>
      </c>
      <c r="AX855" s="309">
        <v>50</v>
      </c>
      <c r="AY855" s="309">
        <v>4</v>
      </c>
      <c r="AZ855" s="309">
        <f>IF(ISBLANK(tabItens[[#This Row],[CÓDIGO]]),"",tabItens[[#This Row],[PontoMês]] * (AZ$2+tabItens[[#This Row],[PontoQtM]]))</f>
        <v>200</v>
      </c>
      <c r="BA855" s="308">
        <f>tabItens[[#This Row],[PontoPed]] - tabItens[[#This Row],[Saldo]] + (1/10)</f>
        <v>-575.9</v>
      </c>
      <c r="BB855" s="308">
        <f xml:space="preserve"> tabItens[[#This Row],[PontoMês]] * BB$2 - tabItens[[#This Row],[QTDE ATUAL]] - (1/10)</f>
        <v>-726.1</v>
      </c>
      <c r="BC855" s="310">
        <f>IF( tabItens[[#This Row],[PontoPed]]&gt;0, IF(tabItens[[#This Row],[PontoPed]]&lt;1, 1, IF( tabItens[[#This Row],[Saldo]]&gt;tabItens[[#This Row],[PontoPed]], 0, (tabItens[[#This Row],[PontoPed]]-tabItens[[#This Row],[Saldo]])/tabItens[[#This Row],[PontoPed]] ) ), 0 )</f>
        <v>0</v>
      </c>
      <c r="BD855" s="311">
        <f>ROUNDDOWN(IF( OR( AND(tabItens[[#This Row],[PontoPed]]&lt;tabItens[[#This Row],[Saldo]],tabItens[[#This Row],[Saldo]]&gt;0), tabItens[[#This Row],[PontoPed]]=0), 99, IF(AND(tabItens[[#This Row],[Saldo]]=0,tabItens[[#This Row],[PontoPed]]&gt;0), 0, (1-tabItens[[#This Row],[PctAb]])*10 ) ),0)</f>
        <v>99</v>
      </c>
      <c r="BE855" s="312">
        <f>MAX(ROUNDDOWN( IF(tabItens[[#This Row],[Abaixo]] &gt; 0,   tabItens[[#This Row],[Abaixo]] + (tabItens[[#This Row],[PontoMês]] * IF( OR( ISBLANK(tabItens[[#This Row],[ATA Nº/ANO]]), tabItens[[#This Row],[ATA Nº/ANO]] = ""),BE$2,BE$1)),0),0),0)</f>
        <v>0</v>
      </c>
      <c r="BF85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5" s="313">
        <f>SUMIF(Consumo!$C$3:$C$862,tabItens[[#This Row],[CÓDIGO]],Consumo!$E$3:$E$862)</f>
        <v>0</v>
      </c>
      <c r="BH855" s="314">
        <f>IF(AND(tabItens[[#This Row],[Pend]] &gt; 0,tabItens[[#This Row],[Consumo]] &lt;&gt; 0), tabItens[[#This Row],[Pend]] / tabItens[[#This Row],[Consumo]], 0 )</f>
        <v>0</v>
      </c>
      <c r="BI855" s="313"/>
      <c r="BJ855" s="313"/>
      <c r="BK855" s="315" t="s">
        <v>907</v>
      </c>
    </row>
    <row r="856" spans="1:63" x14ac:dyDescent="0.3">
      <c r="A856" s="336">
        <v>33609</v>
      </c>
      <c r="B856" s="277" t="s">
        <v>1292</v>
      </c>
      <c r="C856" s="337" t="s">
        <v>321</v>
      </c>
      <c r="D856" s="338">
        <v>16.13</v>
      </c>
      <c r="E856" s="339"/>
      <c r="F856" s="339"/>
      <c r="G856" s="339" t="s">
        <v>892</v>
      </c>
      <c r="H856" s="281">
        <v>145</v>
      </c>
      <c r="I856" s="340">
        <v>103003</v>
      </c>
      <c r="J856" s="341">
        <v>16.13</v>
      </c>
      <c r="K856" s="342">
        <v>5</v>
      </c>
      <c r="L856" s="285">
        <f>IF(tabItens[[#This Row],[Média]] &gt; 0, tabItens[[#This Row],[QTDE ATUAL]] / tabItens[[#This Row],[Média]],999.9)</f>
        <v>435</v>
      </c>
      <c r="M856" s="286">
        <v>0</v>
      </c>
      <c r="N856" s="287">
        <f>tabItens[[#This Row],[VALOR UNIT.]] * tabItens[[#This Row],[LC]]</f>
        <v>0</v>
      </c>
      <c r="O856" s="344"/>
      <c r="P856" s="289"/>
      <c r="Q856" s="345"/>
      <c r="R856" s="343"/>
      <c r="S856" s="346"/>
      <c r="T856" s="292">
        <f>ROUNDDOWN(IFERROR(tabItens[[#This Row],[ATA DT.VALID.]] - $D$1,0) / 30,0)</f>
        <v>-1507</v>
      </c>
      <c r="U856" s="277" t="s">
        <v>1293</v>
      </c>
      <c r="V856" s="293">
        <v>1</v>
      </c>
      <c r="W856" s="294" t="s">
        <v>906</v>
      </c>
      <c r="X856" s="295">
        <v>67</v>
      </c>
      <c r="Y856" s="296">
        <v>14</v>
      </c>
      <c r="Z856" s="297"/>
      <c r="AA856" s="298"/>
      <c r="AB856" s="299"/>
      <c r="AC856" s="299"/>
      <c r="AD856" s="298"/>
      <c r="AE856" s="299"/>
      <c r="AF856" s="292"/>
      <c r="AG856" s="300" t="s">
        <v>904</v>
      </c>
      <c r="AH856" s="301"/>
      <c r="AI856" s="292">
        <v>2</v>
      </c>
      <c r="AJ856" s="301">
        <v>43689</v>
      </c>
      <c r="AK856" s="301" t="s">
        <v>892</v>
      </c>
      <c r="AL856" s="301">
        <v>44921</v>
      </c>
      <c r="AM856" s="346"/>
      <c r="AN856" s="339"/>
      <c r="AO856" s="302" t="str">
        <f>_xlfn.IFNA(IF(VLOOKUP(tabItens[[#This Row],[CÓDIGO]],tabExcluirDoEstoque[#Data],1,FALSE),"sim",""),"")</f>
        <v/>
      </c>
      <c r="AP856" s="303" t="str">
        <f ca="1">IF(OR(ISBLANK(tabItens[[#This Row],[ATA DT.VALID.]]),tabItens[[#This Row],[ATA DT.VALID.]]="",tabItens[[#This Row],[ATA DT.VALID.]]=" "),"",IF(TYPE(tabItens[[#This Row],[ATA DT.VALID.]])=1,ROUNDUP((tabItens[[#This Row],[ATA DT.VALID.]]-TODAY())/7,0),""))</f>
        <v/>
      </c>
      <c r="AQ856" s="304"/>
      <c r="AR856" s="305" t="str">
        <f>IF(ISBLANK(tabItens[[#This Row],[CÓDIGO]]),"",IFERROR(VLOOKUP(tabItens[[#This Row],[CÓDIGO]],Consumo!$C$3:$AC$862,26,FALSE),0))</f>
        <v>11.2022</v>
      </c>
      <c r="AS856" s="306">
        <f>SUMIF(Consumo!$C$3:$C$862,tabItens[[#This Row],[CÓDIGO]],Consumo!$N$3:$N$862) + SUMIF(Consumo!$C$3:$C$862,tabItens[[#This Row],[CÓDIGO]],Consumo!$O$3:$O$862) + SUMIF(Consumo!$C$3:$C$862,tabItens[[#This Row],[CÓDIGO]],Consumo!$P$3:$P$862) + SUMIF(Consumo!$C$3:$C$862,tabItens[[#This Row],[CÓDIGO]],Consumo!$Q$3:$Q$862)</f>
        <v>0</v>
      </c>
      <c r="AT856" s="306">
        <f>SUMIF(Consumo!$C$3:$C$862,tabItens[[#This Row],[CÓDIGO]],Consumo!$Z$3:$Z$862)</f>
        <v>5</v>
      </c>
      <c r="AU856" s="307">
        <f>SUMIF(Consumo!$C$3:$C$862,tabItens[[#This Row],[CÓDIGO]],Consumo!$AA$3:$AA$862)</f>
        <v>3</v>
      </c>
      <c r="AV856" s="308">
        <f>SUMIF(Consumo!$C$3:$C$862,tabItens[[#This Row],[CÓDIGO]],Consumo!$Y$3:$Y$862)</f>
        <v>0.33333333333333331</v>
      </c>
      <c r="AW856" s="281">
        <f>tabItens[[#This Row],[QTDE ATUAL]] + tabItens[[#This Row],[RC QTDE]] + tabItens[[#This Row],[AF SALDO]] + tabItens[[#This Row],[Recentes]]</f>
        <v>145</v>
      </c>
      <c r="AX856" s="309">
        <v>1</v>
      </c>
      <c r="AY856" s="309">
        <v>4</v>
      </c>
      <c r="AZ856" s="309">
        <f>IF(ISBLANK(tabItens[[#This Row],[CÓDIGO]]),"",tabItens[[#This Row],[PontoMês]] * (AZ$2+tabItens[[#This Row],[PontoQtM]]))</f>
        <v>4</v>
      </c>
      <c r="BA856" s="308">
        <f>tabItens[[#This Row],[PontoPed]] - tabItens[[#This Row],[Saldo]] + (1/10)</f>
        <v>-140.9</v>
      </c>
      <c r="BB856" s="308">
        <f xml:space="preserve"> tabItens[[#This Row],[PontoMês]] * BB$2 - tabItens[[#This Row],[QTDE ATUAL]] - (1/10)</f>
        <v>-144.1</v>
      </c>
      <c r="BC856" s="310">
        <f>IF( tabItens[[#This Row],[PontoPed]]&gt;0, IF(tabItens[[#This Row],[PontoPed]]&lt;1, 1, IF( tabItens[[#This Row],[Saldo]]&gt;tabItens[[#This Row],[PontoPed]], 0, (tabItens[[#This Row],[PontoPed]]-tabItens[[#This Row],[Saldo]])/tabItens[[#This Row],[PontoPed]] ) ), 0 )</f>
        <v>0</v>
      </c>
      <c r="BD856" s="311">
        <f>ROUNDDOWN(IF( OR( AND(tabItens[[#This Row],[PontoPed]]&lt;tabItens[[#This Row],[Saldo]],tabItens[[#This Row],[Saldo]]&gt;0), tabItens[[#This Row],[PontoPed]]=0), 99, IF(AND(tabItens[[#This Row],[Saldo]]=0,tabItens[[#This Row],[PontoPed]]&gt;0), 0, (1-tabItens[[#This Row],[PctAb]])*10 ) ),0)</f>
        <v>99</v>
      </c>
      <c r="BE856" s="312">
        <f>MAX(ROUNDDOWN( IF(tabItens[[#This Row],[Abaixo]] &gt; 0,   tabItens[[#This Row],[Abaixo]] + (tabItens[[#This Row],[PontoMês]] * IF( OR( ISBLANK(tabItens[[#This Row],[ATA Nº/ANO]]), tabItens[[#This Row],[ATA Nº/ANO]] = ""),BE$2,BE$1)),0),0),0)</f>
        <v>0</v>
      </c>
      <c r="BF85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6" s="313">
        <f>SUMIF(Consumo!$C$3:$C$862,tabItens[[#This Row],[CÓDIGO]],Consumo!$E$3:$E$862)</f>
        <v>0</v>
      </c>
      <c r="BH856" s="314">
        <f>IF(AND(tabItens[[#This Row],[Pend]] &gt; 0,tabItens[[#This Row],[Consumo]] &lt;&gt; 0), tabItens[[#This Row],[Pend]] / tabItens[[#This Row],[Consumo]], 0 )</f>
        <v>0</v>
      </c>
      <c r="BI856" s="313"/>
      <c r="BJ856" s="313"/>
      <c r="BK856" s="315" t="s">
        <v>907</v>
      </c>
    </row>
    <row r="857" spans="1:63" x14ac:dyDescent="0.3">
      <c r="A857" s="336">
        <v>33612</v>
      </c>
      <c r="B857" s="277" t="s">
        <v>1294</v>
      </c>
      <c r="C857" s="337" t="s">
        <v>321</v>
      </c>
      <c r="D857" s="338">
        <v>17.55</v>
      </c>
      <c r="E857" s="339"/>
      <c r="F857" s="339"/>
      <c r="G857" s="339" t="s">
        <v>892</v>
      </c>
      <c r="H857" s="281">
        <v>325</v>
      </c>
      <c r="I857" s="340">
        <v>103003</v>
      </c>
      <c r="J857" s="341">
        <v>17.55</v>
      </c>
      <c r="K857" s="342">
        <v>61</v>
      </c>
      <c r="L857" s="285">
        <f>IF(tabItens[[#This Row],[Média]] &gt; 0, tabItens[[#This Row],[QTDE ATUAL]] / tabItens[[#This Row],[Média]],999.9)</f>
        <v>65</v>
      </c>
      <c r="M857" s="286">
        <v>0</v>
      </c>
      <c r="N857" s="287">
        <f>tabItens[[#This Row],[VALOR UNIT.]] * tabItens[[#This Row],[LC]]</f>
        <v>0</v>
      </c>
      <c r="O857" s="344"/>
      <c r="P857" s="289"/>
      <c r="Q857" s="345"/>
      <c r="R857" s="343"/>
      <c r="S857" s="346"/>
      <c r="T857" s="292">
        <f>ROUNDDOWN(IFERROR(tabItens[[#This Row],[ATA DT.VALID.]] - $D$1,0) / 30,0)</f>
        <v>-1507</v>
      </c>
      <c r="U857" s="277" t="s">
        <v>1293</v>
      </c>
      <c r="V857" s="293">
        <v>1</v>
      </c>
      <c r="W857" s="294" t="s">
        <v>906</v>
      </c>
      <c r="X857" s="295">
        <v>67</v>
      </c>
      <c r="Y857" s="296">
        <v>14</v>
      </c>
      <c r="Z857" s="297"/>
      <c r="AA857" s="298"/>
      <c r="AB857" s="299"/>
      <c r="AC857" s="299"/>
      <c r="AD857" s="298"/>
      <c r="AE857" s="299"/>
      <c r="AF857" s="292"/>
      <c r="AG857" s="300" t="s">
        <v>904</v>
      </c>
      <c r="AH857" s="301"/>
      <c r="AI857" s="292">
        <v>22</v>
      </c>
      <c r="AJ857" s="301">
        <v>43860</v>
      </c>
      <c r="AK857" s="301" t="s">
        <v>892</v>
      </c>
      <c r="AL857" s="301">
        <v>45105</v>
      </c>
      <c r="AM857" s="346"/>
      <c r="AN857" s="339"/>
      <c r="AO857" s="302" t="str">
        <f>_xlfn.IFNA(IF(VLOOKUP(tabItens[[#This Row],[CÓDIGO]],tabExcluirDoEstoque[#Data],1,FALSE),"sim",""),"")</f>
        <v/>
      </c>
      <c r="AP857" s="303" t="str">
        <f ca="1">IF(OR(ISBLANK(tabItens[[#This Row],[ATA DT.VALID.]]),tabItens[[#This Row],[ATA DT.VALID.]]="",tabItens[[#This Row],[ATA DT.VALID.]]=" "),"",IF(TYPE(tabItens[[#This Row],[ATA DT.VALID.]])=1,ROUNDUP((tabItens[[#This Row],[ATA DT.VALID.]]-TODAY())/7,0),""))</f>
        <v/>
      </c>
      <c r="AQ857" s="304"/>
      <c r="AR857" s="305" t="str">
        <f>IF(ISBLANK(tabItens[[#This Row],[CÓDIGO]]),"",IFERROR(VLOOKUP(tabItens[[#This Row],[CÓDIGO]],Consumo!$C$3:$AC$862,26,FALSE),0))</f>
        <v>07.2023</v>
      </c>
      <c r="AS857" s="306">
        <f>SUMIF(Consumo!$C$3:$C$862,tabItens[[#This Row],[CÓDIGO]],Consumo!$N$3:$N$862) + SUMIF(Consumo!$C$3:$C$862,tabItens[[#This Row],[CÓDIGO]],Consumo!$O$3:$O$862) + SUMIF(Consumo!$C$3:$C$862,tabItens[[#This Row],[CÓDIGO]],Consumo!$P$3:$P$862) + SUMIF(Consumo!$C$3:$C$862,tabItens[[#This Row],[CÓDIGO]],Consumo!$Q$3:$Q$862)</f>
        <v>15</v>
      </c>
      <c r="AT857" s="306">
        <f>SUMIF(Consumo!$C$3:$C$862,tabItens[[#This Row],[CÓDIGO]],Consumo!$Z$3:$Z$862)</f>
        <v>64</v>
      </c>
      <c r="AU857" s="307">
        <f>SUMIF(Consumo!$C$3:$C$862,tabItens[[#This Row],[CÓDIGO]],Consumo!$AA$3:$AA$862)</f>
        <v>22</v>
      </c>
      <c r="AV857" s="308">
        <f>SUMIF(Consumo!$C$3:$C$862,tabItens[[#This Row],[CÓDIGO]],Consumo!$Y$3:$Y$862)</f>
        <v>5</v>
      </c>
      <c r="AW857" s="281">
        <f>tabItens[[#This Row],[QTDE ATUAL]] + tabItens[[#This Row],[RC QTDE]] + tabItens[[#This Row],[AF SALDO]] + tabItens[[#This Row],[Recentes]]</f>
        <v>325</v>
      </c>
      <c r="AX857" s="309">
        <v>6</v>
      </c>
      <c r="AY857" s="309">
        <v>4</v>
      </c>
      <c r="AZ857" s="309">
        <f>IF(ISBLANK(tabItens[[#This Row],[CÓDIGO]]),"",tabItens[[#This Row],[PontoMês]] * (AZ$2+tabItens[[#This Row],[PontoQtM]]))</f>
        <v>24</v>
      </c>
      <c r="BA857" s="308">
        <f>tabItens[[#This Row],[PontoPed]] - tabItens[[#This Row],[Saldo]] + (1/10)</f>
        <v>-300.89999999999998</v>
      </c>
      <c r="BB857" s="308">
        <f xml:space="preserve"> tabItens[[#This Row],[PontoMês]] * BB$2 - tabItens[[#This Row],[QTDE ATUAL]] - (1/10)</f>
        <v>-319.10000000000002</v>
      </c>
      <c r="BC857" s="310">
        <f>IF( tabItens[[#This Row],[PontoPed]]&gt;0, IF(tabItens[[#This Row],[PontoPed]]&lt;1, 1, IF( tabItens[[#This Row],[Saldo]]&gt;tabItens[[#This Row],[PontoPed]], 0, (tabItens[[#This Row],[PontoPed]]-tabItens[[#This Row],[Saldo]])/tabItens[[#This Row],[PontoPed]] ) ), 0 )</f>
        <v>0</v>
      </c>
      <c r="BD857" s="311">
        <f>ROUNDDOWN(IF( OR( AND(tabItens[[#This Row],[PontoPed]]&lt;tabItens[[#This Row],[Saldo]],tabItens[[#This Row],[Saldo]]&gt;0), tabItens[[#This Row],[PontoPed]]=0), 99, IF(AND(tabItens[[#This Row],[Saldo]]=0,tabItens[[#This Row],[PontoPed]]&gt;0), 0, (1-tabItens[[#This Row],[PctAb]])*10 ) ),0)</f>
        <v>99</v>
      </c>
      <c r="BE857" s="312">
        <f>MAX(ROUNDDOWN( IF(tabItens[[#This Row],[Abaixo]] &gt; 0,   tabItens[[#This Row],[Abaixo]] + (tabItens[[#This Row],[PontoMês]] * IF( OR( ISBLANK(tabItens[[#This Row],[ATA Nº/ANO]]), tabItens[[#This Row],[ATA Nº/ANO]] = ""),BE$2,BE$1)),0),0),0)</f>
        <v>0</v>
      </c>
      <c r="BF85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7" s="313">
        <f>SUMIF(Consumo!$C$3:$C$862,tabItens[[#This Row],[CÓDIGO]],Consumo!$E$3:$E$862)</f>
        <v>0</v>
      </c>
      <c r="BH857" s="314">
        <f>IF(AND(tabItens[[#This Row],[Pend]] &gt; 0,tabItens[[#This Row],[Consumo]] &lt;&gt; 0), tabItens[[#This Row],[Pend]] / tabItens[[#This Row],[Consumo]], 0 )</f>
        <v>0</v>
      </c>
      <c r="BI857" s="313"/>
      <c r="BJ857" s="313"/>
      <c r="BK857" s="315" t="s">
        <v>907</v>
      </c>
    </row>
    <row r="858" spans="1:63" x14ac:dyDescent="0.3">
      <c r="A858" s="336">
        <v>33623</v>
      </c>
      <c r="B858" s="277" t="s">
        <v>1295</v>
      </c>
      <c r="C858" s="337" t="s">
        <v>321</v>
      </c>
      <c r="D858" s="338">
        <v>14</v>
      </c>
      <c r="E858" s="339"/>
      <c r="F858" s="339"/>
      <c r="G858" s="339" t="s">
        <v>892</v>
      </c>
      <c r="H858" s="281">
        <v>408</v>
      </c>
      <c r="I858" s="340">
        <v>103003</v>
      </c>
      <c r="J858" s="341">
        <v>14</v>
      </c>
      <c r="K858" s="342">
        <v>275</v>
      </c>
      <c r="L858" s="285">
        <f>IF(tabItens[[#This Row],[Média]] &gt; 0, tabItens[[#This Row],[QTDE ATUAL]] / tabItens[[#This Row],[Média]],999.9)</f>
        <v>14.315789473684211</v>
      </c>
      <c r="M858" s="286">
        <v>0</v>
      </c>
      <c r="N858" s="287">
        <f>tabItens[[#This Row],[VALOR UNIT.]] * tabItens[[#This Row],[LC]]</f>
        <v>0</v>
      </c>
      <c r="O858" s="344"/>
      <c r="P858" s="289"/>
      <c r="Q858" s="345"/>
      <c r="R858" s="343"/>
      <c r="S858" s="346"/>
      <c r="T858" s="292">
        <f>ROUNDDOWN(IFERROR(tabItens[[#This Row],[ATA DT.VALID.]] - $D$1,0) / 30,0)</f>
        <v>-1507</v>
      </c>
      <c r="U858" s="277" t="s">
        <v>1293</v>
      </c>
      <c r="V858" s="293">
        <v>1</v>
      </c>
      <c r="W858" s="294" t="s">
        <v>906</v>
      </c>
      <c r="X858" s="295">
        <v>67</v>
      </c>
      <c r="Y858" s="296">
        <v>14</v>
      </c>
      <c r="Z858" s="297"/>
      <c r="AA858" s="298"/>
      <c r="AB858" s="299"/>
      <c r="AC858" s="299"/>
      <c r="AD858" s="298"/>
      <c r="AE858" s="299"/>
      <c r="AF858" s="292"/>
      <c r="AG858" s="300" t="s">
        <v>904</v>
      </c>
      <c r="AH858" s="301"/>
      <c r="AI858" s="292">
        <v>114</v>
      </c>
      <c r="AJ858" s="301">
        <v>45215</v>
      </c>
      <c r="AK858" s="301" t="s">
        <v>892</v>
      </c>
      <c r="AL858" s="301">
        <v>45189</v>
      </c>
      <c r="AM858" s="346"/>
      <c r="AN858" s="339"/>
      <c r="AO858" s="302" t="str">
        <f>_xlfn.IFNA(IF(VLOOKUP(tabItens[[#This Row],[CÓDIGO]],tabExcluirDoEstoque[#Data],1,FALSE),"sim",""),"")</f>
        <v/>
      </c>
      <c r="AP858" s="303" t="str">
        <f ca="1">IF(OR(ISBLANK(tabItens[[#This Row],[ATA DT.VALID.]]),tabItens[[#This Row],[ATA DT.VALID.]]="",tabItens[[#This Row],[ATA DT.VALID.]]=" "),"",IF(TYPE(tabItens[[#This Row],[ATA DT.VALID.]])=1,ROUNDUP((tabItens[[#This Row],[ATA DT.VALID.]]-TODAY())/7,0),""))</f>
        <v/>
      </c>
      <c r="AQ858" s="304"/>
      <c r="AR858" s="305" t="str">
        <f>IF(ISBLANK(tabItens[[#This Row],[CÓDIGO]]),"",IFERROR(VLOOKUP(tabItens[[#This Row],[CÓDIGO]],Consumo!$C$3:$AC$862,26,FALSE),0))</f>
        <v>09.2023</v>
      </c>
      <c r="AS858" s="306">
        <f>SUMIF(Consumo!$C$3:$C$862,tabItens[[#This Row],[CÓDIGO]],Consumo!$N$3:$N$862) + SUMIF(Consumo!$C$3:$C$862,tabItens[[#This Row],[CÓDIGO]],Consumo!$O$3:$O$862) + SUMIF(Consumo!$C$3:$C$862,tabItens[[#This Row],[CÓDIGO]],Consumo!$P$3:$P$862) + SUMIF(Consumo!$C$3:$C$862,tabItens[[#This Row],[CÓDIGO]],Consumo!$Q$3:$Q$862)</f>
        <v>61</v>
      </c>
      <c r="AT858" s="306">
        <f>SUMIF(Consumo!$C$3:$C$862,tabItens[[#This Row],[CÓDIGO]],Consumo!$Z$3:$Z$862)</f>
        <v>342</v>
      </c>
      <c r="AU858" s="307">
        <f>SUMIF(Consumo!$C$3:$C$862,tabItens[[#This Row],[CÓDIGO]],Consumo!$AA$3:$AA$862)</f>
        <v>74</v>
      </c>
      <c r="AV858" s="308">
        <f>SUMIF(Consumo!$C$3:$C$862,tabItens[[#This Row],[CÓDIGO]],Consumo!$Y$3:$Y$862)</f>
        <v>28.5</v>
      </c>
      <c r="AW858" s="281">
        <f>tabItens[[#This Row],[QTDE ATUAL]] + tabItens[[#This Row],[RC QTDE]] + tabItens[[#This Row],[AF SALDO]] + tabItens[[#This Row],[Recentes]]</f>
        <v>408</v>
      </c>
      <c r="AX858" s="309">
        <v>32</v>
      </c>
      <c r="AY858" s="309">
        <v>4</v>
      </c>
      <c r="AZ858" s="309">
        <f>IF(ISBLANK(tabItens[[#This Row],[CÓDIGO]]),"",tabItens[[#This Row],[PontoMês]] * (AZ$2+tabItens[[#This Row],[PontoQtM]]))</f>
        <v>128</v>
      </c>
      <c r="BA858" s="308">
        <f>tabItens[[#This Row],[PontoPed]] - tabItens[[#This Row],[Saldo]] + (1/10)</f>
        <v>-279.89999999999998</v>
      </c>
      <c r="BB858" s="308">
        <f xml:space="preserve"> tabItens[[#This Row],[PontoMês]] * BB$2 - tabItens[[#This Row],[QTDE ATUAL]] - (1/10)</f>
        <v>-376.1</v>
      </c>
      <c r="BC858" s="310">
        <f>IF( tabItens[[#This Row],[PontoPed]]&gt;0, IF(tabItens[[#This Row],[PontoPed]]&lt;1, 1, IF( tabItens[[#This Row],[Saldo]]&gt;tabItens[[#This Row],[PontoPed]], 0, (tabItens[[#This Row],[PontoPed]]-tabItens[[#This Row],[Saldo]])/tabItens[[#This Row],[PontoPed]] ) ), 0 )</f>
        <v>0</v>
      </c>
      <c r="BD858" s="311">
        <f>ROUNDDOWN(IF( OR( AND(tabItens[[#This Row],[PontoPed]]&lt;tabItens[[#This Row],[Saldo]],tabItens[[#This Row],[Saldo]]&gt;0), tabItens[[#This Row],[PontoPed]]=0), 99, IF(AND(tabItens[[#This Row],[Saldo]]=0,tabItens[[#This Row],[PontoPed]]&gt;0), 0, (1-tabItens[[#This Row],[PctAb]])*10 ) ),0)</f>
        <v>99</v>
      </c>
      <c r="BE858" s="312">
        <f>MAX(ROUNDDOWN( IF(tabItens[[#This Row],[Abaixo]] &gt; 0,   tabItens[[#This Row],[Abaixo]] + (tabItens[[#This Row],[PontoMês]] * IF( OR( ISBLANK(tabItens[[#This Row],[ATA Nº/ANO]]), tabItens[[#This Row],[ATA Nº/ANO]] = ""),BE$2,BE$1)),0),0),0)</f>
        <v>0</v>
      </c>
      <c r="BF85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8" s="313">
        <f>SUMIF(Consumo!$C$3:$C$862,tabItens[[#This Row],[CÓDIGO]],Consumo!$E$3:$E$862)</f>
        <v>0</v>
      </c>
      <c r="BH858" s="314">
        <f>IF(AND(tabItens[[#This Row],[Pend]] &gt; 0,tabItens[[#This Row],[Consumo]] &lt;&gt; 0), tabItens[[#This Row],[Pend]] / tabItens[[#This Row],[Consumo]], 0 )</f>
        <v>0</v>
      </c>
      <c r="BI858" s="313"/>
      <c r="BJ858" s="313"/>
      <c r="BK858" s="315" t="s">
        <v>907</v>
      </c>
    </row>
    <row r="859" spans="1:63" x14ac:dyDescent="0.3">
      <c r="A859" s="336">
        <v>81514</v>
      </c>
      <c r="B859" s="277" t="s">
        <v>1520</v>
      </c>
      <c r="C859" s="337" t="s">
        <v>264</v>
      </c>
      <c r="D859" s="338">
        <v>0.02</v>
      </c>
      <c r="E859" s="339"/>
      <c r="F859" s="339"/>
      <c r="G859" s="339" t="s">
        <v>892</v>
      </c>
      <c r="H859" s="281">
        <v>131012</v>
      </c>
      <c r="I859" s="340">
        <v>103003</v>
      </c>
      <c r="J859" s="341">
        <v>0.02</v>
      </c>
      <c r="K859" s="342">
        <v>34753</v>
      </c>
      <c r="L859" s="285">
        <f>IF(tabItens[[#This Row],[Média]] &gt; 0, tabItens[[#This Row],[QTDE ATUAL]] / tabItens[[#This Row],[Média]],999.9)</f>
        <v>38.895200395843638</v>
      </c>
      <c r="M859" s="286">
        <v>0</v>
      </c>
      <c r="N859" s="287">
        <f>tabItens[[#This Row],[VALOR UNIT.]] * tabItens[[#This Row],[LC]]</f>
        <v>0</v>
      </c>
      <c r="O859" s="344"/>
      <c r="P859" s="289"/>
      <c r="Q859" s="345"/>
      <c r="R859" s="343"/>
      <c r="S859" s="346"/>
      <c r="T859" s="292">
        <f>ROUNDDOWN(IFERROR(tabItens[[#This Row],[ATA DT.VALID.]] - $D$1,0) / 30,0)</f>
        <v>-1507</v>
      </c>
      <c r="U859" s="277" t="s">
        <v>1521</v>
      </c>
      <c r="V859" s="293">
        <v>1</v>
      </c>
      <c r="W859" s="294" t="s">
        <v>2107</v>
      </c>
      <c r="X859" s="295">
        <v>67</v>
      </c>
      <c r="Y859" s="296">
        <v>15</v>
      </c>
      <c r="Z859" s="297"/>
      <c r="AA859" s="298"/>
      <c r="AB859" s="299"/>
      <c r="AC859" s="299"/>
      <c r="AD859" s="298"/>
      <c r="AE859" s="299"/>
      <c r="AF859" s="292"/>
      <c r="AG859" s="300" t="s">
        <v>904</v>
      </c>
      <c r="AH859" s="301"/>
      <c r="AI859" s="292">
        <v>13678</v>
      </c>
      <c r="AJ859" s="301">
        <v>43864</v>
      </c>
      <c r="AK859" s="301">
        <v>38226</v>
      </c>
      <c r="AL859" s="301">
        <v>43826</v>
      </c>
      <c r="AM859" s="346"/>
      <c r="AN859" s="339"/>
      <c r="AO859" s="302" t="str">
        <f>_xlfn.IFNA(IF(VLOOKUP(tabItens[[#This Row],[CÓDIGO]],tabExcluirDoEstoque[#Data],1,FALSE),"sim",""),"")</f>
        <v/>
      </c>
      <c r="AP859" s="303" t="str">
        <f ca="1">IF(OR(ISBLANK(tabItens[[#This Row],[ATA DT.VALID.]]),tabItens[[#This Row],[ATA DT.VALID.]]="",tabItens[[#This Row],[ATA DT.VALID.]]=" "),"",IF(TYPE(tabItens[[#This Row],[ATA DT.VALID.]])=1,ROUNDUP((tabItens[[#This Row],[ATA DT.VALID.]]-TODAY())/7,0),""))</f>
        <v/>
      </c>
      <c r="AQ859" s="304"/>
      <c r="AR859" s="305" t="str">
        <f>IF(ISBLANK(tabItens[[#This Row],[CÓDIGO]]),"",IFERROR(VLOOKUP(tabItens[[#This Row],[CÓDIGO]],Consumo!$C$3:$AC$862,26,FALSE),0))</f>
        <v>09.2023</v>
      </c>
      <c r="AS859" s="306">
        <f>SUMIF(Consumo!$C$3:$C$862,tabItens[[#This Row],[CÓDIGO]],Consumo!$N$3:$N$862) + SUMIF(Consumo!$C$3:$C$862,tabItens[[#This Row],[CÓDIGO]],Consumo!$O$3:$O$862) + SUMIF(Consumo!$C$3:$C$862,tabItens[[#This Row],[CÓDIGO]],Consumo!$P$3:$P$862) + SUMIF(Consumo!$C$3:$C$862,tabItens[[#This Row],[CÓDIGO]],Consumo!$Q$3:$Q$862)</f>
        <v>20000</v>
      </c>
      <c r="AT859" s="306">
        <f>SUMIF(Consumo!$C$3:$C$862,tabItens[[#This Row],[CÓDIGO]],Consumo!$Z$3:$Z$862)</f>
        <v>41033</v>
      </c>
      <c r="AU859" s="307">
        <f>SUMIF(Consumo!$C$3:$C$862,tabItens[[#This Row],[CÓDIGO]],Consumo!$AA$3:$AA$862)</f>
        <v>10000</v>
      </c>
      <c r="AV859" s="308">
        <f>SUMIF(Consumo!$C$3:$C$862,tabItens[[#This Row],[CÓDIGO]],Consumo!$Y$3:$Y$862)</f>
        <v>3368.3333333333335</v>
      </c>
      <c r="AW859" s="281">
        <f>tabItens[[#This Row],[QTDE ATUAL]] + tabItens[[#This Row],[RC QTDE]] + tabItens[[#This Row],[AF SALDO]] + tabItens[[#This Row],[Recentes]]</f>
        <v>131012</v>
      </c>
      <c r="AX859" s="309">
        <v>6564</v>
      </c>
      <c r="AY859" s="309">
        <v>4</v>
      </c>
      <c r="AZ859" s="309">
        <f>IF(ISBLANK(tabItens[[#This Row],[CÓDIGO]]),"",tabItens[[#This Row],[PontoMês]] * (AZ$2+tabItens[[#This Row],[PontoQtM]]))</f>
        <v>26256</v>
      </c>
      <c r="BA859" s="308">
        <f>tabItens[[#This Row],[PontoPed]] - tabItens[[#This Row],[Saldo]] + (1/10)</f>
        <v>-104755.9</v>
      </c>
      <c r="BB859" s="308">
        <f xml:space="preserve"> tabItens[[#This Row],[PontoMês]] * BB$2 - tabItens[[#This Row],[QTDE ATUAL]] - (1/10)</f>
        <v>-124448.1</v>
      </c>
      <c r="BC859" s="310">
        <f>IF( tabItens[[#This Row],[PontoPed]]&gt;0, IF(tabItens[[#This Row],[PontoPed]]&lt;1, 1, IF( tabItens[[#This Row],[Saldo]]&gt;tabItens[[#This Row],[PontoPed]], 0, (tabItens[[#This Row],[PontoPed]]-tabItens[[#This Row],[Saldo]])/tabItens[[#This Row],[PontoPed]] ) ), 0 )</f>
        <v>0</v>
      </c>
      <c r="BD859" s="311">
        <f>ROUNDDOWN(IF( OR( AND(tabItens[[#This Row],[PontoPed]]&lt;tabItens[[#This Row],[Saldo]],tabItens[[#This Row],[Saldo]]&gt;0), tabItens[[#This Row],[PontoPed]]=0), 99, IF(AND(tabItens[[#This Row],[Saldo]]=0,tabItens[[#This Row],[PontoPed]]&gt;0), 0, (1-tabItens[[#This Row],[PctAb]])*10 ) ),0)</f>
        <v>99</v>
      </c>
      <c r="BE859" s="312">
        <f>MAX(ROUNDDOWN( IF(tabItens[[#This Row],[Abaixo]] &gt; 0,   tabItens[[#This Row],[Abaixo]] + (tabItens[[#This Row],[PontoMês]] * IF( OR( ISBLANK(tabItens[[#This Row],[ATA Nº/ANO]]), tabItens[[#This Row],[ATA Nº/ANO]] = ""),BE$2,BE$1)),0),0),0)</f>
        <v>0</v>
      </c>
      <c r="BF85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59" s="313">
        <f>SUMIF(Consumo!$C$3:$C$862,tabItens[[#This Row],[CÓDIGO]],Consumo!$E$3:$E$862)</f>
        <v>0</v>
      </c>
      <c r="BH859" s="314">
        <f>IF(AND(tabItens[[#This Row],[Pend]] &gt; 0,tabItens[[#This Row],[Consumo]] &lt;&gt; 0), tabItens[[#This Row],[Pend]] / tabItens[[#This Row],[Consumo]], 0 )</f>
        <v>0</v>
      </c>
      <c r="BI859" s="313"/>
      <c r="BJ859" s="313"/>
      <c r="BK859" s="315" t="s">
        <v>907</v>
      </c>
    </row>
    <row r="860" spans="1:63" x14ac:dyDescent="0.3">
      <c r="A860" s="336">
        <v>78418</v>
      </c>
      <c r="B860" s="277" t="s">
        <v>1493</v>
      </c>
      <c r="C860" s="337" t="s">
        <v>264</v>
      </c>
      <c r="D860" s="338">
        <v>2.75</v>
      </c>
      <c r="E860" s="339"/>
      <c r="F860" s="339"/>
      <c r="G860" s="339" t="s">
        <v>892</v>
      </c>
      <c r="H860" s="281">
        <v>255</v>
      </c>
      <c r="I860" s="340">
        <v>103003</v>
      </c>
      <c r="J860" s="341">
        <v>2.75</v>
      </c>
      <c r="K860" s="342">
        <v>60</v>
      </c>
      <c r="L860" s="285">
        <f>IF(tabItens[[#This Row],[Média]] &gt; 0, tabItens[[#This Row],[QTDE ATUAL]] / tabItens[[#This Row],[Média]],999.9)</f>
        <v>71.16279069767441</v>
      </c>
      <c r="M860" s="286">
        <v>0</v>
      </c>
      <c r="N860" s="287">
        <f>tabItens[[#This Row],[VALOR UNIT.]] * tabItens[[#This Row],[LC]]</f>
        <v>0</v>
      </c>
      <c r="O860" s="344"/>
      <c r="P860" s="289"/>
      <c r="Q860" s="345"/>
      <c r="R860" s="343"/>
      <c r="S860" s="346"/>
      <c r="T860" s="292">
        <f>ROUNDDOWN(IFERROR(tabItens[[#This Row],[ATA DT.VALID.]] - $D$1,0) / 30,0)</f>
        <v>-1507</v>
      </c>
      <c r="U860" s="277" t="s">
        <v>1494</v>
      </c>
      <c r="V860" s="293">
        <v>1</v>
      </c>
      <c r="W860" s="294" t="s">
        <v>2106</v>
      </c>
      <c r="X860" s="295">
        <v>67</v>
      </c>
      <c r="Y860" s="296">
        <v>16</v>
      </c>
      <c r="Z860" s="297"/>
      <c r="AA860" s="298"/>
      <c r="AB860" s="299"/>
      <c r="AC860" s="299"/>
      <c r="AD860" s="298"/>
      <c r="AE860" s="299"/>
      <c r="AF860" s="292"/>
      <c r="AG860" s="300" t="s">
        <v>904</v>
      </c>
      <c r="AH860" s="301"/>
      <c r="AI860" s="292">
        <v>20</v>
      </c>
      <c r="AJ860" s="301">
        <v>45201</v>
      </c>
      <c r="AK860" s="301">
        <v>38097</v>
      </c>
      <c r="AL860" s="301">
        <v>45189</v>
      </c>
      <c r="AM860" s="346"/>
      <c r="AN860" s="339"/>
      <c r="AO860" s="302" t="str">
        <f>_xlfn.IFNA(IF(VLOOKUP(tabItens[[#This Row],[CÓDIGO]],tabExcluirDoEstoque[#Data],1,FALSE),"sim",""),"")</f>
        <v/>
      </c>
      <c r="AP860" s="303" t="str">
        <f ca="1">IF(OR(ISBLANK(tabItens[[#This Row],[ATA DT.VALID.]]),tabItens[[#This Row],[ATA DT.VALID.]]="",tabItens[[#This Row],[ATA DT.VALID.]]=" "),"",IF(TYPE(tabItens[[#This Row],[ATA DT.VALID.]])=1,ROUNDUP((tabItens[[#This Row],[ATA DT.VALID.]]-TODAY())/7,0),""))</f>
        <v/>
      </c>
      <c r="AQ860" s="304"/>
      <c r="AR860" s="305" t="str">
        <f>IF(ISBLANK(tabItens[[#This Row],[CÓDIGO]]),"",IFERROR(VLOOKUP(tabItens[[#This Row],[CÓDIGO]],Consumo!$C$3:$AC$862,26,FALSE),0))</f>
        <v>03.2023</v>
      </c>
      <c r="AS860" s="306">
        <f>SUMIF(Consumo!$C$3:$C$862,tabItens[[#This Row],[CÓDIGO]],Consumo!$N$3:$N$862) + SUMIF(Consumo!$C$3:$C$862,tabItens[[#This Row],[CÓDIGO]],Consumo!$O$3:$O$862) + SUMIF(Consumo!$C$3:$C$862,tabItens[[#This Row],[CÓDIGO]],Consumo!$P$3:$P$862) + SUMIF(Consumo!$C$3:$C$862,tabItens[[#This Row],[CÓDIGO]],Consumo!$Q$3:$Q$862)</f>
        <v>0</v>
      </c>
      <c r="AT860" s="306">
        <f>SUMIF(Consumo!$C$3:$C$862,tabItens[[#This Row],[CÓDIGO]],Consumo!$Z$3:$Z$862)</f>
        <v>60</v>
      </c>
      <c r="AU860" s="307">
        <f>SUMIF(Consumo!$C$3:$C$862,tabItens[[#This Row],[CÓDIGO]],Consumo!$AA$3:$AA$862)</f>
        <v>50</v>
      </c>
      <c r="AV860" s="308">
        <f>SUMIF(Consumo!$C$3:$C$862,tabItens[[#This Row],[CÓDIGO]],Consumo!$Y$3:$Y$862)</f>
        <v>3.5833333333333335</v>
      </c>
      <c r="AW860" s="281">
        <f>tabItens[[#This Row],[QTDE ATUAL]] + tabItens[[#This Row],[RC QTDE]] + tabItens[[#This Row],[AF SALDO]] + tabItens[[#This Row],[Recentes]]</f>
        <v>255</v>
      </c>
      <c r="AX860" s="309">
        <v>9</v>
      </c>
      <c r="AY860" s="309">
        <v>4</v>
      </c>
      <c r="AZ860" s="309">
        <f>IF(ISBLANK(tabItens[[#This Row],[CÓDIGO]]),"",tabItens[[#This Row],[PontoMês]] * (AZ$2+tabItens[[#This Row],[PontoQtM]]))</f>
        <v>36</v>
      </c>
      <c r="BA860" s="308">
        <f>tabItens[[#This Row],[PontoPed]] - tabItens[[#This Row],[Saldo]] + (1/10)</f>
        <v>-218.9</v>
      </c>
      <c r="BB860" s="308">
        <f xml:space="preserve"> tabItens[[#This Row],[PontoMês]] * BB$2 - tabItens[[#This Row],[QTDE ATUAL]] - (1/10)</f>
        <v>-246.1</v>
      </c>
      <c r="BC860" s="310">
        <f>IF( tabItens[[#This Row],[PontoPed]]&gt;0, IF(tabItens[[#This Row],[PontoPed]]&lt;1, 1, IF( tabItens[[#This Row],[Saldo]]&gt;tabItens[[#This Row],[PontoPed]], 0, (tabItens[[#This Row],[PontoPed]]-tabItens[[#This Row],[Saldo]])/tabItens[[#This Row],[PontoPed]] ) ), 0 )</f>
        <v>0</v>
      </c>
      <c r="BD860" s="311">
        <f>ROUNDDOWN(IF( OR( AND(tabItens[[#This Row],[PontoPed]]&lt;tabItens[[#This Row],[Saldo]],tabItens[[#This Row],[Saldo]]&gt;0), tabItens[[#This Row],[PontoPed]]=0), 99, IF(AND(tabItens[[#This Row],[Saldo]]=0,tabItens[[#This Row],[PontoPed]]&gt;0), 0, (1-tabItens[[#This Row],[PctAb]])*10 ) ),0)</f>
        <v>99</v>
      </c>
      <c r="BE860" s="312">
        <f>MAX(ROUNDDOWN( IF(tabItens[[#This Row],[Abaixo]] &gt; 0,   tabItens[[#This Row],[Abaixo]] + (tabItens[[#This Row],[PontoMês]] * IF( OR( ISBLANK(tabItens[[#This Row],[ATA Nº/ANO]]), tabItens[[#This Row],[ATA Nº/ANO]] = ""),BE$2,BE$1)),0),0),0)</f>
        <v>0</v>
      </c>
      <c r="BF86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0" s="313">
        <f>SUMIF(Consumo!$C$3:$C$862,tabItens[[#This Row],[CÓDIGO]],Consumo!$E$3:$E$862)</f>
        <v>0</v>
      </c>
      <c r="BH860" s="314">
        <f>IF(AND(tabItens[[#This Row],[Pend]] &gt; 0,tabItens[[#This Row],[Consumo]] &lt;&gt; 0), tabItens[[#This Row],[Pend]] / tabItens[[#This Row],[Consumo]], 0 )</f>
        <v>0</v>
      </c>
      <c r="BI860" s="313"/>
      <c r="BJ860" s="313"/>
      <c r="BK860" s="315" t="s">
        <v>907</v>
      </c>
    </row>
    <row r="861" spans="1:63" x14ac:dyDescent="0.3">
      <c r="A861" s="336">
        <v>104655</v>
      </c>
      <c r="B861" s="277" t="s">
        <v>1644</v>
      </c>
      <c r="C861" s="337" t="s">
        <v>264</v>
      </c>
      <c r="D861" s="338">
        <v>0.25</v>
      </c>
      <c r="E861" s="339"/>
      <c r="F861" s="339"/>
      <c r="G861" s="339" t="s">
        <v>892</v>
      </c>
      <c r="H861" s="281">
        <v>12374</v>
      </c>
      <c r="I861" s="340">
        <v>103003</v>
      </c>
      <c r="J861" s="341">
        <v>0.25</v>
      </c>
      <c r="K861" s="342">
        <v>2200</v>
      </c>
      <c r="L861" s="285">
        <f>IF(tabItens[[#This Row],[Média]] &gt; 0, tabItens[[#This Row],[QTDE ATUAL]] / tabItens[[#This Row],[Média]],999.9)</f>
        <v>97.050980392156859</v>
      </c>
      <c r="M861" s="286">
        <v>0</v>
      </c>
      <c r="N861" s="287">
        <f>tabItens[[#This Row],[VALOR UNIT.]] * tabItens[[#This Row],[LC]]</f>
        <v>0</v>
      </c>
      <c r="O861" s="344"/>
      <c r="P861" s="289"/>
      <c r="Q861" s="345"/>
      <c r="R861" s="343"/>
      <c r="S861" s="346"/>
      <c r="T861" s="292">
        <f>ROUNDDOWN(IFERROR(tabItens[[#This Row],[ATA DT.VALID.]] - $D$1,0) / 30,0)</f>
        <v>-1507</v>
      </c>
      <c r="U861" s="277" t="s">
        <v>1645</v>
      </c>
      <c r="V861" s="293">
        <v>1</v>
      </c>
      <c r="W861" s="294" t="s">
        <v>2106</v>
      </c>
      <c r="X861" s="295">
        <v>67</v>
      </c>
      <c r="Y861" s="296">
        <v>17</v>
      </c>
      <c r="Z861" s="297"/>
      <c r="AA861" s="298"/>
      <c r="AB861" s="299"/>
      <c r="AC861" s="299"/>
      <c r="AD861" s="298"/>
      <c r="AE861" s="299"/>
      <c r="AF861" s="292"/>
      <c r="AG861" s="300" t="s">
        <v>904</v>
      </c>
      <c r="AH861" s="301"/>
      <c r="AI861" s="292">
        <v>734</v>
      </c>
      <c r="AJ861" s="301">
        <v>44055</v>
      </c>
      <c r="AK861" s="301">
        <v>39471</v>
      </c>
      <c r="AL861" s="301">
        <v>44040</v>
      </c>
      <c r="AM861" s="346"/>
      <c r="AN861" s="339"/>
      <c r="AO861" s="302" t="str">
        <f>_xlfn.IFNA(IF(VLOOKUP(tabItens[[#This Row],[CÓDIGO]],tabExcluirDoEstoque[#Data],1,FALSE),"sim",""),"")</f>
        <v/>
      </c>
      <c r="AP861" s="303" t="str">
        <f ca="1">IF(OR(ISBLANK(tabItens[[#This Row],[ATA DT.VALID.]]),tabItens[[#This Row],[ATA DT.VALID.]]="",tabItens[[#This Row],[ATA DT.VALID.]]=" "),"",IF(TYPE(tabItens[[#This Row],[ATA DT.VALID.]])=1,ROUNDUP((tabItens[[#This Row],[ATA DT.VALID.]]-TODAY())/7,0),""))</f>
        <v/>
      </c>
      <c r="AQ861" s="304"/>
      <c r="AR861" s="305" t="str">
        <f>IF(ISBLANK(tabItens[[#This Row],[CÓDIGO]]),"",IFERROR(VLOOKUP(tabItens[[#This Row],[CÓDIGO]],Consumo!$C$3:$AC$862,26,FALSE),0))</f>
        <v>04.2023</v>
      </c>
      <c r="AS861" s="306">
        <f>SUMIF(Consumo!$C$3:$C$862,tabItens[[#This Row],[CÓDIGO]],Consumo!$N$3:$N$862) + SUMIF(Consumo!$C$3:$C$862,tabItens[[#This Row],[CÓDIGO]],Consumo!$O$3:$O$862) + SUMIF(Consumo!$C$3:$C$862,tabItens[[#This Row],[CÓDIGO]],Consumo!$P$3:$P$862) + SUMIF(Consumo!$C$3:$C$862,tabItens[[#This Row],[CÓDIGO]],Consumo!$Q$3:$Q$862)</f>
        <v>0</v>
      </c>
      <c r="AT861" s="306">
        <f>SUMIF(Consumo!$C$3:$C$862,tabItens[[#This Row],[CÓDIGO]],Consumo!$Z$3:$Z$862)</f>
        <v>2200</v>
      </c>
      <c r="AU861" s="307">
        <f>SUMIF(Consumo!$C$3:$C$862,tabItens[[#This Row],[CÓDIGO]],Consumo!$AA$3:$AA$862)</f>
        <v>2000</v>
      </c>
      <c r="AV861" s="308">
        <f>SUMIF(Consumo!$C$3:$C$862,tabItens[[#This Row],[CÓDIGO]],Consumo!$Y$3:$Y$862)</f>
        <v>127.5</v>
      </c>
      <c r="AW861" s="281">
        <f>tabItens[[#This Row],[QTDE ATUAL]] + tabItens[[#This Row],[RC QTDE]] + tabItens[[#This Row],[AF SALDO]] + tabItens[[#This Row],[Recentes]]</f>
        <v>12374</v>
      </c>
      <c r="AX861" s="309">
        <v>0</v>
      </c>
      <c r="AY861" s="309">
        <v>4</v>
      </c>
      <c r="AZ861" s="309">
        <f>IF(ISBLANK(tabItens[[#This Row],[CÓDIGO]]),"",tabItens[[#This Row],[PontoMês]] * (AZ$2+tabItens[[#This Row],[PontoQtM]]))</f>
        <v>0</v>
      </c>
      <c r="BA861" s="308">
        <f>tabItens[[#This Row],[PontoPed]] - tabItens[[#This Row],[Saldo]] + (1/10)</f>
        <v>-12373.9</v>
      </c>
      <c r="BB861" s="308">
        <f xml:space="preserve"> tabItens[[#This Row],[PontoMês]] * BB$2 - tabItens[[#This Row],[QTDE ATUAL]] - (1/10)</f>
        <v>-12374.1</v>
      </c>
      <c r="BC861" s="310">
        <f>IF( tabItens[[#This Row],[PontoPed]]&gt;0, IF(tabItens[[#This Row],[PontoPed]]&lt;1, 1, IF( tabItens[[#This Row],[Saldo]]&gt;tabItens[[#This Row],[PontoPed]], 0, (tabItens[[#This Row],[PontoPed]]-tabItens[[#This Row],[Saldo]])/tabItens[[#This Row],[PontoPed]] ) ), 0 )</f>
        <v>0</v>
      </c>
      <c r="BD861" s="311">
        <f>ROUNDDOWN(IF( OR( AND(tabItens[[#This Row],[PontoPed]]&lt;tabItens[[#This Row],[Saldo]],tabItens[[#This Row],[Saldo]]&gt;0), tabItens[[#This Row],[PontoPed]]=0), 99, IF(AND(tabItens[[#This Row],[Saldo]]=0,tabItens[[#This Row],[PontoPed]]&gt;0), 0, (1-tabItens[[#This Row],[PctAb]])*10 ) ),0)</f>
        <v>99</v>
      </c>
      <c r="BE861" s="312">
        <f>MAX(ROUNDDOWN( IF(tabItens[[#This Row],[Abaixo]] &gt; 0,   tabItens[[#This Row],[Abaixo]] + (tabItens[[#This Row],[PontoMês]] * IF( OR( ISBLANK(tabItens[[#This Row],[ATA Nº/ANO]]), tabItens[[#This Row],[ATA Nº/ANO]] = ""),BE$2,BE$1)),0),0),0)</f>
        <v>0</v>
      </c>
      <c r="BF86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1" s="313">
        <f>SUMIF(Consumo!$C$3:$C$862,tabItens[[#This Row],[CÓDIGO]],Consumo!$E$3:$E$862)</f>
        <v>0</v>
      </c>
      <c r="BH861" s="314">
        <f>IF(AND(tabItens[[#This Row],[Pend]] &gt; 0,tabItens[[#This Row],[Consumo]] &lt;&gt; 0), tabItens[[#This Row],[Pend]] / tabItens[[#This Row],[Consumo]], 0 )</f>
        <v>0</v>
      </c>
      <c r="BI861" s="313"/>
      <c r="BJ861" s="313"/>
      <c r="BK861" s="315" t="s">
        <v>907</v>
      </c>
    </row>
    <row r="862" spans="1:63" x14ac:dyDescent="0.3">
      <c r="A862" s="336">
        <v>78416</v>
      </c>
      <c r="B862" s="277" t="s">
        <v>1491</v>
      </c>
      <c r="C862" s="337" t="s">
        <v>264</v>
      </c>
      <c r="D862" s="338">
        <v>3.49</v>
      </c>
      <c r="E862" s="339"/>
      <c r="F862" s="339"/>
      <c r="G862" s="339" t="s">
        <v>892</v>
      </c>
      <c r="H862" s="281">
        <v>1019</v>
      </c>
      <c r="I862" s="340">
        <v>103003</v>
      </c>
      <c r="J862" s="341">
        <v>3.49</v>
      </c>
      <c r="K862" s="342">
        <v>315</v>
      </c>
      <c r="L862" s="285">
        <f>IF(tabItens[[#This Row],[Média]] &gt; 0, tabItens[[#This Row],[QTDE ATUAL]] / tabItens[[#This Row],[Média]],999.9)</f>
        <v>54.10619469026549</v>
      </c>
      <c r="M862" s="286">
        <v>0</v>
      </c>
      <c r="N862" s="287">
        <f>tabItens[[#This Row],[VALOR UNIT.]] * tabItens[[#This Row],[LC]]</f>
        <v>0</v>
      </c>
      <c r="O862" s="344"/>
      <c r="P862" s="289"/>
      <c r="Q862" s="345"/>
      <c r="R862" s="343"/>
      <c r="S862" s="346"/>
      <c r="T862" s="292">
        <f>ROUNDDOWN(IFERROR(tabItens[[#This Row],[ATA DT.VALID.]] - $D$1,0) / 30,0)</f>
        <v>-1507</v>
      </c>
      <c r="U862" s="277" t="s">
        <v>1492</v>
      </c>
      <c r="V862" s="293">
        <v>1</v>
      </c>
      <c r="W862" s="294" t="s">
        <v>2107</v>
      </c>
      <c r="X862" s="295">
        <v>67</v>
      </c>
      <c r="Y862" s="296">
        <v>18</v>
      </c>
      <c r="Z862" s="297"/>
      <c r="AA862" s="298"/>
      <c r="AB862" s="299"/>
      <c r="AC862" s="299"/>
      <c r="AD862" s="298"/>
      <c r="AE862" s="299"/>
      <c r="AF862" s="292"/>
      <c r="AG862" s="300" t="s">
        <v>904</v>
      </c>
      <c r="AH862" s="301"/>
      <c r="AI862" s="292">
        <v>106</v>
      </c>
      <c r="AJ862" s="301">
        <v>44071</v>
      </c>
      <c r="AK862" s="301">
        <v>38097</v>
      </c>
      <c r="AL862" s="301">
        <v>44040</v>
      </c>
      <c r="AM862" s="346"/>
      <c r="AN862" s="339"/>
      <c r="AO862" s="302" t="str">
        <f>_xlfn.IFNA(IF(VLOOKUP(tabItens[[#This Row],[CÓDIGO]],tabExcluirDoEstoque[#Data],1,FALSE),"sim",""),"")</f>
        <v/>
      </c>
      <c r="AP862" s="303" t="str">
        <f ca="1">IF(OR(ISBLANK(tabItens[[#This Row],[ATA DT.VALID.]]),tabItens[[#This Row],[ATA DT.VALID.]]="",tabItens[[#This Row],[ATA DT.VALID.]]=" "),"",IF(TYPE(tabItens[[#This Row],[ATA DT.VALID.]])=1,ROUNDUP((tabItens[[#This Row],[ATA DT.VALID.]]-TODAY())/7,0),""))</f>
        <v/>
      </c>
      <c r="AQ862" s="304"/>
      <c r="AR862" s="305" t="str">
        <f>IF(ISBLANK(tabItens[[#This Row],[CÓDIGO]]),"",IFERROR(VLOOKUP(tabItens[[#This Row],[CÓDIGO]],Consumo!$C$3:$AC$862,26,FALSE),0))</f>
        <v>05.2023</v>
      </c>
      <c r="AS862" s="306">
        <f>SUMIF(Consumo!$C$3:$C$862,tabItens[[#This Row],[CÓDIGO]],Consumo!$N$3:$N$862) + SUMIF(Consumo!$C$3:$C$862,tabItens[[#This Row],[CÓDIGO]],Consumo!$O$3:$O$862) + SUMIF(Consumo!$C$3:$C$862,tabItens[[#This Row],[CÓDIGO]],Consumo!$P$3:$P$862) + SUMIF(Consumo!$C$3:$C$862,tabItens[[#This Row],[CÓDIGO]],Consumo!$Q$3:$Q$862)</f>
        <v>0</v>
      </c>
      <c r="AT862" s="306">
        <f>SUMIF(Consumo!$C$3:$C$862,tabItens[[#This Row],[CÓDIGO]],Consumo!$Z$3:$Z$862)</f>
        <v>315</v>
      </c>
      <c r="AU862" s="307">
        <f>SUMIF(Consumo!$C$3:$C$862,tabItens[[#This Row],[CÓDIGO]],Consumo!$AA$3:$AA$862)</f>
        <v>270</v>
      </c>
      <c r="AV862" s="308">
        <f>SUMIF(Consumo!$C$3:$C$862,tabItens[[#This Row],[CÓDIGO]],Consumo!$Y$3:$Y$862)</f>
        <v>18.833333333333332</v>
      </c>
      <c r="AW862" s="281">
        <f>tabItens[[#This Row],[QTDE ATUAL]] + tabItens[[#This Row],[RC QTDE]] + tabItens[[#This Row],[AF SALDO]] + tabItens[[#This Row],[Recentes]]</f>
        <v>1019</v>
      </c>
      <c r="AX862" s="309">
        <v>43</v>
      </c>
      <c r="AY862" s="309">
        <v>4</v>
      </c>
      <c r="AZ862" s="309">
        <f>IF(ISBLANK(tabItens[[#This Row],[CÓDIGO]]),"",tabItens[[#This Row],[PontoMês]] * (AZ$2+tabItens[[#This Row],[PontoQtM]]))</f>
        <v>172</v>
      </c>
      <c r="BA862" s="308">
        <f>tabItens[[#This Row],[PontoPed]] - tabItens[[#This Row],[Saldo]] + (1/10)</f>
        <v>-846.9</v>
      </c>
      <c r="BB862" s="308">
        <f xml:space="preserve"> tabItens[[#This Row],[PontoMês]] * BB$2 - tabItens[[#This Row],[QTDE ATUAL]] - (1/10)</f>
        <v>-976.1</v>
      </c>
      <c r="BC862" s="310">
        <f>IF( tabItens[[#This Row],[PontoPed]]&gt;0, IF(tabItens[[#This Row],[PontoPed]]&lt;1, 1, IF( tabItens[[#This Row],[Saldo]]&gt;tabItens[[#This Row],[PontoPed]], 0, (tabItens[[#This Row],[PontoPed]]-tabItens[[#This Row],[Saldo]])/tabItens[[#This Row],[PontoPed]] ) ), 0 )</f>
        <v>0</v>
      </c>
      <c r="BD862" s="311">
        <f>ROUNDDOWN(IF( OR( AND(tabItens[[#This Row],[PontoPed]]&lt;tabItens[[#This Row],[Saldo]],tabItens[[#This Row],[Saldo]]&gt;0), tabItens[[#This Row],[PontoPed]]=0), 99, IF(AND(tabItens[[#This Row],[Saldo]]=0,tabItens[[#This Row],[PontoPed]]&gt;0), 0, (1-tabItens[[#This Row],[PctAb]])*10 ) ),0)</f>
        <v>99</v>
      </c>
      <c r="BE862" s="312">
        <f>MAX(ROUNDDOWN( IF(tabItens[[#This Row],[Abaixo]] &gt; 0,   tabItens[[#This Row],[Abaixo]] + (tabItens[[#This Row],[PontoMês]] * IF( OR( ISBLANK(tabItens[[#This Row],[ATA Nº/ANO]]), tabItens[[#This Row],[ATA Nº/ANO]] = ""),BE$2,BE$1)),0),0),0)</f>
        <v>0</v>
      </c>
      <c r="BF86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2" s="313">
        <f>SUMIF(Consumo!$C$3:$C$862,tabItens[[#This Row],[CÓDIGO]],Consumo!$E$3:$E$862)</f>
        <v>0</v>
      </c>
      <c r="BH862" s="314">
        <f>IF(AND(tabItens[[#This Row],[Pend]] &gt; 0,tabItens[[#This Row],[Consumo]] &lt;&gt; 0), tabItens[[#This Row],[Pend]] / tabItens[[#This Row],[Consumo]], 0 )</f>
        <v>0</v>
      </c>
      <c r="BI862" s="313"/>
      <c r="BJ862" s="313"/>
      <c r="BK862" s="315" t="s">
        <v>907</v>
      </c>
    </row>
    <row r="863" spans="1:63" x14ac:dyDescent="0.3">
      <c r="A863" s="336">
        <v>114923</v>
      </c>
      <c r="B863" s="277" t="s">
        <v>1751</v>
      </c>
      <c r="C863" s="337" t="s">
        <v>264</v>
      </c>
      <c r="D863" s="338">
        <v>0.24</v>
      </c>
      <c r="E863" s="339"/>
      <c r="F863" s="339"/>
      <c r="G863" s="339" t="s">
        <v>892</v>
      </c>
      <c r="H863" s="281">
        <v>5742</v>
      </c>
      <c r="I863" s="340">
        <v>103003</v>
      </c>
      <c r="J863" s="341">
        <v>0.24</v>
      </c>
      <c r="K863" s="342">
        <v>1318</v>
      </c>
      <c r="L863" s="285">
        <f>IF(tabItens[[#This Row],[Média]] &gt; 0, tabItens[[#This Row],[QTDE ATUAL]] / tabItens[[#This Row],[Média]],999.9)</f>
        <v>53.705378020265002</v>
      </c>
      <c r="M863" s="286">
        <v>0</v>
      </c>
      <c r="N863" s="287">
        <f>tabItens[[#This Row],[VALOR UNIT.]] * tabItens[[#This Row],[LC]]</f>
        <v>0</v>
      </c>
      <c r="O863" s="344"/>
      <c r="P863" s="289"/>
      <c r="Q863" s="345"/>
      <c r="R863" s="343"/>
      <c r="S863" s="346"/>
      <c r="T863" s="292">
        <f>ROUNDDOWN(IFERROR(tabItens[[#This Row],[ATA DT.VALID.]] - $D$1,0) / 30,0)</f>
        <v>-1507</v>
      </c>
      <c r="U863" s="277" t="s">
        <v>1492</v>
      </c>
      <c r="V863" s="293">
        <v>1</v>
      </c>
      <c r="W863" s="294" t="s">
        <v>2107</v>
      </c>
      <c r="X863" s="295">
        <v>67</v>
      </c>
      <c r="Y863" s="296">
        <v>18</v>
      </c>
      <c r="Z863" s="297"/>
      <c r="AA863" s="298"/>
      <c r="AB863" s="299"/>
      <c r="AC863" s="299"/>
      <c r="AD863" s="298"/>
      <c r="AE863" s="299"/>
      <c r="AF863" s="292"/>
      <c r="AG863" s="300" t="s">
        <v>904</v>
      </c>
      <c r="AH863" s="301"/>
      <c r="AI863" s="292">
        <v>478</v>
      </c>
      <c r="AJ863" s="301">
        <v>44071</v>
      </c>
      <c r="AK863" s="301">
        <v>40288</v>
      </c>
      <c r="AL863" s="301">
        <v>44040</v>
      </c>
      <c r="AM863" s="346"/>
      <c r="AN863" s="339"/>
      <c r="AO863" s="302" t="str">
        <f>_xlfn.IFNA(IF(VLOOKUP(tabItens[[#This Row],[CÓDIGO]],tabExcluirDoEstoque[#Data],1,FALSE),"sim",""),"")</f>
        <v/>
      </c>
      <c r="AP863" s="303" t="str">
        <f ca="1">IF(OR(ISBLANK(tabItens[[#This Row],[ATA DT.VALID.]]),tabItens[[#This Row],[ATA DT.VALID.]]="",tabItens[[#This Row],[ATA DT.VALID.]]=" "),"",IF(TYPE(tabItens[[#This Row],[ATA DT.VALID.]])=1,ROUNDUP((tabItens[[#This Row],[ATA DT.VALID.]]-TODAY())/7,0),""))</f>
        <v/>
      </c>
      <c r="AQ863" s="304"/>
      <c r="AR863" s="305" t="str">
        <f>IF(ISBLANK(tabItens[[#This Row],[CÓDIGO]]),"",IFERROR(VLOOKUP(tabItens[[#This Row],[CÓDIGO]],Consumo!$C$3:$AC$862,26,FALSE),0))</f>
        <v>08.2023</v>
      </c>
      <c r="AS863" s="306">
        <f>SUMIF(Consumo!$C$3:$C$862,tabItens[[#This Row],[CÓDIGO]],Consumo!$N$3:$N$862) + SUMIF(Consumo!$C$3:$C$862,tabItens[[#This Row],[CÓDIGO]],Consumo!$O$3:$O$862) + SUMIF(Consumo!$C$3:$C$862,tabItens[[#This Row],[CÓDIGO]],Consumo!$P$3:$P$862) + SUMIF(Consumo!$C$3:$C$862,tabItens[[#This Row],[CÓDIGO]],Consumo!$Q$3:$Q$862)</f>
        <v>800</v>
      </c>
      <c r="AT863" s="306">
        <f>SUMIF(Consumo!$C$3:$C$862,tabItens[[#This Row],[CÓDIGO]],Consumo!$Z$3:$Z$862)</f>
        <v>1428</v>
      </c>
      <c r="AU863" s="307">
        <f>SUMIF(Consumo!$C$3:$C$862,tabItens[[#This Row],[CÓDIGO]],Consumo!$AA$3:$AA$862)</f>
        <v>600</v>
      </c>
      <c r="AV863" s="308">
        <f>SUMIF(Consumo!$C$3:$C$862,tabItens[[#This Row],[CÓDIGO]],Consumo!$Y$3:$Y$862)</f>
        <v>106.91666666666667</v>
      </c>
      <c r="AW863" s="281">
        <f>tabItens[[#This Row],[QTDE ATUAL]] + tabItens[[#This Row],[RC QTDE]] + tabItens[[#This Row],[AF SALDO]] + tabItens[[#This Row],[Recentes]]</f>
        <v>5742</v>
      </c>
      <c r="AX863" s="309">
        <v>172</v>
      </c>
      <c r="AY863" s="309">
        <v>4</v>
      </c>
      <c r="AZ863" s="309">
        <f>IF(ISBLANK(tabItens[[#This Row],[CÓDIGO]]),"",tabItens[[#This Row],[PontoMês]] * (AZ$2+tabItens[[#This Row],[PontoQtM]]))</f>
        <v>688</v>
      </c>
      <c r="BA863" s="308">
        <f>tabItens[[#This Row],[PontoPed]] - tabItens[[#This Row],[Saldo]] + (1/10)</f>
        <v>-5053.8999999999996</v>
      </c>
      <c r="BB863" s="308">
        <f xml:space="preserve"> tabItens[[#This Row],[PontoMês]] * BB$2 - tabItens[[#This Row],[QTDE ATUAL]] - (1/10)</f>
        <v>-5570.1</v>
      </c>
      <c r="BC863" s="310">
        <f>IF( tabItens[[#This Row],[PontoPed]]&gt;0, IF(tabItens[[#This Row],[PontoPed]]&lt;1, 1, IF( tabItens[[#This Row],[Saldo]]&gt;tabItens[[#This Row],[PontoPed]], 0, (tabItens[[#This Row],[PontoPed]]-tabItens[[#This Row],[Saldo]])/tabItens[[#This Row],[PontoPed]] ) ), 0 )</f>
        <v>0</v>
      </c>
      <c r="BD863" s="311">
        <f>ROUNDDOWN(IF( OR( AND(tabItens[[#This Row],[PontoPed]]&lt;tabItens[[#This Row],[Saldo]],tabItens[[#This Row],[Saldo]]&gt;0), tabItens[[#This Row],[PontoPed]]=0), 99, IF(AND(tabItens[[#This Row],[Saldo]]=0,tabItens[[#This Row],[PontoPed]]&gt;0), 0, (1-tabItens[[#This Row],[PctAb]])*10 ) ),0)</f>
        <v>99</v>
      </c>
      <c r="BE863" s="312">
        <f>MAX(ROUNDDOWN( IF(tabItens[[#This Row],[Abaixo]] &gt; 0,   tabItens[[#This Row],[Abaixo]] + (tabItens[[#This Row],[PontoMês]] * IF( OR( ISBLANK(tabItens[[#This Row],[ATA Nº/ANO]]), tabItens[[#This Row],[ATA Nº/ANO]] = ""),BE$2,BE$1)),0),0),0)</f>
        <v>0</v>
      </c>
      <c r="BF86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3" s="313">
        <f>SUMIF(Consumo!$C$3:$C$862,tabItens[[#This Row],[CÓDIGO]],Consumo!$E$3:$E$862)</f>
        <v>0</v>
      </c>
      <c r="BH863" s="314">
        <f>IF(AND(tabItens[[#This Row],[Pend]] &gt; 0,tabItens[[#This Row],[Consumo]] &lt;&gt; 0), tabItens[[#This Row],[Pend]] / tabItens[[#This Row],[Consumo]], 0 )</f>
        <v>0</v>
      </c>
      <c r="BI863" s="313"/>
      <c r="BJ863" s="313"/>
      <c r="BK863" s="315" t="s">
        <v>907</v>
      </c>
    </row>
    <row r="864" spans="1:63" x14ac:dyDescent="0.3">
      <c r="A864" s="336">
        <v>126059</v>
      </c>
      <c r="B864" s="277" t="s">
        <v>1813</v>
      </c>
      <c r="C864" s="337" t="s">
        <v>270</v>
      </c>
      <c r="D864" s="338">
        <v>13</v>
      </c>
      <c r="E864" s="339"/>
      <c r="F864" s="339"/>
      <c r="G864" s="339" t="s">
        <v>892</v>
      </c>
      <c r="H864" s="281">
        <v>0</v>
      </c>
      <c r="I864" s="340">
        <v>103003</v>
      </c>
      <c r="J864" s="341">
        <v>13</v>
      </c>
      <c r="K864" s="342">
        <v>38</v>
      </c>
      <c r="L864" s="285">
        <f>IF(tabItens[[#This Row],[Média]] &gt; 0, tabItens[[#This Row],[QTDE ATUAL]] / tabItens[[#This Row],[Média]],999.9)</f>
        <v>0</v>
      </c>
      <c r="M864" s="286">
        <v>0</v>
      </c>
      <c r="N864" s="287">
        <f>tabItens[[#This Row],[VALOR UNIT.]] * tabItens[[#This Row],[LC]]</f>
        <v>0</v>
      </c>
      <c r="O864" s="344"/>
      <c r="P864" s="289"/>
      <c r="Q864" s="345"/>
      <c r="R864" s="343"/>
      <c r="S864" s="346"/>
      <c r="T864" s="292">
        <f>ROUNDDOWN(IFERROR(tabItens[[#This Row],[ATA DT.VALID.]] - $D$1,0) / 30,0)</f>
        <v>-1507</v>
      </c>
      <c r="U864" s="277" t="s">
        <v>1492</v>
      </c>
      <c r="V864" s="293">
        <v>1</v>
      </c>
      <c r="W864" s="294" t="s">
        <v>2107</v>
      </c>
      <c r="X864" s="295">
        <v>67</v>
      </c>
      <c r="Y864" s="296">
        <v>18</v>
      </c>
      <c r="Z864" s="297"/>
      <c r="AA864" s="298"/>
      <c r="AB864" s="299"/>
      <c r="AC864" s="299">
        <v>11883</v>
      </c>
      <c r="AD864" s="298">
        <v>2023</v>
      </c>
      <c r="AE864" s="299">
        <v>100</v>
      </c>
      <c r="AF864" s="292">
        <v>100</v>
      </c>
      <c r="AG864" s="300" t="s">
        <v>2098</v>
      </c>
      <c r="AH864" s="301">
        <v>45209</v>
      </c>
      <c r="AI864" s="292">
        <v>14</v>
      </c>
      <c r="AJ864" s="301">
        <v>43882</v>
      </c>
      <c r="AK864" s="301">
        <v>41509</v>
      </c>
      <c r="AL864" s="301">
        <v>45189</v>
      </c>
      <c r="AM864" s="346"/>
      <c r="AN864" s="339"/>
      <c r="AO864" s="302" t="str">
        <f>_xlfn.IFNA(IF(VLOOKUP(tabItens[[#This Row],[CÓDIGO]],tabExcluirDoEstoque[#Data],1,FALSE),"sim",""),"")</f>
        <v/>
      </c>
      <c r="AP864" s="303" t="str">
        <f ca="1">IF(OR(ISBLANK(tabItens[[#This Row],[ATA DT.VALID.]]),tabItens[[#This Row],[ATA DT.VALID.]]="",tabItens[[#This Row],[ATA DT.VALID.]]=" "),"",IF(TYPE(tabItens[[#This Row],[ATA DT.VALID.]])=1,ROUNDUP((tabItens[[#This Row],[ATA DT.VALID.]]-TODAY())/7,0),""))</f>
        <v/>
      </c>
      <c r="AQ864" s="304"/>
      <c r="AR864" s="305" t="str">
        <f>IF(ISBLANK(tabItens[[#This Row],[CÓDIGO]]),"",IFERROR(VLOOKUP(tabItens[[#This Row],[CÓDIGO]],Consumo!$C$3:$AC$862,26,FALSE),0))</f>
        <v>04.2023</v>
      </c>
      <c r="AS864" s="306">
        <f>SUMIF(Consumo!$C$3:$C$862,tabItens[[#This Row],[CÓDIGO]],Consumo!$N$3:$N$862) + SUMIF(Consumo!$C$3:$C$862,tabItens[[#This Row],[CÓDIGO]],Consumo!$O$3:$O$862) + SUMIF(Consumo!$C$3:$C$862,tabItens[[#This Row],[CÓDIGO]],Consumo!$P$3:$P$862) + SUMIF(Consumo!$C$3:$C$862,tabItens[[#This Row],[CÓDIGO]],Consumo!$Q$3:$Q$862)</f>
        <v>0</v>
      </c>
      <c r="AT864" s="306">
        <f>SUMIF(Consumo!$C$3:$C$862,tabItens[[#This Row],[CÓDIGO]],Consumo!$Z$3:$Z$862)</f>
        <v>74</v>
      </c>
      <c r="AU864" s="307">
        <f>SUMIF(Consumo!$C$3:$C$862,tabItens[[#This Row],[CÓDIGO]],Consumo!$AA$3:$AA$862)</f>
        <v>10</v>
      </c>
      <c r="AV864" s="308">
        <f>SUMIF(Consumo!$C$3:$C$862,tabItens[[#This Row],[CÓDIGO]],Consumo!$Y$3:$Y$862)</f>
        <v>6.166666666666667</v>
      </c>
      <c r="AW864" s="281">
        <f>tabItens[[#This Row],[QTDE ATUAL]] + tabItens[[#This Row],[RC QTDE]] + tabItens[[#This Row],[AF SALDO]] + tabItens[[#This Row],[Recentes]]</f>
        <v>100</v>
      </c>
      <c r="AX864" s="309">
        <v>2</v>
      </c>
      <c r="AY864" s="309">
        <v>4</v>
      </c>
      <c r="AZ864" s="309">
        <f>IF(ISBLANK(tabItens[[#This Row],[CÓDIGO]]),"",tabItens[[#This Row],[PontoMês]] * (AZ$2+tabItens[[#This Row],[PontoQtM]]))</f>
        <v>8</v>
      </c>
      <c r="BA864" s="308">
        <f>tabItens[[#This Row],[PontoPed]] - tabItens[[#This Row],[Saldo]] + (1/10)</f>
        <v>-91.9</v>
      </c>
      <c r="BB864" s="308">
        <f xml:space="preserve"> tabItens[[#This Row],[PontoMês]] * BB$2 - tabItens[[#This Row],[QTDE ATUAL]] - (1/10)</f>
        <v>1.9</v>
      </c>
      <c r="BC864" s="310">
        <f>IF( tabItens[[#This Row],[PontoPed]]&gt;0, IF(tabItens[[#This Row],[PontoPed]]&lt;1, 1, IF( tabItens[[#This Row],[Saldo]]&gt;tabItens[[#This Row],[PontoPed]], 0, (tabItens[[#This Row],[PontoPed]]-tabItens[[#This Row],[Saldo]])/tabItens[[#This Row],[PontoPed]] ) ), 0 )</f>
        <v>0</v>
      </c>
      <c r="BD864" s="311">
        <f>ROUNDDOWN(IF( OR( AND(tabItens[[#This Row],[PontoPed]]&lt;tabItens[[#This Row],[Saldo]],tabItens[[#This Row],[Saldo]]&gt;0), tabItens[[#This Row],[PontoPed]]=0), 99, IF(AND(tabItens[[#This Row],[Saldo]]=0,tabItens[[#This Row],[PontoPed]]&gt;0), 0, (1-tabItens[[#This Row],[PctAb]])*10 ) ),0)</f>
        <v>99</v>
      </c>
      <c r="BE864" s="312">
        <f>MAX(ROUNDDOWN( IF(tabItens[[#This Row],[Abaixo]] &gt; 0,   tabItens[[#This Row],[Abaixo]] + (tabItens[[#This Row],[PontoMês]] * IF( OR( ISBLANK(tabItens[[#This Row],[ATA Nº/ANO]]), tabItens[[#This Row],[ATA Nº/ANO]] = ""),BE$2,BE$1)),0),0),0)</f>
        <v>0</v>
      </c>
      <c r="BF86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4" s="313">
        <f>SUMIF(Consumo!$C$3:$C$862,tabItens[[#This Row],[CÓDIGO]],Consumo!$E$3:$E$862)</f>
        <v>33</v>
      </c>
      <c r="BH864" s="314">
        <f>IF(AND(tabItens[[#This Row],[Pend]] &gt; 0,tabItens[[#This Row],[Consumo]] &lt;&gt; 0), tabItens[[#This Row],[Pend]] / tabItens[[#This Row],[Consumo]], 0 )</f>
        <v>0.44594594594594594</v>
      </c>
      <c r="BI864" s="313"/>
      <c r="BJ864" s="313"/>
      <c r="BK864" s="315" t="s">
        <v>907</v>
      </c>
    </row>
    <row r="865" spans="1:63" x14ac:dyDescent="0.3">
      <c r="A865" s="336">
        <v>126060</v>
      </c>
      <c r="B865" s="277" t="s">
        <v>1814</v>
      </c>
      <c r="C865" s="337" t="s">
        <v>270</v>
      </c>
      <c r="D865" s="338">
        <v>15.06</v>
      </c>
      <c r="E865" s="339"/>
      <c r="F865" s="339"/>
      <c r="G865" s="339" t="s">
        <v>892</v>
      </c>
      <c r="H865" s="281">
        <v>107</v>
      </c>
      <c r="I865" s="340">
        <v>103003</v>
      </c>
      <c r="J865" s="341">
        <v>15.06</v>
      </c>
      <c r="K865" s="342">
        <v>146</v>
      </c>
      <c r="L865" s="285">
        <f>IF(tabItens[[#This Row],[Média]] &gt; 0, tabItens[[#This Row],[QTDE ATUAL]] / tabItens[[#This Row],[Média]],999.9)</f>
        <v>9.0422535211267601</v>
      </c>
      <c r="M865" s="286">
        <v>0</v>
      </c>
      <c r="N865" s="287">
        <f>tabItens[[#This Row],[VALOR UNIT.]] * tabItens[[#This Row],[LC]]</f>
        <v>0</v>
      </c>
      <c r="O865" s="344"/>
      <c r="P865" s="289"/>
      <c r="Q865" s="345"/>
      <c r="R865" s="343"/>
      <c r="S865" s="346"/>
      <c r="T865" s="292">
        <f>ROUNDDOWN(IFERROR(tabItens[[#This Row],[ATA DT.VALID.]] - $D$1,0) / 30,0)</f>
        <v>-1507</v>
      </c>
      <c r="U865" s="277" t="s">
        <v>1492</v>
      </c>
      <c r="V865" s="293">
        <v>1</v>
      </c>
      <c r="W865" s="294" t="s">
        <v>2107</v>
      </c>
      <c r="X865" s="295">
        <v>67</v>
      </c>
      <c r="Y865" s="296">
        <v>18</v>
      </c>
      <c r="Z865" s="297"/>
      <c r="AA865" s="298"/>
      <c r="AB865" s="299"/>
      <c r="AC865" s="299">
        <v>11884</v>
      </c>
      <c r="AD865" s="298">
        <v>2023</v>
      </c>
      <c r="AE865" s="299">
        <v>150</v>
      </c>
      <c r="AF865" s="292">
        <v>150</v>
      </c>
      <c r="AG865" s="300" t="s">
        <v>2098</v>
      </c>
      <c r="AH865" s="301">
        <v>45209</v>
      </c>
      <c r="AI865" s="292">
        <v>50</v>
      </c>
      <c r="AJ865" s="301">
        <v>45019</v>
      </c>
      <c r="AK865" s="301">
        <v>41509</v>
      </c>
      <c r="AL865" s="301">
        <v>45189</v>
      </c>
      <c r="AM865" s="346"/>
      <c r="AN865" s="339"/>
      <c r="AO865" s="302" t="str">
        <f>_xlfn.IFNA(IF(VLOOKUP(tabItens[[#This Row],[CÓDIGO]],tabExcluirDoEstoque[#Data],1,FALSE),"sim",""),"")</f>
        <v/>
      </c>
      <c r="AP865" s="303" t="str">
        <f ca="1">IF(OR(ISBLANK(tabItens[[#This Row],[ATA DT.VALID.]]),tabItens[[#This Row],[ATA DT.VALID.]]="",tabItens[[#This Row],[ATA DT.VALID.]]=" "),"",IF(TYPE(tabItens[[#This Row],[ATA DT.VALID.]])=1,ROUNDUP((tabItens[[#This Row],[ATA DT.VALID.]]-TODAY())/7,0),""))</f>
        <v/>
      </c>
      <c r="AQ865" s="304"/>
      <c r="AR865" s="305" t="str">
        <f>IF(ISBLANK(tabItens[[#This Row],[CÓDIGO]]),"",IFERROR(VLOOKUP(tabItens[[#This Row],[CÓDIGO]],Consumo!$C$3:$AC$862,26,FALSE),0))</f>
        <v>04.2023</v>
      </c>
      <c r="AS865" s="306">
        <f>SUMIF(Consumo!$C$3:$C$862,tabItens[[#This Row],[CÓDIGO]],Consumo!$N$3:$N$862) + SUMIF(Consumo!$C$3:$C$862,tabItens[[#This Row],[CÓDIGO]],Consumo!$O$3:$O$862) + SUMIF(Consumo!$C$3:$C$862,tabItens[[#This Row],[CÓDIGO]],Consumo!$P$3:$P$862) + SUMIF(Consumo!$C$3:$C$862,tabItens[[#This Row],[CÓDIGO]],Consumo!$Q$3:$Q$862)</f>
        <v>0</v>
      </c>
      <c r="AT865" s="306">
        <f>SUMIF(Consumo!$C$3:$C$862,tabItens[[#This Row],[CÓDIGO]],Consumo!$Z$3:$Z$862)</f>
        <v>148</v>
      </c>
      <c r="AU865" s="307">
        <f>SUMIF(Consumo!$C$3:$C$862,tabItens[[#This Row],[CÓDIGO]],Consumo!$AA$3:$AA$862)</f>
        <v>54</v>
      </c>
      <c r="AV865" s="308">
        <f>SUMIF(Consumo!$C$3:$C$862,tabItens[[#This Row],[CÓDIGO]],Consumo!$Y$3:$Y$862)</f>
        <v>11.833333333333334</v>
      </c>
      <c r="AW865" s="281">
        <f>tabItens[[#This Row],[QTDE ATUAL]] + tabItens[[#This Row],[RC QTDE]] + tabItens[[#This Row],[AF SALDO]] + tabItens[[#This Row],[Recentes]]</f>
        <v>257</v>
      </c>
      <c r="AX865" s="309">
        <v>9</v>
      </c>
      <c r="AY865" s="309">
        <v>4</v>
      </c>
      <c r="AZ865" s="309">
        <f>IF(ISBLANK(tabItens[[#This Row],[CÓDIGO]]),"",tabItens[[#This Row],[PontoMês]] * (AZ$2+tabItens[[#This Row],[PontoQtM]]))</f>
        <v>36</v>
      </c>
      <c r="BA865" s="308">
        <f>tabItens[[#This Row],[PontoPed]] - tabItens[[#This Row],[Saldo]] + (1/10)</f>
        <v>-220.9</v>
      </c>
      <c r="BB865" s="308">
        <f xml:space="preserve"> tabItens[[#This Row],[PontoMês]] * BB$2 - tabItens[[#This Row],[QTDE ATUAL]] - (1/10)</f>
        <v>-98.1</v>
      </c>
      <c r="BC865" s="310">
        <f>IF( tabItens[[#This Row],[PontoPed]]&gt;0, IF(tabItens[[#This Row],[PontoPed]]&lt;1, 1, IF( tabItens[[#This Row],[Saldo]]&gt;tabItens[[#This Row],[PontoPed]], 0, (tabItens[[#This Row],[PontoPed]]-tabItens[[#This Row],[Saldo]])/tabItens[[#This Row],[PontoPed]] ) ), 0 )</f>
        <v>0</v>
      </c>
      <c r="BD865" s="311">
        <f>ROUNDDOWN(IF( OR( AND(tabItens[[#This Row],[PontoPed]]&lt;tabItens[[#This Row],[Saldo]],tabItens[[#This Row],[Saldo]]&gt;0), tabItens[[#This Row],[PontoPed]]=0), 99, IF(AND(tabItens[[#This Row],[Saldo]]=0,tabItens[[#This Row],[PontoPed]]&gt;0), 0, (1-tabItens[[#This Row],[PctAb]])*10 ) ),0)</f>
        <v>99</v>
      </c>
      <c r="BE865" s="312">
        <f>MAX(ROUNDDOWN( IF(tabItens[[#This Row],[Abaixo]] &gt; 0,   tabItens[[#This Row],[Abaixo]] + (tabItens[[#This Row],[PontoMês]] * IF( OR( ISBLANK(tabItens[[#This Row],[ATA Nº/ANO]]), tabItens[[#This Row],[ATA Nº/ANO]] = ""),BE$2,BE$1)),0),0),0)</f>
        <v>0</v>
      </c>
      <c r="BF86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5" s="313">
        <f>SUMIF(Consumo!$C$3:$C$862,tabItens[[#This Row],[CÓDIGO]],Consumo!$E$3:$E$862)</f>
        <v>0</v>
      </c>
      <c r="BH865" s="314">
        <f>IF(AND(tabItens[[#This Row],[Pend]] &gt; 0,tabItens[[#This Row],[Consumo]] &lt;&gt; 0), tabItens[[#This Row],[Pend]] / tabItens[[#This Row],[Consumo]], 0 )</f>
        <v>0</v>
      </c>
      <c r="BI865" s="313"/>
      <c r="BJ865" s="313"/>
      <c r="BK865" s="315" t="s">
        <v>907</v>
      </c>
    </row>
    <row r="866" spans="1:63" x14ac:dyDescent="0.3">
      <c r="A866" s="336">
        <v>134566</v>
      </c>
      <c r="B866" s="277" t="s">
        <v>1931</v>
      </c>
      <c r="C866" s="337" t="s">
        <v>264</v>
      </c>
      <c r="D866" s="338">
        <v>0.23</v>
      </c>
      <c r="E866" s="339"/>
      <c r="F866" s="339"/>
      <c r="G866" s="339" t="s">
        <v>892</v>
      </c>
      <c r="H866" s="281">
        <v>19783</v>
      </c>
      <c r="I866" s="340">
        <v>103003</v>
      </c>
      <c r="J866" s="341">
        <v>0.23</v>
      </c>
      <c r="K866" s="342">
        <v>1562</v>
      </c>
      <c r="L866" s="285">
        <f>IF(tabItens[[#This Row],[Média]] &gt; 0, tabItens[[#This Row],[QTDE ATUAL]] / tabItens[[#This Row],[Média]],999.9)</f>
        <v>178.76204819277109</v>
      </c>
      <c r="M866" s="286">
        <v>0</v>
      </c>
      <c r="N866" s="287">
        <f>tabItens[[#This Row],[VALOR UNIT.]] * tabItens[[#This Row],[LC]]</f>
        <v>0</v>
      </c>
      <c r="O866" s="344"/>
      <c r="P866" s="289"/>
      <c r="Q866" s="345"/>
      <c r="R866" s="343"/>
      <c r="S866" s="346"/>
      <c r="T866" s="292">
        <f>ROUNDDOWN(IFERROR(tabItens[[#This Row],[ATA DT.VALID.]] - $D$1,0) / 30,0)</f>
        <v>-1507</v>
      </c>
      <c r="U866" s="277" t="s">
        <v>1492</v>
      </c>
      <c r="V866" s="293">
        <v>1</v>
      </c>
      <c r="W866" s="294" t="s">
        <v>2107</v>
      </c>
      <c r="X866" s="295">
        <v>67</v>
      </c>
      <c r="Y866" s="296">
        <v>18</v>
      </c>
      <c r="Z866" s="297"/>
      <c r="AA866" s="298"/>
      <c r="AB866" s="299"/>
      <c r="AC866" s="299"/>
      <c r="AD866" s="298"/>
      <c r="AE866" s="299"/>
      <c r="AF866" s="292"/>
      <c r="AG866" s="300" t="s">
        <v>904</v>
      </c>
      <c r="AH866" s="301"/>
      <c r="AI866" s="292">
        <v>536</v>
      </c>
      <c r="AJ866" s="301">
        <v>43857</v>
      </c>
      <c r="AK866" s="301">
        <v>43174</v>
      </c>
      <c r="AL866" s="301">
        <v>43826</v>
      </c>
      <c r="AM866" s="346"/>
      <c r="AN866" s="339"/>
      <c r="AO866" s="302" t="str">
        <f>_xlfn.IFNA(IF(VLOOKUP(tabItens[[#This Row],[CÓDIGO]],tabExcluirDoEstoque[#Data],1,FALSE),"sim",""),"")</f>
        <v/>
      </c>
      <c r="AP866" s="303" t="str">
        <f ca="1">IF(OR(ISBLANK(tabItens[[#This Row],[ATA DT.VALID.]]),tabItens[[#This Row],[ATA DT.VALID.]]="",tabItens[[#This Row],[ATA DT.VALID.]]=" "),"",IF(TYPE(tabItens[[#This Row],[ATA DT.VALID.]])=1,ROUNDUP((tabItens[[#This Row],[ATA DT.VALID.]]-TODAY())/7,0),""))</f>
        <v/>
      </c>
      <c r="AQ866" s="304"/>
      <c r="AR866" s="305" t="str">
        <f>IF(ISBLANK(tabItens[[#This Row],[CÓDIGO]]),"",IFERROR(VLOOKUP(tabItens[[#This Row],[CÓDIGO]],Consumo!$C$3:$AC$862,26,FALSE),0))</f>
        <v>07.2023</v>
      </c>
      <c r="AS866" s="306">
        <f>SUMIF(Consumo!$C$3:$C$862,tabItens[[#This Row],[CÓDIGO]],Consumo!$N$3:$N$862) + SUMIF(Consumo!$C$3:$C$862,tabItens[[#This Row],[CÓDIGO]],Consumo!$O$3:$O$862) + SUMIF(Consumo!$C$3:$C$862,tabItens[[#This Row],[CÓDIGO]],Consumo!$P$3:$P$862) + SUMIF(Consumo!$C$3:$C$862,tabItens[[#This Row],[CÓDIGO]],Consumo!$Q$3:$Q$862)</f>
        <v>60</v>
      </c>
      <c r="AT866" s="306">
        <f>SUMIF(Consumo!$C$3:$C$862,tabItens[[#This Row],[CÓDIGO]],Consumo!$Z$3:$Z$862)</f>
        <v>1610</v>
      </c>
      <c r="AU866" s="307">
        <f>SUMIF(Consumo!$C$3:$C$862,tabItens[[#This Row],[CÓDIGO]],Consumo!$AA$3:$AA$862)</f>
        <v>950</v>
      </c>
      <c r="AV866" s="308">
        <f>SUMIF(Consumo!$C$3:$C$862,tabItens[[#This Row],[CÓDIGO]],Consumo!$Y$3:$Y$862)</f>
        <v>110.66666666666667</v>
      </c>
      <c r="AW866" s="281">
        <f>tabItens[[#This Row],[QTDE ATUAL]] + tabItens[[#This Row],[RC QTDE]] + tabItens[[#This Row],[AF SALDO]] + tabItens[[#This Row],[Recentes]]</f>
        <v>19783</v>
      </c>
      <c r="AX866" s="309">
        <v>91</v>
      </c>
      <c r="AY866" s="309">
        <v>4</v>
      </c>
      <c r="AZ866" s="309">
        <f>IF(ISBLANK(tabItens[[#This Row],[CÓDIGO]]),"",tabItens[[#This Row],[PontoMês]] * (AZ$2+tabItens[[#This Row],[PontoQtM]]))</f>
        <v>364</v>
      </c>
      <c r="BA866" s="308">
        <f>tabItens[[#This Row],[PontoPed]] - tabItens[[#This Row],[Saldo]] + (1/10)</f>
        <v>-19418.900000000001</v>
      </c>
      <c r="BB866" s="308">
        <f xml:space="preserve"> tabItens[[#This Row],[PontoMês]] * BB$2 - tabItens[[#This Row],[QTDE ATUAL]] - (1/10)</f>
        <v>-19692.099999999999</v>
      </c>
      <c r="BC866" s="310">
        <f>IF( tabItens[[#This Row],[PontoPed]]&gt;0, IF(tabItens[[#This Row],[PontoPed]]&lt;1, 1, IF( tabItens[[#This Row],[Saldo]]&gt;tabItens[[#This Row],[PontoPed]], 0, (tabItens[[#This Row],[PontoPed]]-tabItens[[#This Row],[Saldo]])/tabItens[[#This Row],[PontoPed]] ) ), 0 )</f>
        <v>0</v>
      </c>
      <c r="BD866" s="311">
        <f>ROUNDDOWN(IF( OR( AND(tabItens[[#This Row],[PontoPed]]&lt;tabItens[[#This Row],[Saldo]],tabItens[[#This Row],[Saldo]]&gt;0), tabItens[[#This Row],[PontoPed]]=0), 99, IF(AND(tabItens[[#This Row],[Saldo]]=0,tabItens[[#This Row],[PontoPed]]&gt;0), 0, (1-tabItens[[#This Row],[PctAb]])*10 ) ),0)</f>
        <v>99</v>
      </c>
      <c r="BE866" s="312">
        <f>MAX(ROUNDDOWN( IF(tabItens[[#This Row],[Abaixo]] &gt; 0,   tabItens[[#This Row],[Abaixo]] + (tabItens[[#This Row],[PontoMês]] * IF( OR( ISBLANK(tabItens[[#This Row],[ATA Nº/ANO]]), tabItens[[#This Row],[ATA Nº/ANO]] = ""),BE$2,BE$1)),0),0),0)</f>
        <v>0</v>
      </c>
      <c r="BF86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6" s="313">
        <f>SUMIF(Consumo!$C$3:$C$862,tabItens[[#This Row],[CÓDIGO]],Consumo!$E$3:$E$862)</f>
        <v>0</v>
      </c>
      <c r="BH866" s="314">
        <f>IF(AND(tabItens[[#This Row],[Pend]] &gt; 0,tabItens[[#This Row],[Consumo]] &lt;&gt; 0), tabItens[[#This Row],[Pend]] / tabItens[[#This Row],[Consumo]], 0 )</f>
        <v>0</v>
      </c>
      <c r="BI866" s="313"/>
      <c r="BJ866" s="313"/>
      <c r="BK866" s="315" t="s">
        <v>907</v>
      </c>
    </row>
    <row r="867" spans="1:63" x14ac:dyDescent="0.3">
      <c r="A867" s="336">
        <v>102690</v>
      </c>
      <c r="B867" s="277" t="s">
        <v>1628</v>
      </c>
      <c r="C867" s="337" t="s">
        <v>264</v>
      </c>
      <c r="D867" s="338">
        <v>85.67</v>
      </c>
      <c r="E867" s="339"/>
      <c r="F867" s="339"/>
      <c r="G867" s="339" t="s">
        <v>892</v>
      </c>
      <c r="H867" s="281">
        <v>412</v>
      </c>
      <c r="I867" s="340">
        <v>103003</v>
      </c>
      <c r="J867" s="341">
        <v>85.67</v>
      </c>
      <c r="K867" s="342">
        <v>76</v>
      </c>
      <c r="L867" s="285">
        <f>IF(tabItens[[#This Row],[Média]] &gt; 0, tabItens[[#This Row],[QTDE ATUAL]] / tabItens[[#This Row],[Média]],999.9)</f>
        <v>61.037037037037038</v>
      </c>
      <c r="M867" s="286">
        <v>0</v>
      </c>
      <c r="N867" s="287">
        <f>tabItens[[#This Row],[VALOR UNIT.]] * tabItens[[#This Row],[LC]]</f>
        <v>0</v>
      </c>
      <c r="O867" s="344"/>
      <c r="P867" s="289"/>
      <c r="Q867" s="345"/>
      <c r="R867" s="343"/>
      <c r="S867" s="346"/>
      <c r="T867" s="292">
        <f>ROUNDDOWN(IFERROR(tabItens[[#This Row],[ATA DT.VALID.]] - $D$1,0) / 30,0)</f>
        <v>-1507</v>
      </c>
      <c r="U867" s="277" t="s">
        <v>1629</v>
      </c>
      <c r="V867" s="293">
        <v>1</v>
      </c>
      <c r="W867" s="294" t="s">
        <v>903</v>
      </c>
      <c r="X867" s="295">
        <v>69</v>
      </c>
      <c r="Y867" s="296">
        <v>5</v>
      </c>
      <c r="Z867" s="297"/>
      <c r="AA867" s="298"/>
      <c r="AB867" s="299"/>
      <c r="AC867" s="299"/>
      <c r="AD867" s="298"/>
      <c r="AE867" s="299"/>
      <c r="AF867" s="292"/>
      <c r="AG867" s="300" t="s">
        <v>904</v>
      </c>
      <c r="AH867" s="301"/>
      <c r="AI867" s="292">
        <v>26</v>
      </c>
      <c r="AJ867" s="301">
        <v>44965</v>
      </c>
      <c r="AK867" s="301">
        <v>39371</v>
      </c>
      <c r="AL867" s="301">
        <v>44916</v>
      </c>
      <c r="AM867" s="346"/>
      <c r="AN867" s="339"/>
      <c r="AO867" s="302" t="str">
        <f>_xlfn.IFNA(IF(VLOOKUP(tabItens[[#This Row],[CÓDIGO]],tabExcluirDoEstoque[#Data],1,FALSE),"sim",""),"")</f>
        <v/>
      </c>
      <c r="AP867" s="303" t="str">
        <f ca="1">IF(OR(ISBLANK(tabItens[[#This Row],[ATA DT.VALID.]]),tabItens[[#This Row],[ATA DT.VALID.]]="",tabItens[[#This Row],[ATA DT.VALID.]]=" "),"",IF(TYPE(tabItens[[#This Row],[ATA DT.VALID.]])=1,ROUNDUP((tabItens[[#This Row],[ATA DT.VALID.]]-TODAY())/7,0),""))</f>
        <v/>
      </c>
      <c r="AQ867" s="304"/>
      <c r="AR867" s="305" t="str">
        <f>IF(ISBLANK(tabItens[[#This Row],[CÓDIGO]]),"",IFERROR(VLOOKUP(tabItens[[#This Row],[CÓDIGO]],Consumo!$C$3:$AC$862,26,FALSE),0))</f>
        <v>04.2023</v>
      </c>
      <c r="AS867" s="306">
        <f>SUMIF(Consumo!$C$3:$C$862,tabItens[[#This Row],[CÓDIGO]],Consumo!$N$3:$N$862) + SUMIF(Consumo!$C$3:$C$862,tabItens[[#This Row],[CÓDIGO]],Consumo!$O$3:$O$862) + SUMIF(Consumo!$C$3:$C$862,tabItens[[#This Row],[CÓDIGO]],Consumo!$P$3:$P$862) + SUMIF(Consumo!$C$3:$C$862,tabItens[[#This Row],[CÓDIGO]],Consumo!$Q$3:$Q$862)</f>
        <v>0</v>
      </c>
      <c r="AT867" s="306">
        <f>SUMIF(Consumo!$C$3:$C$862,tabItens[[#This Row],[CÓDIGO]],Consumo!$Z$3:$Z$862)</f>
        <v>83</v>
      </c>
      <c r="AU867" s="307">
        <f>SUMIF(Consumo!$C$3:$C$862,tabItens[[#This Row],[CÓDIGO]],Consumo!$AA$3:$AA$862)</f>
        <v>26</v>
      </c>
      <c r="AV867" s="308">
        <f>SUMIF(Consumo!$C$3:$C$862,tabItens[[#This Row],[CÓDIGO]],Consumo!$Y$3:$Y$862)</f>
        <v>6.75</v>
      </c>
      <c r="AW867" s="281">
        <f>tabItens[[#This Row],[QTDE ATUAL]] + tabItens[[#This Row],[RC QTDE]] + tabItens[[#This Row],[AF SALDO]] + tabItens[[#This Row],[Recentes]]</f>
        <v>412</v>
      </c>
      <c r="AX867" s="309">
        <v>2</v>
      </c>
      <c r="AY867" s="309">
        <v>4</v>
      </c>
      <c r="AZ867" s="309">
        <f>IF(ISBLANK(tabItens[[#This Row],[CÓDIGO]]),"",tabItens[[#This Row],[PontoMês]] * (AZ$2+tabItens[[#This Row],[PontoQtM]]))</f>
        <v>8</v>
      </c>
      <c r="BA867" s="308">
        <f>tabItens[[#This Row],[PontoPed]] - tabItens[[#This Row],[Saldo]] + (1/10)</f>
        <v>-403.9</v>
      </c>
      <c r="BB867" s="308">
        <f xml:space="preserve"> tabItens[[#This Row],[PontoMês]] * BB$2 - tabItens[[#This Row],[QTDE ATUAL]] - (1/10)</f>
        <v>-410.1</v>
      </c>
      <c r="BC867" s="310">
        <f>IF( tabItens[[#This Row],[PontoPed]]&gt;0, IF(tabItens[[#This Row],[PontoPed]]&lt;1, 1, IF( tabItens[[#This Row],[Saldo]]&gt;tabItens[[#This Row],[PontoPed]], 0, (tabItens[[#This Row],[PontoPed]]-tabItens[[#This Row],[Saldo]])/tabItens[[#This Row],[PontoPed]] ) ), 0 )</f>
        <v>0</v>
      </c>
      <c r="BD867" s="311">
        <f>ROUNDDOWN(IF( OR( AND(tabItens[[#This Row],[PontoPed]]&lt;tabItens[[#This Row],[Saldo]],tabItens[[#This Row],[Saldo]]&gt;0), tabItens[[#This Row],[PontoPed]]=0), 99, IF(AND(tabItens[[#This Row],[Saldo]]=0,tabItens[[#This Row],[PontoPed]]&gt;0), 0, (1-tabItens[[#This Row],[PctAb]])*10 ) ),0)</f>
        <v>99</v>
      </c>
      <c r="BE867" s="312">
        <f>MAX(ROUNDDOWN( IF(tabItens[[#This Row],[Abaixo]] &gt; 0,   tabItens[[#This Row],[Abaixo]] + (tabItens[[#This Row],[PontoMês]] * IF( OR( ISBLANK(tabItens[[#This Row],[ATA Nº/ANO]]), tabItens[[#This Row],[ATA Nº/ANO]] = ""),BE$2,BE$1)),0),0),0)</f>
        <v>0</v>
      </c>
      <c r="BF86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7" s="313">
        <f>SUMIF(Consumo!$C$3:$C$862,tabItens[[#This Row],[CÓDIGO]],Consumo!$E$3:$E$862)</f>
        <v>7</v>
      </c>
      <c r="BH867" s="314">
        <f>IF(AND(tabItens[[#This Row],[Pend]] &gt; 0,tabItens[[#This Row],[Consumo]] &lt;&gt; 0), tabItens[[#This Row],[Pend]] / tabItens[[#This Row],[Consumo]], 0 )</f>
        <v>8.4337349397590355E-2</v>
      </c>
      <c r="BI867" s="313"/>
      <c r="BJ867" s="313"/>
      <c r="BK867" s="315" t="s">
        <v>907</v>
      </c>
    </row>
    <row r="868" spans="1:63" x14ac:dyDescent="0.3">
      <c r="A868" s="336">
        <v>102694</v>
      </c>
      <c r="B868" s="277" t="s">
        <v>1630</v>
      </c>
      <c r="C868" s="337" t="s">
        <v>264</v>
      </c>
      <c r="D868" s="338">
        <v>4</v>
      </c>
      <c r="E868" s="339"/>
      <c r="F868" s="339"/>
      <c r="G868" s="339" t="s">
        <v>892</v>
      </c>
      <c r="H868" s="281">
        <v>215</v>
      </c>
      <c r="I868" s="340">
        <v>103003</v>
      </c>
      <c r="J868" s="341">
        <v>4</v>
      </c>
      <c r="K868" s="342">
        <v>62</v>
      </c>
      <c r="L868" s="285">
        <f>IF(tabItens[[#This Row],[Média]] &gt; 0, tabItens[[#This Row],[QTDE ATUAL]] / tabItens[[#This Row],[Média]],999.9)</f>
        <v>42.295081967213115</v>
      </c>
      <c r="M868" s="286">
        <v>0</v>
      </c>
      <c r="N868" s="287">
        <f>tabItens[[#This Row],[VALOR UNIT.]] * tabItens[[#This Row],[LC]]</f>
        <v>0</v>
      </c>
      <c r="O868" s="344"/>
      <c r="P868" s="289"/>
      <c r="Q868" s="345"/>
      <c r="R868" s="343"/>
      <c r="S868" s="346"/>
      <c r="T868" s="292">
        <f>ROUNDDOWN(IFERROR(tabItens[[#This Row],[ATA DT.VALID.]] - $D$1,0) / 30,0)</f>
        <v>-1507</v>
      </c>
      <c r="U868" s="277" t="s">
        <v>1629</v>
      </c>
      <c r="V868" s="293">
        <v>1</v>
      </c>
      <c r="W868" s="294" t="s">
        <v>903</v>
      </c>
      <c r="X868" s="295">
        <v>69</v>
      </c>
      <c r="Y868" s="296">
        <v>5</v>
      </c>
      <c r="Z868" s="297" t="s">
        <v>2108</v>
      </c>
      <c r="AA868" s="298">
        <v>2023</v>
      </c>
      <c r="AB868" s="299">
        <v>110</v>
      </c>
      <c r="AC868" s="299"/>
      <c r="AD868" s="298"/>
      <c r="AE868" s="299"/>
      <c r="AF868" s="292"/>
      <c r="AG868" s="300" t="s">
        <v>904</v>
      </c>
      <c r="AH868" s="301"/>
      <c r="AI868" s="292">
        <v>20</v>
      </c>
      <c r="AJ868" s="301">
        <v>44965</v>
      </c>
      <c r="AK868" s="301">
        <v>39371</v>
      </c>
      <c r="AL868" s="301">
        <v>44916</v>
      </c>
      <c r="AM868" s="346"/>
      <c r="AN868" s="339"/>
      <c r="AO868" s="302" t="str">
        <f>_xlfn.IFNA(IF(VLOOKUP(tabItens[[#This Row],[CÓDIGO]],tabExcluirDoEstoque[#Data],1,FALSE),"sim",""),"")</f>
        <v/>
      </c>
      <c r="AP868" s="303" t="str">
        <f ca="1">IF(OR(ISBLANK(tabItens[[#This Row],[ATA DT.VALID.]]),tabItens[[#This Row],[ATA DT.VALID.]]="",tabItens[[#This Row],[ATA DT.VALID.]]=" "),"",IF(TYPE(tabItens[[#This Row],[ATA DT.VALID.]])=1,ROUNDUP((tabItens[[#This Row],[ATA DT.VALID.]]-TODAY())/7,0),""))</f>
        <v/>
      </c>
      <c r="AQ868" s="304"/>
      <c r="AR868" s="305" t="str">
        <f>IF(ISBLANK(tabItens[[#This Row],[CÓDIGO]]),"",IFERROR(VLOOKUP(tabItens[[#This Row],[CÓDIGO]],Consumo!$C$3:$AC$862,26,FALSE),0))</f>
        <v>05.2023</v>
      </c>
      <c r="AS868" s="306">
        <f>SUMIF(Consumo!$C$3:$C$862,tabItens[[#This Row],[CÓDIGO]],Consumo!$N$3:$N$862) + SUMIF(Consumo!$C$3:$C$862,tabItens[[#This Row],[CÓDIGO]],Consumo!$O$3:$O$862) + SUMIF(Consumo!$C$3:$C$862,tabItens[[#This Row],[CÓDIGO]],Consumo!$P$3:$P$862) + SUMIF(Consumo!$C$3:$C$862,tabItens[[#This Row],[CÓDIGO]],Consumo!$Q$3:$Q$862)</f>
        <v>0</v>
      </c>
      <c r="AT868" s="306">
        <f>SUMIF(Consumo!$C$3:$C$862,tabItens[[#This Row],[CÓDIGO]],Consumo!$Z$3:$Z$862)</f>
        <v>65</v>
      </c>
      <c r="AU868" s="307">
        <f>SUMIF(Consumo!$C$3:$C$862,tabItens[[#This Row],[CÓDIGO]],Consumo!$AA$3:$AA$862)</f>
        <v>27</v>
      </c>
      <c r="AV868" s="308">
        <f>SUMIF(Consumo!$C$3:$C$862,tabItens[[#This Row],[CÓDIGO]],Consumo!$Y$3:$Y$862)</f>
        <v>5.083333333333333</v>
      </c>
      <c r="AW868" s="281">
        <f>tabItens[[#This Row],[QTDE ATUAL]] + tabItens[[#This Row],[RC QTDE]] + tabItens[[#This Row],[AF SALDO]] + tabItens[[#This Row],[Recentes]]</f>
        <v>325</v>
      </c>
      <c r="AX868" s="309">
        <v>3</v>
      </c>
      <c r="AY868" s="309">
        <v>4</v>
      </c>
      <c r="AZ868" s="309">
        <f>IF(ISBLANK(tabItens[[#This Row],[CÓDIGO]]),"",tabItens[[#This Row],[PontoMês]] * (AZ$2+tabItens[[#This Row],[PontoQtM]]))</f>
        <v>12</v>
      </c>
      <c r="BA868" s="308">
        <f>tabItens[[#This Row],[PontoPed]] - tabItens[[#This Row],[Saldo]] + (1/10)</f>
        <v>-312.89999999999998</v>
      </c>
      <c r="BB868" s="308">
        <f xml:space="preserve"> tabItens[[#This Row],[PontoMês]] * BB$2 - tabItens[[#This Row],[QTDE ATUAL]] - (1/10)</f>
        <v>-212.1</v>
      </c>
      <c r="BC868" s="310">
        <f>IF( tabItens[[#This Row],[PontoPed]]&gt;0, IF(tabItens[[#This Row],[PontoPed]]&lt;1, 1, IF( tabItens[[#This Row],[Saldo]]&gt;tabItens[[#This Row],[PontoPed]], 0, (tabItens[[#This Row],[PontoPed]]-tabItens[[#This Row],[Saldo]])/tabItens[[#This Row],[PontoPed]] ) ), 0 )</f>
        <v>0</v>
      </c>
      <c r="BD868" s="311">
        <f>ROUNDDOWN(IF( OR( AND(tabItens[[#This Row],[PontoPed]]&lt;tabItens[[#This Row],[Saldo]],tabItens[[#This Row],[Saldo]]&gt;0), tabItens[[#This Row],[PontoPed]]=0), 99, IF(AND(tabItens[[#This Row],[Saldo]]=0,tabItens[[#This Row],[PontoPed]]&gt;0), 0, (1-tabItens[[#This Row],[PctAb]])*10 ) ),0)</f>
        <v>99</v>
      </c>
      <c r="BE868" s="312">
        <f>MAX(ROUNDDOWN( IF(tabItens[[#This Row],[Abaixo]] &gt; 0,   tabItens[[#This Row],[Abaixo]] + (tabItens[[#This Row],[PontoMês]] * IF( OR( ISBLANK(tabItens[[#This Row],[ATA Nº/ANO]]), tabItens[[#This Row],[ATA Nº/ANO]] = ""),BE$2,BE$1)),0),0),0)</f>
        <v>0</v>
      </c>
      <c r="BF86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8" s="313">
        <f>SUMIF(Consumo!$C$3:$C$862,tabItens[[#This Row],[CÓDIGO]],Consumo!$E$3:$E$862)</f>
        <v>3</v>
      </c>
      <c r="BH868" s="314">
        <f>IF(AND(tabItens[[#This Row],[Pend]] &gt; 0,tabItens[[#This Row],[Consumo]] &lt;&gt; 0), tabItens[[#This Row],[Pend]] / tabItens[[#This Row],[Consumo]], 0 )</f>
        <v>4.6153846153846156E-2</v>
      </c>
      <c r="BI868" s="313"/>
      <c r="BJ868" s="313"/>
      <c r="BK868" s="315" t="s">
        <v>907</v>
      </c>
    </row>
    <row r="869" spans="1:63" x14ac:dyDescent="0.3">
      <c r="A869" s="336">
        <v>102723</v>
      </c>
      <c r="B869" s="277" t="s">
        <v>1631</v>
      </c>
      <c r="C869" s="337" t="s">
        <v>264</v>
      </c>
      <c r="D869" s="338">
        <v>38.33</v>
      </c>
      <c r="E869" s="339"/>
      <c r="F869" s="339"/>
      <c r="G869" s="339" t="s">
        <v>892</v>
      </c>
      <c r="H869" s="281">
        <v>245</v>
      </c>
      <c r="I869" s="340">
        <v>103003</v>
      </c>
      <c r="J869" s="341">
        <v>38.33</v>
      </c>
      <c r="K869" s="342">
        <v>111</v>
      </c>
      <c r="L869" s="285">
        <f>IF(tabItens[[#This Row],[Média]] &gt; 0, tabItens[[#This Row],[QTDE ATUAL]] / tabItens[[#This Row],[Média]],999.9)</f>
        <v>26.486486486486488</v>
      </c>
      <c r="M869" s="286">
        <v>0</v>
      </c>
      <c r="N869" s="287">
        <f>tabItens[[#This Row],[VALOR UNIT.]] * tabItens[[#This Row],[LC]]</f>
        <v>0</v>
      </c>
      <c r="O869" s="344"/>
      <c r="P869" s="289"/>
      <c r="Q869" s="345"/>
      <c r="R869" s="343"/>
      <c r="S869" s="346"/>
      <c r="T869" s="292">
        <f>ROUNDDOWN(IFERROR(tabItens[[#This Row],[ATA DT.VALID.]] - $D$1,0) / 30,0)</f>
        <v>-1507</v>
      </c>
      <c r="U869" s="277" t="s">
        <v>1629</v>
      </c>
      <c r="V869" s="293">
        <v>1</v>
      </c>
      <c r="W869" s="294" t="s">
        <v>903</v>
      </c>
      <c r="X869" s="295">
        <v>69</v>
      </c>
      <c r="Y869" s="296">
        <v>5</v>
      </c>
      <c r="Z869" s="297">
        <v>2221</v>
      </c>
      <c r="AA869" s="298">
        <v>2023</v>
      </c>
      <c r="AB869" s="299">
        <v>100</v>
      </c>
      <c r="AC869" s="299"/>
      <c r="AD869" s="298"/>
      <c r="AE869" s="299"/>
      <c r="AF869" s="292"/>
      <c r="AG869" s="300" t="s">
        <v>904</v>
      </c>
      <c r="AH869" s="301"/>
      <c r="AI869" s="292">
        <v>38</v>
      </c>
      <c r="AJ869" s="301">
        <v>44965</v>
      </c>
      <c r="AK869" s="301">
        <v>39371</v>
      </c>
      <c r="AL869" s="301">
        <v>44916</v>
      </c>
      <c r="AM869" s="346"/>
      <c r="AN869" s="339"/>
      <c r="AO869" s="302" t="str">
        <f>_xlfn.IFNA(IF(VLOOKUP(tabItens[[#This Row],[CÓDIGO]],tabExcluirDoEstoque[#Data],1,FALSE),"sim",""),"")</f>
        <v/>
      </c>
      <c r="AP869" s="303" t="str">
        <f ca="1">IF(OR(ISBLANK(tabItens[[#This Row],[ATA DT.VALID.]]),tabItens[[#This Row],[ATA DT.VALID.]]="",tabItens[[#This Row],[ATA DT.VALID.]]=" "),"",IF(TYPE(tabItens[[#This Row],[ATA DT.VALID.]])=1,ROUNDUP((tabItens[[#This Row],[ATA DT.VALID.]]-TODAY())/7,0),""))</f>
        <v/>
      </c>
      <c r="AQ869" s="304"/>
      <c r="AR869" s="305" t="str">
        <f>IF(ISBLANK(tabItens[[#This Row],[CÓDIGO]]),"",IFERROR(VLOOKUP(tabItens[[#This Row],[CÓDIGO]],Consumo!$C$3:$AC$862,26,FALSE),0))</f>
        <v>07.2023</v>
      </c>
      <c r="AS869" s="306">
        <f>SUMIF(Consumo!$C$3:$C$862,tabItens[[#This Row],[CÓDIGO]],Consumo!$N$3:$N$862) + SUMIF(Consumo!$C$3:$C$862,tabItens[[#This Row],[CÓDIGO]],Consumo!$O$3:$O$862) + SUMIF(Consumo!$C$3:$C$862,tabItens[[#This Row],[CÓDIGO]],Consumo!$P$3:$P$862) + SUMIF(Consumo!$C$3:$C$862,tabItens[[#This Row],[CÓDIGO]],Consumo!$Q$3:$Q$862)</f>
        <v>40</v>
      </c>
      <c r="AT869" s="306">
        <f>SUMIF(Consumo!$C$3:$C$862,tabItens[[#This Row],[CÓDIGO]],Consumo!$Z$3:$Z$862)</f>
        <v>111</v>
      </c>
      <c r="AU869" s="307">
        <f>SUMIF(Consumo!$C$3:$C$862,tabItens[[#This Row],[CÓDIGO]],Consumo!$AA$3:$AA$862)</f>
        <v>29</v>
      </c>
      <c r="AV869" s="308">
        <f>SUMIF(Consumo!$C$3:$C$862,tabItens[[#This Row],[CÓDIGO]],Consumo!$Y$3:$Y$862)</f>
        <v>9.25</v>
      </c>
      <c r="AW869" s="281">
        <f>tabItens[[#This Row],[QTDE ATUAL]] + tabItens[[#This Row],[RC QTDE]] + tabItens[[#This Row],[AF SALDO]] + tabItens[[#This Row],[Recentes]]</f>
        <v>345</v>
      </c>
      <c r="AX869" s="309">
        <v>0</v>
      </c>
      <c r="AY869" s="309">
        <v>4</v>
      </c>
      <c r="AZ869" s="309">
        <f>IF(ISBLANK(tabItens[[#This Row],[CÓDIGO]]),"",tabItens[[#This Row],[PontoMês]] * (AZ$2+tabItens[[#This Row],[PontoQtM]]))</f>
        <v>0</v>
      </c>
      <c r="BA869" s="308">
        <f>tabItens[[#This Row],[PontoPed]] - tabItens[[#This Row],[Saldo]] + (1/10)</f>
        <v>-344.9</v>
      </c>
      <c r="BB869" s="308">
        <f xml:space="preserve"> tabItens[[#This Row],[PontoMês]] * BB$2 - tabItens[[#This Row],[QTDE ATUAL]] - (1/10)</f>
        <v>-245.1</v>
      </c>
      <c r="BC869" s="310">
        <f>IF( tabItens[[#This Row],[PontoPed]]&gt;0, IF(tabItens[[#This Row],[PontoPed]]&lt;1, 1, IF( tabItens[[#This Row],[Saldo]]&gt;tabItens[[#This Row],[PontoPed]], 0, (tabItens[[#This Row],[PontoPed]]-tabItens[[#This Row],[Saldo]])/tabItens[[#This Row],[PontoPed]] ) ), 0 )</f>
        <v>0</v>
      </c>
      <c r="BD869" s="311">
        <f>ROUNDDOWN(IF( OR( AND(tabItens[[#This Row],[PontoPed]]&lt;tabItens[[#This Row],[Saldo]],tabItens[[#This Row],[Saldo]]&gt;0), tabItens[[#This Row],[PontoPed]]=0), 99, IF(AND(tabItens[[#This Row],[Saldo]]=0,tabItens[[#This Row],[PontoPed]]&gt;0), 0, (1-tabItens[[#This Row],[PctAb]])*10 ) ),0)</f>
        <v>99</v>
      </c>
      <c r="BE869" s="312">
        <f>MAX(ROUNDDOWN( IF(tabItens[[#This Row],[Abaixo]] &gt; 0,   tabItens[[#This Row],[Abaixo]] + (tabItens[[#This Row],[PontoMês]] * IF( OR( ISBLANK(tabItens[[#This Row],[ATA Nº/ANO]]), tabItens[[#This Row],[ATA Nº/ANO]] = ""),BE$2,BE$1)),0),0),0)</f>
        <v>0</v>
      </c>
      <c r="BF86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69" s="313">
        <f>SUMIF(Consumo!$C$3:$C$862,tabItens[[#This Row],[CÓDIGO]],Consumo!$E$3:$E$862)</f>
        <v>0</v>
      </c>
      <c r="BH869" s="314">
        <f>IF(AND(tabItens[[#This Row],[Pend]] &gt; 0,tabItens[[#This Row],[Consumo]] &lt;&gt; 0), tabItens[[#This Row],[Pend]] / tabItens[[#This Row],[Consumo]], 0 )</f>
        <v>0</v>
      </c>
      <c r="BI869" s="313"/>
      <c r="BJ869" s="313"/>
      <c r="BK869" s="315" t="s">
        <v>907</v>
      </c>
    </row>
    <row r="870" spans="1:63" x14ac:dyDescent="0.3">
      <c r="A870" s="336">
        <v>102728</v>
      </c>
      <c r="B870" s="277" t="s">
        <v>1632</v>
      </c>
      <c r="C870" s="337" t="s">
        <v>264</v>
      </c>
      <c r="D870" s="338">
        <v>2.97</v>
      </c>
      <c r="E870" s="339"/>
      <c r="F870" s="339"/>
      <c r="G870" s="339" t="s">
        <v>892</v>
      </c>
      <c r="H870" s="281">
        <v>224</v>
      </c>
      <c r="I870" s="340">
        <v>103003</v>
      </c>
      <c r="J870" s="341">
        <v>2.97</v>
      </c>
      <c r="K870" s="342">
        <v>360</v>
      </c>
      <c r="L870" s="285">
        <f>IF(tabItens[[#This Row],[Média]] &gt; 0, tabItens[[#This Row],[QTDE ATUAL]] / tabItens[[#This Row],[Média]],999.9)</f>
        <v>8.0238805970149247</v>
      </c>
      <c r="M870" s="286">
        <v>0</v>
      </c>
      <c r="N870" s="287">
        <f>tabItens[[#This Row],[VALOR UNIT.]] * tabItens[[#This Row],[LC]]</f>
        <v>0</v>
      </c>
      <c r="O870" s="344"/>
      <c r="P870" s="289"/>
      <c r="Q870" s="345"/>
      <c r="R870" s="343"/>
      <c r="S870" s="346"/>
      <c r="T870" s="292">
        <f>ROUNDDOWN(IFERROR(tabItens[[#This Row],[ATA DT.VALID.]] - $D$1,0) / 30,0)</f>
        <v>-1507</v>
      </c>
      <c r="U870" s="277" t="s">
        <v>1388</v>
      </c>
      <c r="V870" s="293">
        <v>1</v>
      </c>
      <c r="W870" s="294" t="s">
        <v>906</v>
      </c>
      <c r="X870" s="295">
        <v>69</v>
      </c>
      <c r="Y870" s="296">
        <v>8</v>
      </c>
      <c r="Z870" s="297">
        <v>2496</v>
      </c>
      <c r="AA870" s="298">
        <v>2023</v>
      </c>
      <c r="AB870" s="299">
        <v>50</v>
      </c>
      <c r="AC870" s="299"/>
      <c r="AD870" s="298"/>
      <c r="AE870" s="299"/>
      <c r="AF870" s="292"/>
      <c r="AG870" s="300" t="s">
        <v>904</v>
      </c>
      <c r="AH870" s="301"/>
      <c r="AI870" s="292">
        <v>122</v>
      </c>
      <c r="AJ870" s="301">
        <v>44943</v>
      </c>
      <c r="AK870" s="301">
        <v>39371</v>
      </c>
      <c r="AL870" s="301">
        <v>44917</v>
      </c>
      <c r="AM870" s="346"/>
      <c r="AN870" s="339"/>
      <c r="AO870" s="302" t="str">
        <f>_xlfn.IFNA(IF(VLOOKUP(tabItens[[#This Row],[CÓDIGO]],tabExcluirDoEstoque[#Data],1,FALSE),"sim",""),"")</f>
        <v/>
      </c>
      <c r="AP870" s="303" t="str">
        <f ca="1">IF(OR(ISBLANK(tabItens[[#This Row],[ATA DT.VALID.]]),tabItens[[#This Row],[ATA DT.VALID.]]="",tabItens[[#This Row],[ATA DT.VALID.]]=" "),"",IF(TYPE(tabItens[[#This Row],[ATA DT.VALID.]])=1,ROUNDUP((tabItens[[#This Row],[ATA DT.VALID.]]-TODAY())/7,0),""))</f>
        <v/>
      </c>
      <c r="AQ870" s="304"/>
      <c r="AR870" s="305" t="str">
        <f>IF(ISBLANK(tabItens[[#This Row],[CÓDIGO]]),"",IFERROR(VLOOKUP(tabItens[[#This Row],[CÓDIGO]],Consumo!$C$3:$AC$862,26,FALSE),0))</f>
        <v>07.2023</v>
      </c>
      <c r="AS870" s="306">
        <f>SUMIF(Consumo!$C$3:$C$862,tabItens[[#This Row],[CÓDIGO]],Consumo!$N$3:$N$862) + SUMIF(Consumo!$C$3:$C$862,tabItens[[#This Row],[CÓDIGO]],Consumo!$O$3:$O$862) + SUMIF(Consumo!$C$3:$C$862,tabItens[[#This Row],[CÓDIGO]],Consumo!$P$3:$P$862) + SUMIF(Consumo!$C$3:$C$862,tabItens[[#This Row],[CÓDIGO]],Consumo!$Q$3:$Q$862)</f>
        <v>20</v>
      </c>
      <c r="AT870" s="306">
        <f>SUMIF(Consumo!$C$3:$C$862,tabItens[[#This Row],[CÓDIGO]],Consumo!$Z$3:$Z$862)</f>
        <v>360</v>
      </c>
      <c r="AU870" s="307">
        <f>SUMIF(Consumo!$C$3:$C$862,tabItens[[#This Row],[CÓDIGO]],Consumo!$AA$3:$AA$862)</f>
        <v>150</v>
      </c>
      <c r="AV870" s="308">
        <f>SUMIF(Consumo!$C$3:$C$862,tabItens[[#This Row],[CÓDIGO]],Consumo!$Y$3:$Y$862)</f>
        <v>27.916666666666668</v>
      </c>
      <c r="AW870" s="281">
        <f>tabItens[[#This Row],[QTDE ATUAL]] + tabItens[[#This Row],[RC QTDE]] + tabItens[[#This Row],[AF SALDO]] + tabItens[[#This Row],[Recentes]]</f>
        <v>274</v>
      </c>
      <c r="AX870" s="309">
        <v>7</v>
      </c>
      <c r="AY870" s="309">
        <v>4</v>
      </c>
      <c r="AZ870" s="309">
        <f>IF(ISBLANK(tabItens[[#This Row],[CÓDIGO]]),"",tabItens[[#This Row],[PontoMês]] * (AZ$2+tabItens[[#This Row],[PontoQtM]]))</f>
        <v>28</v>
      </c>
      <c r="BA870" s="308">
        <f>tabItens[[#This Row],[PontoPed]] - tabItens[[#This Row],[Saldo]] + (1/10)</f>
        <v>-245.9</v>
      </c>
      <c r="BB870" s="308">
        <f xml:space="preserve"> tabItens[[#This Row],[PontoMês]] * BB$2 - tabItens[[#This Row],[QTDE ATUAL]] - (1/10)</f>
        <v>-217.1</v>
      </c>
      <c r="BC870" s="310">
        <f>IF( tabItens[[#This Row],[PontoPed]]&gt;0, IF(tabItens[[#This Row],[PontoPed]]&lt;1, 1, IF( tabItens[[#This Row],[Saldo]]&gt;tabItens[[#This Row],[PontoPed]], 0, (tabItens[[#This Row],[PontoPed]]-tabItens[[#This Row],[Saldo]])/tabItens[[#This Row],[PontoPed]] ) ), 0 )</f>
        <v>0</v>
      </c>
      <c r="BD870" s="311">
        <f>ROUNDDOWN(IF( OR( AND(tabItens[[#This Row],[PontoPed]]&lt;tabItens[[#This Row],[Saldo]],tabItens[[#This Row],[Saldo]]&gt;0), tabItens[[#This Row],[PontoPed]]=0), 99, IF(AND(tabItens[[#This Row],[Saldo]]=0,tabItens[[#This Row],[PontoPed]]&gt;0), 0, (1-tabItens[[#This Row],[PctAb]])*10 ) ),0)</f>
        <v>99</v>
      </c>
      <c r="BE870" s="312">
        <f>MAX(ROUNDDOWN( IF(tabItens[[#This Row],[Abaixo]] &gt; 0,   tabItens[[#This Row],[Abaixo]] + (tabItens[[#This Row],[PontoMês]] * IF( OR( ISBLANK(tabItens[[#This Row],[ATA Nº/ANO]]), tabItens[[#This Row],[ATA Nº/ANO]] = ""),BE$2,BE$1)),0),0),0)</f>
        <v>0</v>
      </c>
      <c r="BF87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0" s="313">
        <f>SUMIF(Consumo!$C$3:$C$862,tabItens[[#This Row],[CÓDIGO]],Consumo!$E$3:$E$862)</f>
        <v>0</v>
      </c>
      <c r="BH870" s="314">
        <f>IF(AND(tabItens[[#This Row],[Pend]] &gt; 0,tabItens[[#This Row],[Consumo]] &lt;&gt; 0), tabItens[[#This Row],[Pend]] / tabItens[[#This Row],[Consumo]], 0 )</f>
        <v>0</v>
      </c>
      <c r="BI870" s="313"/>
      <c r="BJ870" s="313"/>
      <c r="BK870" s="315" t="s">
        <v>907</v>
      </c>
    </row>
    <row r="871" spans="1:63" x14ac:dyDescent="0.3">
      <c r="A871" s="336">
        <v>134558</v>
      </c>
      <c r="B871" s="277" t="s">
        <v>1922</v>
      </c>
      <c r="C871" s="337" t="s">
        <v>264</v>
      </c>
      <c r="D871" s="338">
        <v>0.25</v>
      </c>
      <c r="E871" s="339"/>
      <c r="F871" s="339"/>
      <c r="G871" s="339" t="s">
        <v>892</v>
      </c>
      <c r="H871" s="281">
        <v>17660</v>
      </c>
      <c r="I871" s="340">
        <v>103003</v>
      </c>
      <c r="J871" s="341">
        <v>0.25</v>
      </c>
      <c r="K871" s="342">
        <v>200</v>
      </c>
      <c r="L871" s="285">
        <f>IF(tabItens[[#This Row],[Média]] &gt; 0, tabItens[[#This Row],[QTDE ATUAL]] / tabItens[[#This Row],[Média]],999.9)</f>
        <v>1605.4545454545455</v>
      </c>
      <c r="M871" s="286">
        <v>0</v>
      </c>
      <c r="N871" s="287">
        <f>tabItens[[#This Row],[VALOR UNIT.]] * tabItens[[#This Row],[LC]]</f>
        <v>0</v>
      </c>
      <c r="O871" s="344"/>
      <c r="P871" s="289"/>
      <c r="Q871" s="345"/>
      <c r="R871" s="343"/>
      <c r="S871" s="346"/>
      <c r="T871" s="292">
        <f>ROUNDDOWN(IFERROR(tabItens[[#This Row],[ATA DT.VALID.]] - $D$1,0) / 30,0)</f>
        <v>-1507</v>
      </c>
      <c r="U871" s="277" t="s">
        <v>1923</v>
      </c>
      <c r="V871" s="293">
        <v>1</v>
      </c>
      <c r="W871" s="294" t="s">
        <v>2106</v>
      </c>
      <c r="X871" s="295">
        <v>70</v>
      </c>
      <c r="Y871" s="296">
        <v>16</v>
      </c>
      <c r="Z871" s="297"/>
      <c r="AA871" s="298"/>
      <c r="AB871" s="299"/>
      <c r="AC871" s="299"/>
      <c r="AD871" s="298"/>
      <c r="AE871" s="299"/>
      <c r="AF871" s="292"/>
      <c r="AG871" s="300" t="s">
        <v>904</v>
      </c>
      <c r="AH871" s="301"/>
      <c r="AI871" s="292">
        <v>66</v>
      </c>
      <c r="AJ871" s="301">
        <v>43689</v>
      </c>
      <c r="AK871" s="301">
        <v>43174</v>
      </c>
      <c r="AL871" s="301">
        <v>43683</v>
      </c>
      <c r="AM871" s="346"/>
      <c r="AN871" s="339"/>
      <c r="AO871" s="302" t="str">
        <f>_xlfn.IFNA(IF(VLOOKUP(tabItens[[#This Row],[CÓDIGO]],tabExcluirDoEstoque[#Data],1,FALSE),"sim",""),"")</f>
        <v/>
      </c>
      <c r="AP871" s="303" t="str">
        <f ca="1">IF(OR(ISBLANK(tabItens[[#This Row],[ATA DT.VALID.]]),tabItens[[#This Row],[ATA DT.VALID.]]="",tabItens[[#This Row],[ATA DT.VALID.]]=" "),"",IF(TYPE(tabItens[[#This Row],[ATA DT.VALID.]])=1,ROUNDUP((tabItens[[#This Row],[ATA DT.VALID.]]-TODAY())/7,0),""))</f>
        <v/>
      </c>
      <c r="AQ871" s="304"/>
      <c r="AR871" s="305" t="str">
        <f>IF(ISBLANK(tabItens[[#This Row],[CÓDIGO]]),"",IFERROR(VLOOKUP(tabItens[[#This Row],[CÓDIGO]],Consumo!$C$3:$AC$862,26,FALSE),0))</f>
        <v>03.2023</v>
      </c>
      <c r="AS871" s="306">
        <f>SUMIF(Consumo!$C$3:$C$862,tabItens[[#This Row],[CÓDIGO]],Consumo!$N$3:$N$862) + SUMIF(Consumo!$C$3:$C$862,tabItens[[#This Row],[CÓDIGO]],Consumo!$O$3:$O$862) + SUMIF(Consumo!$C$3:$C$862,tabItens[[#This Row],[CÓDIGO]],Consumo!$P$3:$P$862) + SUMIF(Consumo!$C$3:$C$862,tabItens[[#This Row],[CÓDIGO]],Consumo!$Q$3:$Q$862)</f>
        <v>0</v>
      </c>
      <c r="AT871" s="306">
        <f>SUMIF(Consumo!$C$3:$C$862,tabItens[[#This Row],[CÓDIGO]],Consumo!$Z$3:$Z$862)</f>
        <v>200</v>
      </c>
      <c r="AU871" s="307">
        <f>SUMIF(Consumo!$C$3:$C$862,tabItens[[#This Row],[CÓDIGO]],Consumo!$AA$3:$AA$862)</f>
        <v>200</v>
      </c>
      <c r="AV871" s="308">
        <f>SUMIF(Consumo!$C$3:$C$862,tabItens[[#This Row],[CÓDIGO]],Consumo!$Y$3:$Y$862)</f>
        <v>11</v>
      </c>
      <c r="AW871" s="281">
        <f>tabItens[[#This Row],[QTDE ATUAL]] + tabItens[[#This Row],[RC QTDE]] + tabItens[[#This Row],[AF SALDO]] + tabItens[[#This Row],[Recentes]]</f>
        <v>17660</v>
      </c>
      <c r="AX871" s="309">
        <v>45</v>
      </c>
      <c r="AY871" s="309">
        <v>4</v>
      </c>
      <c r="AZ871" s="309">
        <f>IF(ISBLANK(tabItens[[#This Row],[CÓDIGO]]),"",tabItens[[#This Row],[PontoMês]] * (AZ$2+tabItens[[#This Row],[PontoQtM]]))</f>
        <v>180</v>
      </c>
      <c r="BA871" s="308">
        <f>tabItens[[#This Row],[PontoPed]] - tabItens[[#This Row],[Saldo]] + (1/10)</f>
        <v>-17479.900000000001</v>
      </c>
      <c r="BB871" s="308">
        <f xml:space="preserve"> tabItens[[#This Row],[PontoMês]] * BB$2 - tabItens[[#This Row],[QTDE ATUAL]] - (1/10)</f>
        <v>-17615.099999999999</v>
      </c>
      <c r="BC871" s="310">
        <f>IF( tabItens[[#This Row],[PontoPed]]&gt;0, IF(tabItens[[#This Row],[PontoPed]]&lt;1, 1, IF( tabItens[[#This Row],[Saldo]]&gt;tabItens[[#This Row],[PontoPed]], 0, (tabItens[[#This Row],[PontoPed]]-tabItens[[#This Row],[Saldo]])/tabItens[[#This Row],[PontoPed]] ) ), 0 )</f>
        <v>0</v>
      </c>
      <c r="BD871" s="311">
        <f>ROUNDDOWN(IF( OR( AND(tabItens[[#This Row],[PontoPed]]&lt;tabItens[[#This Row],[Saldo]],tabItens[[#This Row],[Saldo]]&gt;0), tabItens[[#This Row],[PontoPed]]=0), 99, IF(AND(tabItens[[#This Row],[Saldo]]=0,tabItens[[#This Row],[PontoPed]]&gt;0), 0, (1-tabItens[[#This Row],[PctAb]])*10 ) ),0)</f>
        <v>99</v>
      </c>
      <c r="BE871" s="312">
        <f>MAX(ROUNDDOWN( IF(tabItens[[#This Row],[Abaixo]] &gt; 0,   tabItens[[#This Row],[Abaixo]] + (tabItens[[#This Row],[PontoMês]] * IF( OR( ISBLANK(tabItens[[#This Row],[ATA Nº/ANO]]), tabItens[[#This Row],[ATA Nº/ANO]] = ""),BE$2,BE$1)),0),0),0)</f>
        <v>0</v>
      </c>
      <c r="BF87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1" s="313">
        <f>SUMIF(Consumo!$C$3:$C$862,tabItens[[#This Row],[CÓDIGO]],Consumo!$E$3:$E$862)</f>
        <v>0</v>
      </c>
      <c r="BH871" s="314">
        <f>IF(AND(tabItens[[#This Row],[Pend]] &gt; 0,tabItens[[#This Row],[Consumo]] &lt;&gt; 0), tabItens[[#This Row],[Pend]] / tabItens[[#This Row],[Consumo]], 0 )</f>
        <v>0</v>
      </c>
      <c r="BI871" s="313"/>
      <c r="BJ871" s="313"/>
      <c r="BK871" s="315" t="s">
        <v>907</v>
      </c>
    </row>
    <row r="872" spans="1:63" x14ac:dyDescent="0.3">
      <c r="A872" s="336">
        <v>134559</v>
      </c>
      <c r="B872" s="277" t="s">
        <v>1924</v>
      </c>
      <c r="C872" s="337" t="s">
        <v>264</v>
      </c>
      <c r="D872" s="338">
        <v>0.6</v>
      </c>
      <c r="E872" s="339"/>
      <c r="F872" s="339"/>
      <c r="G872" s="339" t="s">
        <v>892</v>
      </c>
      <c r="H872" s="281">
        <v>14800</v>
      </c>
      <c r="I872" s="340">
        <v>103003</v>
      </c>
      <c r="J872" s="341">
        <v>0.20522000000000001</v>
      </c>
      <c r="K872" s="342">
        <v>2900</v>
      </c>
      <c r="L872" s="285">
        <f>IF(tabItens[[#This Row],[Média]] &gt; 0, tabItens[[#This Row],[QTDE ATUAL]] / tabItens[[#This Row],[Média]],999.9)</f>
        <v>61.241379310344833</v>
      </c>
      <c r="M872" s="286">
        <v>0</v>
      </c>
      <c r="N872" s="287">
        <f>tabItens[[#This Row],[VALOR UNIT.]] * tabItens[[#This Row],[LC]]</f>
        <v>0</v>
      </c>
      <c r="O872" s="344"/>
      <c r="P872" s="289"/>
      <c r="Q872" s="345"/>
      <c r="R872" s="343"/>
      <c r="S872" s="346"/>
      <c r="T872" s="292">
        <f>ROUNDDOWN(IFERROR(tabItens[[#This Row],[ATA DT.VALID.]] - $D$1,0) / 30,0)</f>
        <v>-1507</v>
      </c>
      <c r="U872" s="277" t="s">
        <v>1923</v>
      </c>
      <c r="V872" s="293">
        <v>1</v>
      </c>
      <c r="W872" s="294" t="s">
        <v>2106</v>
      </c>
      <c r="X872" s="295">
        <v>70</v>
      </c>
      <c r="Y872" s="296">
        <v>16</v>
      </c>
      <c r="Z872" s="297"/>
      <c r="AA872" s="298"/>
      <c r="AB872" s="299"/>
      <c r="AC872" s="299"/>
      <c r="AD872" s="298"/>
      <c r="AE872" s="299"/>
      <c r="AF872" s="292"/>
      <c r="AG872" s="300" t="s">
        <v>904</v>
      </c>
      <c r="AH872" s="301"/>
      <c r="AI872" s="292">
        <v>966</v>
      </c>
      <c r="AJ872" s="301">
        <v>43641</v>
      </c>
      <c r="AK872" s="301">
        <v>43174</v>
      </c>
      <c r="AL872" s="301">
        <v>43619</v>
      </c>
      <c r="AM872" s="346"/>
      <c r="AN872" s="339"/>
      <c r="AO872" s="302" t="str">
        <f>_xlfn.IFNA(IF(VLOOKUP(tabItens[[#This Row],[CÓDIGO]],tabExcluirDoEstoque[#Data],1,FALSE),"sim",""),"")</f>
        <v/>
      </c>
      <c r="AP872" s="303" t="str">
        <f ca="1">IF(OR(ISBLANK(tabItens[[#This Row],[ATA DT.VALID.]]),tabItens[[#This Row],[ATA DT.VALID.]]="",tabItens[[#This Row],[ATA DT.VALID.]]=" "),"",IF(TYPE(tabItens[[#This Row],[ATA DT.VALID.]])=1,ROUNDUP((tabItens[[#This Row],[ATA DT.VALID.]]-TODAY())/7,0),""))</f>
        <v/>
      </c>
      <c r="AQ872" s="304"/>
      <c r="AR872" s="305" t="str">
        <f>IF(ISBLANK(tabItens[[#This Row],[CÓDIGO]]),"",IFERROR(VLOOKUP(tabItens[[#This Row],[CÓDIGO]],Consumo!$C$3:$AC$862,26,FALSE),0))</f>
        <v>08.2023</v>
      </c>
      <c r="AS872" s="306">
        <f>SUMIF(Consumo!$C$3:$C$862,tabItens[[#This Row],[CÓDIGO]],Consumo!$N$3:$N$862) + SUMIF(Consumo!$C$3:$C$862,tabItens[[#This Row],[CÓDIGO]],Consumo!$O$3:$O$862) + SUMIF(Consumo!$C$3:$C$862,tabItens[[#This Row],[CÓDIGO]],Consumo!$P$3:$P$862) + SUMIF(Consumo!$C$3:$C$862,tabItens[[#This Row],[CÓDIGO]],Consumo!$Q$3:$Q$862)</f>
        <v>2000</v>
      </c>
      <c r="AT872" s="306">
        <f>SUMIF(Consumo!$C$3:$C$862,tabItens[[#This Row],[CÓDIGO]],Consumo!$Z$3:$Z$862)</f>
        <v>2900</v>
      </c>
      <c r="AU872" s="307">
        <f>SUMIF(Consumo!$C$3:$C$862,tabItens[[#This Row],[CÓDIGO]],Consumo!$AA$3:$AA$862)</f>
        <v>1000</v>
      </c>
      <c r="AV872" s="308">
        <f>SUMIF(Consumo!$C$3:$C$862,tabItens[[#This Row],[CÓDIGO]],Consumo!$Y$3:$Y$862)</f>
        <v>241.66666666666666</v>
      </c>
      <c r="AW872" s="281">
        <f>tabItens[[#This Row],[QTDE ATUAL]] + tabItens[[#This Row],[RC QTDE]] + tabItens[[#This Row],[AF SALDO]] + tabItens[[#This Row],[Recentes]]</f>
        <v>14800</v>
      </c>
      <c r="AX872" s="309">
        <v>67</v>
      </c>
      <c r="AY872" s="309">
        <v>4</v>
      </c>
      <c r="AZ872" s="309">
        <f>IF(ISBLANK(tabItens[[#This Row],[CÓDIGO]]),"",tabItens[[#This Row],[PontoMês]] * (AZ$2+tabItens[[#This Row],[PontoQtM]]))</f>
        <v>268</v>
      </c>
      <c r="BA872" s="308">
        <f>tabItens[[#This Row],[PontoPed]] - tabItens[[#This Row],[Saldo]] + (1/10)</f>
        <v>-14531.9</v>
      </c>
      <c r="BB872" s="308">
        <f xml:space="preserve"> tabItens[[#This Row],[PontoMês]] * BB$2 - tabItens[[#This Row],[QTDE ATUAL]] - (1/10)</f>
        <v>-14733.1</v>
      </c>
      <c r="BC872" s="310">
        <f>IF( tabItens[[#This Row],[PontoPed]]&gt;0, IF(tabItens[[#This Row],[PontoPed]]&lt;1, 1, IF( tabItens[[#This Row],[Saldo]]&gt;tabItens[[#This Row],[PontoPed]], 0, (tabItens[[#This Row],[PontoPed]]-tabItens[[#This Row],[Saldo]])/tabItens[[#This Row],[PontoPed]] ) ), 0 )</f>
        <v>0</v>
      </c>
      <c r="BD872" s="311">
        <f>ROUNDDOWN(IF( OR( AND(tabItens[[#This Row],[PontoPed]]&lt;tabItens[[#This Row],[Saldo]],tabItens[[#This Row],[Saldo]]&gt;0), tabItens[[#This Row],[PontoPed]]=0), 99, IF(AND(tabItens[[#This Row],[Saldo]]=0,tabItens[[#This Row],[PontoPed]]&gt;0), 0, (1-tabItens[[#This Row],[PctAb]])*10 ) ),0)</f>
        <v>99</v>
      </c>
      <c r="BE872" s="312">
        <f>MAX(ROUNDDOWN( IF(tabItens[[#This Row],[Abaixo]] &gt; 0,   tabItens[[#This Row],[Abaixo]] + (tabItens[[#This Row],[PontoMês]] * IF( OR( ISBLANK(tabItens[[#This Row],[ATA Nº/ANO]]), tabItens[[#This Row],[ATA Nº/ANO]] = ""),BE$2,BE$1)),0),0),0)</f>
        <v>0</v>
      </c>
      <c r="BF87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2" s="313">
        <f>SUMIF(Consumo!$C$3:$C$862,tabItens[[#This Row],[CÓDIGO]],Consumo!$E$3:$E$862)</f>
        <v>0</v>
      </c>
      <c r="BH872" s="314">
        <f>IF(AND(tabItens[[#This Row],[Pend]] &gt; 0,tabItens[[#This Row],[Consumo]] &lt;&gt; 0), tabItens[[#This Row],[Pend]] / tabItens[[#This Row],[Consumo]], 0 )</f>
        <v>0</v>
      </c>
      <c r="BI872" s="313"/>
      <c r="BJ872" s="313"/>
      <c r="BK872" s="315" t="s">
        <v>907</v>
      </c>
    </row>
    <row r="873" spans="1:63" x14ac:dyDescent="0.3">
      <c r="A873" s="336">
        <v>17946</v>
      </c>
      <c r="B873" s="277" t="s">
        <v>1184</v>
      </c>
      <c r="C873" s="337" t="s">
        <v>264</v>
      </c>
      <c r="D873" s="338">
        <v>5.29</v>
      </c>
      <c r="E873" s="339"/>
      <c r="F873" s="339"/>
      <c r="G873" s="339" t="s">
        <v>892</v>
      </c>
      <c r="H873" s="281">
        <v>2316</v>
      </c>
      <c r="I873" s="340">
        <v>103003</v>
      </c>
      <c r="J873" s="341">
        <v>5.29</v>
      </c>
      <c r="K873" s="342">
        <v>20</v>
      </c>
      <c r="L873" s="285">
        <f>IF(tabItens[[#This Row],[Média]] &gt; 0, tabItens[[#This Row],[QTDE ATUAL]] / tabItens[[#This Row],[Média]],999.9)</f>
        <v>2137.8461538461538</v>
      </c>
      <c r="M873" s="286">
        <v>0</v>
      </c>
      <c r="N873" s="287">
        <f>tabItens[[#This Row],[VALOR UNIT.]] * tabItens[[#This Row],[LC]]</f>
        <v>0</v>
      </c>
      <c r="O873" s="344"/>
      <c r="P873" s="289"/>
      <c r="Q873" s="345"/>
      <c r="R873" s="343"/>
      <c r="S873" s="346"/>
      <c r="T873" s="292">
        <f>ROUNDDOWN(IFERROR(tabItens[[#This Row],[ATA DT.VALID.]] - $D$1,0) / 30,0)</f>
        <v>-1507</v>
      </c>
      <c r="U873" s="277" t="s">
        <v>933</v>
      </c>
      <c r="V873" s="293">
        <v>1</v>
      </c>
      <c r="W873" s="294" t="s">
        <v>906</v>
      </c>
      <c r="X873" s="295">
        <v>70</v>
      </c>
      <c r="Y873" s="296">
        <v>17</v>
      </c>
      <c r="Z873" s="297"/>
      <c r="AA873" s="298"/>
      <c r="AB873" s="299"/>
      <c r="AC873" s="299"/>
      <c r="AD873" s="298"/>
      <c r="AE873" s="299"/>
      <c r="AF873" s="292"/>
      <c r="AG873" s="300" t="s">
        <v>904</v>
      </c>
      <c r="AH873" s="301"/>
      <c r="AI873" s="292">
        <v>6</v>
      </c>
      <c r="AJ873" s="301">
        <v>43105</v>
      </c>
      <c r="AK873" s="301" t="s">
        <v>892</v>
      </c>
      <c r="AL873" s="301">
        <v>43045</v>
      </c>
      <c r="AM873" s="346"/>
      <c r="AN873" s="339"/>
      <c r="AO873" s="302" t="str">
        <f>_xlfn.IFNA(IF(VLOOKUP(tabItens[[#This Row],[CÓDIGO]],tabExcluirDoEstoque[#Data],1,FALSE),"sim",""),"")</f>
        <v/>
      </c>
      <c r="AP873" s="303" t="str">
        <f ca="1">IF(OR(ISBLANK(tabItens[[#This Row],[ATA DT.VALID.]]),tabItens[[#This Row],[ATA DT.VALID.]]="",tabItens[[#This Row],[ATA DT.VALID.]]=" "),"",IF(TYPE(tabItens[[#This Row],[ATA DT.VALID.]])=1,ROUNDUP((tabItens[[#This Row],[ATA DT.VALID.]]-TODAY())/7,0),""))</f>
        <v/>
      </c>
      <c r="AQ873" s="304"/>
      <c r="AR873" s="305" t="str">
        <f>IF(ISBLANK(tabItens[[#This Row],[CÓDIGO]]),"",IFERROR(VLOOKUP(tabItens[[#This Row],[CÓDIGO]],Consumo!$C$3:$AC$862,26,FALSE),0))</f>
        <v>05.2023</v>
      </c>
      <c r="AS873" s="306">
        <f>SUMIF(Consumo!$C$3:$C$862,tabItens[[#This Row],[CÓDIGO]],Consumo!$N$3:$N$862) + SUMIF(Consumo!$C$3:$C$862,tabItens[[#This Row],[CÓDIGO]],Consumo!$O$3:$O$862) + SUMIF(Consumo!$C$3:$C$862,tabItens[[#This Row],[CÓDIGO]],Consumo!$P$3:$P$862) + SUMIF(Consumo!$C$3:$C$862,tabItens[[#This Row],[CÓDIGO]],Consumo!$Q$3:$Q$862)</f>
        <v>0</v>
      </c>
      <c r="AT873" s="306">
        <f>SUMIF(Consumo!$C$3:$C$862,tabItens[[#This Row],[CÓDIGO]],Consumo!$Z$3:$Z$862)</f>
        <v>20</v>
      </c>
      <c r="AU873" s="307">
        <f>SUMIF(Consumo!$C$3:$C$862,tabItens[[#This Row],[CÓDIGO]],Consumo!$AA$3:$AA$862)</f>
        <v>20</v>
      </c>
      <c r="AV873" s="308">
        <f>SUMIF(Consumo!$C$3:$C$862,tabItens[[#This Row],[CÓDIGO]],Consumo!$Y$3:$Y$862)</f>
        <v>1.0833333333333333</v>
      </c>
      <c r="AW873" s="281">
        <f>tabItens[[#This Row],[QTDE ATUAL]] + tabItens[[#This Row],[RC QTDE]] + tabItens[[#This Row],[AF SALDO]] + tabItens[[#This Row],[Recentes]]</f>
        <v>2316</v>
      </c>
      <c r="AX873" s="309">
        <v>1</v>
      </c>
      <c r="AY873" s="309">
        <v>4</v>
      </c>
      <c r="AZ873" s="309">
        <f>IF(ISBLANK(tabItens[[#This Row],[CÓDIGO]]),"",tabItens[[#This Row],[PontoMês]] * (AZ$2+tabItens[[#This Row],[PontoQtM]]))</f>
        <v>4</v>
      </c>
      <c r="BA873" s="308">
        <f>tabItens[[#This Row],[PontoPed]] - tabItens[[#This Row],[Saldo]] + (1/10)</f>
        <v>-2311.9</v>
      </c>
      <c r="BB873" s="308">
        <f xml:space="preserve"> tabItens[[#This Row],[PontoMês]] * BB$2 - tabItens[[#This Row],[QTDE ATUAL]] - (1/10)</f>
        <v>-2315.1</v>
      </c>
      <c r="BC873" s="310">
        <f>IF( tabItens[[#This Row],[PontoPed]]&gt;0, IF(tabItens[[#This Row],[PontoPed]]&lt;1, 1, IF( tabItens[[#This Row],[Saldo]]&gt;tabItens[[#This Row],[PontoPed]], 0, (tabItens[[#This Row],[PontoPed]]-tabItens[[#This Row],[Saldo]])/tabItens[[#This Row],[PontoPed]] ) ), 0 )</f>
        <v>0</v>
      </c>
      <c r="BD873" s="311">
        <f>ROUNDDOWN(IF( OR( AND(tabItens[[#This Row],[PontoPed]]&lt;tabItens[[#This Row],[Saldo]],tabItens[[#This Row],[Saldo]]&gt;0), tabItens[[#This Row],[PontoPed]]=0), 99, IF(AND(tabItens[[#This Row],[Saldo]]=0,tabItens[[#This Row],[PontoPed]]&gt;0), 0, (1-tabItens[[#This Row],[PctAb]])*10 ) ),0)</f>
        <v>99</v>
      </c>
      <c r="BE873" s="312">
        <f>MAX(ROUNDDOWN( IF(tabItens[[#This Row],[Abaixo]] &gt; 0,   tabItens[[#This Row],[Abaixo]] + (tabItens[[#This Row],[PontoMês]] * IF( OR( ISBLANK(tabItens[[#This Row],[ATA Nº/ANO]]), tabItens[[#This Row],[ATA Nº/ANO]] = ""),BE$2,BE$1)),0),0),0)</f>
        <v>0</v>
      </c>
      <c r="BF87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3" s="313">
        <f>SUMIF(Consumo!$C$3:$C$862,tabItens[[#This Row],[CÓDIGO]],Consumo!$E$3:$E$862)</f>
        <v>0</v>
      </c>
      <c r="BH873" s="314">
        <f>IF(AND(tabItens[[#This Row],[Pend]] &gt; 0,tabItens[[#This Row],[Consumo]] &lt;&gt; 0), tabItens[[#This Row],[Pend]] / tabItens[[#This Row],[Consumo]], 0 )</f>
        <v>0</v>
      </c>
      <c r="BI873" s="313"/>
      <c r="BJ873" s="313"/>
      <c r="BK873" s="315" t="s">
        <v>907</v>
      </c>
    </row>
    <row r="874" spans="1:63" x14ac:dyDescent="0.3">
      <c r="A874" s="336">
        <v>19882</v>
      </c>
      <c r="B874" s="277" t="s">
        <v>1194</v>
      </c>
      <c r="C874" s="337" t="s">
        <v>264</v>
      </c>
      <c r="D874" s="338">
        <v>3.98</v>
      </c>
      <c r="E874" s="339"/>
      <c r="F874" s="339"/>
      <c r="G874" s="339" t="s">
        <v>892</v>
      </c>
      <c r="H874" s="281">
        <v>224</v>
      </c>
      <c r="I874" s="340">
        <v>103003</v>
      </c>
      <c r="J874" s="341">
        <v>3.9693100000000001</v>
      </c>
      <c r="K874" s="342">
        <v>34</v>
      </c>
      <c r="L874" s="285">
        <f>IF(tabItens[[#This Row],[Média]] &gt; 0, tabItens[[#This Row],[QTDE ATUAL]] / tabItens[[#This Row],[Média]],999.9)</f>
        <v>96</v>
      </c>
      <c r="M874" s="286">
        <v>0</v>
      </c>
      <c r="N874" s="287">
        <f>tabItens[[#This Row],[VALOR UNIT.]] * tabItens[[#This Row],[LC]]</f>
        <v>0</v>
      </c>
      <c r="O874" s="344"/>
      <c r="P874" s="289"/>
      <c r="Q874" s="345"/>
      <c r="R874" s="343"/>
      <c r="S874" s="346"/>
      <c r="T874" s="292">
        <f>ROUNDDOWN(IFERROR(tabItens[[#This Row],[ATA DT.VALID.]] - $D$1,0) / 30,0)</f>
        <v>-1507</v>
      </c>
      <c r="U874" s="277" t="s">
        <v>1193</v>
      </c>
      <c r="V874" s="293">
        <v>1</v>
      </c>
      <c r="W874" s="294" t="s">
        <v>2106</v>
      </c>
      <c r="X874" s="295">
        <v>70</v>
      </c>
      <c r="Y874" s="296">
        <v>31</v>
      </c>
      <c r="Z874" s="297"/>
      <c r="AA874" s="298"/>
      <c r="AB874" s="299"/>
      <c r="AC874" s="299"/>
      <c r="AD874" s="298"/>
      <c r="AE874" s="299"/>
      <c r="AF874" s="292"/>
      <c r="AG874" s="300" t="s">
        <v>904</v>
      </c>
      <c r="AH874" s="301"/>
      <c r="AI874" s="292">
        <v>12</v>
      </c>
      <c r="AJ874" s="301">
        <v>43748</v>
      </c>
      <c r="AK874" s="301" t="s">
        <v>892</v>
      </c>
      <c r="AL874" s="301">
        <v>43619</v>
      </c>
      <c r="AM874" s="346"/>
      <c r="AN874" s="339"/>
      <c r="AO874" s="302" t="str">
        <f>_xlfn.IFNA(IF(VLOOKUP(tabItens[[#This Row],[CÓDIGO]],tabExcluirDoEstoque[#Data],1,FALSE),"sim",""),"")</f>
        <v/>
      </c>
      <c r="AP874" s="303" t="str">
        <f ca="1">IF(OR(ISBLANK(tabItens[[#This Row],[ATA DT.VALID.]]),tabItens[[#This Row],[ATA DT.VALID.]]="",tabItens[[#This Row],[ATA DT.VALID.]]=" "),"",IF(TYPE(tabItens[[#This Row],[ATA DT.VALID.]])=1,ROUNDUP((tabItens[[#This Row],[ATA DT.VALID.]]-TODAY())/7,0),""))</f>
        <v/>
      </c>
      <c r="AQ874" s="304"/>
      <c r="AR874" s="305" t="str">
        <f>IF(ISBLANK(tabItens[[#This Row],[CÓDIGO]]),"",IFERROR(VLOOKUP(tabItens[[#This Row],[CÓDIGO]],Consumo!$C$3:$AC$862,26,FALSE),0))</f>
        <v>04.2023</v>
      </c>
      <c r="AS874" s="306">
        <f>SUMIF(Consumo!$C$3:$C$862,tabItens[[#This Row],[CÓDIGO]],Consumo!$N$3:$N$862) + SUMIF(Consumo!$C$3:$C$862,tabItens[[#This Row],[CÓDIGO]],Consumo!$O$3:$O$862) + SUMIF(Consumo!$C$3:$C$862,tabItens[[#This Row],[CÓDIGO]],Consumo!$P$3:$P$862) + SUMIF(Consumo!$C$3:$C$862,tabItens[[#This Row],[CÓDIGO]],Consumo!$Q$3:$Q$862)</f>
        <v>0</v>
      </c>
      <c r="AT874" s="306">
        <f>SUMIF(Consumo!$C$3:$C$862,tabItens[[#This Row],[CÓDIGO]],Consumo!$Z$3:$Z$862)</f>
        <v>34</v>
      </c>
      <c r="AU874" s="307">
        <f>SUMIF(Consumo!$C$3:$C$862,tabItens[[#This Row],[CÓDIGO]],Consumo!$AA$3:$AA$862)</f>
        <v>20</v>
      </c>
      <c r="AV874" s="308">
        <f>SUMIF(Consumo!$C$3:$C$862,tabItens[[#This Row],[CÓDIGO]],Consumo!$Y$3:$Y$862)</f>
        <v>2.3333333333333335</v>
      </c>
      <c r="AW874" s="281">
        <f>tabItens[[#This Row],[QTDE ATUAL]] + tabItens[[#This Row],[RC QTDE]] + tabItens[[#This Row],[AF SALDO]] + tabItens[[#This Row],[Recentes]]</f>
        <v>224</v>
      </c>
      <c r="AX874" s="309">
        <v>3</v>
      </c>
      <c r="AY874" s="309">
        <v>4</v>
      </c>
      <c r="AZ874" s="309">
        <f>IF(ISBLANK(tabItens[[#This Row],[CÓDIGO]]),"",tabItens[[#This Row],[PontoMês]] * (AZ$2+tabItens[[#This Row],[PontoQtM]]))</f>
        <v>12</v>
      </c>
      <c r="BA874" s="308">
        <f>tabItens[[#This Row],[PontoPed]] - tabItens[[#This Row],[Saldo]] + (1/10)</f>
        <v>-211.9</v>
      </c>
      <c r="BB874" s="308">
        <f xml:space="preserve"> tabItens[[#This Row],[PontoMês]] * BB$2 - tabItens[[#This Row],[QTDE ATUAL]] - (1/10)</f>
        <v>-221.1</v>
      </c>
      <c r="BC874" s="310">
        <f>IF( tabItens[[#This Row],[PontoPed]]&gt;0, IF(tabItens[[#This Row],[PontoPed]]&lt;1, 1, IF( tabItens[[#This Row],[Saldo]]&gt;tabItens[[#This Row],[PontoPed]], 0, (tabItens[[#This Row],[PontoPed]]-tabItens[[#This Row],[Saldo]])/tabItens[[#This Row],[PontoPed]] ) ), 0 )</f>
        <v>0</v>
      </c>
      <c r="BD874" s="311">
        <f>ROUNDDOWN(IF( OR( AND(tabItens[[#This Row],[PontoPed]]&lt;tabItens[[#This Row],[Saldo]],tabItens[[#This Row],[Saldo]]&gt;0), tabItens[[#This Row],[PontoPed]]=0), 99, IF(AND(tabItens[[#This Row],[Saldo]]=0,tabItens[[#This Row],[PontoPed]]&gt;0), 0, (1-tabItens[[#This Row],[PctAb]])*10 ) ),0)</f>
        <v>99</v>
      </c>
      <c r="BE874" s="312">
        <f>MAX(ROUNDDOWN( IF(tabItens[[#This Row],[Abaixo]] &gt; 0,   tabItens[[#This Row],[Abaixo]] + (tabItens[[#This Row],[PontoMês]] * IF( OR( ISBLANK(tabItens[[#This Row],[ATA Nº/ANO]]), tabItens[[#This Row],[ATA Nº/ANO]] = ""),BE$2,BE$1)),0),0),0)</f>
        <v>0</v>
      </c>
      <c r="BF87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4" s="313">
        <f>SUMIF(Consumo!$C$3:$C$862,tabItens[[#This Row],[CÓDIGO]],Consumo!$E$3:$E$862)</f>
        <v>0</v>
      </c>
      <c r="BH874" s="314">
        <f>IF(AND(tabItens[[#This Row],[Pend]] &gt; 0,tabItens[[#This Row],[Consumo]] &lt;&gt; 0), tabItens[[#This Row],[Pend]] / tabItens[[#This Row],[Consumo]], 0 )</f>
        <v>0</v>
      </c>
      <c r="BI874" s="313"/>
      <c r="BJ874" s="313"/>
      <c r="BK874" s="315" t="s">
        <v>907</v>
      </c>
    </row>
    <row r="875" spans="1:63" x14ac:dyDescent="0.3">
      <c r="A875" s="336">
        <v>19883</v>
      </c>
      <c r="B875" s="277" t="s">
        <v>1195</v>
      </c>
      <c r="C875" s="337" t="s">
        <v>264</v>
      </c>
      <c r="D875" s="338">
        <v>3.45</v>
      </c>
      <c r="E875" s="339"/>
      <c r="F875" s="339"/>
      <c r="G875" s="339" t="s">
        <v>892</v>
      </c>
      <c r="H875" s="281">
        <v>547</v>
      </c>
      <c r="I875" s="340">
        <v>103003</v>
      </c>
      <c r="J875" s="341">
        <v>3.45</v>
      </c>
      <c r="K875" s="342">
        <v>38</v>
      </c>
      <c r="L875" s="285">
        <f>IF(tabItens[[#This Row],[Média]] &gt; 0, tabItens[[#This Row],[QTDE ATUAL]] / tabItens[[#This Row],[Média]],999.9)</f>
        <v>211.74193548387095</v>
      </c>
      <c r="M875" s="286">
        <v>0</v>
      </c>
      <c r="N875" s="287">
        <f>tabItens[[#This Row],[VALOR UNIT.]] * tabItens[[#This Row],[LC]]</f>
        <v>0</v>
      </c>
      <c r="O875" s="344"/>
      <c r="P875" s="289"/>
      <c r="Q875" s="345"/>
      <c r="R875" s="343"/>
      <c r="S875" s="346"/>
      <c r="T875" s="292">
        <f>ROUNDDOWN(IFERROR(tabItens[[#This Row],[ATA DT.VALID.]] - $D$1,0) / 30,0)</f>
        <v>-1507</v>
      </c>
      <c r="U875" s="277" t="s">
        <v>1193</v>
      </c>
      <c r="V875" s="293">
        <v>1</v>
      </c>
      <c r="W875" s="294" t="s">
        <v>2106</v>
      </c>
      <c r="X875" s="295">
        <v>70</v>
      </c>
      <c r="Y875" s="296">
        <v>31</v>
      </c>
      <c r="Z875" s="297"/>
      <c r="AA875" s="298"/>
      <c r="AB875" s="299"/>
      <c r="AC875" s="299"/>
      <c r="AD875" s="298"/>
      <c r="AE875" s="299"/>
      <c r="AF875" s="292"/>
      <c r="AG875" s="300" t="s">
        <v>904</v>
      </c>
      <c r="AH875" s="301"/>
      <c r="AI875" s="292">
        <v>12</v>
      </c>
      <c r="AJ875" s="301">
        <v>44571</v>
      </c>
      <c r="AK875" s="301" t="s">
        <v>892</v>
      </c>
      <c r="AL875" s="301">
        <v>44536</v>
      </c>
      <c r="AM875" s="346"/>
      <c r="AN875" s="339"/>
      <c r="AO875" s="302" t="str">
        <f>_xlfn.IFNA(IF(VLOOKUP(tabItens[[#This Row],[CÓDIGO]],tabExcluirDoEstoque[#Data],1,FALSE),"sim",""),"")</f>
        <v/>
      </c>
      <c r="AP875" s="303" t="str">
        <f ca="1">IF(OR(ISBLANK(tabItens[[#This Row],[ATA DT.VALID.]]),tabItens[[#This Row],[ATA DT.VALID.]]="",tabItens[[#This Row],[ATA DT.VALID.]]=" "),"",IF(TYPE(tabItens[[#This Row],[ATA DT.VALID.]])=1,ROUNDUP((tabItens[[#This Row],[ATA DT.VALID.]]-TODAY())/7,0),""))</f>
        <v/>
      </c>
      <c r="AQ875" s="304"/>
      <c r="AR875" s="305" t="str">
        <f>IF(ISBLANK(tabItens[[#This Row],[CÓDIGO]]),"",IFERROR(VLOOKUP(tabItens[[#This Row],[CÓDIGO]],Consumo!$C$3:$AC$862,26,FALSE),0))</f>
        <v>04.2023</v>
      </c>
      <c r="AS875" s="306">
        <f>SUMIF(Consumo!$C$3:$C$862,tabItens[[#This Row],[CÓDIGO]],Consumo!$N$3:$N$862) + SUMIF(Consumo!$C$3:$C$862,tabItens[[#This Row],[CÓDIGO]],Consumo!$O$3:$O$862) + SUMIF(Consumo!$C$3:$C$862,tabItens[[#This Row],[CÓDIGO]],Consumo!$P$3:$P$862) + SUMIF(Consumo!$C$3:$C$862,tabItens[[#This Row],[CÓDIGO]],Consumo!$Q$3:$Q$862)</f>
        <v>0</v>
      </c>
      <c r="AT875" s="306">
        <f>SUMIF(Consumo!$C$3:$C$862,tabItens[[#This Row],[CÓDIGO]],Consumo!$Z$3:$Z$862)</f>
        <v>38</v>
      </c>
      <c r="AU875" s="307">
        <f>SUMIF(Consumo!$C$3:$C$862,tabItens[[#This Row],[CÓDIGO]],Consumo!$AA$3:$AA$862)</f>
        <v>22</v>
      </c>
      <c r="AV875" s="308">
        <f>SUMIF(Consumo!$C$3:$C$862,tabItens[[#This Row],[CÓDIGO]],Consumo!$Y$3:$Y$862)</f>
        <v>2.5833333333333335</v>
      </c>
      <c r="AW875" s="281">
        <f>tabItens[[#This Row],[QTDE ATUAL]] + tabItens[[#This Row],[RC QTDE]] + tabItens[[#This Row],[AF SALDO]] + tabItens[[#This Row],[Recentes]]</f>
        <v>547</v>
      </c>
      <c r="AX875" s="309">
        <v>4</v>
      </c>
      <c r="AY875" s="309">
        <v>4</v>
      </c>
      <c r="AZ875" s="309">
        <f>IF(ISBLANK(tabItens[[#This Row],[CÓDIGO]]),"",tabItens[[#This Row],[PontoMês]] * (AZ$2+tabItens[[#This Row],[PontoQtM]]))</f>
        <v>16</v>
      </c>
      <c r="BA875" s="308">
        <f>tabItens[[#This Row],[PontoPed]] - tabItens[[#This Row],[Saldo]] + (1/10)</f>
        <v>-530.9</v>
      </c>
      <c r="BB875" s="308">
        <f xml:space="preserve"> tabItens[[#This Row],[PontoMês]] * BB$2 - tabItens[[#This Row],[QTDE ATUAL]] - (1/10)</f>
        <v>-543.1</v>
      </c>
      <c r="BC875" s="310">
        <f>IF( tabItens[[#This Row],[PontoPed]]&gt;0, IF(tabItens[[#This Row],[PontoPed]]&lt;1, 1, IF( tabItens[[#This Row],[Saldo]]&gt;tabItens[[#This Row],[PontoPed]], 0, (tabItens[[#This Row],[PontoPed]]-tabItens[[#This Row],[Saldo]])/tabItens[[#This Row],[PontoPed]] ) ), 0 )</f>
        <v>0</v>
      </c>
      <c r="BD875" s="311">
        <f>ROUNDDOWN(IF( OR( AND(tabItens[[#This Row],[PontoPed]]&lt;tabItens[[#This Row],[Saldo]],tabItens[[#This Row],[Saldo]]&gt;0), tabItens[[#This Row],[PontoPed]]=0), 99, IF(AND(tabItens[[#This Row],[Saldo]]=0,tabItens[[#This Row],[PontoPed]]&gt;0), 0, (1-tabItens[[#This Row],[PctAb]])*10 ) ),0)</f>
        <v>99</v>
      </c>
      <c r="BE875" s="312">
        <f>MAX(ROUNDDOWN( IF(tabItens[[#This Row],[Abaixo]] &gt; 0,   tabItens[[#This Row],[Abaixo]] + (tabItens[[#This Row],[PontoMês]] * IF( OR( ISBLANK(tabItens[[#This Row],[ATA Nº/ANO]]), tabItens[[#This Row],[ATA Nº/ANO]] = ""),BE$2,BE$1)),0),0),0)</f>
        <v>0</v>
      </c>
      <c r="BF87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5" s="313">
        <f>SUMIF(Consumo!$C$3:$C$862,tabItens[[#This Row],[CÓDIGO]],Consumo!$E$3:$E$862)</f>
        <v>0</v>
      </c>
      <c r="BH875" s="314">
        <f>IF(AND(tabItens[[#This Row],[Pend]] &gt; 0,tabItens[[#This Row],[Consumo]] &lt;&gt; 0), tabItens[[#This Row],[Pend]] / tabItens[[#This Row],[Consumo]], 0 )</f>
        <v>0</v>
      </c>
      <c r="BI875" s="313"/>
      <c r="BJ875" s="313"/>
      <c r="BK875" s="315" t="s">
        <v>907</v>
      </c>
    </row>
    <row r="876" spans="1:63" x14ac:dyDescent="0.3">
      <c r="A876" s="336">
        <v>104911</v>
      </c>
      <c r="B876" s="277" t="s">
        <v>1649</v>
      </c>
      <c r="C876" s="337" t="s">
        <v>31</v>
      </c>
      <c r="D876" s="338">
        <v>92</v>
      </c>
      <c r="E876" s="339"/>
      <c r="F876" s="339"/>
      <c r="G876" s="339" t="s">
        <v>892</v>
      </c>
      <c r="H876" s="281">
        <v>95</v>
      </c>
      <c r="I876" s="340">
        <v>103003</v>
      </c>
      <c r="J876" s="341">
        <v>92</v>
      </c>
      <c r="K876" s="342">
        <v>46</v>
      </c>
      <c r="L876" s="285">
        <f>IF(tabItens[[#This Row],[Média]] &gt; 0, tabItens[[#This Row],[QTDE ATUAL]] / tabItens[[#This Row],[Média]],999.9)</f>
        <v>27.142857142857142</v>
      </c>
      <c r="M876" s="286">
        <v>0</v>
      </c>
      <c r="N876" s="287">
        <f>tabItens[[#This Row],[VALOR UNIT.]] * tabItens[[#This Row],[LC]]</f>
        <v>0</v>
      </c>
      <c r="O876" s="344"/>
      <c r="P876" s="289"/>
      <c r="Q876" s="345"/>
      <c r="R876" s="343"/>
      <c r="S876" s="346"/>
      <c r="T876" s="292">
        <f>ROUNDDOWN(IFERROR(tabItens[[#This Row],[ATA DT.VALID.]] - $D$1,0) / 30,0)</f>
        <v>-1507</v>
      </c>
      <c r="U876" s="277" t="s">
        <v>1650</v>
      </c>
      <c r="V876" s="293">
        <v>1</v>
      </c>
      <c r="W876" s="294" t="s">
        <v>2106</v>
      </c>
      <c r="X876" s="295">
        <v>70</v>
      </c>
      <c r="Y876" s="296">
        <v>45</v>
      </c>
      <c r="Z876" s="297"/>
      <c r="AA876" s="298"/>
      <c r="AB876" s="299"/>
      <c r="AC876" s="299"/>
      <c r="AD876" s="298"/>
      <c r="AE876" s="299"/>
      <c r="AF876" s="292"/>
      <c r="AG876" s="300" t="s">
        <v>904</v>
      </c>
      <c r="AH876" s="301"/>
      <c r="AI876" s="292">
        <v>22</v>
      </c>
      <c r="AJ876" s="301">
        <v>40423</v>
      </c>
      <c r="AK876" s="301">
        <v>39490</v>
      </c>
      <c r="AL876" s="301">
        <v>40387</v>
      </c>
      <c r="AM876" s="346"/>
      <c r="AN876" s="339"/>
      <c r="AO876" s="302" t="str">
        <f>_xlfn.IFNA(IF(VLOOKUP(tabItens[[#This Row],[CÓDIGO]],tabExcluirDoEstoque[#Data],1,FALSE),"sim",""),"")</f>
        <v/>
      </c>
      <c r="AP876" s="303" t="str">
        <f ca="1">IF(OR(ISBLANK(tabItens[[#This Row],[ATA DT.VALID.]]),tabItens[[#This Row],[ATA DT.VALID.]]="",tabItens[[#This Row],[ATA DT.VALID.]]=" "),"",IF(TYPE(tabItens[[#This Row],[ATA DT.VALID.]])=1,ROUNDUP((tabItens[[#This Row],[ATA DT.VALID.]]-TODAY())/7,0),""))</f>
        <v/>
      </c>
      <c r="AQ876" s="304"/>
      <c r="AR876" s="305" t="str">
        <f>IF(ISBLANK(tabItens[[#This Row],[CÓDIGO]]),"",IFERROR(VLOOKUP(tabItens[[#This Row],[CÓDIGO]],Consumo!$C$3:$AC$862,26,FALSE),0))</f>
        <v>07.2023</v>
      </c>
      <c r="AS876" s="306">
        <f>SUMIF(Consumo!$C$3:$C$862,tabItens[[#This Row],[CÓDIGO]],Consumo!$N$3:$N$862) + SUMIF(Consumo!$C$3:$C$862,tabItens[[#This Row],[CÓDIGO]],Consumo!$O$3:$O$862) + SUMIF(Consumo!$C$3:$C$862,tabItens[[#This Row],[CÓDIGO]],Consumo!$P$3:$P$862) + SUMIF(Consumo!$C$3:$C$862,tabItens[[#This Row],[CÓDIGO]],Consumo!$Q$3:$Q$862)</f>
        <v>20</v>
      </c>
      <c r="AT876" s="306">
        <f>SUMIF(Consumo!$C$3:$C$862,tabItens[[#This Row],[CÓDIGO]],Consumo!$Z$3:$Z$862)</f>
        <v>46</v>
      </c>
      <c r="AU876" s="307">
        <f>SUMIF(Consumo!$C$3:$C$862,tabItens[[#This Row],[CÓDIGO]],Consumo!$AA$3:$AA$862)</f>
        <v>20</v>
      </c>
      <c r="AV876" s="308">
        <f>SUMIF(Consumo!$C$3:$C$862,tabItens[[#This Row],[CÓDIGO]],Consumo!$Y$3:$Y$862)</f>
        <v>3.5</v>
      </c>
      <c r="AW876" s="281">
        <f>tabItens[[#This Row],[QTDE ATUAL]] + tabItens[[#This Row],[RC QTDE]] + tabItens[[#This Row],[AF SALDO]] + tabItens[[#This Row],[Recentes]]</f>
        <v>95</v>
      </c>
      <c r="AX876" s="309">
        <v>2</v>
      </c>
      <c r="AY876" s="309">
        <v>4</v>
      </c>
      <c r="AZ876" s="309">
        <f>IF(ISBLANK(tabItens[[#This Row],[CÓDIGO]]),"",tabItens[[#This Row],[PontoMês]] * (AZ$2+tabItens[[#This Row],[PontoQtM]]))</f>
        <v>8</v>
      </c>
      <c r="BA876" s="308">
        <f>tabItens[[#This Row],[PontoPed]] - tabItens[[#This Row],[Saldo]] + (1/10)</f>
        <v>-86.9</v>
      </c>
      <c r="BB876" s="308">
        <f xml:space="preserve"> tabItens[[#This Row],[PontoMês]] * BB$2 - tabItens[[#This Row],[QTDE ATUAL]] - (1/10)</f>
        <v>-93.1</v>
      </c>
      <c r="BC876" s="310">
        <f>IF( tabItens[[#This Row],[PontoPed]]&gt;0, IF(tabItens[[#This Row],[PontoPed]]&lt;1, 1, IF( tabItens[[#This Row],[Saldo]]&gt;tabItens[[#This Row],[PontoPed]], 0, (tabItens[[#This Row],[PontoPed]]-tabItens[[#This Row],[Saldo]])/tabItens[[#This Row],[PontoPed]] ) ), 0 )</f>
        <v>0</v>
      </c>
      <c r="BD876" s="311">
        <f>ROUNDDOWN(IF( OR( AND(tabItens[[#This Row],[PontoPed]]&lt;tabItens[[#This Row],[Saldo]],tabItens[[#This Row],[Saldo]]&gt;0), tabItens[[#This Row],[PontoPed]]=0), 99, IF(AND(tabItens[[#This Row],[Saldo]]=0,tabItens[[#This Row],[PontoPed]]&gt;0), 0, (1-tabItens[[#This Row],[PctAb]])*10 ) ),0)</f>
        <v>99</v>
      </c>
      <c r="BE876" s="312">
        <f>MAX(ROUNDDOWN( IF(tabItens[[#This Row],[Abaixo]] &gt; 0,   tabItens[[#This Row],[Abaixo]] + (tabItens[[#This Row],[PontoMês]] * IF( OR( ISBLANK(tabItens[[#This Row],[ATA Nº/ANO]]), tabItens[[#This Row],[ATA Nº/ANO]] = ""),BE$2,BE$1)),0),0),0)</f>
        <v>0</v>
      </c>
      <c r="BF87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6" s="313">
        <f>SUMIF(Consumo!$C$3:$C$862,tabItens[[#This Row],[CÓDIGO]],Consumo!$E$3:$E$862)</f>
        <v>0</v>
      </c>
      <c r="BH876" s="314">
        <f>IF(AND(tabItens[[#This Row],[Pend]] &gt; 0,tabItens[[#This Row],[Consumo]] &lt;&gt; 0), tabItens[[#This Row],[Pend]] / tabItens[[#This Row],[Consumo]], 0 )</f>
        <v>0</v>
      </c>
      <c r="BI876" s="313"/>
      <c r="BJ876" s="313"/>
      <c r="BK876" s="315" t="s">
        <v>907</v>
      </c>
    </row>
    <row r="877" spans="1:63" x14ac:dyDescent="0.3">
      <c r="A877" s="336">
        <v>81370</v>
      </c>
      <c r="B877" s="277" t="s">
        <v>1514</v>
      </c>
      <c r="C877" s="337" t="s">
        <v>336</v>
      </c>
      <c r="D877" s="338">
        <v>1.61</v>
      </c>
      <c r="E877" s="339"/>
      <c r="F877" s="339"/>
      <c r="G877" s="339" t="s">
        <v>892</v>
      </c>
      <c r="H877" s="281">
        <v>0</v>
      </c>
      <c r="I877" s="340">
        <v>103003</v>
      </c>
      <c r="J877" s="341">
        <v>1.61</v>
      </c>
      <c r="K877" s="342">
        <v>2865</v>
      </c>
      <c r="L877" s="285">
        <f>IF(tabItens[[#This Row],[Média]] &gt; 0, tabItens[[#This Row],[QTDE ATUAL]] / tabItens[[#This Row],[Média]],999.9)</f>
        <v>0</v>
      </c>
      <c r="M877" s="286">
        <v>0</v>
      </c>
      <c r="N877" s="287">
        <f>tabItens[[#This Row],[VALOR UNIT.]] * tabItens[[#This Row],[LC]]</f>
        <v>0</v>
      </c>
      <c r="O877" s="344"/>
      <c r="P877" s="289"/>
      <c r="Q877" s="345"/>
      <c r="R877" s="343"/>
      <c r="S877" s="346"/>
      <c r="T877" s="292">
        <f>ROUNDDOWN(IFERROR(tabItens[[#This Row],[ATA DT.VALID.]] - $D$1,0) / 30,0)</f>
        <v>-1507</v>
      </c>
      <c r="U877" s="277" t="s">
        <v>1515</v>
      </c>
      <c r="V877" s="293">
        <v>1</v>
      </c>
      <c r="W877" s="294" t="s">
        <v>905</v>
      </c>
      <c r="X877" s="295">
        <v>71</v>
      </c>
      <c r="Y877" s="296">
        <v>33</v>
      </c>
      <c r="Z877" s="297">
        <v>6219</v>
      </c>
      <c r="AA877" s="298">
        <v>2023</v>
      </c>
      <c r="AB877" s="299">
        <v>1700</v>
      </c>
      <c r="AC877" s="299"/>
      <c r="AD877" s="298"/>
      <c r="AE877" s="299"/>
      <c r="AF877" s="292"/>
      <c r="AG877" s="300" t="s">
        <v>904</v>
      </c>
      <c r="AH877" s="301"/>
      <c r="AI877" s="292">
        <v>1234</v>
      </c>
      <c r="AJ877" s="301">
        <v>45027</v>
      </c>
      <c r="AK877" s="301">
        <v>38217</v>
      </c>
      <c r="AL877" s="301">
        <v>44998</v>
      </c>
      <c r="AM877" s="346"/>
      <c r="AN877" s="339"/>
      <c r="AO877" s="302" t="str">
        <f>_xlfn.IFNA(IF(VLOOKUP(tabItens[[#This Row],[CÓDIGO]],tabExcluirDoEstoque[#Data],1,FALSE),"sim",""),"")</f>
        <v/>
      </c>
      <c r="AP877" s="303" t="str">
        <f ca="1">IF(OR(ISBLANK(tabItens[[#This Row],[ATA DT.VALID.]]),tabItens[[#This Row],[ATA DT.VALID.]]="",tabItens[[#This Row],[ATA DT.VALID.]]=" "),"",IF(TYPE(tabItens[[#This Row],[ATA DT.VALID.]])=1,ROUNDUP((tabItens[[#This Row],[ATA DT.VALID.]]-TODAY())/7,0),""))</f>
        <v/>
      </c>
      <c r="AQ877" s="304"/>
      <c r="AR877" s="305" t="str">
        <f>IF(ISBLANK(tabItens[[#This Row],[CÓDIGO]]),"",IFERROR(VLOOKUP(tabItens[[#This Row],[CÓDIGO]],Consumo!$C$3:$AC$862,26,FALSE),0))</f>
        <v>09.2023</v>
      </c>
      <c r="AS877" s="306">
        <f>SUMIF(Consumo!$C$3:$C$862,tabItens[[#This Row],[CÓDIGO]],Consumo!$N$3:$N$862) + SUMIF(Consumo!$C$3:$C$862,tabItens[[#This Row],[CÓDIGO]],Consumo!$O$3:$O$862) + SUMIF(Consumo!$C$3:$C$862,tabItens[[#This Row],[CÓDIGO]],Consumo!$P$3:$P$862) + SUMIF(Consumo!$C$3:$C$862,tabItens[[#This Row],[CÓDIGO]],Consumo!$Q$3:$Q$862)</f>
        <v>739</v>
      </c>
      <c r="AT877" s="306">
        <f>SUMIF(Consumo!$C$3:$C$862,tabItens[[#This Row],[CÓDIGO]],Consumo!$Z$3:$Z$862)</f>
        <v>3887</v>
      </c>
      <c r="AU877" s="307">
        <f>SUMIF(Consumo!$C$3:$C$862,tabItens[[#This Row],[CÓDIGO]],Consumo!$AA$3:$AA$862)</f>
        <v>1694</v>
      </c>
      <c r="AV877" s="308">
        <f>SUMIF(Consumo!$C$3:$C$862,tabItens[[#This Row],[CÓDIGO]],Consumo!$Y$3:$Y$862)</f>
        <v>280.16666666666669</v>
      </c>
      <c r="AW877" s="281">
        <f>tabItens[[#This Row],[QTDE ATUAL]] + tabItens[[#This Row],[RC QTDE]] + tabItens[[#This Row],[AF SALDO]] + tabItens[[#This Row],[Recentes]]</f>
        <v>1700</v>
      </c>
      <c r="AX877" s="309">
        <v>354</v>
      </c>
      <c r="AY877" s="309">
        <v>4</v>
      </c>
      <c r="AZ877" s="309">
        <f>IF(ISBLANK(tabItens[[#This Row],[CÓDIGO]]),"",tabItens[[#This Row],[PontoMês]] * (AZ$2+tabItens[[#This Row],[PontoQtM]]))</f>
        <v>1416</v>
      </c>
      <c r="BA877" s="308">
        <f>tabItens[[#This Row],[PontoPed]] - tabItens[[#This Row],[Saldo]] + (1/10)</f>
        <v>-283.89999999999998</v>
      </c>
      <c r="BB877" s="308">
        <f xml:space="preserve"> tabItens[[#This Row],[PontoMês]] * BB$2 - tabItens[[#This Row],[QTDE ATUAL]] - (1/10)</f>
        <v>353.9</v>
      </c>
      <c r="BC877" s="310">
        <f>IF( tabItens[[#This Row],[PontoPed]]&gt;0, IF(tabItens[[#This Row],[PontoPed]]&lt;1, 1, IF( tabItens[[#This Row],[Saldo]]&gt;tabItens[[#This Row],[PontoPed]], 0, (tabItens[[#This Row],[PontoPed]]-tabItens[[#This Row],[Saldo]])/tabItens[[#This Row],[PontoPed]] ) ), 0 )</f>
        <v>0</v>
      </c>
      <c r="BD877" s="311">
        <f>ROUNDDOWN(IF( OR( AND(tabItens[[#This Row],[PontoPed]]&lt;tabItens[[#This Row],[Saldo]],tabItens[[#This Row],[Saldo]]&gt;0), tabItens[[#This Row],[PontoPed]]=0), 99, IF(AND(tabItens[[#This Row],[Saldo]]=0,tabItens[[#This Row],[PontoPed]]&gt;0), 0, (1-tabItens[[#This Row],[PctAb]])*10 ) ),0)</f>
        <v>99</v>
      </c>
      <c r="BE877" s="312">
        <f>MAX(ROUNDDOWN( IF(tabItens[[#This Row],[Abaixo]] &gt; 0,   tabItens[[#This Row],[Abaixo]] + (tabItens[[#This Row],[PontoMês]] * IF( OR( ISBLANK(tabItens[[#This Row],[ATA Nº/ANO]]), tabItens[[#This Row],[ATA Nº/ANO]] = ""),BE$2,BE$1)),0),0),0)</f>
        <v>0</v>
      </c>
      <c r="BF87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7" s="313">
        <f>SUMIF(Consumo!$C$3:$C$862,tabItens[[#This Row],[CÓDIGO]],Consumo!$E$3:$E$862)</f>
        <v>183</v>
      </c>
      <c r="BH877" s="314">
        <f>IF(AND(tabItens[[#This Row],[Pend]] &gt; 0,tabItens[[#This Row],[Consumo]] &lt;&gt; 0), tabItens[[#This Row],[Pend]] / tabItens[[#This Row],[Consumo]], 0 )</f>
        <v>4.7080010290712633E-2</v>
      </c>
      <c r="BI877" s="313"/>
      <c r="BJ877" s="313"/>
      <c r="BK877" s="315" t="s">
        <v>907</v>
      </c>
    </row>
    <row r="878" spans="1:63" x14ac:dyDescent="0.3">
      <c r="A878" s="336">
        <v>81371</v>
      </c>
      <c r="B878" s="277" t="s">
        <v>1516</v>
      </c>
      <c r="C878" s="337" t="s">
        <v>336</v>
      </c>
      <c r="D878" s="338">
        <v>1.61</v>
      </c>
      <c r="E878" s="339"/>
      <c r="F878" s="339"/>
      <c r="G878" s="339" t="s">
        <v>892</v>
      </c>
      <c r="H878" s="281">
        <v>0</v>
      </c>
      <c r="I878" s="340">
        <v>103003</v>
      </c>
      <c r="J878" s="341">
        <v>1.61</v>
      </c>
      <c r="K878" s="342">
        <v>2819</v>
      </c>
      <c r="L878" s="285">
        <f>IF(tabItens[[#This Row],[Média]] &gt; 0, tabItens[[#This Row],[QTDE ATUAL]] / tabItens[[#This Row],[Média]],999.9)</f>
        <v>0</v>
      </c>
      <c r="M878" s="286">
        <v>0</v>
      </c>
      <c r="N878" s="287">
        <f>tabItens[[#This Row],[VALOR UNIT.]] * tabItens[[#This Row],[LC]]</f>
        <v>0</v>
      </c>
      <c r="O878" s="344"/>
      <c r="P878" s="289"/>
      <c r="Q878" s="345"/>
      <c r="R878" s="343"/>
      <c r="S878" s="346"/>
      <c r="T878" s="292">
        <f>ROUNDDOWN(IFERROR(tabItens[[#This Row],[ATA DT.VALID.]] - $D$1,0) / 30,0)</f>
        <v>-1507</v>
      </c>
      <c r="U878" s="277" t="s">
        <v>1515</v>
      </c>
      <c r="V878" s="293">
        <v>1</v>
      </c>
      <c r="W878" s="294" t="s">
        <v>905</v>
      </c>
      <c r="X878" s="295">
        <v>71</v>
      </c>
      <c r="Y878" s="296">
        <v>33</v>
      </c>
      <c r="Z878" s="297">
        <v>6219</v>
      </c>
      <c r="AA878" s="298">
        <v>2023</v>
      </c>
      <c r="AB878" s="299">
        <v>1700</v>
      </c>
      <c r="AC878" s="299"/>
      <c r="AD878" s="298"/>
      <c r="AE878" s="299"/>
      <c r="AF878" s="292"/>
      <c r="AG878" s="300" t="s">
        <v>904</v>
      </c>
      <c r="AH878" s="301"/>
      <c r="AI878" s="292">
        <v>1188</v>
      </c>
      <c r="AJ878" s="301">
        <v>45027</v>
      </c>
      <c r="AK878" s="301">
        <v>38217</v>
      </c>
      <c r="AL878" s="301">
        <v>44998</v>
      </c>
      <c r="AM878" s="346"/>
      <c r="AN878" s="339"/>
      <c r="AO878" s="302" t="str">
        <f>_xlfn.IFNA(IF(VLOOKUP(tabItens[[#This Row],[CÓDIGO]],tabExcluirDoEstoque[#Data],1,FALSE),"sim",""),"")</f>
        <v/>
      </c>
      <c r="AP878" s="303" t="str">
        <f ca="1">IF(OR(ISBLANK(tabItens[[#This Row],[ATA DT.VALID.]]),tabItens[[#This Row],[ATA DT.VALID.]]="",tabItens[[#This Row],[ATA DT.VALID.]]=" "),"",IF(TYPE(tabItens[[#This Row],[ATA DT.VALID.]])=1,ROUNDUP((tabItens[[#This Row],[ATA DT.VALID.]]-TODAY())/7,0),""))</f>
        <v/>
      </c>
      <c r="AQ878" s="304"/>
      <c r="AR878" s="305" t="str">
        <f>IF(ISBLANK(tabItens[[#This Row],[CÓDIGO]]),"",IFERROR(VLOOKUP(tabItens[[#This Row],[CÓDIGO]],Consumo!$C$3:$AC$862,26,FALSE),0))</f>
        <v>08.2023</v>
      </c>
      <c r="AS878" s="306">
        <f>SUMIF(Consumo!$C$3:$C$862,tabItens[[#This Row],[CÓDIGO]],Consumo!$N$3:$N$862) + SUMIF(Consumo!$C$3:$C$862,tabItens[[#This Row],[CÓDIGO]],Consumo!$O$3:$O$862) + SUMIF(Consumo!$C$3:$C$862,tabItens[[#This Row],[CÓDIGO]],Consumo!$P$3:$P$862) + SUMIF(Consumo!$C$3:$C$862,tabItens[[#This Row],[CÓDIGO]],Consumo!$Q$3:$Q$862)</f>
        <v>592</v>
      </c>
      <c r="AT878" s="306">
        <f>SUMIF(Consumo!$C$3:$C$862,tabItens[[#This Row],[CÓDIGO]],Consumo!$Z$3:$Z$862)</f>
        <v>3743</v>
      </c>
      <c r="AU878" s="307">
        <f>SUMIF(Consumo!$C$3:$C$862,tabItens[[#This Row],[CÓDIGO]],Consumo!$AA$3:$AA$862)</f>
        <v>1704</v>
      </c>
      <c r="AV878" s="308">
        <f>SUMIF(Consumo!$C$3:$C$862,tabItens[[#This Row],[CÓDIGO]],Consumo!$Y$3:$Y$862)</f>
        <v>267.66666666666669</v>
      </c>
      <c r="AW878" s="281">
        <f>tabItens[[#This Row],[QTDE ATUAL]] + tabItens[[#This Row],[RC QTDE]] + tabItens[[#This Row],[AF SALDO]] + tabItens[[#This Row],[Recentes]]</f>
        <v>1700</v>
      </c>
      <c r="AX878" s="309">
        <v>358</v>
      </c>
      <c r="AY878" s="309">
        <v>4</v>
      </c>
      <c r="AZ878" s="309">
        <f>IF(ISBLANK(tabItens[[#This Row],[CÓDIGO]]),"",tabItens[[#This Row],[PontoMês]] * (AZ$2+tabItens[[#This Row],[PontoQtM]]))</f>
        <v>1432</v>
      </c>
      <c r="BA878" s="308">
        <f>tabItens[[#This Row],[PontoPed]] - tabItens[[#This Row],[Saldo]] + (1/10)</f>
        <v>-267.89999999999998</v>
      </c>
      <c r="BB878" s="308">
        <f xml:space="preserve"> tabItens[[#This Row],[PontoMês]] * BB$2 - tabItens[[#This Row],[QTDE ATUAL]] - (1/10)</f>
        <v>357.9</v>
      </c>
      <c r="BC878" s="310">
        <f>IF( tabItens[[#This Row],[PontoPed]]&gt;0, IF(tabItens[[#This Row],[PontoPed]]&lt;1, 1, IF( tabItens[[#This Row],[Saldo]]&gt;tabItens[[#This Row],[PontoPed]], 0, (tabItens[[#This Row],[PontoPed]]-tabItens[[#This Row],[Saldo]])/tabItens[[#This Row],[PontoPed]] ) ), 0 )</f>
        <v>0</v>
      </c>
      <c r="BD878" s="311">
        <f>ROUNDDOWN(IF( OR( AND(tabItens[[#This Row],[PontoPed]]&lt;tabItens[[#This Row],[Saldo]],tabItens[[#This Row],[Saldo]]&gt;0), tabItens[[#This Row],[PontoPed]]=0), 99, IF(AND(tabItens[[#This Row],[Saldo]]=0,tabItens[[#This Row],[PontoPed]]&gt;0), 0, (1-tabItens[[#This Row],[PctAb]])*10 ) ),0)</f>
        <v>99</v>
      </c>
      <c r="BE878" s="312">
        <f>MAX(ROUNDDOWN( IF(tabItens[[#This Row],[Abaixo]] &gt; 0,   tabItens[[#This Row],[Abaixo]] + (tabItens[[#This Row],[PontoMês]] * IF( OR( ISBLANK(tabItens[[#This Row],[ATA Nº/ANO]]), tabItens[[#This Row],[ATA Nº/ANO]] = ""),BE$2,BE$1)),0),0),0)</f>
        <v>0</v>
      </c>
      <c r="BF87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8" s="313">
        <f>SUMIF(Consumo!$C$3:$C$862,tabItens[[#This Row],[CÓDIGO]],Consumo!$E$3:$E$862)</f>
        <v>180</v>
      </c>
      <c r="BH878" s="314">
        <f>IF(AND(tabItens[[#This Row],[Pend]] &gt; 0,tabItens[[#This Row],[Consumo]] &lt;&gt; 0), tabItens[[#This Row],[Pend]] / tabItens[[#This Row],[Consumo]], 0 )</f>
        <v>4.8089767566123431E-2</v>
      </c>
      <c r="BI878" s="313"/>
      <c r="BJ878" s="313"/>
      <c r="BK878" s="315" t="s">
        <v>907</v>
      </c>
    </row>
    <row r="879" spans="1:63" x14ac:dyDescent="0.3">
      <c r="A879" s="336">
        <v>132400</v>
      </c>
      <c r="B879" s="277" t="s">
        <v>1873</v>
      </c>
      <c r="C879" s="337" t="s">
        <v>336</v>
      </c>
      <c r="D879" s="338">
        <v>1.61</v>
      </c>
      <c r="E879" s="339"/>
      <c r="F879" s="339"/>
      <c r="G879" s="339" t="s">
        <v>892</v>
      </c>
      <c r="H879" s="281">
        <v>0</v>
      </c>
      <c r="I879" s="340">
        <v>103003</v>
      </c>
      <c r="J879" s="341">
        <v>1.61</v>
      </c>
      <c r="K879" s="342">
        <v>2822</v>
      </c>
      <c r="L879" s="285">
        <f>IF(tabItens[[#This Row],[Média]] &gt; 0, tabItens[[#This Row],[QTDE ATUAL]] / tabItens[[#This Row],[Média]],999.9)</f>
        <v>0</v>
      </c>
      <c r="M879" s="286">
        <v>0</v>
      </c>
      <c r="N879" s="287">
        <f>tabItens[[#This Row],[VALOR UNIT.]] * tabItens[[#This Row],[LC]]</f>
        <v>0</v>
      </c>
      <c r="O879" s="344"/>
      <c r="P879" s="289"/>
      <c r="Q879" s="345"/>
      <c r="R879" s="343"/>
      <c r="S879" s="346"/>
      <c r="T879" s="292">
        <f>ROUNDDOWN(IFERROR(tabItens[[#This Row],[ATA DT.VALID.]] - $D$1,0) / 30,0)</f>
        <v>-1507</v>
      </c>
      <c r="U879" s="277" t="s">
        <v>1515</v>
      </c>
      <c r="V879" s="293">
        <v>1</v>
      </c>
      <c r="W879" s="294" t="s">
        <v>905</v>
      </c>
      <c r="X879" s="295">
        <v>71</v>
      </c>
      <c r="Y879" s="296">
        <v>33</v>
      </c>
      <c r="Z879" s="297">
        <v>6219</v>
      </c>
      <c r="AA879" s="298">
        <v>2023</v>
      </c>
      <c r="AB879" s="299">
        <v>1700</v>
      </c>
      <c r="AC879" s="299"/>
      <c r="AD879" s="298"/>
      <c r="AE879" s="299"/>
      <c r="AF879" s="292"/>
      <c r="AG879" s="300" t="s">
        <v>904</v>
      </c>
      <c r="AH879" s="301"/>
      <c r="AI879" s="292">
        <v>1196</v>
      </c>
      <c r="AJ879" s="301">
        <v>45027</v>
      </c>
      <c r="AK879" s="301">
        <v>42765</v>
      </c>
      <c r="AL879" s="301">
        <v>44998</v>
      </c>
      <c r="AM879" s="346"/>
      <c r="AN879" s="339"/>
      <c r="AO879" s="302" t="str">
        <f>_xlfn.IFNA(IF(VLOOKUP(tabItens[[#This Row],[CÓDIGO]],tabExcluirDoEstoque[#Data],1,FALSE),"sim",""),"")</f>
        <v/>
      </c>
      <c r="AP879" s="303" t="str">
        <f ca="1">IF(OR(ISBLANK(tabItens[[#This Row],[ATA DT.VALID.]]),tabItens[[#This Row],[ATA DT.VALID.]]="",tabItens[[#This Row],[ATA DT.VALID.]]=" "),"",IF(TYPE(tabItens[[#This Row],[ATA DT.VALID.]])=1,ROUNDUP((tabItens[[#This Row],[ATA DT.VALID.]]-TODAY())/7,0),""))</f>
        <v/>
      </c>
      <c r="AQ879" s="304"/>
      <c r="AR879" s="305" t="str">
        <f>IF(ISBLANK(tabItens[[#This Row],[CÓDIGO]]),"",IFERROR(VLOOKUP(tabItens[[#This Row],[CÓDIGO]],Consumo!$C$3:$AC$862,26,FALSE),0))</f>
        <v>08.2023</v>
      </c>
      <c r="AS879" s="306">
        <f>SUMIF(Consumo!$C$3:$C$862,tabItens[[#This Row],[CÓDIGO]],Consumo!$N$3:$N$862) + SUMIF(Consumo!$C$3:$C$862,tabItens[[#This Row],[CÓDIGO]],Consumo!$O$3:$O$862) + SUMIF(Consumo!$C$3:$C$862,tabItens[[#This Row],[CÓDIGO]],Consumo!$P$3:$P$862) + SUMIF(Consumo!$C$3:$C$862,tabItens[[#This Row],[CÓDIGO]],Consumo!$Q$3:$Q$862)</f>
        <v>602</v>
      </c>
      <c r="AT879" s="306">
        <f>SUMIF(Consumo!$C$3:$C$862,tabItens[[#This Row],[CÓDIGO]],Consumo!$Z$3:$Z$862)</f>
        <v>3768</v>
      </c>
      <c r="AU879" s="307">
        <f>SUMIF(Consumo!$C$3:$C$862,tabItens[[#This Row],[CÓDIGO]],Consumo!$AA$3:$AA$862)</f>
        <v>1701</v>
      </c>
      <c r="AV879" s="308">
        <f>SUMIF(Consumo!$C$3:$C$862,tabItens[[#This Row],[CÓDIGO]],Consumo!$Y$3:$Y$862)</f>
        <v>269.91666666666669</v>
      </c>
      <c r="AW879" s="281">
        <f>tabItens[[#This Row],[QTDE ATUAL]] + tabItens[[#This Row],[RC QTDE]] + tabItens[[#This Row],[AF SALDO]] + tabItens[[#This Row],[Recentes]]</f>
        <v>1700</v>
      </c>
      <c r="AX879" s="309">
        <v>359</v>
      </c>
      <c r="AY879" s="309">
        <v>4</v>
      </c>
      <c r="AZ879" s="309">
        <f>IF(ISBLANK(tabItens[[#This Row],[CÓDIGO]]),"",tabItens[[#This Row],[PontoMês]] * (AZ$2+tabItens[[#This Row],[PontoQtM]]))</f>
        <v>1436</v>
      </c>
      <c r="BA879" s="308">
        <f>tabItens[[#This Row],[PontoPed]] - tabItens[[#This Row],[Saldo]] + (1/10)</f>
        <v>-263.89999999999998</v>
      </c>
      <c r="BB879" s="308">
        <f xml:space="preserve"> tabItens[[#This Row],[PontoMês]] * BB$2 - tabItens[[#This Row],[QTDE ATUAL]] - (1/10)</f>
        <v>358.9</v>
      </c>
      <c r="BC879" s="310">
        <f>IF( tabItens[[#This Row],[PontoPed]]&gt;0, IF(tabItens[[#This Row],[PontoPed]]&lt;1, 1, IF( tabItens[[#This Row],[Saldo]]&gt;tabItens[[#This Row],[PontoPed]], 0, (tabItens[[#This Row],[PontoPed]]-tabItens[[#This Row],[Saldo]])/tabItens[[#This Row],[PontoPed]] ) ), 0 )</f>
        <v>0</v>
      </c>
      <c r="BD879" s="311">
        <f>ROUNDDOWN(IF( OR( AND(tabItens[[#This Row],[PontoPed]]&lt;tabItens[[#This Row],[Saldo]],tabItens[[#This Row],[Saldo]]&gt;0), tabItens[[#This Row],[PontoPed]]=0), 99, IF(AND(tabItens[[#This Row],[Saldo]]=0,tabItens[[#This Row],[PontoPed]]&gt;0), 0, (1-tabItens[[#This Row],[PctAb]])*10 ) ),0)</f>
        <v>99</v>
      </c>
      <c r="BE879" s="312">
        <f>MAX(ROUNDDOWN( IF(tabItens[[#This Row],[Abaixo]] &gt; 0,   tabItens[[#This Row],[Abaixo]] + (tabItens[[#This Row],[PontoMês]] * IF( OR( ISBLANK(tabItens[[#This Row],[ATA Nº/ANO]]), tabItens[[#This Row],[ATA Nº/ANO]] = ""),BE$2,BE$1)),0),0),0)</f>
        <v>0</v>
      </c>
      <c r="BF87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79" s="313">
        <f>SUMIF(Consumo!$C$3:$C$862,tabItens[[#This Row],[CÓDIGO]],Consumo!$E$3:$E$862)</f>
        <v>179</v>
      </c>
      <c r="BH879" s="314">
        <f>IF(AND(tabItens[[#This Row],[Pend]] &gt; 0,tabItens[[#This Row],[Consumo]] &lt;&gt; 0), tabItens[[#This Row],[Pend]] / tabItens[[#This Row],[Consumo]], 0 )</f>
        <v>4.750530785562633E-2</v>
      </c>
      <c r="BI879" s="313"/>
      <c r="BJ879" s="313"/>
      <c r="BK879" s="315" t="s">
        <v>907</v>
      </c>
    </row>
    <row r="880" spans="1:63" x14ac:dyDescent="0.3">
      <c r="A880" s="336">
        <v>133191</v>
      </c>
      <c r="B880" s="277" t="s">
        <v>1890</v>
      </c>
      <c r="C880" s="337" t="s">
        <v>31</v>
      </c>
      <c r="D880" s="338">
        <v>7.0000000000000007E-2</v>
      </c>
      <c r="E880" s="339"/>
      <c r="F880" s="339"/>
      <c r="G880" s="339" t="s">
        <v>892</v>
      </c>
      <c r="H880" s="281">
        <v>178050</v>
      </c>
      <c r="I880" s="340">
        <v>103003</v>
      </c>
      <c r="J880" s="341">
        <v>7.0000000000000007E-2</v>
      </c>
      <c r="K880" s="342">
        <v>333857</v>
      </c>
      <c r="L880" s="285">
        <f>IF(tabItens[[#This Row],[Média]] &gt; 0, tabItens[[#This Row],[QTDE ATUAL]] / tabItens[[#This Row],[Média]],999.9)</f>
        <v>7.8529817146007534</v>
      </c>
      <c r="M880" s="286">
        <v>0</v>
      </c>
      <c r="N880" s="287">
        <f>tabItens[[#This Row],[VALOR UNIT.]] * tabItens[[#This Row],[LC]]</f>
        <v>0</v>
      </c>
      <c r="O880" s="344"/>
      <c r="P880" s="289"/>
      <c r="Q880" s="345"/>
      <c r="R880" s="343"/>
      <c r="S880" s="346"/>
      <c r="T880" s="292">
        <f>ROUNDDOWN(IFERROR(tabItens[[#This Row],[ATA DT.VALID.]] - $D$1,0) / 30,0)</f>
        <v>-1507</v>
      </c>
      <c r="U880" s="277" t="s">
        <v>941</v>
      </c>
      <c r="V880" s="293">
        <v>1</v>
      </c>
      <c r="W880" s="294" t="s">
        <v>2103</v>
      </c>
      <c r="X880" s="295">
        <v>72</v>
      </c>
      <c r="Y880" s="296">
        <v>6</v>
      </c>
      <c r="Z880" s="297"/>
      <c r="AA880" s="298"/>
      <c r="AB880" s="299"/>
      <c r="AC880" s="299"/>
      <c r="AD880" s="298"/>
      <c r="AE880" s="299"/>
      <c r="AF880" s="292"/>
      <c r="AG880" s="300" t="s">
        <v>904</v>
      </c>
      <c r="AH880" s="301"/>
      <c r="AI880" s="292">
        <v>115562</v>
      </c>
      <c r="AJ880" s="301">
        <v>43040</v>
      </c>
      <c r="AK880" s="301">
        <v>42968</v>
      </c>
      <c r="AL880" s="301">
        <v>43031</v>
      </c>
      <c r="AM880" s="346"/>
      <c r="AN880" s="339"/>
      <c r="AO880" s="302" t="str">
        <f>_xlfn.IFNA(IF(VLOOKUP(tabItens[[#This Row],[CÓDIGO]],tabExcluirDoEstoque[#Data],1,FALSE),"sim",""),"")</f>
        <v/>
      </c>
      <c r="AP880" s="303" t="str">
        <f ca="1">IF(OR(ISBLANK(tabItens[[#This Row],[ATA DT.VALID.]]),tabItens[[#This Row],[ATA DT.VALID.]]="",tabItens[[#This Row],[ATA DT.VALID.]]=" "),"",IF(TYPE(tabItens[[#This Row],[ATA DT.VALID.]])=1,ROUNDUP((tabItens[[#This Row],[ATA DT.VALID.]]-TODAY())/7,0),""))</f>
        <v/>
      </c>
      <c r="AQ880" s="304"/>
      <c r="AR880" s="305" t="str">
        <f>IF(ISBLANK(tabItens[[#This Row],[CÓDIGO]]),"",IFERROR(VLOOKUP(tabItens[[#This Row],[CÓDIGO]],Consumo!$C$3:$AC$862,26,FALSE),0))</f>
        <v>09.2023</v>
      </c>
      <c r="AS880" s="306">
        <f>SUMIF(Consumo!$C$3:$C$862,tabItens[[#This Row],[CÓDIGO]],Consumo!$N$3:$N$862) + SUMIF(Consumo!$C$3:$C$862,tabItens[[#This Row],[CÓDIGO]],Consumo!$O$3:$O$862) + SUMIF(Consumo!$C$3:$C$862,tabItens[[#This Row],[CÓDIGO]],Consumo!$P$3:$P$862) + SUMIF(Consumo!$C$3:$C$862,tabItens[[#This Row],[CÓDIGO]],Consumo!$Q$3:$Q$862)</f>
        <v>10771</v>
      </c>
      <c r="AT880" s="306">
        <f>SUMIF(Consumo!$C$3:$C$862,tabItens[[#This Row],[CÓDIGO]],Consumo!$Z$3:$Z$862)</f>
        <v>346688</v>
      </c>
      <c r="AU880" s="307">
        <f>SUMIF(Consumo!$C$3:$C$862,tabItens[[#This Row],[CÓDIGO]],Consumo!$AA$3:$AA$862)</f>
        <v>246270</v>
      </c>
      <c r="AV880" s="308">
        <f>SUMIF(Consumo!$C$3:$C$862,tabItens[[#This Row],[CÓDIGO]],Consumo!$Y$3:$Y$862)</f>
        <v>22672.916666666668</v>
      </c>
      <c r="AW880" s="281">
        <f>tabItens[[#This Row],[QTDE ATUAL]] + tabItens[[#This Row],[RC QTDE]] + tabItens[[#This Row],[AF SALDO]] + tabItens[[#This Row],[Recentes]]</f>
        <v>178050</v>
      </c>
      <c r="AX880" s="309">
        <v>9247</v>
      </c>
      <c r="AY880" s="309">
        <v>4</v>
      </c>
      <c r="AZ880" s="309">
        <f>IF(ISBLANK(tabItens[[#This Row],[CÓDIGO]]),"",tabItens[[#This Row],[PontoMês]] * (AZ$2+tabItens[[#This Row],[PontoQtM]]))</f>
        <v>36988</v>
      </c>
      <c r="BA880" s="308">
        <f>tabItens[[#This Row],[PontoPed]] - tabItens[[#This Row],[Saldo]] + (1/10)</f>
        <v>-141061.9</v>
      </c>
      <c r="BB880" s="308">
        <f xml:space="preserve"> tabItens[[#This Row],[PontoMês]] * BB$2 - tabItens[[#This Row],[QTDE ATUAL]] - (1/10)</f>
        <v>-168803.1</v>
      </c>
      <c r="BC880" s="310">
        <f>IF( tabItens[[#This Row],[PontoPed]]&gt;0, IF(tabItens[[#This Row],[PontoPed]]&lt;1, 1, IF( tabItens[[#This Row],[Saldo]]&gt;tabItens[[#This Row],[PontoPed]], 0, (tabItens[[#This Row],[PontoPed]]-tabItens[[#This Row],[Saldo]])/tabItens[[#This Row],[PontoPed]] ) ), 0 )</f>
        <v>0</v>
      </c>
      <c r="BD880" s="311">
        <f>ROUNDDOWN(IF( OR( AND(tabItens[[#This Row],[PontoPed]]&lt;tabItens[[#This Row],[Saldo]],tabItens[[#This Row],[Saldo]]&gt;0), tabItens[[#This Row],[PontoPed]]=0), 99, IF(AND(tabItens[[#This Row],[Saldo]]=0,tabItens[[#This Row],[PontoPed]]&gt;0), 0, (1-tabItens[[#This Row],[PctAb]])*10 ) ),0)</f>
        <v>99</v>
      </c>
      <c r="BE880" s="312">
        <f>MAX(ROUNDDOWN( IF(tabItens[[#This Row],[Abaixo]] &gt; 0,   tabItens[[#This Row],[Abaixo]] + (tabItens[[#This Row],[PontoMês]] * IF( OR( ISBLANK(tabItens[[#This Row],[ATA Nº/ANO]]), tabItens[[#This Row],[ATA Nº/ANO]] = ""),BE$2,BE$1)),0),0),0)</f>
        <v>0</v>
      </c>
      <c r="BF88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0" s="313">
        <f>SUMIF(Consumo!$C$3:$C$862,tabItens[[#This Row],[CÓDIGO]],Consumo!$E$3:$E$862)</f>
        <v>0</v>
      </c>
      <c r="BH880" s="314">
        <f>IF(AND(tabItens[[#This Row],[Pend]] &gt; 0,tabItens[[#This Row],[Consumo]] &lt;&gt; 0), tabItens[[#This Row],[Pend]] / tabItens[[#This Row],[Consumo]], 0 )</f>
        <v>0</v>
      </c>
      <c r="BI880" s="313"/>
      <c r="BJ880" s="313"/>
      <c r="BK880" s="315" t="s">
        <v>907</v>
      </c>
    </row>
    <row r="881" spans="1:63" x14ac:dyDescent="0.3">
      <c r="A881" s="336">
        <v>49254</v>
      </c>
      <c r="B881" s="277" t="s">
        <v>1335</v>
      </c>
      <c r="C881" s="337" t="s">
        <v>273</v>
      </c>
      <c r="D881" s="338">
        <v>10.199999999999999</v>
      </c>
      <c r="E881" s="339"/>
      <c r="F881" s="339"/>
      <c r="G881" s="339" t="s">
        <v>892</v>
      </c>
      <c r="H881" s="281">
        <v>0</v>
      </c>
      <c r="I881" s="340">
        <v>103003</v>
      </c>
      <c r="J881" s="341">
        <v>10.199999999999999</v>
      </c>
      <c r="K881" s="342">
        <v>1586</v>
      </c>
      <c r="L881" s="285">
        <f>IF(tabItens[[#This Row],[Média]] &gt; 0, tabItens[[#This Row],[QTDE ATUAL]] / tabItens[[#This Row],[Média]],999.9)</f>
        <v>0</v>
      </c>
      <c r="M881" s="286">
        <v>0</v>
      </c>
      <c r="N881" s="287">
        <f>tabItens[[#This Row],[VALOR UNIT.]] * tabItens[[#This Row],[LC]]</f>
        <v>0</v>
      </c>
      <c r="O881" s="344"/>
      <c r="P881" s="289"/>
      <c r="Q881" s="345"/>
      <c r="R881" s="343"/>
      <c r="S881" s="346"/>
      <c r="T881" s="292">
        <f>ROUNDDOWN(IFERROR(tabItens[[#This Row],[ATA DT.VALID.]] - $D$1,0) / 30,0)</f>
        <v>-1507</v>
      </c>
      <c r="U881" s="277" t="s">
        <v>998</v>
      </c>
      <c r="V881" s="293">
        <v>1</v>
      </c>
      <c r="W881" s="294" t="s">
        <v>2103</v>
      </c>
      <c r="X881" s="295">
        <v>72</v>
      </c>
      <c r="Y881" s="296">
        <v>7</v>
      </c>
      <c r="Z881" s="297">
        <v>5540</v>
      </c>
      <c r="AA881" s="298">
        <v>2023</v>
      </c>
      <c r="AB881" s="299">
        <v>600</v>
      </c>
      <c r="AC881" s="299"/>
      <c r="AD881" s="298"/>
      <c r="AE881" s="299"/>
      <c r="AF881" s="292"/>
      <c r="AG881" s="300" t="s">
        <v>904</v>
      </c>
      <c r="AH881" s="301"/>
      <c r="AI881" s="292">
        <v>684</v>
      </c>
      <c r="AJ881" s="301">
        <v>45069</v>
      </c>
      <c r="AK881" s="301" t="s">
        <v>892</v>
      </c>
      <c r="AL881" s="301">
        <v>44998</v>
      </c>
      <c r="AM881" s="346"/>
      <c r="AN881" s="339"/>
      <c r="AO881" s="302" t="str">
        <f>_xlfn.IFNA(IF(VLOOKUP(tabItens[[#This Row],[CÓDIGO]],tabExcluirDoEstoque[#Data],1,FALSE),"sim",""),"")</f>
        <v/>
      </c>
      <c r="AP881" s="303" t="str">
        <f ca="1">IF(OR(ISBLANK(tabItens[[#This Row],[ATA DT.VALID.]]),tabItens[[#This Row],[ATA DT.VALID.]]="",tabItens[[#This Row],[ATA DT.VALID.]]=" "),"",IF(TYPE(tabItens[[#This Row],[ATA DT.VALID.]])=1,ROUNDUP((tabItens[[#This Row],[ATA DT.VALID.]]-TODAY())/7,0),""))</f>
        <v/>
      </c>
      <c r="AQ881" s="304"/>
      <c r="AR881" s="305" t="str">
        <f>IF(ISBLANK(tabItens[[#This Row],[CÓDIGO]]),"",IFERROR(VLOOKUP(tabItens[[#This Row],[CÓDIGO]],Consumo!$C$3:$AC$862,26,FALSE),0))</f>
        <v>09.2023</v>
      </c>
      <c r="AS881" s="306">
        <f>SUMIF(Consumo!$C$3:$C$862,tabItens[[#This Row],[CÓDIGO]],Consumo!$N$3:$N$862) + SUMIF(Consumo!$C$3:$C$862,tabItens[[#This Row],[CÓDIGO]],Consumo!$O$3:$O$862) + SUMIF(Consumo!$C$3:$C$862,tabItens[[#This Row],[CÓDIGO]],Consumo!$P$3:$P$862) + SUMIF(Consumo!$C$3:$C$862,tabItens[[#This Row],[CÓDIGO]],Consumo!$Q$3:$Q$862)</f>
        <v>955</v>
      </c>
      <c r="AT881" s="306">
        <f>SUMIF(Consumo!$C$3:$C$862,tabItens[[#This Row],[CÓDIGO]],Consumo!$Z$3:$Z$862)</f>
        <v>2074</v>
      </c>
      <c r="AU881" s="307">
        <f>SUMIF(Consumo!$C$3:$C$862,tabItens[[#This Row],[CÓDIGO]],Consumo!$AA$3:$AA$862)</f>
        <v>342</v>
      </c>
      <c r="AV881" s="308">
        <f>SUMIF(Consumo!$C$3:$C$862,tabItens[[#This Row],[CÓDIGO]],Consumo!$Y$3:$Y$862)</f>
        <v>172.83333333333334</v>
      </c>
      <c r="AW881" s="281">
        <f>tabItens[[#This Row],[QTDE ATUAL]] + tabItens[[#This Row],[RC QTDE]] + tabItens[[#This Row],[AF SALDO]] + tabItens[[#This Row],[Recentes]]</f>
        <v>600</v>
      </c>
      <c r="AX881" s="309">
        <v>121</v>
      </c>
      <c r="AY881" s="309">
        <v>4</v>
      </c>
      <c r="AZ881" s="309">
        <f>IF(ISBLANK(tabItens[[#This Row],[CÓDIGO]]),"",tabItens[[#This Row],[PontoMês]] * (AZ$2+tabItens[[#This Row],[PontoQtM]]))</f>
        <v>484</v>
      </c>
      <c r="BA881" s="308">
        <f>tabItens[[#This Row],[PontoPed]] - tabItens[[#This Row],[Saldo]] + (1/10)</f>
        <v>-115.9</v>
      </c>
      <c r="BB881" s="308">
        <f xml:space="preserve"> tabItens[[#This Row],[PontoMês]] * BB$2 - tabItens[[#This Row],[QTDE ATUAL]] - (1/10)</f>
        <v>120.9</v>
      </c>
      <c r="BC881" s="310">
        <f>IF( tabItens[[#This Row],[PontoPed]]&gt;0, IF(tabItens[[#This Row],[PontoPed]]&lt;1, 1, IF( tabItens[[#This Row],[Saldo]]&gt;tabItens[[#This Row],[PontoPed]], 0, (tabItens[[#This Row],[PontoPed]]-tabItens[[#This Row],[Saldo]])/tabItens[[#This Row],[PontoPed]] ) ), 0 )</f>
        <v>0</v>
      </c>
      <c r="BD881" s="311">
        <f>ROUNDDOWN(IF( OR( AND(tabItens[[#This Row],[PontoPed]]&lt;tabItens[[#This Row],[Saldo]],tabItens[[#This Row],[Saldo]]&gt;0), tabItens[[#This Row],[PontoPed]]=0), 99, IF(AND(tabItens[[#This Row],[Saldo]]=0,tabItens[[#This Row],[PontoPed]]&gt;0), 0, (1-tabItens[[#This Row],[PctAb]])*10 ) ),0)</f>
        <v>99</v>
      </c>
      <c r="BE881" s="312">
        <f>MAX(ROUNDDOWN( IF(tabItens[[#This Row],[Abaixo]] &gt; 0,   tabItens[[#This Row],[Abaixo]] + (tabItens[[#This Row],[PontoMês]] * IF( OR( ISBLANK(tabItens[[#This Row],[ATA Nº/ANO]]), tabItens[[#This Row],[ATA Nº/ANO]] = ""),BE$2,BE$1)),0),0),0)</f>
        <v>0</v>
      </c>
      <c r="BF88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1" s="313">
        <f>SUMIF(Consumo!$C$3:$C$862,tabItens[[#This Row],[CÓDIGO]],Consumo!$E$3:$E$862)</f>
        <v>24</v>
      </c>
      <c r="BH881" s="314">
        <f>IF(AND(tabItens[[#This Row],[Pend]] &gt; 0,tabItens[[#This Row],[Consumo]] &lt;&gt; 0), tabItens[[#This Row],[Pend]] / tabItens[[#This Row],[Consumo]], 0 )</f>
        <v>1.1571841851494697E-2</v>
      </c>
      <c r="BI881" s="313"/>
      <c r="BJ881" s="313"/>
      <c r="BK881" s="315" t="s">
        <v>907</v>
      </c>
    </row>
    <row r="882" spans="1:63" x14ac:dyDescent="0.3">
      <c r="A882" s="336">
        <v>81152</v>
      </c>
      <c r="B882" s="277" t="s">
        <v>1512</v>
      </c>
      <c r="C882" s="337" t="s">
        <v>268</v>
      </c>
      <c r="D882" s="338">
        <v>132.19999999999999</v>
      </c>
      <c r="E882" s="339"/>
      <c r="F882" s="339"/>
      <c r="G882" s="339" t="s">
        <v>892</v>
      </c>
      <c r="H882" s="281">
        <v>609</v>
      </c>
      <c r="I882" s="340">
        <v>103003</v>
      </c>
      <c r="J882" s="341">
        <v>132.19999999999999</v>
      </c>
      <c r="K882" s="342">
        <v>13</v>
      </c>
      <c r="L882" s="285">
        <f>IF(tabItens[[#This Row],[Média]] &gt; 0, tabItens[[#This Row],[QTDE ATUAL]] / tabItens[[#This Row],[Média]],999.9)</f>
        <v>456.75</v>
      </c>
      <c r="M882" s="286">
        <v>0</v>
      </c>
      <c r="N882" s="287">
        <f>tabItens[[#This Row],[VALOR UNIT.]] * tabItens[[#This Row],[LC]]</f>
        <v>0</v>
      </c>
      <c r="O882" s="344"/>
      <c r="P882" s="289"/>
      <c r="Q882" s="345"/>
      <c r="R882" s="343"/>
      <c r="S882" s="346"/>
      <c r="T882" s="292">
        <f>ROUNDDOWN(IFERROR(tabItens[[#This Row],[ATA DT.VALID.]] - $D$1,0) / 30,0)</f>
        <v>-1507</v>
      </c>
      <c r="U882" s="277" t="s">
        <v>1513</v>
      </c>
      <c r="V882" s="293">
        <v>1</v>
      </c>
      <c r="W882" s="294" t="s">
        <v>2103</v>
      </c>
      <c r="X882" s="295">
        <v>73</v>
      </c>
      <c r="Y882" s="296">
        <v>1</v>
      </c>
      <c r="Z882" s="297"/>
      <c r="AA882" s="298"/>
      <c r="AB882" s="299"/>
      <c r="AC882" s="299"/>
      <c r="AD882" s="298"/>
      <c r="AE882" s="299"/>
      <c r="AF882" s="292"/>
      <c r="AG882" s="300" t="s">
        <v>904</v>
      </c>
      <c r="AH882" s="301"/>
      <c r="AI882" s="292">
        <v>6</v>
      </c>
      <c r="AJ882" s="301">
        <v>44426</v>
      </c>
      <c r="AK882" s="301">
        <v>38208</v>
      </c>
      <c r="AL882" s="301">
        <v>44405</v>
      </c>
      <c r="AM882" s="346"/>
      <c r="AN882" s="339"/>
      <c r="AO882" s="302" t="str">
        <f>_xlfn.IFNA(IF(VLOOKUP(tabItens[[#This Row],[CÓDIGO]],tabExcluirDoEstoque[#Data],1,FALSE),"sim",""),"")</f>
        <v/>
      </c>
      <c r="AP882" s="303" t="str">
        <f ca="1">IF(OR(ISBLANK(tabItens[[#This Row],[ATA DT.VALID.]]),tabItens[[#This Row],[ATA DT.VALID.]]="",tabItens[[#This Row],[ATA DT.VALID.]]=" "),"",IF(TYPE(tabItens[[#This Row],[ATA DT.VALID.]])=1,ROUNDUP((tabItens[[#This Row],[ATA DT.VALID.]]-TODAY())/7,0),""))</f>
        <v/>
      </c>
      <c r="AQ882" s="304"/>
      <c r="AR882" s="305" t="str">
        <f>IF(ISBLANK(tabItens[[#This Row],[CÓDIGO]]),"",IFERROR(VLOOKUP(tabItens[[#This Row],[CÓDIGO]],Consumo!$C$3:$AC$862,26,FALSE),0))</f>
        <v>09.2023</v>
      </c>
      <c r="AS882" s="306">
        <f>SUMIF(Consumo!$C$3:$C$862,tabItens[[#This Row],[CÓDIGO]],Consumo!$N$3:$N$862) + SUMIF(Consumo!$C$3:$C$862,tabItens[[#This Row],[CÓDIGO]],Consumo!$O$3:$O$862) + SUMIF(Consumo!$C$3:$C$862,tabItens[[#This Row],[CÓDIGO]],Consumo!$P$3:$P$862) + SUMIF(Consumo!$C$3:$C$862,tabItens[[#This Row],[CÓDIGO]],Consumo!$Q$3:$Q$862)</f>
        <v>6</v>
      </c>
      <c r="AT882" s="306">
        <f>SUMIF(Consumo!$C$3:$C$862,tabItens[[#This Row],[CÓDIGO]],Consumo!$Z$3:$Z$862)</f>
        <v>17</v>
      </c>
      <c r="AU882" s="307">
        <f>SUMIF(Consumo!$C$3:$C$862,tabItens[[#This Row],[CÓDIGO]],Consumo!$AA$3:$AA$862)</f>
        <v>4</v>
      </c>
      <c r="AV882" s="308">
        <f>SUMIF(Consumo!$C$3:$C$862,tabItens[[#This Row],[CÓDIGO]],Consumo!$Y$3:$Y$862)</f>
        <v>1.3333333333333333</v>
      </c>
      <c r="AW882" s="281">
        <f>tabItens[[#This Row],[QTDE ATUAL]] + tabItens[[#This Row],[RC QTDE]] + tabItens[[#This Row],[AF SALDO]] + tabItens[[#This Row],[Recentes]]</f>
        <v>609</v>
      </c>
      <c r="AX882" s="309">
        <v>2</v>
      </c>
      <c r="AY882" s="309">
        <v>4</v>
      </c>
      <c r="AZ882" s="309">
        <f>IF(ISBLANK(tabItens[[#This Row],[CÓDIGO]]),"",tabItens[[#This Row],[PontoMês]] * (AZ$2+tabItens[[#This Row],[PontoQtM]]))</f>
        <v>8</v>
      </c>
      <c r="BA882" s="308">
        <f>tabItens[[#This Row],[PontoPed]] - tabItens[[#This Row],[Saldo]] + (1/10)</f>
        <v>-600.9</v>
      </c>
      <c r="BB882" s="308">
        <f xml:space="preserve"> tabItens[[#This Row],[PontoMês]] * BB$2 - tabItens[[#This Row],[QTDE ATUAL]] - (1/10)</f>
        <v>-607.1</v>
      </c>
      <c r="BC882" s="310">
        <f>IF( tabItens[[#This Row],[PontoPed]]&gt;0, IF(tabItens[[#This Row],[PontoPed]]&lt;1, 1, IF( tabItens[[#This Row],[Saldo]]&gt;tabItens[[#This Row],[PontoPed]], 0, (tabItens[[#This Row],[PontoPed]]-tabItens[[#This Row],[Saldo]])/tabItens[[#This Row],[PontoPed]] ) ), 0 )</f>
        <v>0</v>
      </c>
      <c r="BD882" s="311">
        <f>ROUNDDOWN(IF( OR( AND(tabItens[[#This Row],[PontoPed]]&lt;tabItens[[#This Row],[Saldo]],tabItens[[#This Row],[Saldo]]&gt;0), tabItens[[#This Row],[PontoPed]]=0), 99, IF(AND(tabItens[[#This Row],[Saldo]]=0,tabItens[[#This Row],[PontoPed]]&gt;0), 0, (1-tabItens[[#This Row],[PctAb]])*10 ) ),0)</f>
        <v>99</v>
      </c>
      <c r="BE882" s="312">
        <f>MAX(ROUNDDOWN( IF(tabItens[[#This Row],[Abaixo]] &gt; 0,   tabItens[[#This Row],[Abaixo]] + (tabItens[[#This Row],[PontoMês]] * IF( OR( ISBLANK(tabItens[[#This Row],[ATA Nº/ANO]]), tabItens[[#This Row],[ATA Nº/ANO]] = ""),BE$2,BE$1)),0),0),0)</f>
        <v>0</v>
      </c>
      <c r="BF88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2" s="313">
        <f>SUMIF(Consumo!$C$3:$C$862,tabItens[[#This Row],[CÓDIGO]],Consumo!$E$3:$E$862)</f>
        <v>0</v>
      </c>
      <c r="BH882" s="314">
        <f>IF(AND(tabItens[[#This Row],[Pend]] &gt; 0,tabItens[[#This Row],[Consumo]] &lt;&gt; 0), tabItens[[#This Row],[Pend]] / tabItens[[#This Row],[Consumo]], 0 )</f>
        <v>0</v>
      </c>
      <c r="BI882" s="313"/>
      <c r="BJ882" s="313"/>
      <c r="BK882" s="315" t="s">
        <v>907</v>
      </c>
    </row>
    <row r="883" spans="1:63" x14ac:dyDescent="0.3">
      <c r="A883" s="336">
        <v>100907</v>
      </c>
      <c r="B883" s="277" t="s">
        <v>1617</v>
      </c>
      <c r="C883" s="337" t="s">
        <v>321</v>
      </c>
      <c r="D883" s="338">
        <v>7.6</v>
      </c>
      <c r="E883" s="339"/>
      <c r="F883" s="339"/>
      <c r="G883" s="339" t="s">
        <v>892</v>
      </c>
      <c r="H883" s="281">
        <v>103</v>
      </c>
      <c r="I883" s="340">
        <v>103003</v>
      </c>
      <c r="J883" s="341">
        <v>7.6</v>
      </c>
      <c r="K883" s="342">
        <v>96</v>
      </c>
      <c r="L883" s="285">
        <f>IF(tabItens[[#This Row],[Média]] &gt; 0, tabItens[[#This Row],[QTDE ATUAL]] / tabItens[[#This Row],[Média]],999.9)</f>
        <v>9.2932330827067666</v>
      </c>
      <c r="M883" s="286">
        <v>0</v>
      </c>
      <c r="N883" s="287">
        <f>tabItens[[#This Row],[VALOR UNIT.]] * tabItens[[#This Row],[LC]]</f>
        <v>0</v>
      </c>
      <c r="O883" s="344"/>
      <c r="P883" s="289"/>
      <c r="Q883" s="345"/>
      <c r="R883" s="343"/>
      <c r="S883" s="346"/>
      <c r="T883" s="292">
        <f>ROUNDDOWN(IFERROR(tabItens[[#This Row],[ATA DT.VALID.]] - $D$1,0) / 30,0)</f>
        <v>-1507</v>
      </c>
      <c r="U883" s="277" t="s">
        <v>1513</v>
      </c>
      <c r="V883" s="293">
        <v>1</v>
      </c>
      <c r="W883" s="294" t="s">
        <v>2103</v>
      </c>
      <c r="X883" s="295">
        <v>73</v>
      </c>
      <c r="Y883" s="296">
        <v>1</v>
      </c>
      <c r="Z883" s="297"/>
      <c r="AA883" s="298"/>
      <c r="AB883" s="299"/>
      <c r="AC883" s="299"/>
      <c r="AD883" s="298"/>
      <c r="AE883" s="299"/>
      <c r="AF883" s="292"/>
      <c r="AG883" s="300" t="s">
        <v>904</v>
      </c>
      <c r="AH883" s="301"/>
      <c r="AI883" s="292">
        <v>44</v>
      </c>
      <c r="AJ883" s="301">
        <v>44027</v>
      </c>
      <c r="AK883" s="301">
        <v>39281</v>
      </c>
      <c r="AL883" s="301">
        <v>44025</v>
      </c>
      <c r="AM883" s="346"/>
      <c r="AN883" s="339"/>
      <c r="AO883" s="302" t="str">
        <f>_xlfn.IFNA(IF(VLOOKUP(tabItens[[#This Row],[CÓDIGO]],tabExcluirDoEstoque[#Data],1,FALSE),"sim",""),"")</f>
        <v/>
      </c>
      <c r="AP883" s="303" t="str">
        <f ca="1">IF(OR(ISBLANK(tabItens[[#This Row],[ATA DT.VALID.]]),tabItens[[#This Row],[ATA DT.VALID.]]="",tabItens[[#This Row],[ATA DT.VALID.]]=" "),"",IF(TYPE(tabItens[[#This Row],[ATA DT.VALID.]])=1,ROUNDUP((tabItens[[#This Row],[ATA DT.VALID.]]-TODAY())/7,0),""))</f>
        <v/>
      </c>
      <c r="AQ883" s="304"/>
      <c r="AR883" s="305" t="str">
        <f>IF(ISBLANK(tabItens[[#This Row],[CÓDIGO]]),"",IFERROR(VLOOKUP(tabItens[[#This Row],[CÓDIGO]],Consumo!$C$3:$AC$862,26,FALSE),0))</f>
        <v>09.2023</v>
      </c>
      <c r="AS883" s="306">
        <f>SUMIF(Consumo!$C$3:$C$862,tabItens[[#This Row],[CÓDIGO]],Consumo!$N$3:$N$862) + SUMIF(Consumo!$C$3:$C$862,tabItens[[#This Row],[CÓDIGO]],Consumo!$O$3:$O$862) + SUMIF(Consumo!$C$3:$C$862,tabItens[[#This Row],[CÓDIGO]],Consumo!$P$3:$P$862) + SUMIF(Consumo!$C$3:$C$862,tabItens[[#This Row],[CÓDIGO]],Consumo!$Q$3:$Q$862)</f>
        <v>34</v>
      </c>
      <c r="AT883" s="306">
        <f>SUMIF(Consumo!$C$3:$C$862,tabItens[[#This Row],[CÓDIGO]],Consumo!$Z$3:$Z$862)</f>
        <v>133</v>
      </c>
      <c r="AU883" s="307">
        <f>SUMIF(Consumo!$C$3:$C$862,tabItens[[#This Row],[CÓDIGO]],Consumo!$AA$3:$AA$862)</f>
        <v>20</v>
      </c>
      <c r="AV883" s="308">
        <f>SUMIF(Consumo!$C$3:$C$862,tabItens[[#This Row],[CÓDIGO]],Consumo!$Y$3:$Y$862)</f>
        <v>11.083333333333334</v>
      </c>
      <c r="AW883" s="281">
        <f>tabItens[[#This Row],[QTDE ATUAL]] + tabItens[[#This Row],[RC QTDE]] + tabItens[[#This Row],[AF SALDO]] + tabItens[[#This Row],[Recentes]]</f>
        <v>103</v>
      </c>
      <c r="AX883" s="309">
        <v>24</v>
      </c>
      <c r="AY883" s="309">
        <v>4</v>
      </c>
      <c r="AZ883" s="309">
        <f>IF(ISBLANK(tabItens[[#This Row],[CÓDIGO]]),"",tabItens[[#This Row],[PontoMês]] * (AZ$2+tabItens[[#This Row],[PontoQtM]]))</f>
        <v>96</v>
      </c>
      <c r="BA883" s="308">
        <f>tabItens[[#This Row],[PontoPed]] - tabItens[[#This Row],[Saldo]] + (1/10)</f>
        <v>-6.9</v>
      </c>
      <c r="BB883" s="308">
        <f xml:space="preserve"> tabItens[[#This Row],[PontoMês]] * BB$2 - tabItens[[#This Row],[QTDE ATUAL]] - (1/10)</f>
        <v>-79.099999999999994</v>
      </c>
      <c r="BC883" s="310">
        <f>IF( tabItens[[#This Row],[PontoPed]]&gt;0, IF(tabItens[[#This Row],[PontoPed]]&lt;1, 1, IF( tabItens[[#This Row],[Saldo]]&gt;tabItens[[#This Row],[PontoPed]], 0, (tabItens[[#This Row],[PontoPed]]-tabItens[[#This Row],[Saldo]])/tabItens[[#This Row],[PontoPed]] ) ), 0 )</f>
        <v>0</v>
      </c>
      <c r="BD883" s="311">
        <f>ROUNDDOWN(IF( OR( AND(tabItens[[#This Row],[PontoPed]]&lt;tabItens[[#This Row],[Saldo]],tabItens[[#This Row],[Saldo]]&gt;0), tabItens[[#This Row],[PontoPed]]=0), 99, IF(AND(tabItens[[#This Row],[Saldo]]=0,tabItens[[#This Row],[PontoPed]]&gt;0), 0, (1-tabItens[[#This Row],[PctAb]])*10 ) ),0)</f>
        <v>99</v>
      </c>
      <c r="BE883" s="312">
        <f>MAX(ROUNDDOWN( IF(tabItens[[#This Row],[Abaixo]] &gt; 0,   tabItens[[#This Row],[Abaixo]] + (tabItens[[#This Row],[PontoMês]] * IF( OR( ISBLANK(tabItens[[#This Row],[ATA Nº/ANO]]), tabItens[[#This Row],[ATA Nº/ANO]] = ""),BE$2,BE$1)),0),0),0)</f>
        <v>0</v>
      </c>
      <c r="BF88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3" s="313">
        <f>SUMIF(Consumo!$C$3:$C$862,tabItens[[#This Row],[CÓDIGO]],Consumo!$E$3:$E$862)</f>
        <v>0</v>
      </c>
      <c r="BH883" s="314">
        <f>IF(AND(tabItens[[#This Row],[Pend]] &gt; 0,tabItens[[#This Row],[Consumo]] &lt;&gt; 0), tabItens[[#This Row],[Pend]] / tabItens[[#This Row],[Consumo]], 0 )</f>
        <v>0</v>
      </c>
      <c r="BI883" s="313"/>
      <c r="BJ883" s="313"/>
      <c r="BK883" s="315" t="s">
        <v>907</v>
      </c>
    </row>
    <row r="884" spans="1:63" x14ac:dyDescent="0.3">
      <c r="A884" s="336">
        <v>89194</v>
      </c>
      <c r="B884" s="277" t="s">
        <v>1565</v>
      </c>
      <c r="C884" s="337" t="s">
        <v>264</v>
      </c>
      <c r="D884" s="338">
        <v>69.900000000000006</v>
      </c>
      <c r="E884" s="339"/>
      <c r="F884" s="339"/>
      <c r="G884" s="339" t="s">
        <v>892</v>
      </c>
      <c r="H884" s="281">
        <v>0</v>
      </c>
      <c r="I884" s="340">
        <v>103003</v>
      </c>
      <c r="J884" s="341">
        <v>69.900000000000006</v>
      </c>
      <c r="K884" s="342">
        <v>711</v>
      </c>
      <c r="L884" s="285">
        <f>IF(tabItens[[#This Row],[Média]] &gt; 0, tabItens[[#This Row],[QTDE ATUAL]] / tabItens[[#This Row],[Média]],999.9)</f>
        <v>0</v>
      </c>
      <c r="M884" s="286">
        <v>0</v>
      </c>
      <c r="N884" s="287">
        <f>tabItens[[#This Row],[VALOR UNIT.]] * tabItens[[#This Row],[LC]]</f>
        <v>0</v>
      </c>
      <c r="O884" s="344"/>
      <c r="P884" s="289"/>
      <c r="Q884" s="345"/>
      <c r="R884" s="343"/>
      <c r="S884" s="346"/>
      <c r="T884" s="292">
        <f>ROUNDDOWN(IFERROR(tabItens[[#This Row],[ATA DT.VALID.]] - $D$1,0) / 30,0)</f>
        <v>-1507</v>
      </c>
      <c r="U884" s="277" t="s">
        <v>1566</v>
      </c>
      <c r="V884" s="293">
        <v>1</v>
      </c>
      <c r="W884" s="294" t="s">
        <v>2103</v>
      </c>
      <c r="X884" s="295">
        <v>73</v>
      </c>
      <c r="Y884" s="296">
        <v>4</v>
      </c>
      <c r="Z884" s="297">
        <v>6284</v>
      </c>
      <c r="AA884" s="298">
        <v>2023</v>
      </c>
      <c r="AB884" s="299">
        <v>500</v>
      </c>
      <c r="AC884" s="299"/>
      <c r="AD884" s="298"/>
      <c r="AE884" s="299"/>
      <c r="AF884" s="292"/>
      <c r="AG884" s="300" t="s">
        <v>904</v>
      </c>
      <c r="AH884" s="301"/>
      <c r="AI884" s="292">
        <v>298</v>
      </c>
      <c r="AJ884" s="301">
        <v>44796</v>
      </c>
      <c r="AK884" s="301">
        <v>38688</v>
      </c>
      <c r="AL884" s="301">
        <v>45190</v>
      </c>
      <c r="AM884" s="346"/>
      <c r="AN884" s="339"/>
      <c r="AO884" s="302" t="str">
        <f>_xlfn.IFNA(IF(VLOOKUP(tabItens[[#This Row],[CÓDIGO]],tabExcluirDoEstoque[#Data],1,FALSE),"sim",""),"")</f>
        <v/>
      </c>
      <c r="AP884" s="303" t="str">
        <f ca="1">IF(OR(ISBLANK(tabItens[[#This Row],[ATA DT.VALID.]]),tabItens[[#This Row],[ATA DT.VALID.]]="",tabItens[[#This Row],[ATA DT.VALID.]]=" "),"",IF(TYPE(tabItens[[#This Row],[ATA DT.VALID.]])=1,ROUNDUP((tabItens[[#This Row],[ATA DT.VALID.]]-TODAY())/7,0),""))</f>
        <v/>
      </c>
      <c r="AQ884" s="304"/>
      <c r="AR884" s="305" t="str">
        <f>IF(ISBLANK(tabItens[[#This Row],[CÓDIGO]]),"",IFERROR(VLOOKUP(tabItens[[#This Row],[CÓDIGO]],Consumo!$C$3:$AC$862,26,FALSE),0))</f>
        <v>06.2023</v>
      </c>
      <c r="AS884" s="306">
        <f>SUMIF(Consumo!$C$3:$C$862,tabItens[[#This Row],[CÓDIGO]],Consumo!$N$3:$N$862) + SUMIF(Consumo!$C$3:$C$862,tabItens[[#This Row],[CÓDIGO]],Consumo!$O$3:$O$862) + SUMIF(Consumo!$C$3:$C$862,tabItens[[#This Row],[CÓDIGO]],Consumo!$P$3:$P$862) + SUMIF(Consumo!$C$3:$C$862,tabItens[[#This Row],[CÓDIGO]],Consumo!$Q$3:$Q$862)</f>
        <v>29</v>
      </c>
      <c r="AT884" s="306">
        <f>SUMIF(Consumo!$C$3:$C$862,tabItens[[#This Row],[CÓDIGO]],Consumo!$Z$3:$Z$862)</f>
        <v>940</v>
      </c>
      <c r="AU884" s="307">
        <f>SUMIF(Consumo!$C$3:$C$862,tabItens[[#This Row],[CÓDIGO]],Consumo!$AA$3:$AA$862)</f>
        <v>147</v>
      </c>
      <c r="AV884" s="308">
        <f>SUMIF(Consumo!$C$3:$C$862,tabItens[[#This Row],[CÓDIGO]],Consumo!$Y$3:$Y$862)</f>
        <v>78.333333333333329</v>
      </c>
      <c r="AW884" s="281">
        <f>tabItens[[#This Row],[QTDE ATUAL]] + tabItens[[#This Row],[RC QTDE]] + tabItens[[#This Row],[AF SALDO]] + tabItens[[#This Row],[Recentes]]</f>
        <v>500</v>
      </c>
      <c r="AX884" s="309">
        <v>0</v>
      </c>
      <c r="AY884" s="309">
        <v>0</v>
      </c>
      <c r="AZ884" s="309">
        <f>IF(ISBLANK(tabItens[[#This Row],[CÓDIGO]]),"",tabItens[[#This Row],[PontoMês]] * (AZ$2+tabItens[[#This Row],[PontoQtM]]))</f>
        <v>0</v>
      </c>
      <c r="BA884" s="308">
        <f>tabItens[[#This Row],[PontoPed]] - tabItens[[#This Row],[Saldo]] + (1/10)</f>
        <v>-499.9</v>
      </c>
      <c r="BB884" s="308">
        <f xml:space="preserve"> tabItens[[#This Row],[PontoMês]] * BB$2 - tabItens[[#This Row],[QTDE ATUAL]] - (1/10)</f>
        <v>-0.1</v>
      </c>
      <c r="BC884" s="310">
        <f>IF( tabItens[[#This Row],[PontoPed]]&gt;0, IF(tabItens[[#This Row],[PontoPed]]&lt;1, 1, IF( tabItens[[#This Row],[Saldo]]&gt;tabItens[[#This Row],[PontoPed]], 0, (tabItens[[#This Row],[PontoPed]]-tabItens[[#This Row],[Saldo]])/tabItens[[#This Row],[PontoPed]] ) ), 0 )</f>
        <v>0</v>
      </c>
      <c r="BD884" s="311">
        <f>ROUNDDOWN(IF( OR( AND(tabItens[[#This Row],[PontoPed]]&lt;tabItens[[#This Row],[Saldo]],tabItens[[#This Row],[Saldo]]&gt;0), tabItens[[#This Row],[PontoPed]]=0), 99, IF(AND(tabItens[[#This Row],[Saldo]]=0,tabItens[[#This Row],[PontoPed]]&gt;0), 0, (1-tabItens[[#This Row],[PctAb]])*10 ) ),0)</f>
        <v>99</v>
      </c>
      <c r="BE884" s="312">
        <f>MAX(ROUNDDOWN( IF(tabItens[[#This Row],[Abaixo]] &gt; 0,   tabItens[[#This Row],[Abaixo]] + (tabItens[[#This Row],[PontoMês]] * IF( OR( ISBLANK(tabItens[[#This Row],[ATA Nº/ANO]]), tabItens[[#This Row],[ATA Nº/ANO]] = ""),BE$2,BE$1)),0),0),0)</f>
        <v>0</v>
      </c>
      <c r="BF88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4" s="313">
        <f>SUMIF(Consumo!$C$3:$C$862,tabItens[[#This Row],[CÓDIGO]],Consumo!$E$3:$E$862)</f>
        <v>49</v>
      </c>
      <c r="BH884" s="314">
        <f>IF(AND(tabItens[[#This Row],[Pend]] &gt; 0,tabItens[[#This Row],[Consumo]] &lt;&gt; 0), tabItens[[#This Row],[Pend]] / tabItens[[#This Row],[Consumo]], 0 )</f>
        <v>5.2127659574468084E-2</v>
      </c>
      <c r="BI884" s="313"/>
      <c r="BJ884" s="313"/>
      <c r="BK884" s="315" t="s">
        <v>907</v>
      </c>
    </row>
    <row r="885" spans="1:63" x14ac:dyDescent="0.3">
      <c r="A885" s="336">
        <v>55836</v>
      </c>
      <c r="B885" s="277" t="s">
        <v>1369</v>
      </c>
      <c r="C885" s="337" t="s">
        <v>264</v>
      </c>
      <c r="D885" s="338">
        <v>0.51</v>
      </c>
      <c r="E885" s="339"/>
      <c r="F885" s="339"/>
      <c r="G885" s="339" t="s">
        <v>892</v>
      </c>
      <c r="H885" s="281">
        <v>9108</v>
      </c>
      <c r="I885" s="340">
        <v>103003</v>
      </c>
      <c r="J885" s="341">
        <v>0.51</v>
      </c>
      <c r="K885" s="342"/>
      <c r="L885" s="285">
        <f>IF(tabItens[[#This Row],[Média]] &gt; 0, tabItens[[#This Row],[QTDE ATUAL]] / tabItens[[#This Row],[Média]],999.9)</f>
        <v>999.9</v>
      </c>
      <c r="M885" s="286">
        <v>0</v>
      </c>
      <c r="N885" s="287">
        <f>tabItens[[#This Row],[VALOR UNIT.]] * tabItens[[#This Row],[LC]]</f>
        <v>0</v>
      </c>
      <c r="O885" s="344"/>
      <c r="P885" s="289"/>
      <c r="Q885" s="345"/>
      <c r="R885" s="343"/>
      <c r="S885" s="346"/>
      <c r="T885" s="292">
        <f>ROUNDDOWN(IFERROR(tabItens[[#This Row],[ATA DT.VALID.]] - $D$1,0) / 30,0)</f>
        <v>-1507</v>
      </c>
      <c r="U885" s="277" t="s">
        <v>1117</v>
      </c>
      <c r="V885" s="293">
        <v>1</v>
      </c>
      <c r="W885" s="294" t="s">
        <v>2107</v>
      </c>
      <c r="X885" s="295">
        <v>78</v>
      </c>
      <c r="Y885" s="296">
        <v>2</v>
      </c>
      <c r="Z885" s="297"/>
      <c r="AA885" s="298"/>
      <c r="AB885" s="299"/>
      <c r="AC885" s="299"/>
      <c r="AD885" s="298"/>
      <c r="AE885" s="299"/>
      <c r="AF885" s="292"/>
      <c r="AG885" s="300" t="s">
        <v>904</v>
      </c>
      <c r="AH885" s="301"/>
      <c r="AI885" s="292">
        <v>0</v>
      </c>
      <c r="AJ885" s="301">
        <v>40555</v>
      </c>
      <c r="AK885" s="301" t="s">
        <v>892</v>
      </c>
      <c r="AL885" s="301">
        <v>42571</v>
      </c>
      <c r="AM885" s="346"/>
      <c r="AN885" s="339"/>
      <c r="AO885" s="302" t="str">
        <f>_xlfn.IFNA(IF(VLOOKUP(tabItens[[#This Row],[CÓDIGO]],tabExcluirDoEstoque[#Data],1,FALSE),"sim",""),"")</f>
        <v/>
      </c>
      <c r="AP885" s="303" t="str">
        <f ca="1">IF(OR(ISBLANK(tabItens[[#This Row],[ATA DT.VALID.]]),tabItens[[#This Row],[ATA DT.VALID.]]="",tabItens[[#This Row],[ATA DT.VALID.]]=" "),"",IF(TYPE(tabItens[[#This Row],[ATA DT.VALID.]])=1,ROUNDUP((tabItens[[#This Row],[ATA DT.VALID.]]-TODAY())/7,0),""))</f>
        <v/>
      </c>
      <c r="AQ885" s="304"/>
      <c r="AR885" s="305">
        <f>IF(ISBLANK(tabItens[[#This Row],[CÓDIGO]]),"",IFERROR(VLOOKUP(tabItens[[#This Row],[CÓDIGO]],Consumo!$C$3:$AC$862,26,FALSE),0))</f>
        <v>0</v>
      </c>
      <c r="AS885" s="306">
        <f>SUMIF(Consumo!$C$3:$C$862,tabItens[[#This Row],[CÓDIGO]],Consumo!$N$3:$N$862) + SUMIF(Consumo!$C$3:$C$862,tabItens[[#This Row],[CÓDIGO]],Consumo!$O$3:$O$862) + SUMIF(Consumo!$C$3:$C$862,tabItens[[#This Row],[CÓDIGO]],Consumo!$P$3:$P$862) + SUMIF(Consumo!$C$3:$C$862,tabItens[[#This Row],[CÓDIGO]],Consumo!$Q$3:$Q$862)</f>
        <v>0</v>
      </c>
      <c r="AT885" s="306">
        <f>SUMIF(Consumo!$C$3:$C$862,tabItens[[#This Row],[CÓDIGO]],Consumo!$Z$3:$Z$862)</f>
        <v>0</v>
      </c>
      <c r="AU885" s="307">
        <f>SUMIF(Consumo!$C$3:$C$862,tabItens[[#This Row],[CÓDIGO]],Consumo!$AA$3:$AA$862)</f>
        <v>0</v>
      </c>
      <c r="AV885" s="308">
        <f>SUMIF(Consumo!$C$3:$C$862,tabItens[[#This Row],[CÓDIGO]],Consumo!$Y$3:$Y$862)</f>
        <v>0</v>
      </c>
      <c r="AW885" s="281">
        <f>tabItens[[#This Row],[QTDE ATUAL]] + tabItens[[#This Row],[RC QTDE]] + tabItens[[#This Row],[AF SALDO]] + tabItens[[#This Row],[Recentes]]</f>
        <v>9108</v>
      </c>
      <c r="AX885" s="309">
        <v>114</v>
      </c>
      <c r="AY885" s="309">
        <v>4</v>
      </c>
      <c r="AZ885" s="309">
        <f>IF(ISBLANK(tabItens[[#This Row],[CÓDIGO]]),"",tabItens[[#This Row],[PontoMês]] * (AZ$2+tabItens[[#This Row],[PontoQtM]]))</f>
        <v>456</v>
      </c>
      <c r="BA885" s="308">
        <f>tabItens[[#This Row],[PontoPed]] - tabItens[[#This Row],[Saldo]] + (1/10)</f>
        <v>-8651.9</v>
      </c>
      <c r="BB885" s="308">
        <f xml:space="preserve"> tabItens[[#This Row],[PontoMês]] * BB$2 - tabItens[[#This Row],[QTDE ATUAL]] - (1/10)</f>
        <v>-8994.1</v>
      </c>
      <c r="BC885" s="310">
        <f>IF( tabItens[[#This Row],[PontoPed]]&gt;0, IF(tabItens[[#This Row],[PontoPed]]&lt;1, 1, IF( tabItens[[#This Row],[Saldo]]&gt;tabItens[[#This Row],[PontoPed]], 0, (tabItens[[#This Row],[PontoPed]]-tabItens[[#This Row],[Saldo]])/tabItens[[#This Row],[PontoPed]] ) ), 0 )</f>
        <v>0</v>
      </c>
      <c r="BD885" s="311">
        <f>ROUNDDOWN(IF( OR( AND(tabItens[[#This Row],[PontoPed]]&lt;tabItens[[#This Row],[Saldo]],tabItens[[#This Row],[Saldo]]&gt;0), tabItens[[#This Row],[PontoPed]]=0), 99, IF(AND(tabItens[[#This Row],[Saldo]]=0,tabItens[[#This Row],[PontoPed]]&gt;0), 0, (1-tabItens[[#This Row],[PctAb]])*10 ) ),0)</f>
        <v>99</v>
      </c>
      <c r="BE885" s="312">
        <f>MAX(ROUNDDOWN( IF(tabItens[[#This Row],[Abaixo]] &gt; 0,   tabItens[[#This Row],[Abaixo]] + (tabItens[[#This Row],[PontoMês]] * IF( OR( ISBLANK(tabItens[[#This Row],[ATA Nº/ANO]]), tabItens[[#This Row],[ATA Nº/ANO]] = ""),BE$2,BE$1)),0),0),0)</f>
        <v>0</v>
      </c>
      <c r="BF88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5" s="313">
        <f>SUMIF(Consumo!$C$3:$C$862,tabItens[[#This Row],[CÓDIGO]],Consumo!$E$3:$E$862)</f>
        <v>0</v>
      </c>
      <c r="BH885" s="314">
        <f>IF(AND(tabItens[[#This Row],[Pend]] &gt; 0,tabItens[[#This Row],[Consumo]] &lt;&gt; 0), tabItens[[#This Row],[Pend]] / tabItens[[#This Row],[Consumo]], 0 )</f>
        <v>0</v>
      </c>
      <c r="BI885" s="313"/>
      <c r="BJ885" s="313"/>
      <c r="BK885" s="315" t="s">
        <v>907</v>
      </c>
    </row>
    <row r="886" spans="1:63" x14ac:dyDescent="0.3">
      <c r="A886" s="336">
        <v>64646</v>
      </c>
      <c r="B886" s="277" t="s">
        <v>1428</v>
      </c>
      <c r="C886" s="337" t="s">
        <v>264</v>
      </c>
      <c r="D886" s="338">
        <v>2.6</v>
      </c>
      <c r="E886" s="339"/>
      <c r="F886" s="339"/>
      <c r="G886" s="339" t="s">
        <v>892</v>
      </c>
      <c r="H886" s="281">
        <v>1080</v>
      </c>
      <c r="I886" s="340">
        <v>103003</v>
      </c>
      <c r="J886" s="341">
        <v>2.6</v>
      </c>
      <c r="K886" s="342">
        <v>660</v>
      </c>
      <c r="L886" s="285">
        <f>IF(tabItens[[#This Row],[Média]] &gt; 0, tabItens[[#This Row],[QTDE ATUAL]] / tabItens[[#This Row],[Média]],999.9)</f>
        <v>25.714285714285715</v>
      </c>
      <c r="M886" s="286">
        <v>0</v>
      </c>
      <c r="N886" s="287">
        <f>tabItens[[#This Row],[VALOR UNIT.]] * tabItens[[#This Row],[LC]]</f>
        <v>0</v>
      </c>
      <c r="O886" s="344"/>
      <c r="P886" s="289"/>
      <c r="Q886" s="345"/>
      <c r="R886" s="343"/>
      <c r="S886" s="346"/>
      <c r="T886" s="292">
        <f>ROUNDDOWN(IFERROR(tabItens[[#This Row],[ATA DT.VALID.]] - $D$1,0) / 30,0)</f>
        <v>-1507</v>
      </c>
      <c r="U886" s="277" t="s">
        <v>1117</v>
      </c>
      <c r="V886" s="293">
        <v>1</v>
      </c>
      <c r="W886" s="294" t="s">
        <v>2107</v>
      </c>
      <c r="X886" s="295">
        <v>78</v>
      </c>
      <c r="Y886" s="296">
        <v>2</v>
      </c>
      <c r="Z886" s="297"/>
      <c r="AA886" s="298"/>
      <c r="AB886" s="299"/>
      <c r="AC886" s="299"/>
      <c r="AD886" s="298"/>
      <c r="AE886" s="299"/>
      <c r="AF886" s="292"/>
      <c r="AG886" s="300" t="s">
        <v>904</v>
      </c>
      <c r="AH886" s="301"/>
      <c r="AI886" s="292">
        <v>220</v>
      </c>
      <c r="AJ886" s="301">
        <v>45201</v>
      </c>
      <c r="AK886" s="301" t="s">
        <v>892</v>
      </c>
      <c r="AL886" s="301">
        <v>45189</v>
      </c>
      <c r="AM886" s="346"/>
      <c r="AN886" s="339"/>
      <c r="AO886" s="302" t="str">
        <f>_xlfn.IFNA(IF(VLOOKUP(tabItens[[#This Row],[CÓDIGO]],tabExcluirDoEstoque[#Data],1,FALSE),"sim",""),"")</f>
        <v/>
      </c>
      <c r="AP886" s="303" t="str">
        <f ca="1">IF(OR(ISBLANK(tabItens[[#This Row],[ATA DT.VALID.]]),tabItens[[#This Row],[ATA DT.VALID.]]="",tabItens[[#This Row],[ATA DT.VALID.]]=" "),"",IF(TYPE(tabItens[[#This Row],[ATA DT.VALID.]])=1,ROUNDUP((tabItens[[#This Row],[ATA DT.VALID.]]-TODAY())/7,0),""))</f>
        <v/>
      </c>
      <c r="AQ886" s="304"/>
      <c r="AR886" s="305" t="str">
        <f>IF(ISBLANK(tabItens[[#This Row],[CÓDIGO]]),"",IFERROR(VLOOKUP(tabItens[[#This Row],[CÓDIGO]],Consumo!$C$3:$AC$862,26,FALSE),0))</f>
        <v>04.2023</v>
      </c>
      <c r="AS886" s="306">
        <f>SUMIF(Consumo!$C$3:$C$862,tabItens[[#This Row],[CÓDIGO]],Consumo!$N$3:$N$862) + SUMIF(Consumo!$C$3:$C$862,tabItens[[#This Row],[CÓDIGO]],Consumo!$O$3:$O$862) + SUMIF(Consumo!$C$3:$C$862,tabItens[[#This Row],[CÓDIGO]],Consumo!$P$3:$P$862) + SUMIF(Consumo!$C$3:$C$862,tabItens[[#This Row],[CÓDIGO]],Consumo!$Q$3:$Q$862)</f>
        <v>0</v>
      </c>
      <c r="AT886" s="306">
        <f>SUMIF(Consumo!$C$3:$C$862,tabItens[[#This Row],[CÓDIGO]],Consumo!$Z$3:$Z$862)</f>
        <v>660</v>
      </c>
      <c r="AU886" s="307">
        <f>SUMIF(Consumo!$C$3:$C$862,tabItens[[#This Row],[CÓDIGO]],Consumo!$AA$3:$AA$862)</f>
        <v>500</v>
      </c>
      <c r="AV886" s="308">
        <f>SUMIF(Consumo!$C$3:$C$862,tabItens[[#This Row],[CÓDIGO]],Consumo!$Y$3:$Y$862)</f>
        <v>42</v>
      </c>
      <c r="AW886" s="281">
        <f>tabItens[[#This Row],[QTDE ATUAL]] + tabItens[[#This Row],[RC QTDE]] + tabItens[[#This Row],[AF SALDO]] + tabItens[[#This Row],[Recentes]]</f>
        <v>1080</v>
      </c>
      <c r="AX886" s="309">
        <v>71</v>
      </c>
      <c r="AY886" s="309">
        <v>4</v>
      </c>
      <c r="AZ886" s="309">
        <f>IF(ISBLANK(tabItens[[#This Row],[CÓDIGO]]),"",tabItens[[#This Row],[PontoMês]] * (AZ$2+tabItens[[#This Row],[PontoQtM]]))</f>
        <v>284</v>
      </c>
      <c r="BA886" s="308">
        <f>tabItens[[#This Row],[PontoPed]] - tabItens[[#This Row],[Saldo]] + (1/10)</f>
        <v>-795.9</v>
      </c>
      <c r="BB886" s="308">
        <f xml:space="preserve"> tabItens[[#This Row],[PontoMês]] * BB$2 - tabItens[[#This Row],[QTDE ATUAL]] - (1/10)</f>
        <v>-1009.1</v>
      </c>
      <c r="BC886" s="310">
        <f>IF( tabItens[[#This Row],[PontoPed]]&gt;0, IF(tabItens[[#This Row],[PontoPed]]&lt;1, 1, IF( tabItens[[#This Row],[Saldo]]&gt;tabItens[[#This Row],[PontoPed]], 0, (tabItens[[#This Row],[PontoPed]]-tabItens[[#This Row],[Saldo]])/tabItens[[#This Row],[PontoPed]] ) ), 0 )</f>
        <v>0</v>
      </c>
      <c r="BD886" s="311">
        <f>ROUNDDOWN(IF( OR( AND(tabItens[[#This Row],[PontoPed]]&lt;tabItens[[#This Row],[Saldo]],tabItens[[#This Row],[Saldo]]&gt;0), tabItens[[#This Row],[PontoPed]]=0), 99, IF(AND(tabItens[[#This Row],[Saldo]]=0,tabItens[[#This Row],[PontoPed]]&gt;0), 0, (1-tabItens[[#This Row],[PctAb]])*10 ) ),0)</f>
        <v>99</v>
      </c>
      <c r="BE886" s="312">
        <f>MAX(ROUNDDOWN( IF(tabItens[[#This Row],[Abaixo]] &gt; 0,   tabItens[[#This Row],[Abaixo]] + (tabItens[[#This Row],[PontoMês]] * IF( OR( ISBLANK(tabItens[[#This Row],[ATA Nº/ANO]]), tabItens[[#This Row],[ATA Nº/ANO]] = ""),BE$2,BE$1)),0),0),0)</f>
        <v>0</v>
      </c>
      <c r="BF88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6" s="313">
        <f>SUMIF(Consumo!$C$3:$C$862,tabItens[[#This Row],[CÓDIGO]],Consumo!$E$3:$E$862)</f>
        <v>0</v>
      </c>
      <c r="BH886" s="314">
        <f>IF(AND(tabItens[[#This Row],[Pend]] &gt; 0,tabItens[[#This Row],[Consumo]] &lt;&gt; 0), tabItens[[#This Row],[Pend]] / tabItens[[#This Row],[Consumo]], 0 )</f>
        <v>0</v>
      </c>
      <c r="BI886" s="313"/>
      <c r="BJ886" s="313"/>
      <c r="BK886" s="315" t="s">
        <v>907</v>
      </c>
    </row>
    <row r="887" spans="1:63" x14ac:dyDescent="0.3">
      <c r="A887" s="336">
        <v>78057</v>
      </c>
      <c r="B887" s="277" t="s">
        <v>1483</v>
      </c>
      <c r="C887" s="337" t="s">
        <v>268</v>
      </c>
      <c r="D887" s="338">
        <v>15</v>
      </c>
      <c r="E887" s="339"/>
      <c r="F887" s="339"/>
      <c r="G887" s="339" t="s">
        <v>892</v>
      </c>
      <c r="H887" s="281">
        <v>0</v>
      </c>
      <c r="I887" s="340">
        <v>103003</v>
      </c>
      <c r="J887" s="341">
        <v>15</v>
      </c>
      <c r="K887" s="342">
        <v>294</v>
      </c>
      <c r="L887" s="285">
        <f>IF(tabItens[[#This Row],[Média]] &gt; 0, tabItens[[#This Row],[QTDE ATUAL]] / tabItens[[#This Row],[Média]],999.9)</f>
        <v>0</v>
      </c>
      <c r="M887" s="286">
        <v>0</v>
      </c>
      <c r="N887" s="287">
        <f>tabItens[[#This Row],[VALOR UNIT.]] * tabItens[[#This Row],[LC]]</f>
        <v>0</v>
      </c>
      <c r="O887" s="344"/>
      <c r="P887" s="289"/>
      <c r="Q887" s="345"/>
      <c r="R887" s="343"/>
      <c r="S887" s="346"/>
      <c r="T887" s="292">
        <f>ROUNDDOWN(IFERROR(tabItens[[#This Row],[ATA DT.VALID.]] - $D$1,0) / 30,0)</f>
        <v>-1507</v>
      </c>
      <c r="U887" s="277" t="s">
        <v>1117</v>
      </c>
      <c r="V887" s="293">
        <v>1</v>
      </c>
      <c r="W887" s="294" t="s">
        <v>2107</v>
      </c>
      <c r="X887" s="295">
        <v>78</v>
      </c>
      <c r="Y887" s="296">
        <v>2</v>
      </c>
      <c r="Z887" s="297">
        <v>7339</v>
      </c>
      <c r="AA887" s="298">
        <v>2023</v>
      </c>
      <c r="AB887" s="299">
        <v>150</v>
      </c>
      <c r="AC887" s="299"/>
      <c r="AD887" s="298"/>
      <c r="AE887" s="299"/>
      <c r="AF887" s="292"/>
      <c r="AG887" s="300" t="s">
        <v>904</v>
      </c>
      <c r="AH887" s="301"/>
      <c r="AI887" s="292">
        <v>132</v>
      </c>
      <c r="AJ887" s="301">
        <v>44931</v>
      </c>
      <c r="AK887" s="301">
        <v>38072</v>
      </c>
      <c r="AL887" s="301">
        <v>44970</v>
      </c>
      <c r="AM887" s="346"/>
      <c r="AN887" s="339"/>
      <c r="AO887" s="302" t="str">
        <f>_xlfn.IFNA(IF(VLOOKUP(tabItens[[#This Row],[CÓDIGO]],tabExcluirDoEstoque[#Data],1,FALSE),"sim",""),"")</f>
        <v/>
      </c>
      <c r="AP887" s="303" t="str">
        <f ca="1">IF(OR(ISBLANK(tabItens[[#This Row],[ATA DT.VALID.]]),tabItens[[#This Row],[ATA DT.VALID.]]="",tabItens[[#This Row],[ATA DT.VALID.]]=" "),"",IF(TYPE(tabItens[[#This Row],[ATA DT.VALID.]])=1,ROUNDUP((tabItens[[#This Row],[ATA DT.VALID.]]-TODAY())/7,0),""))</f>
        <v/>
      </c>
      <c r="AQ887" s="304"/>
      <c r="AR887" s="305" t="str">
        <f>IF(ISBLANK(tabItens[[#This Row],[CÓDIGO]]),"",IFERROR(VLOOKUP(tabItens[[#This Row],[CÓDIGO]],Consumo!$C$3:$AC$862,26,FALSE),0))</f>
        <v>05.2023</v>
      </c>
      <c r="AS887" s="306">
        <f>SUMIF(Consumo!$C$3:$C$862,tabItens[[#This Row],[CÓDIGO]],Consumo!$N$3:$N$862) + SUMIF(Consumo!$C$3:$C$862,tabItens[[#This Row],[CÓDIGO]],Consumo!$O$3:$O$862) + SUMIF(Consumo!$C$3:$C$862,tabItens[[#This Row],[CÓDIGO]],Consumo!$P$3:$P$862) + SUMIF(Consumo!$C$3:$C$862,tabItens[[#This Row],[CÓDIGO]],Consumo!$Q$3:$Q$862)</f>
        <v>0</v>
      </c>
      <c r="AT887" s="306">
        <f>SUMIF(Consumo!$C$3:$C$862,tabItens[[#This Row],[CÓDIGO]],Consumo!$Z$3:$Z$862)</f>
        <v>1009</v>
      </c>
      <c r="AU887" s="307">
        <f>SUMIF(Consumo!$C$3:$C$862,tabItens[[#This Row],[CÓDIGO]],Consumo!$AA$3:$AA$862)</f>
        <v>285</v>
      </c>
      <c r="AV887" s="308">
        <f>SUMIF(Consumo!$C$3:$C$862,tabItens[[#This Row],[CÓDIGO]],Consumo!$Y$3:$Y$862)</f>
        <v>84.083333333333329</v>
      </c>
      <c r="AW887" s="281">
        <f>tabItens[[#This Row],[QTDE ATUAL]] + tabItens[[#This Row],[RC QTDE]] + tabItens[[#This Row],[AF SALDO]] + tabItens[[#This Row],[Recentes]]</f>
        <v>150</v>
      </c>
      <c r="AX887" s="309">
        <v>2</v>
      </c>
      <c r="AY887" s="309">
        <v>4</v>
      </c>
      <c r="AZ887" s="309">
        <f>IF(ISBLANK(tabItens[[#This Row],[CÓDIGO]]),"",tabItens[[#This Row],[PontoMês]] * (AZ$2+tabItens[[#This Row],[PontoQtM]]))</f>
        <v>8</v>
      </c>
      <c r="BA887" s="308">
        <f>tabItens[[#This Row],[PontoPed]] - tabItens[[#This Row],[Saldo]] + (1/10)</f>
        <v>-141.9</v>
      </c>
      <c r="BB887" s="308">
        <f xml:space="preserve"> tabItens[[#This Row],[PontoMês]] * BB$2 - tabItens[[#This Row],[QTDE ATUAL]] - (1/10)</f>
        <v>1.9</v>
      </c>
      <c r="BC887" s="310">
        <f>IF( tabItens[[#This Row],[PontoPed]]&gt;0, IF(tabItens[[#This Row],[PontoPed]]&lt;1, 1, IF( tabItens[[#This Row],[Saldo]]&gt;tabItens[[#This Row],[PontoPed]], 0, (tabItens[[#This Row],[PontoPed]]-tabItens[[#This Row],[Saldo]])/tabItens[[#This Row],[PontoPed]] ) ), 0 )</f>
        <v>0</v>
      </c>
      <c r="BD887" s="311">
        <f>ROUNDDOWN(IF( OR( AND(tabItens[[#This Row],[PontoPed]]&lt;tabItens[[#This Row],[Saldo]],tabItens[[#This Row],[Saldo]]&gt;0), tabItens[[#This Row],[PontoPed]]=0), 99, IF(AND(tabItens[[#This Row],[Saldo]]=0,tabItens[[#This Row],[PontoPed]]&gt;0), 0, (1-tabItens[[#This Row],[PctAb]])*10 ) ),0)</f>
        <v>99</v>
      </c>
      <c r="BE887" s="312">
        <f>MAX(ROUNDDOWN( IF(tabItens[[#This Row],[Abaixo]] &gt; 0,   tabItens[[#This Row],[Abaixo]] + (tabItens[[#This Row],[PontoMês]] * IF( OR( ISBLANK(tabItens[[#This Row],[ATA Nº/ANO]]), tabItens[[#This Row],[ATA Nº/ANO]] = ""),BE$2,BE$1)),0),0),0)</f>
        <v>0</v>
      </c>
      <c r="BF88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7" s="313">
        <f>SUMIF(Consumo!$C$3:$C$862,tabItens[[#This Row],[CÓDIGO]],Consumo!$E$3:$E$862)</f>
        <v>715</v>
      </c>
      <c r="BH887" s="314">
        <f>IF(AND(tabItens[[#This Row],[Pend]] &gt; 0,tabItens[[#This Row],[Consumo]] &lt;&gt; 0), tabItens[[#This Row],[Pend]] / tabItens[[#This Row],[Consumo]], 0 )</f>
        <v>0.70862239841427155</v>
      </c>
      <c r="BI887" s="313"/>
      <c r="BJ887" s="313"/>
      <c r="BK887" s="315" t="s">
        <v>907</v>
      </c>
    </row>
    <row r="888" spans="1:63" x14ac:dyDescent="0.3">
      <c r="A888" s="336">
        <v>107926</v>
      </c>
      <c r="B888" s="277" t="s">
        <v>1697</v>
      </c>
      <c r="C888" s="337" t="s">
        <v>264</v>
      </c>
      <c r="D888" s="338">
        <v>0.88</v>
      </c>
      <c r="E888" s="339"/>
      <c r="F888" s="339"/>
      <c r="G888" s="339" t="s">
        <v>892</v>
      </c>
      <c r="H888" s="281">
        <v>4424</v>
      </c>
      <c r="I888" s="340">
        <v>103003</v>
      </c>
      <c r="J888" s="341">
        <v>0.88</v>
      </c>
      <c r="K888" s="342">
        <v>4076</v>
      </c>
      <c r="L888" s="285">
        <f>IF(tabItens[[#This Row],[Média]] &gt; 0, tabItens[[#This Row],[QTDE ATUAL]] / tabItens[[#This Row],[Média]],999.9)</f>
        <v>14.689540675152186</v>
      </c>
      <c r="M888" s="286">
        <v>0</v>
      </c>
      <c r="N888" s="287">
        <f>tabItens[[#This Row],[VALOR UNIT.]] * tabItens[[#This Row],[LC]]</f>
        <v>0</v>
      </c>
      <c r="O888" s="344"/>
      <c r="P888" s="289"/>
      <c r="Q888" s="345"/>
      <c r="R888" s="343"/>
      <c r="S888" s="346"/>
      <c r="T888" s="292">
        <f>ROUNDDOWN(IFERROR(tabItens[[#This Row],[ATA DT.VALID.]] - $D$1,0) / 30,0)</f>
        <v>-1507</v>
      </c>
      <c r="U888" s="277" t="s">
        <v>1117</v>
      </c>
      <c r="V888" s="293">
        <v>1</v>
      </c>
      <c r="W888" s="294" t="s">
        <v>2107</v>
      </c>
      <c r="X888" s="295">
        <v>78</v>
      </c>
      <c r="Y888" s="296">
        <v>2</v>
      </c>
      <c r="Z888" s="297"/>
      <c r="AA888" s="298"/>
      <c r="AB888" s="299"/>
      <c r="AC888" s="299"/>
      <c r="AD888" s="298"/>
      <c r="AE888" s="299"/>
      <c r="AF888" s="292"/>
      <c r="AG888" s="300" t="s">
        <v>904</v>
      </c>
      <c r="AH888" s="301"/>
      <c r="AI888" s="292">
        <v>1358</v>
      </c>
      <c r="AJ888" s="301">
        <v>45201</v>
      </c>
      <c r="AK888" s="301">
        <v>39710</v>
      </c>
      <c r="AL888" s="301">
        <v>45189</v>
      </c>
      <c r="AM888" s="346"/>
      <c r="AN888" s="339"/>
      <c r="AO888" s="302" t="str">
        <f>_xlfn.IFNA(IF(VLOOKUP(tabItens[[#This Row],[CÓDIGO]],tabExcluirDoEstoque[#Data],1,FALSE),"sim",""),"")</f>
        <v/>
      </c>
      <c r="AP888" s="303" t="str">
        <f ca="1">IF(OR(ISBLANK(tabItens[[#This Row],[ATA DT.VALID.]]),tabItens[[#This Row],[ATA DT.VALID.]]="",tabItens[[#This Row],[ATA DT.VALID.]]=" "),"",IF(TYPE(tabItens[[#This Row],[ATA DT.VALID.]])=1,ROUNDUP((tabItens[[#This Row],[ATA DT.VALID.]]-TODAY())/7,0),""))</f>
        <v/>
      </c>
      <c r="AQ888" s="304"/>
      <c r="AR888" s="305" t="str">
        <f>IF(ISBLANK(tabItens[[#This Row],[CÓDIGO]]),"",IFERROR(VLOOKUP(tabItens[[#This Row],[CÓDIGO]],Consumo!$C$3:$AC$862,26,FALSE),0))</f>
        <v>09.2023</v>
      </c>
      <c r="AS888" s="306">
        <f>SUMIF(Consumo!$C$3:$C$862,tabItens[[#This Row],[CÓDIGO]],Consumo!$N$3:$N$862) + SUMIF(Consumo!$C$3:$C$862,tabItens[[#This Row],[CÓDIGO]],Consumo!$O$3:$O$862) + SUMIF(Consumo!$C$3:$C$862,tabItens[[#This Row],[CÓDIGO]],Consumo!$P$3:$P$862) + SUMIF(Consumo!$C$3:$C$862,tabItens[[#This Row],[CÓDIGO]],Consumo!$Q$3:$Q$862)</f>
        <v>1016</v>
      </c>
      <c r="AT888" s="306">
        <f>SUMIF(Consumo!$C$3:$C$862,tabItens[[#This Row],[CÓDIGO]],Consumo!$Z$3:$Z$862)</f>
        <v>4076</v>
      </c>
      <c r="AU888" s="307">
        <f>SUMIF(Consumo!$C$3:$C$862,tabItens[[#This Row],[CÓDIGO]],Consumo!$AA$3:$AA$862)</f>
        <v>2060</v>
      </c>
      <c r="AV888" s="308">
        <f>SUMIF(Consumo!$C$3:$C$862,tabItens[[#This Row],[CÓDIGO]],Consumo!$Y$3:$Y$862)</f>
        <v>301.16666666666669</v>
      </c>
      <c r="AW888" s="281">
        <f>tabItens[[#This Row],[QTDE ATUAL]] + tabItens[[#This Row],[RC QTDE]] + tabItens[[#This Row],[AF SALDO]] + tabItens[[#This Row],[Recentes]]</f>
        <v>4424</v>
      </c>
      <c r="AX888" s="309">
        <v>209</v>
      </c>
      <c r="AY888" s="309">
        <v>4</v>
      </c>
      <c r="AZ888" s="309">
        <f>IF(ISBLANK(tabItens[[#This Row],[CÓDIGO]]),"",tabItens[[#This Row],[PontoMês]] * (AZ$2+tabItens[[#This Row],[PontoQtM]]))</f>
        <v>836</v>
      </c>
      <c r="BA888" s="308">
        <f>tabItens[[#This Row],[PontoPed]] - tabItens[[#This Row],[Saldo]] + (1/10)</f>
        <v>-3587.9</v>
      </c>
      <c r="BB888" s="308">
        <f xml:space="preserve"> tabItens[[#This Row],[PontoMês]] * BB$2 - tabItens[[#This Row],[QTDE ATUAL]] - (1/10)</f>
        <v>-4215.1000000000004</v>
      </c>
      <c r="BC888" s="310">
        <f>IF( tabItens[[#This Row],[PontoPed]]&gt;0, IF(tabItens[[#This Row],[PontoPed]]&lt;1, 1, IF( tabItens[[#This Row],[Saldo]]&gt;tabItens[[#This Row],[PontoPed]], 0, (tabItens[[#This Row],[PontoPed]]-tabItens[[#This Row],[Saldo]])/tabItens[[#This Row],[PontoPed]] ) ), 0 )</f>
        <v>0</v>
      </c>
      <c r="BD888" s="311">
        <f>ROUNDDOWN(IF( OR( AND(tabItens[[#This Row],[PontoPed]]&lt;tabItens[[#This Row],[Saldo]],tabItens[[#This Row],[Saldo]]&gt;0), tabItens[[#This Row],[PontoPed]]=0), 99, IF(AND(tabItens[[#This Row],[Saldo]]=0,tabItens[[#This Row],[PontoPed]]&gt;0), 0, (1-tabItens[[#This Row],[PctAb]])*10 ) ),0)</f>
        <v>99</v>
      </c>
      <c r="BE888" s="312">
        <f>MAX(ROUNDDOWN( IF(tabItens[[#This Row],[Abaixo]] &gt; 0,   tabItens[[#This Row],[Abaixo]] + (tabItens[[#This Row],[PontoMês]] * IF( OR( ISBLANK(tabItens[[#This Row],[ATA Nº/ANO]]), tabItens[[#This Row],[ATA Nº/ANO]] = ""),BE$2,BE$1)),0),0),0)</f>
        <v>0</v>
      </c>
      <c r="BF88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8" s="313">
        <f>SUMIF(Consumo!$C$3:$C$862,tabItens[[#This Row],[CÓDIGO]],Consumo!$E$3:$E$862)</f>
        <v>0</v>
      </c>
      <c r="BH888" s="314">
        <f>IF(AND(tabItens[[#This Row],[Pend]] &gt; 0,tabItens[[#This Row],[Consumo]] &lt;&gt; 0), tabItens[[#This Row],[Pend]] / tabItens[[#This Row],[Consumo]], 0 )</f>
        <v>0</v>
      </c>
      <c r="BI888" s="313"/>
      <c r="BJ888" s="313"/>
      <c r="BK888" s="315" t="s">
        <v>907</v>
      </c>
    </row>
    <row r="889" spans="1:63" x14ac:dyDescent="0.3">
      <c r="A889" s="336">
        <v>126837</v>
      </c>
      <c r="B889" s="277" t="s">
        <v>1817</v>
      </c>
      <c r="C889" s="337" t="s">
        <v>31</v>
      </c>
      <c r="D889" s="338">
        <v>10</v>
      </c>
      <c r="E889" s="339"/>
      <c r="F889" s="339"/>
      <c r="G889" s="339" t="s">
        <v>892</v>
      </c>
      <c r="H889" s="281">
        <v>3515</v>
      </c>
      <c r="I889" s="340">
        <v>103003</v>
      </c>
      <c r="J889" s="341">
        <v>10</v>
      </c>
      <c r="K889" s="342">
        <v>866</v>
      </c>
      <c r="L889" s="285">
        <f>IF(tabItens[[#This Row],[Média]] &gt; 0, tabItens[[#This Row],[QTDE ATUAL]] / tabItens[[#This Row],[Média]],999.9)</f>
        <v>74.522968197879862</v>
      </c>
      <c r="M889" s="286">
        <v>0</v>
      </c>
      <c r="N889" s="287">
        <f>tabItens[[#This Row],[VALOR UNIT.]] * tabItens[[#This Row],[LC]]</f>
        <v>0</v>
      </c>
      <c r="O889" s="344"/>
      <c r="P889" s="289"/>
      <c r="Q889" s="345"/>
      <c r="R889" s="343"/>
      <c r="S889" s="346"/>
      <c r="T889" s="292">
        <f>ROUNDDOWN(IFERROR(tabItens[[#This Row],[ATA DT.VALID.]] - $D$1,0) / 30,0)</f>
        <v>-1507</v>
      </c>
      <c r="U889" s="277" t="s">
        <v>1117</v>
      </c>
      <c r="V889" s="293">
        <v>1</v>
      </c>
      <c r="W889" s="294" t="s">
        <v>2107</v>
      </c>
      <c r="X889" s="295">
        <v>78</v>
      </c>
      <c r="Y889" s="296">
        <v>2</v>
      </c>
      <c r="Z889" s="297"/>
      <c r="AA889" s="298"/>
      <c r="AB889" s="299"/>
      <c r="AC889" s="299"/>
      <c r="AD889" s="298"/>
      <c r="AE889" s="299"/>
      <c r="AF889" s="292"/>
      <c r="AG889" s="300" t="s">
        <v>904</v>
      </c>
      <c r="AH889" s="301"/>
      <c r="AI889" s="292">
        <v>222</v>
      </c>
      <c r="AJ889" s="301">
        <v>43845</v>
      </c>
      <c r="AK889" s="301">
        <v>41596</v>
      </c>
      <c r="AL889" s="301">
        <v>44785</v>
      </c>
      <c r="AM889" s="346"/>
      <c r="AN889" s="339"/>
      <c r="AO889" s="302" t="str">
        <f>_xlfn.IFNA(IF(VLOOKUP(tabItens[[#This Row],[CÓDIGO]],tabExcluirDoEstoque[#Data],1,FALSE),"sim",""),"")</f>
        <v/>
      </c>
      <c r="AP889" s="303" t="str">
        <f ca="1">IF(OR(ISBLANK(tabItens[[#This Row],[ATA DT.VALID.]]),tabItens[[#This Row],[ATA DT.VALID.]]="",tabItens[[#This Row],[ATA DT.VALID.]]=" "),"",IF(TYPE(tabItens[[#This Row],[ATA DT.VALID.]])=1,ROUNDUP((tabItens[[#This Row],[ATA DT.VALID.]]-TODAY())/7,0),""))</f>
        <v/>
      </c>
      <c r="AQ889" s="304"/>
      <c r="AR889" s="305" t="str">
        <f>IF(ISBLANK(tabItens[[#This Row],[CÓDIGO]]),"",IFERROR(VLOOKUP(tabItens[[#This Row],[CÓDIGO]],Consumo!$C$3:$AC$862,26,FALSE),0))</f>
        <v>09.2023</v>
      </c>
      <c r="AS889" s="306">
        <f>SUMIF(Consumo!$C$3:$C$862,tabItens[[#This Row],[CÓDIGO]],Consumo!$N$3:$N$862) + SUMIF(Consumo!$C$3:$C$862,tabItens[[#This Row],[CÓDIGO]],Consumo!$O$3:$O$862) + SUMIF(Consumo!$C$3:$C$862,tabItens[[#This Row],[CÓDIGO]],Consumo!$P$3:$P$862) + SUMIF(Consumo!$C$3:$C$862,tabItens[[#This Row],[CÓDIGO]],Consumo!$Q$3:$Q$862)</f>
        <v>4</v>
      </c>
      <c r="AT889" s="306">
        <f>SUMIF(Consumo!$C$3:$C$862,tabItens[[#This Row],[CÓDIGO]],Consumo!$Z$3:$Z$862)</f>
        <v>666</v>
      </c>
      <c r="AU889" s="307">
        <f>SUMIF(Consumo!$C$3:$C$862,tabItens[[#This Row],[CÓDIGO]],Consumo!$AA$3:$AA$862)</f>
        <v>400</v>
      </c>
      <c r="AV889" s="308">
        <f>SUMIF(Consumo!$C$3:$C$862,tabItens[[#This Row],[CÓDIGO]],Consumo!$Y$3:$Y$862)</f>
        <v>47.166666666666664</v>
      </c>
      <c r="AW889" s="281">
        <f>tabItens[[#This Row],[QTDE ATUAL]] + tabItens[[#This Row],[RC QTDE]] + tabItens[[#This Row],[AF SALDO]] + tabItens[[#This Row],[Recentes]]</f>
        <v>3515</v>
      </c>
      <c r="AX889" s="309">
        <v>138</v>
      </c>
      <c r="AY889" s="309">
        <v>4</v>
      </c>
      <c r="AZ889" s="309">
        <f>IF(ISBLANK(tabItens[[#This Row],[CÓDIGO]]),"",tabItens[[#This Row],[PontoMês]] * (AZ$2+tabItens[[#This Row],[PontoQtM]]))</f>
        <v>552</v>
      </c>
      <c r="BA889" s="308">
        <f>tabItens[[#This Row],[PontoPed]] - tabItens[[#This Row],[Saldo]] + (1/10)</f>
        <v>-2962.9</v>
      </c>
      <c r="BB889" s="308">
        <f xml:space="preserve"> tabItens[[#This Row],[PontoMês]] * BB$2 - tabItens[[#This Row],[QTDE ATUAL]] - (1/10)</f>
        <v>-3377.1</v>
      </c>
      <c r="BC889" s="310">
        <f>IF( tabItens[[#This Row],[PontoPed]]&gt;0, IF(tabItens[[#This Row],[PontoPed]]&lt;1, 1, IF( tabItens[[#This Row],[Saldo]]&gt;tabItens[[#This Row],[PontoPed]], 0, (tabItens[[#This Row],[PontoPed]]-tabItens[[#This Row],[Saldo]])/tabItens[[#This Row],[PontoPed]] ) ), 0 )</f>
        <v>0</v>
      </c>
      <c r="BD889" s="311">
        <f>ROUNDDOWN(IF( OR( AND(tabItens[[#This Row],[PontoPed]]&lt;tabItens[[#This Row],[Saldo]],tabItens[[#This Row],[Saldo]]&gt;0), tabItens[[#This Row],[PontoPed]]=0), 99, IF(AND(tabItens[[#This Row],[Saldo]]=0,tabItens[[#This Row],[PontoPed]]&gt;0), 0, (1-tabItens[[#This Row],[PctAb]])*10 ) ),0)</f>
        <v>99</v>
      </c>
      <c r="BE889" s="312">
        <f>MAX(ROUNDDOWN( IF(tabItens[[#This Row],[Abaixo]] &gt; 0,   tabItens[[#This Row],[Abaixo]] + (tabItens[[#This Row],[PontoMês]] * IF( OR( ISBLANK(tabItens[[#This Row],[ATA Nº/ANO]]), tabItens[[#This Row],[ATA Nº/ANO]] = ""),BE$2,BE$1)),0),0),0)</f>
        <v>0</v>
      </c>
      <c r="BF88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89" s="313">
        <f>SUMIF(Consumo!$C$3:$C$862,tabItens[[#This Row],[CÓDIGO]],Consumo!$E$3:$E$862)</f>
        <v>0</v>
      </c>
      <c r="BH889" s="314">
        <f>IF(AND(tabItens[[#This Row],[Pend]] &gt; 0,tabItens[[#This Row],[Consumo]] &lt;&gt; 0), tabItens[[#This Row],[Pend]] / tabItens[[#This Row],[Consumo]], 0 )</f>
        <v>0</v>
      </c>
      <c r="BI889" s="313"/>
      <c r="BJ889" s="313"/>
      <c r="BK889" s="315" t="s">
        <v>907</v>
      </c>
    </row>
    <row r="890" spans="1:63" x14ac:dyDescent="0.3">
      <c r="A890" s="336">
        <v>128782</v>
      </c>
      <c r="B890" s="277" t="s">
        <v>1833</v>
      </c>
      <c r="C890" s="337" t="s">
        <v>261</v>
      </c>
      <c r="D890" s="338">
        <v>188</v>
      </c>
      <c r="E890" s="339"/>
      <c r="F890" s="339"/>
      <c r="G890" s="339" t="s">
        <v>892</v>
      </c>
      <c r="H890" s="281">
        <v>97</v>
      </c>
      <c r="I890" s="340">
        <v>103003</v>
      </c>
      <c r="J890" s="341">
        <v>188</v>
      </c>
      <c r="K890" s="342"/>
      <c r="L890" s="285">
        <f>IF(tabItens[[#This Row],[Média]] &gt; 0, tabItens[[#This Row],[QTDE ATUAL]] / tabItens[[#This Row],[Média]],999.9)</f>
        <v>999.9</v>
      </c>
      <c r="M890" s="286">
        <v>0</v>
      </c>
      <c r="N890" s="287">
        <f>tabItens[[#This Row],[VALOR UNIT.]] * tabItens[[#This Row],[LC]]</f>
        <v>0</v>
      </c>
      <c r="O890" s="344"/>
      <c r="P890" s="289"/>
      <c r="Q890" s="345"/>
      <c r="R890" s="343"/>
      <c r="S890" s="346"/>
      <c r="T890" s="292">
        <f>ROUNDDOWN(IFERROR(tabItens[[#This Row],[ATA DT.VALID.]] - $D$1,0) / 30,0)</f>
        <v>-1507</v>
      </c>
      <c r="U890" s="277" t="s">
        <v>1117</v>
      </c>
      <c r="V890" s="293">
        <v>1</v>
      </c>
      <c r="W890" s="294" t="s">
        <v>2107</v>
      </c>
      <c r="X890" s="295">
        <v>78</v>
      </c>
      <c r="Y890" s="296">
        <v>2</v>
      </c>
      <c r="Z890" s="297"/>
      <c r="AA890" s="298"/>
      <c r="AB890" s="299"/>
      <c r="AC890" s="299"/>
      <c r="AD890" s="298"/>
      <c r="AE890" s="299"/>
      <c r="AF890" s="292"/>
      <c r="AG890" s="300" t="s">
        <v>904</v>
      </c>
      <c r="AH890" s="301"/>
      <c r="AI890" s="292">
        <v>0</v>
      </c>
      <c r="AJ890" s="301">
        <v>42522</v>
      </c>
      <c r="AK890" s="301">
        <v>41914</v>
      </c>
      <c r="AL890" s="301">
        <v>42893</v>
      </c>
      <c r="AM890" s="346"/>
      <c r="AN890" s="339"/>
      <c r="AO890" s="302" t="str">
        <f>_xlfn.IFNA(IF(VLOOKUP(tabItens[[#This Row],[CÓDIGO]],tabExcluirDoEstoque[#Data],1,FALSE),"sim",""),"")</f>
        <v/>
      </c>
      <c r="AP890" s="303" t="str">
        <f ca="1">IF(OR(ISBLANK(tabItens[[#This Row],[ATA DT.VALID.]]),tabItens[[#This Row],[ATA DT.VALID.]]="",tabItens[[#This Row],[ATA DT.VALID.]]=" "),"",IF(TYPE(tabItens[[#This Row],[ATA DT.VALID.]])=1,ROUNDUP((tabItens[[#This Row],[ATA DT.VALID.]]-TODAY())/7,0),""))</f>
        <v/>
      </c>
      <c r="AQ890" s="304"/>
      <c r="AR890" s="305">
        <f>IF(ISBLANK(tabItens[[#This Row],[CÓDIGO]]),"",IFERROR(VLOOKUP(tabItens[[#This Row],[CÓDIGO]],Consumo!$C$3:$AC$862,26,FALSE),0))</f>
        <v>0</v>
      </c>
      <c r="AS890" s="306">
        <f>SUMIF(Consumo!$C$3:$C$862,tabItens[[#This Row],[CÓDIGO]],Consumo!$N$3:$N$862) + SUMIF(Consumo!$C$3:$C$862,tabItens[[#This Row],[CÓDIGO]],Consumo!$O$3:$O$862) + SUMIF(Consumo!$C$3:$C$862,tabItens[[#This Row],[CÓDIGO]],Consumo!$P$3:$P$862) + SUMIF(Consumo!$C$3:$C$862,tabItens[[#This Row],[CÓDIGO]],Consumo!$Q$3:$Q$862)</f>
        <v>0</v>
      </c>
      <c r="AT890" s="306">
        <f>SUMIF(Consumo!$C$3:$C$862,tabItens[[#This Row],[CÓDIGO]],Consumo!$Z$3:$Z$862)</f>
        <v>0</v>
      </c>
      <c r="AU890" s="307">
        <f>SUMIF(Consumo!$C$3:$C$862,tabItens[[#This Row],[CÓDIGO]],Consumo!$AA$3:$AA$862)</f>
        <v>0</v>
      </c>
      <c r="AV890" s="308">
        <f>SUMIF(Consumo!$C$3:$C$862,tabItens[[#This Row],[CÓDIGO]],Consumo!$Y$3:$Y$862)</f>
        <v>0</v>
      </c>
      <c r="AW890" s="281">
        <f>tabItens[[#This Row],[QTDE ATUAL]] + tabItens[[#This Row],[RC QTDE]] + tabItens[[#This Row],[AF SALDO]] + tabItens[[#This Row],[Recentes]]</f>
        <v>97</v>
      </c>
      <c r="AX890" s="309">
        <v>0</v>
      </c>
      <c r="AY890" s="309">
        <v>4</v>
      </c>
      <c r="AZ890" s="309">
        <f>IF(ISBLANK(tabItens[[#This Row],[CÓDIGO]]),"",tabItens[[#This Row],[PontoMês]] * (AZ$2+tabItens[[#This Row],[PontoQtM]]))</f>
        <v>0</v>
      </c>
      <c r="BA890" s="308">
        <f>tabItens[[#This Row],[PontoPed]] - tabItens[[#This Row],[Saldo]] + (1/10)</f>
        <v>-96.9</v>
      </c>
      <c r="BB890" s="308">
        <f xml:space="preserve"> tabItens[[#This Row],[PontoMês]] * BB$2 - tabItens[[#This Row],[QTDE ATUAL]] - (1/10)</f>
        <v>-97.1</v>
      </c>
      <c r="BC890" s="310">
        <f>IF( tabItens[[#This Row],[PontoPed]]&gt;0, IF(tabItens[[#This Row],[PontoPed]]&lt;1, 1, IF( tabItens[[#This Row],[Saldo]]&gt;tabItens[[#This Row],[PontoPed]], 0, (tabItens[[#This Row],[PontoPed]]-tabItens[[#This Row],[Saldo]])/tabItens[[#This Row],[PontoPed]] ) ), 0 )</f>
        <v>0</v>
      </c>
      <c r="BD890" s="311">
        <f>ROUNDDOWN(IF( OR( AND(tabItens[[#This Row],[PontoPed]]&lt;tabItens[[#This Row],[Saldo]],tabItens[[#This Row],[Saldo]]&gt;0), tabItens[[#This Row],[PontoPed]]=0), 99, IF(AND(tabItens[[#This Row],[Saldo]]=0,tabItens[[#This Row],[PontoPed]]&gt;0), 0, (1-tabItens[[#This Row],[PctAb]])*10 ) ),0)</f>
        <v>99</v>
      </c>
      <c r="BE890" s="312">
        <f>MAX(ROUNDDOWN( IF(tabItens[[#This Row],[Abaixo]] &gt; 0,   tabItens[[#This Row],[Abaixo]] + (tabItens[[#This Row],[PontoMês]] * IF( OR( ISBLANK(tabItens[[#This Row],[ATA Nº/ANO]]), tabItens[[#This Row],[ATA Nº/ANO]] = ""),BE$2,BE$1)),0),0),0)</f>
        <v>0</v>
      </c>
      <c r="BF89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0" s="313">
        <f>SUMIF(Consumo!$C$3:$C$862,tabItens[[#This Row],[CÓDIGO]],Consumo!$E$3:$E$862)</f>
        <v>0</v>
      </c>
      <c r="BH890" s="314">
        <f>IF(AND(tabItens[[#This Row],[Pend]] &gt; 0,tabItens[[#This Row],[Consumo]] &lt;&gt; 0), tabItens[[#This Row],[Pend]] / tabItens[[#This Row],[Consumo]], 0 )</f>
        <v>0</v>
      </c>
      <c r="BI890" s="313"/>
      <c r="BJ890" s="313"/>
      <c r="BK890" s="315" t="s">
        <v>907</v>
      </c>
    </row>
    <row r="891" spans="1:63" x14ac:dyDescent="0.3">
      <c r="A891" s="336">
        <v>134569</v>
      </c>
      <c r="B891" s="277" t="s">
        <v>1934</v>
      </c>
      <c r="C891" s="337" t="s">
        <v>437</v>
      </c>
      <c r="D891" s="338">
        <v>19</v>
      </c>
      <c r="E891" s="339"/>
      <c r="F891" s="339"/>
      <c r="G891" s="339" t="s">
        <v>892</v>
      </c>
      <c r="H891" s="281">
        <v>100</v>
      </c>
      <c r="I891" s="340">
        <v>103003</v>
      </c>
      <c r="J891" s="341">
        <v>19</v>
      </c>
      <c r="K891" s="342">
        <v>279</v>
      </c>
      <c r="L891" s="285">
        <f>IF(tabItens[[#This Row],[Média]] &gt; 0, tabItens[[#This Row],[QTDE ATUAL]] / tabItens[[#This Row],[Média]],999.9)</f>
        <v>4.4117647058823524</v>
      </c>
      <c r="M891" s="286">
        <v>0</v>
      </c>
      <c r="N891" s="287">
        <f>tabItens[[#This Row],[VALOR UNIT.]] * tabItens[[#This Row],[LC]]</f>
        <v>0</v>
      </c>
      <c r="O891" s="344"/>
      <c r="P891" s="289"/>
      <c r="Q891" s="345"/>
      <c r="R891" s="343"/>
      <c r="S891" s="346"/>
      <c r="T891" s="292">
        <f>ROUNDDOWN(IFERROR(tabItens[[#This Row],[ATA DT.VALID.]] - $D$1,0) / 30,0)</f>
        <v>-1507</v>
      </c>
      <c r="U891" s="277" t="s">
        <v>1117</v>
      </c>
      <c r="V891" s="293">
        <v>1</v>
      </c>
      <c r="W891" s="294" t="s">
        <v>2107</v>
      </c>
      <c r="X891" s="295">
        <v>78</v>
      </c>
      <c r="Y891" s="296">
        <v>2</v>
      </c>
      <c r="Z891" s="297"/>
      <c r="AA891" s="298"/>
      <c r="AB891" s="299"/>
      <c r="AC891" s="299"/>
      <c r="AD891" s="298"/>
      <c r="AE891" s="299"/>
      <c r="AF891" s="292"/>
      <c r="AG891" s="300" t="s">
        <v>904</v>
      </c>
      <c r="AH891" s="301"/>
      <c r="AI891" s="292">
        <v>94</v>
      </c>
      <c r="AJ891" s="301">
        <v>45209</v>
      </c>
      <c r="AK891" s="301">
        <v>43174</v>
      </c>
      <c r="AL891" s="301">
        <v>45189</v>
      </c>
      <c r="AM891" s="346"/>
      <c r="AN891" s="339"/>
      <c r="AO891" s="302" t="str">
        <f>_xlfn.IFNA(IF(VLOOKUP(tabItens[[#This Row],[CÓDIGO]],tabExcluirDoEstoque[#Data],1,FALSE),"sim",""),"")</f>
        <v/>
      </c>
      <c r="AP891" s="303" t="str">
        <f ca="1">IF(OR(ISBLANK(tabItens[[#This Row],[ATA DT.VALID.]]),tabItens[[#This Row],[ATA DT.VALID.]]="",tabItens[[#This Row],[ATA DT.VALID.]]=" "),"",IF(TYPE(tabItens[[#This Row],[ATA DT.VALID.]])=1,ROUNDUP((tabItens[[#This Row],[ATA DT.VALID.]]-TODAY())/7,0),""))</f>
        <v/>
      </c>
      <c r="AQ891" s="304"/>
      <c r="AR891" s="305" t="str">
        <f>IF(ISBLANK(tabItens[[#This Row],[CÓDIGO]]),"",IFERROR(VLOOKUP(tabItens[[#This Row],[CÓDIGO]],Consumo!$C$3:$AC$862,26,FALSE),0))</f>
        <v>05.2023</v>
      </c>
      <c r="AS891" s="306">
        <f>SUMIF(Consumo!$C$3:$C$862,tabItens[[#This Row],[CÓDIGO]],Consumo!$N$3:$N$862) + SUMIF(Consumo!$C$3:$C$862,tabItens[[#This Row],[CÓDIGO]],Consumo!$O$3:$O$862) + SUMIF(Consumo!$C$3:$C$862,tabItens[[#This Row],[CÓDIGO]],Consumo!$P$3:$P$862) + SUMIF(Consumo!$C$3:$C$862,tabItens[[#This Row],[CÓDIGO]],Consumo!$Q$3:$Q$862)</f>
        <v>0</v>
      </c>
      <c r="AT891" s="306">
        <f>SUMIF(Consumo!$C$3:$C$862,tabItens[[#This Row],[CÓDIGO]],Consumo!$Z$3:$Z$862)</f>
        <v>279</v>
      </c>
      <c r="AU891" s="307">
        <f>SUMIF(Consumo!$C$3:$C$862,tabItens[[#This Row],[CÓDIGO]],Consumo!$AA$3:$AA$862)</f>
        <v>100</v>
      </c>
      <c r="AV891" s="308">
        <f>SUMIF(Consumo!$C$3:$C$862,tabItens[[#This Row],[CÓDIGO]],Consumo!$Y$3:$Y$862)</f>
        <v>22.666666666666668</v>
      </c>
      <c r="AW891" s="281">
        <f>tabItens[[#This Row],[QTDE ATUAL]] + tabItens[[#This Row],[RC QTDE]] + tabItens[[#This Row],[AF SALDO]] + tabItens[[#This Row],[Recentes]]</f>
        <v>100</v>
      </c>
      <c r="AX891" s="309">
        <v>8</v>
      </c>
      <c r="AY891" s="309">
        <v>4</v>
      </c>
      <c r="AZ891" s="309">
        <f>IF(ISBLANK(tabItens[[#This Row],[CÓDIGO]]),"",tabItens[[#This Row],[PontoMês]] * (AZ$2+tabItens[[#This Row],[PontoQtM]]))</f>
        <v>32</v>
      </c>
      <c r="BA891" s="308">
        <f>tabItens[[#This Row],[PontoPed]] - tabItens[[#This Row],[Saldo]] + (1/10)</f>
        <v>-67.900000000000006</v>
      </c>
      <c r="BB891" s="308">
        <f xml:space="preserve"> tabItens[[#This Row],[PontoMês]] * BB$2 - tabItens[[#This Row],[QTDE ATUAL]] - (1/10)</f>
        <v>-92.1</v>
      </c>
      <c r="BC891" s="310">
        <f>IF( tabItens[[#This Row],[PontoPed]]&gt;0, IF(tabItens[[#This Row],[PontoPed]]&lt;1, 1, IF( tabItens[[#This Row],[Saldo]]&gt;tabItens[[#This Row],[PontoPed]], 0, (tabItens[[#This Row],[PontoPed]]-tabItens[[#This Row],[Saldo]])/tabItens[[#This Row],[PontoPed]] ) ), 0 )</f>
        <v>0</v>
      </c>
      <c r="BD891" s="311">
        <f>ROUNDDOWN(IF( OR( AND(tabItens[[#This Row],[PontoPed]]&lt;tabItens[[#This Row],[Saldo]],tabItens[[#This Row],[Saldo]]&gt;0), tabItens[[#This Row],[PontoPed]]=0), 99, IF(AND(tabItens[[#This Row],[Saldo]]=0,tabItens[[#This Row],[PontoPed]]&gt;0), 0, (1-tabItens[[#This Row],[PctAb]])*10 ) ),0)</f>
        <v>99</v>
      </c>
      <c r="BE891" s="312">
        <f>MAX(ROUNDDOWN( IF(tabItens[[#This Row],[Abaixo]] &gt; 0,   tabItens[[#This Row],[Abaixo]] + (tabItens[[#This Row],[PontoMês]] * IF( OR( ISBLANK(tabItens[[#This Row],[ATA Nº/ANO]]), tabItens[[#This Row],[ATA Nº/ANO]] = ""),BE$2,BE$1)),0),0),0)</f>
        <v>0</v>
      </c>
      <c r="BF89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1" s="313">
        <f>SUMIF(Consumo!$C$3:$C$862,tabItens[[#This Row],[CÓDIGO]],Consumo!$E$3:$E$862)</f>
        <v>0</v>
      </c>
      <c r="BH891" s="314">
        <f>IF(AND(tabItens[[#This Row],[Pend]] &gt; 0,tabItens[[#This Row],[Consumo]] &lt;&gt; 0), tabItens[[#This Row],[Pend]] / tabItens[[#This Row],[Consumo]], 0 )</f>
        <v>0</v>
      </c>
      <c r="BI891" s="313"/>
      <c r="BJ891" s="313"/>
      <c r="BK891" s="315" t="s">
        <v>907</v>
      </c>
    </row>
    <row r="892" spans="1:63" x14ac:dyDescent="0.3">
      <c r="A892" s="336">
        <v>138528</v>
      </c>
      <c r="B892" s="277" t="s">
        <v>2012</v>
      </c>
      <c r="C892" s="337" t="s">
        <v>31</v>
      </c>
      <c r="D892" s="338">
        <v>184</v>
      </c>
      <c r="E892" s="339"/>
      <c r="F892" s="339"/>
      <c r="G892" s="339" t="s">
        <v>892</v>
      </c>
      <c r="H892" s="281">
        <v>29</v>
      </c>
      <c r="I892" s="340">
        <v>103003</v>
      </c>
      <c r="J892" s="341">
        <v>184</v>
      </c>
      <c r="K892" s="342"/>
      <c r="L892" s="285">
        <f>IF(tabItens[[#This Row],[Média]] &gt; 0, tabItens[[#This Row],[QTDE ATUAL]] / tabItens[[#This Row],[Média]],999.9)</f>
        <v>999.9</v>
      </c>
      <c r="M892" s="286">
        <v>0</v>
      </c>
      <c r="N892" s="287">
        <f>tabItens[[#This Row],[VALOR UNIT.]] * tabItens[[#This Row],[LC]]</f>
        <v>0</v>
      </c>
      <c r="O892" s="344"/>
      <c r="P892" s="289"/>
      <c r="Q892" s="345"/>
      <c r="R892" s="343"/>
      <c r="S892" s="346"/>
      <c r="T892" s="292">
        <f>ROUNDDOWN(IFERROR(tabItens[[#This Row],[ATA DT.VALID.]] - $D$1,0) / 30,0)</f>
        <v>-1507</v>
      </c>
      <c r="U892" s="277" t="s">
        <v>2013</v>
      </c>
      <c r="V892" s="293">
        <v>1</v>
      </c>
      <c r="W892" s="294" t="s">
        <v>2107</v>
      </c>
      <c r="X892" s="295">
        <v>78</v>
      </c>
      <c r="Y892" s="296">
        <v>4</v>
      </c>
      <c r="Z892" s="297"/>
      <c r="AA892" s="298"/>
      <c r="AB892" s="299"/>
      <c r="AC892" s="299"/>
      <c r="AD892" s="298"/>
      <c r="AE892" s="299"/>
      <c r="AF892" s="292"/>
      <c r="AG892" s="300" t="s">
        <v>904</v>
      </c>
      <c r="AH892" s="301"/>
      <c r="AI892" s="292">
        <v>0</v>
      </c>
      <c r="AJ892" s="301">
        <v>43847</v>
      </c>
      <c r="AK892" s="301">
        <v>43727</v>
      </c>
      <c r="AL892" s="301">
        <v>43809</v>
      </c>
      <c r="AM892" s="346"/>
      <c r="AN892" s="339"/>
      <c r="AO892" s="302" t="str">
        <f>_xlfn.IFNA(IF(VLOOKUP(tabItens[[#This Row],[CÓDIGO]],tabExcluirDoEstoque[#Data],1,FALSE),"sim",""),"")</f>
        <v/>
      </c>
      <c r="AP892" s="303" t="str">
        <f ca="1">IF(OR(ISBLANK(tabItens[[#This Row],[ATA DT.VALID.]]),tabItens[[#This Row],[ATA DT.VALID.]]="",tabItens[[#This Row],[ATA DT.VALID.]]=" "),"",IF(TYPE(tabItens[[#This Row],[ATA DT.VALID.]])=1,ROUNDUP((tabItens[[#This Row],[ATA DT.VALID.]]-TODAY())/7,0),""))</f>
        <v/>
      </c>
      <c r="AQ892" s="304"/>
      <c r="AR892" s="305">
        <f>IF(ISBLANK(tabItens[[#This Row],[CÓDIGO]]),"",IFERROR(VLOOKUP(tabItens[[#This Row],[CÓDIGO]],Consumo!$C$3:$AC$862,26,FALSE),0))</f>
        <v>0</v>
      </c>
      <c r="AS892" s="306">
        <f>SUMIF(Consumo!$C$3:$C$862,tabItens[[#This Row],[CÓDIGO]],Consumo!$N$3:$N$862) + SUMIF(Consumo!$C$3:$C$862,tabItens[[#This Row],[CÓDIGO]],Consumo!$O$3:$O$862) + SUMIF(Consumo!$C$3:$C$862,tabItens[[#This Row],[CÓDIGO]],Consumo!$P$3:$P$862) + SUMIF(Consumo!$C$3:$C$862,tabItens[[#This Row],[CÓDIGO]],Consumo!$Q$3:$Q$862)</f>
        <v>0</v>
      </c>
      <c r="AT892" s="306">
        <f>SUMIF(Consumo!$C$3:$C$862,tabItens[[#This Row],[CÓDIGO]],Consumo!$Z$3:$Z$862)</f>
        <v>0</v>
      </c>
      <c r="AU892" s="307">
        <f>SUMIF(Consumo!$C$3:$C$862,tabItens[[#This Row],[CÓDIGO]],Consumo!$AA$3:$AA$862)</f>
        <v>0</v>
      </c>
      <c r="AV892" s="308">
        <f>SUMIF(Consumo!$C$3:$C$862,tabItens[[#This Row],[CÓDIGO]],Consumo!$Y$3:$Y$862)</f>
        <v>0</v>
      </c>
      <c r="AW892" s="281">
        <f>tabItens[[#This Row],[QTDE ATUAL]] + tabItens[[#This Row],[RC QTDE]] + tabItens[[#This Row],[AF SALDO]] + tabItens[[#This Row],[Recentes]]</f>
        <v>29</v>
      </c>
      <c r="AX892" s="309">
        <v>0</v>
      </c>
      <c r="AY892" s="309">
        <v>4</v>
      </c>
      <c r="AZ892" s="309">
        <f>IF(ISBLANK(tabItens[[#This Row],[CÓDIGO]]),"",tabItens[[#This Row],[PontoMês]] * (AZ$2+tabItens[[#This Row],[PontoQtM]]))</f>
        <v>0</v>
      </c>
      <c r="BA892" s="308">
        <f>tabItens[[#This Row],[PontoPed]] - tabItens[[#This Row],[Saldo]] + (1/10)</f>
        <v>-28.9</v>
      </c>
      <c r="BB892" s="308">
        <f xml:space="preserve"> tabItens[[#This Row],[PontoMês]] * BB$2 - tabItens[[#This Row],[QTDE ATUAL]] - (1/10)</f>
        <v>-29.1</v>
      </c>
      <c r="BC892" s="310">
        <f>IF( tabItens[[#This Row],[PontoPed]]&gt;0, IF(tabItens[[#This Row],[PontoPed]]&lt;1, 1, IF( tabItens[[#This Row],[Saldo]]&gt;tabItens[[#This Row],[PontoPed]], 0, (tabItens[[#This Row],[PontoPed]]-tabItens[[#This Row],[Saldo]])/tabItens[[#This Row],[PontoPed]] ) ), 0 )</f>
        <v>0</v>
      </c>
      <c r="BD892" s="311">
        <f>ROUNDDOWN(IF( OR( AND(tabItens[[#This Row],[PontoPed]]&lt;tabItens[[#This Row],[Saldo]],tabItens[[#This Row],[Saldo]]&gt;0), tabItens[[#This Row],[PontoPed]]=0), 99, IF(AND(tabItens[[#This Row],[Saldo]]=0,tabItens[[#This Row],[PontoPed]]&gt;0), 0, (1-tabItens[[#This Row],[PctAb]])*10 ) ),0)</f>
        <v>99</v>
      </c>
      <c r="BE892" s="312">
        <f>MAX(ROUNDDOWN( IF(tabItens[[#This Row],[Abaixo]] &gt; 0,   tabItens[[#This Row],[Abaixo]] + (tabItens[[#This Row],[PontoMês]] * IF( OR( ISBLANK(tabItens[[#This Row],[ATA Nº/ANO]]), tabItens[[#This Row],[ATA Nº/ANO]] = ""),BE$2,BE$1)),0),0),0)</f>
        <v>0</v>
      </c>
      <c r="BF89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2" s="313">
        <f>SUMIF(Consumo!$C$3:$C$862,tabItens[[#This Row],[CÓDIGO]],Consumo!$E$3:$E$862)</f>
        <v>0</v>
      </c>
      <c r="BH892" s="314">
        <f>IF(AND(tabItens[[#This Row],[Pend]] &gt; 0,tabItens[[#This Row],[Consumo]] &lt;&gt; 0), tabItens[[#This Row],[Pend]] / tabItens[[#This Row],[Consumo]], 0 )</f>
        <v>0</v>
      </c>
      <c r="BI892" s="313"/>
      <c r="BJ892" s="313"/>
      <c r="BK892" s="315" t="s">
        <v>907</v>
      </c>
    </row>
    <row r="893" spans="1:63" x14ac:dyDescent="0.3">
      <c r="A893" s="336">
        <v>24219</v>
      </c>
      <c r="B893" s="277" t="s">
        <v>1234</v>
      </c>
      <c r="C893" s="337" t="s">
        <v>264</v>
      </c>
      <c r="D893" s="338">
        <v>47</v>
      </c>
      <c r="E893" s="339"/>
      <c r="F893" s="339"/>
      <c r="G893" s="339" t="s">
        <v>892</v>
      </c>
      <c r="H893" s="281">
        <v>387</v>
      </c>
      <c r="I893" s="340">
        <v>103003</v>
      </c>
      <c r="J893" s="341">
        <v>47</v>
      </c>
      <c r="K893" s="342">
        <v>207</v>
      </c>
      <c r="L893" s="285">
        <f>IF(tabItens[[#This Row],[Média]] &gt; 0, tabItens[[#This Row],[QTDE ATUAL]] / tabItens[[#This Row],[Média]],999.9)</f>
        <v>14.030211480362539</v>
      </c>
      <c r="M893" s="286">
        <v>0</v>
      </c>
      <c r="N893" s="287">
        <f>tabItens[[#This Row],[VALOR UNIT.]] * tabItens[[#This Row],[LC]]</f>
        <v>0</v>
      </c>
      <c r="O893" s="344"/>
      <c r="P893" s="289"/>
      <c r="Q893" s="345"/>
      <c r="R893" s="343"/>
      <c r="S893" s="346"/>
      <c r="T893" s="292">
        <f>ROUNDDOWN(IFERROR(tabItens[[#This Row],[ATA DT.VALID.]] - $D$1,0) / 30,0)</f>
        <v>-1507</v>
      </c>
      <c r="U893" s="277" t="s">
        <v>1235</v>
      </c>
      <c r="V893" s="293">
        <v>1</v>
      </c>
      <c r="W893" s="294" t="s">
        <v>2103</v>
      </c>
      <c r="X893" s="295">
        <v>79</v>
      </c>
      <c r="Y893" s="296">
        <v>6</v>
      </c>
      <c r="Z893" s="297"/>
      <c r="AA893" s="298"/>
      <c r="AB893" s="299"/>
      <c r="AC893" s="299"/>
      <c r="AD893" s="298"/>
      <c r="AE893" s="299"/>
      <c r="AF893" s="292"/>
      <c r="AG893" s="300" t="s">
        <v>904</v>
      </c>
      <c r="AH893" s="301"/>
      <c r="AI893" s="292">
        <v>110</v>
      </c>
      <c r="AJ893" s="301">
        <v>44610</v>
      </c>
      <c r="AK893" s="301" t="s">
        <v>892</v>
      </c>
      <c r="AL893" s="301">
        <v>44582</v>
      </c>
      <c r="AM893" s="346"/>
      <c r="AN893" s="339"/>
      <c r="AO893" s="302" t="str">
        <f>_xlfn.IFNA(IF(VLOOKUP(tabItens[[#This Row],[CÓDIGO]],tabExcluirDoEstoque[#Data],1,FALSE),"sim",""),"")</f>
        <v/>
      </c>
      <c r="AP893" s="303" t="str">
        <f ca="1">IF(OR(ISBLANK(tabItens[[#This Row],[ATA DT.VALID.]]),tabItens[[#This Row],[ATA DT.VALID.]]="",tabItens[[#This Row],[ATA DT.VALID.]]=" "),"",IF(TYPE(tabItens[[#This Row],[ATA DT.VALID.]])=1,ROUNDUP((tabItens[[#This Row],[ATA DT.VALID.]]-TODAY())/7,0),""))</f>
        <v/>
      </c>
      <c r="AQ893" s="304"/>
      <c r="AR893" s="305" t="str">
        <f>IF(ISBLANK(tabItens[[#This Row],[CÓDIGO]]),"",IFERROR(VLOOKUP(tabItens[[#This Row],[CÓDIGO]],Consumo!$C$3:$AC$862,26,FALSE),0))</f>
        <v>09.2023</v>
      </c>
      <c r="AS893" s="306">
        <f>SUMIF(Consumo!$C$3:$C$862,tabItens[[#This Row],[CÓDIGO]],Consumo!$N$3:$N$862) + SUMIF(Consumo!$C$3:$C$862,tabItens[[#This Row],[CÓDIGO]],Consumo!$O$3:$O$862) + SUMIF(Consumo!$C$3:$C$862,tabItens[[#This Row],[CÓDIGO]],Consumo!$P$3:$P$862) + SUMIF(Consumo!$C$3:$C$862,tabItens[[#This Row],[CÓDIGO]],Consumo!$Q$3:$Q$862)</f>
        <v>127</v>
      </c>
      <c r="AT893" s="306">
        <f>SUMIF(Consumo!$C$3:$C$862,tabItens[[#This Row],[CÓDIGO]],Consumo!$Z$3:$Z$862)</f>
        <v>331</v>
      </c>
      <c r="AU893" s="307">
        <f>SUMIF(Consumo!$C$3:$C$862,tabItens[[#This Row],[CÓDIGO]],Consumo!$AA$3:$AA$862)</f>
        <v>43</v>
      </c>
      <c r="AV893" s="308">
        <f>SUMIF(Consumo!$C$3:$C$862,tabItens[[#This Row],[CÓDIGO]],Consumo!$Y$3:$Y$862)</f>
        <v>27.583333333333332</v>
      </c>
      <c r="AW893" s="281">
        <f>tabItens[[#This Row],[QTDE ATUAL]] + tabItens[[#This Row],[RC QTDE]] + tabItens[[#This Row],[AF SALDO]] + tabItens[[#This Row],[Recentes]]</f>
        <v>387</v>
      </c>
      <c r="AX893" s="309">
        <v>30</v>
      </c>
      <c r="AY893" s="309">
        <v>4</v>
      </c>
      <c r="AZ893" s="309">
        <f>IF(ISBLANK(tabItens[[#This Row],[CÓDIGO]]),"",tabItens[[#This Row],[PontoMês]] * (AZ$2+tabItens[[#This Row],[PontoQtM]]))</f>
        <v>120</v>
      </c>
      <c r="BA893" s="308">
        <f>tabItens[[#This Row],[PontoPed]] - tabItens[[#This Row],[Saldo]] + (1/10)</f>
        <v>-266.89999999999998</v>
      </c>
      <c r="BB893" s="308">
        <f xml:space="preserve"> tabItens[[#This Row],[PontoMês]] * BB$2 - tabItens[[#This Row],[QTDE ATUAL]] - (1/10)</f>
        <v>-357.1</v>
      </c>
      <c r="BC893" s="310">
        <f>IF( tabItens[[#This Row],[PontoPed]]&gt;0, IF(tabItens[[#This Row],[PontoPed]]&lt;1, 1, IF( tabItens[[#This Row],[Saldo]]&gt;tabItens[[#This Row],[PontoPed]], 0, (tabItens[[#This Row],[PontoPed]]-tabItens[[#This Row],[Saldo]])/tabItens[[#This Row],[PontoPed]] ) ), 0 )</f>
        <v>0</v>
      </c>
      <c r="BD893" s="311">
        <f>ROUNDDOWN(IF( OR( AND(tabItens[[#This Row],[PontoPed]]&lt;tabItens[[#This Row],[Saldo]],tabItens[[#This Row],[Saldo]]&gt;0), tabItens[[#This Row],[PontoPed]]=0), 99, IF(AND(tabItens[[#This Row],[Saldo]]=0,tabItens[[#This Row],[PontoPed]]&gt;0), 0, (1-tabItens[[#This Row],[PctAb]])*10 ) ),0)</f>
        <v>99</v>
      </c>
      <c r="BE893" s="312">
        <f>MAX(ROUNDDOWN( IF(tabItens[[#This Row],[Abaixo]] &gt; 0,   tabItens[[#This Row],[Abaixo]] + (tabItens[[#This Row],[PontoMês]] * IF( OR( ISBLANK(tabItens[[#This Row],[ATA Nº/ANO]]), tabItens[[#This Row],[ATA Nº/ANO]] = ""),BE$2,BE$1)),0),0),0)</f>
        <v>0</v>
      </c>
      <c r="BF89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3" s="313">
        <f>SUMIF(Consumo!$C$3:$C$862,tabItens[[#This Row],[CÓDIGO]],Consumo!$E$3:$E$862)</f>
        <v>1</v>
      </c>
      <c r="BH893" s="314">
        <f>IF(AND(tabItens[[#This Row],[Pend]] &gt; 0,tabItens[[#This Row],[Consumo]] &lt;&gt; 0), tabItens[[#This Row],[Pend]] / tabItens[[#This Row],[Consumo]], 0 )</f>
        <v>3.0211480362537764E-3</v>
      </c>
      <c r="BI893" s="313"/>
      <c r="BJ893" s="313"/>
      <c r="BK893" s="315" t="s">
        <v>907</v>
      </c>
    </row>
    <row r="894" spans="1:63" x14ac:dyDescent="0.3">
      <c r="A894" s="336">
        <v>120615</v>
      </c>
      <c r="B894" s="277" t="s">
        <v>1784</v>
      </c>
      <c r="C894" s="337" t="s">
        <v>273</v>
      </c>
      <c r="D894" s="338">
        <v>1.05</v>
      </c>
      <c r="E894" s="339"/>
      <c r="F894" s="339"/>
      <c r="G894" s="339" t="s">
        <v>892</v>
      </c>
      <c r="H894" s="281">
        <v>1276</v>
      </c>
      <c r="I894" s="340">
        <v>103003</v>
      </c>
      <c r="J894" s="341">
        <v>1.05</v>
      </c>
      <c r="K894" s="342"/>
      <c r="L894" s="285">
        <f>IF(tabItens[[#This Row],[Média]] &gt; 0, tabItens[[#This Row],[QTDE ATUAL]] / tabItens[[#This Row],[Média]],999.9)</f>
        <v>999.9</v>
      </c>
      <c r="M894" s="286">
        <v>0</v>
      </c>
      <c r="N894" s="287">
        <f>tabItens[[#This Row],[VALOR UNIT.]] * tabItens[[#This Row],[LC]]</f>
        <v>0</v>
      </c>
      <c r="O894" s="344"/>
      <c r="P894" s="289"/>
      <c r="Q894" s="345"/>
      <c r="R894" s="343"/>
      <c r="S894" s="346"/>
      <c r="T894" s="292">
        <f>ROUNDDOWN(IFERROR(tabItens[[#This Row],[ATA DT.VALID.]] - $D$1,0) / 30,0)</f>
        <v>-1507</v>
      </c>
      <c r="U894" s="277" t="s">
        <v>1785</v>
      </c>
      <c r="V894" s="293">
        <v>1</v>
      </c>
      <c r="W894" s="294" t="s">
        <v>2106</v>
      </c>
      <c r="X894" s="295">
        <v>80</v>
      </c>
      <c r="Y894" s="296">
        <v>13</v>
      </c>
      <c r="Z894" s="297"/>
      <c r="AA894" s="298"/>
      <c r="AB894" s="299"/>
      <c r="AC894" s="299"/>
      <c r="AD894" s="298"/>
      <c r="AE894" s="299"/>
      <c r="AF894" s="292"/>
      <c r="AG894" s="300" t="s">
        <v>904</v>
      </c>
      <c r="AH894" s="301"/>
      <c r="AI894" s="292">
        <v>0</v>
      </c>
      <c r="AJ894" s="301">
        <v>42333</v>
      </c>
      <c r="AK894" s="301">
        <v>40756</v>
      </c>
      <c r="AL894" s="301">
        <v>42297</v>
      </c>
      <c r="AM894" s="346"/>
      <c r="AN894" s="339"/>
      <c r="AO894" s="302" t="str">
        <f>_xlfn.IFNA(IF(VLOOKUP(tabItens[[#This Row],[CÓDIGO]],tabExcluirDoEstoque[#Data],1,FALSE),"sim",""),"")</f>
        <v/>
      </c>
      <c r="AP894" s="303" t="str">
        <f ca="1">IF(OR(ISBLANK(tabItens[[#This Row],[ATA DT.VALID.]]),tabItens[[#This Row],[ATA DT.VALID.]]="",tabItens[[#This Row],[ATA DT.VALID.]]=" "),"",IF(TYPE(tabItens[[#This Row],[ATA DT.VALID.]])=1,ROUNDUP((tabItens[[#This Row],[ATA DT.VALID.]]-TODAY())/7,0),""))</f>
        <v/>
      </c>
      <c r="AQ894" s="304"/>
      <c r="AR894" s="305">
        <f>IF(ISBLANK(tabItens[[#This Row],[CÓDIGO]]),"",IFERROR(VLOOKUP(tabItens[[#This Row],[CÓDIGO]],Consumo!$C$3:$AC$862,26,FALSE),0))</f>
        <v>0</v>
      </c>
      <c r="AS894" s="306">
        <f>SUMIF(Consumo!$C$3:$C$862,tabItens[[#This Row],[CÓDIGO]],Consumo!$N$3:$N$862) + SUMIF(Consumo!$C$3:$C$862,tabItens[[#This Row],[CÓDIGO]],Consumo!$O$3:$O$862) + SUMIF(Consumo!$C$3:$C$862,tabItens[[#This Row],[CÓDIGO]],Consumo!$P$3:$P$862) + SUMIF(Consumo!$C$3:$C$862,tabItens[[#This Row],[CÓDIGO]],Consumo!$Q$3:$Q$862)</f>
        <v>0</v>
      </c>
      <c r="AT894" s="306">
        <f>SUMIF(Consumo!$C$3:$C$862,tabItens[[#This Row],[CÓDIGO]],Consumo!$Z$3:$Z$862)</f>
        <v>0</v>
      </c>
      <c r="AU894" s="307">
        <f>SUMIF(Consumo!$C$3:$C$862,tabItens[[#This Row],[CÓDIGO]],Consumo!$AA$3:$AA$862)</f>
        <v>0</v>
      </c>
      <c r="AV894" s="308">
        <f>SUMIF(Consumo!$C$3:$C$862,tabItens[[#This Row],[CÓDIGO]],Consumo!$Y$3:$Y$862)</f>
        <v>0</v>
      </c>
      <c r="AW894" s="281">
        <f>tabItens[[#This Row],[QTDE ATUAL]] + tabItens[[#This Row],[RC QTDE]] + tabItens[[#This Row],[AF SALDO]] + tabItens[[#This Row],[Recentes]]</f>
        <v>1276</v>
      </c>
      <c r="AX894" s="309">
        <v>21</v>
      </c>
      <c r="AY894" s="309">
        <v>4</v>
      </c>
      <c r="AZ894" s="309">
        <f>IF(ISBLANK(tabItens[[#This Row],[CÓDIGO]]),"",tabItens[[#This Row],[PontoMês]] * (AZ$2+tabItens[[#This Row],[PontoQtM]]))</f>
        <v>84</v>
      </c>
      <c r="BA894" s="308">
        <f>tabItens[[#This Row],[PontoPed]] - tabItens[[#This Row],[Saldo]] + (1/10)</f>
        <v>-1191.9000000000001</v>
      </c>
      <c r="BB894" s="308">
        <f xml:space="preserve"> tabItens[[#This Row],[PontoMês]] * BB$2 - tabItens[[#This Row],[QTDE ATUAL]] - (1/10)</f>
        <v>-1255.0999999999999</v>
      </c>
      <c r="BC894" s="310">
        <f>IF( tabItens[[#This Row],[PontoPed]]&gt;0, IF(tabItens[[#This Row],[PontoPed]]&lt;1, 1, IF( tabItens[[#This Row],[Saldo]]&gt;tabItens[[#This Row],[PontoPed]], 0, (tabItens[[#This Row],[PontoPed]]-tabItens[[#This Row],[Saldo]])/tabItens[[#This Row],[PontoPed]] ) ), 0 )</f>
        <v>0</v>
      </c>
      <c r="BD894" s="311">
        <f>ROUNDDOWN(IF( OR( AND(tabItens[[#This Row],[PontoPed]]&lt;tabItens[[#This Row],[Saldo]],tabItens[[#This Row],[Saldo]]&gt;0), tabItens[[#This Row],[PontoPed]]=0), 99, IF(AND(tabItens[[#This Row],[Saldo]]=0,tabItens[[#This Row],[PontoPed]]&gt;0), 0, (1-tabItens[[#This Row],[PctAb]])*10 ) ),0)</f>
        <v>99</v>
      </c>
      <c r="BE894" s="312">
        <f>MAX(ROUNDDOWN( IF(tabItens[[#This Row],[Abaixo]] &gt; 0,   tabItens[[#This Row],[Abaixo]] + (tabItens[[#This Row],[PontoMês]] * IF( OR( ISBLANK(tabItens[[#This Row],[ATA Nº/ANO]]), tabItens[[#This Row],[ATA Nº/ANO]] = ""),BE$2,BE$1)),0),0),0)</f>
        <v>0</v>
      </c>
      <c r="BF89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4" s="313">
        <f>SUMIF(Consumo!$C$3:$C$862,tabItens[[#This Row],[CÓDIGO]],Consumo!$E$3:$E$862)</f>
        <v>0</v>
      </c>
      <c r="BH894" s="314">
        <f>IF(AND(tabItens[[#This Row],[Pend]] &gt; 0,tabItens[[#This Row],[Consumo]] &lt;&gt; 0), tabItens[[#This Row],[Pend]] / tabItens[[#This Row],[Consumo]], 0 )</f>
        <v>0</v>
      </c>
      <c r="BI894" s="313"/>
      <c r="BJ894" s="313"/>
      <c r="BK894" s="315" t="s">
        <v>907</v>
      </c>
    </row>
    <row r="895" spans="1:63" x14ac:dyDescent="0.3">
      <c r="A895" s="336">
        <v>60973</v>
      </c>
      <c r="B895" s="277" t="s">
        <v>1395</v>
      </c>
      <c r="C895" s="337" t="s">
        <v>264</v>
      </c>
      <c r="D895" s="338">
        <v>9.0299999999999994</v>
      </c>
      <c r="E895" s="339"/>
      <c r="F895" s="339"/>
      <c r="G895" s="339" t="s">
        <v>892</v>
      </c>
      <c r="H895" s="281">
        <v>50</v>
      </c>
      <c r="I895" s="340">
        <v>103003</v>
      </c>
      <c r="J895" s="341">
        <v>9.0299999999999994</v>
      </c>
      <c r="K895" s="342">
        <v>63</v>
      </c>
      <c r="L895" s="285">
        <f>IF(tabItens[[#This Row],[Média]] &gt; 0, tabItens[[#This Row],[QTDE ATUAL]] / tabItens[[#This Row],[Média]],999.9)</f>
        <v>9.375</v>
      </c>
      <c r="M895" s="286">
        <v>0</v>
      </c>
      <c r="N895" s="287">
        <f>tabItens[[#This Row],[VALOR UNIT.]] * tabItens[[#This Row],[LC]]</f>
        <v>0</v>
      </c>
      <c r="O895" s="344"/>
      <c r="P895" s="289"/>
      <c r="Q895" s="345"/>
      <c r="R895" s="343"/>
      <c r="S895" s="346"/>
      <c r="T895" s="292">
        <f>ROUNDDOWN(IFERROR(tabItens[[#This Row],[ATA DT.VALID.]] - $D$1,0) / 30,0)</f>
        <v>-1507</v>
      </c>
      <c r="U895" s="277" t="s">
        <v>1244</v>
      </c>
      <c r="V895" s="293">
        <v>1</v>
      </c>
      <c r="W895" s="294" t="s">
        <v>2107</v>
      </c>
      <c r="X895" s="295">
        <v>83</v>
      </c>
      <c r="Y895" s="296">
        <v>3</v>
      </c>
      <c r="Z895" s="297"/>
      <c r="AA895" s="298"/>
      <c r="AB895" s="299"/>
      <c r="AC895" s="299"/>
      <c r="AD895" s="298"/>
      <c r="AE895" s="299"/>
      <c r="AF895" s="292"/>
      <c r="AG895" s="300" t="s">
        <v>904</v>
      </c>
      <c r="AH895" s="301"/>
      <c r="AI895" s="292">
        <v>22</v>
      </c>
      <c r="AJ895" s="301">
        <v>45203</v>
      </c>
      <c r="AK895" s="301" t="s">
        <v>892</v>
      </c>
      <c r="AL895" s="301">
        <v>45189</v>
      </c>
      <c r="AM895" s="346"/>
      <c r="AN895" s="339"/>
      <c r="AO895" s="302" t="str">
        <f>_xlfn.IFNA(IF(VLOOKUP(tabItens[[#This Row],[CÓDIGO]],tabExcluirDoEstoque[#Data],1,FALSE),"sim",""),"")</f>
        <v/>
      </c>
      <c r="AP895" s="303" t="str">
        <f ca="1">IF(OR(ISBLANK(tabItens[[#This Row],[ATA DT.VALID.]]),tabItens[[#This Row],[ATA DT.VALID.]]="",tabItens[[#This Row],[ATA DT.VALID.]]=" "),"",IF(TYPE(tabItens[[#This Row],[ATA DT.VALID.]])=1,ROUNDUP((tabItens[[#This Row],[ATA DT.VALID.]]-TODAY())/7,0),""))</f>
        <v/>
      </c>
      <c r="AQ895" s="304"/>
      <c r="AR895" s="305" t="str">
        <f>IF(ISBLANK(tabItens[[#This Row],[CÓDIGO]]),"",IFERROR(VLOOKUP(tabItens[[#This Row],[CÓDIGO]],Consumo!$C$3:$AC$862,26,FALSE),0))</f>
        <v>02.2023</v>
      </c>
      <c r="AS895" s="306">
        <f>SUMIF(Consumo!$C$3:$C$862,tabItens[[#This Row],[CÓDIGO]],Consumo!$N$3:$N$862) + SUMIF(Consumo!$C$3:$C$862,tabItens[[#This Row],[CÓDIGO]],Consumo!$O$3:$O$862) + SUMIF(Consumo!$C$3:$C$862,tabItens[[#This Row],[CÓDIGO]],Consumo!$P$3:$P$862) + SUMIF(Consumo!$C$3:$C$862,tabItens[[#This Row],[CÓDIGO]],Consumo!$Q$3:$Q$862)</f>
        <v>0</v>
      </c>
      <c r="AT895" s="306">
        <f>SUMIF(Consumo!$C$3:$C$862,tabItens[[#This Row],[CÓDIGO]],Consumo!$Z$3:$Z$862)</f>
        <v>68</v>
      </c>
      <c r="AU895" s="307">
        <f>SUMIF(Consumo!$C$3:$C$862,tabItens[[#This Row],[CÓDIGO]],Consumo!$AA$3:$AA$862)</f>
        <v>27</v>
      </c>
      <c r="AV895" s="308">
        <f>SUMIF(Consumo!$C$3:$C$862,tabItens[[#This Row],[CÓDIGO]],Consumo!$Y$3:$Y$862)</f>
        <v>5.333333333333333</v>
      </c>
      <c r="AW895" s="281">
        <f>tabItens[[#This Row],[QTDE ATUAL]] + tabItens[[#This Row],[RC QTDE]] + tabItens[[#This Row],[AF SALDO]] + tabItens[[#This Row],[Recentes]]</f>
        <v>50</v>
      </c>
      <c r="AX895" s="309">
        <v>2</v>
      </c>
      <c r="AY895" s="309">
        <v>4</v>
      </c>
      <c r="AZ895" s="309">
        <f>IF(ISBLANK(tabItens[[#This Row],[CÓDIGO]]),"",tabItens[[#This Row],[PontoMês]] * (AZ$2+tabItens[[#This Row],[PontoQtM]]))</f>
        <v>8</v>
      </c>
      <c r="BA895" s="308">
        <f>tabItens[[#This Row],[PontoPed]] - tabItens[[#This Row],[Saldo]] + (1/10)</f>
        <v>-41.9</v>
      </c>
      <c r="BB895" s="308">
        <f xml:space="preserve"> tabItens[[#This Row],[PontoMês]] * BB$2 - tabItens[[#This Row],[QTDE ATUAL]] - (1/10)</f>
        <v>-48.1</v>
      </c>
      <c r="BC895" s="310">
        <f>IF( tabItens[[#This Row],[PontoPed]]&gt;0, IF(tabItens[[#This Row],[PontoPed]]&lt;1, 1, IF( tabItens[[#This Row],[Saldo]]&gt;tabItens[[#This Row],[PontoPed]], 0, (tabItens[[#This Row],[PontoPed]]-tabItens[[#This Row],[Saldo]])/tabItens[[#This Row],[PontoPed]] ) ), 0 )</f>
        <v>0</v>
      </c>
      <c r="BD895" s="311">
        <f>ROUNDDOWN(IF( OR( AND(tabItens[[#This Row],[PontoPed]]&lt;tabItens[[#This Row],[Saldo]],tabItens[[#This Row],[Saldo]]&gt;0), tabItens[[#This Row],[PontoPed]]=0), 99, IF(AND(tabItens[[#This Row],[Saldo]]=0,tabItens[[#This Row],[PontoPed]]&gt;0), 0, (1-tabItens[[#This Row],[PctAb]])*10 ) ),0)</f>
        <v>99</v>
      </c>
      <c r="BE895" s="312">
        <f>MAX(ROUNDDOWN( IF(tabItens[[#This Row],[Abaixo]] &gt; 0,   tabItens[[#This Row],[Abaixo]] + (tabItens[[#This Row],[PontoMês]] * IF( OR( ISBLANK(tabItens[[#This Row],[ATA Nº/ANO]]), tabItens[[#This Row],[ATA Nº/ANO]] = ""),BE$2,BE$1)),0),0),0)</f>
        <v>0</v>
      </c>
      <c r="BF89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5" s="313">
        <f>SUMIF(Consumo!$C$3:$C$862,tabItens[[#This Row],[CÓDIGO]],Consumo!$E$3:$E$862)</f>
        <v>5</v>
      </c>
      <c r="BH895" s="314">
        <f>IF(AND(tabItens[[#This Row],[Pend]] &gt; 0,tabItens[[#This Row],[Consumo]] &lt;&gt; 0), tabItens[[#This Row],[Pend]] / tabItens[[#This Row],[Consumo]], 0 )</f>
        <v>7.3529411764705885E-2</v>
      </c>
      <c r="BI895" s="313"/>
      <c r="BJ895" s="313"/>
      <c r="BK895" s="315" t="s">
        <v>907</v>
      </c>
    </row>
    <row r="896" spans="1:63" x14ac:dyDescent="0.3">
      <c r="A896" s="336">
        <v>64634</v>
      </c>
      <c r="B896" s="277" t="s">
        <v>1424</v>
      </c>
      <c r="C896" s="337" t="s">
        <v>264</v>
      </c>
      <c r="D896" s="338">
        <v>3</v>
      </c>
      <c r="E896" s="339"/>
      <c r="F896" s="339"/>
      <c r="G896" s="339" t="s">
        <v>892</v>
      </c>
      <c r="H896" s="281">
        <v>89</v>
      </c>
      <c r="I896" s="340">
        <v>103003</v>
      </c>
      <c r="J896" s="341">
        <v>3</v>
      </c>
      <c r="K896" s="342"/>
      <c r="L896" s="285">
        <f>IF(tabItens[[#This Row],[Média]] &gt; 0, tabItens[[#This Row],[QTDE ATUAL]] / tabItens[[#This Row],[Média]],999.9)</f>
        <v>999.9</v>
      </c>
      <c r="M896" s="286">
        <v>0</v>
      </c>
      <c r="N896" s="287">
        <f>tabItens[[#This Row],[VALOR UNIT.]] * tabItens[[#This Row],[LC]]</f>
        <v>0</v>
      </c>
      <c r="O896" s="344"/>
      <c r="P896" s="289"/>
      <c r="Q896" s="345"/>
      <c r="R896" s="343"/>
      <c r="S896" s="346"/>
      <c r="T896" s="292">
        <f>ROUNDDOWN(IFERROR(tabItens[[#This Row],[ATA DT.VALID.]] - $D$1,0) / 30,0)</f>
        <v>-1507</v>
      </c>
      <c r="U896" s="277" t="s">
        <v>1425</v>
      </c>
      <c r="V896" s="293">
        <v>1</v>
      </c>
      <c r="W896" s="294" t="s">
        <v>2106</v>
      </c>
      <c r="X896" s="295">
        <v>83</v>
      </c>
      <c r="Y896" s="296">
        <v>10</v>
      </c>
      <c r="Z896" s="297"/>
      <c r="AA896" s="298"/>
      <c r="AB896" s="299"/>
      <c r="AC896" s="299"/>
      <c r="AD896" s="298"/>
      <c r="AE896" s="299"/>
      <c r="AF896" s="292"/>
      <c r="AG896" s="300" t="s">
        <v>904</v>
      </c>
      <c r="AH896" s="301"/>
      <c r="AI896" s="292">
        <v>0</v>
      </c>
      <c r="AJ896" s="301">
        <v>44162</v>
      </c>
      <c r="AK896" s="301" t="s">
        <v>892</v>
      </c>
      <c r="AL896" s="301">
        <v>44029</v>
      </c>
      <c r="AM896" s="346"/>
      <c r="AN896" s="339"/>
      <c r="AO896" s="302" t="str">
        <f>_xlfn.IFNA(IF(VLOOKUP(tabItens[[#This Row],[CÓDIGO]],tabExcluirDoEstoque[#Data],1,FALSE),"sim",""),"")</f>
        <v/>
      </c>
      <c r="AP896" s="303" t="str">
        <f ca="1">IF(OR(ISBLANK(tabItens[[#This Row],[ATA DT.VALID.]]),tabItens[[#This Row],[ATA DT.VALID.]]="",tabItens[[#This Row],[ATA DT.VALID.]]=" "),"",IF(TYPE(tabItens[[#This Row],[ATA DT.VALID.]])=1,ROUNDUP((tabItens[[#This Row],[ATA DT.VALID.]]-TODAY())/7,0),""))</f>
        <v/>
      </c>
      <c r="AQ896" s="304"/>
      <c r="AR896" s="305">
        <f>IF(ISBLANK(tabItens[[#This Row],[CÓDIGO]]),"",IFERROR(VLOOKUP(tabItens[[#This Row],[CÓDIGO]],Consumo!$C$3:$AC$862,26,FALSE),0))</f>
        <v>0</v>
      </c>
      <c r="AS896" s="306">
        <f>SUMIF(Consumo!$C$3:$C$862,tabItens[[#This Row],[CÓDIGO]],Consumo!$N$3:$N$862) + SUMIF(Consumo!$C$3:$C$862,tabItens[[#This Row],[CÓDIGO]],Consumo!$O$3:$O$862) + SUMIF(Consumo!$C$3:$C$862,tabItens[[#This Row],[CÓDIGO]],Consumo!$P$3:$P$862) + SUMIF(Consumo!$C$3:$C$862,tabItens[[#This Row],[CÓDIGO]],Consumo!$Q$3:$Q$862)</f>
        <v>0</v>
      </c>
      <c r="AT896" s="306">
        <f>SUMIF(Consumo!$C$3:$C$862,tabItens[[#This Row],[CÓDIGO]],Consumo!$Z$3:$Z$862)</f>
        <v>0</v>
      </c>
      <c r="AU896" s="307">
        <f>SUMIF(Consumo!$C$3:$C$862,tabItens[[#This Row],[CÓDIGO]],Consumo!$AA$3:$AA$862)</f>
        <v>0</v>
      </c>
      <c r="AV896" s="308">
        <f>SUMIF(Consumo!$C$3:$C$862,tabItens[[#This Row],[CÓDIGO]],Consumo!$Y$3:$Y$862)</f>
        <v>0</v>
      </c>
      <c r="AW896" s="281">
        <f>tabItens[[#This Row],[QTDE ATUAL]] + tabItens[[#This Row],[RC QTDE]] + tabItens[[#This Row],[AF SALDO]] + tabItens[[#This Row],[Recentes]]</f>
        <v>89</v>
      </c>
      <c r="AX896" s="309">
        <v>1</v>
      </c>
      <c r="AY896" s="309">
        <v>4</v>
      </c>
      <c r="AZ896" s="309">
        <f>IF(ISBLANK(tabItens[[#This Row],[CÓDIGO]]),"",tabItens[[#This Row],[PontoMês]] * (AZ$2+tabItens[[#This Row],[PontoQtM]]))</f>
        <v>4</v>
      </c>
      <c r="BA896" s="308">
        <f>tabItens[[#This Row],[PontoPed]] - tabItens[[#This Row],[Saldo]] + (1/10)</f>
        <v>-84.9</v>
      </c>
      <c r="BB896" s="308">
        <f xml:space="preserve"> tabItens[[#This Row],[PontoMês]] * BB$2 - tabItens[[#This Row],[QTDE ATUAL]] - (1/10)</f>
        <v>-88.1</v>
      </c>
      <c r="BC896" s="310">
        <f>IF( tabItens[[#This Row],[PontoPed]]&gt;0, IF(tabItens[[#This Row],[PontoPed]]&lt;1, 1, IF( tabItens[[#This Row],[Saldo]]&gt;tabItens[[#This Row],[PontoPed]], 0, (tabItens[[#This Row],[PontoPed]]-tabItens[[#This Row],[Saldo]])/tabItens[[#This Row],[PontoPed]] ) ), 0 )</f>
        <v>0</v>
      </c>
      <c r="BD896" s="311">
        <f>ROUNDDOWN(IF( OR( AND(tabItens[[#This Row],[PontoPed]]&lt;tabItens[[#This Row],[Saldo]],tabItens[[#This Row],[Saldo]]&gt;0), tabItens[[#This Row],[PontoPed]]=0), 99, IF(AND(tabItens[[#This Row],[Saldo]]=0,tabItens[[#This Row],[PontoPed]]&gt;0), 0, (1-tabItens[[#This Row],[PctAb]])*10 ) ),0)</f>
        <v>99</v>
      </c>
      <c r="BE896" s="312">
        <f>MAX(ROUNDDOWN( IF(tabItens[[#This Row],[Abaixo]] &gt; 0,   tabItens[[#This Row],[Abaixo]] + (tabItens[[#This Row],[PontoMês]] * IF( OR( ISBLANK(tabItens[[#This Row],[ATA Nº/ANO]]), tabItens[[#This Row],[ATA Nº/ANO]] = ""),BE$2,BE$1)),0),0),0)</f>
        <v>0</v>
      </c>
      <c r="BF89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6" s="313">
        <f>SUMIF(Consumo!$C$3:$C$862,tabItens[[#This Row],[CÓDIGO]],Consumo!$E$3:$E$862)</f>
        <v>0</v>
      </c>
      <c r="BH896" s="314">
        <f>IF(AND(tabItens[[#This Row],[Pend]] &gt; 0,tabItens[[#This Row],[Consumo]] &lt;&gt; 0), tabItens[[#This Row],[Pend]] / tabItens[[#This Row],[Consumo]], 0 )</f>
        <v>0</v>
      </c>
      <c r="BI896" s="313"/>
      <c r="BJ896" s="313"/>
      <c r="BK896" s="315" t="s">
        <v>907</v>
      </c>
    </row>
    <row r="897" spans="1:63" x14ac:dyDescent="0.3">
      <c r="A897" s="336">
        <v>126345</v>
      </c>
      <c r="B897" s="277" t="s">
        <v>1815</v>
      </c>
      <c r="C897" s="337" t="s">
        <v>1711</v>
      </c>
      <c r="D897" s="338">
        <v>2.79</v>
      </c>
      <c r="E897" s="339"/>
      <c r="F897" s="339"/>
      <c r="G897" s="339" t="s">
        <v>892</v>
      </c>
      <c r="H897" s="281">
        <v>300</v>
      </c>
      <c r="I897" s="340">
        <v>103003</v>
      </c>
      <c r="J897" s="341">
        <v>2.79</v>
      </c>
      <c r="K897" s="342">
        <v>42</v>
      </c>
      <c r="L897" s="285">
        <f>IF(tabItens[[#This Row],[Média]] &gt; 0, tabItens[[#This Row],[QTDE ATUAL]] / tabItens[[#This Row],[Média]],999.9)</f>
        <v>67.924528301886781</v>
      </c>
      <c r="M897" s="286">
        <v>0</v>
      </c>
      <c r="N897" s="287">
        <f>tabItens[[#This Row],[VALOR UNIT.]] * tabItens[[#This Row],[LC]]</f>
        <v>0</v>
      </c>
      <c r="O897" s="344"/>
      <c r="P897" s="289"/>
      <c r="Q897" s="345"/>
      <c r="R897" s="343"/>
      <c r="S897" s="346"/>
      <c r="T897" s="292">
        <f>ROUNDDOWN(IFERROR(tabItens[[#This Row],[ATA DT.VALID.]] - $D$1,0) / 30,0)</f>
        <v>-1507</v>
      </c>
      <c r="U897" s="277" t="s">
        <v>1816</v>
      </c>
      <c r="V897" s="293">
        <v>1</v>
      </c>
      <c r="W897" s="294" t="s">
        <v>2110</v>
      </c>
      <c r="X897" s="295">
        <v>89</v>
      </c>
      <c r="Y897" s="296">
        <v>7</v>
      </c>
      <c r="Z897" s="297"/>
      <c r="AA897" s="298"/>
      <c r="AB897" s="299"/>
      <c r="AC897" s="299"/>
      <c r="AD897" s="298"/>
      <c r="AE897" s="299"/>
      <c r="AF897" s="292"/>
      <c r="AG897" s="300" t="s">
        <v>904</v>
      </c>
      <c r="AH897" s="301"/>
      <c r="AI897" s="292">
        <v>18</v>
      </c>
      <c r="AJ897" s="301">
        <v>44085</v>
      </c>
      <c r="AK897" s="301">
        <v>41543</v>
      </c>
      <c r="AL897" s="301">
        <v>44082</v>
      </c>
      <c r="AM897" s="346"/>
      <c r="AN897" s="339"/>
      <c r="AO897" s="302" t="str">
        <f>_xlfn.IFNA(IF(VLOOKUP(tabItens[[#This Row],[CÓDIGO]],tabExcluirDoEstoque[#Data],1,FALSE),"sim",""),"")</f>
        <v/>
      </c>
      <c r="AP897" s="303" t="str">
        <f ca="1">IF(OR(ISBLANK(tabItens[[#This Row],[ATA DT.VALID.]]),tabItens[[#This Row],[ATA DT.VALID.]]="",tabItens[[#This Row],[ATA DT.VALID.]]=" "),"",IF(TYPE(tabItens[[#This Row],[ATA DT.VALID.]])=1,ROUNDUP((tabItens[[#This Row],[ATA DT.VALID.]]-TODAY())/7,0),""))</f>
        <v/>
      </c>
      <c r="AQ897" s="304"/>
      <c r="AR897" s="305" t="str">
        <f>IF(ISBLANK(tabItens[[#This Row],[CÓDIGO]]),"",IFERROR(VLOOKUP(tabItens[[#This Row],[CÓDIGO]],Consumo!$C$3:$AC$862,26,FALSE),0))</f>
        <v>09.2023</v>
      </c>
      <c r="AS897" s="306">
        <f>SUMIF(Consumo!$C$3:$C$862,tabItens[[#This Row],[CÓDIGO]],Consumo!$N$3:$N$862) + SUMIF(Consumo!$C$3:$C$862,tabItens[[#This Row],[CÓDIGO]],Consumo!$O$3:$O$862) + SUMIF(Consumo!$C$3:$C$862,tabItens[[#This Row],[CÓDIGO]],Consumo!$P$3:$P$862) + SUMIF(Consumo!$C$3:$C$862,tabItens[[#This Row],[CÓDIGO]],Consumo!$Q$3:$Q$862)</f>
        <v>15</v>
      </c>
      <c r="AT897" s="306">
        <f>SUMIF(Consumo!$C$3:$C$862,tabItens[[#This Row],[CÓDIGO]],Consumo!$Z$3:$Z$862)</f>
        <v>53</v>
      </c>
      <c r="AU897" s="307">
        <f>SUMIF(Consumo!$C$3:$C$862,tabItens[[#This Row],[CÓDIGO]],Consumo!$AA$3:$AA$862)</f>
        <v>10</v>
      </c>
      <c r="AV897" s="308">
        <f>SUMIF(Consumo!$C$3:$C$862,tabItens[[#This Row],[CÓDIGO]],Consumo!$Y$3:$Y$862)</f>
        <v>4.416666666666667</v>
      </c>
      <c r="AW897" s="281">
        <f>tabItens[[#This Row],[QTDE ATUAL]] + tabItens[[#This Row],[RC QTDE]] + tabItens[[#This Row],[AF SALDO]] + tabItens[[#This Row],[Recentes]]</f>
        <v>300</v>
      </c>
      <c r="AX897" s="309">
        <v>40</v>
      </c>
      <c r="AY897" s="309">
        <v>4</v>
      </c>
      <c r="AZ897" s="309">
        <f>IF(ISBLANK(tabItens[[#This Row],[CÓDIGO]]),"",tabItens[[#This Row],[PontoMês]] * (AZ$2+tabItens[[#This Row],[PontoQtM]]))</f>
        <v>160</v>
      </c>
      <c r="BA897" s="308">
        <f>tabItens[[#This Row],[PontoPed]] - tabItens[[#This Row],[Saldo]] + (1/10)</f>
        <v>-139.9</v>
      </c>
      <c r="BB897" s="308">
        <f xml:space="preserve"> tabItens[[#This Row],[PontoMês]] * BB$2 - tabItens[[#This Row],[QTDE ATUAL]] - (1/10)</f>
        <v>-260.10000000000002</v>
      </c>
      <c r="BC897" s="310">
        <f>IF( tabItens[[#This Row],[PontoPed]]&gt;0, IF(tabItens[[#This Row],[PontoPed]]&lt;1, 1, IF( tabItens[[#This Row],[Saldo]]&gt;tabItens[[#This Row],[PontoPed]], 0, (tabItens[[#This Row],[PontoPed]]-tabItens[[#This Row],[Saldo]])/tabItens[[#This Row],[PontoPed]] ) ), 0 )</f>
        <v>0</v>
      </c>
      <c r="BD897" s="311">
        <f>ROUNDDOWN(IF( OR( AND(tabItens[[#This Row],[PontoPed]]&lt;tabItens[[#This Row],[Saldo]],tabItens[[#This Row],[Saldo]]&gt;0), tabItens[[#This Row],[PontoPed]]=0), 99, IF(AND(tabItens[[#This Row],[Saldo]]=0,tabItens[[#This Row],[PontoPed]]&gt;0), 0, (1-tabItens[[#This Row],[PctAb]])*10 ) ),0)</f>
        <v>99</v>
      </c>
      <c r="BE897" s="312">
        <f>MAX(ROUNDDOWN( IF(tabItens[[#This Row],[Abaixo]] &gt; 0,   tabItens[[#This Row],[Abaixo]] + (tabItens[[#This Row],[PontoMês]] * IF( OR( ISBLANK(tabItens[[#This Row],[ATA Nº/ANO]]), tabItens[[#This Row],[ATA Nº/ANO]] = ""),BE$2,BE$1)),0),0),0)</f>
        <v>0</v>
      </c>
      <c r="BF89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7" s="313">
        <f>SUMIF(Consumo!$C$3:$C$862,tabItens[[#This Row],[CÓDIGO]],Consumo!$E$3:$E$862)</f>
        <v>0</v>
      </c>
      <c r="BH897" s="314">
        <f>IF(AND(tabItens[[#This Row],[Pend]] &gt; 0,tabItens[[#This Row],[Consumo]] &lt;&gt; 0), tabItens[[#This Row],[Pend]] / tabItens[[#This Row],[Consumo]], 0 )</f>
        <v>0</v>
      </c>
      <c r="BI897" s="313"/>
      <c r="BJ897" s="313"/>
      <c r="BK897" s="315" t="s">
        <v>907</v>
      </c>
    </row>
    <row r="898" spans="1:63" x14ac:dyDescent="0.3">
      <c r="A898" s="336">
        <v>36399</v>
      </c>
      <c r="B898" s="277" t="s">
        <v>1306</v>
      </c>
      <c r="C898" s="337" t="s">
        <v>264</v>
      </c>
      <c r="D898" s="338">
        <v>5.7</v>
      </c>
      <c r="E898" s="339"/>
      <c r="F898" s="339"/>
      <c r="G898" s="339" t="s">
        <v>892</v>
      </c>
      <c r="H898" s="281">
        <v>143</v>
      </c>
      <c r="I898" s="340">
        <v>103003</v>
      </c>
      <c r="J898" s="341">
        <v>5.7</v>
      </c>
      <c r="K898" s="342">
        <v>40</v>
      </c>
      <c r="L898" s="285">
        <f>IF(tabItens[[#This Row],[Média]] &gt; 0, tabItens[[#This Row],[QTDE ATUAL]] / tabItens[[#This Row],[Média]],999.9)</f>
        <v>47.666666666666664</v>
      </c>
      <c r="M898" s="286">
        <v>0</v>
      </c>
      <c r="N898" s="287">
        <f>tabItens[[#This Row],[VALOR UNIT.]] * tabItens[[#This Row],[LC]]</f>
        <v>0</v>
      </c>
      <c r="O898" s="344"/>
      <c r="P898" s="289"/>
      <c r="Q898" s="345"/>
      <c r="R898" s="343"/>
      <c r="S898" s="346"/>
      <c r="T898" s="292">
        <f>ROUNDDOWN(IFERROR(tabItens[[#This Row],[ATA DT.VALID.]] - $D$1,0) / 30,0)</f>
        <v>-1507</v>
      </c>
      <c r="U898" s="277" t="s">
        <v>1307</v>
      </c>
      <c r="V898" s="293">
        <v>1</v>
      </c>
      <c r="W898" s="294" t="s">
        <v>2110</v>
      </c>
      <c r="X898" s="295">
        <v>89</v>
      </c>
      <c r="Y898" s="296">
        <v>12</v>
      </c>
      <c r="Z898" s="297"/>
      <c r="AA898" s="298"/>
      <c r="AB898" s="299"/>
      <c r="AC898" s="299"/>
      <c r="AD898" s="298"/>
      <c r="AE898" s="299"/>
      <c r="AF898" s="292"/>
      <c r="AG898" s="300" t="s">
        <v>904</v>
      </c>
      <c r="AH898" s="301"/>
      <c r="AI898" s="292">
        <v>14</v>
      </c>
      <c r="AJ898" s="301">
        <v>44406</v>
      </c>
      <c r="AK898" s="301" t="s">
        <v>892</v>
      </c>
      <c r="AL898" s="301">
        <v>44392</v>
      </c>
      <c r="AM898" s="346"/>
      <c r="AN898" s="339"/>
      <c r="AO898" s="302" t="str">
        <f>_xlfn.IFNA(IF(VLOOKUP(tabItens[[#This Row],[CÓDIGO]],tabExcluirDoEstoque[#Data],1,FALSE),"sim",""),"")</f>
        <v/>
      </c>
      <c r="AP898" s="303" t="str">
        <f ca="1">IF(OR(ISBLANK(tabItens[[#This Row],[ATA DT.VALID.]]),tabItens[[#This Row],[ATA DT.VALID.]]="",tabItens[[#This Row],[ATA DT.VALID.]]=" "),"",IF(TYPE(tabItens[[#This Row],[ATA DT.VALID.]])=1,ROUNDUP((tabItens[[#This Row],[ATA DT.VALID.]]-TODAY())/7,0),""))</f>
        <v/>
      </c>
      <c r="AQ898" s="304"/>
      <c r="AR898" s="305" t="str">
        <f>IF(ISBLANK(tabItens[[#This Row],[CÓDIGO]]),"",IFERROR(VLOOKUP(tabItens[[#This Row],[CÓDIGO]],Consumo!$C$3:$AC$862,26,FALSE),0))</f>
        <v>05.2023</v>
      </c>
      <c r="AS898" s="306">
        <f>SUMIF(Consumo!$C$3:$C$862,tabItens[[#This Row],[CÓDIGO]],Consumo!$N$3:$N$862) + SUMIF(Consumo!$C$3:$C$862,tabItens[[#This Row],[CÓDIGO]],Consumo!$O$3:$O$862) + SUMIF(Consumo!$C$3:$C$862,tabItens[[#This Row],[CÓDIGO]],Consumo!$P$3:$P$862) + SUMIF(Consumo!$C$3:$C$862,tabItens[[#This Row],[CÓDIGO]],Consumo!$Q$3:$Q$862)</f>
        <v>0</v>
      </c>
      <c r="AT898" s="306">
        <f>SUMIF(Consumo!$C$3:$C$862,tabItens[[#This Row],[CÓDIGO]],Consumo!$Z$3:$Z$862)</f>
        <v>40</v>
      </c>
      <c r="AU898" s="307">
        <f>SUMIF(Consumo!$C$3:$C$862,tabItens[[#This Row],[CÓDIGO]],Consumo!$AA$3:$AA$862)</f>
        <v>20</v>
      </c>
      <c r="AV898" s="308">
        <f>SUMIF(Consumo!$C$3:$C$862,tabItens[[#This Row],[CÓDIGO]],Consumo!$Y$3:$Y$862)</f>
        <v>3</v>
      </c>
      <c r="AW898" s="281">
        <f>tabItens[[#This Row],[QTDE ATUAL]] + tabItens[[#This Row],[RC QTDE]] + tabItens[[#This Row],[AF SALDO]] + tabItens[[#This Row],[Recentes]]</f>
        <v>143</v>
      </c>
      <c r="AX898" s="309">
        <v>3</v>
      </c>
      <c r="AY898" s="309">
        <v>4</v>
      </c>
      <c r="AZ898" s="309">
        <f>IF(ISBLANK(tabItens[[#This Row],[CÓDIGO]]),"",tabItens[[#This Row],[PontoMês]] * (AZ$2+tabItens[[#This Row],[PontoQtM]]))</f>
        <v>12</v>
      </c>
      <c r="BA898" s="308">
        <f>tabItens[[#This Row],[PontoPed]] - tabItens[[#This Row],[Saldo]] + (1/10)</f>
        <v>-130.9</v>
      </c>
      <c r="BB898" s="308">
        <f xml:space="preserve"> tabItens[[#This Row],[PontoMês]] * BB$2 - tabItens[[#This Row],[QTDE ATUAL]] - (1/10)</f>
        <v>-140.1</v>
      </c>
      <c r="BC898" s="310">
        <f>IF( tabItens[[#This Row],[PontoPed]]&gt;0, IF(tabItens[[#This Row],[PontoPed]]&lt;1, 1, IF( tabItens[[#This Row],[Saldo]]&gt;tabItens[[#This Row],[PontoPed]], 0, (tabItens[[#This Row],[PontoPed]]-tabItens[[#This Row],[Saldo]])/tabItens[[#This Row],[PontoPed]] ) ), 0 )</f>
        <v>0</v>
      </c>
      <c r="BD898" s="311">
        <f>ROUNDDOWN(IF( OR( AND(tabItens[[#This Row],[PontoPed]]&lt;tabItens[[#This Row],[Saldo]],tabItens[[#This Row],[Saldo]]&gt;0), tabItens[[#This Row],[PontoPed]]=0), 99, IF(AND(tabItens[[#This Row],[Saldo]]=0,tabItens[[#This Row],[PontoPed]]&gt;0), 0, (1-tabItens[[#This Row],[PctAb]])*10 ) ),0)</f>
        <v>99</v>
      </c>
      <c r="BE898" s="312">
        <f>MAX(ROUNDDOWN( IF(tabItens[[#This Row],[Abaixo]] &gt; 0,   tabItens[[#This Row],[Abaixo]] + (tabItens[[#This Row],[PontoMês]] * IF( OR( ISBLANK(tabItens[[#This Row],[ATA Nº/ANO]]), tabItens[[#This Row],[ATA Nº/ANO]] = ""),BE$2,BE$1)),0),0),0)</f>
        <v>0</v>
      </c>
      <c r="BF89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8" s="313">
        <f>SUMIF(Consumo!$C$3:$C$862,tabItens[[#This Row],[CÓDIGO]],Consumo!$E$3:$E$862)</f>
        <v>0</v>
      </c>
      <c r="BH898" s="314">
        <f>IF(AND(tabItens[[#This Row],[Pend]] &gt; 0,tabItens[[#This Row],[Consumo]] &lt;&gt; 0), tabItens[[#This Row],[Pend]] / tabItens[[#This Row],[Consumo]], 0 )</f>
        <v>0</v>
      </c>
      <c r="BI898" s="313"/>
      <c r="BJ898" s="313"/>
      <c r="BK898" s="315" t="s">
        <v>907</v>
      </c>
    </row>
    <row r="899" spans="1:63" x14ac:dyDescent="0.3">
      <c r="A899" s="336">
        <v>71874</v>
      </c>
      <c r="B899" s="277" t="s">
        <v>1444</v>
      </c>
      <c r="C899" s="337" t="s">
        <v>264</v>
      </c>
      <c r="D899" s="338">
        <v>1.7</v>
      </c>
      <c r="E899" s="339"/>
      <c r="F899" s="339"/>
      <c r="G899" s="339" t="s">
        <v>892</v>
      </c>
      <c r="H899" s="281">
        <v>126</v>
      </c>
      <c r="I899" s="340">
        <v>103003</v>
      </c>
      <c r="J899" s="341">
        <v>1.7</v>
      </c>
      <c r="K899" s="342">
        <v>5</v>
      </c>
      <c r="L899" s="285">
        <f>IF(tabItens[[#This Row],[Média]] &gt; 0, tabItens[[#This Row],[QTDE ATUAL]] / tabItens[[#This Row],[Média]],999.9)</f>
        <v>504</v>
      </c>
      <c r="M899" s="286">
        <v>0</v>
      </c>
      <c r="N899" s="287">
        <f>tabItens[[#This Row],[VALOR UNIT.]] * tabItens[[#This Row],[LC]]</f>
        <v>0</v>
      </c>
      <c r="O899" s="344"/>
      <c r="P899" s="289"/>
      <c r="Q899" s="345"/>
      <c r="R899" s="343"/>
      <c r="S899" s="346"/>
      <c r="T899" s="292">
        <f>ROUNDDOWN(IFERROR(tabItens[[#This Row],[ATA DT.VALID.]] - $D$1,0) / 30,0)</f>
        <v>-1507</v>
      </c>
      <c r="U899" s="277" t="s">
        <v>1307</v>
      </c>
      <c r="V899" s="293">
        <v>1</v>
      </c>
      <c r="W899" s="294" t="s">
        <v>2110</v>
      </c>
      <c r="X899" s="295">
        <v>89</v>
      </c>
      <c r="Y899" s="296">
        <v>12</v>
      </c>
      <c r="Z899" s="297"/>
      <c r="AA899" s="298"/>
      <c r="AB899" s="299"/>
      <c r="AC899" s="299"/>
      <c r="AD899" s="298"/>
      <c r="AE899" s="299"/>
      <c r="AF899" s="292"/>
      <c r="AG899" s="300" t="s">
        <v>904</v>
      </c>
      <c r="AH899" s="301"/>
      <c r="AI899" s="292">
        <v>2</v>
      </c>
      <c r="AJ899" s="301" t="s">
        <v>892</v>
      </c>
      <c r="AK899" s="301" t="s">
        <v>892</v>
      </c>
      <c r="AL899" s="301">
        <v>41570</v>
      </c>
      <c r="AM899" s="346"/>
      <c r="AN899" s="339"/>
      <c r="AO899" s="302" t="str">
        <f>_xlfn.IFNA(IF(VLOOKUP(tabItens[[#This Row],[CÓDIGO]],tabExcluirDoEstoque[#Data],1,FALSE),"sim",""),"")</f>
        <v/>
      </c>
      <c r="AP899" s="303" t="str">
        <f ca="1">IF(OR(ISBLANK(tabItens[[#This Row],[ATA DT.VALID.]]),tabItens[[#This Row],[ATA DT.VALID.]]="",tabItens[[#This Row],[ATA DT.VALID.]]=" "),"",IF(TYPE(tabItens[[#This Row],[ATA DT.VALID.]])=1,ROUNDUP((tabItens[[#This Row],[ATA DT.VALID.]]-TODAY())/7,0),""))</f>
        <v/>
      </c>
      <c r="AQ899" s="304"/>
      <c r="AR899" s="305" t="str">
        <f>IF(ISBLANK(tabItens[[#This Row],[CÓDIGO]]),"",IFERROR(VLOOKUP(tabItens[[#This Row],[CÓDIGO]],Consumo!$C$3:$AC$862,26,FALSE),0))</f>
        <v>05.2023</v>
      </c>
      <c r="AS899" s="306">
        <f>SUMIF(Consumo!$C$3:$C$862,tabItens[[#This Row],[CÓDIGO]],Consumo!$N$3:$N$862) + SUMIF(Consumo!$C$3:$C$862,tabItens[[#This Row],[CÓDIGO]],Consumo!$O$3:$O$862) + SUMIF(Consumo!$C$3:$C$862,tabItens[[#This Row],[CÓDIGO]],Consumo!$P$3:$P$862) + SUMIF(Consumo!$C$3:$C$862,tabItens[[#This Row],[CÓDIGO]],Consumo!$Q$3:$Q$862)</f>
        <v>0</v>
      </c>
      <c r="AT899" s="306">
        <f>SUMIF(Consumo!$C$3:$C$862,tabItens[[#This Row],[CÓDIGO]],Consumo!$Z$3:$Z$862)</f>
        <v>5</v>
      </c>
      <c r="AU899" s="307">
        <f>SUMIF(Consumo!$C$3:$C$862,tabItens[[#This Row],[CÓDIGO]],Consumo!$AA$3:$AA$862)</f>
        <v>5</v>
      </c>
      <c r="AV899" s="308">
        <f>SUMIF(Consumo!$C$3:$C$862,tabItens[[#This Row],[CÓDIGO]],Consumo!$Y$3:$Y$862)</f>
        <v>0.25</v>
      </c>
      <c r="AW899" s="281">
        <f>tabItens[[#This Row],[QTDE ATUAL]] + tabItens[[#This Row],[RC QTDE]] + tabItens[[#This Row],[AF SALDO]] + tabItens[[#This Row],[Recentes]]</f>
        <v>126</v>
      </c>
      <c r="AX899" s="309">
        <v>0</v>
      </c>
      <c r="AY899" s="309">
        <v>4</v>
      </c>
      <c r="AZ899" s="309">
        <f>IF(ISBLANK(tabItens[[#This Row],[CÓDIGO]]),"",tabItens[[#This Row],[PontoMês]] * (AZ$2+tabItens[[#This Row],[PontoQtM]]))</f>
        <v>0</v>
      </c>
      <c r="BA899" s="308">
        <f>tabItens[[#This Row],[PontoPed]] - tabItens[[#This Row],[Saldo]] + (1/10)</f>
        <v>-125.9</v>
      </c>
      <c r="BB899" s="308">
        <f xml:space="preserve"> tabItens[[#This Row],[PontoMês]] * BB$2 - tabItens[[#This Row],[QTDE ATUAL]] - (1/10)</f>
        <v>-126.1</v>
      </c>
      <c r="BC899" s="310">
        <f>IF( tabItens[[#This Row],[PontoPed]]&gt;0, IF(tabItens[[#This Row],[PontoPed]]&lt;1, 1, IF( tabItens[[#This Row],[Saldo]]&gt;tabItens[[#This Row],[PontoPed]], 0, (tabItens[[#This Row],[PontoPed]]-tabItens[[#This Row],[Saldo]])/tabItens[[#This Row],[PontoPed]] ) ), 0 )</f>
        <v>0</v>
      </c>
      <c r="BD899" s="311">
        <f>ROUNDDOWN(IF( OR( AND(tabItens[[#This Row],[PontoPed]]&lt;tabItens[[#This Row],[Saldo]],tabItens[[#This Row],[Saldo]]&gt;0), tabItens[[#This Row],[PontoPed]]=0), 99, IF(AND(tabItens[[#This Row],[Saldo]]=0,tabItens[[#This Row],[PontoPed]]&gt;0), 0, (1-tabItens[[#This Row],[PctAb]])*10 ) ),0)</f>
        <v>99</v>
      </c>
      <c r="BE899" s="312">
        <f>MAX(ROUNDDOWN( IF(tabItens[[#This Row],[Abaixo]] &gt; 0,   tabItens[[#This Row],[Abaixo]] + (tabItens[[#This Row],[PontoMês]] * IF( OR( ISBLANK(tabItens[[#This Row],[ATA Nº/ANO]]), tabItens[[#This Row],[ATA Nº/ANO]] = ""),BE$2,BE$1)),0),0),0)</f>
        <v>0</v>
      </c>
      <c r="BF89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899" s="313">
        <f>SUMIF(Consumo!$C$3:$C$862,tabItens[[#This Row],[CÓDIGO]],Consumo!$E$3:$E$862)</f>
        <v>0</v>
      </c>
      <c r="BH899" s="314">
        <f>IF(AND(tabItens[[#This Row],[Pend]] &gt; 0,tabItens[[#This Row],[Consumo]] &lt;&gt; 0), tabItens[[#This Row],[Pend]] / tabItens[[#This Row],[Consumo]], 0 )</f>
        <v>0</v>
      </c>
      <c r="BI899" s="313"/>
      <c r="BJ899" s="313"/>
      <c r="BK899" s="315" t="s">
        <v>907</v>
      </c>
    </row>
    <row r="900" spans="1:63" x14ac:dyDescent="0.3">
      <c r="A900" s="336">
        <v>118244</v>
      </c>
      <c r="B900" s="277" t="s">
        <v>1768</v>
      </c>
      <c r="C900" s="337" t="s">
        <v>264</v>
      </c>
      <c r="D900" s="338">
        <v>5.99</v>
      </c>
      <c r="E900" s="339"/>
      <c r="F900" s="339"/>
      <c r="G900" s="339" t="s">
        <v>892</v>
      </c>
      <c r="H900" s="281">
        <v>173</v>
      </c>
      <c r="I900" s="340">
        <v>103003</v>
      </c>
      <c r="J900" s="341">
        <v>5.99</v>
      </c>
      <c r="K900" s="342">
        <v>5</v>
      </c>
      <c r="L900" s="285">
        <f>IF(tabItens[[#This Row],[Média]] &gt; 0, tabItens[[#This Row],[QTDE ATUAL]] / tabItens[[#This Row],[Média]],999.9)</f>
        <v>692</v>
      </c>
      <c r="M900" s="286">
        <v>0</v>
      </c>
      <c r="N900" s="287">
        <f>tabItens[[#This Row],[VALOR UNIT.]] * tabItens[[#This Row],[LC]]</f>
        <v>0</v>
      </c>
      <c r="O900" s="344"/>
      <c r="P900" s="289"/>
      <c r="Q900" s="345"/>
      <c r="R900" s="343"/>
      <c r="S900" s="346"/>
      <c r="T900" s="292">
        <f>ROUNDDOWN(IFERROR(tabItens[[#This Row],[ATA DT.VALID.]] - $D$1,0) / 30,0)</f>
        <v>-1507</v>
      </c>
      <c r="U900" s="277" t="s">
        <v>1307</v>
      </c>
      <c r="V900" s="293">
        <v>1</v>
      </c>
      <c r="W900" s="294" t="s">
        <v>2110</v>
      </c>
      <c r="X900" s="295">
        <v>89</v>
      </c>
      <c r="Y900" s="296">
        <v>12</v>
      </c>
      <c r="Z900" s="297"/>
      <c r="AA900" s="298"/>
      <c r="AB900" s="299"/>
      <c r="AC900" s="299"/>
      <c r="AD900" s="298"/>
      <c r="AE900" s="299"/>
      <c r="AF900" s="292"/>
      <c r="AG900" s="300" t="s">
        <v>904</v>
      </c>
      <c r="AH900" s="301"/>
      <c r="AI900" s="292">
        <v>2</v>
      </c>
      <c r="AJ900" s="301">
        <v>40955</v>
      </c>
      <c r="AK900" s="301">
        <v>40466</v>
      </c>
      <c r="AL900" s="301">
        <v>44974</v>
      </c>
      <c r="AM900" s="346"/>
      <c r="AN900" s="339"/>
      <c r="AO900" s="302" t="str">
        <f>_xlfn.IFNA(IF(VLOOKUP(tabItens[[#This Row],[CÓDIGO]],tabExcluirDoEstoque[#Data],1,FALSE),"sim",""),"")</f>
        <v/>
      </c>
      <c r="AP900" s="303" t="str">
        <f ca="1">IF(OR(ISBLANK(tabItens[[#This Row],[ATA DT.VALID.]]),tabItens[[#This Row],[ATA DT.VALID.]]="",tabItens[[#This Row],[ATA DT.VALID.]]=" "),"",IF(TYPE(tabItens[[#This Row],[ATA DT.VALID.]])=1,ROUNDUP((tabItens[[#This Row],[ATA DT.VALID.]]-TODAY())/7,0),""))</f>
        <v/>
      </c>
      <c r="AQ900" s="304"/>
      <c r="AR900" s="305" t="str">
        <f>IF(ISBLANK(tabItens[[#This Row],[CÓDIGO]]),"",IFERROR(VLOOKUP(tabItens[[#This Row],[CÓDIGO]],Consumo!$C$3:$AC$862,26,FALSE),0))</f>
        <v>05.2023</v>
      </c>
      <c r="AS900" s="306">
        <f>SUMIF(Consumo!$C$3:$C$862,tabItens[[#This Row],[CÓDIGO]],Consumo!$N$3:$N$862) + SUMIF(Consumo!$C$3:$C$862,tabItens[[#This Row],[CÓDIGO]],Consumo!$O$3:$O$862) + SUMIF(Consumo!$C$3:$C$862,tabItens[[#This Row],[CÓDIGO]],Consumo!$P$3:$P$862) + SUMIF(Consumo!$C$3:$C$862,tabItens[[#This Row],[CÓDIGO]],Consumo!$Q$3:$Q$862)</f>
        <v>0</v>
      </c>
      <c r="AT900" s="306">
        <f>SUMIF(Consumo!$C$3:$C$862,tabItens[[#This Row],[CÓDIGO]],Consumo!$Z$3:$Z$862)</f>
        <v>5</v>
      </c>
      <c r="AU900" s="307">
        <f>SUMIF(Consumo!$C$3:$C$862,tabItens[[#This Row],[CÓDIGO]],Consumo!$AA$3:$AA$862)</f>
        <v>5</v>
      </c>
      <c r="AV900" s="308">
        <f>SUMIF(Consumo!$C$3:$C$862,tabItens[[#This Row],[CÓDIGO]],Consumo!$Y$3:$Y$862)</f>
        <v>0.25</v>
      </c>
      <c r="AW900" s="281">
        <f>tabItens[[#This Row],[QTDE ATUAL]] + tabItens[[#This Row],[RC QTDE]] + tabItens[[#This Row],[AF SALDO]] + tabItens[[#This Row],[Recentes]]</f>
        <v>173</v>
      </c>
      <c r="AX900" s="309">
        <v>0</v>
      </c>
      <c r="AY900" s="309">
        <v>4</v>
      </c>
      <c r="AZ900" s="309">
        <f>IF(ISBLANK(tabItens[[#This Row],[CÓDIGO]]),"",tabItens[[#This Row],[PontoMês]] * (AZ$2+tabItens[[#This Row],[PontoQtM]]))</f>
        <v>0</v>
      </c>
      <c r="BA900" s="308">
        <f>tabItens[[#This Row],[PontoPed]] - tabItens[[#This Row],[Saldo]] + (1/10)</f>
        <v>-172.9</v>
      </c>
      <c r="BB900" s="308">
        <f xml:space="preserve"> tabItens[[#This Row],[PontoMês]] * BB$2 - tabItens[[#This Row],[QTDE ATUAL]] - (1/10)</f>
        <v>-173.1</v>
      </c>
      <c r="BC900" s="310">
        <f>IF( tabItens[[#This Row],[PontoPed]]&gt;0, IF(tabItens[[#This Row],[PontoPed]]&lt;1, 1, IF( tabItens[[#This Row],[Saldo]]&gt;tabItens[[#This Row],[PontoPed]], 0, (tabItens[[#This Row],[PontoPed]]-tabItens[[#This Row],[Saldo]])/tabItens[[#This Row],[PontoPed]] ) ), 0 )</f>
        <v>0</v>
      </c>
      <c r="BD900" s="311">
        <f>ROUNDDOWN(IF( OR( AND(tabItens[[#This Row],[PontoPed]]&lt;tabItens[[#This Row],[Saldo]],tabItens[[#This Row],[Saldo]]&gt;0), tabItens[[#This Row],[PontoPed]]=0), 99, IF(AND(tabItens[[#This Row],[Saldo]]=0,tabItens[[#This Row],[PontoPed]]&gt;0), 0, (1-tabItens[[#This Row],[PctAb]])*10 ) ),0)</f>
        <v>99</v>
      </c>
      <c r="BE900" s="312">
        <f>MAX(ROUNDDOWN( IF(tabItens[[#This Row],[Abaixo]] &gt; 0,   tabItens[[#This Row],[Abaixo]] + (tabItens[[#This Row],[PontoMês]] * IF( OR( ISBLANK(tabItens[[#This Row],[ATA Nº/ANO]]), tabItens[[#This Row],[ATA Nº/ANO]] = ""),BE$2,BE$1)),0),0),0)</f>
        <v>0</v>
      </c>
      <c r="BF90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0" s="313">
        <f>SUMIF(Consumo!$C$3:$C$862,tabItens[[#This Row],[CÓDIGO]],Consumo!$E$3:$E$862)</f>
        <v>0</v>
      </c>
      <c r="BH900" s="314">
        <f>IF(AND(tabItens[[#This Row],[Pend]] &gt; 0,tabItens[[#This Row],[Consumo]] &lt;&gt; 0), tabItens[[#This Row],[Pend]] / tabItens[[#This Row],[Consumo]], 0 )</f>
        <v>0</v>
      </c>
      <c r="BI900" s="313"/>
      <c r="BJ900" s="313"/>
      <c r="BK900" s="315" t="s">
        <v>907</v>
      </c>
    </row>
    <row r="901" spans="1:63" x14ac:dyDescent="0.3">
      <c r="A901" s="336">
        <v>118245</v>
      </c>
      <c r="B901" s="277" t="s">
        <v>1769</v>
      </c>
      <c r="C901" s="337" t="s">
        <v>264</v>
      </c>
      <c r="D901" s="338">
        <v>2.72</v>
      </c>
      <c r="E901" s="339"/>
      <c r="F901" s="339"/>
      <c r="G901" s="339" t="s">
        <v>892</v>
      </c>
      <c r="H901" s="281">
        <v>33</v>
      </c>
      <c r="I901" s="340">
        <v>103003</v>
      </c>
      <c r="J901" s="341">
        <v>2.72</v>
      </c>
      <c r="K901" s="342">
        <v>5</v>
      </c>
      <c r="L901" s="285">
        <f>IF(tabItens[[#This Row],[Média]] &gt; 0, tabItens[[#This Row],[QTDE ATUAL]] / tabItens[[#This Row],[Média]],999.9)</f>
        <v>132</v>
      </c>
      <c r="M901" s="286">
        <v>0</v>
      </c>
      <c r="N901" s="287">
        <f>tabItens[[#This Row],[VALOR UNIT.]] * tabItens[[#This Row],[LC]]</f>
        <v>0</v>
      </c>
      <c r="O901" s="344"/>
      <c r="P901" s="289"/>
      <c r="Q901" s="345"/>
      <c r="R901" s="343"/>
      <c r="S901" s="346"/>
      <c r="T901" s="292">
        <f>ROUNDDOWN(IFERROR(tabItens[[#This Row],[ATA DT.VALID.]] - $D$1,0) / 30,0)</f>
        <v>-1507</v>
      </c>
      <c r="U901" s="277" t="s">
        <v>1307</v>
      </c>
      <c r="V901" s="293">
        <v>1</v>
      </c>
      <c r="W901" s="294" t="s">
        <v>2110</v>
      </c>
      <c r="X901" s="295">
        <v>89</v>
      </c>
      <c r="Y901" s="296">
        <v>12</v>
      </c>
      <c r="Z901" s="297"/>
      <c r="AA901" s="298"/>
      <c r="AB901" s="299"/>
      <c r="AC901" s="299"/>
      <c r="AD901" s="298"/>
      <c r="AE901" s="299"/>
      <c r="AF901" s="292"/>
      <c r="AG901" s="300" t="s">
        <v>904</v>
      </c>
      <c r="AH901" s="301"/>
      <c r="AI901" s="292">
        <v>2</v>
      </c>
      <c r="AJ901" s="301">
        <v>40955</v>
      </c>
      <c r="AK901" s="301">
        <v>40466</v>
      </c>
      <c r="AL901" s="301">
        <v>40941</v>
      </c>
      <c r="AM901" s="346"/>
      <c r="AN901" s="339"/>
      <c r="AO901" s="302" t="str">
        <f>_xlfn.IFNA(IF(VLOOKUP(tabItens[[#This Row],[CÓDIGO]],tabExcluirDoEstoque[#Data],1,FALSE),"sim",""),"")</f>
        <v/>
      </c>
      <c r="AP901" s="303" t="str">
        <f ca="1">IF(OR(ISBLANK(tabItens[[#This Row],[ATA DT.VALID.]]),tabItens[[#This Row],[ATA DT.VALID.]]="",tabItens[[#This Row],[ATA DT.VALID.]]=" "),"",IF(TYPE(tabItens[[#This Row],[ATA DT.VALID.]])=1,ROUNDUP((tabItens[[#This Row],[ATA DT.VALID.]]-TODAY())/7,0),""))</f>
        <v/>
      </c>
      <c r="AQ901" s="304"/>
      <c r="AR901" s="305" t="str">
        <f>IF(ISBLANK(tabItens[[#This Row],[CÓDIGO]]),"",IFERROR(VLOOKUP(tabItens[[#This Row],[CÓDIGO]],Consumo!$C$3:$AC$862,26,FALSE),0))</f>
        <v>05.2023</v>
      </c>
      <c r="AS901" s="306">
        <f>SUMIF(Consumo!$C$3:$C$862,tabItens[[#This Row],[CÓDIGO]],Consumo!$N$3:$N$862) + SUMIF(Consumo!$C$3:$C$862,tabItens[[#This Row],[CÓDIGO]],Consumo!$O$3:$O$862) + SUMIF(Consumo!$C$3:$C$862,tabItens[[#This Row],[CÓDIGO]],Consumo!$P$3:$P$862) + SUMIF(Consumo!$C$3:$C$862,tabItens[[#This Row],[CÓDIGO]],Consumo!$Q$3:$Q$862)</f>
        <v>0</v>
      </c>
      <c r="AT901" s="306">
        <f>SUMIF(Consumo!$C$3:$C$862,tabItens[[#This Row],[CÓDIGO]],Consumo!$Z$3:$Z$862)</f>
        <v>5</v>
      </c>
      <c r="AU901" s="307">
        <f>SUMIF(Consumo!$C$3:$C$862,tabItens[[#This Row],[CÓDIGO]],Consumo!$AA$3:$AA$862)</f>
        <v>5</v>
      </c>
      <c r="AV901" s="308">
        <f>SUMIF(Consumo!$C$3:$C$862,tabItens[[#This Row],[CÓDIGO]],Consumo!$Y$3:$Y$862)</f>
        <v>0.25</v>
      </c>
      <c r="AW901" s="281">
        <f>tabItens[[#This Row],[QTDE ATUAL]] + tabItens[[#This Row],[RC QTDE]] + tabItens[[#This Row],[AF SALDO]] + tabItens[[#This Row],[Recentes]]</f>
        <v>33</v>
      </c>
      <c r="AX901" s="309">
        <v>0</v>
      </c>
      <c r="AY901" s="309">
        <v>4</v>
      </c>
      <c r="AZ901" s="309">
        <f>IF(ISBLANK(tabItens[[#This Row],[CÓDIGO]]),"",tabItens[[#This Row],[PontoMês]] * (AZ$2+tabItens[[#This Row],[PontoQtM]]))</f>
        <v>0</v>
      </c>
      <c r="BA901" s="308">
        <f>tabItens[[#This Row],[PontoPed]] - tabItens[[#This Row],[Saldo]] + (1/10)</f>
        <v>-32.9</v>
      </c>
      <c r="BB901" s="308">
        <f xml:space="preserve"> tabItens[[#This Row],[PontoMês]] * BB$2 - tabItens[[#This Row],[QTDE ATUAL]] - (1/10)</f>
        <v>-33.1</v>
      </c>
      <c r="BC901" s="310">
        <f>IF( tabItens[[#This Row],[PontoPed]]&gt;0, IF(tabItens[[#This Row],[PontoPed]]&lt;1, 1, IF( tabItens[[#This Row],[Saldo]]&gt;tabItens[[#This Row],[PontoPed]], 0, (tabItens[[#This Row],[PontoPed]]-tabItens[[#This Row],[Saldo]])/tabItens[[#This Row],[PontoPed]] ) ), 0 )</f>
        <v>0</v>
      </c>
      <c r="BD901" s="311">
        <f>ROUNDDOWN(IF( OR( AND(tabItens[[#This Row],[PontoPed]]&lt;tabItens[[#This Row],[Saldo]],tabItens[[#This Row],[Saldo]]&gt;0), tabItens[[#This Row],[PontoPed]]=0), 99, IF(AND(tabItens[[#This Row],[Saldo]]=0,tabItens[[#This Row],[PontoPed]]&gt;0), 0, (1-tabItens[[#This Row],[PctAb]])*10 ) ),0)</f>
        <v>99</v>
      </c>
      <c r="BE901" s="312">
        <f>MAX(ROUNDDOWN( IF(tabItens[[#This Row],[Abaixo]] &gt; 0,   tabItens[[#This Row],[Abaixo]] + (tabItens[[#This Row],[PontoMês]] * IF( OR( ISBLANK(tabItens[[#This Row],[ATA Nº/ANO]]), tabItens[[#This Row],[ATA Nº/ANO]] = ""),BE$2,BE$1)),0),0),0)</f>
        <v>0</v>
      </c>
      <c r="BF90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1" s="313">
        <f>SUMIF(Consumo!$C$3:$C$862,tabItens[[#This Row],[CÓDIGO]],Consumo!$E$3:$E$862)</f>
        <v>0</v>
      </c>
      <c r="BH901" s="314">
        <f>IF(AND(tabItens[[#This Row],[Pend]] &gt; 0,tabItens[[#This Row],[Consumo]] &lt;&gt; 0), tabItens[[#This Row],[Pend]] / tabItens[[#This Row],[Consumo]], 0 )</f>
        <v>0</v>
      </c>
      <c r="BI901" s="313"/>
      <c r="BJ901" s="313"/>
      <c r="BK901" s="315" t="s">
        <v>907</v>
      </c>
    </row>
    <row r="902" spans="1:63" x14ac:dyDescent="0.3">
      <c r="A902" s="336">
        <v>118246</v>
      </c>
      <c r="B902" s="277" t="s">
        <v>1770</v>
      </c>
      <c r="C902" s="337" t="s">
        <v>264</v>
      </c>
      <c r="D902" s="338">
        <v>1.1000000000000001</v>
      </c>
      <c r="E902" s="339"/>
      <c r="F902" s="339"/>
      <c r="G902" s="339" t="s">
        <v>892</v>
      </c>
      <c r="H902" s="281">
        <v>60</v>
      </c>
      <c r="I902" s="340">
        <v>103003</v>
      </c>
      <c r="J902" s="341">
        <v>1.1000000000000001</v>
      </c>
      <c r="K902" s="342">
        <v>5</v>
      </c>
      <c r="L902" s="285">
        <f>IF(tabItens[[#This Row],[Média]] &gt; 0, tabItens[[#This Row],[QTDE ATUAL]] / tabItens[[#This Row],[Média]],999.9)</f>
        <v>240</v>
      </c>
      <c r="M902" s="286">
        <v>0</v>
      </c>
      <c r="N902" s="287">
        <f>tabItens[[#This Row],[VALOR UNIT.]] * tabItens[[#This Row],[LC]]</f>
        <v>0</v>
      </c>
      <c r="O902" s="344"/>
      <c r="P902" s="289"/>
      <c r="Q902" s="345"/>
      <c r="R902" s="343"/>
      <c r="S902" s="346"/>
      <c r="T902" s="292">
        <f>ROUNDDOWN(IFERROR(tabItens[[#This Row],[ATA DT.VALID.]] - $D$1,0) / 30,0)</f>
        <v>-1507</v>
      </c>
      <c r="U902" s="277" t="s">
        <v>1307</v>
      </c>
      <c r="V902" s="293">
        <v>1</v>
      </c>
      <c r="W902" s="294" t="s">
        <v>2110</v>
      </c>
      <c r="X902" s="295">
        <v>89</v>
      </c>
      <c r="Y902" s="296">
        <v>12</v>
      </c>
      <c r="Z902" s="297"/>
      <c r="AA902" s="298"/>
      <c r="AB902" s="299"/>
      <c r="AC902" s="299"/>
      <c r="AD902" s="298"/>
      <c r="AE902" s="299"/>
      <c r="AF902" s="292"/>
      <c r="AG902" s="300" t="s">
        <v>904</v>
      </c>
      <c r="AH902" s="301"/>
      <c r="AI902" s="292">
        <v>2</v>
      </c>
      <c r="AJ902" s="301">
        <v>40955</v>
      </c>
      <c r="AK902" s="301">
        <v>40466</v>
      </c>
      <c r="AL902" s="301">
        <v>40941</v>
      </c>
      <c r="AM902" s="346"/>
      <c r="AN902" s="339"/>
      <c r="AO902" s="302" t="str">
        <f>_xlfn.IFNA(IF(VLOOKUP(tabItens[[#This Row],[CÓDIGO]],tabExcluirDoEstoque[#Data],1,FALSE),"sim",""),"")</f>
        <v/>
      </c>
      <c r="AP902" s="303" t="str">
        <f ca="1">IF(OR(ISBLANK(tabItens[[#This Row],[ATA DT.VALID.]]),tabItens[[#This Row],[ATA DT.VALID.]]="",tabItens[[#This Row],[ATA DT.VALID.]]=" "),"",IF(TYPE(tabItens[[#This Row],[ATA DT.VALID.]])=1,ROUNDUP((tabItens[[#This Row],[ATA DT.VALID.]]-TODAY())/7,0),""))</f>
        <v/>
      </c>
      <c r="AQ902" s="304"/>
      <c r="AR902" s="305" t="str">
        <f>IF(ISBLANK(tabItens[[#This Row],[CÓDIGO]]),"",IFERROR(VLOOKUP(tabItens[[#This Row],[CÓDIGO]],Consumo!$C$3:$AC$862,26,FALSE),0))</f>
        <v>05.2023</v>
      </c>
      <c r="AS902" s="306">
        <f>SUMIF(Consumo!$C$3:$C$862,tabItens[[#This Row],[CÓDIGO]],Consumo!$N$3:$N$862) + SUMIF(Consumo!$C$3:$C$862,tabItens[[#This Row],[CÓDIGO]],Consumo!$O$3:$O$862) + SUMIF(Consumo!$C$3:$C$862,tabItens[[#This Row],[CÓDIGO]],Consumo!$P$3:$P$862) + SUMIF(Consumo!$C$3:$C$862,tabItens[[#This Row],[CÓDIGO]],Consumo!$Q$3:$Q$862)</f>
        <v>0</v>
      </c>
      <c r="AT902" s="306">
        <f>SUMIF(Consumo!$C$3:$C$862,tabItens[[#This Row],[CÓDIGO]],Consumo!$Z$3:$Z$862)</f>
        <v>5</v>
      </c>
      <c r="AU902" s="307">
        <f>SUMIF(Consumo!$C$3:$C$862,tabItens[[#This Row],[CÓDIGO]],Consumo!$AA$3:$AA$862)</f>
        <v>5</v>
      </c>
      <c r="AV902" s="308">
        <f>SUMIF(Consumo!$C$3:$C$862,tabItens[[#This Row],[CÓDIGO]],Consumo!$Y$3:$Y$862)</f>
        <v>0.25</v>
      </c>
      <c r="AW902" s="281">
        <f>tabItens[[#This Row],[QTDE ATUAL]] + tabItens[[#This Row],[RC QTDE]] + tabItens[[#This Row],[AF SALDO]] + tabItens[[#This Row],[Recentes]]</f>
        <v>60</v>
      </c>
      <c r="AX902" s="309">
        <v>2</v>
      </c>
      <c r="AY902" s="309">
        <v>4</v>
      </c>
      <c r="AZ902" s="309">
        <f>IF(ISBLANK(tabItens[[#This Row],[CÓDIGO]]),"",tabItens[[#This Row],[PontoMês]] * (AZ$2+tabItens[[#This Row],[PontoQtM]]))</f>
        <v>8</v>
      </c>
      <c r="BA902" s="308">
        <f>tabItens[[#This Row],[PontoPed]] - tabItens[[#This Row],[Saldo]] + (1/10)</f>
        <v>-51.9</v>
      </c>
      <c r="BB902" s="308">
        <f xml:space="preserve"> tabItens[[#This Row],[PontoMês]] * BB$2 - tabItens[[#This Row],[QTDE ATUAL]] - (1/10)</f>
        <v>-58.1</v>
      </c>
      <c r="BC902" s="310">
        <f>IF( tabItens[[#This Row],[PontoPed]]&gt;0, IF(tabItens[[#This Row],[PontoPed]]&lt;1, 1, IF( tabItens[[#This Row],[Saldo]]&gt;tabItens[[#This Row],[PontoPed]], 0, (tabItens[[#This Row],[PontoPed]]-tabItens[[#This Row],[Saldo]])/tabItens[[#This Row],[PontoPed]] ) ), 0 )</f>
        <v>0</v>
      </c>
      <c r="BD902" s="311">
        <f>ROUNDDOWN(IF( OR( AND(tabItens[[#This Row],[PontoPed]]&lt;tabItens[[#This Row],[Saldo]],tabItens[[#This Row],[Saldo]]&gt;0), tabItens[[#This Row],[PontoPed]]=0), 99, IF(AND(tabItens[[#This Row],[Saldo]]=0,tabItens[[#This Row],[PontoPed]]&gt;0), 0, (1-tabItens[[#This Row],[PctAb]])*10 ) ),0)</f>
        <v>99</v>
      </c>
      <c r="BE902" s="312">
        <f>MAX(ROUNDDOWN( IF(tabItens[[#This Row],[Abaixo]] &gt; 0,   tabItens[[#This Row],[Abaixo]] + (tabItens[[#This Row],[PontoMês]] * IF( OR( ISBLANK(tabItens[[#This Row],[ATA Nº/ANO]]), tabItens[[#This Row],[ATA Nº/ANO]] = ""),BE$2,BE$1)),0),0),0)</f>
        <v>0</v>
      </c>
      <c r="BF90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02" s="313">
        <f>SUMIF(Consumo!$C$3:$C$862,tabItens[[#This Row],[CÓDIGO]],Consumo!$E$3:$E$862)</f>
        <v>0</v>
      </c>
      <c r="BH902" s="314">
        <f>IF(AND(tabItens[[#This Row],[Pend]] &gt; 0,tabItens[[#This Row],[Consumo]] &lt;&gt; 0), tabItens[[#This Row],[Pend]] / tabItens[[#This Row],[Consumo]], 0 )</f>
        <v>0</v>
      </c>
      <c r="BI902" s="313"/>
      <c r="BJ902" s="313"/>
      <c r="BK902" s="315" t="s">
        <v>907</v>
      </c>
    </row>
    <row r="903" spans="1:63" x14ac:dyDescent="0.3">
      <c r="A903" s="336">
        <v>108440</v>
      </c>
      <c r="B903" s="277" t="s">
        <v>693</v>
      </c>
      <c r="C903" s="337" t="s">
        <v>31</v>
      </c>
      <c r="D903" s="338">
        <v>45</v>
      </c>
      <c r="E903" s="339"/>
      <c r="F903" s="339"/>
      <c r="G903" s="339" t="s">
        <v>892</v>
      </c>
      <c r="H903" s="281">
        <v>6</v>
      </c>
      <c r="I903" s="340">
        <v>103003</v>
      </c>
      <c r="J903" s="341">
        <v>45</v>
      </c>
      <c r="K903" s="342">
        <v>4</v>
      </c>
      <c r="L903" s="285">
        <f>IF(tabItens[[#This Row],[Média]] &gt; 0, tabItens[[#This Row],[QTDE ATUAL]] / tabItens[[#This Row],[Média]],999.9)</f>
        <v>36</v>
      </c>
      <c r="M903" s="286">
        <v>0</v>
      </c>
      <c r="N903" s="287">
        <f>tabItens[[#This Row],[VALOR UNIT.]] * tabItens[[#This Row],[LC]]</f>
        <v>0</v>
      </c>
      <c r="O903" s="344" t="s">
        <v>2201</v>
      </c>
      <c r="P903" s="289"/>
      <c r="Q903" s="345"/>
      <c r="R903" s="343"/>
      <c r="S903" s="346"/>
      <c r="T903" s="292">
        <f>ROUNDDOWN(IFERROR(tabItens[[#This Row],[ATA DT.VALID.]] - $D$1,0) / 30,0)</f>
        <v>-1507</v>
      </c>
      <c r="U903" s="277" t="s">
        <v>1127</v>
      </c>
      <c r="V903" s="293">
        <v>1</v>
      </c>
      <c r="W903" s="294" t="s">
        <v>903</v>
      </c>
      <c r="X903" s="295">
        <v>55</v>
      </c>
      <c r="Y903" s="296">
        <v>49</v>
      </c>
      <c r="Z903" s="297"/>
      <c r="AA903" s="298"/>
      <c r="AB903" s="299"/>
      <c r="AC903" s="299"/>
      <c r="AD903" s="298"/>
      <c r="AE903" s="299"/>
      <c r="AF903" s="292"/>
      <c r="AG903" s="300" t="s">
        <v>904</v>
      </c>
      <c r="AH903" s="301"/>
      <c r="AI903" s="292">
        <v>0</v>
      </c>
      <c r="AJ903" s="301">
        <v>43924</v>
      </c>
      <c r="AK903" s="301">
        <v>39738</v>
      </c>
      <c r="AL903" s="301">
        <v>43880</v>
      </c>
      <c r="AM903" s="346"/>
      <c r="AN903" s="339"/>
      <c r="AO903" s="302" t="str">
        <f>_xlfn.IFNA(IF(VLOOKUP(tabItens[[#This Row],[CÓDIGO]],tabExcluirDoEstoque[#Data],1,FALSE),"sim",""),"")</f>
        <v>sim</v>
      </c>
      <c r="AP903" s="303" t="str">
        <f ca="1">IF(OR(ISBLANK(tabItens[[#This Row],[ATA DT.VALID.]]),tabItens[[#This Row],[ATA DT.VALID.]]="",tabItens[[#This Row],[ATA DT.VALID.]]=" "),"",IF(TYPE(tabItens[[#This Row],[ATA DT.VALID.]])=1,ROUNDUP((tabItens[[#This Row],[ATA DT.VALID.]]-TODAY())/7,0),""))</f>
        <v/>
      </c>
      <c r="AQ903" s="304">
        <v>0</v>
      </c>
      <c r="AR903" s="305" t="str">
        <f>IF(ISBLANK(tabItens[[#This Row],[CÓDIGO]]),"",IFERROR(VLOOKUP(tabItens[[#This Row],[CÓDIGO]],Consumo!$C$3:$AC$862,26,FALSE),0))</f>
        <v>08.2023</v>
      </c>
      <c r="AS903" s="306">
        <f>SUMIF(Consumo!$C$3:$C$862,tabItens[[#This Row],[CÓDIGO]],Consumo!$N$3:$N$862) + SUMIF(Consumo!$C$3:$C$862,tabItens[[#This Row],[CÓDIGO]],Consumo!$O$3:$O$862) + SUMIF(Consumo!$C$3:$C$862,tabItens[[#This Row],[CÓDIGO]],Consumo!$P$3:$P$862) + SUMIF(Consumo!$C$3:$C$862,tabItens[[#This Row],[CÓDIGO]],Consumo!$Q$3:$Q$862)</f>
        <v>4</v>
      </c>
      <c r="AT903" s="306">
        <f>SUMIF(Consumo!$C$3:$C$862,tabItens[[#This Row],[CÓDIGO]],Consumo!$Z$3:$Z$862)</f>
        <v>4</v>
      </c>
      <c r="AU903" s="307">
        <f>SUMIF(Consumo!$C$3:$C$862,tabItens[[#This Row],[CÓDIGO]],Consumo!$AA$3:$AA$862)</f>
        <v>4</v>
      </c>
      <c r="AV903" s="308">
        <f>SUMIF(Consumo!$C$3:$C$862,tabItens[[#This Row],[CÓDIGO]],Consumo!$Y$3:$Y$862)</f>
        <v>0.16666666666666666</v>
      </c>
      <c r="AW903" s="281">
        <f>tabItens[[#This Row],[QTDE ATUAL]] + tabItens[[#This Row],[RC QTDE]] + tabItens[[#This Row],[AF SALDO]] + tabItens[[#This Row],[Recentes]]</f>
        <v>6</v>
      </c>
      <c r="AX903" s="309">
        <v>10</v>
      </c>
      <c r="AY903" s="309">
        <v>4</v>
      </c>
      <c r="AZ903" s="309">
        <f>IF(ISBLANK(tabItens[[#This Row],[CÓDIGO]]),"",tabItens[[#This Row],[PontoMês]] * (AZ$2+tabItens[[#This Row],[PontoQtM]]))</f>
        <v>40</v>
      </c>
      <c r="BA903" s="308">
        <f>tabItens[[#This Row],[PontoPed]] - tabItens[[#This Row],[Saldo]] + (1/10)</f>
        <v>34.1</v>
      </c>
      <c r="BB903" s="308">
        <f xml:space="preserve"> tabItens[[#This Row],[PontoMês]] * BB$2 - tabItens[[#This Row],[QTDE ATUAL]] - (1/10)</f>
        <v>3.9</v>
      </c>
      <c r="BC903" s="310">
        <f>IF( tabItens[[#This Row],[PontoPed]]&gt;0, IF(tabItens[[#This Row],[PontoPed]]&lt;1, 1, IF( tabItens[[#This Row],[Saldo]]&gt;tabItens[[#This Row],[PontoPed]], 0, (tabItens[[#This Row],[PontoPed]]-tabItens[[#This Row],[Saldo]])/tabItens[[#This Row],[PontoPed]] ) ), 0 )</f>
        <v>0.85</v>
      </c>
      <c r="BD903" s="311">
        <f>ROUNDDOWN(IF( OR( AND(tabItens[[#This Row],[PontoPed]]&lt;tabItens[[#This Row],[Saldo]],tabItens[[#This Row],[Saldo]]&gt;0), tabItens[[#This Row],[PontoPed]]=0), 99, IF(AND(tabItens[[#This Row],[Saldo]]=0,tabItens[[#This Row],[PontoPed]]&gt;0), 0, (1-tabItens[[#This Row],[PctAb]])*10 ) ),0)</f>
        <v>1</v>
      </c>
      <c r="BE903" s="312">
        <f>MAX(ROUNDDOWN( IF(tabItens[[#This Row],[Abaixo]] &gt; 0,   tabItens[[#This Row],[Abaixo]] + (tabItens[[#This Row],[PontoMês]] * IF( OR( ISBLANK(tabItens[[#This Row],[ATA Nº/ANO]]), tabItens[[#This Row],[ATA Nº/ANO]] = ""),BE$2,BE$1)),0),0),0)</f>
        <v>64</v>
      </c>
      <c r="BF90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3" s="313">
        <f>SUMIF(Consumo!$C$3:$C$862,tabItens[[#This Row],[CÓDIGO]],Consumo!$E$3:$E$862)</f>
        <v>0</v>
      </c>
      <c r="BH903" s="314">
        <f>IF(AND(tabItens[[#This Row],[Pend]] &gt; 0,tabItens[[#This Row],[Consumo]] &lt;&gt; 0), tabItens[[#This Row],[Pend]] / tabItens[[#This Row],[Consumo]], 0 )</f>
        <v>0</v>
      </c>
      <c r="BI903" s="313"/>
      <c r="BJ903" s="313"/>
      <c r="BK903" s="315" t="s">
        <v>907</v>
      </c>
    </row>
    <row r="904" spans="1:63" x14ac:dyDescent="0.3">
      <c r="A904" s="336">
        <v>104755</v>
      </c>
      <c r="B904" s="277" t="s">
        <v>664</v>
      </c>
      <c r="C904" s="337" t="s">
        <v>264</v>
      </c>
      <c r="D904" s="338">
        <v>23.92</v>
      </c>
      <c r="E904" s="339"/>
      <c r="F904" s="339"/>
      <c r="G904" s="339" t="s">
        <v>892</v>
      </c>
      <c r="H904" s="281">
        <v>60</v>
      </c>
      <c r="I904" s="340">
        <v>103003</v>
      </c>
      <c r="J904" s="341">
        <v>23.92</v>
      </c>
      <c r="K904" s="342"/>
      <c r="L904" s="285">
        <f>IF(tabItens[[#This Row],[Média]] &gt; 0, tabItens[[#This Row],[QTDE ATUAL]] / tabItens[[#This Row],[Média]],999.9)</f>
        <v>999.9</v>
      </c>
      <c r="M904" s="286">
        <v>0</v>
      </c>
      <c r="N904" s="287">
        <f>tabItens[[#This Row],[VALOR UNIT.]] * tabItens[[#This Row],[LC]]</f>
        <v>0</v>
      </c>
      <c r="O904" s="344" t="s">
        <v>2198</v>
      </c>
      <c r="P904" s="289"/>
      <c r="Q904" s="345"/>
      <c r="R904" s="343"/>
      <c r="S904" s="346"/>
      <c r="T904" s="292">
        <f>ROUNDDOWN(IFERROR(tabItens[[#This Row],[ATA DT.VALID.]] - $D$1,0) / 30,0)</f>
        <v>-1507</v>
      </c>
      <c r="U904" s="277" t="s">
        <v>1255</v>
      </c>
      <c r="V904" s="293">
        <v>1</v>
      </c>
      <c r="W904" s="294" t="s">
        <v>905</v>
      </c>
      <c r="X904" s="295">
        <v>78</v>
      </c>
      <c r="Y904" s="296">
        <v>6</v>
      </c>
      <c r="Z904" s="297"/>
      <c r="AA904" s="298"/>
      <c r="AB904" s="299"/>
      <c r="AC904" s="299"/>
      <c r="AD904" s="298"/>
      <c r="AE904" s="299"/>
      <c r="AF904" s="292"/>
      <c r="AG904" s="300" t="s">
        <v>904</v>
      </c>
      <c r="AH904" s="301"/>
      <c r="AI904" s="292">
        <v>0</v>
      </c>
      <c r="AJ904" s="301">
        <v>43376</v>
      </c>
      <c r="AK904" s="301">
        <v>39479</v>
      </c>
      <c r="AL904" s="301">
        <v>43347</v>
      </c>
      <c r="AM904" s="346"/>
      <c r="AN904" s="339"/>
      <c r="AO904" s="302" t="str">
        <f>_xlfn.IFNA(IF(VLOOKUP(tabItens[[#This Row],[CÓDIGO]],tabExcluirDoEstoque[#Data],1,FALSE),"sim",""),"")</f>
        <v>sim</v>
      </c>
      <c r="AP904" s="303" t="str">
        <f ca="1">IF(OR(ISBLANK(tabItens[[#This Row],[ATA DT.VALID.]]),tabItens[[#This Row],[ATA DT.VALID.]]="",tabItens[[#This Row],[ATA DT.VALID.]]=" "),"",IF(TYPE(tabItens[[#This Row],[ATA DT.VALID.]])=1,ROUNDUP((tabItens[[#This Row],[ATA DT.VALID.]]-TODAY())/7,0),""))</f>
        <v/>
      </c>
      <c r="AQ904" s="304">
        <v>0</v>
      </c>
      <c r="AR904" s="305">
        <f>IF(ISBLANK(tabItens[[#This Row],[CÓDIGO]]),"",IFERROR(VLOOKUP(tabItens[[#This Row],[CÓDIGO]],Consumo!$C$3:$AC$862,26,FALSE),0))</f>
        <v>0</v>
      </c>
      <c r="AS904" s="306">
        <f>SUMIF(Consumo!$C$3:$C$862,tabItens[[#This Row],[CÓDIGO]],Consumo!$N$3:$N$862) + SUMIF(Consumo!$C$3:$C$862,tabItens[[#This Row],[CÓDIGO]],Consumo!$O$3:$O$862) + SUMIF(Consumo!$C$3:$C$862,tabItens[[#This Row],[CÓDIGO]],Consumo!$P$3:$P$862) + SUMIF(Consumo!$C$3:$C$862,tabItens[[#This Row],[CÓDIGO]],Consumo!$Q$3:$Q$862)</f>
        <v>0</v>
      </c>
      <c r="AT904" s="306">
        <f>SUMIF(Consumo!$C$3:$C$862,tabItens[[#This Row],[CÓDIGO]],Consumo!$Z$3:$Z$862)</f>
        <v>0</v>
      </c>
      <c r="AU904" s="307">
        <f>SUMIF(Consumo!$C$3:$C$862,tabItens[[#This Row],[CÓDIGO]],Consumo!$AA$3:$AA$862)</f>
        <v>0</v>
      </c>
      <c r="AV904" s="308">
        <f>SUMIF(Consumo!$C$3:$C$862,tabItens[[#This Row],[CÓDIGO]],Consumo!$Y$3:$Y$862)</f>
        <v>0</v>
      </c>
      <c r="AW904" s="281">
        <f>tabItens[[#This Row],[QTDE ATUAL]] + tabItens[[#This Row],[RC QTDE]] + tabItens[[#This Row],[AF SALDO]] + tabItens[[#This Row],[Recentes]]</f>
        <v>60</v>
      </c>
      <c r="AX904" s="309">
        <v>109</v>
      </c>
      <c r="AY904" s="309">
        <v>4</v>
      </c>
      <c r="AZ904" s="309">
        <f>IF(ISBLANK(tabItens[[#This Row],[CÓDIGO]]),"",tabItens[[#This Row],[PontoMês]] * (AZ$2+tabItens[[#This Row],[PontoQtM]]))</f>
        <v>436</v>
      </c>
      <c r="BA904" s="308">
        <f>tabItens[[#This Row],[PontoPed]] - tabItens[[#This Row],[Saldo]] + (1/10)</f>
        <v>376.1</v>
      </c>
      <c r="BB904" s="308">
        <f xml:space="preserve"> tabItens[[#This Row],[PontoMês]] * BB$2 - tabItens[[#This Row],[QTDE ATUAL]] - (1/10)</f>
        <v>48.9</v>
      </c>
      <c r="BC904" s="310">
        <f>IF( tabItens[[#This Row],[PontoPed]]&gt;0, IF(tabItens[[#This Row],[PontoPed]]&lt;1, 1, IF( tabItens[[#This Row],[Saldo]]&gt;tabItens[[#This Row],[PontoPed]], 0, (tabItens[[#This Row],[PontoPed]]-tabItens[[#This Row],[Saldo]])/tabItens[[#This Row],[PontoPed]] ) ), 0 )</f>
        <v>0.86238532110091748</v>
      </c>
      <c r="BD904" s="311">
        <f>ROUNDDOWN(IF( OR( AND(tabItens[[#This Row],[PontoPed]]&lt;tabItens[[#This Row],[Saldo]],tabItens[[#This Row],[Saldo]]&gt;0), tabItens[[#This Row],[PontoPed]]=0), 99, IF(AND(tabItens[[#This Row],[Saldo]]=0,tabItens[[#This Row],[PontoPed]]&gt;0), 0, (1-tabItens[[#This Row],[PctAb]])*10 ) ),0)</f>
        <v>1</v>
      </c>
      <c r="BE904" s="312">
        <f>MAX(ROUNDDOWN( IF(tabItens[[#This Row],[Abaixo]] &gt; 0,   tabItens[[#This Row],[Abaixo]] + (tabItens[[#This Row],[PontoMês]] * IF( OR( ISBLANK(tabItens[[#This Row],[ATA Nº/ANO]]), tabItens[[#This Row],[ATA Nº/ANO]] = ""),BE$2,BE$1)),0),0),0)</f>
        <v>703</v>
      </c>
      <c r="BF90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4" s="313">
        <f>SUMIF(Consumo!$C$3:$C$862,tabItens[[#This Row],[CÓDIGO]],Consumo!$E$3:$E$862)</f>
        <v>0</v>
      </c>
      <c r="BH904" s="314">
        <f>IF(AND(tabItens[[#This Row],[Pend]] &gt; 0,tabItens[[#This Row],[Consumo]] &lt;&gt; 0), tabItens[[#This Row],[Pend]] / tabItens[[#This Row],[Consumo]], 0 )</f>
        <v>0</v>
      </c>
      <c r="BI904" s="313"/>
      <c r="BJ904" s="313"/>
      <c r="BK904" s="315" t="s">
        <v>907</v>
      </c>
    </row>
    <row r="905" spans="1:63" x14ac:dyDescent="0.3">
      <c r="A905" s="336">
        <v>103490</v>
      </c>
      <c r="B905" s="277" t="s">
        <v>656</v>
      </c>
      <c r="C905" s="337" t="s">
        <v>261</v>
      </c>
      <c r="D905" s="338">
        <v>416.18</v>
      </c>
      <c r="E905" s="339"/>
      <c r="F905" s="339"/>
      <c r="G905" s="339" t="s">
        <v>892</v>
      </c>
      <c r="H905" s="281">
        <v>3</v>
      </c>
      <c r="I905" s="340">
        <v>103003</v>
      </c>
      <c r="J905" s="341">
        <v>416.18</v>
      </c>
      <c r="K905" s="342"/>
      <c r="L905" s="285">
        <f>IF(tabItens[[#This Row],[Média]] &gt; 0, tabItens[[#This Row],[QTDE ATUAL]] / tabItens[[#This Row],[Média]],999.9)</f>
        <v>999.9</v>
      </c>
      <c r="M905" s="286">
        <v>0</v>
      </c>
      <c r="N905" s="287">
        <f>tabItens[[#This Row],[VALOR UNIT.]] * tabItens[[#This Row],[LC]]</f>
        <v>0</v>
      </c>
      <c r="O905" s="344"/>
      <c r="P905" s="289"/>
      <c r="Q905" s="345"/>
      <c r="R905" s="343"/>
      <c r="S905" s="346"/>
      <c r="T905" s="292">
        <f>ROUNDDOWN(IFERROR(tabItens[[#This Row],[ATA DT.VALID.]] - $D$1,0) / 30,0)</f>
        <v>-1507</v>
      </c>
      <c r="U905" s="277" t="s">
        <v>1312</v>
      </c>
      <c r="V905" s="293">
        <v>1</v>
      </c>
      <c r="W905" s="294" t="s">
        <v>2103</v>
      </c>
      <c r="X905" s="295">
        <v>59</v>
      </c>
      <c r="Y905" s="296">
        <v>18</v>
      </c>
      <c r="Z905" s="297"/>
      <c r="AA905" s="298"/>
      <c r="AB905" s="299"/>
      <c r="AC905" s="299"/>
      <c r="AD905" s="298"/>
      <c r="AE905" s="299"/>
      <c r="AF905" s="292"/>
      <c r="AG905" s="300" t="s">
        <v>904</v>
      </c>
      <c r="AH905" s="301"/>
      <c r="AI905" s="292">
        <v>0</v>
      </c>
      <c r="AJ905" s="301">
        <v>40511</v>
      </c>
      <c r="AK905" s="301">
        <v>39407</v>
      </c>
      <c r="AL905" s="301">
        <v>44516</v>
      </c>
      <c r="AM905" s="346"/>
      <c r="AN905" s="339"/>
      <c r="AO905" s="302" t="str">
        <f>_xlfn.IFNA(IF(VLOOKUP(tabItens[[#This Row],[CÓDIGO]],tabExcluirDoEstoque[#Data],1,FALSE),"sim",""),"")</f>
        <v>sim</v>
      </c>
      <c r="AP905" s="303" t="str">
        <f ca="1">IF(OR(ISBLANK(tabItens[[#This Row],[ATA DT.VALID.]]),tabItens[[#This Row],[ATA DT.VALID.]]="",tabItens[[#This Row],[ATA DT.VALID.]]=" "),"",IF(TYPE(tabItens[[#This Row],[ATA DT.VALID.]])=1,ROUNDUP((tabItens[[#This Row],[ATA DT.VALID.]]-TODAY())/7,0),""))</f>
        <v/>
      </c>
      <c r="AQ905" s="304"/>
      <c r="AR905" s="305">
        <f>IF(ISBLANK(tabItens[[#This Row],[CÓDIGO]]),"",IFERROR(VLOOKUP(tabItens[[#This Row],[CÓDIGO]],Consumo!$C$3:$AC$862,26,FALSE),0))</f>
        <v>0</v>
      </c>
      <c r="AS905" s="306">
        <f>SUMIF(Consumo!$C$3:$C$862,tabItens[[#This Row],[CÓDIGO]],Consumo!$N$3:$N$862) + SUMIF(Consumo!$C$3:$C$862,tabItens[[#This Row],[CÓDIGO]],Consumo!$O$3:$O$862) + SUMIF(Consumo!$C$3:$C$862,tabItens[[#This Row],[CÓDIGO]],Consumo!$P$3:$P$862) + SUMIF(Consumo!$C$3:$C$862,tabItens[[#This Row],[CÓDIGO]],Consumo!$Q$3:$Q$862)</f>
        <v>0</v>
      </c>
      <c r="AT905" s="306">
        <f>SUMIF(Consumo!$C$3:$C$862,tabItens[[#This Row],[CÓDIGO]],Consumo!$Z$3:$Z$862)</f>
        <v>0</v>
      </c>
      <c r="AU905" s="307">
        <f>SUMIF(Consumo!$C$3:$C$862,tabItens[[#This Row],[CÓDIGO]],Consumo!$AA$3:$AA$862)</f>
        <v>0</v>
      </c>
      <c r="AV905" s="308">
        <f>SUMIF(Consumo!$C$3:$C$862,tabItens[[#This Row],[CÓDIGO]],Consumo!$Y$3:$Y$862)</f>
        <v>0</v>
      </c>
      <c r="AW905" s="281">
        <f>tabItens[[#This Row],[QTDE ATUAL]] + tabItens[[#This Row],[RC QTDE]] + tabItens[[#This Row],[AF SALDO]] + tabItens[[#This Row],[Recentes]]</f>
        <v>3</v>
      </c>
      <c r="AX905" s="309">
        <v>1</v>
      </c>
      <c r="AY905" s="309">
        <v>4</v>
      </c>
      <c r="AZ905" s="309">
        <f>IF(ISBLANK(tabItens[[#This Row],[CÓDIGO]]),"",tabItens[[#This Row],[PontoMês]] * (AZ$2+tabItens[[#This Row],[PontoQtM]]))</f>
        <v>4</v>
      </c>
      <c r="BA905" s="308">
        <f>tabItens[[#This Row],[PontoPed]] - tabItens[[#This Row],[Saldo]] + (1/10)</f>
        <v>1.1000000000000001</v>
      </c>
      <c r="BB905" s="308">
        <f xml:space="preserve"> tabItens[[#This Row],[PontoMês]] * BB$2 - tabItens[[#This Row],[QTDE ATUAL]] - (1/10)</f>
        <v>-2.1</v>
      </c>
      <c r="BC905" s="310">
        <f>IF( tabItens[[#This Row],[PontoPed]]&gt;0, IF(tabItens[[#This Row],[PontoPed]]&lt;1, 1, IF( tabItens[[#This Row],[Saldo]]&gt;tabItens[[#This Row],[PontoPed]], 0, (tabItens[[#This Row],[PontoPed]]-tabItens[[#This Row],[Saldo]])/tabItens[[#This Row],[PontoPed]] ) ), 0 )</f>
        <v>0.25</v>
      </c>
      <c r="BD905" s="311">
        <f>ROUNDDOWN(IF( OR( AND(tabItens[[#This Row],[PontoPed]]&lt;tabItens[[#This Row],[Saldo]],tabItens[[#This Row],[Saldo]]&gt;0), tabItens[[#This Row],[PontoPed]]=0), 99, IF(AND(tabItens[[#This Row],[Saldo]]=0,tabItens[[#This Row],[PontoPed]]&gt;0), 0, (1-tabItens[[#This Row],[PctAb]])*10 ) ),0)</f>
        <v>7</v>
      </c>
      <c r="BE905" s="312">
        <f>MAX(ROUNDDOWN( IF(tabItens[[#This Row],[Abaixo]] &gt; 0,   tabItens[[#This Row],[Abaixo]] + (tabItens[[#This Row],[PontoMês]] * IF( OR( ISBLANK(tabItens[[#This Row],[ATA Nº/ANO]]), tabItens[[#This Row],[ATA Nº/ANO]] = ""),BE$2,BE$1)),0),0),0)</f>
        <v>7</v>
      </c>
      <c r="BF90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7</v>
      </c>
      <c r="BG905" s="313">
        <f>SUMIF(Consumo!$C$3:$C$862,tabItens[[#This Row],[CÓDIGO]],Consumo!$E$3:$E$862)</f>
        <v>0</v>
      </c>
      <c r="BH905" s="314">
        <f>IF(AND(tabItens[[#This Row],[Pend]] &gt; 0,tabItens[[#This Row],[Consumo]] &lt;&gt; 0), tabItens[[#This Row],[Pend]] / tabItens[[#This Row],[Consumo]], 0 )</f>
        <v>0</v>
      </c>
      <c r="BI905" s="313"/>
      <c r="BJ905" s="313"/>
      <c r="BK905" s="315" t="s">
        <v>907</v>
      </c>
    </row>
    <row r="906" spans="1:63" x14ac:dyDescent="0.3">
      <c r="A906" s="336">
        <v>109251</v>
      </c>
      <c r="B906" s="277" t="s">
        <v>1705</v>
      </c>
      <c r="C906" s="337" t="s">
        <v>31</v>
      </c>
      <c r="D906" s="338">
        <v>0.52</v>
      </c>
      <c r="E906" s="339" t="s">
        <v>1098</v>
      </c>
      <c r="F906" s="339" t="s">
        <v>1099</v>
      </c>
      <c r="G906" s="339" t="s">
        <v>1100</v>
      </c>
      <c r="H906" s="281">
        <v>259</v>
      </c>
      <c r="I906" s="340">
        <v>103003</v>
      </c>
      <c r="J906" s="341">
        <v>0.66</v>
      </c>
      <c r="K906" s="342">
        <v>169</v>
      </c>
      <c r="L906" s="285">
        <f>IF(tabItens[[#This Row],[Média]] &gt; 0, tabItens[[#This Row],[QTDE ATUAL]] / tabItens[[#This Row],[Média]],999.9)</f>
        <v>26.338983050847457</v>
      </c>
      <c r="M906" s="286">
        <v>0</v>
      </c>
      <c r="N906" s="287">
        <f>tabItens[[#This Row],[VALOR UNIT.]] * tabItens[[#This Row],[LC]]</f>
        <v>0</v>
      </c>
      <c r="O906" s="344" t="s">
        <v>1101</v>
      </c>
      <c r="P906" s="289">
        <v>0</v>
      </c>
      <c r="Q906" s="345">
        <v>294300</v>
      </c>
      <c r="R906" s="343">
        <v>160836</v>
      </c>
      <c r="S906" s="346">
        <v>45446</v>
      </c>
      <c r="T906" s="292">
        <f>ROUNDDOWN(IFERROR(tabItens[[#This Row],[ATA DT.VALID.]] - $D$1,0) / 30,0)</f>
        <v>7</v>
      </c>
      <c r="U906" s="277" t="s">
        <v>941</v>
      </c>
      <c r="V906" s="293">
        <v>1</v>
      </c>
      <c r="W906" s="294" t="s">
        <v>2103</v>
      </c>
      <c r="X906" s="295">
        <v>72</v>
      </c>
      <c r="Y906" s="296">
        <v>6</v>
      </c>
      <c r="Z906" s="297"/>
      <c r="AA906" s="298"/>
      <c r="AB906" s="299"/>
      <c r="AC906" s="299"/>
      <c r="AD906" s="298"/>
      <c r="AE906" s="299"/>
      <c r="AF906" s="292"/>
      <c r="AG906" s="300" t="s">
        <v>904</v>
      </c>
      <c r="AH906" s="301"/>
      <c r="AI906" s="292">
        <v>0</v>
      </c>
      <c r="AJ906" s="301">
        <v>44337</v>
      </c>
      <c r="AK906" s="301">
        <v>39832</v>
      </c>
      <c r="AL906" s="301">
        <v>45133</v>
      </c>
      <c r="AM906" s="346"/>
      <c r="AN906" s="339"/>
      <c r="AO906" s="302" t="str">
        <f>_xlfn.IFNA(IF(VLOOKUP(tabItens[[#This Row],[CÓDIGO]],tabExcluirDoEstoque[#Data],1,FALSE),"sim",""),"")</f>
        <v>sim</v>
      </c>
      <c r="AP906" s="303">
        <f ca="1">IF(OR(ISBLANK(tabItens[[#This Row],[ATA DT.VALID.]]),tabItens[[#This Row],[ATA DT.VALID.]]="",tabItens[[#This Row],[ATA DT.VALID.]]=" "),"",IF(TYPE(tabItens[[#This Row],[ATA DT.VALID.]])=1,ROUNDUP((tabItens[[#This Row],[ATA DT.VALID.]]-TODAY())/7,0),""))</f>
        <v>32</v>
      </c>
      <c r="AQ906" s="304">
        <v>0</v>
      </c>
      <c r="AR906" s="305" t="str">
        <f>IF(ISBLANK(tabItens[[#This Row],[CÓDIGO]]),"",IFERROR(VLOOKUP(tabItens[[#This Row],[CÓDIGO]],Consumo!$C$3:$AC$862,26,FALSE),0))</f>
        <v>09.2023</v>
      </c>
      <c r="AS906" s="306">
        <f>SUMIF(Consumo!$C$3:$C$862,tabItens[[#This Row],[CÓDIGO]],Consumo!$N$3:$N$862) + SUMIF(Consumo!$C$3:$C$862,tabItens[[#This Row],[CÓDIGO]],Consumo!$O$3:$O$862) + SUMIF(Consumo!$C$3:$C$862,tabItens[[#This Row],[CÓDIGO]],Consumo!$P$3:$P$862) + SUMIF(Consumo!$C$3:$C$862,tabItens[[#This Row],[CÓDIGO]],Consumo!$Q$3:$Q$862)</f>
        <v>169</v>
      </c>
      <c r="AT906" s="306">
        <f>SUMIF(Consumo!$C$3:$C$862,tabItens[[#This Row],[CÓDIGO]],Consumo!$Z$3:$Z$862)</f>
        <v>169</v>
      </c>
      <c r="AU906" s="307">
        <f>SUMIF(Consumo!$C$3:$C$862,tabItens[[#This Row],[CÓDIGO]],Consumo!$AA$3:$AA$862)</f>
        <v>151</v>
      </c>
      <c r="AV906" s="308">
        <f>SUMIF(Consumo!$C$3:$C$862,tabItens[[#This Row],[CÓDIGO]],Consumo!$Y$3:$Y$862)</f>
        <v>9.8333333333333339</v>
      </c>
      <c r="AW906" s="281">
        <f>tabItens[[#This Row],[QTDE ATUAL]] + tabItens[[#This Row],[RC QTDE]] + tabItens[[#This Row],[AF SALDO]] + tabItens[[#This Row],[Recentes]]</f>
        <v>259</v>
      </c>
      <c r="AX906" s="309">
        <v>67</v>
      </c>
      <c r="AY906" s="309">
        <v>4</v>
      </c>
      <c r="AZ906" s="309">
        <f>IF(ISBLANK(tabItens[[#This Row],[CÓDIGO]]),"",tabItens[[#This Row],[PontoMês]] * (AZ$2+tabItens[[#This Row],[PontoQtM]]))</f>
        <v>268</v>
      </c>
      <c r="BA906" s="308">
        <f>tabItens[[#This Row],[PontoPed]] - tabItens[[#This Row],[Saldo]] + (1/10)</f>
        <v>9.1</v>
      </c>
      <c r="BB906" s="308">
        <f xml:space="preserve"> tabItens[[#This Row],[PontoMês]] * BB$2 - tabItens[[#This Row],[QTDE ATUAL]] - (1/10)</f>
        <v>-192.1</v>
      </c>
      <c r="BC906" s="310">
        <f>IF( tabItens[[#This Row],[PontoPed]]&gt;0, IF(tabItens[[#This Row],[PontoPed]]&lt;1, 1, IF( tabItens[[#This Row],[Saldo]]&gt;tabItens[[#This Row],[PontoPed]], 0, (tabItens[[#This Row],[PontoPed]]-tabItens[[#This Row],[Saldo]])/tabItens[[#This Row],[PontoPed]] ) ), 0 )</f>
        <v>3.3582089552238806E-2</v>
      </c>
      <c r="BD906" s="311">
        <f>ROUNDDOWN(IF( OR( AND(tabItens[[#This Row],[PontoPed]]&lt;tabItens[[#This Row],[Saldo]],tabItens[[#This Row],[Saldo]]&gt;0), tabItens[[#This Row],[PontoPed]]=0), 99, IF(AND(tabItens[[#This Row],[Saldo]]=0,tabItens[[#This Row],[PontoPed]]&gt;0), 0, (1-tabItens[[#This Row],[PctAb]])*10 ) ),0)</f>
        <v>9</v>
      </c>
      <c r="BE906" s="312">
        <f>MAX(ROUNDDOWN( IF(tabItens[[#This Row],[Abaixo]] &gt; 0,   tabItens[[#This Row],[Abaixo]] + (tabItens[[#This Row],[PontoMês]] * IF( OR( ISBLANK(tabItens[[#This Row],[ATA Nº/ANO]]), tabItens[[#This Row],[ATA Nº/ANO]] = ""),BE$2,BE$1)),0),0),0)</f>
        <v>210</v>
      </c>
      <c r="BF90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210</v>
      </c>
      <c r="BG906" s="313">
        <f>SUMIF(Consumo!$C$3:$C$862,tabItens[[#This Row],[CÓDIGO]],Consumo!$E$3:$E$862)</f>
        <v>0</v>
      </c>
      <c r="BH906" s="314">
        <f>IF(AND(tabItens[[#This Row],[Pend]] &gt; 0,tabItens[[#This Row],[Consumo]] &lt;&gt; 0), tabItens[[#This Row],[Pend]] / tabItens[[#This Row],[Consumo]], 0 )</f>
        <v>0</v>
      </c>
      <c r="BI906" s="313"/>
      <c r="BJ906" s="313"/>
      <c r="BK906" s="315" t="s">
        <v>907</v>
      </c>
    </row>
    <row r="907" spans="1:63" x14ac:dyDescent="0.3">
      <c r="A907" s="336">
        <v>85798</v>
      </c>
      <c r="B907" s="277" t="s">
        <v>567</v>
      </c>
      <c r="C907" s="337" t="s">
        <v>264</v>
      </c>
      <c r="D907" s="338">
        <v>6.36</v>
      </c>
      <c r="E907" s="339"/>
      <c r="F907" s="339"/>
      <c r="G907" s="339" t="s">
        <v>892</v>
      </c>
      <c r="H907" s="281">
        <v>264</v>
      </c>
      <c r="I907" s="340">
        <v>103003</v>
      </c>
      <c r="J907" s="341">
        <v>6.36</v>
      </c>
      <c r="K907" s="342">
        <v>2</v>
      </c>
      <c r="L907" s="285">
        <f>IF(tabItens[[#This Row],[Média]] &gt; 0, tabItens[[#This Row],[QTDE ATUAL]] / tabItens[[#This Row],[Média]],999.9)</f>
        <v>3168</v>
      </c>
      <c r="M907" s="286">
        <v>0</v>
      </c>
      <c r="N907" s="287">
        <f>tabItens[[#This Row],[VALOR UNIT.]] * tabItens[[#This Row],[LC]]</f>
        <v>0</v>
      </c>
      <c r="O907" s="344" t="s">
        <v>2174</v>
      </c>
      <c r="P907" s="289"/>
      <c r="Q907" s="345"/>
      <c r="R907" s="343"/>
      <c r="S907" s="346"/>
      <c r="T907" s="292">
        <f>ROUNDDOWN(IFERROR(tabItens[[#This Row],[ATA DT.VALID.]] - $D$1,0) / 30,0)</f>
        <v>-1507</v>
      </c>
      <c r="U907" s="277" t="s">
        <v>1317</v>
      </c>
      <c r="V907" s="293">
        <v>1</v>
      </c>
      <c r="W907" s="294" t="s">
        <v>2106</v>
      </c>
      <c r="X907" s="295">
        <v>83</v>
      </c>
      <c r="Y907" s="296">
        <v>4</v>
      </c>
      <c r="Z907" s="297"/>
      <c r="AA907" s="298"/>
      <c r="AB907" s="299"/>
      <c r="AC907" s="299"/>
      <c r="AD907" s="298"/>
      <c r="AE907" s="299"/>
      <c r="AF907" s="292"/>
      <c r="AG907" s="300" t="s">
        <v>904</v>
      </c>
      <c r="AH907" s="301"/>
      <c r="AI907" s="292">
        <v>0</v>
      </c>
      <c r="AJ907" s="301">
        <v>44055</v>
      </c>
      <c r="AK907" s="301">
        <v>38502</v>
      </c>
      <c r="AL907" s="301">
        <v>44594</v>
      </c>
      <c r="AM907" s="346"/>
      <c r="AN907" s="339"/>
      <c r="AO907" s="302" t="str">
        <f>_xlfn.IFNA(IF(VLOOKUP(tabItens[[#This Row],[CÓDIGO]],tabExcluirDoEstoque[#Data],1,FALSE),"sim",""),"")</f>
        <v>sim</v>
      </c>
      <c r="AP907" s="303" t="str">
        <f ca="1">IF(OR(ISBLANK(tabItens[[#This Row],[ATA DT.VALID.]]),tabItens[[#This Row],[ATA DT.VALID.]]="",tabItens[[#This Row],[ATA DT.VALID.]]=" "),"",IF(TYPE(tabItens[[#This Row],[ATA DT.VALID.]])=1,ROUNDUP((tabItens[[#This Row],[ATA DT.VALID.]]-TODAY())/7,0),""))</f>
        <v/>
      </c>
      <c r="AQ907" s="304">
        <v>0</v>
      </c>
      <c r="AR907" s="305" t="str">
        <f>IF(ISBLANK(tabItens[[#This Row],[CÓDIGO]]),"",IFERROR(VLOOKUP(tabItens[[#This Row],[CÓDIGO]],Consumo!$C$3:$AC$862,26,FALSE),0))</f>
        <v>04.2023</v>
      </c>
      <c r="AS907" s="306">
        <f>SUMIF(Consumo!$C$3:$C$862,tabItens[[#This Row],[CÓDIGO]],Consumo!$N$3:$N$862) + SUMIF(Consumo!$C$3:$C$862,tabItens[[#This Row],[CÓDIGO]],Consumo!$O$3:$O$862) + SUMIF(Consumo!$C$3:$C$862,tabItens[[#This Row],[CÓDIGO]],Consumo!$P$3:$P$862) + SUMIF(Consumo!$C$3:$C$862,tabItens[[#This Row],[CÓDIGO]],Consumo!$Q$3:$Q$862)</f>
        <v>0</v>
      </c>
      <c r="AT907" s="306">
        <f>SUMIF(Consumo!$C$3:$C$862,tabItens[[#This Row],[CÓDIGO]],Consumo!$Z$3:$Z$862)</f>
        <v>2</v>
      </c>
      <c r="AU907" s="307">
        <f>SUMIF(Consumo!$C$3:$C$862,tabItens[[#This Row],[CÓDIGO]],Consumo!$AA$3:$AA$862)</f>
        <v>2</v>
      </c>
      <c r="AV907" s="308">
        <f>SUMIF(Consumo!$C$3:$C$862,tabItens[[#This Row],[CÓDIGO]],Consumo!$Y$3:$Y$862)</f>
        <v>8.3333333333333329E-2</v>
      </c>
      <c r="AW907" s="281">
        <f>tabItens[[#This Row],[QTDE ATUAL]] + tabItens[[#This Row],[RC QTDE]] + tabItens[[#This Row],[AF SALDO]] + tabItens[[#This Row],[Recentes]]</f>
        <v>264</v>
      </c>
      <c r="AX907" s="309">
        <v>21</v>
      </c>
      <c r="AY907" s="309">
        <v>4</v>
      </c>
      <c r="AZ907" s="309">
        <f>IF(ISBLANK(tabItens[[#This Row],[CÓDIGO]]),"",tabItens[[#This Row],[PontoMês]] * (AZ$2+tabItens[[#This Row],[PontoQtM]]))</f>
        <v>84</v>
      </c>
      <c r="BA907" s="308">
        <f>tabItens[[#This Row],[PontoPed]] - tabItens[[#This Row],[Saldo]] + (1/10)</f>
        <v>-179.9</v>
      </c>
      <c r="BB907" s="308">
        <f xml:space="preserve"> tabItens[[#This Row],[PontoMês]] * BB$2 - tabItens[[#This Row],[QTDE ATUAL]] - (1/10)</f>
        <v>-243.1</v>
      </c>
      <c r="BC907" s="310">
        <f>IF( tabItens[[#This Row],[PontoPed]]&gt;0, IF(tabItens[[#This Row],[PontoPed]]&lt;1, 1, IF( tabItens[[#This Row],[Saldo]]&gt;tabItens[[#This Row],[PontoPed]], 0, (tabItens[[#This Row],[PontoPed]]-tabItens[[#This Row],[Saldo]])/tabItens[[#This Row],[PontoPed]] ) ), 0 )</f>
        <v>0</v>
      </c>
      <c r="BD907" s="311">
        <f>ROUNDDOWN(IF( OR( AND(tabItens[[#This Row],[PontoPed]]&lt;tabItens[[#This Row],[Saldo]],tabItens[[#This Row],[Saldo]]&gt;0), tabItens[[#This Row],[PontoPed]]=0), 99, IF(AND(tabItens[[#This Row],[Saldo]]=0,tabItens[[#This Row],[PontoPed]]&gt;0), 0, (1-tabItens[[#This Row],[PctAb]])*10 ) ),0)</f>
        <v>99</v>
      </c>
      <c r="BE907" s="312">
        <f>MAX(ROUNDDOWN( IF(tabItens[[#This Row],[Abaixo]] &gt; 0,   tabItens[[#This Row],[Abaixo]] + (tabItens[[#This Row],[PontoMês]] * IF( OR( ISBLANK(tabItens[[#This Row],[ATA Nº/ANO]]), tabItens[[#This Row],[ATA Nº/ANO]] = ""),BE$2,BE$1)),0),0),0)</f>
        <v>0</v>
      </c>
      <c r="BF90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7" s="313">
        <f>SUMIF(Consumo!$C$3:$C$862,tabItens[[#This Row],[CÓDIGO]],Consumo!$E$3:$E$862)</f>
        <v>0</v>
      </c>
      <c r="BH907" s="314">
        <f>IF(AND(tabItens[[#This Row],[Pend]] &gt; 0,tabItens[[#This Row],[Consumo]] &lt;&gt; 0), tabItens[[#This Row],[Pend]] / tabItens[[#This Row],[Consumo]], 0 )</f>
        <v>0</v>
      </c>
      <c r="BI907" s="313"/>
      <c r="BJ907" s="313"/>
      <c r="BK907" s="315" t="s">
        <v>907</v>
      </c>
    </row>
    <row r="908" spans="1:63" x14ac:dyDescent="0.3">
      <c r="A908" s="336">
        <v>48178</v>
      </c>
      <c r="B908" s="277" t="s">
        <v>457</v>
      </c>
      <c r="C908" s="337" t="s">
        <v>264</v>
      </c>
      <c r="D908" s="338">
        <v>182</v>
      </c>
      <c r="E908" s="339"/>
      <c r="F908" s="339"/>
      <c r="G908" s="339" t="s">
        <v>892</v>
      </c>
      <c r="H908" s="281">
        <v>36</v>
      </c>
      <c r="I908" s="340">
        <v>103003</v>
      </c>
      <c r="J908" s="341">
        <v>182</v>
      </c>
      <c r="K908" s="342"/>
      <c r="L908" s="285">
        <f>IF(tabItens[[#This Row],[Média]] &gt; 0, tabItens[[#This Row],[QTDE ATUAL]] / tabItens[[#This Row],[Média]],999.9)</f>
        <v>999.9</v>
      </c>
      <c r="M908" s="286">
        <v>0</v>
      </c>
      <c r="N908" s="287">
        <f>tabItens[[#This Row],[VALOR UNIT.]] * tabItens[[#This Row],[LC]]</f>
        <v>0</v>
      </c>
      <c r="O908" s="344" t="s">
        <v>2169</v>
      </c>
      <c r="P908" s="289"/>
      <c r="Q908" s="345"/>
      <c r="R908" s="343"/>
      <c r="S908" s="346"/>
      <c r="T908" s="292">
        <f>ROUNDDOWN(IFERROR(tabItens[[#This Row],[ATA DT.VALID.]] - $D$1,0) / 30,0)</f>
        <v>-1507</v>
      </c>
      <c r="U908" s="277" t="s">
        <v>1156</v>
      </c>
      <c r="V908" s="293">
        <v>1</v>
      </c>
      <c r="W908" s="294" t="s">
        <v>2107</v>
      </c>
      <c r="X908" s="295">
        <v>74</v>
      </c>
      <c r="Y908" s="296">
        <v>8</v>
      </c>
      <c r="Z908" s="297"/>
      <c r="AA908" s="298"/>
      <c r="AB908" s="299"/>
      <c r="AC908" s="299"/>
      <c r="AD908" s="298"/>
      <c r="AE908" s="299"/>
      <c r="AF908" s="292"/>
      <c r="AG908" s="300" t="s">
        <v>904</v>
      </c>
      <c r="AH908" s="301"/>
      <c r="AI908" s="292">
        <v>0</v>
      </c>
      <c r="AJ908" s="301">
        <v>43284</v>
      </c>
      <c r="AK908" s="301" t="s">
        <v>892</v>
      </c>
      <c r="AL908" s="301">
        <v>43224</v>
      </c>
      <c r="AM908" s="346"/>
      <c r="AN908" s="339"/>
      <c r="AO908" s="302" t="str">
        <f>_xlfn.IFNA(IF(VLOOKUP(tabItens[[#This Row],[CÓDIGO]],tabExcluirDoEstoque[#Data],1,FALSE),"sim",""),"")</f>
        <v>sim</v>
      </c>
      <c r="AP908" s="303" t="str">
        <f ca="1">IF(OR(ISBLANK(tabItens[[#This Row],[ATA DT.VALID.]]),tabItens[[#This Row],[ATA DT.VALID.]]="",tabItens[[#This Row],[ATA DT.VALID.]]=" "),"",IF(TYPE(tabItens[[#This Row],[ATA DT.VALID.]])=1,ROUNDUP((tabItens[[#This Row],[ATA DT.VALID.]]-TODAY())/7,0),""))</f>
        <v/>
      </c>
      <c r="AQ908" s="304">
        <v>0</v>
      </c>
      <c r="AR908" s="305">
        <f>IF(ISBLANK(tabItens[[#This Row],[CÓDIGO]]),"",IFERROR(VLOOKUP(tabItens[[#This Row],[CÓDIGO]],Consumo!$C$3:$AC$862,26,FALSE),0))</f>
        <v>0</v>
      </c>
      <c r="AS908" s="306">
        <f>SUMIF(Consumo!$C$3:$C$862,tabItens[[#This Row],[CÓDIGO]],Consumo!$N$3:$N$862) + SUMIF(Consumo!$C$3:$C$862,tabItens[[#This Row],[CÓDIGO]],Consumo!$O$3:$O$862) + SUMIF(Consumo!$C$3:$C$862,tabItens[[#This Row],[CÓDIGO]],Consumo!$P$3:$P$862) + SUMIF(Consumo!$C$3:$C$862,tabItens[[#This Row],[CÓDIGO]],Consumo!$Q$3:$Q$862)</f>
        <v>0</v>
      </c>
      <c r="AT908" s="306">
        <f>SUMIF(Consumo!$C$3:$C$862,tabItens[[#This Row],[CÓDIGO]],Consumo!$Z$3:$Z$862)</f>
        <v>0</v>
      </c>
      <c r="AU908" s="307">
        <f>SUMIF(Consumo!$C$3:$C$862,tabItens[[#This Row],[CÓDIGO]],Consumo!$AA$3:$AA$862)</f>
        <v>0</v>
      </c>
      <c r="AV908" s="308">
        <f>SUMIF(Consumo!$C$3:$C$862,tabItens[[#This Row],[CÓDIGO]],Consumo!$Y$3:$Y$862)</f>
        <v>0</v>
      </c>
      <c r="AW908" s="281">
        <f>tabItens[[#This Row],[QTDE ATUAL]] + tabItens[[#This Row],[RC QTDE]] + tabItens[[#This Row],[AF SALDO]] + tabItens[[#This Row],[Recentes]]</f>
        <v>36</v>
      </c>
      <c r="AX908" s="309">
        <v>0</v>
      </c>
      <c r="AY908" s="309">
        <v>0</v>
      </c>
      <c r="AZ908" s="309">
        <f>IF(ISBLANK(tabItens[[#This Row],[CÓDIGO]]),"",tabItens[[#This Row],[PontoMês]] * (AZ$2+tabItens[[#This Row],[PontoQtM]]))</f>
        <v>0</v>
      </c>
      <c r="BA908" s="308">
        <f>tabItens[[#This Row],[PontoPed]] - tabItens[[#This Row],[Saldo]] + (1/10)</f>
        <v>-35.9</v>
      </c>
      <c r="BB908" s="308">
        <f xml:space="preserve"> tabItens[[#This Row],[PontoMês]] * BB$2 - tabItens[[#This Row],[QTDE ATUAL]] - (1/10)</f>
        <v>-36.1</v>
      </c>
      <c r="BC908" s="310">
        <f>IF( tabItens[[#This Row],[PontoPed]]&gt;0, IF(tabItens[[#This Row],[PontoPed]]&lt;1, 1, IF( tabItens[[#This Row],[Saldo]]&gt;tabItens[[#This Row],[PontoPed]], 0, (tabItens[[#This Row],[PontoPed]]-tabItens[[#This Row],[Saldo]])/tabItens[[#This Row],[PontoPed]] ) ), 0 )</f>
        <v>0</v>
      </c>
      <c r="BD908" s="311">
        <f>ROUNDDOWN(IF( OR( AND(tabItens[[#This Row],[PontoPed]]&lt;tabItens[[#This Row],[Saldo]],tabItens[[#This Row],[Saldo]]&gt;0), tabItens[[#This Row],[PontoPed]]=0), 99, IF(AND(tabItens[[#This Row],[Saldo]]=0,tabItens[[#This Row],[PontoPed]]&gt;0), 0, (1-tabItens[[#This Row],[PctAb]])*10 ) ),0)</f>
        <v>99</v>
      </c>
      <c r="BE908" s="312">
        <f>MAX(ROUNDDOWN( IF(tabItens[[#This Row],[Abaixo]] &gt; 0,   tabItens[[#This Row],[Abaixo]] + (tabItens[[#This Row],[PontoMês]] * IF( OR( ISBLANK(tabItens[[#This Row],[ATA Nº/ANO]]), tabItens[[#This Row],[ATA Nº/ANO]] = ""),BE$2,BE$1)),0),0),0)</f>
        <v>0</v>
      </c>
      <c r="BF908"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8" s="313">
        <f>SUMIF(Consumo!$C$3:$C$862,tabItens[[#This Row],[CÓDIGO]],Consumo!$E$3:$E$862)</f>
        <v>0</v>
      </c>
      <c r="BH908" s="314">
        <f>IF(AND(tabItens[[#This Row],[Pend]] &gt; 0,tabItens[[#This Row],[Consumo]] &lt;&gt; 0), tabItens[[#This Row],[Pend]] / tabItens[[#This Row],[Consumo]], 0 )</f>
        <v>0</v>
      </c>
      <c r="BI908" s="313"/>
      <c r="BJ908" s="313"/>
      <c r="BK908" s="315" t="s">
        <v>907</v>
      </c>
    </row>
    <row r="909" spans="1:63" x14ac:dyDescent="0.3">
      <c r="A909" s="336">
        <v>12812</v>
      </c>
      <c r="B909" s="277" t="s">
        <v>289</v>
      </c>
      <c r="C909" s="337" t="s">
        <v>264</v>
      </c>
      <c r="D909" s="338">
        <v>4.12</v>
      </c>
      <c r="E909" s="339"/>
      <c r="F909" s="339"/>
      <c r="G909" s="339" t="s">
        <v>892</v>
      </c>
      <c r="H909" s="281">
        <v>63</v>
      </c>
      <c r="I909" s="340">
        <v>103003</v>
      </c>
      <c r="J909" s="341">
        <v>4.12</v>
      </c>
      <c r="K909" s="342">
        <v>14</v>
      </c>
      <c r="L909" s="285">
        <f>IF(tabItens[[#This Row],[Média]] &gt; 0, tabItens[[#This Row],[QTDE ATUAL]] / tabItens[[#This Row],[Média]],999.9)</f>
        <v>58.15384615384616</v>
      </c>
      <c r="M909" s="286">
        <v>0</v>
      </c>
      <c r="N909" s="287">
        <f>tabItens[[#This Row],[VALOR UNIT.]] * tabItens[[#This Row],[LC]]</f>
        <v>0</v>
      </c>
      <c r="O909" s="344" t="s">
        <v>2122</v>
      </c>
      <c r="P909" s="289"/>
      <c r="Q909" s="345"/>
      <c r="R909" s="343"/>
      <c r="S909" s="346"/>
      <c r="T909" s="292">
        <f>ROUNDDOWN(IFERROR(tabItens[[#This Row],[ATA DT.VALID.]] - $D$1,0) / 30,0)</f>
        <v>-1507</v>
      </c>
      <c r="U909" s="277" t="s">
        <v>1006</v>
      </c>
      <c r="V909" s="293">
        <v>1</v>
      </c>
      <c r="W909" s="294" t="s">
        <v>2104</v>
      </c>
      <c r="X909" s="295">
        <v>76</v>
      </c>
      <c r="Y909" s="296">
        <v>11</v>
      </c>
      <c r="Z909" s="297"/>
      <c r="AA909" s="298"/>
      <c r="AB909" s="299"/>
      <c r="AC909" s="299"/>
      <c r="AD909" s="298"/>
      <c r="AE909" s="299"/>
      <c r="AF909" s="292"/>
      <c r="AG909" s="300" t="s">
        <v>904</v>
      </c>
      <c r="AH909" s="301"/>
      <c r="AI909" s="292">
        <v>4</v>
      </c>
      <c r="AJ909" s="301">
        <v>44358</v>
      </c>
      <c r="AK909" s="301" t="s">
        <v>892</v>
      </c>
      <c r="AL909" s="301">
        <v>45180</v>
      </c>
      <c r="AM909" s="346"/>
      <c r="AN909" s="339"/>
      <c r="AO909" s="302" t="str">
        <f>_xlfn.IFNA(IF(VLOOKUP(tabItens[[#This Row],[CÓDIGO]],tabExcluirDoEstoque[#Data],1,FALSE),"sim",""),"")</f>
        <v>sim</v>
      </c>
      <c r="AP909" s="303" t="str">
        <f ca="1">IF(OR(ISBLANK(tabItens[[#This Row],[ATA DT.VALID.]]),tabItens[[#This Row],[ATA DT.VALID.]]="",tabItens[[#This Row],[ATA DT.VALID.]]=" "),"",IF(TYPE(tabItens[[#This Row],[ATA DT.VALID.]])=1,ROUNDUP((tabItens[[#This Row],[ATA DT.VALID.]]-TODAY())/7,0),""))</f>
        <v/>
      </c>
      <c r="AQ909" s="304">
        <v>0</v>
      </c>
      <c r="AR909" s="305" t="str">
        <f>IF(ISBLANK(tabItens[[#This Row],[CÓDIGO]]),"",IFERROR(VLOOKUP(tabItens[[#This Row],[CÓDIGO]],Consumo!$C$3:$AC$862,26,FALSE),0))</f>
        <v>04.2023</v>
      </c>
      <c r="AS909" s="306">
        <f>SUMIF(Consumo!$C$3:$C$862,tabItens[[#This Row],[CÓDIGO]],Consumo!$N$3:$N$862) + SUMIF(Consumo!$C$3:$C$862,tabItens[[#This Row],[CÓDIGO]],Consumo!$O$3:$O$862) + SUMIF(Consumo!$C$3:$C$862,tabItens[[#This Row],[CÓDIGO]],Consumo!$P$3:$P$862) + SUMIF(Consumo!$C$3:$C$862,tabItens[[#This Row],[CÓDIGO]],Consumo!$Q$3:$Q$862)</f>
        <v>0</v>
      </c>
      <c r="AT909" s="306">
        <f>SUMIF(Consumo!$C$3:$C$862,tabItens[[#This Row],[CÓDIGO]],Consumo!$Z$3:$Z$862)</f>
        <v>14</v>
      </c>
      <c r="AU909" s="307">
        <f>SUMIF(Consumo!$C$3:$C$862,tabItens[[#This Row],[CÓDIGO]],Consumo!$AA$3:$AA$862)</f>
        <v>4</v>
      </c>
      <c r="AV909" s="308">
        <f>SUMIF(Consumo!$C$3:$C$862,tabItens[[#This Row],[CÓDIGO]],Consumo!$Y$3:$Y$862)</f>
        <v>1.0833333333333333</v>
      </c>
      <c r="AW909" s="281">
        <f>tabItens[[#This Row],[QTDE ATUAL]] + tabItens[[#This Row],[RC QTDE]] + tabItens[[#This Row],[AF SALDO]] + tabItens[[#This Row],[Recentes]]</f>
        <v>63</v>
      </c>
      <c r="AX909" s="309">
        <v>4</v>
      </c>
      <c r="AY909" s="309">
        <v>4</v>
      </c>
      <c r="AZ909" s="309">
        <f>IF(ISBLANK(tabItens[[#This Row],[CÓDIGO]]),"",tabItens[[#This Row],[PontoMês]] * (AZ$2+tabItens[[#This Row],[PontoQtM]]))</f>
        <v>16</v>
      </c>
      <c r="BA909" s="308">
        <f>tabItens[[#This Row],[PontoPed]] - tabItens[[#This Row],[Saldo]] + (1/10)</f>
        <v>-46.9</v>
      </c>
      <c r="BB909" s="308">
        <f xml:space="preserve"> tabItens[[#This Row],[PontoMês]] * BB$2 - tabItens[[#This Row],[QTDE ATUAL]] - (1/10)</f>
        <v>-59.1</v>
      </c>
      <c r="BC909" s="310">
        <f>IF( tabItens[[#This Row],[PontoPed]]&gt;0, IF(tabItens[[#This Row],[PontoPed]]&lt;1, 1, IF( tabItens[[#This Row],[Saldo]]&gt;tabItens[[#This Row],[PontoPed]], 0, (tabItens[[#This Row],[PontoPed]]-tabItens[[#This Row],[Saldo]])/tabItens[[#This Row],[PontoPed]] ) ), 0 )</f>
        <v>0</v>
      </c>
      <c r="BD909" s="311">
        <f>ROUNDDOWN(IF( OR( AND(tabItens[[#This Row],[PontoPed]]&lt;tabItens[[#This Row],[Saldo]],tabItens[[#This Row],[Saldo]]&gt;0), tabItens[[#This Row],[PontoPed]]=0), 99, IF(AND(tabItens[[#This Row],[Saldo]]=0,tabItens[[#This Row],[PontoPed]]&gt;0), 0, (1-tabItens[[#This Row],[PctAb]])*10 ) ),0)</f>
        <v>99</v>
      </c>
      <c r="BE909" s="312">
        <f>MAX(ROUNDDOWN( IF(tabItens[[#This Row],[Abaixo]] &gt; 0,   tabItens[[#This Row],[Abaixo]] + (tabItens[[#This Row],[PontoMês]] * IF( OR( ISBLANK(tabItens[[#This Row],[ATA Nº/ANO]]), tabItens[[#This Row],[ATA Nº/ANO]] = ""),BE$2,BE$1)),0),0),0)</f>
        <v>0</v>
      </c>
      <c r="BF909"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09" s="313">
        <f>SUMIF(Consumo!$C$3:$C$862,tabItens[[#This Row],[CÓDIGO]],Consumo!$E$3:$E$862)</f>
        <v>0</v>
      </c>
      <c r="BH909" s="314">
        <f>IF(AND(tabItens[[#This Row],[Pend]] &gt; 0,tabItens[[#This Row],[Consumo]] &lt;&gt; 0), tabItens[[#This Row],[Pend]] / tabItens[[#This Row],[Consumo]], 0 )</f>
        <v>0</v>
      </c>
      <c r="BI909" s="313"/>
      <c r="BJ909" s="313"/>
      <c r="BK909" s="315" t="s">
        <v>907</v>
      </c>
    </row>
    <row r="910" spans="1:63" x14ac:dyDescent="0.3">
      <c r="A910" s="336">
        <v>88718</v>
      </c>
      <c r="B910" s="277" t="s">
        <v>576</v>
      </c>
      <c r="C910" s="337" t="s">
        <v>264</v>
      </c>
      <c r="D910" s="338">
        <v>33.1</v>
      </c>
      <c r="E910" s="339"/>
      <c r="F910" s="339"/>
      <c r="G910" s="339" t="s">
        <v>892</v>
      </c>
      <c r="H910" s="281">
        <v>96</v>
      </c>
      <c r="I910" s="340">
        <v>103003</v>
      </c>
      <c r="J910" s="341">
        <v>33.1</v>
      </c>
      <c r="K910" s="342">
        <v>12</v>
      </c>
      <c r="L910" s="285">
        <f>IF(tabItens[[#This Row],[Média]] &gt; 0, tabItens[[#This Row],[QTDE ATUAL]] / tabItens[[#This Row],[Média]],999.9)</f>
        <v>104.72727272727273</v>
      </c>
      <c r="M910" s="286">
        <v>0</v>
      </c>
      <c r="N910" s="287">
        <f>tabItens[[#This Row],[VALOR UNIT.]] * tabItens[[#This Row],[LC]]</f>
        <v>0</v>
      </c>
      <c r="O910" s="344" t="s">
        <v>2149</v>
      </c>
      <c r="P910" s="289"/>
      <c r="Q910" s="345"/>
      <c r="R910" s="343"/>
      <c r="S910" s="346"/>
      <c r="T910" s="292">
        <f>ROUNDDOWN(IFERROR(tabItens[[#This Row],[ATA DT.VALID.]] - $D$1,0) / 30,0)</f>
        <v>-1507</v>
      </c>
      <c r="U910" s="277" t="s">
        <v>1543</v>
      </c>
      <c r="V910" s="293">
        <v>1</v>
      </c>
      <c r="W910" s="294" t="s">
        <v>903</v>
      </c>
      <c r="X910" s="295">
        <v>55</v>
      </c>
      <c r="Y910" s="296">
        <v>26</v>
      </c>
      <c r="Z910" s="297"/>
      <c r="AA910" s="298"/>
      <c r="AB910" s="299"/>
      <c r="AC910" s="299"/>
      <c r="AD910" s="298"/>
      <c r="AE910" s="299"/>
      <c r="AF910" s="292"/>
      <c r="AG910" s="300" t="s">
        <v>904</v>
      </c>
      <c r="AH910" s="301"/>
      <c r="AI910" s="292">
        <v>4</v>
      </c>
      <c r="AJ910" s="301">
        <v>44951</v>
      </c>
      <c r="AK910" s="301">
        <v>38656</v>
      </c>
      <c r="AL910" s="301">
        <v>44917</v>
      </c>
      <c r="AM910" s="346"/>
      <c r="AN910" s="339"/>
      <c r="AO910" s="302" t="str">
        <f>_xlfn.IFNA(IF(VLOOKUP(tabItens[[#This Row],[CÓDIGO]],tabExcluirDoEstoque[#Data],1,FALSE),"sim",""),"")</f>
        <v>sim</v>
      </c>
      <c r="AP910" s="303" t="str">
        <f ca="1">IF(OR(ISBLANK(tabItens[[#This Row],[ATA DT.VALID.]]),tabItens[[#This Row],[ATA DT.VALID.]]="",tabItens[[#This Row],[ATA DT.VALID.]]=" "),"",IF(TYPE(tabItens[[#This Row],[ATA DT.VALID.]])=1,ROUNDUP((tabItens[[#This Row],[ATA DT.VALID.]]-TODAY())/7,0),""))</f>
        <v/>
      </c>
      <c r="AQ910" s="304">
        <v>0</v>
      </c>
      <c r="AR910" s="305" t="str">
        <f>IF(ISBLANK(tabItens[[#This Row],[CÓDIGO]]),"",IFERROR(VLOOKUP(tabItens[[#This Row],[CÓDIGO]],Consumo!$C$3:$AC$862,26,FALSE),0))</f>
        <v>05.2023</v>
      </c>
      <c r="AS910" s="306">
        <f>SUMIF(Consumo!$C$3:$C$862,tabItens[[#This Row],[CÓDIGO]],Consumo!$N$3:$N$862) + SUMIF(Consumo!$C$3:$C$862,tabItens[[#This Row],[CÓDIGO]],Consumo!$O$3:$O$862) + SUMIF(Consumo!$C$3:$C$862,tabItens[[#This Row],[CÓDIGO]],Consumo!$P$3:$P$862) + SUMIF(Consumo!$C$3:$C$862,tabItens[[#This Row],[CÓDIGO]],Consumo!$Q$3:$Q$862)</f>
        <v>0</v>
      </c>
      <c r="AT910" s="306">
        <f>SUMIF(Consumo!$C$3:$C$862,tabItens[[#This Row],[CÓDIGO]],Consumo!$Z$3:$Z$862)</f>
        <v>12</v>
      </c>
      <c r="AU910" s="307">
        <f>SUMIF(Consumo!$C$3:$C$862,tabItens[[#This Row],[CÓDIGO]],Consumo!$AA$3:$AA$862)</f>
        <v>6</v>
      </c>
      <c r="AV910" s="308">
        <f>SUMIF(Consumo!$C$3:$C$862,tabItens[[#This Row],[CÓDIGO]],Consumo!$Y$3:$Y$862)</f>
        <v>0.91666666666666663</v>
      </c>
      <c r="AW910" s="281">
        <f>tabItens[[#This Row],[QTDE ATUAL]] + tabItens[[#This Row],[RC QTDE]] + tabItens[[#This Row],[AF SALDO]] + tabItens[[#This Row],[Recentes]]</f>
        <v>96</v>
      </c>
      <c r="AX910" s="309">
        <v>10</v>
      </c>
      <c r="AY910" s="309">
        <v>4</v>
      </c>
      <c r="AZ910" s="309">
        <f>IF(ISBLANK(tabItens[[#This Row],[CÓDIGO]]),"",tabItens[[#This Row],[PontoMês]] * (AZ$2+tabItens[[#This Row],[PontoQtM]]))</f>
        <v>40</v>
      </c>
      <c r="BA910" s="308">
        <f>tabItens[[#This Row],[PontoPed]] - tabItens[[#This Row],[Saldo]] + (1/10)</f>
        <v>-55.9</v>
      </c>
      <c r="BB910" s="308">
        <f xml:space="preserve"> tabItens[[#This Row],[PontoMês]] * BB$2 - tabItens[[#This Row],[QTDE ATUAL]] - (1/10)</f>
        <v>-86.1</v>
      </c>
      <c r="BC910" s="310">
        <f>IF( tabItens[[#This Row],[PontoPed]]&gt;0, IF(tabItens[[#This Row],[PontoPed]]&lt;1, 1, IF( tabItens[[#This Row],[Saldo]]&gt;tabItens[[#This Row],[PontoPed]], 0, (tabItens[[#This Row],[PontoPed]]-tabItens[[#This Row],[Saldo]])/tabItens[[#This Row],[PontoPed]] ) ), 0 )</f>
        <v>0</v>
      </c>
      <c r="BD910" s="311">
        <f>ROUNDDOWN(IF( OR( AND(tabItens[[#This Row],[PontoPed]]&lt;tabItens[[#This Row],[Saldo]],tabItens[[#This Row],[Saldo]]&gt;0), tabItens[[#This Row],[PontoPed]]=0), 99, IF(AND(tabItens[[#This Row],[Saldo]]=0,tabItens[[#This Row],[PontoPed]]&gt;0), 0, (1-tabItens[[#This Row],[PctAb]])*10 ) ),0)</f>
        <v>99</v>
      </c>
      <c r="BE910" s="312">
        <f>MAX(ROUNDDOWN( IF(tabItens[[#This Row],[Abaixo]] &gt; 0,   tabItens[[#This Row],[Abaixo]] + (tabItens[[#This Row],[PontoMês]] * IF( OR( ISBLANK(tabItens[[#This Row],[ATA Nº/ANO]]), tabItens[[#This Row],[ATA Nº/ANO]] = ""),BE$2,BE$1)),0),0),0)</f>
        <v>0</v>
      </c>
      <c r="BF910"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0" s="313">
        <f>SUMIF(Consumo!$C$3:$C$862,tabItens[[#This Row],[CÓDIGO]],Consumo!$E$3:$E$862)</f>
        <v>0</v>
      </c>
      <c r="BH910" s="314">
        <f>IF(AND(tabItens[[#This Row],[Pend]] &gt; 0,tabItens[[#This Row],[Consumo]] &lt;&gt; 0), tabItens[[#This Row],[Pend]] / tabItens[[#This Row],[Consumo]], 0 )</f>
        <v>0</v>
      </c>
      <c r="BI910" s="313"/>
      <c r="BJ910" s="313"/>
      <c r="BK910" s="315" t="s">
        <v>907</v>
      </c>
    </row>
    <row r="911" spans="1:63" x14ac:dyDescent="0.3">
      <c r="A911" s="336">
        <v>64821</v>
      </c>
      <c r="B911" s="277" t="s">
        <v>508</v>
      </c>
      <c r="C911" s="337" t="s">
        <v>288</v>
      </c>
      <c r="D911" s="338">
        <v>99</v>
      </c>
      <c r="E911" s="339"/>
      <c r="F911" s="339"/>
      <c r="G911" s="339" t="s">
        <v>892</v>
      </c>
      <c r="H911" s="281">
        <v>18</v>
      </c>
      <c r="I911" s="340">
        <v>103003</v>
      </c>
      <c r="J911" s="341">
        <v>99</v>
      </c>
      <c r="K911" s="342">
        <v>5</v>
      </c>
      <c r="L911" s="285">
        <f>IF(tabItens[[#This Row],[Média]] &gt; 0, tabItens[[#This Row],[QTDE ATUAL]] / tabItens[[#This Row],[Média]],999.9)</f>
        <v>43.199999999999996</v>
      </c>
      <c r="M911" s="286">
        <v>0</v>
      </c>
      <c r="N911" s="287">
        <f>tabItens[[#This Row],[VALOR UNIT.]] * tabItens[[#This Row],[LC]]</f>
        <v>0</v>
      </c>
      <c r="O911" s="344" t="s">
        <v>2156</v>
      </c>
      <c r="P911" s="289"/>
      <c r="Q911" s="345"/>
      <c r="R911" s="343"/>
      <c r="S911" s="346"/>
      <c r="T911" s="292">
        <f>ROUNDDOWN(IFERROR(tabItens[[#This Row],[ATA DT.VALID.]] - $D$1,0) / 30,0)</f>
        <v>-1507</v>
      </c>
      <c r="U911" s="277" t="s">
        <v>1432</v>
      </c>
      <c r="V911" s="293">
        <v>1</v>
      </c>
      <c r="W911" s="294" t="s">
        <v>2104</v>
      </c>
      <c r="X911" s="295">
        <v>76</v>
      </c>
      <c r="Y911" s="296">
        <v>9</v>
      </c>
      <c r="Z911" s="297"/>
      <c r="AA911" s="298"/>
      <c r="AB911" s="299"/>
      <c r="AC911" s="299"/>
      <c r="AD911" s="298"/>
      <c r="AE911" s="299"/>
      <c r="AF911" s="292"/>
      <c r="AG911" s="300" t="s">
        <v>904</v>
      </c>
      <c r="AH911" s="301"/>
      <c r="AI911" s="292">
        <v>2</v>
      </c>
      <c r="AJ911" s="301">
        <v>43497</v>
      </c>
      <c r="AK911" s="301" t="s">
        <v>892</v>
      </c>
      <c r="AL911" s="301">
        <v>43875</v>
      </c>
      <c r="AM911" s="346"/>
      <c r="AN911" s="339"/>
      <c r="AO911" s="302" t="str">
        <f>_xlfn.IFNA(IF(VLOOKUP(tabItens[[#This Row],[CÓDIGO]],tabExcluirDoEstoque[#Data],1,FALSE),"sim",""),"")</f>
        <v>sim</v>
      </c>
      <c r="AP911" s="303" t="str">
        <f ca="1">IF(OR(ISBLANK(tabItens[[#This Row],[ATA DT.VALID.]]),tabItens[[#This Row],[ATA DT.VALID.]]="",tabItens[[#This Row],[ATA DT.VALID.]]=" "),"",IF(TYPE(tabItens[[#This Row],[ATA DT.VALID.]])=1,ROUNDUP((tabItens[[#This Row],[ATA DT.VALID.]]-TODAY())/7,0),""))</f>
        <v/>
      </c>
      <c r="AQ911" s="304">
        <v>0</v>
      </c>
      <c r="AR911" s="305" t="str">
        <f>IF(ISBLANK(tabItens[[#This Row],[CÓDIGO]]),"",IFERROR(VLOOKUP(tabItens[[#This Row],[CÓDIGO]],Consumo!$C$3:$AC$862,26,FALSE),0))</f>
        <v>08.2023</v>
      </c>
      <c r="AS911" s="306">
        <f>SUMIF(Consumo!$C$3:$C$862,tabItens[[#This Row],[CÓDIGO]],Consumo!$N$3:$N$862) + SUMIF(Consumo!$C$3:$C$862,tabItens[[#This Row],[CÓDIGO]],Consumo!$O$3:$O$862) + SUMIF(Consumo!$C$3:$C$862,tabItens[[#This Row],[CÓDIGO]],Consumo!$P$3:$P$862) + SUMIF(Consumo!$C$3:$C$862,tabItens[[#This Row],[CÓDIGO]],Consumo!$Q$3:$Q$862)</f>
        <v>4</v>
      </c>
      <c r="AT911" s="306">
        <f>SUMIF(Consumo!$C$3:$C$862,tabItens[[#This Row],[CÓDIGO]],Consumo!$Z$3:$Z$862)</f>
        <v>5</v>
      </c>
      <c r="AU911" s="307">
        <f>SUMIF(Consumo!$C$3:$C$862,tabItens[[#This Row],[CÓDIGO]],Consumo!$AA$3:$AA$862)</f>
        <v>2</v>
      </c>
      <c r="AV911" s="308">
        <f>SUMIF(Consumo!$C$3:$C$862,tabItens[[#This Row],[CÓDIGO]],Consumo!$Y$3:$Y$862)</f>
        <v>0.41666666666666669</v>
      </c>
      <c r="AW911" s="281">
        <f>tabItens[[#This Row],[QTDE ATUAL]] + tabItens[[#This Row],[RC QTDE]] + tabItens[[#This Row],[AF SALDO]] + tabItens[[#This Row],[Recentes]]</f>
        <v>18</v>
      </c>
      <c r="AX911" s="309">
        <v>3</v>
      </c>
      <c r="AY911" s="309">
        <v>4</v>
      </c>
      <c r="AZ911" s="309">
        <f>IF(ISBLANK(tabItens[[#This Row],[CÓDIGO]]),"",tabItens[[#This Row],[PontoMês]] * (AZ$2+tabItens[[#This Row],[PontoQtM]]))</f>
        <v>12</v>
      </c>
      <c r="BA911" s="308">
        <f>tabItens[[#This Row],[PontoPed]] - tabItens[[#This Row],[Saldo]] + (1/10)</f>
        <v>-5.9</v>
      </c>
      <c r="BB911" s="308">
        <f xml:space="preserve"> tabItens[[#This Row],[PontoMês]] * BB$2 - tabItens[[#This Row],[QTDE ATUAL]] - (1/10)</f>
        <v>-15.1</v>
      </c>
      <c r="BC911" s="310">
        <f>IF( tabItens[[#This Row],[PontoPed]]&gt;0, IF(tabItens[[#This Row],[PontoPed]]&lt;1, 1, IF( tabItens[[#This Row],[Saldo]]&gt;tabItens[[#This Row],[PontoPed]], 0, (tabItens[[#This Row],[PontoPed]]-tabItens[[#This Row],[Saldo]])/tabItens[[#This Row],[PontoPed]] ) ), 0 )</f>
        <v>0</v>
      </c>
      <c r="BD911" s="311">
        <f>ROUNDDOWN(IF( OR( AND(tabItens[[#This Row],[PontoPed]]&lt;tabItens[[#This Row],[Saldo]],tabItens[[#This Row],[Saldo]]&gt;0), tabItens[[#This Row],[PontoPed]]=0), 99, IF(AND(tabItens[[#This Row],[Saldo]]=0,tabItens[[#This Row],[PontoPed]]&gt;0), 0, (1-tabItens[[#This Row],[PctAb]])*10 ) ),0)</f>
        <v>99</v>
      </c>
      <c r="BE911" s="312">
        <f>MAX(ROUNDDOWN( IF(tabItens[[#This Row],[Abaixo]] &gt; 0,   tabItens[[#This Row],[Abaixo]] + (tabItens[[#This Row],[PontoMês]] * IF( OR( ISBLANK(tabItens[[#This Row],[ATA Nº/ANO]]), tabItens[[#This Row],[ATA Nº/ANO]] = ""),BE$2,BE$1)),0),0),0)</f>
        <v>0</v>
      </c>
      <c r="BF911"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1" s="313">
        <f>SUMIF(Consumo!$C$3:$C$862,tabItens[[#This Row],[CÓDIGO]],Consumo!$E$3:$E$862)</f>
        <v>0</v>
      </c>
      <c r="BH911" s="314">
        <f>IF(AND(tabItens[[#This Row],[Pend]] &gt; 0,tabItens[[#This Row],[Consumo]] &lt;&gt; 0), tabItens[[#This Row],[Pend]] / tabItens[[#This Row],[Consumo]], 0 )</f>
        <v>0</v>
      </c>
      <c r="BI911" s="313"/>
      <c r="BJ911" s="313"/>
      <c r="BK911" s="315" t="s">
        <v>907</v>
      </c>
    </row>
    <row r="912" spans="1:63" x14ac:dyDescent="0.3">
      <c r="A912" s="336">
        <v>17663</v>
      </c>
      <c r="B912" s="277" t="s">
        <v>380</v>
      </c>
      <c r="C912" s="337" t="s">
        <v>381</v>
      </c>
      <c r="D912" s="338">
        <v>0.99</v>
      </c>
      <c r="E912" s="339"/>
      <c r="F912" s="339"/>
      <c r="G912" s="339" t="s">
        <v>892</v>
      </c>
      <c r="H912" s="281">
        <v>190</v>
      </c>
      <c r="I912" s="340">
        <v>103003</v>
      </c>
      <c r="J912" s="341">
        <v>0.99</v>
      </c>
      <c r="K912" s="342"/>
      <c r="L912" s="285">
        <f>IF(tabItens[[#This Row],[Média]] &gt; 0, tabItens[[#This Row],[QTDE ATUAL]] / tabItens[[#This Row],[Média]],999.9)</f>
        <v>999.9</v>
      </c>
      <c r="M912" s="286">
        <v>0</v>
      </c>
      <c r="N912" s="287">
        <f>tabItens[[#This Row],[VALOR UNIT.]] * tabItens[[#This Row],[LC]]</f>
        <v>0</v>
      </c>
      <c r="O912" s="344" t="s">
        <v>2156</v>
      </c>
      <c r="P912" s="289"/>
      <c r="Q912" s="345"/>
      <c r="R912" s="343"/>
      <c r="S912" s="346"/>
      <c r="T912" s="292">
        <f>ROUNDDOWN(IFERROR(tabItens[[#This Row],[ATA DT.VALID.]] - $D$1,0) / 30,0)</f>
        <v>-1507</v>
      </c>
      <c r="U912" s="277" t="s">
        <v>1038</v>
      </c>
      <c r="V912" s="293">
        <v>1</v>
      </c>
      <c r="W912" s="294" t="s">
        <v>2106</v>
      </c>
      <c r="X912" s="295">
        <v>83</v>
      </c>
      <c r="Y912" s="296">
        <v>2</v>
      </c>
      <c r="Z912" s="297"/>
      <c r="AA912" s="298"/>
      <c r="AB912" s="299"/>
      <c r="AC912" s="299"/>
      <c r="AD912" s="298"/>
      <c r="AE912" s="299"/>
      <c r="AF912" s="292"/>
      <c r="AG912" s="300" t="s">
        <v>904</v>
      </c>
      <c r="AH912" s="301"/>
      <c r="AI912" s="292">
        <v>0</v>
      </c>
      <c r="AJ912" s="301">
        <v>44067</v>
      </c>
      <c r="AK912" s="301" t="s">
        <v>892</v>
      </c>
      <c r="AL912" s="301">
        <v>44040</v>
      </c>
      <c r="AM912" s="346"/>
      <c r="AN912" s="339"/>
      <c r="AO912" s="302" t="str">
        <f>_xlfn.IFNA(IF(VLOOKUP(tabItens[[#This Row],[CÓDIGO]],tabExcluirDoEstoque[#Data],1,FALSE),"sim",""),"")</f>
        <v>sim</v>
      </c>
      <c r="AP912" s="303" t="str">
        <f ca="1">IF(OR(ISBLANK(tabItens[[#This Row],[ATA DT.VALID.]]),tabItens[[#This Row],[ATA DT.VALID.]]="",tabItens[[#This Row],[ATA DT.VALID.]]=" "),"",IF(TYPE(tabItens[[#This Row],[ATA DT.VALID.]])=1,ROUNDUP((tabItens[[#This Row],[ATA DT.VALID.]]-TODAY())/7,0),""))</f>
        <v/>
      </c>
      <c r="AQ912" s="304">
        <v>0</v>
      </c>
      <c r="AR912" s="305">
        <f>IF(ISBLANK(tabItens[[#This Row],[CÓDIGO]]),"",IFERROR(VLOOKUP(tabItens[[#This Row],[CÓDIGO]],Consumo!$C$3:$AC$862,26,FALSE),0))</f>
        <v>0</v>
      </c>
      <c r="AS912" s="306">
        <f>SUMIF(Consumo!$C$3:$C$862,tabItens[[#This Row],[CÓDIGO]],Consumo!$N$3:$N$862) + SUMIF(Consumo!$C$3:$C$862,tabItens[[#This Row],[CÓDIGO]],Consumo!$O$3:$O$862) + SUMIF(Consumo!$C$3:$C$862,tabItens[[#This Row],[CÓDIGO]],Consumo!$P$3:$P$862) + SUMIF(Consumo!$C$3:$C$862,tabItens[[#This Row],[CÓDIGO]],Consumo!$Q$3:$Q$862)</f>
        <v>0</v>
      </c>
      <c r="AT912" s="306">
        <f>SUMIF(Consumo!$C$3:$C$862,tabItens[[#This Row],[CÓDIGO]],Consumo!$Z$3:$Z$862)</f>
        <v>0</v>
      </c>
      <c r="AU912" s="307">
        <f>SUMIF(Consumo!$C$3:$C$862,tabItens[[#This Row],[CÓDIGO]],Consumo!$AA$3:$AA$862)</f>
        <v>0</v>
      </c>
      <c r="AV912" s="308">
        <f>SUMIF(Consumo!$C$3:$C$862,tabItens[[#This Row],[CÓDIGO]],Consumo!$Y$3:$Y$862)</f>
        <v>0</v>
      </c>
      <c r="AW912" s="281">
        <f>tabItens[[#This Row],[QTDE ATUAL]] + tabItens[[#This Row],[RC QTDE]] + tabItens[[#This Row],[AF SALDO]] + tabItens[[#This Row],[Recentes]]</f>
        <v>190</v>
      </c>
      <c r="AX912" s="309">
        <v>34</v>
      </c>
      <c r="AY912" s="309">
        <v>4</v>
      </c>
      <c r="AZ912" s="309">
        <f>IF(ISBLANK(tabItens[[#This Row],[CÓDIGO]]),"",tabItens[[#This Row],[PontoMês]] * (AZ$2+tabItens[[#This Row],[PontoQtM]]))</f>
        <v>136</v>
      </c>
      <c r="BA912" s="308">
        <f>tabItens[[#This Row],[PontoPed]] - tabItens[[#This Row],[Saldo]] + (1/10)</f>
        <v>-53.9</v>
      </c>
      <c r="BB912" s="308">
        <f xml:space="preserve"> tabItens[[#This Row],[PontoMês]] * BB$2 - tabItens[[#This Row],[QTDE ATUAL]] - (1/10)</f>
        <v>-156.1</v>
      </c>
      <c r="BC912" s="310">
        <f>IF( tabItens[[#This Row],[PontoPed]]&gt;0, IF(tabItens[[#This Row],[PontoPed]]&lt;1, 1, IF( tabItens[[#This Row],[Saldo]]&gt;tabItens[[#This Row],[PontoPed]], 0, (tabItens[[#This Row],[PontoPed]]-tabItens[[#This Row],[Saldo]])/tabItens[[#This Row],[PontoPed]] ) ), 0 )</f>
        <v>0</v>
      </c>
      <c r="BD912" s="311">
        <f>ROUNDDOWN(IF( OR( AND(tabItens[[#This Row],[PontoPed]]&lt;tabItens[[#This Row],[Saldo]],tabItens[[#This Row],[Saldo]]&gt;0), tabItens[[#This Row],[PontoPed]]=0), 99, IF(AND(tabItens[[#This Row],[Saldo]]=0,tabItens[[#This Row],[PontoPed]]&gt;0), 0, (1-tabItens[[#This Row],[PctAb]])*10 ) ),0)</f>
        <v>99</v>
      </c>
      <c r="BE912" s="312">
        <f>MAX(ROUNDDOWN( IF(tabItens[[#This Row],[Abaixo]] &gt; 0,   tabItens[[#This Row],[Abaixo]] + (tabItens[[#This Row],[PontoMês]] * IF( OR( ISBLANK(tabItens[[#This Row],[ATA Nº/ANO]]), tabItens[[#This Row],[ATA Nº/ANO]] = ""),BE$2,BE$1)),0),0),0)</f>
        <v>0</v>
      </c>
      <c r="BF912"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2" s="313">
        <f>SUMIF(Consumo!$C$3:$C$862,tabItens[[#This Row],[CÓDIGO]],Consumo!$E$3:$E$862)</f>
        <v>0</v>
      </c>
      <c r="BH912" s="314">
        <f>IF(AND(tabItens[[#This Row],[Pend]] &gt; 0,tabItens[[#This Row],[Consumo]] &lt;&gt; 0), tabItens[[#This Row],[Pend]] / tabItens[[#This Row],[Consumo]], 0 )</f>
        <v>0</v>
      </c>
      <c r="BI912" s="313"/>
      <c r="BJ912" s="313"/>
      <c r="BK912" s="315" t="s">
        <v>907</v>
      </c>
    </row>
    <row r="913" spans="1:63" x14ac:dyDescent="0.3">
      <c r="A913" s="336">
        <v>116771</v>
      </c>
      <c r="B913" s="277" t="s">
        <v>727</v>
      </c>
      <c r="C913" s="337" t="s">
        <v>728</v>
      </c>
      <c r="D913" s="338">
        <v>299</v>
      </c>
      <c r="E913" s="339"/>
      <c r="F913" s="339"/>
      <c r="G913" s="339" t="s">
        <v>892</v>
      </c>
      <c r="H913" s="281">
        <v>28</v>
      </c>
      <c r="I913" s="340">
        <v>103003</v>
      </c>
      <c r="J913" s="341">
        <v>299</v>
      </c>
      <c r="K913" s="342">
        <v>11</v>
      </c>
      <c r="L913" s="285">
        <f>IF(tabItens[[#This Row],[Média]] &gt; 0, tabItens[[#This Row],[QTDE ATUAL]] / tabItens[[#This Row],[Média]],999.9)</f>
        <v>33.6</v>
      </c>
      <c r="M913" s="286">
        <v>0</v>
      </c>
      <c r="N913" s="287">
        <f>tabItens[[#This Row],[VALOR UNIT.]] * tabItens[[#This Row],[LC]]</f>
        <v>0</v>
      </c>
      <c r="O913" s="344" t="s">
        <v>2212</v>
      </c>
      <c r="P913" s="289"/>
      <c r="Q913" s="345"/>
      <c r="R913" s="343"/>
      <c r="S913" s="346"/>
      <c r="T913" s="292">
        <f>ROUNDDOWN(IFERROR(tabItens[[#This Row],[ATA DT.VALID.]] - $D$1,0) / 30,0)</f>
        <v>-1507</v>
      </c>
      <c r="U913" s="277" t="s">
        <v>1204</v>
      </c>
      <c r="V913" s="293">
        <v>1</v>
      </c>
      <c r="W913" s="294" t="s">
        <v>2106</v>
      </c>
      <c r="X913" s="295">
        <v>69</v>
      </c>
      <c r="Y913" s="296">
        <v>1</v>
      </c>
      <c r="Z913" s="297"/>
      <c r="AA913" s="298"/>
      <c r="AB913" s="299"/>
      <c r="AC913" s="299"/>
      <c r="AD913" s="298"/>
      <c r="AE913" s="299"/>
      <c r="AF913" s="292"/>
      <c r="AG913" s="300" t="s">
        <v>904</v>
      </c>
      <c r="AH913" s="301"/>
      <c r="AI913" s="292">
        <v>4</v>
      </c>
      <c r="AJ913" s="301">
        <v>42360</v>
      </c>
      <c r="AK913" s="301">
        <v>40396</v>
      </c>
      <c r="AL913" s="301">
        <v>44040</v>
      </c>
      <c r="AM913" s="346"/>
      <c r="AN913" s="339"/>
      <c r="AO913" s="302" t="str">
        <f>_xlfn.IFNA(IF(VLOOKUP(tabItens[[#This Row],[CÓDIGO]],tabExcluirDoEstoque[#Data],1,FALSE),"sim",""),"")</f>
        <v>sim</v>
      </c>
      <c r="AP913" s="303" t="str">
        <f ca="1">IF(OR(ISBLANK(tabItens[[#This Row],[ATA DT.VALID.]]),tabItens[[#This Row],[ATA DT.VALID.]]="",tabItens[[#This Row],[ATA DT.VALID.]]=" "),"",IF(TYPE(tabItens[[#This Row],[ATA DT.VALID.]])=1,ROUNDUP((tabItens[[#This Row],[ATA DT.VALID.]]-TODAY())/7,0),""))</f>
        <v/>
      </c>
      <c r="AQ913" s="304">
        <v>0</v>
      </c>
      <c r="AR913" s="305" t="str">
        <f>IF(ISBLANK(tabItens[[#This Row],[CÓDIGO]]),"",IFERROR(VLOOKUP(tabItens[[#This Row],[CÓDIGO]],Consumo!$C$3:$AC$862,26,FALSE),0))</f>
        <v>07.2023</v>
      </c>
      <c r="AS913" s="306">
        <f>SUMIF(Consumo!$C$3:$C$862,tabItens[[#This Row],[CÓDIGO]],Consumo!$N$3:$N$862) + SUMIF(Consumo!$C$3:$C$862,tabItens[[#This Row],[CÓDIGO]],Consumo!$O$3:$O$862) + SUMIF(Consumo!$C$3:$C$862,tabItens[[#This Row],[CÓDIGO]],Consumo!$P$3:$P$862) + SUMIF(Consumo!$C$3:$C$862,tabItens[[#This Row],[CÓDIGO]],Consumo!$Q$3:$Q$862)</f>
        <v>5</v>
      </c>
      <c r="AT913" s="306">
        <f>SUMIF(Consumo!$C$3:$C$862,tabItens[[#This Row],[CÓDIGO]],Consumo!$Z$3:$Z$862)</f>
        <v>11</v>
      </c>
      <c r="AU913" s="307">
        <f>SUMIF(Consumo!$C$3:$C$862,tabItens[[#This Row],[CÓDIGO]],Consumo!$AA$3:$AA$862)</f>
        <v>5</v>
      </c>
      <c r="AV913" s="308">
        <f>SUMIF(Consumo!$C$3:$C$862,tabItens[[#This Row],[CÓDIGO]],Consumo!$Y$3:$Y$862)</f>
        <v>0.83333333333333337</v>
      </c>
      <c r="AW913" s="281">
        <f>tabItens[[#This Row],[QTDE ATUAL]] + tabItens[[#This Row],[RC QTDE]] + tabItens[[#This Row],[AF SALDO]] + tabItens[[#This Row],[Recentes]]</f>
        <v>28</v>
      </c>
      <c r="AX913" s="309">
        <v>0</v>
      </c>
      <c r="AY913" s="309">
        <v>0</v>
      </c>
      <c r="AZ913" s="309">
        <f>IF(ISBLANK(tabItens[[#This Row],[CÓDIGO]]),"",tabItens[[#This Row],[PontoMês]] * (AZ$2+tabItens[[#This Row],[PontoQtM]]))</f>
        <v>0</v>
      </c>
      <c r="BA913" s="308">
        <f>tabItens[[#This Row],[PontoPed]] - tabItens[[#This Row],[Saldo]] + (1/10)</f>
        <v>-27.9</v>
      </c>
      <c r="BB913" s="308">
        <f xml:space="preserve"> tabItens[[#This Row],[PontoMês]] * BB$2 - tabItens[[#This Row],[QTDE ATUAL]] - (1/10)</f>
        <v>-28.1</v>
      </c>
      <c r="BC913" s="310">
        <f>IF( tabItens[[#This Row],[PontoPed]]&gt;0, IF(tabItens[[#This Row],[PontoPed]]&lt;1, 1, IF( tabItens[[#This Row],[Saldo]]&gt;tabItens[[#This Row],[PontoPed]], 0, (tabItens[[#This Row],[PontoPed]]-tabItens[[#This Row],[Saldo]])/tabItens[[#This Row],[PontoPed]] ) ), 0 )</f>
        <v>0</v>
      </c>
      <c r="BD913" s="311">
        <f>ROUNDDOWN(IF( OR( AND(tabItens[[#This Row],[PontoPed]]&lt;tabItens[[#This Row],[Saldo]],tabItens[[#This Row],[Saldo]]&gt;0), tabItens[[#This Row],[PontoPed]]=0), 99, IF(AND(tabItens[[#This Row],[Saldo]]=0,tabItens[[#This Row],[PontoPed]]&gt;0), 0, (1-tabItens[[#This Row],[PctAb]])*10 ) ),0)</f>
        <v>99</v>
      </c>
      <c r="BE913" s="312">
        <f>MAX(ROUNDDOWN( IF(tabItens[[#This Row],[Abaixo]] &gt; 0,   tabItens[[#This Row],[Abaixo]] + (tabItens[[#This Row],[PontoMês]] * IF( OR( ISBLANK(tabItens[[#This Row],[ATA Nº/ANO]]), tabItens[[#This Row],[ATA Nº/ANO]] = ""),BE$2,BE$1)),0),0),0)</f>
        <v>0</v>
      </c>
      <c r="BF913"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3" s="313">
        <f>SUMIF(Consumo!$C$3:$C$862,tabItens[[#This Row],[CÓDIGO]],Consumo!$E$3:$E$862)</f>
        <v>0</v>
      </c>
      <c r="BH913" s="314">
        <f>IF(AND(tabItens[[#This Row],[Pend]] &gt; 0,tabItens[[#This Row],[Consumo]] &lt;&gt; 0), tabItens[[#This Row],[Pend]] / tabItens[[#This Row],[Consumo]], 0 )</f>
        <v>0</v>
      </c>
      <c r="BI913" s="313"/>
      <c r="BJ913" s="313"/>
      <c r="BK913" s="315" t="s">
        <v>907</v>
      </c>
    </row>
    <row r="914" spans="1:63" x14ac:dyDescent="0.3">
      <c r="A914" s="336">
        <v>100383</v>
      </c>
      <c r="B914" s="277" t="s">
        <v>624</v>
      </c>
      <c r="C914" s="337" t="s">
        <v>261</v>
      </c>
      <c r="D914" s="338">
        <v>160</v>
      </c>
      <c r="E914" s="339"/>
      <c r="F914" s="339"/>
      <c r="G914" s="339" t="s">
        <v>892</v>
      </c>
      <c r="H914" s="281">
        <v>74</v>
      </c>
      <c r="I914" s="340">
        <v>103003</v>
      </c>
      <c r="J914" s="341">
        <v>160</v>
      </c>
      <c r="K914" s="342">
        <v>3</v>
      </c>
      <c r="L914" s="285">
        <f>IF(tabItens[[#This Row],[Média]] &gt; 0, tabItens[[#This Row],[QTDE ATUAL]] / tabItens[[#This Row],[Média]],999.9)</f>
        <v>888</v>
      </c>
      <c r="M914" s="286">
        <v>0</v>
      </c>
      <c r="N914" s="287">
        <f>tabItens[[#This Row],[VALOR UNIT.]] * tabItens[[#This Row],[LC]]</f>
        <v>0</v>
      </c>
      <c r="O914" s="344" t="s">
        <v>2196</v>
      </c>
      <c r="P914" s="289"/>
      <c r="Q914" s="345"/>
      <c r="R914" s="343"/>
      <c r="S914" s="346"/>
      <c r="T914" s="292">
        <f>ROUNDDOWN(IFERROR(tabItens[[#This Row],[ATA DT.VALID.]] - $D$1,0) / 30,0)</f>
        <v>-1507</v>
      </c>
      <c r="U914" s="277" t="s">
        <v>1615</v>
      </c>
      <c r="V914" s="293">
        <v>1</v>
      </c>
      <c r="W914" s="294" t="s">
        <v>2112</v>
      </c>
      <c r="X914" s="295">
        <v>80</v>
      </c>
      <c r="Y914" s="296">
        <v>7</v>
      </c>
      <c r="Z914" s="297"/>
      <c r="AA914" s="298"/>
      <c r="AB914" s="299"/>
      <c r="AC914" s="299"/>
      <c r="AD914" s="298"/>
      <c r="AE914" s="299"/>
      <c r="AF914" s="292"/>
      <c r="AG914" s="300" t="s">
        <v>904</v>
      </c>
      <c r="AH914" s="301"/>
      <c r="AI914" s="292">
        <v>2</v>
      </c>
      <c r="AJ914" s="301">
        <v>44372</v>
      </c>
      <c r="AK914" s="301">
        <v>39260</v>
      </c>
      <c r="AL914" s="301">
        <v>44757</v>
      </c>
      <c r="AM914" s="346"/>
      <c r="AN914" s="339"/>
      <c r="AO914" s="302" t="str">
        <f>_xlfn.IFNA(IF(VLOOKUP(tabItens[[#This Row],[CÓDIGO]],tabExcluirDoEstoque[#Data],1,FALSE),"sim",""),"")</f>
        <v>sim</v>
      </c>
      <c r="AP914" s="303" t="str">
        <f ca="1">IF(OR(ISBLANK(tabItens[[#This Row],[ATA DT.VALID.]]),tabItens[[#This Row],[ATA DT.VALID.]]="",tabItens[[#This Row],[ATA DT.VALID.]]=" "),"",IF(TYPE(tabItens[[#This Row],[ATA DT.VALID.]])=1,ROUNDUP((tabItens[[#This Row],[ATA DT.VALID.]]-TODAY())/7,0),""))</f>
        <v/>
      </c>
      <c r="AQ914" s="304">
        <v>0</v>
      </c>
      <c r="AR914" s="305" t="str">
        <f>IF(ISBLANK(tabItens[[#This Row],[CÓDIGO]]),"",IFERROR(VLOOKUP(tabItens[[#This Row],[CÓDIGO]],Consumo!$C$3:$AC$862,26,FALSE),0))</f>
        <v>04.2023</v>
      </c>
      <c r="AS914" s="306">
        <f>SUMIF(Consumo!$C$3:$C$862,tabItens[[#This Row],[CÓDIGO]],Consumo!$N$3:$N$862) + SUMIF(Consumo!$C$3:$C$862,tabItens[[#This Row],[CÓDIGO]],Consumo!$O$3:$O$862) + SUMIF(Consumo!$C$3:$C$862,tabItens[[#This Row],[CÓDIGO]],Consumo!$P$3:$P$862) + SUMIF(Consumo!$C$3:$C$862,tabItens[[#This Row],[CÓDIGO]],Consumo!$Q$3:$Q$862)</f>
        <v>0</v>
      </c>
      <c r="AT914" s="306">
        <f>SUMIF(Consumo!$C$3:$C$862,tabItens[[#This Row],[CÓDIGO]],Consumo!$Z$3:$Z$862)</f>
        <v>3</v>
      </c>
      <c r="AU914" s="307">
        <f>SUMIF(Consumo!$C$3:$C$862,tabItens[[#This Row],[CÓDIGO]],Consumo!$AA$3:$AA$862)</f>
        <v>3</v>
      </c>
      <c r="AV914" s="308">
        <f>SUMIF(Consumo!$C$3:$C$862,tabItens[[#This Row],[CÓDIGO]],Consumo!$Y$3:$Y$862)</f>
        <v>8.3333333333333329E-2</v>
      </c>
      <c r="AW914" s="281">
        <f>tabItens[[#This Row],[QTDE ATUAL]] + tabItens[[#This Row],[RC QTDE]] + tabItens[[#This Row],[AF SALDO]] + tabItens[[#This Row],[Recentes]]</f>
        <v>74</v>
      </c>
      <c r="AX914" s="309">
        <v>5</v>
      </c>
      <c r="AY914" s="309">
        <v>4</v>
      </c>
      <c r="AZ914" s="309">
        <f>IF(ISBLANK(tabItens[[#This Row],[CÓDIGO]]),"",tabItens[[#This Row],[PontoMês]] * (AZ$2+tabItens[[#This Row],[PontoQtM]]))</f>
        <v>20</v>
      </c>
      <c r="BA914" s="308">
        <f>tabItens[[#This Row],[PontoPed]] - tabItens[[#This Row],[Saldo]] + (1/10)</f>
        <v>-53.9</v>
      </c>
      <c r="BB914" s="308">
        <f xml:space="preserve"> tabItens[[#This Row],[PontoMês]] * BB$2 - tabItens[[#This Row],[QTDE ATUAL]] - (1/10)</f>
        <v>-69.099999999999994</v>
      </c>
      <c r="BC914" s="310">
        <f>IF( tabItens[[#This Row],[PontoPed]]&gt;0, IF(tabItens[[#This Row],[PontoPed]]&lt;1, 1, IF( tabItens[[#This Row],[Saldo]]&gt;tabItens[[#This Row],[PontoPed]], 0, (tabItens[[#This Row],[PontoPed]]-tabItens[[#This Row],[Saldo]])/tabItens[[#This Row],[PontoPed]] ) ), 0 )</f>
        <v>0</v>
      </c>
      <c r="BD914" s="311">
        <f>ROUNDDOWN(IF( OR( AND(tabItens[[#This Row],[PontoPed]]&lt;tabItens[[#This Row],[Saldo]],tabItens[[#This Row],[Saldo]]&gt;0), tabItens[[#This Row],[PontoPed]]=0), 99, IF(AND(tabItens[[#This Row],[Saldo]]=0,tabItens[[#This Row],[PontoPed]]&gt;0), 0, (1-tabItens[[#This Row],[PctAb]])*10 ) ),0)</f>
        <v>99</v>
      </c>
      <c r="BE914" s="312">
        <f>MAX(ROUNDDOWN( IF(tabItens[[#This Row],[Abaixo]] &gt; 0,   tabItens[[#This Row],[Abaixo]] + (tabItens[[#This Row],[PontoMês]] * IF( OR( ISBLANK(tabItens[[#This Row],[ATA Nº/ANO]]), tabItens[[#This Row],[ATA Nº/ANO]] = ""),BE$2,BE$1)),0),0),0)</f>
        <v>0</v>
      </c>
      <c r="BF914"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4" s="313">
        <f>SUMIF(Consumo!$C$3:$C$862,tabItens[[#This Row],[CÓDIGO]],Consumo!$E$3:$E$862)</f>
        <v>0</v>
      </c>
      <c r="BH914" s="314">
        <f>IF(AND(tabItens[[#This Row],[Pend]] &gt; 0,tabItens[[#This Row],[Consumo]] &lt;&gt; 0), tabItens[[#This Row],[Pend]] / tabItens[[#This Row],[Consumo]], 0 )</f>
        <v>0</v>
      </c>
      <c r="BI914" s="313"/>
      <c r="BJ914" s="313"/>
      <c r="BK914" s="315" t="s">
        <v>907</v>
      </c>
    </row>
    <row r="915" spans="1:63" x14ac:dyDescent="0.3">
      <c r="A915" s="336">
        <v>98360</v>
      </c>
      <c r="B915" s="277" t="s">
        <v>613</v>
      </c>
      <c r="C915" s="337" t="s">
        <v>261</v>
      </c>
      <c r="D915" s="338">
        <v>42</v>
      </c>
      <c r="E915" s="339"/>
      <c r="F915" s="339"/>
      <c r="G915" s="339" t="s">
        <v>892</v>
      </c>
      <c r="H915" s="281">
        <v>55</v>
      </c>
      <c r="I915" s="340">
        <v>103003</v>
      </c>
      <c r="J915" s="341">
        <v>42</v>
      </c>
      <c r="K915" s="342"/>
      <c r="L915" s="285">
        <f>IF(tabItens[[#This Row],[Média]] &gt; 0, tabItens[[#This Row],[QTDE ATUAL]] / tabItens[[#This Row],[Média]],999.9)</f>
        <v>999.9</v>
      </c>
      <c r="M915" s="286">
        <v>0</v>
      </c>
      <c r="N915" s="287">
        <f>tabItens[[#This Row],[VALOR UNIT.]] * tabItens[[#This Row],[LC]]</f>
        <v>0</v>
      </c>
      <c r="O915" s="344" t="s">
        <v>2195</v>
      </c>
      <c r="P915" s="289"/>
      <c r="Q915" s="345"/>
      <c r="R915" s="343"/>
      <c r="S915" s="346"/>
      <c r="T915" s="292">
        <f>ROUNDDOWN(IFERROR(tabItens[[#This Row],[ATA DT.VALID.]] - $D$1,0) / 30,0)</f>
        <v>-1507</v>
      </c>
      <c r="U915" s="277" t="s">
        <v>1603</v>
      </c>
      <c r="V915" s="293">
        <v>1</v>
      </c>
      <c r="W915" s="294" t="s">
        <v>2106</v>
      </c>
      <c r="X915" s="295">
        <v>70</v>
      </c>
      <c r="Y915" s="296">
        <v>47</v>
      </c>
      <c r="Z915" s="297"/>
      <c r="AA915" s="298"/>
      <c r="AB915" s="299"/>
      <c r="AC915" s="299"/>
      <c r="AD915" s="298"/>
      <c r="AE915" s="299"/>
      <c r="AF915" s="292"/>
      <c r="AG915" s="300" t="s">
        <v>904</v>
      </c>
      <c r="AH915" s="301"/>
      <c r="AI915" s="292">
        <v>0</v>
      </c>
      <c r="AJ915" s="301">
        <v>43063</v>
      </c>
      <c r="AK915" s="301">
        <v>39168</v>
      </c>
      <c r="AL915" s="301">
        <v>44789</v>
      </c>
      <c r="AM915" s="346"/>
      <c r="AN915" s="339"/>
      <c r="AO915" s="302" t="str">
        <f>_xlfn.IFNA(IF(VLOOKUP(tabItens[[#This Row],[CÓDIGO]],tabExcluirDoEstoque[#Data],1,FALSE),"sim",""),"")</f>
        <v>sim</v>
      </c>
      <c r="AP915" s="303" t="str">
        <f ca="1">IF(OR(ISBLANK(tabItens[[#This Row],[ATA DT.VALID.]]),tabItens[[#This Row],[ATA DT.VALID.]]="",tabItens[[#This Row],[ATA DT.VALID.]]=" "),"",IF(TYPE(tabItens[[#This Row],[ATA DT.VALID.]])=1,ROUNDUP((tabItens[[#This Row],[ATA DT.VALID.]]-TODAY())/7,0),""))</f>
        <v/>
      </c>
      <c r="AQ915" s="304">
        <v>0</v>
      </c>
      <c r="AR915" s="305">
        <f>IF(ISBLANK(tabItens[[#This Row],[CÓDIGO]]),"",IFERROR(VLOOKUP(tabItens[[#This Row],[CÓDIGO]],Consumo!$C$3:$AC$862,26,FALSE),0))</f>
        <v>0</v>
      </c>
      <c r="AS915" s="306">
        <f>SUMIF(Consumo!$C$3:$C$862,tabItens[[#This Row],[CÓDIGO]],Consumo!$N$3:$N$862) + SUMIF(Consumo!$C$3:$C$862,tabItens[[#This Row],[CÓDIGO]],Consumo!$O$3:$O$862) + SUMIF(Consumo!$C$3:$C$862,tabItens[[#This Row],[CÓDIGO]],Consumo!$P$3:$P$862) + SUMIF(Consumo!$C$3:$C$862,tabItens[[#This Row],[CÓDIGO]],Consumo!$Q$3:$Q$862)</f>
        <v>0</v>
      </c>
      <c r="AT915" s="306">
        <f>SUMIF(Consumo!$C$3:$C$862,tabItens[[#This Row],[CÓDIGO]],Consumo!$Z$3:$Z$862)</f>
        <v>0</v>
      </c>
      <c r="AU915" s="307">
        <f>SUMIF(Consumo!$C$3:$C$862,tabItens[[#This Row],[CÓDIGO]],Consumo!$AA$3:$AA$862)</f>
        <v>0</v>
      </c>
      <c r="AV915" s="308">
        <f>SUMIF(Consumo!$C$3:$C$862,tabItens[[#This Row],[CÓDIGO]],Consumo!$Y$3:$Y$862)</f>
        <v>0</v>
      </c>
      <c r="AW915" s="281">
        <f>tabItens[[#This Row],[QTDE ATUAL]] + tabItens[[#This Row],[RC QTDE]] + tabItens[[#This Row],[AF SALDO]] + tabItens[[#This Row],[Recentes]]</f>
        <v>55</v>
      </c>
      <c r="AX915" s="309">
        <v>0</v>
      </c>
      <c r="AY915" s="309">
        <v>0</v>
      </c>
      <c r="AZ915" s="309">
        <f>IF(ISBLANK(tabItens[[#This Row],[CÓDIGO]]),"",tabItens[[#This Row],[PontoMês]] * (AZ$2+tabItens[[#This Row],[PontoQtM]]))</f>
        <v>0</v>
      </c>
      <c r="BA915" s="308">
        <f>tabItens[[#This Row],[PontoPed]] - tabItens[[#This Row],[Saldo]] + (1/10)</f>
        <v>-54.9</v>
      </c>
      <c r="BB915" s="308">
        <f xml:space="preserve"> tabItens[[#This Row],[PontoMês]] * BB$2 - tabItens[[#This Row],[QTDE ATUAL]] - (1/10)</f>
        <v>-55.1</v>
      </c>
      <c r="BC915" s="310">
        <f>IF( tabItens[[#This Row],[PontoPed]]&gt;0, IF(tabItens[[#This Row],[PontoPed]]&lt;1, 1, IF( tabItens[[#This Row],[Saldo]]&gt;tabItens[[#This Row],[PontoPed]], 0, (tabItens[[#This Row],[PontoPed]]-tabItens[[#This Row],[Saldo]])/tabItens[[#This Row],[PontoPed]] ) ), 0 )</f>
        <v>0</v>
      </c>
      <c r="BD915" s="311">
        <f>ROUNDDOWN(IF( OR( AND(tabItens[[#This Row],[PontoPed]]&lt;tabItens[[#This Row],[Saldo]],tabItens[[#This Row],[Saldo]]&gt;0), tabItens[[#This Row],[PontoPed]]=0), 99, IF(AND(tabItens[[#This Row],[Saldo]]=0,tabItens[[#This Row],[PontoPed]]&gt;0), 0, (1-tabItens[[#This Row],[PctAb]])*10 ) ),0)</f>
        <v>99</v>
      </c>
      <c r="BE915" s="312">
        <f>MAX(ROUNDDOWN( IF(tabItens[[#This Row],[Abaixo]] &gt; 0,   tabItens[[#This Row],[Abaixo]] + (tabItens[[#This Row],[PontoMês]] * IF( OR( ISBLANK(tabItens[[#This Row],[ATA Nº/ANO]]), tabItens[[#This Row],[ATA Nº/ANO]] = ""),BE$2,BE$1)),0),0),0)</f>
        <v>0</v>
      </c>
      <c r="BF915"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5" s="313">
        <f>SUMIF(Consumo!$C$3:$C$862,tabItens[[#This Row],[CÓDIGO]],Consumo!$E$3:$E$862)</f>
        <v>0</v>
      </c>
      <c r="BH915" s="314">
        <f>IF(AND(tabItens[[#This Row],[Pend]] &gt; 0,tabItens[[#This Row],[Consumo]] &lt;&gt; 0), tabItens[[#This Row],[Pend]] / tabItens[[#This Row],[Consumo]], 0 )</f>
        <v>0</v>
      </c>
      <c r="BI915" s="313"/>
      <c r="BJ915" s="313"/>
      <c r="BK915" s="315" t="s">
        <v>907</v>
      </c>
    </row>
    <row r="916" spans="1:63" x14ac:dyDescent="0.3">
      <c r="A916" s="336">
        <v>132714</v>
      </c>
      <c r="B916" s="277" t="s">
        <v>827</v>
      </c>
      <c r="C916" s="337" t="s">
        <v>264</v>
      </c>
      <c r="D916" s="338">
        <v>20.3</v>
      </c>
      <c r="E916" s="339"/>
      <c r="F916" s="339"/>
      <c r="G916" s="339" t="s">
        <v>892</v>
      </c>
      <c r="H916" s="281">
        <v>153</v>
      </c>
      <c r="I916" s="340">
        <v>103003</v>
      </c>
      <c r="J916" s="341">
        <v>20.3</v>
      </c>
      <c r="K916" s="342"/>
      <c r="L916" s="285">
        <f>IF(tabItens[[#This Row],[Média]] &gt; 0, tabItens[[#This Row],[QTDE ATUAL]] / tabItens[[#This Row],[Média]],999.9)</f>
        <v>999.9</v>
      </c>
      <c r="M916" s="286">
        <v>0</v>
      </c>
      <c r="N916" s="287">
        <f>tabItens[[#This Row],[VALOR UNIT.]] * tabItens[[#This Row],[LC]]</f>
        <v>0</v>
      </c>
      <c r="O916" s="344" t="s">
        <v>2188</v>
      </c>
      <c r="P916" s="289"/>
      <c r="Q916" s="345"/>
      <c r="R916" s="343"/>
      <c r="S916" s="346"/>
      <c r="T916" s="292">
        <f>ROUNDDOWN(IFERROR(tabItens[[#This Row],[ATA DT.VALID.]] - $D$1,0) / 30,0)</f>
        <v>-1507</v>
      </c>
      <c r="U916" s="277" t="s">
        <v>1315</v>
      </c>
      <c r="V916" s="293">
        <v>1</v>
      </c>
      <c r="W916" s="294" t="s">
        <v>906</v>
      </c>
      <c r="X916" s="295">
        <v>51</v>
      </c>
      <c r="Y916" s="296">
        <v>17</v>
      </c>
      <c r="Z916" s="297"/>
      <c r="AA916" s="298"/>
      <c r="AB916" s="299"/>
      <c r="AC916" s="299"/>
      <c r="AD916" s="298"/>
      <c r="AE916" s="299"/>
      <c r="AF916" s="292"/>
      <c r="AG916" s="300" t="s">
        <v>904</v>
      </c>
      <c r="AH916" s="301"/>
      <c r="AI916" s="292">
        <v>0</v>
      </c>
      <c r="AJ916" s="301">
        <v>43754</v>
      </c>
      <c r="AK916" s="301">
        <v>42880</v>
      </c>
      <c r="AL916" s="301">
        <v>43731</v>
      </c>
      <c r="AM916" s="346"/>
      <c r="AN916" s="339"/>
      <c r="AO916" s="302" t="str">
        <f>_xlfn.IFNA(IF(VLOOKUP(tabItens[[#This Row],[CÓDIGO]],tabExcluirDoEstoque[#Data],1,FALSE),"sim",""),"")</f>
        <v>sim</v>
      </c>
      <c r="AP916" s="303" t="str">
        <f ca="1">IF(OR(ISBLANK(tabItens[[#This Row],[ATA DT.VALID.]]),tabItens[[#This Row],[ATA DT.VALID.]]="",tabItens[[#This Row],[ATA DT.VALID.]]=" "),"",IF(TYPE(tabItens[[#This Row],[ATA DT.VALID.]])=1,ROUNDUP((tabItens[[#This Row],[ATA DT.VALID.]]-TODAY())/7,0),""))</f>
        <v/>
      </c>
      <c r="AQ916" s="304">
        <v>0</v>
      </c>
      <c r="AR916" s="305">
        <f>IF(ISBLANK(tabItens[[#This Row],[CÓDIGO]]),"",IFERROR(VLOOKUP(tabItens[[#This Row],[CÓDIGO]],Consumo!$C$3:$AC$862,26,FALSE),0))</f>
        <v>0</v>
      </c>
      <c r="AS916" s="306">
        <f>SUMIF(Consumo!$C$3:$C$862,tabItens[[#This Row],[CÓDIGO]],Consumo!$N$3:$N$862) + SUMIF(Consumo!$C$3:$C$862,tabItens[[#This Row],[CÓDIGO]],Consumo!$O$3:$O$862) + SUMIF(Consumo!$C$3:$C$862,tabItens[[#This Row],[CÓDIGO]],Consumo!$P$3:$P$862) + SUMIF(Consumo!$C$3:$C$862,tabItens[[#This Row],[CÓDIGO]],Consumo!$Q$3:$Q$862)</f>
        <v>0</v>
      </c>
      <c r="AT916" s="306">
        <f>SUMIF(Consumo!$C$3:$C$862,tabItens[[#This Row],[CÓDIGO]],Consumo!$Z$3:$Z$862)</f>
        <v>0</v>
      </c>
      <c r="AU916" s="307">
        <f>SUMIF(Consumo!$C$3:$C$862,tabItens[[#This Row],[CÓDIGO]],Consumo!$AA$3:$AA$862)</f>
        <v>0</v>
      </c>
      <c r="AV916" s="308">
        <f>SUMIF(Consumo!$C$3:$C$862,tabItens[[#This Row],[CÓDIGO]],Consumo!$Y$3:$Y$862)</f>
        <v>0</v>
      </c>
      <c r="AW916" s="281">
        <f>tabItens[[#This Row],[QTDE ATUAL]] + tabItens[[#This Row],[RC QTDE]] + tabItens[[#This Row],[AF SALDO]] + tabItens[[#This Row],[Recentes]]</f>
        <v>153</v>
      </c>
      <c r="AX916" s="309">
        <v>5</v>
      </c>
      <c r="AY916" s="309">
        <v>4</v>
      </c>
      <c r="AZ916" s="309">
        <f>IF(ISBLANK(tabItens[[#This Row],[CÓDIGO]]),"",tabItens[[#This Row],[PontoMês]] * (AZ$2+tabItens[[#This Row],[PontoQtM]]))</f>
        <v>20</v>
      </c>
      <c r="BA916" s="308">
        <f>tabItens[[#This Row],[PontoPed]] - tabItens[[#This Row],[Saldo]] + (1/10)</f>
        <v>-132.9</v>
      </c>
      <c r="BB916" s="308">
        <f xml:space="preserve"> tabItens[[#This Row],[PontoMês]] * BB$2 - tabItens[[#This Row],[QTDE ATUAL]] - (1/10)</f>
        <v>-148.1</v>
      </c>
      <c r="BC916" s="310">
        <f>IF( tabItens[[#This Row],[PontoPed]]&gt;0, IF(tabItens[[#This Row],[PontoPed]]&lt;1, 1, IF( tabItens[[#This Row],[Saldo]]&gt;tabItens[[#This Row],[PontoPed]], 0, (tabItens[[#This Row],[PontoPed]]-tabItens[[#This Row],[Saldo]])/tabItens[[#This Row],[PontoPed]] ) ), 0 )</f>
        <v>0</v>
      </c>
      <c r="BD916" s="311">
        <f>ROUNDDOWN(IF( OR( AND(tabItens[[#This Row],[PontoPed]]&lt;tabItens[[#This Row],[Saldo]],tabItens[[#This Row],[Saldo]]&gt;0), tabItens[[#This Row],[PontoPed]]=0), 99, IF(AND(tabItens[[#This Row],[Saldo]]=0,tabItens[[#This Row],[PontoPed]]&gt;0), 0, (1-tabItens[[#This Row],[PctAb]])*10 ) ),0)</f>
        <v>99</v>
      </c>
      <c r="BE916" s="312">
        <f>MAX(ROUNDDOWN( IF(tabItens[[#This Row],[Abaixo]] &gt; 0,   tabItens[[#This Row],[Abaixo]] + (tabItens[[#This Row],[PontoMês]] * IF( OR( ISBLANK(tabItens[[#This Row],[ATA Nº/ANO]]), tabItens[[#This Row],[ATA Nº/ANO]] = ""),BE$2,BE$1)),0),0),0)</f>
        <v>0</v>
      </c>
      <c r="BF916"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6" s="313">
        <f>SUMIF(Consumo!$C$3:$C$862,tabItens[[#This Row],[CÓDIGO]],Consumo!$E$3:$E$862)</f>
        <v>0</v>
      </c>
      <c r="BH916" s="314">
        <f>IF(AND(tabItens[[#This Row],[Pend]] &gt; 0,tabItens[[#This Row],[Consumo]] &lt;&gt; 0), tabItens[[#This Row],[Pend]] / tabItens[[#This Row],[Consumo]], 0 )</f>
        <v>0</v>
      </c>
      <c r="BI916" s="313"/>
      <c r="BJ916" s="313"/>
      <c r="BK916" s="315" t="s">
        <v>907</v>
      </c>
    </row>
    <row r="917" spans="1:63" x14ac:dyDescent="0.3">
      <c r="A917" s="336">
        <v>132715</v>
      </c>
      <c r="B917" s="277" t="s">
        <v>828</v>
      </c>
      <c r="C917" s="337" t="s">
        <v>264</v>
      </c>
      <c r="D917" s="338">
        <v>20.3</v>
      </c>
      <c r="E917" s="339"/>
      <c r="F917" s="339"/>
      <c r="G917" s="339" t="s">
        <v>892</v>
      </c>
      <c r="H917" s="281">
        <v>172</v>
      </c>
      <c r="I917" s="340">
        <v>103003</v>
      </c>
      <c r="J917" s="341">
        <v>20.3</v>
      </c>
      <c r="K917" s="342"/>
      <c r="L917" s="285">
        <f>IF(tabItens[[#This Row],[Média]] &gt; 0, tabItens[[#This Row],[QTDE ATUAL]] / tabItens[[#This Row],[Média]],999.9)</f>
        <v>999.9</v>
      </c>
      <c r="M917" s="286">
        <v>0</v>
      </c>
      <c r="N917" s="287">
        <f>tabItens[[#This Row],[VALOR UNIT.]] * tabItens[[#This Row],[LC]]</f>
        <v>0</v>
      </c>
      <c r="O917" s="344" t="s">
        <v>2188</v>
      </c>
      <c r="P917" s="289"/>
      <c r="Q917" s="345"/>
      <c r="R917" s="343"/>
      <c r="S917" s="346"/>
      <c r="T917" s="292">
        <f>ROUNDDOWN(IFERROR(tabItens[[#This Row],[ATA DT.VALID.]] - $D$1,0) / 30,0)</f>
        <v>-1507</v>
      </c>
      <c r="U917" s="277" t="s">
        <v>1315</v>
      </c>
      <c r="V917" s="293">
        <v>1</v>
      </c>
      <c r="W917" s="294" t="s">
        <v>906</v>
      </c>
      <c r="X917" s="295">
        <v>51</v>
      </c>
      <c r="Y917" s="296">
        <v>17</v>
      </c>
      <c r="Z917" s="297"/>
      <c r="AA917" s="298"/>
      <c r="AB917" s="299"/>
      <c r="AC917" s="299"/>
      <c r="AD917" s="298"/>
      <c r="AE917" s="299"/>
      <c r="AF917" s="292"/>
      <c r="AG917" s="300" t="s">
        <v>904</v>
      </c>
      <c r="AH917" s="301"/>
      <c r="AI917" s="292">
        <v>0</v>
      </c>
      <c r="AJ917" s="301">
        <v>43754</v>
      </c>
      <c r="AK917" s="301">
        <v>42880</v>
      </c>
      <c r="AL917" s="301">
        <v>43731</v>
      </c>
      <c r="AM917" s="346"/>
      <c r="AN917" s="339"/>
      <c r="AO917" s="302" t="str">
        <f>_xlfn.IFNA(IF(VLOOKUP(tabItens[[#This Row],[CÓDIGO]],tabExcluirDoEstoque[#Data],1,FALSE),"sim",""),"")</f>
        <v>sim</v>
      </c>
      <c r="AP917" s="303" t="str">
        <f ca="1">IF(OR(ISBLANK(tabItens[[#This Row],[ATA DT.VALID.]]),tabItens[[#This Row],[ATA DT.VALID.]]="",tabItens[[#This Row],[ATA DT.VALID.]]=" "),"",IF(TYPE(tabItens[[#This Row],[ATA DT.VALID.]])=1,ROUNDUP((tabItens[[#This Row],[ATA DT.VALID.]]-TODAY())/7,0),""))</f>
        <v/>
      </c>
      <c r="AQ917" s="304">
        <v>0</v>
      </c>
      <c r="AR917" s="305">
        <f>IF(ISBLANK(tabItens[[#This Row],[CÓDIGO]]),"",IFERROR(VLOOKUP(tabItens[[#This Row],[CÓDIGO]],Consumo!$C$3:$AC$862,26,FALSE),0))</f>
        <v>0</v>
      </c>
      <c r="AS917" s="306">
        <f>SUMIF(Consumo!$C$3:$C$862,tabItens[[#This Row],[CÓDIGO]],Consumo!$N$3:$N$862) + SUMIF(Consumo!$C$3:$C$862,tabItens[[#This Row],[CÓDIGO]],Consumo!$O$3:$O$862) + SUMIF(Consumo!$C$3:$C$862,tabItens[[#This Row],[CÓDIGO]],Consumo!$P$3:$P$862) + SUMIF(Consumo!$C$3:$C$862,tabItens[[#This Row],[CÓDIGO]],Consumo!$Q$3:$Q$862)</f>
        <v>0</v>
      </c>
      <c r="AT917" s="306">
        <f>SUMIF(Consumo!$C$3:$C$862,tabItens[[#This Row],[CÓDIGO]],Consumo!$Z$3:$Z$862)</f>
        <v>0</v>
      </c>
      <c r="AU917" s="307">
        <f>SUMIF(Consumo!$C$3:$C$862,tabItens[[#This Row],[CÓDIGO]],Consumo!$AA$3:$AA$862)</f>
        <v>0</v>
      </c>
      <c r="AV917" s="308">
        <f>SUMIF(Consumo!$C$3:$C$862,tabItens[[#This Row],[CÓDIGO]],Consumo!$Y$3:$Y$862)</f>
        <v>0</v>
      </c>
      <c r="AW917" s="281">
        <f>tabItens[[#This Row],[QTDE ATUAL]] + tabItens[[#This Row],[RC QTDE]] + tabItens[[#This Row],[AF SALDO]] + tabItens[[#This Row],[Recentes]]</f>
        <v>172</v>
      </c>
      <c r="AX917" s="309">
        <v>6</v>
      </c>
      <c r="AY917" s="309">
        <v>4</v>
      </c>
      <c r="AZ917" s="309">
        <f>IF(ISBLANK(tabItens[[#This Row],[CÓDIGO]]),"",tabItens[[#This Row],[PontoMês]] * (AZ$2+tabItens[[#This Row],[PontoQtM]]))</f>
        <v>24</v>
      </c>
      <c r="BA917" s="308">
        <f>tabItens[[#This Row],[PontoPed]] - tabItens[[#This Row],[Saldo]] + (1/10)</f>
        <v>-147.9</v>
      </c>
      <c r="BB917" s="308">
        <f xml:space="preserve"> tabItens[[#This Row],[PontoMês]] * BB$2 - tabItens[[#This Row],[QTDE ATUAL]] - (1/10)</f>
        <v>-166.1</v>
      </c>
      <c r="BC917" s="310">
        <f>IF( tabItens[[#This Row],[PontoPed]]&gt;0, IF(tabItens[[#This Row],[PontoPed]]&lt;1, 1, IF( tabItens[[#This Row],[Saldo]]&gt;tabItens[[#This Row],[PontoPed]], 0, (tabItens[[#This Row],[PontoPed]]-tabItens[[#This Row],[Saldo]])/tabItens[[#This Row],[PontoPed]] ) ), 0 )</f>
        <v>0</v>
      </c>
      <c r="BD917" s="311">
        <f>ROUNDDOWN(IF( OR( AND(tabItens[[#This Row],[PontoPed]]&lt;tabItens[[#This Row],[Saldo]],tabItens[[#This Row],[Saldo]]&gt;0), tabItens[[#This Row],[PontoPed]]=0), 99, IF(AND(tabItens[[#This Row],[Saldo]]=0,tabItens[[#This Row],[PontoPed]]&gt;0), 0, (1-tabItens[[#This Row],[PctAb]])*10 ) ),0)</f>
        <v>99</v>
      </c>
      <c r="BE917" s="312">
        <f>MAX(ROUNDDOWN( IF(tabItens[[#This Row],[Abaixo]] &gt; 0,   tabItens[[#This Row],[Abaixo]] + (tabItens[[#This Row],[PontoMês]] * IF( OR( ISBLANK(tabItens[[#This Row],[ATA Nº/ANO]]), tabItens[[#This Row],[ATA Nº/ANO]] = ""),BE$2,BE$1)),0),0),0)</f>
        <v>0</v>
      </c>
      <c r="BF917" s="313" t="str">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ZeroAta</v>
      </c>
      <c r="BG917" s="313">
        <f>SUMIF(Consumo!$C$3:$C$862,tabItens[[#This Row],[CÓDIGO]],Consumo!$E$3:$E$862)</f>
        <v>0</v>
      </c>
      <c r="BH917" s="314">
        <f>IF(AND(tabItens[[#This Row],[Pend]] &gt; 0,tabItens[[#This Row],[Consumo]] &lt;&gt; 0), tabItens[[#This Row],[Pend]] / tabItens[[#This Row],[Consumo]], 0 )</f>
        <v>0</v>
      </c>
      <c r="BI917" s="313"/>
      <c r="BJ917" s="313"/>
      <c r="BK917" s="315" t="s">
        <v>907</v>
      </c>
    </row>
    <row r="918" spans="1:63" x14ac:dyDescent="0.3">
      <c r="A918" s="336">
        <v>133953</v>
      </c>
      <c r="B918" s="277" t="s">
        <v>847</v>
      </c>
      <c r="C918" s="337" t="s">
        <v>848</v>
      </c>
      <c r="D918" s="338">
        <v>7.62</v>
      </c>
      <c r="E918" s="339"/>
      <c r="F918" s="339"/>
      <c r="G918" s="339" t="s">
        <v>892</v>
      </c>
      <c r="H918" s="281">
        <v>0</v>
      </c>
      <c r="I918" s="340">
        <v>103003</v>
      </c>
      <c r="J918" s="341">
        <v>7.62</v>
      </c>
      <c r="K918" s="342"/>
      <c r="L918" s="285">
        <f>IF(tabItens[[#This Row],[Média]] &gt; 0, tabItens[[#This Row],[QTDE ATUAL]] / tabItens[[#This Row],[Média]],999.9)</f>
        <v>999.9</v>
      </c>
      <c r="M918" s="286">
        <v>0</v>
      </c>
      <c r="N918" s="287">
        <f>tabItens[[#This Row],[VALOR UNIT.]] * tabItens[[#This Row],[LC]]</f>
        <v>0</v>
      </c>
      <c r="O918" s="344"/>
      <c r="P918" s="289"/>
      <c r="Q918" s="345"/>
      <c r="R918" s="343"/>
      <c r="S918" s="346"/>
      <c r="T918" s="292">
        <f>ROUNDDOWN(IFERROR(tabItens[[#This Row],[ATA DT.VALID.]] - $D$1,0) / 30,0)</f>
        <v>-1507</v>
      </c>
      <c r="U918" s="277" t="s">
        <v>895</v>
      </c>
      <c r="V918" s="293">
        <v>1</v>
      </c>
      <c r="W918" s="294" t="s">
        <v>905</v>
      </c>
      <c r="X918" s="295">
        <v>45</v>
      </c>
      <c r="Y918" s="296">
        <v>9</v>
      </c>
      <c r="Z918" s="297">
        <v>11434</v>
      </c>
      <c r="AA918" s="298">
        <v>2023</v>
      </c>
      <c r="AB918" s="299">
        <v>32671</v>
      </c>
      <c r="AC918" s="299"/>
      <c r="AD918" s="298"/>
      <c r="AE918" s="299"/>
      <c r="AF918" s="292"/>
      <c r="AG918" s="300" t="s">
        <v>904</v>
      </c>
      <c r="AH918" s="301"/>
      <c r="AI918" s="292">
        <v>4184</v>
      </c>
      <c r="AJ918" s="301">
        <v>43514</v>
      </c>
      <c r="AK918" s="301">
        <v>43104</v>
      </c>
      <c r="AL918" s="301">
        <v>44938</v>
      </c>
      <c r="AM918" s="346"/>
      <c r="AN918" s="339"/>
      <c r="AO918" s="302" t="str">
        <f>_xlfn.IFNA(IF(VLOOKUP(tabItens[[#This Row],[CÓDIGO]],tabExcluirDoEstoque[#Data],1,FALSE),"sim",""),"")</f>
        <v>sim</v>
      </c>
      <c r="AP918" s="303" t="str">
        <f ca="1">IF(OR(ISBLANK(tabItens[[#This Row],[ATA DT.VALID.]]),tabItens[[#This Row],[ATA DT.VALID.]]="",tabItens[[#This Row],[ATA DT.VALID.]]=" "),"",IF(TYPE(tabItens[[#This Row],[ATA DT.VALID.]])=1,ROUNDUP((tabItens[[#This Row],[ATA DT.VALID.]]-TODAY())/7,0),""))</f>
        <v/>
      </c>
      <c r="AQ918" s="304"/>
      <c r="AR918" s="305">
        <f>IF(ISBLANK(tabItens[[#This Row],[CÓDIGO]]),"",IFERROR(VLOOKUP(tabItens[[#This Row],[CÓDIGO]],Consumo!$C$3:$AC$862,26,FALSE),0))</f>
        <v>0</v>
      </c>
      <c r="AS918" s="306">
        <f>SUMIF(Consumo!$C$3:$C$862,tabItens[[#This Row],[CÓDIGO]],Consumo!$N$3:$N$862) + SUMIF(Consumo!$C$3:$C$862,tabItens[[#This Row],[CÓDIGO]],Consumo!$O$3:$O$862) + SUMIF(Consumo!$C$3:$C$862,tabItens[[#This Row],[CÓDIGO]],Consumo!$P$3:$P$862) + SUMIF(Consumo!$C$3:$C$862,tabItens[[#This Row],[CÓDIGO]],Consumo!$Q$3:$Q$862)</f>
        <v>0</v>
      </c>
      <c r="AT918" s="306">
        <f>SUMIF(Consumo!$C$3:$C$862,tabItens[[#This Row],[CÓDIGO]],Consumo!$Z$3:$Z$862)</f>
        <v>0</v>
      </c>
      <c r="AU918" s="307">
        <f>SUMIF(Consumo!$C$3:$C$862,tabItens[[#This Row],[CÓDIGO]],Consumo!$AA$3:$AA$862)</f>
        <v>0</v>
      </c>
      <c r="AV918" s="308">
        <f>SUMIF(Consumo!$C$3:$C$862,tabItens[[#This Row],[CÓDIGO]],Consumo!$Y$3:$Y$862)</f>
        <v>0</v>
      </c>
      <c r="AW918" s="281">
        <f>tabItens[[#This Row],[QTDE ATUAL]] + tabItens[[#This Row],[RC QTDE]] + tabItens[[#This Row],[AF SALDO]] + tabItens[[#This Row],[Recentes]]</f>
        <v>32671</v>
      </c>
      <c r="AX918" s="309">
        <v>0</v>
      </c>
      <c r="AY918" s="309">
        <v>4</v>
      </c>
      <c r="AZ918" s="309">
        <f>IF(ISBLANK(tabItens[[#This Row],[CÓDIGO]]),"",tabItens[[#This Row],[PontoMês]] * (AZ$2+tabItens[[#This Row],[PontoQtM]]))</f>
        <v>0</v>
      </c>
      <c r="BA918" s="308">
        <f>tabItens[[#This Row],[PontoPed]] - tabItens[[#This Row],[Saldo]] + (1/10)</f>
        <v>-32670.9</v>
      </c>
      <c r="BB918" s="308">
        <f xml:space="preserve"> tabItens[[#This Row],[PontoMês]] * BB$2 - tabItens[[#This Row],[QTDE ATUAL]] - (1/10)</f>
        <v>-0.1</v>
      </c>
      <c r="BC918" s="310">
        <f>IF( tabItens[[#This Row],[PontoPed]]&gt;0, IF(tabItens[[#This Row],[PontoPed]]&lt;1, 1, IF( tabItens[[#This Row],[Saldo]]&gt;tabItens[[#This Row],[PontoPed]], 0, (tabItens[[#This Row],[PontoPed]]-tabItens[[#This Row],[Saldo]])/tabItens[[#This Row],[PontoPed]] ) ), 0 )</f>
        <v>0</v>
      </c>
      <c r="BD918" s="311">
        <f>ROUNDDOWN(IF( OR( AND(tabItens[[#This Row],[PontoPed]]&lt;tabItens[[#This Row],[Saldo]],tabItens[[#This Row],[Saldo]]&gt;0), tabItens[[#This Row],[PontoPed]]=0), 99, IF(AND(tabItens[[#This Row],[Saldo]]=0,tabItens[[#This Row],[PontoPed]]&gt;0), 0, (1-tabItens[[#This Row],[PctAb]])*10 ) ),0)</f>
        <v>99</v>
      </c>
      <c r="BE918" s="312">
        <f>MAX(ROUNDDOWN( IF(tabItens[[#This Row],[Abaixo]] &gt; 0,   tabItens[[#This Row],[Abaixo]] + (tabItens[[#This Row],[PontoMês]] * IF( OR( ISBLANK(tabItens[[#This Row],[ATA Nº/ANO]]), tabItens[[#This Row],[ATA Nº/ANO]] = ""),BE$2,BE$1)),0),0),0)</f>
        <v>0</v>
      </c>
      <c r="BF91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8" s="313">
        <f>SUMIF(Consumo!$C$3:$C$862,tabItens[[#This Row],[CÓDIGO]],Consumo!$E$3:$E$862)</f>
        <v>0</v>
      </c>
      <c r="BH918" s="314">
        <f>IF(AND(tabItens[[#This Row],[Pend]] &gt; 0,tabItens[[#This Row],[Consumo]] &lt;&gt; 0), tabItens[[#This Row],[Pend]] / tabItens[[#This Row],[Consumo]], 0 )</f>
        <v>0</v>
      </c>
      <c r="BI918" s="313"/>
      <c r="BJ918" s="313"/>
      <c r="BK918" s="315" t="s">
        <v>907</v>
      </c>
    </row>
    <row r="919" spans="1:63" x14ac:dyDescent="0.3">
      <c r="A919" s="336">
        <v>135699</v>
      </c>
      <c r="B919" s="277" t="s">
        <v>865</v>
      </c>
      <c r="C919" s="337" t="s">
        <v>31</v>
      </c>
      <c r="D919" s="338">
        <v>1.01</v>
      </c>
      <c r="E919" s="339"/>
      <c r="F919" s="339"/>
      <c r="G919" s="339" t="s">
        <v>892</v>
      </c>
      <c r="H919" s="281">
        <v>0</v>
      </c>
      <c r="I919" s="340">
        <v>103003</v>
      </c>
      <c r="J919" s="341">
        <v>1.01</v>
      </c>
      <c r="K919" s="342"/>
      <c r="L919" s="285">
        <f>IF(tabItens[[#This Row],[Média]] &gt; 0, tabItens[[#This Row],[QTDE ATUAL]] / tabItens[[#This Row],[Média]],999.9)</f>
        <v>999.9</v>
      </c>
      <c r="M919" s="286">
        <v>0</v>
      </c>
      <c r="N919" s="287">
        <f>tabItens[[#This Row],[VALOR UNIT.]] * tabItens[[#This Row],[LC]]</f>
        <v>0</v>
      </c>
      <c r="O919" s="344"/>
      <c r="P919" s="289"/>
      <c r="Q919" s="345"/>
      <c r="R919" s="343"/>
      <c r="S919" s="346"/>
      <c r="T919" s="292">
        <f>ROUNDDOWN(IFERROR(tabItens[[#This Row],[ATA DT.VALID.]] - $D$1,0) / 30,0)</f>
        <v>-1507</v>
      </c>
      <c r="U919" s="277" t="s">
        <v>895</v>
      </c>
      <c r="V919" s="293">
        <v>1</v>
      </c>
      <c r="W919" s="294" t="s">
        <v>905</v>
      </c>
      <c r="X919" s="295">
        <v>45</v>
      </c>
      <c r="Y919" s="296">
        <v>9</v>
      </c>
      <c r="Z919" s="297">
        <v>11440</v>
      </c>
      <c r="AA919" s="298">
        <v>2023</v>
      </c>
      <c r="AB919" s="299">
        <v>40830</v>
      </c>
      <c r="AC919" s="299"/>
      <c r="AD919" s="298"/>
      <c r="AE919" s="299"/>
      <c r="AF919" s="292"/>
      <c r="AG919" s="300" t="s">
        <v>904</v>
      </c>
      <c r="AH919" s="301"/>
      <c r="AI919" s="292">
        <v>0</v>
      </c>
      <c r="AJ919" s="301" t="s">
        <v>892</v>
      </c>
      <c r="AK919" s="301">
        <v>43333</v>
      </c>
      <c r="AL919" s="301">
        <v>44938</v>
      </c>
      <c r="AM919" s="346"/>
      <c r="AN919" s="339"/>
      <c r="AO919" s="302" t="str">
        <f>_xlfn.IFNA(IF(VLOOKUP(tabItens[[#This Row],[CÓDIGO]],tabExcluirDoEstoque[#Data],1,FALSE),"sim",""),"")</f>
        <v>sim</v>
      </c>
      <c r="AP919" s="303" t="str">
        <f ca="1">IF(OR(ISBLANK(tabItens[[#This Row],[ATA DT.VALID.]]),tabItens[[#This Row],[ATA DT.VALID.]]="",tabItens[[#This Row],[ATA DT.VALID.]]=" "),"",IF(TYPE(tabItens[[#This Row],[ATA DT.VALID.]])=1,ROUNDUP((tabItens[[#This Row],[ATA DT.VALID.]]-TODAY())/7,0),""))</f>
        <v/>
      </c>
      <c r="AQ919" s="304"/>
      <c r="AR919" s="305">
        <f>IF(ISBLANK(tabItens[[#This Row],[CÓDIGO]]),"",IFERROR(VLOOKUP(tabItens[[#This Row],[CÓDIGO]],Consumo!$C$3:$AC$862,26,FALSE),0))</f>
        <v>0</v>
      </c>
      <c r="AS919" s="306">
        <f>SUMIF(Consumo!$C$3:$C$862,tabItens[[#This Row],[CÓDIGO]],Consumo!$N$3:$N$862) + SUMIF(Consumo!$C$3:$C$862,tabItens[[#This Row],[CÓDIGO]],Consumo!$O$3:$O$862) + SUMIF(Consumo!$C$3:$C$862,tabItens[[#This Row],[CÓDIGO]],Consumo!$P$3:$P$862) + SUMIF(Consumo!$C$3:$C$862,tabItens[[#This Row],[CÓDIGO]],Consumo!$Q$3:$Q$862)</f>
        <v>0</v>
      </c>
      <c r="AT919" s="306">
        <f>SUMIF(Consumo!$C$3:$C$862,tabItens[[#This Row],[CÓDIGO]],Consumo!$Z$3:$Z$862)</f>
        <v>0</v>
      </c>
      <c r="AU919" s="307">
        <f>SUMIF(Consumo!$C$3:$C$862,tabItens[[#This Row],[CÓDIGO]],Consumo!$AA$3:$AA$862)</f>
        <v>0</v>
      </c>
      <c r="AV919" s="308">
        <f>SUMIF(Consumo!$C$3:$C$862,tabItens[[#This Row],[CÓDIGO]],Consumo!$Y$3:$Y$862)</f>
        <v>0</v>
      </c>
      <c r="AW919" s="281">
        <f>tabItens[[#This Row],[QTDE ATUAL]] + tabItens[[#This Row],[RC QTDE]] + tabItens[[#This Row],[AF SALDO]] + tabItens[[#This Row],[Recentes]]</f>
        <v>40830</v>
      </c>
      <c r="AX919" s="309">
        <v>0</v>
      </c>
      <c r="AY919" s="309">
        <v>4</v>
      </c>
      <c r="AZ919" s="309">
        <f>IF(ISBLANK(tabItens[[#This Row],[CÓDIGO]]),"",tabItens[[#This Row],[PontoMês]] * (AZ$2+tabItens[[#This Row],[PontoQtM]]))</f>
        <v>0</v>
      </c>
      <c r="BA919" s="308">
        <f>tabItens[[#This Row],[PontoPed]] - tabItens[[#This Row],[Saldo]] + (1/10)</f>
        <v>-40829.9</v>
      </c>
      <c r="BB919" s="308">
        <f xml:space="preserve"> tabItens[[#This Row],[PontoMês]] * BB$2 - tabItens[[#This Row],[QTDE ATUAL]] - (1/10)</f>
        <v>-0.1</v>
      </c>
      <c r="BC919" s="310">
        <f>IF( tabItens[[#This Row],[PontoPed]]&gt;0, IF(tabItens[[#This Row],[PontoPed]]&lt;1, 1, IF( tabItens[[#This Row],[Saldo]]&gt;tabItens[[#This Row],[PontoPed]], 0, (tabItens[[#This Row],[PontoPed]]-tabItens[[#This Row],[Saldo]])/tabItens[[#This Row],[PontoPed]] ) ), 0 )</f>
        <v>0</v>
      </c>
      <c r="BD919" s="311">
        <f>ROUNDDOWN(IF( OR( AND(tabItens[[#This Row],[PontoPed]]&lt;tabItens[[#This Row],[Saldo]],tabItens[[#This Row],[Saldo]]&gt;0), tabItens[[#This Row],[PontoPed]]=0), 99, IF(AND(tabItens[[#This Row],[Saldo]]=0,tabItens[[#This Row],[PontoPed]]&gt;0), 0, (1-tabItens[[#This Row],[PctAb]])*10 ) ),0)</f>
        <v>99</v>
      </c>
      <c r="BE919" s="312">
        <f>MAX(ROUNDDOWN( IF(tabItens[[#This Row],[Abaixo]] &gt; 0,   tabItens[[#This Row],[Abaixo]] + (tabItens[[#This Row],[PontoMês]] * IF( OR( ISBLANK(tabItens[[#This Row],[ATA Nº/ANO]]), tabItens[[#This Row],[ATA Nº/ANO]] = ""),BE$2,BE$1)),0),0),0)</f>
        <v>0</v>
      </c>
      <c r="BF91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19" s="313">
        <f>SUMIF(Consumo!$C$3:$C$862,tabItens[[#This Row],[CÓDIGO]],Consumo!$E$3:$E$862)</f>
        <v>0</v>
      </c>
      <c r="BH919" s="314">
        <f>IF(AND(tabItens[[#This Row],[Pend]] &gt; 0,tabItens[[#This Row],[Consumo]] &lt;&gt; 0), tabItens[[#This Row],[Pend]] / tabItens[[#This Row],[Consumo]], 0 )</f>
        <v>0</v>
      </c>
      <c r="BI919" s="313"/>
      <c r="BJ919" s="313"/>
      <c r="BK919" s="315" t="s">
        <v>907</v>
      </c>
    </row>
    <row r="920" spans="1:63" x14ac:dyDescent="0.3">
      <c r="A920" s="336">
        <v>50476</v>
      </c>
      <c r="B920" s="277" t="s">
        <v>467</v>
      </c>
      <c r="C920" s="337" t="s">
        <v>264</v>
      </c>
      <c r="D920" s="338">
        <v>1.24</v>
      </c>
      <c r="E920" s="339"/>
      <c r="F920" s="339"/>
      <c r="G920" s="339" t="s">
        <v>892</v>
      </c>
      <c r="H920" s="281">
        <v>571</v>
      </c>
      <c r="I920" s="340">
        <v>103003</v>
      </c>
      <c r="J920" s="341">
        <v>1.24</v>
      </c>
      <c r="K920" s="342">
        <v>11</v>
      </c>
      <c r="L920" s="285">
        <f>IF(tabItens[[#This Row],[Média]] &gt; 0, tabItens[[#This Row],[QTDE ATUAL]] / tabItens[[#This Row],[Média]],999.9)</f>
        <v>978.85714285714278</v>
      </c>
      <c r="M920" s="286">
        <v>0</v>
      </c>
      <c r="N920" s="287">
        <f>tabItens[[#This Row],[VALOR UNIT.]] * tabItens[[#This Row],[LC]]</f>
        <v>0</v>
      </c>
      <c r="O920" s="344"/>
      <c r="P920" s="289"/>
      <c r="Q920" s="345"/>
      <c r="R920" s="343"/>
      <c r="S920" s="346"/>
      <c r="T920" s="292">
        <f>ROUNDDOWN(IFERROR(tabItens[[#This Row],[ATA DT.VALID.]] - $D$1,0) / 30,0)</f>
        <v>-1507</v>
      </c>
      <c r="U920" s="277" t="s">
        <v>1315</v>
      </c>
      <c r="V920" s="293">
        <v>1</v>
      </c>
      <c r="W920" s="294" t="s">
        <v>906</v>
      </c>
      <c r="X920" s="295">
        <v>51</v>
      </c>
      <c r="Y920" s="296">
        <v>17</v>
      </c>
      <c r="Z920" s="297"/>
      <c r="AA920" s="298"/>
      <c r="AB920" s="299"/>
      <c r="AC920" s="299"/>
      <c r="AD920" s="298"/>
      <c r="AE920" s="299"/>
      <c r="AF920" s="292"/>
      <c r="AG920" s="300" t="s">
        <v>904</v>
      </c>
      <c r="AH920" s="301"/>
      <c r="AI920" s="292">
        <v>4</v>
      </c>
      <c r="AJ920" s="301">
        <v>39820</v>
      </c>
      <c r="AK920" s="301" t="s">
        <v>892</v>
      </c>
      <c r="AL920" s="301">
        <v>40826</v>
      </c>
      <c r="AM920" s="346"/>
      <c r="AN920" s="339"/>
      <c r="AO920" s="302" t="str">
        <f>_xlfn.IFNA(IF(VLOOKUP(tabItens[[#This Row],[CÓDIGO]],tabExcluirDoEstoque[#Data],1,FALSE),"sim",""),"")</f>
        <v>sim</v>
      </c>
      <c r="AP920" s="303" t="str">
        <f ca="1">IF(OR(ISBLANK(tabItens[[#This Row],[ATA DT.VALID.]]),tabItens[[#This Row],[ATA DT.VALID.]]="",tabItens[[#This Row],[ATA DT.VALID.]]=" "),"",IF(TYPE(tabItens[[#This Row],[ATA DT.VALID.]])=1,ROUNDUP((tabItens[[#This Row],[ATA DT.VALID.]]-TODAY())/7,0),""))</f>
        <v/>
      </c>
      <c r="AQ920" s="304"/>
      <c r="AR920" s="305" t="str">
        <f>IF(ISBLANK(tabItens[[#This Row],[CÓDIGO]]),"",IFERROR(VLOOKUP(tabItens[[#This Row],[CÓDIGO]],Consumo!$C$3:$AC$862,26,FALSE),0))</f>
        <v>12.2022</v>
      </c>
      <c r="AS920" s="306">
        <f>SUMIF(Consumo!$C$3:$C$862,tabItens[[#This Row],[CÓDIGO]],Consumo!$N$3:$N$862) + SUMIF(Consumo!$C$3:$C$862,tabItens[[#This Row],[CÓDIGO]],Consumo!$O$3:$O$862) + SUMIF(Consumo!$C$3:$C$862,tabItens[[#This Row],[CÓDIGO]],Consumo!$P$3:$P$862) + SUMIF(Consumo!$C$3:$C$862,tabItens[[#This Row],[CÓDIGO]],Consumo!$Q$3:$Q$862)</f>
        <v>0</v>
      </c>
      <c r="AT920" s="306">
        <f>SUMIF(Consumo!$C$3:$C$862,tabItens[[#This Row],[CÓDIGO]],Consumo!$Z$3:$Z$862)</f>
        <v>11</v>
      </c>
      <c r="AU920" s="307">
        <f>SUMIF(Consumo!$C$3:$C$862,tabItens[[#This Row],[CÓDIGO]],Consumo!$AA$3:$AA$862)</f>
        <v>11</v>
      </c>
      <c r="AV920" s="308">
        <f>SUMIF(Consumo!$C$3:$C$862,tabItens[[#This Row],[CÓDIGO]],Consumo!$Y$3:$Y$862)</f>
        <v>0.58333333333333337</v>
      </c>
      <c r="AW920" s="281">
        <f>tabItens[[#This Row],[QTDE ATUAL]] + tabItens[[#This Row],[RC QTDE]] + tabItens[[#This Row],[AF SALDO]] + tabItens[[#This Row],[Recentes]]</f>
        <v>571</v>
      </c>
      <c r="AX920" s="309">
        <v>0</v>
      </c>
      <c r="AY920" s="309">
        <v>0</v>
      </c>
      <c r="AZ920" s="309">
        <f>IF(ISBLANK(tabItens[[#This Row],[CÓDIGO]]),"",tabItens[[#This Row],[PontoMês]] * (AZ$2+tabItens[[#This Row],[PontoQtM]]))</f>
        <v>0</v>
      </c>
      <c r="BA920" s="308">
        <f>tabItens[[#This Row],[PontoPed]] - tabItens[[#This Row],[Saldo]] + (1/10)</f>
        <v>-570.9</v>
      </c>
      <c r="BB920" s="308">
        <f xml:space="preserve"> tabItens[[#This Row],[PontoMês]] * BB$2 - tabItens[[#This Row],[QTDE ATUAL]] - (1/10)</f>
        <v>-571.1</v>
      </c>
      <c r="BC920" s="310">
        <f>IF( tabItens[[#This Row],[PontoPed]]&gt;0, IF(tabItens[[#This Row],[PontoPed]]&lt;1, 1, IF( tabItens[[#This Row],[Saldo]]&gt;tabItens[[#This Row],[PontoPed]], 0, (tabItens[[#This Row],[PontoPed]]-tabItens[[#This Row],[Saldo]])/tabItens[[#This Row],[PontoPed]] ) ), 0 )</f>
        <v>0</v>
      </c>
      <c r="BD920" s="311">
        <f>ROUNDDOWN(IF( OR( AND(tabItens[[#This Row],[PontoPed]]&lt;tabItens[[#This Row],[Saldo]],tabItens[[#This Row],[Saldo]]&gt;0), tabItens[[#This Row],[PontoPed]]=0), 99, IF(AND(tabItens[[#This Row],[Saldo]]=0,tabItens[[#This Row],[PontoPed]]&gt;0), 0, (1-tabItens[[#This Row],[PctAb]])*10 ) ),0)</f>
        <v>99</v>
      </c>
      <c r="BE920" s="312">
        <f>MAX(ROUNDDOWN( IF(tabItens[[#This Row],[Abaixo]] &gt; 0,   tabItens[[#This Row],[Abaixo]] + (tabItens[[#This Row],[PontoMês]] * IF( OR( ISBLANK(tabItens[[#This Row],[ATA Nº/ANO]]), tabItens[[#This Row],[ATA Nº/ANO]] = ""),BE$2,BE$1)),0),0),0)</f>
        <v>0</v>
      </c>
      <c r="BF92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0" s="313">
        <f>SUMIF(Consumo!$C$3:$C$862,tabItens[[#This Row],[CÓDIGO]],Consumo!$E$3:$E$862)</f>
        <v>0</v>
      </c>
      <c r="BH920" s="314">
        <f>IF(AND(tabItens[[#This Row],[Pend]] &gt; 0,tabItens[[#This Row],[Consumo]] &lt;&gt; 0), tabItens[[#This Row],[Pend]] / tabItens[[#This Row],[Consumo]], 0 )</f>
        <v>0</v>
      </c>
      <c r="BI920" s="313"/>
      <c r="BJ920" s="313"/>
      <c r="BK920" s="315" t="s">
        <v>907</v>
      </c>
    </row>
    <row r="921" spans="1:63" x14ac:dyDescent="0.3">
      <c r="A921" s="336">
        <v>65609</v>
      </c>
      <c r="B921" s="277" t="s">
        <v>510</v>
      </c>
      <c r="C921" s="337" t="s">
        <v>264</v>
      </c>
      <c r="D921" s="338">
        <v>21</v>
      </c>
      <c r="E921" s="339"/>
      <c r="F921" s="339"/>
      <c r="G921" s="339" t="s">
        <v>892</v>
      </c>
      <c r="H921" s="281">
        <v>3</v>
      </c>
      <c r="I921" s="340">
        <v>103003</v>
      </c>
      <c r="J921" s="341">
        <v>21</v>
      </c>
      <c r="K921" s="342"/>
      <c r="L921" s="285">
        <f>IF(tabItens[[#This Row],[Média]] &gt; 0, tabItens[[#This Row],[QTDE ATUAL]] / tabItens[[#This Row],[Média]],999.9)</f>
        <v>999.9</v>
      </c>
      <c r="M921" s="286">
        <v>0</v>
      </c>
      <c r="N921" s="287">
        <f>tabItens[[#This Row],[VALOR UNIT.]] * tabItens[[#This Row],[LC]]</f>
        <v>0</v>
      </c>
      <c r="O921" s="344"/>
      <c r="P921" s="289"/>
      <c r="Q921" s="345"/>
      <c r="R921" s="343"/>
      <c r="S921" s="346"/>
      <c r="T921" s="292">
        <f>ROUNDDOWN(IFERROR(tabItens[[#This Row],[ATA DT.VALID.]] - $D$1,0) / 30,0)</f>
        <v>-1507</v>
      </c>
      <c r="U921" s="277" t="s">
        <v>1315</v>
      </c>
      <c r="V921" s="293">
        <v>1</v>
      </c>
      <c r="W921" s="294" t="s">
        <v>906</v>
      </c>
      <c r="X921" s="295">
        <v>51</v>
      </c>
      <c r="Y921" s="296">
        <v>17</v>
      </c>
      <c r="Z921" s="297"/>
      <c r="AA921" s="298"/>
      <c r="AB921" s="299"/>
      <c r="AC921" s="299"/>
      <c r="AD921" s="298"/>
      <c r="AE921" s="299"/>
      <c r="AF921" s="292"/>
      <c r="AG921" s="300" t="s">
        <v>904</v>
      </c>
      <c r="AH921" s="301"/>
      <c r="AI921" s="292">
        <v>0</v>
      </c>
      <c r="AJ921" s="301">
        <v>39779</v>
      </c>
      <c r="AK921" s="301" t="s">
        <v>892</v>
      </c>
      <c r="AL921" s="301">
        <v>39734</v>
      </c>
      <c r="AM921" s="346"/>
      <c r="AN921" s="339"/>
      <c r="AO921" s="302" t="str">
        <f>_xlfn.IFNA(IF(VLOOKUP(tabItens[[#This Row],[CÓDIGO]],tabExcluirDoEstoque[#Data],1,FALSE),"sim",""),"")</f>
        <v>sim</v>
      </c>
      <c r="AP921" s="303" t="str">
        <f ca="1">IF(OR(ISBLANK(tabItens[[#This Row],[ATA DT.VALID.]]),tabItens[[#This Row],[ATA DT.VALID.]]="",tabItens[[#This Row],[ATA DT.VALID.]]=" "),"",IF(TYPE(tabItens[[#This Row],[ATA DT.VALID.]])=1,ROUNDUP((tabItens[[#This Row],[ATA DT.VALID.]]-TODAY())/7,0),""))</f>
        <v/>
      </c>
      <c r="AQ921" s="304"/>
      <c r="AR921" s="305">
        <f>IF(ISBLANK(tabItens[[#This Row],[CÓDIGO]]),"",IFERROR(VLOOKUP(tabItens[[#This Row],[CÓDIGO]],Consumo!$C$3:$AC$862,26,FALSE),0))</f>
        <v>0</v>
      </c>
      <c r="AS921" s="306">
        <f>SUMIF(Consumo!$C$3:$C$862,tabItens[[#This Row],[CÓDIGO]],Consumo!$N$3:$N$862) + SUMIF(Consumo!$C$3:$C$862,tabItens[[#This Row],[CÓDIGO]],Consumo!$O$3:$O$862) + SUMIF(Consumo!$C$3:$C$862,tabItens[[#This Row],[CÓDIGO]],Consumo!$P$3:$P$862) + SUMIF(Consumo!$C$3:$C$862,tabItens[[#This Row],[CÓDIGO]],Consumo!$Q$3:$Q$862)</f>
        <v>0</v>
      </c>
      <c r="AT921" s="306">
        <f>SUMIF(Consumo!$C$3:$C$862,tabItens[[#This Row],[CÓDIGO]],Consumo!$Z$3:$Z$862)</f>
        <v>0</v>
      </c>
      <c r="AU921" s="307">
        <f>SUMIF(Consumo!$C$3:$C$862,tabItens[[#This Row],[CÓDIGO]],Consumo!$AA$3:$AA$862)</f>
        <v>0</v>
      </c>
      <c r="AV921" s="308">
        <f>SUMIF(Consumo!$C$3:$C$862,tabItens[[#This Row],[CÓDIGO]],Consumo!$Y$3:$Y$862)</f>
        <v>0</v>
      </c>
      <c r="AW921" s="281">
        <f>tabItens[[#This Row],[QTDE ATUAL]] + tabItens[[#This Row],[RC QTDE]] + tabItens[[#This Row],[AF SALDO]] + tabItens[[#This Row],[Recentes]]</f>
        <v>3</v>
      </c>
      <c r="AX921" s="309">
        <v>0</v>
      </c>
      <c r="AY921" s="309">
        <v>0</v>
      </c>
      <c r="AZ921" s="309">
        <f>IF(ISBLANK(tabItens[[#This Row],[CÓDIGO]]),"",tabItens[[#This Row],[PontoMês]] * (AZ$2+tabItens[[#This Row],[PontoQtM]]))</f>
        <v>0</v>
      </c>
      <c r="BA921" s="308">
        <f>tabItens[[#This Row],[PontoPed]] - tabItens[[#This Row],[Saldo]] + (1/10)</f>
        <v>-2.9</v>
      </c>
      <c r="BB921" s="308">
        <f xml:space="preserve"> tabItens[[#This Row],[PontoMês]] * BB$2 - tabItens[[#This Row],[QTDE ATUAL]] - (1/10)</f>
        <v>-3.1</v>
      </c>
      <c r="BC921" s="310">
        <f>IF( tabItens[[#This Row],[PontoPed]]&gt;0, IF(tabItens[[#This Row],[PontoPed]]&lt;1, 1, IF( tabItens[[#This Row],[Saldo]]&gt;tabItens[[#This Row],[PontoPed]], 0, (tabItens[[#This Row],[PontoPed]]-tabItens[[#This Row],[Saldo]])/tabItens[[#This Row],[PontoPed]] ) ), 0 )</f>
        <v>0</v>
      </c>
      <c r="BD921" s="311">
        <f>ROUNDDOWN(IF( OR( AND(tabItens[[#This Row],[PontoPed]]&lt;tabItens[[#This Row],[Saldo]],tabItens[[#This Row],[Saldo]]&gt;0), tabItens[[#This Row],[PontoPed]]=0), 99, IF(AND(tabItens[[#This Row],[Saldo]]=0,tabItens[[#This Row],[PontoPed]]&gt;0), 0, (1-tabItens[[#This Row],[PctAb]])*10 ) ),0)</f>
        <v>99</v>
      </c>
      <c r="BE921" s="312">
        <f>MAX(ROUNDDOWN( IF(tabItens[[#This Row],[Abaixo]] &gt; 0,   tabItens[[#This Row],[Abaixo]] + (tabItens[[#This Row],[PontoMês]] * IF( OR( ISBLANK(tabItens[[#This Row],[ATA Nº/ANO]]), tabItens[[#This Row],[ATA Nº/ANO]] = ""),BE$2,BE$1)),0),0),0)</f>
        <v>0</v>
      </c>
      <c r="BF92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1" s="313">
        <f>SUMIF(Consumo!$C$3:$C$862,tabItens[[#This Row],[CÓDIGO]],Consumo!$E$3:$E$862)</f>
        <v>0</v>
      </c>
      <c r="BH921" s="314">
        <f>IF(AND(tabItens[[#This Row],[Pend]] &gt; 0,tabItens[[#This Row],[Consumo]] &lt;&gt; 0), tabItens[[#This Row],[Pend]] / tabItens[[#This Row],[Consumo]], 0 )</f>
        <v>0</v>
      </c>
      <c r="BI921" s="313"/>
      <c r="BJ921" s="313"/>
      <c r="BK921" s="315" t="s">
        <v>907</v>
      </c>
    </row>
    <row r="922" spans="1:63" x14ac:dyDescent="0.3">
      <c r="A922" s="336">
        <v>65610</v>
      </c>
      <c r="B922" s="277" t="s">
        <v>511</v>
      </c>
      <c r="C922" s="337" t="s">
        <v>264</v>
      </c>
      <c r="D922" s="338">
        <v>30</v>
      </c>
      <c r="E922" s="339"/>
      <c r="F922" s="339"/>
      <c r="G922" s="339" t="s">
        <v>892</v>
      </c>
      <c r="H922" s="281">
        <v>15</v>
      </c>
      <c r="I922" s="340">
        <v>103003</v>
      </c>
      <c r="J922" s="341">
        <v>28.95</v>
      </c>
      <c r="K922" s="342"/>
      <c r="L922" s="285">
        <f>IF(tabItens[[#This Row],[Média]] &gt; 0, tabItens[[#This Row],[QTDE ATUAL]] / tabItens[[#This Row],[Média]],999.9)</f>
        <v>999.9</v>
      </c>
      <c r="M922" s="286">
        <v>0</v>
      </c>
      <c r="N922" s="287">
        <f>tabItens[[#This Row],[VALOR UNIT.]] * tabItens[[#This Row],[LC]]</f>
        <v>0</v>
      </c>
      <c r="O922" s="344"/>
      <c r="P922" s="289"/>
      <c r="Q922" s="345"/>
      <c r="R922" s="343"/>
      <c r="S922" s="346"/>
      <c r="T922" s="292">
        <f>ROUNDDOWN(IFERROR(tabItens[[#This Row],[ATA DT.VALID.]] - $D$1,0) / 30,0)</f>
        <v>-1507</v>
      </c>
      <c r="U922" s="277" t="s">
        <v>1315</v>
      </c>
      <c r="V922" s="293">
        <v>1</v>
      </c>
      <c r="W922" s="294" t="s">
        <v>906</v>
      </c>
      <c r="X922" s="295">
        <v>51</v>
      </c>
      <c r="Y922" s="296">
        <v>17</v>
      </c>
      <c r="Z922" s="297"/>
      <c r="AA922" s="298"/>
      <c r="AB922" s="299"/>
      <c r="AC922" s="299"/>
      <c r="AD922" s="298"/>
      <c r="AE922" s="299"/>
      <c r="AF922" s="292"/>
      <c r="AG922" s="300" t="s">
        <v>904</v>
      </c>
      <c r="AH922" s="301"/>
      <c r="AI922" s="292">
        <v>0</v>
      </c>
      <c r="AJ922" s="301">
        <v>39636</v>
      </c>
      <c r="AK922" s="301" t="s">
        <v>892</v>
      </c>
      <c r="AL922" s="301">
        <v>39616</v>
      </c>
      <c r="AM922" s="346"/>
      <c r="AN922" s="339"/>
      <c r="AO922" s="302" t="str">
        <f>_xlfn.IFNA(IF(VLOOKUP(tabItens[[#This Row],[CÓDIGO]],tabExcluirDoEstoque[#Data],1,FALSE),"sim",""),"")</f>
        <v>sim</v>
      </c>
      <c r="AP922" s="303" t="str">
        <f ca="1">IF(OR(ISBLANK(tabItens[[#This Row],[ATA DT.VALID.]]),tabItens[[#This Row],[ATA DT.VALID.]]="",tabItens[[#This Row],[ATA DT.VALID.]]=" "),"",IF(TYPE(tabItens[[#This Row],[ATA DT.VALID.]])=1,ROUNDUP((tabItens[[#This Row],[ATA DT.VALID.]]-TODAY())/7,0),""))</f>
        <v/>
      </c>
      <c r="AQ922" s="304"/>
      <c r="AR922" s="305">
        <f>IF(ISBLANK(tabItens[[#This Row],[CÓDIGO]]),"",IFERROR(VLOOKUP(tabItens[[#This Row],[CÓDIGO]],Consumo!$C$3:$AC$862,26,FALSE),0))</f>
        <v>0</v>
      </c>
      <c r="AS922" s="306">
        <f>SUMIF(Consumo!$C$3:$C$862,tabItens[[#This Row],[CÓDIGO]],Consumo!$N$3:$N$862) + SUMIF(Consumo!$C$3:$C$862,tabItens[[#This Row],[CÓDIGO]],Consumo!$O$3:$O$862) + SUMIF(Consumo!$C$3:$C$862,tabItens[[#This Row],[CÓDIGO]],Consumo!$P$3:$P$862) + SUMIF(Consumo!$C$3:$C$862,tabItens[[#This Row],[CÓDIGO]],Consumo!$Q$3:$Q$862)</f>
        <v>0</v>
      </c>
      <c r="AT922" s="306">
        <f>SUMIF(Consumo!$C$3:$C$862,tabItens[[#This Row],[CÓDIGO]],Consumo!$Z$3:$Z$862)</f>
        <v>0</v>
      </c>
      <c r="AU922" s="307">
        <f>SUMIF(Consumo!$C$3:$C$862,tabItens[[#This Row],[CÓDIGO]],Consumo!$AA$3:$AA$862)</f>
        <v>0</v>
      </c>
      <c r="AV922" s="308">
        <f>SUMIF(Consumo!$C$3:$C$862,tabItens[[#This Row],[CÓDIGO]],Consumo!$Y$3:$Y$862)</f>
        <v>0</v>
      </c>
      <c r="AW922" s="281">
        <f>tabItens[[#This Row],[QTDE ATUAL]] + tabItens[[#This Row],[RC QTDE]] + tabItens[[#This Row],[AF SALDO]] + tabItens[[#This Row],[Recentes]]</f>
        <v>15</v>
      </c>
      <c r="AX922" s="309">
        <v>0</v>
      </c>
      <c r="AY922" s="309">
        <v>0</v>
      </c>
      <c r="AZ922" s="309">
        <f>IF(ISBLANK(tabItens[[#This Row],[CÓDIGO]]),"",tabItens[[#This Row],[PontoMês]] * (AZ$2+tabItens[[#This Row],[PontoQtM]]))</f>
        <v>0</v>
      </c>
      <c r="BA922" s="308">
        <f>tabItens[[#This Row],[PontoPed]] - tabItens[[#This Row],[Saldo]] + (1/10)</f>
        <v>-14.9</v>
      </c>
      <c r="BB922" s="308">
        <f xml:space="preserve"> tabItens[[#This Row],[PontoMês]] * BB$2 - tabItens[[#This Row],[QTDE ATUAL]] - (1/10)</f>
        <v>-15.1</v>
      </c>
      <c r="BC922" s="310">
        <f>IF( tabItens[[#This Row],[PontoPed]]&gt;0, IF(tabItens[[#This Row],[PontoPed]]&lt;1, 1, IF( tabItens[[#This Row],[Saldo]]&gt;tabItens[[#This Row],[PontoPed]], 0, (tabItens[[#This Row],[PontoPed]]-tabItens[[#This Row],[Saldo]])/tabItens[[#This Row],[PontoPed]] ) ), 0 )</f>
        <v>0</v>
      </c>
      <c r="BD922" s="311">
        <f>ROUNDDOWN(IF( OR( AND(tabItens[[#This Row],[PontoPed]]&lt;tabItens[[#This Row],[Saldo]],tabItens[[#This Row],[Saldo]]&gt;0), tabItens[[#This Row],[PontoPed]]=0), 99, IF(AND(tabItens[[#This Row],[Saldo]]=0,tabItens[[#This Row],[PontoPed]]&gt;0), 0, (1-tabItens[[#This Row],[PctAb]])*10 ) ),0)</f>
        <v>99</v>
      </c>
      <c r="BE922" s="312">
        <f>MAX(ROUNDDOWN( IF(tabItens[[#This Row],[Abaixo]] &gt; 0,   tabItens[[#This Row],[Abaixo]] + (tabItens[[#This Row],[PontoMês]] * IF( OR( ISBLANK(tabItens[[#This Row],[ATA Nº/ANO]]), tabItens[[#This Row],[ATA Nº/ANO]] = ""),BE$2,BE$1)),0),0),0)</f>
        <v>0</v>
      </c>
      <c r="BF92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2" s="313">
        <f>SUMIF(Consumo!$C$3:$C$862,tabItens[[#This Row],[CÓDIGO]],Consumo!$E$3:$E$862)</f>
        <v>0</v>
      </c>
      <c r="BH922" s="314">
        <f>IF(AND(tabItens[[#This Row],[Pend]] &gt; 0,tabItens[[#This Row],[Consumo]] &lt;&gt; 0), tabItens[[#This Row],[Pend]] / tabItens[[#This Row],[Consumo]], 0 )</f>
        <v>0</v>
      </c>
      <c r="BI922" s="313"/>
      <c r="BJ922" s="313"/>
      <c r="BK922" s="315" t="s">
        <v>907</v>
      </c>
    </row>
    <row r="923" spans="1:63" x14ac:dyDescent="0.3">
      <c r="A923" s="336">
        <v>115135</v>
      </c>
      <c r="B923" s="277" t="s">
        <v>718</v>
      </c>
      <c r="C923" s="337" t="s">
        <v>264</v>
      </c>
      <c r="D923" s="338">
        <v>15</v>
      </c>
      <c r="E923" s="339"/>
      <c r="F923" s="339"/>
      <c r="G923" s="339" t="s">
        <v>892</v>
      </c>
      <c r="H923" s="281">
        <v>177</v>
      </c>
      <c r="I923" s="340">
        <v>103003</v>
      </c>
      <c r="J923" s="341">
        <v>15</v>
      </c>
      <c r="K923" s="342">
        <v>3</v>
      </c>
      <c r="L923" s="285">
        <f>IF(tabItens[[#This Row],[Média]] &gt; 0, tabItens[[#This Row],[QTDE ATUAL]] / tabItens[[#This Row],[Média]],999.9)</f>
        <v>2124</v>
      </c>
      <c r="M923" s="286">
        <v>0</v>
      </c>
      <c r="N923" s="287">
        <f>tabItens[[#This Row],[VALOR UNIT.]] * tabItens[[#This Row],[LC]]</f>
        <v>0</v>
      </c>
      <c r="O923" s="344"/>
      <c r="P923" s="289"/>
      <c r="Q923" s="345"/>
      <c r="R923" s="343"/>
      <c r="S923" s="346"/>
      <c r="T923" s="292">
        <f>ROUNDDOWN(IFERROR(tabItens[[#This Row],[ATA DT.VALID.]] - $D$1,0) / 30,0)</f>
        <v>-1507</v>
      </c>
      <c r="U923" s="277" t="s">
        <v>1315</v>
      </c>
      <c r="V923" s="293">
        <v>1</v>
      </c>
      <c r="W923" s="294" t="s">
        <v>906</v>
      </c>
      <c r="X923" s="295">
        <v>51</v>
      </c>
      <c r="Y923" s="296">
        <v>17</v>
      </c>
      <c r="Z923" s="297"/>
      <c r="AA923" s="298"/>
      <c r="AB923" s="299"/>
      <c r="AC923" s="299"/>
      <c r="AD923" s="298"/>
      <c r="AE923" s="299"/>
      <c r="AF923" s="292"/>
      <c r="AG923" s="300" t="s">
        <v>904</v>
      </c>
      <c r="AH923" s="301"/>
      <c r="AI923" s="292">
        <v>2</v>
      </c>
      <c r="AJ923" s="301">
        <v>40673</v>
      </c>
      <c r="AK923" s="301">
        <v>40303</v>
      </c>
      <c r="AL923" s="301">
        <v>40613</v>
      </c>
      <c r="AM923" s="346"/>
      <c r="AN923" s="339"/>
      <c r="AO923" s="302" t="str">
        <f>_xlfn.IFNA(IF(VLOOKUP(tabItens[[#This Row],[CÓDIGO]],tabExcluirDoEstoque[#Data],1,FALSE),"sim",""),"")</f>
        <v>sim</v>
      </c>
      <c r="AP923" s="303" t="str">
        <f ca="1">IF(OR(ISBLANK(tabItens[[#This Row],[ATA DT.VALID.]]),tabItens[[#This Row],[ATA DT.VALID.]]="",tabItens[[#This Row],[ATA DT.VALID.]]=" "),"",IF(TYPE(tabItens[[#This Row],[ATA DT.VALID.]])=1,ROUNDUP((tabItens[[#This Row],[ATA DT.VALID.]]-TODAY())/7,0),""))</f>
        <v/>
      </c>
      <c r="AQ923" s="304"/>
      <c r="AR923" s="305" t="str">
        <f>IF(ISBLANK(tabItens[[#This Row],[CÓDIGO]]),"",IFERROR(VLOOKUP(tabItens[[#This Row],[CÓDIGO]],Consumo!$C$3:$AC$862,26,FALSE),0))</f>
        <v>05.2023</v>
      </c>
      <c r="AS923" s="306">
        <f>SUMIF(Consumo!$C$3:$C$862,tabItens[[#This Row],[CÓDIGO]],Consumo!$N$3:$N$862) + SUMIF(Consumo!$C$3:$C$862,tabItens[[#This Row],[CÓDIGO]],Consumo!$O$3:$O$862) + SUMIF(Consumo!$C$3:$C$862,tabItens[[#This Row],[CÓDIGO]],Consumo!$P$3:$P$862) + SUMIF(Consumo!$C$3:$C$862,tabItens[[#This Row],[CÓDIGO]],Consumo!$Q$3:$Q$862)</f>
        <v>0</v>
      </c>
      <c r="AT923" s="306">
        <f>SUMIF(Consumo!$C$3:$C$862,tabItens[[#This Row],[CÓDIGO]],Consumo!$Z$3:$Z$862)</f>
        <v>3</v>
      </c>
      <c r="AU923" s="307">
        <f>SUMIF(Consumo!$C$3:$C$862,tabItens[[#This Row],[CÓDIGO]],Consumo!$AA$3:$AA$862)</f>
        <v>3</v>
      </c>
      <c r="AV923" s="308">
        <f>SUMIF(Consumo!$C$3:$C$862,tabItens[[#This Row],[CÓDIGO]],Consumo!$Y$3:$Y$862)</f>
        <v>8.3333333333333329E-2</v>
      </c>
      <c r="AW923" s="281">
        <f>tabItens[[#This Row],[QTDE ATUAL]] + tabItens[[#This Row],[RC QTDE]] + tabItens[[#This Row],[AF SALDO]] + tabItens[[#This Row],[Recentes]]</f>
        <v>177</v>
      </c>
      <c r="AX923" s="309">
        <v>0</v>
      </c>
      <c r="AY923" s="309">
        <v>0</v>
      </c>
      <c r="AZ923" s="309">
        <f>IF(ISBLANK(tabItens[[#This Row],[CÓDIGO]]),"",tabItens[[#This Row],[PontoMês]] * (AZ$2+tabItens[[#This Row],[PontoQtM]]))</f>
        <v>0</v>
      </c>
      <c r="BA923" s="308">
        <f>tabItens[[#This Row],[PontoPed]] - tabItens[[#This Row],[Saldo]] + (1/10)</f>
        <v>-176.9</v>
      </c>
      <c r="BB923" s="308">
        <f xml:space="preserve"> tabItens[[#This Row],[PontoMês]] * BB$2 - tabItens[[#This Row],[QTDE ATUAL]] - (1/10)</f>
        <v>-177.1</v>
      </c>
      <c r="BC923" s="310">
        <f>IF( tabItens[[#This Row],[PontoPed]]&gt;0, IF(tabItens[[#This Row],[PontoPed]]&lt;1, 1, IF( tabItens[[#This Row],[Saldo]]&gt;tabItens[[#This Row],[PontoPed]], 0, (tabItens[[#This Row],[PontoPed]]-tabItens[[#This Row],[Saldo]])/tabItens[[#This Row],[PontoPed]] ) ), 0 )</f>
        <v>0</v>
      </c>
      <c r="BD923" s="311">
        <f>ROUNDDOWN(IF( OR( AND(tabItens[[#This Row],[PontoPed]]&lt;tabItens[[#This Row],[Saldo]],tabItens[[#This Row],[Saldo]]&gt;0), tabItens[[#This Row],[PontoPed]]=0), 99, IF(AND(tabItens[[#This Row],[Saldo]]=0,tabItens[[#This Row],[PontoPed]]&gt;0), 0, (1-tabItens[[#This Row],[PctAb]])*10 ) ),0)</f>
        <v>99</v>
      </c>
      <c r="BE923" s="312">
        <f>MAX(ROUNDDOWN( IF(tabItens[[#This Row],[Abaixo]] &gt; 0,   tabItens[[#This Row],[Abaixo]] + (tabItens[[#This Row],[PontoMês]] * IF( OR( ISBLANK(tabItens[[#This Row],[ATA Nº/ANO]]), tabItens[[#This Row],[ATA Nº/ANO]] = ""),BE$2,BE$1)),0),0),0)</f>
        <v>0</v>
      </c>
      <c r="BF92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3" s="313">
        <f>SUMIF(Consumo!$C$3:$C$862,tabItens[[#This Row],[CÓDIGO]],Consumo!$E$3:$E$862)</f>
        <v>0</v>
      </c>
      <c r="BH923" s="314">
        <f>IF(AND(tabItens[[#This Row],[Pend]] &gt; 0,tabItens[[#This Row],[Consumo]] &lt;&gt; 0), tabItens[[#This Row],[Pend]] / tabItens[[#This Row],[Consumo]], 0 )</f>
        <v>0</v>
      </c>
      <c r="BI923" s="313"/>
      <c r="BJ923" s="313"/>
      <c r="BK923" s="315" t="s">
        <v>907</v>
      </c>
    </row>
    <row r="924" spans="1:63" x14ac:dyDescent="0.3">
      <c r="A924" s="336">
        <v>133042</v>
      </c>
      <c r="B924" s="277" t="s">
        <v>830</v>
      </c>
      <c r="C924" s="337" t="s">
        <v>31</v>
      </c>
      <c r="D924" s="338">
        <v>55.26</v>
      </c>
      <c r="E924" s="339"/>
      <c r="F924" s="339"/>
      <c r="G924" s="339" t="s">
        <v>892</v>
      </c>
      <c r="H924" s="281">
        <v>50</v>
      </c>
      <c r="I924" s="340">
        <v>103003</v>
      </c>
      <c r="J924" s="341">
        <v>55.26</v>
      </c>
      <c r="K924" s="342"/>
      <c r="L924" s="285">
        <f>IF(tabItens[[#This Row],[Média]] &gt; 0, tabItens[[#This Row],[QTDE ATUAL]] / tabItens[[#This Row],[Média]],999.9)</f>
        <v>999.9</v>
      </c>
      <c r="M924" s="286">
        <v>0</v>
      </c>
      <c r="N924" s="287">
        <f>tabItens[[#This Row],[VALOR UNIT.]] * tabItens[[#This Row],[LC]]</f>
        <v>0</v>
      </c>
      <c r="O924" s="344"/>
      <c r="P924" s="289"/>
      <c r="Q924" s="345"/>
      <c r="R924" s="343"/>
      <c r="S924" s="346"/>
      <c r="T924" s="292">
        <f>ROUNDDOWN(IFERROR(tabItens[[#This Row],[ATA DT.VALID.]] - $D$1,0) / 30,0)</f>
        <v>-1507</v>
      </c>
      <c r="U924" s="277" t="s">
        <v>1315</v>
      </c>
      <c r="V924" s="293">
        <v>1</v>
      </c>
      <c r="W924" s="294" t="s">
        <v>906</v>
      </c>
      <c r="X924" s="295">
        <v>51</v>
      </c>
      <c r="Y924" s="296">
        <v>17</v>
      </c>
      <c r="Z924" s="297"/>
      <c r="AA924" s="298"/>
      <c r="AB924" s="299"/>
      <c r="AC924" s="299"/>
      <c r="AD924" s="298"/>
      <c r="AE924" s="299"/>
      <c r="AF924" s="292"/>
      <c r="AG924" s="300" t="s">
        <v>904</v>
      </c>
      <c r="AH924" s="301"/>
      <c r="AI924" s="292">
        <v>0</v>
      </c>
      <c r="AJ924" s="301">
        <v>43026</v>
      </c>
      <c r="AK924" s="301">
        <v>42930</v>
      </c>
      <c r="AL924" s="301">
        <v>42996</v>
      </c>
      <c r="AM924" s="346"/>
      <c r="AN924" s="339"/>
      <c r="AO924" s="302" t="str">
        <f>_xlfn.IFNA(IF(VLOOKUP(tabItens[[#This Row],[CÓDIGO]],tabExcluirDoEstoque[#Data],1,FALSE),"sim",""),"")</f>
        <v>sim</v>
      </c>
      <c r="AP924" s="303" t="str">
        <f ca="1">IF(OR(ISBLANK(tabItens[[#This Row],[ATA DT.VALID.]]),tabItens[[#This Row],[ATA DT.VALID.]]="",tabItens[[#This Row],[ATA DT.VALID.]]=" "),"",IF(TYPE(tabItens[[#This Row],[ATA DT.VALID.]])=1,ROUNDUP((tabItens[[#This Row],[ATA DT.VALID.]]-TODAY())/7,0),""))</f>
        <v/>
      </c>
      <c r="AQ924" s="304"/>
      <c r="AR924" s="305">
        <f>IF(ISBLANK(tabItens[[#This Row],[CÓDIGO]]),"",IFERROR(VLOOKUP(tabItens[[#This Row],[CÓDIGO]],Consumo!$C$3:$AC$862,26,FALSE),0))</f>
        <v>0</v>
      </c>
      <c r="AS924" s="306">
        <f>SUMIF(Consumo!$C$3:$C$862,tabItens[[#This Row],[CÓDIGO]],Consumo!$N$3:$N$862) + SUMIF(Consumo!$C$3:$C$862,tabItens[[#This Row],[CÓDIGO]],Consumo!$O$3:$O$862) + SUMIF(Consumo!$C$3:$C$862,tabItens[[#This Row],[CÓDIGO]],Consumo!$P$3:$P$862) + SUMIF(Consumo!$C$3:$C$862,tabItens[[#This Row],[CÓDIGO]],Consumo!$Q$3:$Q$862)</f>
        <v>0</v>
      </c>
      <c r="AT924" s="306">
        <f>SUMIF(Consumo!$C$3:$C$862,tabItens[[#This Row],[CÓDIGO]],Consumo!$Z$3:$Z$862)</f>
        <v>0</v>
      </c>
      <c r="AU924" s="307">
        <f>SUMIF(Consumo!$C$3:$C$862,tabItens[[#This Row],[CÓDIGO]],Consumo!$AA$3:$AA$862)</f>
        <v>0</v>
      </c>
      <c r="AV924" s="308">
        <f>SUMIF(Consumo!$C$3:$C$862,tabItens[[#This Row],[CÓDIGO]],Consumo!$Y$3:$Y$862)</f>
        <v>0</v>
      </c>
      <c r="AW924" s="281">
        <f>tabItens[[#This Row],[QTDE ATUAL]] + tabItens[[#This Row],[RC QTDE]] + tabItens[[#This Row],[AF SALDO]] + tabItens[[#This Row],[Recentes]]</f>
        <v>50</v>
      </c>
      <c r="AX924" s="309">
        <v>0</v>
      </c>
      <c r="AY924" s="309">
        <v>0</v>
      </c>
      <c r="AZ924" s="309">
        <f>IF(ISBLANK(tabItens[[#This Row],[CÓDIGO]]),"",tabItens[[#This Row],[PontoMês]] * (AZ$2+tabItens[[#This Row],[PontoQtM]]))</f>
        <v>0</v>
      </c>
      <c r="BA924" s="308">
        <f>tabItens[[#This Row],[PontoPed]] - tabItens[[#This Row],[Saldo]] + (1/10)</f>
        <v>-49.9</v>
      </c>
      <c r="BB924" s="308">
        <f xml:space="preserve"> tabItens[[#This Row],[PontoMês]] * BB$2 - tabItens[[#This Row],[QTDE ATUAL]] - (1/10)</f>
        <v>-50.1</v>
      </c>
      <c r="BC924" s="310">
        <f>IF( tabItens[[#This Row],[PontoPed]]&gt;0, IF(tabItens[[#This Row],[PontoPed]]&lt;1, 1, IF( tabItens[[#This Row],[Saldo]]&gt;tabItens[[#This Row],[PontoPed]], 0, (tabItens[[#This Row],[PontoPed]]-tabItens[[#This Row],[Saldo]])/tabItens[[#This Row],[PontoPed]] ) ), 0 )</f>
        <v>0</v>
      </c>
      <c r="BD924" s="311">
        <f>ROUNDDOWN(IF( OR( AND(tabItens[[#This Row],[PontoPed]]&lt;tabItens[[#This Row],[Saldo]],tabItens[[#This Row],[Saldo]]&gt;0), tabItens[[#This Row],[PontoPed]]=0), 99, IF(AND(tabItens[[#This Row],[Saldo]]=0,tabItens[[#This Row],[PontoPed]]&gt;0), 0, (1-tabItens[[#This Row],[PctAb]])*10 ) ),0)</f>
        <v>99</v>
      </c>
      <c r="BE924" s="312">
        <f>MAX(ROUNDDOWN( IF(tabItens[[#This Row],[Abaixo]] &gt; 0,   tabItens[[#This Row],[Abaixo]] + (tabItens[[#This Row],[PontoMês]] * IF( OR( ISBLANK(tabItens[[#This Row],[ATA Nº/ANO]]), tabItens[[#This Row],[ATA Nº/ANO]] = ""),BE$2,BE$1)),0),0),0)</f>
        <v>0</v>
      </c>
      <c r="BF92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4" s="313">
        <f>SUMIF(Consumo!$C$3:$C$862,tabItens[[#This Row],[CÓDIGO]],Consumo!$E$3:$E$862)</f>
        <v>0</v>
      </c>
      <c r="BH924" s="314">
        <f>IF(AND(tabItens[[#This Row],[Pend]] &gt; 0,tabItens[[#This Row],[Consumo]] &lt;&gt; 0), tabItens[[#This Row],[Pend]] / tabItens[[#This Row],[Consumo]], 0 )</f>
        <v>0</v>
      </c>
      <c r="BI924" s="313"/>
      <c r="BJ924" s="313"/>
      <c r="BK924" s="315" t="s">
        <v>907</v>
      </c>
    </row>
    <row r="925" spans="1:63" x14ac:dyDescent="0.3">
      <c r="A925" s="336">
        <v>133043</v>
      </c>
      <c r="B925" s="277" t="s">
        <v>831</v>
      </c>
      <c r="C925" s="337" t="s">
        <v>31</v>
      </c>
      <c r="D925" s="338">
        <v>42</v>
      </c>
      <c r="E925" s="339"/>
      <c r="F925" s="339"/>
      <c r="G925" s="339" t="s">
        <v>892</v>
      </c>
      <c r="H925" s="281">
        <v>25</v>
      </c>
      <c r="I925" s="340">
        <v>103003</v>
      </c>
      <c r="J925" s="341">
        <v>42</v>
      </c>
      <c r="K925" s="342"/>
      <c r="L925" s="285">
        <f>IF(tabItens[[#This Row],[Média]] &gt; 0, tabItens[[#This Row],[QTDE ATUAL]] / tabItens[[#This Row],[Média]],999.9)</f>
        <v>999.9</v>
      </c>
      <c r="M925" s="286">
        <v>0</v>
      </c>
      <c r="N925" s="287">
        <f>tabItens[[#This Row],[VALOR UNIT.]] * tabItens[[#This Row],[LC]]</f>
        <v>0</v>
      </c>
      <c r="O925" s="344"/>
      <c r="P925" s="289"/>
      <c r="Q925" s="345"/>
      <c r="R925" s="343"/>
      <c r="S925" s="346"/>
      <c r="T925" s="292">
        <f>ROUNDDOWN(IFERROR(tabItens[[#This Row],[ATA DT.VALID.]] - $D$1,0) / 30,0)</f>
        <v>-1507</v>
      </c>
      <c r="U925" s="277" t="s">
        <v>1315</v>
      </c>
      <c r="V925" s="293">
        <v>1</v>
      </c>
      <c r="W925" s="294" t="s">
        <v>906</v>
      </c>
      <c r="X925" s="295">
        <v>51</v>
      </c>
      <c r="Y925" s="296">
        <v>17</v>
      </c>
      <c r="Z925" s="297"/>
      <c r="AA925" s="298"/>
      <c r="AB925" s="299"/>
      <c r="AC925" s="299"/>
      <c r="AD925" s="298"/>
      <c r="AE925" s="299"/>
      <c r="AF925" s="292"/>
      <c r="AG925" s="300" t="s">
        <v>904</v>
      </c>
      <c r="AH925" s="301"/>
      <c r="AI925" s="292">
        <v>0</v>
      </c>
      <c r="AJ925" s="301">
        <v>43026</v>
      </c>
      <c r="AK925" s="301">
        <v>42930</v>
      </c>
      <c r="AL925" s="301">
        <v>42996</v>
      </c>
      <c r="AM925" s="346"/>
      <c r="AN925" s="339"/>
      <c r="AO925" s="302" t="str">
        <f>_xlfn.IFNA(IF(VLOOKUP(tabItens[[#This Row],[CÓDIGO]],tabExcluirDoEstoque[#Data],1,FALSE),"sim",""),"")</f>
        <v>sim</v>
      </c>
      <c r="AP925" s="303" t="str">
        <f ca="1">IF(OR(ISBLANK(tabItens[[#This Row],[ATA DT.VALID.]]),tabItens[[#This Row],[ATA DT.VALID.]]="",tabItens[[#This Row],[ATA DT.VALID.]]=" "),"",IF(TYPE(tabItens[[#This Row],[ATA DT.VALID.]])=1,ROUNDUP((tabItens[[#This Row],[ATA DT.VALID.]]-TODAY())/7,0),""))</f>
        <v/>
      </c>
      <c r="AQ925" s="304"/>
      <c r="AR925" s="305">
        <f>IF(ISBLANK(tabItens[[#This Row],[CÓDIGO]]),"",IFERROR(VLOOKUP(tabItens[[#This Row],[CÓDIGO]],Consumo!$C$3:$AC$862,26,FALSE),0))</f>
        <v>0</v>
      </c>
      <c r="AS925" s="306">
        <f>SUMIF(Consumo!$C$3:$C$862,tabItens[[#This Row],[CÓDIGO]],Consumo!$N$3:$N$862) + SUMIF(Consumo!$C$3:$C$862,tabItens[[#This Row],[CÓDIGO]],Consumo!$O$3:$O$862) + SUMIF(Consumo!$C$3:$C$862,tabItens[[#This Row],[CÓDIGO]],Consumo!$P$3:$P$862) + SUMIF(Consumo!$C$3:$C$862,tabItens[[#This Row],[CÓDIGO]],Consumo!$Q$3:$Q$862)</f>
        <v>0</v>
      </c>
      <c r="AT925" s="306">
        <f>SUMIF(Consumo!$C$3:$C$862,tabItens[[#This Row],[CÓDIGO]],Consumo!$Z$3:$Z$862)</f>
        <v>0</v>
      </c>
      <c r="AU925" s="307">
        <f>SUMIF(Consumo!$C$3:$C$862,tabItens[[#This Row],[CÓDIGO]],Consumo!$AA$3:$AA$862)</f>
        <v>0</v>
      </c>
      <c r="AV925" s="308">
        <f>SUMIF(Consumo!$C$3:$C$862,tabItens[[#This Row],[CÓDIGO]],Consumo!$Y$3:$Y$862)</f>
        <v>0</v>
      </c>
      <c r="AW925" s="281">
        <f>tabItens[[#This Row],[QTDE ATUAL]] + tabItens[[#This Row],[RC QTDE]] + tabItens[[#This Row],[AF SALDO]] + tabItens[[#This Row],[Recentes]]</f>
        <v>25</v>
      </c>
      <c r="AX925" s="309">
        <v>0</v>
      </c>
      <c r="AY925" s="309">
        <v>0</v>
      </c>
      <c r="AZ925" s="309">
        <f>IF(ISBLANK(tabItens[[#This Row],[CÓDIGO]]),"",tabItens[[#This Row],[PontoMês]] * (AZ$2+tabItens[[#This Row],[PontoQtM]]))</f>
        <v>0</v>
      </c>
      <c r="BA925" s="308">
        <f>tabItens[[#This Row],[PontoPed]] - tabItens[[#This Row],[Saldo]] + (1/10)</f>
        <v>-24.9</v>
      </c>
      <c r="BB925" s="308">
        <f xml:space="preserve"> tabItens[[#This Row],[PontoMês]] * BB$2 - tabItens[[#This Row],[QTDE ATUAL]] - (1/10)</f>
        <v>-25.1</v>
      </c>
      <c r="BC925" s="310">
        <f>IF( tabItens[[#This Row],[PontoPed]]&gt;0, IF(tabItens[[#This Row],[PontoPed]]&lt;1, 1, IF( tabItens[[#This Row],[Saldo]]&gt;tabItens[[#This Row],[PontoPed]], 0, (tabItens[[#This Row],[PontoPed]]-tabItens[[#This Row],[Saldo]])/tabItens[[#This Row],[PontoPed]] ) ), 0 )</f>
        <v>0</v>
      </c>
      <c r="BD925" s="311">
        <f>ROUNDDOWN(IF( OR( AND(tabItens[[#This Row],[PontoPed]]&lt;tabItens[[#This Row],[Saldo]],tabItens[[#This Row],[Saldo]]&gt;0), tabItens[[#This Row],[PontoPed]]=0), 99, IF(AND(tabItens[[#This Row],[Saldo]]=0,tabItens[[#This Row],[PontoPed]]&gt;0), 0, (1-tabItens[[#This Row],[PctAb]])*10 ) ),0)</f>
        <v>99</v>
      </c>
      <c r="BE925" s="312">
        <f>MAX(ROUNDDOWN( IF(tabItens[[#This Row],[Abaixo]] &gt; 0,   tabItens[[#This Row],[Abaixo]] + (tabItens[[#This Row],[PontoMês]] * IF( OR( ISBLANK(tabItens[[#This Row],[ATA Nº/ANO]]), tabItens[[#This Row],[ATA Nº/ANO]] = ""),BE$2,BE$1)),0),0),0)</f>
        <v>0</v>
      </c>
      <c r="BF92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5" s="313">
        <f>SUMIF(Consumo!$C$3:$C$862,tabItens[[#This Row],[CÓDIGO]],Consumo!$E$3:$E$862)</f>
        <v>0</v>
      </c>
      <c r="BH925" s="314">
        <f>IF(AND(tabItens[[#This Row],[Pend]] &gt; 0,tabItens[[#This Row],[Consumo]] &lt;&gt; 0), tabItens[[#This Row],[Pend]] / tabItens[[#This Row],[Consumo]], 0 )</f>
        <v>0</v>
      </c>
      <c r="BI925" s="313"/>
      <c r="BJ925" s="313"/>
      <c r="BK925" s="315" t="s">
        <v>907</v>
      </c>
    </row>
    <row r="926" spans="1:63" x14ac:dyDescent="0.3">
      <c r="A926" s="336">
        <v>87157</v>
      </c>
      <c r="B926" s="277" t="s">
        <v>571</v>
      </c>
      <c r="C926" s="337" t="s">
        <v>561</v>
      </c>
      <c r="D926" s="338">
        <v>20.9</v>
      </c>
      <c r="E926" s="339"/>
      <c r="F926" s="339"/>
      <c r="G926" s="339" t="s">
        <v>892</v>
      </c>
      <c r="H926" s="281">
        <v>329.48</v>
      </c>
      <c r="I926" s="340">
        <v>103003</v>
      </c>
      <c r="J926" s="341">
        <v>20.9</v>
      </c>
      <c r="K926" s="342">
        <v>26</v>
      </c>
      <c r="L926" s="285">
        <f>IF(tabItens[[#This Row],[Média]] &gt; 0, tabItens[[#This Row],[QTDE ATUAL]] / tabItens[[#This Row],[Média]],999.9)</f>
        <v>164.74</v>
      </c>
      <c r="M926" s="286">
        <v>0</v>
      </c>
      <c r="N926" s="287">
        <f>tabItens[[#This Row],[VALOR UNIT.]] * tabItens[[#This Row],[LC]]</f>
        <v>0</v>
      </c>
      <c r="O926" s="344"/>
      <c r="P926" s="289"/>
      <c r="Q926" s="345"/>
      <c r="R926" s="343"/>
      <c r="S926" s="346"/>
      <c r="T926" s="292">
        <f>ROUNDDOWN(IFERROR(tabItens[[#This Row],[ATA DT.VALID.]] - $D$1,0) / 30,0)</f>
        <v>-1507</v>
      </c>
      <c r="U926" s="277" t="s">
        <v>1349</v>
      </c>
      <c r="V926" s="293">
        <v>1</v>
      </c>
      <c r="W926" s="294" t="s">
        <v>906</v>
      </c>
      <c r="X926" s="295">
        <v>51</v>
      </c>
      <c r="Y926" s="296">
        <v>19</v>
      </c>
      <c r="Z926" s="297"/>
      <c r="AA926" s="298"/>
      <c r="AB926" s="299"/>
      <c r="AC926" s="299"/>
      <c r="AD926" s="298"/>
      <c r="AE926" s="299"/>
      <c r="AF926" s="292"/>
      <c r="AG926" s="300" t="s">
        <v>904</v>
      </c>
      <c r="AH926" s="301"/>
      <c r="AI926" s="292">
        <v>8</v>
      </c>
      <c r="AJ926" s="301">
        <v>40616</v>
      </c>
      <c r="AK926" s="301">
        <v>38580</v>
      </c>
      <c r="AL926" s="301">
        <v>40508</v>
      </c>
      <c r="AM926" s="346"/>
      <c r="AN926" s="339"/>
      <c r="AO926" s="302" t="str">
        <f>_xlfn.IFNA(IF(VLOOKUP(tabItens[[#This Row],[CÓDIGO]],tabExcluirDoEstoque[#Data],1,FALSE),"sim",""),"")</f>
        <v>sim</v>
      </c>
      <c r="AP926" s="303" t="str">
        <f ca="1">IF(OR(ISBLANK(tabItens[[#This Row],[ATA DT.VALID.]]),tabItens[[#This Row],[ATA DT.VALID.]]="",tabItens[[#This Row],[ATA DT.VALID.]]=" "),"",IF(TYPE(tabItens[[#This Row],[ATA DT.VALID.]])=1,ROUNDUP((tabItens[[#This Row],[ATA DT.VALID.]]-TODAY())/7,0),""))</f>
        <v/>
      </c>
      <c r="AQ926" s="304"/>
      <c r="AR926" s="305" t="str">
        <f>IF(ISBLANK(tabItens[[#This Row],[CÓDIGO]]),"",IFERROR(VLOOKUP(tabItens[[#This Row],[CÓDIGO]],Consumo!$C$3:$AC$862,26,FALSE),0))</f>
        <v>07.2023</v>
      </c>
      <c r="AS926" s="306">
        <f>SUMIF(Consumo!$C$3:$C$862,tabItens[[#This Row],[CÓDIGO]],Consumo!$N$3:$N$862) + SUMIF(Consumo!$C$3:$C$862,tabItens[[#This Row],[CÓDIGO]],Consumo!$O$3:$O$862) + SUMIF(Consumo!$C$3:$C$862,tabItens[[#This Row],[CÓDIGO]],Consumo!$P$3:$P$862) + SUMIF(Consumo!$C$3:$C$862,tabItens[[#This Row],[CÓDIGO]],Consumo!$Q$3:$Q$862)</f>
        <v>12</v>
      </c>
      <c r="AT926" s="306">
        <f>SUMIF(Consumo!$C$3:$C$862,tabItens[[#This Row],[CÓDIGO]],Consumo!$Z$3:$Z$862)</f>
        <v>26</v>
      </c>
      <c r="AU926" s="307">
        <f>SUMIF(Consumo!$C$3:$C$862,tabItens[[#This Row],[CÓDIGO]],Consumo!$AA$3:$AA$862)</f>
        <v>12</v>
      </c>
      <c r="AV926" s="308">
        <f>SUMIF(Consumo!$C$3:$C$862,tabItens[[#This Row],[CÓDIGO]],Consumo!$Y$3:$Y$862)</f>
        <v>2</v>
      </c>
      <c r="AW926" s="281">
        <f>tabItens[[#This Row],[QTDE ATUAL]] + tabItens[[#This Row],[RC QTDE]] + tabItens[[#This Row],[AF SALDO]] + tabItens[[#This Row],[Recentes]]</f>
        <v>329.48</v>
      </c>
      <c r="AX926" s="309">
        <v>0</v>
      </c>
      <c r="AY926" s="309">
        <v>0</v>
      </c>
      <c r="AZ926" s="309">
        <f>IF(ISBLANK(tabItens[[#This Row],[CÓDIGO]]),"",tabItens[[#This Row],[PontoMês]] * (AZ$2+tabItens[[#This Row],[PontoQtM]]))</f>
        <v>0</v>
      </c>
      <c r="BA926" s="308">
        <f>tabItens[[#This Row],[PontoPed]] - tabItens[[#This Row],[Saldo]] + (1/10)</f>
        <v>-329.38</v>
      </c>
      <c r="BB926" s="308">
        <f xml:space="preserve"> tabItens[[#This Row],[PontoMês]] * BB$2 - tabItens[[#This Row],[QTDE ATUAL]] - (1/10)</f>
        <v>-329.58000000000004</v>
      </c>
      <c r="BC926" s="310">
        <f>IF( tabItens[[#This Row],[PontoPed]]&gt;0, IF(tabItens[[#This Row],[PontoPed]]&lt;1, 1, IF( tabItens[[#This Row],[Saldo]]&gt;tabItens[[#This Row],[PontoPed]], 0, (tabItens[[#This Row],[PontoPed]]-tabItens[[#This Row],[Saldo]])/tabItens[[#This Row],[PontoPed]] ) ), 0 )</f>
        <v>0</v>
      </c>
      <c r="BD926" s="311">
        <f>ROUNDDOWN(IF( OR( AND(tabItens[[#This Row],[PontoPed]]&lt;tabItens[[#This Row],[Saldo]],tabItens[[#This Row],[Saldo]]&gt;0), tabItens[[#This Row],[PontoPed]]=0), 99, IF(AND(tabItens[[#This Row],[Saldo]]=0,tabItens[[#This Row],[PontoPed]]&gt;0), 0, (1-tabItens[[#This Row],[PctAb]])*10 ) ),0)</f>
        <v>99</v>
      </c>
      <c r="BE926" s="312">
        <f>MAX(ROUNDDOWN( IF(tabItens[[#This Row],[Abaixo]] &gt; 0,   tabItens[[#This Row],[Abaixo]] + (tabItens[[#This Row],[PontoMês]] * IF( OR( ISBLANK(tabItens[[#This Row],[ATA Nº/ANO]]), tabItens[[#This Row],[ATA Nº/ANO]] = ""),BE$2,BE$1)),0),0),0)</f>
        <v>0</v>
      </c>
      <c r="BF92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6" s="313">
        <f>SUMIF(Consumo!$C$3:$C$862,tabItens[[#This Row],[CÓDIGO]],Consumo!$E$3:$E$862)</f>
        <v>0</v>
      </c>
      <c r="BH926" s="314">
        <f>IF(AND(tabItens[[#This Row],[Pend]] &gt; 0,tabItens[[#This Row],[Consumo]] &lt;&gt; 0), tabItens[[#This Row],[Pend]] / tabItens[[#This Row],[Consumo]], 0 )</f>
        <v>0</v>
      </c>
      <c r="BI926" s="313"/>
      <c r="BJ926" s="313"/>
      <c r="BK926" s="315" t="s">
        <v>907</v>
      </c>
    </row>
    <row r="927" spans="1:63" x14ac:dyDescent="0.3">
      <c r="A927" s="336">
        <v>136820</v>
      </c>
      <c r="B927" s="277" t="s">
        <v>875</v>
      </c>
      <c r="C927" s="337" t="s">
        <v>437</v>
      </c>
      <c r="D927" s="338">
        <v>115.78</v>
      </c>
      <c r="E927" s="339"/>
      <c r="F927" s="339"/>
      <c r="G927" s="339" t="s">
        <v>892</v>
      </c>
      <c r="H927" s="281">
        <v>12</v>
      </c>
      <c r="I927" s="340">
        <v>103003</v>
      </c>
      <c r="J927" s="341">
        <v>115.78</v>
      </c>
      <c r="K927" s="342">
        <v>3</v>
      </c>
      <c r="L927" s="285">
        <f>IF(tabItens[[#This Row],[Média]] &gt; 0, tabItens[[#This Row],[QTDE ATUAL]] / tabItens[[#This Row],[Média]],999.9)</f>
        <v>48</v>
      </c>
      <c r="M927" s="286">
        <v>0</v>
      </c>
      <c r="N927" s="287">
        <f>tabItens[[#This Row],[VALOR UNIT.]] * tabItens[[#This Row],[LC]]</f>
        <v>0</v>
      </c>
      <c r="O927" s="344"/>
      <c r="P927" s="289"/>
      <c r="Q927" s="345"/>
      <c r="R927" s="343"/>
      <c r="S927" s="346"/>
      <c r="T927" s="292">
        <f>ROUNDDOWN(IFERROR(tabItens[[#This Row],[ATA DT.VALID.]] - $D$1,0) / 30,0)</f>
        <v>-1507</v>
      </c>
      <c r="U927" s="277" t="s">
        <v>1533</v>
      </c>
      <c r="V927" s="293">
        <v>1</v>
      </c>
      <c r="W927" s="294" t="s">
        <v>2109</v>
      </c>
      <c r="X927" s="295">
        <v>54</v>
      </c>
      <c r="Y927" s="296">
        <v>4</v>
      </c>
      <c r="Z927" s="297"/>
      <c r="AA927" s="298"/>
      <c r="AB927" s="299"/>
      <c r="AC927" s="299"/>
      <c r="AD927" s="298"/>
      <c r="AE927" s="299"/>
      <c r="AF927" s="292"/>
      <c r="AG927" s="300" t="s">
        <v>904</v>
      </c>
      <c r="AH927" s="301"/>
      <c r="AI927" s="292">
        <v>2</v>
      </c>
      <c r="AJ927" s="301">
        <v>43837</v>
      </c>
      <c r="AK927" s="301">
        <v>43572</v>
      </c>
      <c r="AL927" s="301">
        <v>45142</v>
      </c>
      <c r="AM927" s="346"/>
      <c r="AN927" s="339"/>
      <c r="AO927" s="302" t="str">
        <f>_xlfn.IFNA(IF(VLOOKUP(tabItens[[#This Row],[CÓDIGO]],tabExcluirDoEstoque[#Data],1,FALSE),"sim",""),"")</f>
        <v>sim</v>
      </c>
      <c r="AP927" s="303" t="str">
        <f ca="1">IF(OR(ISBLANK(tabItens[[#This Row],[ATA DT.VALID.]]),tabItens[[#This Row],[ATA DT.VALID.]]="",tabItens[[#This Row],[ATA DT.VALID.]]=" "),"",IF(TYPE(tabItens[[#This Row],[ATA DT.VALID.]])=1,ROUNDUP((tabItens[[#This Row],[ATA DT.VALID.]]-TODAY())/7,0),""))</f>
        <v/>
      </c>
      <c r="AQ927" s="304"/>
      <c r="AR927" s="305" t="str">
        <f>IF(ISBLANK(tabItens[[#This Row],[CÓDIGO]]),"",IFERROR(VLOOKUP(tabItens[[#This Row],[CÓDIGO]],Consumo!$C$3:$AC$862,26,FALSE),0))</f>
        <v>03.2023</v>
      </c>
      <c r="AS927" s="306">
        <f>SUMIF(Consumo!$C$3:$C$862,tabItens[[#This Row],[CÓDIGO]],Consumo!$N$3:$N$862) + SUMIF(Consumo!$C$3:$C$862,tabItens[[#This Row],[CÓDIGO]],Consumo!$O$3:$O$862) + SUMIF(Consumo!$C$3:$C$862,tabItens[[#This Row],[CÓDIGO]],Consumo!$P$3:$P$862) + SUMIF(Consumo!$C$3:$C$862,tabItens[[#This Row],[CÓDIGO]],Consumo!$Q$3:$Q$862)</f>
        <v>0</v>
      </c>
      <c r="AT927" s="306">
        <f>SUMIF(Consumo!$C$3:$C$862,tabItens[[#This Row],[CÓDIGO]],Consumo!$Z$3:$Z$862)</f>
        <v>3</v>
      </c>
      <c r="AU927" s="307">
        <f>SUMIF(Consumo!$C$3:$C$862,tabItens[[#This Row],[CÓDIGO]],Consumo!$AA$3:$AA$862)</f>
        <v>1</v>
      </c>
      <c r="AV927" s="308">
        <f>SUMIF(Consumo!$C$3:$C$862,tabItens[[#This Row],[CÓDIGO]],Consumo!$Y$3:$Y$862)</f>
        <v>0.25</v>
      </c>
      <c r="AW927" s="281">
        <f>tabItens[[#This Row],[QTDE ATUAL]] + tabItens[[#This Row],[RC QTDE]] + tabItens[[#This Row],[AF SALDO]] + tabItens[[#This Row],[Recentes]]</f>
        <v>12</v>
      </c>
      <c r="AX927" s="309">
        <v>0</v>
      </c>
      <c r="AY927" s="309">
        <v>4</v>
      </c>
      <c r="AZ927" s="309">
        <f>IF(ISBLANK(tabItens[[#This Row],[CÓDIGO]]),"",tabItens[[#This Row],[PontoMês]] * (AZ$2+tabItens[[#This Row],[PontoQtM]]))</f>
        <v>0</v>
      </c>
      <c r="BA927" s="308">
        <f>tabItens[[#This Row],[PontoPed]] - tabItens[[#This Row],[Saldo]] + (1/10)</f>
        <v>-11.9</v>
      </c>
      <c r="BB927" s="308">
        <f xml:space="preserve"> tabItens[[#This Row],[PontoMês]] * BB$2 - tabItens[[#This Row],[QTDE ATUAL]] - (1/10)</f>
        <v>-12.1</v>
      </c>
      <c r="BC927" s="310">
        <f>IF( tabItens[[#This Row],[PontoPed]]&gt;0, IF(tabItens[[#This Row],[PontoPed]]&lt;1, 1, IF( tabItens[[#This Row],[Saldo]]&gt;tabItens[[#This Row],[PontoPed]], 0, (tabItens[[#This Row],[PontoPed]]-tabItens[[#This Row],[Saldo]])/tabItens[[#This Row],[PontoPed]] ) ), 0 )</f>
        <v>0</v>
      </c>
      <c r="BD927" s="311">
        <f>ROUNDDOWN(IF( OR( AND(tabItens[[#This Row],[PontoPed]]&lt;tabItens[[#This Row],[Saldo]],tabItens[[#This Row],[Saldo]]&gt;0), tabItens[[#This Row],[PontoPed]]=0), 99, IF(AND(tabItens[[#This Row],[Saldo]]=0,tabItens[[#This Row],[PontoPed]]&gt;0), 0, (1-tabItens[[#This Row],[PctAb]])*10 ) ),0)</f>
        <v>99</v>
      </c>
      <c r="BE927" s="312">
        <f>MAX(ROUNDDOWN( IF(tabItens[[#This Row],[Abaixo]] &gt; 0,   tabItens[[#This Row],[Abaixo]] + (tabItens[[#This Row],[PontoMês]] * IF( OR( ISBLANK(tabItens[[#This Row],[ATA Nº/ANO]]), tabItens[[#This Row],[ATA Nº/ANO]] = ""),BE$2,BE$1)),0),0),0)</f>
        <v>0</v>
      </c>
      <c r="BF92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7" s="313">
        <f>SUMIF(Consumo!$C$3:$C$862,tabItens[[#This Row],[CÓDIGO]],Consumo!$E$3:$E$862)</f>
        <v>0</v>
      </c>
      <c r="BH927" s="314">
        <f>IF(AND(tabItens[[#This Row],[Pend]] &gt; 0,tabItens[[#This Row],[Consumo]] &lt;&gt; 0), tabItens[[#This Row],[Pend]] / tabItens[[#This Row],[Consumo]], 0 )</f>
        <v>0</v>
      </c>
      <c r="BI927" s="313"/>
      <c r="BJ927" s="313"/>
      <c r="BK927" s="315" t="s">
        <v>907</v>
      </c>
    </row>
    <row r="928" spans="1:63" x14ac:dyDescent="0.3">
      <c r="A928" s="336">
        <v>136821</v>
      </c>
      <c r="B928" s="277" t="s">
        <v>876</v>
      </c>
      <c r="C928" s="337" t="s">
        <v>437</v>
      </c>
      <c r="D928" s="338">
        <v>131</v>
      </c>
      <c r="E928" s="339"/>
      <c r="F928" s="339"/>
      <c r="G928" s="339" t="s">
        <v>892</v>
      </c>
      <c r="H928" s="281">
        <v>5</v>
      </c>
      <c r="I928" s="340">
        <v>103003</v>
      </c>
      <c r="J928" s="341">
        <v>131</v>
      </c>
      <c r="K928" s="342">
        <v>1</v>
      </c>
      <c r="L928" s="285">
        <f>IF(tabItens[[#This Row],[Média]] &gt; 0, tabItens[[#This Row],[QTDE ATUAL]] / tabItens[[#This Row],[Média]],999.9)</f>
        <v>999.9</v>
      </c>
      <c r="M928" s="286">
        <v>0</v>
      </c>
      <c r="N928" s="287">
        <f>tabItens[[#This Row],[VALOR UNIT.]] * tabItens[[#This Row],[LC]]</f>
        <v>0</v>
      </c>
      <c r="O928" s="344"/>
      <c r="P928" s="289"/>
      <c r="Q928" s="345"/>
      <c r="R928" s="343"/>
      <c r="S928" s="346"/>
      <c r="T928" s="292">
        <f>ROUNDDOWN(IFERROR(tabItens[[#This Row],[ATA DT.VALID.]] - $D$1,0) / 30,0)</f>
        <v>-1507</v>
      </c>
      <c r="U928" s="277" t="s">
        <v>1533</v>
      </c>
      <c r="V928" s="293">
        <v>1</v>
      </c>
      <c r="W928" s="294" t="s">
        <v>2109</v>
      </c>
      <c r="X928" s="295">
        <v>54</v>
      </c>
      <c r="Y928" s="296">
        <v>4</v>
      </c>
      <c r="Z928" s="297"/>
      <c r="AA928" s="298"/>
      <c r="AB928" s="299"/>
      <c r="AC928" s="299"/>
      <c r="AD928" s="298"/>
      <c r="AE928" s="299"/>
      <c r="AF928" s="292"/>
      <c r="AG928" s="300" t="s">
        <v>904</v>
      </c>
      <c r="AH928" s="301"/>
      <c r="AI928" s="292">
        <v>0</v>
      </c>
      <c r="AJ928" s="301">
        <v>43837</v>
      </c>
      <c r="AK928" s="301">
        <v>43572</v>
      </c>
      <c r="AL928" s="301">
        <v>45198</v>
      </c>
      <c r="AM928" s="346"/>
      <c r="AN928" s="339"/>
      <c r="AO928" s="302" t="str">
        <f>_xlfn.IFNA(IF(VLOOKUP(tabItens[[#This Row],[CÓDIGO]],tabExcluirDoEstoque[#Data],1,FALSE),"sim",""),"")</f>
        <v>sim</v>
      </c>
      <c r="AP928" s="303" t="str">
        <f ca="1">IF(OR(ISBLANK(tabItens[[#This Row],[ATA DT.VALID.]]),tabItens[[#This Row],[ATA DT.VALID.]]="",tabItens[[#This Row],[ATA DT.VALID.]]=" "),"",IF(TYPE(tabItens[[#This Row],[ATA DT.VALID.]])=1,ROUNDUP((tabItens[[#This Row],[ATA DT.VALID.]]-TODAY())/7,0),""))</f>
        <v/>
      </c>
      <c r="AQ928" s="304"/>
      <c r="AR928" s="305" t="str">
        <f>IF(ISBLANK(tabItens[[#This Row],[CÓDIGO]]),"",IFERROR(VLOOKUP(tabItens[[#This Row],[CÓDIGO]],Consumo!$C$3:$AC$862,26,FALSE),0))</f>
        <v>03.2023</v>
      </c>
      <c r="AS928" s="306">
        <f>SUMIF(Consumo!$C$3:$C$862,tabItens[[#This Row],[CÓDIGO]],Consumo!$N$3:$N$862) + SUMIF(Consumo!$C$3:$C$862,tabItens[[#This Row],[CÓDIGO]],Consumo!$O$3:$O$862) + SUMIF(Consumo!$C$3:$C$862,tabItens[[#This Row],[CÓDIGO]],Consumo!$P$3:$P$862) + SUMIF(Consumo!$C$3:$C$862,tabItens[[#This Row],[CÓDIGO]],Consumo!$Q$3:$Q$862)</f>
        <v>0</v>
      </c>
      <c r="AT928" s="306">
        <f>SUMIF(Consumo!$C$3:$C$862,tabItens[[#This Row],[CÓDIGO]],Consumo!$Z$3:$Z$862)</f>
        <v>1</v>
      </c>
      <c r="AU928" s="307">
        <f>SUMIF(Consumo!$C$3:$C$862,tabItens[[#This Row],[CÓDIGO]],Consumo!$AA$3:$AA$862)</f>
        <v>1</v>
      </c>
      <c r="AV928" s="308">
        <f>SUMIF(Consumo!$C$3:$C$862,tabItens[[#This Row],[CÓDIGO]],Consumo!$Y$3:$Y$862)</f>
        <v>0</v>
      </c>
      <c r="AW928" s="281">
        <f>tabItens[[#This Row],[QTDE ATUAL]] + tabItens[[#This Row],[RC QTDE]] + tabItens[[#This Row],[AF SALDO]] + tabItens[[#This Row],[Recentes]]</f>
        <v>5</v>
      </c>
      <c r="AX928" s="309">
        <v>0</v>
      </c>
      <c r="AY928" s="309">
        <v>4</v>
      </c>
      <c r="AZ928" s="309">
        <f>IF(ISBLANK(tabItens[[#This Row],[CÓDIGO]]),"",tabItens[[#This Row],[PontoMês]] * (AZ$2+tabItens[[#This Row],[PontoQtM]]))</f>
        <v>0</v>
      </c>
      <c r="BA928" s="308">
        <f>tabItens[[#This Row],[PontoPed]] - tabItens[[#This Row],[Saldo]] + (1/10)</f>
        <v>-4.9000000000000004</v>
      </c>
      <c r="BB928" s="308">
        <f xml:space="preserve"> tabItens[[#This Row],[PontoMês]] * BB$2 - tabItens[[#This Row],[QTDE ATUAL]] - (1/10)</f>
        <v>-5.0999999999999996</v>
      </c>
      <c r="BC928" s="310">
        <f>IF( tabItens[[#This Row],[PontoPed]]&gt;0, IF(tabItens[[#This Row],[PontoPed]]&lt;1, 1, IF( tabItens[[#This Row],[Saldo]]&gt;tabItens[[#This Row],[PontoPed]], 0, (tabItens[[#This Row],[PontoPed]]-tabItens[[#This Row],[Saldo]])/tabItens[[#This Row],[PontoPed]] ) ), 0 )</f>
        <v>0</v>
      </c>
      <c r="BD928" s="311">
        <f>ROUNDDOWN(IF( OR( AND(tabItens[[#This Row],[PontoPed]]&lt;tabItens[[#This Row],[Saldo]],tabItens[[#This Row],[Saldo]]&gt;0), tabItens[[#This Row],[PontoPed]]=0), 99, IF(AND(tabItens[[#This Row],[Saldo]]=0,tabItens[[#This Row],[PontoPed]]&gt;0), 0, (1-tabItens[[#This Row],[PctAb]])*10 ) ),0)</f>
        <v>99</v>
      </c>
      <c r="BE928" s="312">
        <f>MAX(ROUNDDOWN( IF(tabItens[[#This Row],[Abaixo]] &gt; 0,   tabItens[[#This Row],[Abaixo]] + (tabItens[[#This Row],[PontoMês]] * IF( OR( ISBLANK(tabItens[[#This Row],[ATA Nº/ANO]]), tabItens[[#This Row],[ATA Nº/ANO]] = ""),BE$2,BE$1)),0),0),0)</f>
        <v>0</v>
      </c>
      <c r="BF92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8" s="313">
        <f>SUMIF(Consumo!$C$3:$C$862,tabItens[[#This Row],[CÓDIGO]],Consumo!$E$3:$E$862)</f>
        <v>0</v>
      </c>
      <c r="BH928" s="314">
        <f>IF(AND(tabItens[[#This Row],[Pend]] &gt; 0,tabItens[[#This Row],[Consumo]] &lt;&gt; 0), tabItens[[#This Row],[Pend]] / tabItens[[#This Row],[Consumo]], 0 )</f>
        <v>0</v>
      </c>
      <c r="BI928" s="313"/>
      <c r="BJ928" s="313"/>
      <c r="BK928" s="315" t="s">
        <v>907</v>
      </c>
    </row>
    <row r="929" spans="1:63" x14ac:dyDescent="0.3">
      <c r="A929" s="336">
        <v>136822</v>
      </c>
      <c r="B929" s="277" t="s">
        <v>877</v>
      </c>
      <c r="C929" s="337" t="s">
        <v>437</v>
      </c>
      <c r="D929" s="338">
        <v>61.58</v>
      </c>
      <c r="E929" s="339"/>
      <c r="F929" s="339"/>
      <c r="G929" s="339" t="s">
        <v>892</v>
      </c>
      <c r="H929" s="281">
        <v>77</v>
      </c>
      <c r="I929" s="340">
        <v>103003</v>
      </c>
      <c r="J929" s="341">
        <v>61.58</v>
      </c>
      <c r="K929" s="342">
        <v>3</v>
      </c>
      <c r="L929" s="285">
        <f>IF(tabItens[[#This Row],[Média]] &gt; 0, tabItens[[#This Row],[QTDE ATUAL]] / tabItens[[#This Row],[Média]],999.9)</f>
        <v>462</v>
      </c>
      <c r="M929" s="286">
        <v>0</v>
      </c>
      <c r="N929" s="287">
        <f>tabItens[[#This Row],[VALOR UNIT.]] * tabItens[[#This Row],[LC]]</f>
        <v>0</v>
      </c>
      <c r="O929" s="344"/>
      <c r="P929" s="289"/>
      <c r="Q929" s="345"/>
      <c r="R929" s="343"/>
      <c r="S929" s="346"/>
      <c r="T929" s="292">
        <f>ROUNDDOWN(IFERROR(tabItens[[#This Row],[ATA DT.VALID.]] - $D$1,0) / 30,0)</f>
        <v>-1507</v>
      </c>
      <c r="U929" s="277" t="s">
        <v>1533</v>
      </c>
      <c r="V929" s="293">
        <v>1</v>
      </c>
      <c r="W929" s="294" t="s">
        <v>2109</v>
      </c>
      <c r="X929" s="295">
        <v>54</v>
      </c>
      <c r="Y929" s="296">
        <v>4</v>
      </c>
      <c r="Z929" s="297"/>
      <c r="AA929" s="298"/>
      <c r="AB929" s="299"/>
      <c r="AC929" s="299"/>
      <c r="AD929" s="298"/>
      <c r="AE929" s="299"/>
      <c r="AF929" s="292"/>
      <c r="AG929" s="300" t="s">
        <v>904</v>
      </c>
      <c r="AH929" s="301"/>
      <c r="AI929" s="292">
        <v>0</v>
      </c>
      <c r="AJ929" s="301">
        <v>43837</v>
      </c>
      <c r="AK929" s="301">
        <v>43572</v>
      </c>
      <c r="AL929" s="301">
        <v>44379</v>
      </c>
      <c r="AM929" s="346"/>
      <c r="AN929" s="339"/>
      <c r="AO929" s="302" t="str">
        <f>_xlfn.IFNA(IF(VLOOKUP(tabItens[[#This Row],[CÓDIGO]],tabExcluirDoEstoque[#Data],1,FALSE),"sim",""),"")</f>
        <v>sim</v>
      </c>
      <c r="AP929" s="303" t="str">
        <f ca="1">IF(OR(ISBLANK(tabItens[[#This Row],[ATA DT.VALID.]]),tabItens[[#This Row],[ATA DT.VALID.]]="",tabItens[[#This Row],[ATA DT.VALID.]]=" "),"",IF(TYPE(tabItens[[#This Row],[ATA DT.VALID.]])=1,ROUNDUP((tabItens[[#This Row],[ATA DT.VALID.]]-TODAY())/7,0),""))</f>
        <v/>
      </c>
      <c r="AQ929" s="304"/>
      <c r="AR929" s="305" t="str">
        <f>IF(ISBLANK(tabItens[[#This Row],[CÓDIGO]]),"",IFERROR(VLOOKUP(tabItens[[#This Row],[CÓDIGO]],Consumo!$C$3:$AC$862,26,FALSE),0))</f>
        <v>06.2023</v>
      </c>
      <c r="AS929" s="306">
        <f>SUMIF(Consumo!$C$3:$C$862,tabItens[[#This Row],[CÓDIGO]],Consumo!$N$3:$N$862) + SUMIF(Consumo!$C$3:$C$862,tabItens[[#This Row],[CÓDIGO]],Consumo!$O$3:$O$862) + SUMIF(Consumo!$C$3:$C$862,tabItens[[#This Row],[CÓDIGO]],Consumo!$P$3:$P$862) + SUMIF(Consumo!$C$3:$C$862,tabItens[[#This Row],[CÓDIGO]],Consumo!$Q$3:$Q$862)</f>
        <v>2</v>
      </c>
      <c r="AT929" s="306">
        <f>SUMIF(Consumo!$C$3:$C$862,tabItens[[#This Row],[CÓDIGO]],Consumo!$Z$3:$Z$862)</f>
        <v>3</v>
      </c>
      <c r="AU929" s="307">
        <f>SUMIF(Consumo!$C$3:$C$862,tabItens[[#This Row],[CÓDIGO]],Consumo!$AA$3:$AA$862)</f>
        <v>2</v>
      </c>
      <c r="AV929" s="308">
        <f>SUMIF(Consumo!$C$3:$C$862,tabItens[[#This Row],[CÓDIGO]],Consumo!$Y$3:$Y$862)</f>
        <v>0.16666666666666666</v>
      </c>
      <c r="AW929" s="281">
        <f>tabItens[[#This Row],[QTDE ATUAL]] + tabItens[[#This Row],[RC QTDE]] + tabItens[[#This Row],[AF SALDO]] + tabItens[[#This Row],[Recentes]]</f>
        <v>77</v>
      </c>
      <c r="AX929" s="309">
        <v>0</v>
      </c>
      <c r="AY929" s="309">
        <v>4</v>
      </c>
      <c r="AZ929" s="309">
        <f>IF(ISBLANK(tabItens[[#This Row],[CÓDIGO]]),"",tabItens[[#This Row],[PontoMês]] * (AZ$2+tabItens[[#This Row],[PontoQtM]]))</f>
        <v>0</v>
      </c>
      <c r="BA929" s="308">
        <f>tabItens[[#This Row],[PontoPed]] - tabItens[[#This Row],[Saldo]] + (1/10)</f>
        <v>-76.900000000000006</v>
      </c>
      <c r="BB929" s="308">
        <f xml:space="preserve"> tabItens[[#This Row],[PontoMês]] * BB$2 - tabItens[[#This Row],[QTDE ATUAL]] - (1/10)</f>
        <v>-77.099999999999994</v>
      </c>
      <c r="BC929" s="310">
        <f>IF( tabItens[[#This Row],[PontoPed]]&gt;0, IF(tabItens[[#This Row],[PontoPed]]&lt;1, 1, IF( tabItens[[#This Row],[Saldo]]&gt;tabItens[[#This Row],[PontoPed]], 0, (tabItens[[#This Row],[PontoPed]]-tabItens[[#This Row],[Saldo]])/tabItens[[#This Row],[PontoPed]] ) ), 0 )</f>
        <v>0</v>
      </c>
      <c r="BD929" s="311">
        <f>ROUNDDOWN(IF( OR( AND(tabItens[[#This Row],[PontoPed]]&lt;tabItens[[#This Row],[Saldo]],tabItens[[#This Row],[Saldo]]&gt;0), tabItens[[#This Row],[PontoPed]]=0), 99, IF(AND(tabItens[[#This Row],[Saldo]]=0,tabItens[[#This Row],[PontoPed]]&gt;0), 0, (1-tabItens[[#This Row],[PctAb]])*10 ) ),0)</f>
        <v>99</v>
      </c>
      <c r="BE929" s="312">
        <f>MAX(ROUNDDOWN( IF(tabItens[[#This Row],[Abaixo]] &gt; 0,   tabItens[[#This Row],[Abaixo]] + (tabItens[[#This Row],[PontoMês]] * IF( OR( ISBLANK(tabItens[[#This Row],[ATA Nº/ANO]]), tabItens[[#This Row],[ATA Nº/ANO]] = ""),BE$2,BE$1)),0),0),0)</f>
        <v>0</v>
      </c>
      <c r="BF92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29" s="313">
        <f>SUMIF(Consumo!$C$3:$C$862,tabItens[[#This Row],[CÓDIGO]],Consumo!$E$3:$E$862)</f>
        <v>0</v>
      </c>
      <c r="BH929" s="314">
        <f>IF(AND(tabItens[[#This Row],[Pend]] &gt; 0,tabItens[[#This Row],[Consumo]] &lt;&gt; 0), tabItens[[#This Row],[Pend]] / tabItens[[#This Row],[Consumo]], 0 )</f>
        <v>0</v>
      </c>
      <c r="BI929" s="313"/>
      <c r="BJ929" s="313"/>
      <c r="BK929" s="315" t="s">
        <v>907</v>
      </c>
    </row>
    <row r="930" spans="1:63" x14ac:dyDescent="0.3">
      <c r="A930" s="336">
        <v>136837</v>
      </c>
      <c r="B930" s="277" t="s">
        <v>878</v>
      </c>
      <c r="C930" s="337" t="s">
        <v>437</v>
      </c>
      <c r="D930" s="338">
        <v>56.6</v>
      </c>
      <c r="E930" s="339"/>
      <c r="F930" s="339"/>
      <c r="G930" s="339" t="s">
        <v>892</v>
      </c>
      <c r="H930" s="281">
        <v>3</v>
      </c>
      <c r="I930" s="340">
        <v>103003</v>
      </c>
      <c r="J930" s="341">
        <v>56.6</v>
      </c>
      <c r="K930" s="342"/>
      <c r="L930" s="285">
        <f>IF(tabItens[[#This Row],[Média]] &gt; 0, tabItens[[#This Row],[QTDE ATUAL]] / tabItens[[#This Row],[Média]],999.9)</f>
        <v>999.9</v>
      </c>
      <c r="M930" s="286">
        <v>0</v>
      </c>
      <c r="N930" s="287">
        <f>tabItens[[#This Row],[VALOR UNIT.]] * tabItens[[#This Row],[LC]]</f>
        <v>0</v>
      </c>
      <c r="O930" s="344"/>
      <c r="P930" s="289"/>
      <c r="Q930" s="345"/>
      <c r="R930" s="343"/>
      <c r="S930" s="346"/>
      <c r="T930" s="292">
        <f>ROUNDDOWN(IFERROR(tabItens[[#This Row],[ATA DT.VALID.]] - $D$1,0) / 30,0)</f>
        <v>-1507</v>
      </c>
      <c r="U930" s="277" t="s">
        <v>1533</v>
      </c>
      <c r="V930" s="293">
        <v>1</v>
      </c>
      <c r="W930" s="294" t="s">
        <v>2109</v>
      </c>
      <c r="X930" s="295">
        <v>54</v>
      </c>
      <c r="Y930" s="296">
        <v>4</v>
      </c>
      <c r="Z930" s="297"/>
      <c r="AA930" s="298"/>
      <c r="AB930" s="299"/>
      <c r="AC930" s="299"/>
      <c r="AD930" s="298"/>
      <c r="AE930" s="299"/>
      <c r="AF930" s="292"/>
      <c r="AG930" s="300" t="s">
        <v>904</v>
      </c>
      <c r="AH930" s="301"/>
      <c r="AI930" s="292">
        <v>0</v>
      </c>
      <c r="AJ930" s="301">
        <v>43819</v>
      </c>
      <c r="AK930" s="301">
        <v>43572</v>
      </c>
      <c r="AL930" s="301">
        <v>44461</v>
      </c>
      <c r="AM930" s="346"/>
      <c r="AN930" s="339"/>
      <c r="AO930" s="302" t="str">
        <f>_xlfn.IFNA(IF(VLOOKUP(tabItens[[#This Row],[CÓDIGO]],tabExcluirDoEstoque[#Data],1,FALSE),"sim",""),"")</f>
        <v>sim</v>
      </c>
      <c r="AP930" s="303" t="str">
        <f ca="1">IF(OR(ISBLANK(tabItens[[#This Row],[ATA DT.VALID.]]),tabItens[[#This Row],[ATA DT.VALID.]]="",tabItens[[#This Row],[ATA DT.VALID.]]=" "),"",IF(TYPE(tabItens[[#This Row],[ATA DT.VALID.]])=1,ROUNDUP((tabItens[[#This Row],[ATA DT.VALID.]]-TODAY())/7,0),""))</f>
        <v/>
      </c>
      <c r="AQ930" s="304"/>
      <c r="AR930" s="305">
        <f>IF(ISBLANK(tabItens[[#This Row],[CÓDIGO]]),"",IFERROR(VLOOKUP(tabItens[[#This Row],[CÓDIGO]],Consumo!$C$3:$AC$862,26,FALSE),0))</f>
        <v>0</v>
      </c>
      <c r="AS930" s="306">
        <f>SUMIF(Consumo!$C$3:$C$862,tabItens[[#This Row],[CÓDIGO]],Consumo!$N$3:$N$862) + SUMIF(Consumo!$C$3:$C$862,tabItens[[#This Row],[CÓDIGO]],Consumo!$O$3:$O$862) + SUMIF(Consumo!$C$3:$C$862,tabItens[[#This Row],[CÓDIGO]],Consumo!$P$3:$P$862) + SUMIF(Consumo!$C$3:$C$862,tabItens[[#This Row],[CÓDIGO]],Consumo!$Q$3:$Q$862)</f>
        <v>0</v>
      </c>
      <c r="AT930" s="306">
        <f>SUMIF(Consumo!$C$3:$C$862,tabItens[[#This Row],[CÓDIGO]],Consumo!$Z$3:$Z$862)</f>
        <v>0</v>
      </c>
      <c r="AU930" s="307">
        <f>SUMIF(Consumo!$C$3:$C$862,tabItens[[#This Row],[CÓDIGO]],Consumo!$AA$3:$AA$862)</f>
        <v>0</v>
      </c>
      <c r="AV930" s="308">
        <f>SUMIF(Consumo!$C$3:$C$862,tabItens[[#This Row],[CÓDIGO]],Consumo!$Y$3:$Y$862)</f>
        <v>0</v>
      </c>
      <c r="AW930" s="281">
        <f>tabItens[[#This Row],[QTDE ATUAL]] + tabItens[[#This Row],[RC QTDE]] + tabItens[[#This Row],[AF SALDO]] + tabItens[[#This Row],[Recentes]]</f>
        <v>3</v>
      </c>
      <c r="AX930" s="309">
        <v>0</v>
      </c>
      <c r="AY930" s="309">
        <v>4</v>
      </c>
      <c r="AZ930" s="309">
        <f>IF(ISBLANK(tabItens[[#This Row],[CÓDIGO]]),"",tabItens[[#This Row],[PontoMês]] * (AZ$2+tabItens[[#This Row],[PontoQtM]]))</f>
        <v>0</v>
      </c>
      <c r="BA930" s="308">
        <f>tabItens[[#This Row],[PontoPed]] - tabItens[[#This Row],[Saldo]] + (1/10)</f>
        <v>-2.9</v>
      </c>
      <c r="BB930" s="308">
        <f xml:space="preserve"> tabItens[[#This Row],[PontoMês]] * BB$2 - tabItens[[#This Row],[QTDE ATUAL]] - (1/10)</f>
        <v>-3.1</v>
      </c>
      <c r="BC930" s="310">
        <f>IF( tabItens[[#This Row],[PontoPed]]&gt;0, IF(tabItens[[#This Row],[PontoPed]]&lt;1, 1, IF( tabItens[[#This Row],[Saldo]]&gt;tabItens[[#This Row],[PontoPed]], 0, (tabItens[[#This Row],[PontoPed]]-tabItens[[#This Row],[Saldo]])/tabItens[[#This Row],[PontoPed]] ) ), 0 )</f>
        <v>0</v>
      </c>
      <c r="BD930" s="311">
        <f>ROUNDDOWN(IF( OR( AND(tabItens[[#This Row],[PontoPed]]&lt;tabItens[[#This Row],[Saldo]],tabItens[[#This Row],[Saldo]]&gt;0), tabItens[[#This Row],[PontoPed]]=0), 99, IF(AND(tabItens[[#This Row],[Saldo]]=0,tabItens[[#This Row],[PontoPed]]&gt;0), 0, (1-tabItens[[#This Row],[PctAb]])*10 ) ),0)</f>
        <v>99</v>
      </c>
      <c r="BE930" s="312">
        <f>MAX(ROUNDDOWN( IF(tabItens[[#This Row],[Abaixo]] &gt; 0,   tabItens[[#This Row],[Abaixo]] + (tabItens[[#This Row],[PontoMês]] * IF( OR( ISBLANK(tabItens[[#This Row],[ATA Nº/ANO]]), tabItens[[#This Row],[ATA Nº/ANO]] = ""),BE$2,BE$1)),0),0),0)</f>
        <v>0</v>
      </c>
      <c r="BF93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0" s="313">
        <f>SUMIF(Consumo!$C$3:$C$862,tabItens[[#This Row],[CÓDIGO]],Consumo!$E$3:$E$862)</f>
        <v>0</v>
      </c>
      <c r="BH930" s="314">
        <f>IF(AND(tabItens[[#This Row],[Pend]] &gt; 0,tabItens[[#This Row],[Consumo]] &lt;&gt; 0), tabItens[[#This Row],[Pend]] / tabItens[[#This Row],[Consumo]], 0 )</f>
        <v>0</v>
      </c>
      <c r="BI930" s="313"/>
      <c r="BJ930" s="313"/>
      <c r="BK930" s="315" t="s">
        <v>907</v>
      </c>
    </row>
    <row r="931" spans="1:63" x14ac:dyDescent="0.3">
      <c r="A931" s="336">
        <v>136838</v>
      </c>
      <c r="B931" s="277" t="s">
        <v>879</v>
      </c>
      <c r="C931" s="337" t="s">
        <v>437</v>
      </c>
      <c r="D931" s="338">
        <v>21.3</v>
      </c>
      <c r="E931" s="339"/>
      <c r="F931" s="339"/>
      <c r="G931" s="339" t="s">
        <v>892</v>
      </c>
      <c r="H931" s="281">
        <v>4</v>
      </c>
      <c r="I931" s="340">
        <v>103003</v>
      </c>
      <c r="J931" s="341">
        <v>21.3</v>
      </c>
      <c r="K931" s="342"/>
      <c r="L931" s="285">
        <f>IF(tabItens[[#This Row],[Média]] &gt; 0, tabItens[[#This Row],[QTDE ATUAL]] / tabItens[[#This Row],[Média]],999.9)</f>
        <v>999.9</v>
      </c>
      <c r="M931" s="286">
        <v>0</v>
      </c>
      <c r="N931" s="287">
        <f>tabItens[[#This Row],[VALOR UNIT.]] * tabItens[[#This Row],[LC]]</f>
        <v>0</v>
      </c>
      <c r="O931" s="344"/>
      <c r="P931" s="289"/>
      <c r="Q931" s="345"/>
      <c r="R931" s="343"/>
      <c r="S931" s="346"/>
      <c r="T931" s="292">
        <f>ROUNDDOWN(IFERROR(tabItens[[#This Row],[ATA DT.VALID.]] - $D$1,0) / 30,0)</f>
        <v>-1507</v>
      </c>
      <c r="U931" s="277" t="s">
        <v>1533</v>
      </c>
      <c r="V931" s="293">
        <v>1</v>
      </c>
      <c r="W931" s="294" t="s">
        <v>2109</v>
      </c>
      <c r="X931" s="295">
        <v>54</v>
      </c>
      <c r="Y931" s="296">
        <v>4</v>
      </c>
      <c r="Z931" s="297"/>
      <c r="AA931" s="298"/>
      <c r="AB931" s="299"/>
      <c r="AC931" s="299"/>
      <c r="AD931" s="298"/>
      <c r="AE931" s="299"/>
      <c r="AF931" s="292"/>
      <c r="AG931" s="300" t="s">
        <v>904</v>
      </c>
      <c r="AH931" s="301"/>
      <c r="AI931" s="292">
        <v>0</v>
      </c>
      <c r="AJ931" s="301">
        <v>43819</v>
      </c>
      <c r="AK931" s="301">
        <v>43572</v>
      </c>
      <c r="AL931" s="301">
        <v>43780</v>
      </c>
      <c r="AM931" s="346"/>
      <c r="AN931" s="339"/>
      <c r="AO931" s="302" t="str">
        <f>_xlfn.IFNA(IF(VLOOKUP(tabItens[[#This Row],[CÓDIGO]],tabExcluirDoEstoque[#Data],1,FALSE),"sim",""),"")</f>
        <v>sim</v>
      </c>
      <c r="AP931" s="303" t="str">
        <f ca="1">IF(OR(ISBLANK(tabItens[[#This Row],[ATA DT.VALID.]]),tabItens[[#This Row],[ATA DT.VALID.]]="",tabItens[[#This Row],[ATA DT.VALID.]]=" "),"",IF(TYPE(tabItens[[#This Row],[ATA DT.VALID.]])=1,ROUNDUP((tabItens[[#This Row],[ATA DT.VALID.]]-TODAY())/7,0),""))</f>
        <v/>
      </c>
      <c r="AQ931" s="304"/>
      <c r="AR931" s="305">
        <f>IF(ISBLANK(tabItens[[#This Row],[CÓDIGO]]),"",IFERROR(VLOOKUP(tabItens[[#This Row],[CÓDIGO]],Consumo!$C$3:$AC$862,26,FALSE),0))</f>
        <v>0</v>
      </c>
      <c r="AS931" s="306">
        <f>SUMIF(Consumo!$C$3:$C$862,tabItens[[#This Row],[CÓDIGO]],Consumo!$N$3:$N$862) + SUMIF(Consumo!$C$3:$C$862,tabItens[[#This Row],[CÓDIGO]],Consumo!$O$3:$O$862) + SUMIF(Consumo!$C$3:$C$862,tabItens[[#This Row],[CÓDIGO]],Consumo!$P$3:$P$862) + SUMIF(Consumo!$C$3:$C$862,tabItens[[#This Row],[CÓDIGO]],Consumo!$Q$3:$Q$862)</f>
        <v>0</v>
      </c>
      <c r="AT931" s="306">
        <f>SUMIF(Consumo!$C$3:$C$862,tabItens[[#This Row],[CÓDIGO]],Consumo!$Z$3:$Z$862)</f>
        <v>0</v>
      </c>
      <c r="AU931" s="307">
        <f>SUMIF(Consumo!$C$3:$C$862,tabItens[[#This Row],[CÓDIGO]],Consumo!$AA$3:$AA$862)</f>
        <v>0</v>
      </c>
      <c r="AV931" s="308">
        <f>SUMIF(Consumo!$C$3:$C$862,tabItens[[#This Row],[CÓDIGO]],Consumo!$Y$3:$Y$862)</f>
        <v>0</v>
      </c>
      <c r="AW931" s="281">
        <f>tabItens[[#This Row],[QTDE ATUAL]] + tabItens[[#This Row],[RC QTDE]] + tabItens[[#This Row],[AF SALDO]] + tabItens[[#This Row],[Recentes]]</f>
        <v>4</v>
      </c>
      <c r="AX931" s="309">
        <v>0</v>
      </c>
      <c r="AY931" s="309">
        <v>4</v>
      </c>
      <c r="AZ931" s="309">
        <f>IF(ISBLANK(tabItens[[#This Row],[CÓDIGO]]),"",tabItens[[#This Row],[PontoMês]] * (AZ$2+tabItens[[#This Row],[PontoQtM]]))</f>
        <v>0</v>
      </c>
      <c r="BA931" s="308">
        <f>tabItens[[#This Row],[PontoPed]] - tabItens[[#This Row],[Saldo]] + (1/10)</f>
        <v>-3.9</v>
      </c>
      <c r="BB931" s="308">
        <f xml:space="preserve"> tabItens[[#This Row],[PontoMês]] * BB$2 - tabItens[[#This Row],[QTDE ATUAL]] - (1/10)</f>
        <v>-4.0999999999999996</v>
      </c>
      <c r="BC931" s="310">
        <f>IF( tabItens[[#This Row],[PontoPed]]&gt;0, IF(tabItens[[#This Row],[PontoPed]]&lt;1, 1, IF( tabItens[[#This Row],[Saldo]]&gt;tabItens[[#This Row],[PontoPed]], 0, (tabItens[[#This Row],[PontoPed]]-tabItens[[#This Row],[Saldo]])/tabItens[[#This Row],[PontoPed]] ) ), 0 )</f>
        <v>0</v>
      </c>
      <c r="BD931" s="311">
        <f>ROUNDDOWN(IF( OR( AND(tabItens[[#This Row],[PontoPed]]&lt;tabItens[[#This Row],[Saldo]],tabItens[[#This Row],[Saldo]]&gt;0), tabItens[[#This Row],[PontoPed]]=0), 99, IF(AND(tabItens[[#This Row],[Saldo]]=0,tabItens[[#This Row],[PontoPed]]&gt;0), 0, (1-tabItens[[#This Row],[PctAb]])*10 ) ),0)</f>
        <v>99</v>
      </c>
      <c r="BE931" s="312">
        <f>MAX(ROUNDDOWN( IF(tabItens[[#This Row],[Abaixo]] &gt; 0,   tabItens[[#This Row],[Abaixo]] + (tabItens[[#This Row],[PontoMês]] * IF( OR( ISBLANK(tabItens[[#This Row],[ATA Nº/ANO]]), tabItens[[#This Row],[ATA Nº/ANO]] = ""),BE$2,BE$1)),0),0),0)</f>
        <v>0</v>
      </c>
      <c r="BF93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1" s="313">
        <f>SUMIF(Consumo!$C$3:$C$862,tabItens[[#This Row],[CÓDIGO]],Consumo!$E$3:$E$862)</f>
        <v>0</v>
      </c>
      <c r="BH931" s="314">
        <f>IF(AND(tabItens[[#This Row],[Pend]] &gt; 0,tabItens[[#This Row],[Consumo]] &lt;&gt; 0), tabItens[[#This Row],[Pend]] / tabItens[[#This Row],[Consumo]], 0 )</f>
        <v>0</v>
      </c>
      <c r="BI931" s="313"/>
      <c r="BJ931" s="313"/>
      <c r="BK931" s="315" t="s">
        <v>907</v>
      </c>
    </row>
    <row r="932" spans="1:63" x14ac:dyDescent="0.3">
      <c r="A932" s="336">
        <v>136839</v>
      </c>
      <c r="B932" s="277" t="s">
        <v>880</v>
      </c>
      <c r="C932" s="337" t="s">
        <v>437</v>
      </c>
      <c r="D932" s="338">
        <v>21.3</v>
      </c>
      <c r="E932" s="339"/>
      <c r="F932" s="339"/>
      <c r="G932" s="339" t="s">
        <v>892</v>
      </c>
      <c r="H932" s="281">
        <v>16</v>
      </c>
      <c r="I932" s="340">
        <v>103003</v>
      </c>
      <c r="J932" s="341">
        <v>21.3</v>
      </c>
      <c r="K932" s="342"/>
      <c r="L932" s="285">
        <f>IF(tabItens[[#This Row],[Média]] &gt; 0, tabItens[[#This Row],[QTDE ATUAL]] / tabItens[[#This Row],[Média]],999.9)</f>
        <v>999.9</v>
      </c>
      <c r="M932" s="286">
        <v>0</v>
      </c>
      <c r="N932" s="287">
        <f>tabItens[[#This Row],[VALOR UNIT.]] * tabItens[[#This Row],[LC]]</f>
        <v>0</v>
      </c>
      <c r="O932" s="344"/>
      <c r="P932" s="289"/>
      <c r="Q932" s="345"/>
      <c r="R932" s="343"/>
      <c r="S932" s="346"/>
      <c r="T932" s="292">
        <f>ROUNDDOWN(IFERROR(tabItens[[#This Row],[ATA DT.VALID.]] - $D$1,0) / 30,0)</f>
        <v>-1507</v>
      </c>
      <c r="U932" s="277" t="s">
        <v>1533</v>
      </c>
      <c r="V932" s="293">
        <v>1</v>
      </c>
      <c r="W932" s="294" t="s">
        <v>2109</v>
      </c>
      <c r="X932" s="295">
        <v>54</v>
      </c>
      <c r="Y932" s="296">
        <v>4</v>
      </c>
      <c r="Z932" s="297"/>
      <c r="AA932" s="298"/>
      <c r="AB932" s="299"/>
      <c r="AC932" s="299"/>
      <c r="AD932" s="298"/>
      <c r="AE932" s="299"/>
      <c r="AF932" s="292"/>
      <c r="AG932" s="300" t="s">
        <v>904</v>
      </c>
      <c r="AH932" s="301"/>
      <c r="AI932" s="292">
        <v>0</v>
      </c>
      <c r="AJ932" s="301">
        <v>43819</v>
      </c>
      <c r="AK932" s="301">
        <v>43572</v>
      </c>
      <c r="AL932" s="301">
        <v>43780</v>
      </c>
      <c r="AM932" s="346"/>
      <c r="AN932" s="339"/>
      <c r="AO932" s="302" t="str">
        <f>_xlfn.IFNA(IF(VLOOKUP(tabItens[[#This Row],[CÓDIGO]],tabExcluirDoEstoque[#Data],1,FALSE),"sim",""),"")</f>
        <v>sim</v>
      </c>
      <c r="AP932" s="303" t="str">
        <f ca="1">IF(OR(ISBLANK(tabItens[[#This Row],[ATA DT.VALID.]]),tabItens[[#This Row],[ATA DT.VALID.]]="",tabItens[[#This Row],[ATA DT.VALID.]]=" "),"",IF(TYPE(tabItens[[#This Row],[ATA DT.VALID.]])=1,ROUNDUP((tabItens[[#This Row],[ATA DT.VALID.]]-TODAY())/7,0),""))</f>
        <v/>
      </c>
      <c r="AQ932" s="304"/>
      <c r="AR932" s="305">
        <f>IF(ISBLANK(tabItens[[#This Row],[CÓDIGO]]),"",IFERROR(VLOOKUP(tabItens[[#This Row],[CÓDIGO]],Consumo!$C$3:$AC$862,26,FALSE),0))</f>
        <v>0</v>
      </c>
      <c r="AS932" s="306">
        <f>SUMIF(Consumo!$C$3:$C$862,tabItens[[#This Row],[CÓDIGO]],Consumo!$N$3:$N$862) + SUMIF(Consumo!$C$3:$C$862,tabItens[[#This Row],[CÓDIGO]],Consumo!$O$3:$O$862) + SUMIF(Consumo!$C$3:$C$862,tabItens[[#This Row],[CÓDIGO]],Consumo!$P$3:$P$862) + SUMIF(Consumo!$C$3:$C$862,tabItens[[#This Row],[CÓDIGO]],Consumo!$Q$3:$Q$862)</f>
        <v>0</v>
      </c>
      <c r="AT932" s="306">
        <f>SUMIF(Consumo!$C$3:$C$862,tabItens[[#This Row],[CÓDIGO]],Consumo!$Z$3:$Z$862)</f>
        <v>0</v>
      </c>
      <c r="AU932" s="307">
        <f>SUMIF(Consumo!$C$3:$C$862,tabItens[[#This Row],[CÓDIGO]],Consumo!$AA$3:$AA$862)</f>
        <v>0</v>
      </c>
      <c r="AV932" s="308">
        <f>SUMIF(Consumo!$C$3:$C$862,tabItens[[#This Row],[CÓDIGO]],Consumo!$Y$3:$Y$862)</f>
        <v>0</v>
      </c>
      <c r="AW932" s="281">
        <f>tabItens[[#This Row],[QTDE ATUAL]] + tabItens[[#This Row],[RC QTDE]] + tabItens[[#This Row],[AF SALDO]] + tabItens[[#This Row],[Recentes]]</f>
        <v>16</v>
      </c>
      <c r="AX932" s="309">
        <v>0</v>
      </c>
      <c r="AY932" s="309">
        <v>4</v>
      </c>
      <c r="AZ932" s="309">
        <f>IF(ISBLANK(tabItens[[#This Row],[CÓDIGO]]),"",tabItens[[#This Row],[PontoMês]] * (AZ$2+tabItens[[#This Row],[PontoQtM]]))</f>
        <v>0</v>
      </c>
      <c r="BA932" s="308">
        <f>tabItens[[#This Row],[PontoPed]] - tabItens[[#This Row],[Saldo]] + (1/10)</f>
        <v>-15.9</v>
      </c>
      <c r="BB932" s="308">
        <f xml:space="preserve"> tabItens[[#This Row],[PontoMês]] * BB$2 - tabItens[[#This Row],[QTDE ATUAL]] - (1/10)</f>
        <v>-16.100000000000001</v>
      </c>
      <c r="BC932" s="310">
        <f>IF( tabItens[[#This Row],[PontoPed]]&gt;0, IF(tabItens[[#This Row],[PontoPed]]&lt;1, 1, IF( tabItens[[#This Row],[Saldo]]&gt;tabItens[[#This Row],[PontoPed]], 0, (tabItens[[#This Row],[PontoPed]]-tabItens[[#This Row],[Saldo]])/tabItens[[#This Row],[PontoPed]] ) ), 0 )</f>
        <v>0</v>
      </c>
      <c r="BD932" s="311">
        <f>ROUNDDOWN(IF( OR( AND(tabItens[[#This Row],[PontoPed]]&lt;tabItens[[#This Row],[Saldo]],tabItens[[#This Row],[Saldo]]&gt;0), tabItens[[#This Row],[PontoPed]]=0), 99, IF(AND(tabItens[[#This Row],[Saldo]]=0,tabItens[[#This Row],[PontoPed]]&gt;0), 0, (1-tabItens[[#This Row],[PctAb]])*10 ) ),0)</f>
        <v>99</v>
      </c>
      <c r="BE932" s="312">
        <f>MAX(ROUNDDOWN( IF(tabItens[[#This Row],[Abaixo]] &gt; 0,   tabItens[[#This Row],[Abaixo]] + (tabItens[[#This Row],[PontoMês]] * IF( OR( ISBLANK(tabItens[[#This Row],[ATA Nº/ANO]]), tabItens[[#This Row],[ATA Nº/ANO]] = ""),BE$2,BE$1)),0),0),0)</f>
        <v>0</v>
      </c>
      <c r="BF93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2" s="313">
        <f>SUMIF(Consumo!$C$3:$C$862,tabItens[[#This Row],[CÓDIGO]],Consumo!$E$3:$E$862)</f>
        <v>0</v>
      </c>
      <c r="BH932" s="314">
        <f>IF(AND(tabItens[[#This Row],[Pend]] &gt; 0,tabItens[[#This Row],[Consumo]] &lt;&gt; 0), tabItens[[#This Row],[Pend]] / tabItens[[#This Row],[Consumo]], 0 )</f>
        <v>0</v>
      </c>
      <c r="BI932" s="313"/>
      <c r="BJ932" s="313"/>
      <c r="BK932" s="315" t="s">
        <v>907</v>
      </c>
    </row>
    <row r="933" spans="1:63" x14ac:dyDescent="0.3">
      <c r="A933" s="336">
        <v>136840</v>
      </c>
      <c r="B933" s="277" t="s">
        <v>881</v>
      </c>
      <c r="C933" s="337" t="s">
        <v>437</v>
      </c>
      <c r="D933" s="338">
        <v>21.3</v>
      </c>
      <c r="E933" s="339"/>
      <c r="F933" s="339"/>
      <c r="G933" s="339" t="s">
        <v>892</v>
      </c>
      <c r="H933" s="281">
        <v>0</v>
      </c>
      <c r="I933" s="340">
        <v>103003</v>
      </c>
      <c r="J933" s="341">
        <v>21.3</v>
      </c>
      <c r="K933" s="342">
        <v>1</v>
      </c>
      <c r="L933" s="285">
        <f>IF(tabItens[[#This Row],[Média]] &gt; 0, tabItens[[#This Row],[QTDE ATUAL]] / tabItens[[#This Row],[Média]],999.9)</f>
        <v>0</v>
      </c>
      <c r="M933" s="286">
        <v>0</v>
      </c>
      <c r="N933" s="287">
        <f>tabItens[[#This Row],[VALOR UNIT.]] * tabItens[[#This Row],[LC]]</f>
        <v>0</v>
      </c>
      <c r="O933" s="344"/>
      <c r="P933" s="289"/>
      <c r="Q933" s="345"/>
      <c r="R933" s="343"/>
      <c r="S933" s="346"/>
      <c r="T933" s="292">
        <f>ROUNDDOWN(IFERROR(tabItens[[#This Row],[ATA DT.VALID.]] - $D$1,0) / 30,0)</f>
        <v>-1507</v>
      </c>
      <c r="U933" s="277" t="s">
        <v>1533</v>
      </c>
      <c r="V933" s="293">
        <v>1</v>
      </c>
      <c r="W933" s="294" t="s">
        <v>2109</v>
      </c>
      <c r="X933" s="295">
        <v>54</v>
      </c>
      <c r="Y933" s="296">
        <v>4</v>
      </c>
      <c r="Z933" s="297"/>
      <c r="AA933" s="298"/>
      <c r="AB933" s="299"/>
      <c r="AC933" s="299"/>
      <c r="AD933" s="298"/>
      <c r="AE933" s="299"/>
      <c r="AF933" s="292"/>
      <c r="AG933" s="300" t="s">
        <v>904</v>
      </c>
      <c r="AH933" s="301"/>
      <c r="AI933" s="292">
        <v>0</v>
      </c>
      <c r="AJ933" s="301">
        <v>43819</v>
      </c>
      <c r="AK933" s="301">
        <v>43572</v>
      </c>
      <c r="AL933" s="301">
        <v>43780</v>
      </c>
      <c r="AM933" s="346"/>
      <c r="AN933" s="339"/>
      <c r="AO933" s="302" t="str">
        <f>_xlfn.IFNA(IF(VLOOKUP(tabItens[[#This Row],[CÓDIGO]],tabExcluirDoEstoque[#Data],1,FALSE),"sim",""),"")</f>
        <v>sim</v>
      </c>
      <c r="AP933" s="303" t="str">
        <f ca="1">IF(OR(ISBLANK(tabItens[[#This Row],[ATA DT.VALID.]]),tabItens[[#This Row],[ATA DT.VALID.]]="",tabItens[[#This Row],[ATA DT.VALID.]]=" "),"",IF(TYPE(tabItens[[#This Row],[ATA DT.VALID.]])=1,ROUNDUP((tabItens[[#This Row],[ATA DT.VALID.]]-TODAY())/7,0),""))</f>
        <v/>
      </c>
      <c r="AQ933" s="304"/>
      <c r="AR933" s="305" t="str">
        <f>IF(ISBLANK(tabItens[[#This Row],[CÓDIGO]]),"",IFERROR(VLOOKUP(tabItens[[#This Row],[CÓDIGO]],Consumo!$C$3:$AC$862,26,FALSE),0))</f>
        <v>09.2023</v>
      </c>
      <c r="AS933" s="306">
        <f>SUMIF(Consumo!$C$3:$C$862,tabItens[[#This Row],[CÓDIGO]],Consumo!$N$3:$N$862) + SUMIF(Consumo!$C$3:$C$862,tabItens[[#This Row],[CÓDIGO]],Consumo!$O$3:$O$862) + SUMIF(Consumo!$C$3:$C$862,tabItens[[#This Row],[CÓDIGO]],Consumo!$P$3:$P$862) + SUMIF(Consumo!$C$3:$C$862,tabItens[[#This Row],[CÓDIGO]],Consumo!$Q$3:$Q$862)</f>
        <v>1</v>
      </c>
      <c r="AT933" s="306">
        <f>SUMIF(Consumo!$C$3:$C$862,tabItens[[#This Row],[CÓDIGO]],Consumo!$Z$3:$Z$862)</f>
        <v>5</v>
      </c>
      <c r="AU933" s="307">
        <f>SUMIF(Consumo!$C$3:$C$862,tabItens[[#This Row],[CÓDIGO]],Consumo!$AA$3:$AA$862)</f>
        <v>1</v>
      </c>
      <c r="AV933" s="308">
        <f>SUMIF(Consumo!$C$3:$C$862,tabItens[[#This Row],[CÓDIGO]],Consumo!$Y$3:$Y$862)</f>
        <v>0.41666666666666669</v>
      </c>
      <c r="AW933" s="281">
        <f>tabItens[[#This Row],[QTDE ATUAL]] + tabItens[[#This Row],[RC QTDE]] + tabItens[[#This Row],[AF SALDO]] + tabItens[[#This Row],[Recentes]]</f>
        <v>0</v>
      </c>
      <c r="AX933" s="309">
        <v>0</v>
      </c>
      <c r="AY933" s="309">
        <v>4</v>
      </c>
      <c r="AZ933" s="309">
        <f>IF(ISBLANK(tabItens[[#This Row],[CÓDIGO]]),"",tabItens[[#This Row],[PontoMês]] * (AZ$2+tabItens[[#This Row],[PontoQtM]]))</f>
        <v>0</v>
      </c>
      <c r="BA933" s="308">
        <f>tabItens[[#This Row],[PontoPed]] - tabItens[[#This Row],[Saldo]] + (1/10)</f>
        <v>0.1</v>
      </c>
      <c r="BB933" s="308">
        <f xml:space="preserve"> tabItens[[#This Row],[PontoMês]] * BB$2 - tabItens[[#This Row],[QTDE ATUAL]] - (1/10)</f>
        <v>-0.1</v>
      </c>
      <c r="BC933" s="310">
        <f>IF( tabItens[[#This Row],[PontoPed]]&gt;0, IF(tabItens[[#This Row],[PontoPed]]&lt;1, 1, IF( tabItens[[#This Row],[Saldo]]&gt;tabItens[[#This Row],[PontoPed]], 0, (tabItens[[#This Row],[PontoPed]]-tabItens[[#This Row],[Saldo]])/tabItens[[#This Row],[PontoPed]] ) ), 0 )</f>
        <v>0</v>
      </c>
      <c r="BD933" s="311">
        <f>ROUNDDOWN(IF( OR( AND(tabItens[[#This Row],[PontoPed]]&lt;tabItens[[#This Row],[Saldo]],tabItens[[#This Row],[Saldo]]&gt;0), tabItens[[#This Row],[PontoPed]]=0), 99, IF(AND(tabItens[[#This Row],[Saldo]]=0,tabItens[[#This Row],[PontoPed]]&gt;0), 0, (1-tabItens[[#This Row],[PctAb]])*10 ) ),0)</f>
        <v>99</v>
      </c>
      <c r="BE933" s="312">
        <f>MAX(ROUNDDOWN( IF(tabItens[[#This Row],[Abaixo]] &gt; 0,   tabItens[[#This Row],[Abaixo]] + (tabItens[[#This Row],[PontoMês]] * IF( OR( ISBLANK(tabItens[[#This Row],[ATA Nº/ANO]]), tabItens[[#This Row],[ATA Nº/ANO]] = ""),BE$2,BE$1)),0),0),0)</f>
        <v>0</v>
      </c>
      <c r="BF93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3" s="313">
        <f>SUMIF(Consumo!$C$3:$C$862,tabItens[[#This Row],[CÓDIGO]],Consumo!$E$3:$E$862)</f>
        <v>4</v>
      </c>
      <c r="BH933" s="314">
        <f>IF(AND(tabItens[[#This Row],[Pend]] &gt; 0,tabItens[[#This Row],[Consumo]] &lt;&gt; 0), tabItens[[#This Row],[Pend]] / tabItens[[#This Row],[Consumo]], 0 )</f>
        <v>0.8</v>
      </c>
      <c r="BI933" s="313"/>
      <c r="BJ933" s="313"/>
      <c r="BK933" s="315" t="s">
        <v>907</v>
      </c>
    </row>
    <row r="934" spans="1:63" x14ac:dyDescent="0.3">
      <c r="A934" s="336">
        <v>136841</v>
      </c>
      <c r="B934" s="277" t="s">
        <v>882</v>
      </c>
      <c r="C934" s="337" t="s">
        <v>437</v>
      </c>
      <c r="D934" s="338">
        <v>21.3</v>
      </c>
      <c r="E934" s="339"/>
      <c r="F934" s="339"/>
      <c r="G934" s="339" t="s">
        <v>892</v>
      </c>
      <c r="H934" s="281">
        <v>0</v>
      </c>
      <c r="I934" s="340">
        <v>103003</v>
      </c>
      <c r="J934" s="341">
        <v>21.3</v>
      </c>
      <c r="K934" s="342">
        <v>7</v>
      </c>
      <c r="L934" s="285">
        <f>IF(tabItens[[#This Row],[Média]] &gt; 0, tabItens[[#This Row],[QTDE ATUAL]] / tabItens[[#This Row],[Média]],999.9)</f>
        <v>0</v>
      </c>
      <c r="M934" s="286">
        <v>0</v>
      </c>
      <c r="N934" s="287">
        <f>tabItens[[#This Row],[VALOR UNIT.]] * tabItens[[#This Row],[LC]]</f>
        <v>0</v>
      </c>
      <c r="O934" s="344"/>
      <c r="P934" s="289"/>
      <c r="Q934" s="345"/>
      <c r="R934" s="343"/>
      <c r="S934" s="346"/>
      <c r="T934" s="292">
        <f>ROUNDDOWN(IFERROR(tabItens[[#This Row],[ATA DT.VALID.]] - $D$1,0) / 30,0)</f>
        <v>-1507</v>
      </c>
      <c r="U934" s="277" t="s">
        <v>1533</v>
      </c>
      <c r="V934" s="293">
        <v>1</v>
      </c>
      <c r="W934" s="294" t="s">
        <v>2109</v>
      </c>
      <c r="X934" s="295">
        <v>54</v>
      </c>
      <c r="Y934" s="296">
        <v>4</v>
      </c>
      <c r="Z934" s="297"/>
      <c r="AA934" s="298"/>
      <c r="AB934" s="299"/>
      <c r="AC934" s="299"/>
      <c r="AD934" s="298"/>
      <c r="AE934" s="299"/>
      <c r="AF934" s="292"/>
      <c r="AG934" s="300" t="s">
        <v>904</v>
      </c>
      <c r="AH934" s="301"/>
      <c r="AI934" s="292">
        <v>0</v>
      </c>
      <c r="AJ934" s="301">
        <v>43819</v>
      </c>
      <c r="AK934" s="301">
        <v>43572</v>
      </c>
      <c r="AL934" s="301">
        <v>43780</v>
      </c>
      <c r="AM934" s="346"/>
      <c r="AN934" s="339"/>
      <c r="AO934" s="302" t="str">
        <f>_xlfn.IFNA(IF(VLOOKUP(tabItens[[#This Row],[CÓDIGO]],tabExcluirDoEstoque[#Data],1,FALSE),"sim",""),"")</f>
        <v>sim</v>
      </c>
      <c r="AP934" s="303" t="str">
        <f ca="1">IF(OR(ISBLANK(tabItens[[#This Row],[ATA DT.VALID.]]),tabItens[[#This Row],[ATA DT.VALID.]]="",tabItens[[#This Row],[ATA DT.VALID.]]=" "),"",IF(TYPE(tabItens[[#This Row],[ATA DT.VALID.]])=1,ROUNDUP((tabItens[[#This Row],[ATA DT.VALID.]]-TODAY())/7,0),""))</f>
        <v/>
      </c>
      <c r="AQ934" s="304"/>
      <c r="AR934" s="305" t="str">
        <f>IF(ISBLANK(tabItens[[#This Row],[CÓDIGO]]),"",IFERROR(VLOOKUP(tabItens[[#This Row],[CÓDIGO]],Consumo!$C$3:$AC$862,26,FALSE),0))</f>
        <v>09.2023</v>
      </c>
      <c r="AS934" s="306">
        <f>SUMIF(Consumo!$C$3:$C$862,tabItens[[#This Row],[CÓDIGO]],Consumo!$N$3:$N$862) + SUMIF(Consumo!$C$3:$C$862,tabItens[[#This Row],[CÓDIGO]],Consumo!$O$3:$O$862) + SUMIF(Consumo!$C$3:$C$862,tabItens[[#This Row],[CÓDIGO]],Consumo!$P$3:$P$862) + SUMIF(Consumo!$C$3:$C$862,tabItens[[#This Row],[CÓDIGO]],Consumo!$Q$3:$Q$862)</f>
        <v>6</v>
      </c>
      <c r="AT934" s="306">
        <f>SUMIF(Consumo!$C$3:$C$862,tabItens[[#This Row],[CÓDIGO]],Consumo!$Z$3:$Z$862)</f>
        <v>9</v>
      </c>
      <c r="AU934" s="307">
        <f>SUMIF(Consumo!$C$3:$C$862,tabItens[[#This Row],[CÓDIGO]],Consumo!$AA$3:$AA$862)</f>
        <v>6</v>
      </c>
      <c r="AV934" s="308">
        <f>SUMIF(Consumo!$C$3:$C$862,tabItens[[#This Row],[CÓDIGO]],Consumo!$Y$3:$Y$862)</f>
        <v>0.58333333333333337</v>
      </c>
      <c r="AW934" s="281">
        <f>tabItens[[#This Row],[QTDE ATUAL]] + tabItens[[#This Row],[RC QTDE]] + tabItens[[#This Row],[AF SALDO]] + tabItens[[#This Row],[Recentes]]</f>
        <v>0</v>
      </c>
      <c r="AX934" s="309">
        <v>0</v>
      </c>
      <c r="AY934" s="309">
        <v>4</v>
      </c>
      <c r="AZ934" s="309">
        <f>IF(ISBLANK(tabItens[[#This Row],[CÓDIGO]]),"",tabItens[[#This Row],[PontoMês]] * (AZ$2+tabItens[[#This Row],[PontoQtM]]))</f>
        <v>0</v>
      </c>
      <c r="BA934" s="308">
        <f>tabItens[[#This Row],[PontoPed]] - tabItens[[#This Row],[Saldo]] + (1/10)</f>
        <v>0.1</v>
      </c>
      <c r="BB934" s="308">
        <f xml:space="preserve"> tabItens[[#This Row],[PontoMês]] * BB$2 - tabItens[[#This Row],[QTDE ATUAL]] - (1/10)</f>
        <v>-0.1</v>
      </c>
      <c r="BC934" s="310">
        <f>IF( tabItens[[#This Row],[PontoPed]]&gt;0, IF(tabItens[[#This Row],[PontoPed]]&lt;1, 1, IF( tabItens[[#This Row],[Saldo]]&gt;tabItens[[#This Row],[PontoPed]], 0, (tabItens[[#This Row],[PontoPed]]-tabItens[[#This Row],[Saldo]])/tabItens[[#This Row],[PontoPed]] ) ), 0 )</f>
        <v>0</v>
      </c>
      <c r="BD934" s="311">
        <f>ROUNDDOWN(IF( OR( AND(tabItens[[#This Row],[PontoPed]]&lt;tabItens[[#This Row],[Saldo]],tabItens[[#This Row],[Saldo]]&gt;0), tabItens[[#This Row],[PontoPed]]=0), 99, IF(AND(tabItens[[#This Row],[Saldo]]=0,tabItens[[#This Row],[PontoPed]]&gt;0), 0, (1-tabItens[[#This Row],[PctAb]])*10 ) ),0)</f>
        <v>99</v>
      </c>
      <c r="BE934" s="312">
        <f>MAX(ROUNDDOWN( IF(tabItens[[#This Row],[Abaixo]] &gt; 0,   tabItens[[#This Row],[Abaixo]] + (tabItens[[#This Row],[PontoMês]] * IF( OR( ISBLANK(tabItens[[#This Row],[ATA Nº/ANO]]), tabItens[[#This Row],[ATA Nº/ANO]] = ""),BE$2,BE$1)),0),0),0)</f>
        <v>0</v>
      </c>
      <c r="BF93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4" s="313">
        <f>SUMIF(Consumo!$C$3:$C$862,tabItens[[#This Row],[CÓDIGO]],Consumo!$E$3:$E$862)</f>
        <v>2</v>
      </c>
      <c r="BH934" s="314">
        <f>IF(AND(tabItens[[#This Row],[Pend]] &gt; 0,tabItens[[#This Row],[Consumo]] &lt;&gt; 0), tabItens[[#This Row],[Pend]] / tabItens[[#This Row],[Consumo]], 0 )</f>
        <v>0.22222222222222221</v>
      </c>
      <c r="BI934" s="313"/>
      <c r="BJ934" s="313"/>
      <c r="BK934" s="315" t="s">
        <v>907</v>
      </c>
    </row>
    <row r="935" spans="1:63" x14ac:dyDescent="0.3">
      <c r="A935" s="336">
        <v>136842</v>
      </c>
      <c r="B935" s="277" t="s">
        <v>883</v>
      </c>
      <c r="C935" s="337" t="s">
        <v>437</v>
      </c>
      <c r="D935" s="338">
        <v>21.3</v>
      </c>
      <c r="E935" s="339"/>
      <c r="F935" s="339"/>
      <c r="G935" s="339" t="s">
        <v>892</v>
      </c>
      <c r="H935" s="281">
        <v>0</v>
      </c>
      <c r="I935" s="340">
        <v>103003</v>
      </c>
      <c r="J935" s="341">
        <v>21.3</v>
      </c>
      <c r="K935" s="342">
        <v>6</v>
      </c>
      <c r="L935" s="285">
        <f>IF(tabItens[[#This Row],[Média]] &gt; 0, tabItens[[#This Row],[QTDE ATUAL]] / tabItens[[#This Row],[Média]],999.9)</f>
        <v>0</v>
      </c>
      <c r="M935" s="286">
        <v>0</v>
      </c>
      <c r="N935" s="287">
        <f>tabItens[[#This Row],[VALOR UNIT.]] * tabItens[[#This Row],[LC]]</f>
        <v>0</v>
      </c>
      <c r="O935" s="344"/>
      <c r="P935" s="289"/>
      <c r="Q935" s="345"/>
      <c r="R935" s="343"/>
      <c r="S935" s="346"/>
      <c r="T935" s="292">
        <f>ROUNDDOWN(IFERROR(tabItens[[#This Row],[ATA DT.VALID.]] - $D$1,0) / 30,0)</f>
        <v>-1507</v>
      </c>
      <c r="U935" s="277" t="s">
        <v>1533</v>
      </c>
      <c r="V935" s="293">
        <v>1</v>
      </c>
      <c r="W935" s="294" t="s">
        <v>2109</v>
      </c>
      <c r="X935" s="295">
        <v>54</v>
      </c>
      <c r="Y935" s="296">
        <v>4</v>
      </c>
      <c r="Z935" s="297"/>
      <c r="AA935" s="298"/>
      <c r="AB935" s="299"/>
      <c r="AC935" s="299"/>
      <c r="AD935" s="298"/>
      <c r="AE935" s="299"/>
      <c r="AF935" s="292"/>
      <c r="AG935" s="300" t="s">
        <v>904</v>
      </c>
      <c r="AH935" s="301"/>
      <c r="AI935" s="292">
        <v>0</v>
      </c>
      <c r="AJ935" s="301">
        <v>43819</v>
      </c>
      <c r="AK935" s="301">
        <v>43572</v>
      </c>
      <c r="AL935" s="301">
        <v>43780</v>
      </c>
      <c r="AM935" s="346"/>
      <c r="AN935" s="339"/>
      <c r="AO935" s="302" t="str">
        <f>_xlfn.IFNA(IF(VLOOKUP(tabItens[[#This Row],[CÓDIGO]],tabExcluirDoEstoque[#Data],1,FALSE),"sim",""),"")</f>
        <v>sim</v>
      </c>
      <c r="AP935" s="303" t="str">
        <f ca="1">IF(OR(ISBLANK(tabItens[[#This Row],[ATA DT.VALID.]]),tabItens[[#This Row],[ATA DT.VALID.]]="",tabItens[[#This Row],[ATA DT.VALID.]]=" "),"",IF(TYPE(tabItens[[#This Row],[ATA DT.VALID.]])=1,ROUNDUP((tabItens[[#This Row],[ATA DT.VALID.]]-TODAY())/7,0),""))</f>
        <v/>
      </c>
      <c r="AQ935" s="304"/>
      <c r="AR935" s="305" t="str">
        <f>IF(ISBLANK(tabItens[[#This Row],[CÓDIGO]]),"",IFERROR(VLOOKUP(tabItens[[#This Row],[CÓDIGO]],Consumo!$C$3:$AC$862,26,FALSE),0))</f>
        <v>09.2023</v>
      </c>
      <c r="AS935" s="306">
        <f>SUMIF(Consumo!$C$3:$C$862,tabItens[[#This Row],[CÓDIGO]],Consumo!$N$3:$N$862) + SUMIF(Consumo!$C$3:$C$862,tabItens[[#This Row],[CÓDIGO]],Consumo!$O$3:$O$862) + SUMIF(Consumo!$C$3:$C$862,tabItens[[#This Row],[CÓDIGO]],Consumo!$P$3:$P$862) + SUMIF(Consumo!$C$3:$C$862,tabItens[[#This Row],[CÓDIGO]],Consumo!$Q$3:$Q$862)</f>
        <v>5</v>
      </c>
      <c r="AT935" s="306">
        <f>SUMIF(Consumo!$C$3:$C$862,tabItens[[#This Row],[CÓDIGO]],Consumo!$Z$3:$Z$862)</f>
        <v>6</v>
      </c>
      <c r="AU935" s="307">
        <f>SUMIF(Consumo!$C$3:$C$862,tabItens[[#This Row],[CÓDIGO]],Consumo!$AA$3:$AA$862)</f>
        <v>5</v>
      </c>
      <c r="AV935" s="308">
        <f>SUMIF(Consumo!$C$3:$C$862,tabItens[[#This Row],[CÓDIGO]],Consumo!$Y$3:$Y$862)</f>
        <v>0.33333333333333331</v>
      </c>
      <c r="AW935" s="281">
        <f>tabItens[[#This Row],[QTDE ATUAL]] + tabItens[[#This Row],[RC QTDE]] + tabItens[[#This Row],[AF SALDO]] + tabItens[[#This Row],[Recentes]]</f>
        <v>0</v>
      </c>
      <c r="AX935" s="309">
        <v>0</v>
      </c>
      <c r="AY935" s="309">
        <v>4</v>
      </c>
      <c r="AZ935" s="309">
        <f>IF(ISBLANK(tabItens[[#This Row],[CÓDIGO]]),"",tabItens[[#This Row],[PontoMês]] * (AZ$2+tabItens[[#This Row],[PontoQtM]]))</f>
        <v>0</v>
      </c>
      <c r="BA935" s="308">
        <f>tabItens[[#This Row],[PontoPed]] - tabItens[[#This Row],[Saldo]] + (1/10)</f>
        <v>0.1</v>
      </c>
      <c r="BB935" s="308">
        <f xml:space="preserve"> tabItens[[#This Row],[PontoMês]] * BB$2 - tabItens[[#This Row],[QTDE ATUAL]] - (1/10)</f>
        <v>-0.1</v>
      </c>
      <c r="BC935" s="310">
        <f>IF( tabItens[[#This Row],[PontoPed]]&gt;0, IF(tabItens[[#This Row],[PontoPed]]&lt;1, 1, IF( tabItens[[#This Row],[Saldo]]&gt;tabItens[[#This Row],[PontoPed]], 0, (tabItens[[#This Row],[PontoPed]]-tabItens[[#This Row],[Saldo]])/tabItens[[#This Row],[PontoPed]] ) ), 0 )</f>
        <v>0</v>
      </c>
      <c r="BD935" s="311">
        <f>ROUNDDOWN(IF( OR( AND(tabItens[[#This Row],[PontoPed]]&lt;tabItens[[#This Row],[Saldo]],tabItens[[#This Row],[Saldo]]&gt;0), tabItens[[#This Row],[PontoPed]]=0), 99, IF(AND(tabItens[[#This Row],[Saldo]]=0,tabItens[[#This Row],[PontoPed]]&gt;0), 0, (1-tabItens[[#This Row],[PctAb]])*10 ) ),0)</f>
        <v>99</v>
      </c>
      <c r="BE935" s="312">
        <f>MAX(ROUNDDOWN( IF(tabItens[[#This Row],[Abaixo]] &gt; 0,   tabItens[[#This Row],[Abaixo]] + (tabItens[[#This Row],[PontoMês]] * IF( OR( ISBLANK(tabItens[[#This Row],[ATA Nº/ANO]]), tabItens[[#This Row],[ATA Nº/ANO]] = ""),BE$2,BE$1)),0),0),0)</f>
        <v>0</v>
      </c>
      <c r="BF93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5" s="313">
        <f>SUMIF(Consumo!$C$3:$C$862,tabItens[[#This Row],[CÓDIGO]],Consumo!$E$3:$E$862)</f>
        <v>0</v>
      </c>
      <c r="BH935" s="314">
        <f>IF(AND(tabItens[[#This Row],[Pend]] &gt; 0,tabItens[[#This Row],[Consumo]] &lt;&gt; 0), tabItens[[#This Row],[Pend]] / tabItens[[#This Row],[Consumo]], 0 )</f>
        <v>0</v>
      </c>
      <c r="BI935" s="313"/>
      <c r="BJ935" s="313"/>
      <c r="BK935" s="315" t="s">
        <v>907</v>
      </c>
    </row>
    <row r="936" spans="1:63" x14ac:dyDescent="0.3">
      <c r="A936" s="336">
        <v>136843</v>
      </c>
      <c r="B936" s="277" t="s">
        <v>884</v>
      </c>
      <c r="C936" s="337" t="s">
        <v>437</v>
      </c>
      <c r="D936" s="338">
        <v>56.6</v>
      </c>
      <c r="E936" s="339"/>
      <c r="F936" s="339"/>
      <c r="G936" s="339" t="s">
        <v>892</v>
      </c>
      <c r="H936" s="281">
        <v>4</v>
      </c>
      <c r="I936" s="340">
        <v>103003</v>
      </c>
      <c r="J936" s="341">
        <v>56.6</v>
      </c>
      <c r="K936" s="342">
        <v>3</v>
      </c>
      <c r="L936" s="285">
        <f>IF(tabItens[[#This Row],[Média]] &gt; 0, tabItens[[#This Row],[QTDE ATUAL]] / tabItens[[#This Row],[Média]],999.9)</f>
        <v>48</v>
      </c>
      <c r="M936" s="286">
        <v>0</v>
      </c>
      <c r="N936" s="287">
        <f>tabItens[[#This Row],[VALOR UNIT.]] * tabItens[[#This Row],[LC]]</f>
        <v>0</v>
      </c>
      <c r="O936" s="344"/>
      <c r="P936" s="289"/>
      <c r="Q936" s="345"/>
      <c r="R936" s="343"/>
      <c r="S936" s="346"/>
      <c r="T936" s="292">
        <f>ROUNDDOWN(IFERROR(tabItens[[#This Row],[ATA DT.VALID.]] - $D$1,0) / 30,0)</f>
        <v>-1507</v>
      </c>
      <c r="U936" s="277" t="s">
        <v>1533</v>
      </c>
      <c r="V936" s="293">
        <v>1</v>
      </c>
      <c r="W936" s="294" t="s">
        <v>2109</v>
      </c>
      <c r="X936" s="295">
        <v>54</v>
      </c>
      <c r="Y936" s="296">
        <v>4</v>
      </c>
      <c r="Z936" s="297"/>
      <c r="AA936" s="298"/>
      <c r="AB936" s="299"/>
      <c r="AC936" s="299"/>
      <c r="AD936" s="298"/>
      <c r="AE936" s="299"/>
      <c r="AF936" s="292"/>
      <c r="AG936" s="300" t="s">
        <v>904</v>
      </c>
      <c r="AH936" s="301"/>
      <c r="AI936" s="292">
        <v>0</v>
      </c>
      <c r="AJ936" s="301">
        <v>43819</v>
      </c>
      <c r="AK936" s="301">
        <v>43572</v>
      </c>
      <c r="AL936" s="301">
        <v>44461</v>
      </c>
      <c r="AM936" s="346"/>
      <c r="AN936" s="339"/>
      <c r="AO936" s="302" t="str">
        <f>_xlfn.IFNA(IF(VLOOKUP(tabItens[[#This Row],[CÓDIGO]],tabExcluirDoEstoque[#Data],1,FALSE),"sim",""),"")</f>
        <v>sim</v>
      </c>
      <c r="AP936" s="303" t="str">
        <f ca="1">IF(OR(ISBLANK(tabItens[[#This Row],[ATA DT.VALID.]]),tabItens[[#This Row],[ATA DT.VALID.]]="",tabItens[[#This Row],[ATA DT.VALID.]]=" "),"",IF(TYPE(tabItens[[#This Row],[ATA DT.VALID.]])=1,ROUNDUP((tabItens[[#This Row],[ATA DT.VALID.]]-TODAY())/7,0),""))</f>
        <v/>
      </c>
      <c r="AQ936" s="304"/>
      <c r="AR936" s="305" t="str">
        <f>IF(ISBLANK(tabItens[[#This Row],[CÓDIGO]]),"",IFERROR(VLOOKUP(tabItens[[#This Row],[CÓDIGO]],Consumo!$C$3:$AC$862,26,FALSE),0))</f>
        <v>09.2023</v>
      </c>
      <c r="AS936" s="306">
        <f>SUMIF(Consumo!$C$3:$C$862,tabItens[[#This Row],[CÓDIGO]],Consumo!$N$3:$N$862) + SUMIF(Consumo!$C$3:$C$862,tabItens[[#This Row],[CÓDIGO]],Consumo!$O$3:$O$862) + SUMIF(Consumo!$C$3:$C$862,tabItens[[#This Row],[CÓDIGO]],Consumo!$P$3:$P$862) + SUMIF(Consumo!$C$3:$C$862,tabItens[[#This Row],[CÓDIGO]],Consumo!$Q$3:$Q$862)</f>
        <v>3</v>
      </c>
      <c r="AT936" s="306">
        <f>SUMIF(Consumo!$C$3:$C$862,tabItens[[#This Row],[CÓDIGO]],Consumo!$Z$3:$Z$862)</f>
        <v>3</v>
      </c>
      <c r="AU936" s="307">
        <f>SUMIF(Consumo!$C$3:$C$862,tabItens[[#This Row],[CÓDIGO]],Consumo!$AA$3:$AA$862)</f>
        <v>3</v>
      </c>
      <c r="AV936" s="308">
        <f>SUMIF(Consumo!$C$3:$C$862,tabItens[[#This Row],[CÓDIGO]],Consumo!$Y$3:$Y$862)</f>
        <v>8.3333333333333329E-2</v>
      </c>
      <c r="AW936" s="281">
        <f>tabItens[[#This Row],[QTDE ATUAL]] + tabItens[[#This Row],[RC QTDE]] + tabItens[[#This Row],[AF SALDO]] + tabItens[[#This Row],[Recentes]]</f>
        <v>4</v>
      </c>
      <c r="AX936" s="309">
        <v>0</v>
      </c>
      <c r="AY936" s="309">
        <v>4</v>
      </c>
      <c r="AZ936" s="309">
        <f>IF(ISBLANK(tabItens[[#This Row],[CÓDIGO]]),"",tabItens[[#This Row],[PontoMês]] * (AZ$2+tabItens[[#This Row],[PontoQtM]]))</f>
        <v>0</v>
      </c>
      <c r="BA936" s="308">
        <f>tabItens[[#This Row],[PontoPed]] - tabItens[[#This Row],[Saldo]] + (1/10)</f>
        <v>-3.9</v>
      </c>
      <c r="BB936" s="308">
        <f xml:space="preserve"> tabItens[[#This Row],[PontoMês]] * BB$2 - tabItens[[#This Row],[QTDE ATUAL]] - (1/10)</f>
        <v>-4.0999999999999996</v>
      </c>
      <c r="BC936" s="310">
        <f>IF( tabItens[[#This Row],[PontoPed]]&gt;0, IF(tabItens[[#This Row],[PontoPed]]&lt;1, 1, IF( tabItens[[#This Row],[Saldo]]&gt;tabItens[[#This Row],[PontoPed]], 0, (tabItens[[#This Row],[PontoPed]]-tabItens[[#This Row],[Saldo]])/tabItens[[#This Row],[PontoPed]] ) ), 0 )</f>
        <v>0</v>
      </c>
      <c r="BD936" s="311">
        <f>ROUNDDOWN(IF( OR( AND(tabItens[[#This Row],[PontoPed]]&lt;tabItens[[#This Row],[Saldo]],tabItens[[#This Row],[Saldo]]&gt;0), tabItens[[#This Row],[PontoPed]]=0), 99, IF(AND(tabItens[[#This Row],[Saldo]]=0,tabItens[[#This Row],[PontoPed]]&gt;0), 0, (1-tabItens[[#This Row],[PctAb]])*10 ) ),0)</f>
        <v>99</v>
      </c>
      <c r="BE936" s="312">
        <f>MAX(ROUNDDOWN( IF(tabItens[[#This Row],[Abaixo]] &gt; 0,   tabItens[[#This Row],[Abaixo]] + (tabItens[[#This Row],[PontoMês]] * IF( OR( ISBLANK(tabItens[[#This Row],[ATA Nº/ANO]]), tabItens[[#This Row],[ATA Nº/ANO]] = ""),BE$2,BE$1)),0),0),0)</f>
        <v>0</v>
      </c>
      <c r="BF93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6" s="313">
        <f>SUMIF(Consumo!$C$3:$C$862,tabItens[[#This Row],[CÓDIGO]],Consumo!$E$3:$E$862)</f>
        <v>0</v>
      </c>
      <c r="BH936" s="314">
        <f>IF(AND(tabItens[[#This Row],[Pend]] &gt; 0,tabItens[[#This Row],[Consumo]] &lt;&gt; 0), tabItens[[#This Row],[Pend]] / tabItens[[#This Row],[Consumo]], 0 )</f>
        <v>0</v>
      </c>
      <c r="BI936" s="313"/>
      <c r="BJ936" s="313"/>
      <c r="BK936" s="315" t="s">
        <v>907</v>
      </c>
    </row>
    <row r="937" spans="1:63" x14ac:dyDescent="0.3">
      <c r="A937" s="336">
        <v>38648</v>
      </c>
      <c r="B937" s="277" t="s">
        <v>445</v>
      </c>
      <c r="C937" s="337" t="s">
        <v>273</v>
      </c>
      <c r="D937" s="338">
        <v>5.33</v>
      </c>
      <c r="E937" s="339"/>
      <c r="F937" s="339"/>
      <c r="G937" s="339" t="s">
        <v>892</v>
      </c>
      <c r="H937" s="281">
        <v>308</v>
      </c>
      <c r="I937" s="340">
        <v>103003</v>
      </c>
      <c r="J937" s="341">
        <v>5.33</v>
      </c>
      <c r="K937" s="342"/>
      <c r="L937" s="285">
        <f>IF(tabItens[[#This Row],[Média]] &gt; 0, tabItens[[#This Row],[QTDE ATUAL]] / tabItens[[#This Row],[Média]],999.9)</f>
        <v>999.9</v>
      </c>
      <c r="M937" s="286">
        <v>0</v>
      </c>
      <c r="N937" s="287">
        <f>tabItens[[#This Row],[VALOR UNIT.]] * tabItens[[#This Row],[LC]]</f>
        <v>0</v>
      </c>
      <c r="O937" s="344"/>
      <c r="P937" s="289"/>
      <c r="Q937" s="345"/>
      <c r="R937" s="343"/>
      <c r="S937" s="346"/>
      <c r="T937" s="292">
        <f>ROUNDDOWN(IFERROR(tabItens[[#This Row],[ATA DT.VALID.]] - $D$1,0) / 30,0)</f>
        <v>-1507</v>
      </c>
      <c r="U937" s="277" t="s">
        <v>1312</v>
      </c>
      <c r="V937" s="293">
        <v>1</v>
      </c>
      <c r="W937" s="294" t="s">
        <v>2103</v>
      </c>
      <c r="X937" s="295">
        <v>59</v>
      </c>
      <c r="Y937" s="296">
        <v>18</v>
      </c>
      <c r="Z937" s="297"/>
      <c r="AA937" s="298"/>
      <c r="AB937" s="299"/>
      <c r="AC937" s="299"/>
      <c r="AD937" s="298"/>
      <c r="AE937" s="299"/>
      <c r="AF937" s="292"/>
      <c r="AG937" s="300" t="s">
        <v>904</v>
      </c>
      <c r="AH937" s="301"/>
      <c r="AI937" s="292">
        <v>0</v>
      </c>
      <c r="AJ937" s="301">
        <v>44034</v>
      </c>
      <c r="AK937" s="301" t="s">
        <v>892</v>
      </c>
      <c r="AL937" s="301">
        <v>44027</v>
      </c>
      <c r="AM937" s="346"/>
      <c r="AN937" s="339"/>
      <c r="AO937" s="302" t="str">
        <f>_xlfn.IFNA(IF(VLOOKUP(tabItens[[#This Row],[CÓDIGO]],tabExcluirDoEstoque[#Data],1,FALSE),"sim",""),"")</f>
        <v>sim</v>
      </c>
      <c r="AP937" s="303" t="str">
        <f ca="1">IF(OR(ISBLANK(tabItens[[#This Row],[ATA DT.VALID.]]),tabItens[[#This Row],[ATA DT.VALID.]]="",tabItens[[#This Row],[ATA DT.VALID.]]=" "),"",IF(TYPE(tabItens[[#This Row],[ATA DT.VALID.]])=1,ROUNDUP((tabItens[[#This Row],[ATA DT.VALID.]]-TODAY())/7,0),""))</f>
        <v/>
      </c>
      <c r="AQ937" s="304"/>
      <c r="AR937" s="305">
        <f>IF(ISBLANK(tabItens[[#This Row],[CÓDIGO]]),"",IFERROR(VLOOKUP(tabItens[[#This Row],[CÓDIGO]],Consumo!$C$3:$AC$862,26,FALSE),0))</f>
        <v>0</v>
      </c>
      <c r="AS937" s="306">
        <f>SUMIF(Consumo!$C$3:$C$862,tabItens[[#This Row],[CÓDIGO]],Consumo!$N$3:$N$862) + SUMIF(Consumo!$C$3:$C$862,tabItens[[#This Row],[CÓDIGO]],Consumo!$O$3:$O$862) + SUMIF(Consumo!$C$3:$C$862,tabItens[[#This Row],[CÓDIGO]],Consumo!$P$3:$P$862) + SUMIF(Consumo!$C$3:$C$862,tabItens[[#This Row],[CÓDIGO]],Consumo!$Q$3:$Q$862)</f>
        <v>0</v>
      </c>
      <c r="AT937" s="306">
        <f>SUMIF(Consumo!$C$3:$C$862,tabItens[[#This Row],[CÓDIGO]],Consumo!$Z$3:$Z$862)</f>
        <v>0</v>
      </c>
      <c r="AU937" s="307">
        <f>SUMIF(Consumo!$C$3:$C$862,tabItens[[#This Row],[CÓDIGO]],Consumo!$AA$3:$AA$862)</f>
        <v>0</v>
      </c>
      <c r="AV937" s="308">
        <f>SUMIF(Consumo!$C$3:$C$862,tabItens[[#This Row],[CÓDIGO]],Consumo!$Y$3:$Y$862)</f>
        <v>0</v>
      </c>
      <c r="AW937" s="281">
        <f>tabItens[[#This Row],[QTDE ATUAL]] + tabItens[[#This Row],[RC QTDE]] + tabItens[[#This Row],[AF SALDO]] + tabItens[[#This Row],[Recentes]]</f>
        <v>308</v>
      </c>
      <c r="AX937" s="309">
        <v>17</v>
      </c>
      <c r="AY937" s="309">
        <v>4</v>
      </c>
      <c r="AZ937" s="309">
        <f>IF(ISBLANK(tabItens[[#This Row],[CÓDIGO]]),"",tabItens[[#This Row],[PontoMês]] * (AZ$2+tabItens[[#This Row],[PontoQtM]]))</f>
        <v>68</v>
      </c>
      <c r="BA937" s="308">
        <f>tabItens[[#This Row],[PontoPed]] - tabItens[[#This Row],[Saldo]] + (1/10)</f>
        <v>-239.9</v>
      </c>
      <c r="BB937" s="308">
        <f xml:space="preserve"> tabItens[[#This Row],[PontoMês]] * BB$2 - tabItens[[#This Row],[QTDE ATUAL]] - (1/10)</f>
        <v>-291.10000000000002</v>
      </c>
      <c r="BC937" s="310">
        <f>IF( tabItens[[#This Row],[PontoPed]]&gt;0, IF(tabItens[[#This Row],[PontoPed]]&lt;1, 1, IF( tabItens[[#This Row],[Saldo]]&gt;tabItens[[#This Row],[PontoPed]], 0, (tabItens[[#This Row],[PontoPed]]-tabItens[[#This Row],[Saldo]])/tabItens[[#This Row],[PontoPed]] ) ), 0 )</f>
        <v>0</v>
      </c>
      <c r="BD937" s="311">
        <f>ROUNDDOWN(IF( OR( AND(tabItens[[#This Row],[PontoPed]]&lt;tabItens[[#This Row],[Saldo]],tabItens[[#This Row],[Saldo]]&gt;0), tabItens[[#This Row],[PontoPed]]=0), 99, IF(AND(tabItens[[#This Row],[Saldo]]=0,tabItens[[#This Row],[PontoPed]]&gt;0), 0, (1-tabItens[[#This Row],[PctAb]])*10 ) ),0)</f>
        <v>99</v>
      </c>
      <c r="BE937" s="312">
        <f>MAX(ROUNDDOWN( IF(tabItens[[#This Row],[Abaixo]] &gt; 0,   tabItens[[#This Row],[Abaixo]] + (tabItens[[#This Row],[PontoMês]] * IF( OR( ISBLANK(tabItens[[#This Row],[ATA Nº/ANO]]), tabItens[[#This Row],[ATA Nº/ANO]] = ""),BE$2,BE$1)),0),0),0)</f>
        <v>0</v>
      </c>
      <c r="BF937"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7" s="313">
        <f>SUMIF(Consumo!$C$3:$C$862,tabItens[[#This Row],[CÓDIGO]],Consumo!$E$3:$E$862)</f>
        <v>0</v>
      </c>
      <c r="BH937" s="314">
        <f>IF(AND(tabItens[[#This Row],[Pend]] &gt; 0,tabItens[[#This Row],[Consumo]] &lt;&gt; 0), tabItens[[#This Row],[Pend]] / tabItens[[#This Row],[Consumo]], 0 )</f>
        <v>0</v>
      </c>
      <c r="BI937" s="313"/>
      <c r="BJ937" s="313"/>
      <c r="BK937" s="315" t="s">
        <v>907</v>
      </c>
    </row>
    <row r="938" spans="1:63" x14ac:dyDescent="0.3">
      <c r="A938" s="336">
        <v>119087</v>
      </c>
      <c r="B938" s="277" t="s">
        <v>742</v>
      </c>
      <c r="C938" s="337" t="s">
        <v>264</v>
      </c>
      <c r="D938" s="338">
        <v>5.48</v>
      </c>
      <c r="E938" s="339"/>
      <c r="F938" s="339"/>
      <c r="G938" s="339" t="s">
        <v>892</v>
      </c>
      <c r="H938" s="281">
        <v>255</v>
      </c>
      <c r="I938" s="340">
        <v>103003</v>
      </c>
      <c r="J938" s="341">
        <v>5.48</v>
      </c>
      <c r="K938" s="342">
        <v>30</v>
      </c>
      <c r="L938" s="285">
        <f>IF(tabItens[[#This Row],[Média]] &gt; 0, tabItens[[#This Row],[QTDE ATUAL]] / tabItens[[#This Row],[Média]],999.9)</f>
        <v>161.05263157894737</v>
      </c>
      <c r="M938" s="286">
        <v>0</v>
      </c>
      <c r="N938" s="287">
        <f>tabItens[[#This Row],[VALOR UNIT.]] * tabItens[[#This Row],[LC]]</f>
        <v>0</v>
      </c>
      <c r="O938" s="344"/>
      <c r="P938" s="289"/>
      <c r="Q938" s="345"/>
      <c r="R938" s="343"/>
      <c r="S938" s="346"/>
      <c r="T938" s="292">
        <f>ROUNDDOWN(IFERROR(tabItens[[#This Row],[ATA DT.VALID.]] - $D$1,0) / 30,0)</f>
        <v>-1507</v>
      </c>
      <c r="U938" s="277" t="s">
        <v>1312</v>
      </c>
      <c r="V938" s="293">
        <v>1</v>
      </c>
      <c r="W938" s="294" t="s">
        <v>2103</v>
      </c>
      <c r="X938" s="295">
        <v>59</v>
      </c>
      <c r="Y938" s="296">
        <v>18</v>
      </c>
      <c r="Z938" s="297"/>
      <c r="AA938" s="298"/>
      <c r="AB938" s="299"/>
      <c r="AC938" s="299"/>
      <c r="AD938" s="298"/>
      <c r="AE938" s="299"/>
      <c r="AF938" s="292"/>
      <c r="AG938" s="300" t="s">
        <v>904</v>
      </c>
      <c r="AH938" s="301"/>
      <c r="AI938" s="292">
        <v>18</v>
      </c>
      <c r="AJ938" s="301">
        <v>40842</v>
      </c>
      <c r="AK938" s="301">
        <v>40575</v>
      </c>
      <c r="AL938" s="301">
        <v>40834</v>
      </c>
      <c r="AM938" s="346"/>
      <c r="AN938" s="339"/>
      <c r="AO938" s="302" t="str">
        <f>_xlfn.IFNA(IF(VLOOKUP(tabItens[[#This Row],[CÓDIGO]],tabExcluirDoEstoque[#Data],1,FALSE),"sim",""),"")</f>
        <v>sim</v>
      </c>
      <c r="AP938" s="303" t="str">
        <f ca="1">IF(OR(ISBLANK(tabItens[[#This Row],[ATA DT.VALID.]]),tabItens[[#This Row],[ATA DT.VALID.]]="",tabItens[[#This Row],[ATA DT.VALID.]]=" "),"",IF(TYPE(tabItens[[#This Row],[ATA DT.VALID.]])=1,ROUNDUP((tabItens[[#This Row],[ATA DT.VALID.]]-TODAY())/7,0),""))</f>
        <v/>
      </c>
      <c r="AQ938" s="304"/>
      <c r="AR938" s="305" t="str">
        <f>IF(ISBLANK(tabItens[[#This Row],[CÓDIGO]]),"",IFERROR(VLOOKUP(tabItens[[#This Row],[CÓDIGO]],Consumo!$C$3:$AC$862,26,FALSE),0))</f>
        <v>05.2023</v>
      </c>
      <c r="AS938" s="306">
        <f>SUMIF(Consumo!$C$3:$C$862,tabItens[[#This Row],[CÓDIGO]],Consumo!$N$3:$N$862) + SUMIF(Consumo!$C$3:$C$862,tabItens[[#This Row],[CÓDIGO]],Consumo!$O$3:$O$862) + SUMIF(Consumo!$C$3:$C$862,tabItens[[#This Row],[CÓDIGO]],Consumo!$P$3:$P$862) + SUMIF(Consumo!$C$3:$C$862,tabItens[[#This Row],[CÓDIGO]],Consumo!$Q$3:$Q$862)</f>
        <v>0</v>
      </c>
      <c r="AT938" s="306">
        <f>SUMIF(Consumo!$C$3:$C$862,tabItens[[#This Row],[CÓDIGO]],Consumo!$Z$3:$Z$862)</f>
        <v>30</v>
      </c>
      <c r="AU938" s="307">
        <f>SUMIF(Consumo!$C$3:$C$862,tabItens[[#This Row],[CÓDIGO]],Consumo!$AA$3:$AA$862)</f>
        <v>30</v>
      </c>
      <c r="AV938" s="308">
        <f>SUMIF(Consumo!$C$3:$C$862,tabItens[[#This Row],[CÓDIGO]],Consumo!$Y$3:$Y$862)</f>
        <v>1.5833333333333333</v>
      </c>
      <c r="AW938" s="281">
        <f>tabItens[[#This Row],[QTDE ATUAL]] + tabItens[[#This Row],[RC QTDE]] + tabItens[[#This Row],[AF SALDO]] + tabItens[[#This Row],[Recentes]]</f>
        <v>255</v>
      </c>
      <c r="AX938" s="309">
        <v>1</v>
      </c>
      <c r="AY938" s="309">
        <v>4</v>
      </c>
      <c r="AZ938" s="309">
        <f>IF(ISBLANK(tabItens[[#This Row],[CÓDIGO]]),"",tabItens[[#This Row],[PontoMês]] * (AZ$2+tabItens[[#This Row],[PontoQtM]]))</f>
        <v>4</v>
      </c>
      <c r="BA938" s="308">
        <f>tabItens[[#This Row],[PontoPed]] - tabItens[[#This Row],[Saldo]] + (1/10)</f>
        <v>-250.9</v>
      </c>
      <c r="BB938" s="308">
        <f xml:space="preserve"> tabItens[[#This Row],[PontoMês]] * BB$2 - tabItens[[#This Row],[QTDE ATUAL]] - (1/10)</f>
        <v>-254.1</v>
      </c>
      <c r="BC938" s="310">
        <f>IF( tabItens[[#This Row],[PontoPed]]&gt;0, IF(tabItens[[#This Row],[PontoPed]]&lt;1, 1, IF( tabItens[[#This Row],[Saldo]]&gt;tabItens[[#This Row],[PontoPed]], 0, (tabItens[[#This Row],[PontoPed]]-tabItens[[#This Row],[Saldo]])/tabItens[[#This Row],[PontoPed]] ) ), 0 )</f>
        <v>0</v>
      </c>
      <c r="BD938" s="311">
        <f>ROUNDDOWN(IF( OR( AND(tabItens[[#This Row],[PontoPed]]&lt;tabItens[[#This Row],[Saldo]],tabItens[[#This Row],[Saldo]]&gt;0), tabItens[[#This Row],[PontoPed]]=0), 99, IF(AND(tabItens[[#This Row],[Saldo]]=0,tabItens[[#This Row],[PontoPed]]&gt;0), 0, (1-tabItens[[#This Row],[PctAb]])*10 ) ),0)</f>
        <v>99</v>
      </c>
      <c r="BE938" s="312">
        <f>MAX(ROUNDDOWN( IF(tabItens[[#This Row],[Abaixo]] &gt; 0,   tabItens[[#This Row],[Abaixo]] + (tabItens[[#This Row],[PontoMês]] * IF( OR( ISBLANK(tabItens[[#This Row],[ATA Nº/ANO]]), tabItens[[#This Row],[ATA Nº/ANO]] = ""),BE$2,BE$1)),0),0),0)</f>
        <v>0</v>
      </c>
      <c r="BF938"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8" s="313">
        <f>SUMIF(Consumo!$C$3:$C$862,tabItens[[#This Row],[CÓDIGO]],Consumo!$E$3:$E$862)</f>
        <v>0</v>
      </c>
      <c r="BH938" s="314">
        <f>IF(AND(tabItens[[#This Row],[Pend]] &gt; 0,tabItens[[#This Row],[Consumo]] &lt;&gt; 0), tabItens[[#This Row],[Pend]] / tabItens[[#This Row],[Consumo]], 0 )</f>
        <v>0</v>
      </c>
      <c r="BI938" s="313"/>
      <c r="BJ938" s="313"/>
      <c r="BK938" s="315" t="s">
        <v>907</v>
      </c>
    </row>
    <row r="939" spans="1:63" x14ac:dyDescent="0.3">
      <c r="A939" s="336">
        <v>13021</v>
      </c>
      <c r="B939" s="277" t="s">
        <v>314</v>
      </c>
      <c r="C939" s="337" t="s">
        <v>270</v>
      </c>
      <c r="D939" s="338">
        <v>0.95</v>
      </c>
      <c r="E939" s="339"/>
      <c r="F939" s="339"/>
      <c r="G939" s="339" t="s">
        <v>892</v>
      </c>
      <c r="H939" s="281">
        <v>250</v>
      </c>
      <c r="I939" s="340">
        <v>103003</v>
      </c>
      <c r="J939" s="341">
        <v>1.27</v>
      </c>
      <c r="K939" s="342">
        <v>4</v>
      </c>
      <c r="L939" s="285">
        <f>IF(tabItens[[#This Row],[Média]] &gt; 0, tabItens[[#This Row],[QTDE ATUAL]] / tabItens[[#This Row],[Média]],999.9)</f>
        <v>1500</v>
      </c>
      <c r="M939" s="286">
        <v>0</v>
      </c>
      <c r="N939" s="287">
        <f>tabItens[[#This Row],[VALOR UNIT.]] * tabItens[[#This Row],[LC]]</f>
        <v>0</v>
      </c>
      <c r="O939" s="344"/>
      <c r="P939" s="289"/>
      <c r="Q939" s="345"/>
      <c r="R939" s="343"/>
      <c r="S939" s="346"/>
      <c r="T939" s="292">
        <f>ROUNDDOWN(IFERROR(tabItens[[#This Row],[ATA DT.VALID.]] - $D$1,0) / 30,0)</f>
        <v>-1507</v>
      </c>
      <c r="U939" s="277" t="s">
        <v>1033</v>
      </c>
      <c r="V939" s="293">
        <v>1</v>
      </c>
      <c r="W939" s="294" t="s">
        <v>906</v>
      </c>
      <c r="X939" s="295">
        <v>67</v>
      </c>
      <c r="Y939" s="296">
        <v>6</v>
      </c>
      <c r="Z939" s="297"/>
      <c r="AA939" s="298"/>
      <c r="AB939" s="299"/>
      <c r="AC939" s="299"/>
      <c r="AD939" s="298"/>
      <c r="AE939" s="299"/>
      <c r="AF939" s="292"/>
      <c r="AG939" s="300" t="s">
        <v>904</v>
      </c>
      <c r="AH939" s="301"/>
      <c r="AI939" s="292">
        <v>0</v>
      </c>
      <c r="AJ939" s="301" t="s">
        <v>892</v>
      </c>
      <c r="AK939" s="301" t="s">
        <v>892</v>
      </c>
      <c r="AL939" s="301">
        <v>35536</v>
      </c>
      <c r="AM939" s="346"/>
      <c r="AN939" s="339"/>
      <c r="AO939" s="302" t="str">
        <f>_xlfn.IFNA(IF(VLOOKUP(tabItens[[#This Row],[CÓDIGO]],tabExcluirDoEstoque[#Data],1,FALSE),"sim",""),"")</f>
        <v>sim</v>
      </c>
      <c r="AP939" s="303" t="str">
        <f ca="1">IF(OR(ISBLANK(tabItens[[#This Row],[ATA DT.VALID.]]),tabItens[[#This Row],[ATA DT.VALID.]]="",tabItens[[#This Row],[ATA DT.VALID.]]=" "),"",IF(TYPE(tabItens[[#This Row],[ATA DT.VALID.]])=1,ROUNDUP((tabItens[[#This Row],[ATA DT.VALID.]]-TODAY())/7,0),""))</f>
        <v/>
      </c>
      <c r="AQ939" s="304"/>
      <c r="AR939" s="305" t="str">
        <f>IF(ISBLANK(tabItens[[#This Row],[CÓDIGO]]),"",IFERROR(VLOOKUP(tabItens[[#This Row],[CÓDIGO]],Consumo!$C$3:$AC$862,26,FALSE),0))</f>
        <v>09.2023</v>
      </c>
      <c r="AS939" s="306">
        <f>SUMIF(Consumo!$C$3:$C$862,tabItens[[#This Row],[CÓDIGO]],Consumo!$N$3:$N$862) + SUMIF(Consumo!$C$3:$C$862,tabItens[[#This Row],[CÓDIGO]],Consumo!$O$3:$O$862) + SUMIF(Consumo!$C$3:$C$862,tabItens[[#This Row],[CÓDIGO]],Consumo!$P$3:$P$862) + SUMIF(Consumo!$C$3:$C$862,tabItens[[#This Row],[CÓDIGO]],Consumo!$Q$3:$Q$862)</f>
        <v>4</v>
      </c>
      <c r="AT939" s="306">
        <f>SUMIF(Consumo!$C$3:$C$862,tabItens[[#This Row],[CÓDIGO]],Consumo!$Z$3:$Z$862)</f>
        <v>4</v>
      </c>
      <c r="AU939" s="307">
        <f>SUMIF(Consumo!$C$3:$C$862,tabItens[[#This Row],[CÓDIGO]],Consumo!$AA$3:$AA$862)</f>
        <v>4</v>
      </c>
      <c r="AV939" s="308">
        <f>SUMIF(Consumo!$C$3:$C$862,tabItens[[#This Row],[CÓDIGO]],Consumo!$Y$3:$Y$862)</f>
        <v>0.16666666666666666</v>
      </c>
      <c r="AW939" s="281">
        <f>tabItens[[#This Row],[QTDE ATUAL]] + tabItens[[#This Row],[RC QTDE]] + tabItens[[#This Row],[AF SALDO]] + tabItens[[#This Row],[Recentes]]</f>
        <v>250</v>
      </c>
      <c r="AX939" s="309">
        <v>0</v>
      </c>
      <c r="AY939" s="309">
        <v>4</v>
      </c>
      <c r="AZ939" s="309">
        <f>IF(ISBLANK(tabItens[[#This Row],[CÓDIGO]]),"",tabItens[[#This Row],[PontoMês]] * (AZ$2+tabItens[[#This Row],[PontoQtM]]))</f>
        <v>0</v>
      </c>
      <c r="BA939" s="308">
        <f>tabItens[[#This Row],[PontoPed]] - tabItens[[#This Row],[Saldo]] + (1/10)</f>
        <v>-249.9</v>
      </c>
      <c r="BB939" s="308">
        <f xml:space="preserve"> tabItens[[#This Row],[PontoMês]] * BB$2 - tabItens[[#This Row],[QTDE ATUAL]] - (1/10)</f>
        <v>-250.1</v>
      </c>
      <c r="BC939" s="310">
        <f>IF( tabItens[[#This Row],[PontoPed]]&gt;0, IF(tabItens[[#This Row],[PontoPed]]&lt;1, 1, IF( tabItens[[#This Row],[Saldo]]&gt;tabItens[[#This Row],[PontoPed]], 0, (tabItens[[#This Row],[PontoPed]]-tabItens[[#This Row],[Saldo]])/tabItens[[#This Row],[PontoPed]] ) ), 0 )</f>
        <v>0</v>
      </c>
      <c r="BD939" s="311">
        <f>ROUNDDOWN(IF( OR( AND(tabItens[[#This Row],[PontoPed]]&lt;tabItens[[#This Row],[Saldo]],tabItens[[#This Row],[Saldo]]&gt;0), tabItens[[#This Row],[PontoPed]]=0), 99, IF(AND(tabItens[[#This Row],[Saldo]]=0,tabItens[[#This Row],[PontoPed]]&gt;0), 0, (1-tabItens[[#This Row],[PctAb]])*10 ) ),0)</f>
        <v>99</v>
      </c>
      <c r="BE939" s="312">
        <f>MAX(ROUNDDOWN( IF(tabItens[[#This Row],[Abaixo]] &gt; 0,   tabItens[[#This Row],[Abaixo]] + (tabItens[[#This Row],[PontoMês]] * IF( OR( ISBLANK(tabItens[[#This Row],[ATA Nº/ANO]]), tabItens[[#This Row],[ATA Nº/ANO]] = ""),BE$2,BE$1)),0),0),0)</f>
        <v>0</v>
      </c>
      <c r="BF939"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39" s="313">
        <f>SUMIF(Consumo!$C$3:$C$862,tabItens[[#This Row],[CÓDIGO]],Consumo!$E$3:$E$862)</f>
        <v>0</v>
      </c>
      <c r="BH939" s="314">
        <f>IF(AND(tabItens[[#This Row],[Pend]] &gt; 0,tabItens[[#This Row],[Consumo]] &lt;&gt; 0), tabItens[[#This Row],[Pend]] / tabItens[[#This Row],[Consumo]], 0 )</f>
        <v>0</v>
      </c>
      <c r="BI939" s="313"/>
      <c r="BJ939" s="313"/>
      <c r="BK939" s="315" t="s">
        <v>907</v>
      </c>
    </row>
    <row r="940" spans="1:63" x14ac:dyDescent="0.3">
      <c r="A940" s="276">
        <v>2278</v>
      </c>
      <c r="B940" s="277" t="s">
        <v>260</v>
      </c>
      <c r="C940" s="278" t="s">
        <v>261</v>
      </c>
      <c r="D940" s="279">
        <v>5.01</v>
      </c>
      <c r="E940" s="280"/>
      <c r="F940" s="280"/>
      <c r="G940" s="280" t="s">
        <v>892</v>
      </c>
      <c r="H940" s="281">
        <v>208</v>
      </c>
      <c r="I940" s="282">
        <v>103003</v>
      </c>
      <c r="J940" s="283">
        <v>5.01</v>
      </c>
      <c r="K940" s="284">
        <v>1</v>
      </c>
      <c r="L940" s="285">
        <f>IF(tabItens[[#This Row],[Média]] &gt; 0, tabItens[[#This Row],[QTDE ATUAL]] / tabItens[[#This Row],[Média]],999.9)</f>
        <v>999.9</v>
      </c>
      <c r="M940" s="286">
        <v>0</v>
      </c>
      <c r="N940" s="287">
        <f>tabItens[[#This Row],[VALOR UNIT.]] * tabItens[[#This Row],[LC]]</f>
        <v>0</v>
      </c>
      <c r="O940" s="288"/>
      <c r="P940" s="289"/>
      <c r="Q940" s="290"/>
      <c r="R940" s="287"/>
      <c r="S940" s="291"/>
      <c r="T940" s="292">
        <f>ROUNDDOWN(IFERROR(tabItens[[#This Row],[ATA DT.VALID.]] - $D$1,0) / 30,0)</f>
        <v>-1507</v>
      </c>
      <c r="U940" s="277" t="s">
        <v>933</v>
      </c>
      <c r="V940" s="293">
        <v>1</v>
      </c>
      <c r="W940" s="294" t="s">
        <v>906</v>
      </c>
      <c r="X940" s="295">
        <v>70</v>
      </c>
      <c r="Y940" s="296">
        <v>17</v>
      </c>
      <c r="Z940" s="297"/>
      <c r="AA940" s="298"/>
      <c r="AB940" s="299"/>
      <c r="AC940" s="299"/>
      <c r="AD940" s="298"/>
      <c r="AE940" s="299"/>
      <c r="AF940" s="292"/>
      <c r="AG940" s="300" t="s">
        <v>904</v>
      </c>
      <c r="AH940" s="301"/>
      <c r="AI940" s="292">
        <v>0</v>
      </c>
      <c r="AJ940" s="301">
        <v>44550</v>
      </c>
      <c r="AK940" s="301" t="s">
        <v>892</v>
      </c>
      <c r="AL940" s="301">
        <v>44536</v>
      </c>
      <c r="AM940" s="291"/>
      <c r="AN940" s="280"/>
      <c r="AO940" s="302" t="str">
        <f>_xlfn.IFNA(IF(VLOOKUP(tabItens[[#This Row],[CÓDIGO]],tabExcluirDoEstoque[#Data],1,FALSE),"sim",""),"")</f>
        <v>sim</v>
      </c>
      <c r="AP940" s="303" t="str">
        <f ca="1">IF(OR(ISBLANK(tabItens[[#This Row],[ATA DT.VALID.]]),tabItens[[#This Row],[ATA DT.VALID.]]="",tabItens[[#This Row],[ATA DT.VALID.]]=" "),"",IF(TYPE(tabItens[[#This Row],[ATA DT.VALID.]])=1,ROUNDUP((tabItens[[#This Row],[ATA DT.VALID.]]-TODAY())/7,0),""))</f>
        <v/>
      </c>
      <c r="AQ940" s="304"/>
      <c r="AR940" s="305" t="str">
        <f>IF(ISBLANK(tabItens[[#This Row],[CÓDIGO]]),"",IFERROR(VLOOKUP(tabItens[[#This Row],[CÓDIGO]],Consumo!$C$3:$AC$862,26,FALSE),0))</f>
        <v>10.2022</v>
      </c>
      <c r="AS940" s="306">
        <f>SUMIF(Consumo!$C$3:$C$862,tabItens[[#This Row],[CÓDIGO]],Consumo!$N$3:$N$862) + SUMIF(Consumo!$C$3:$C$862,tabItens[[#This Row],[CÓDIGO]],Consumo!$O$3:$O$862) + SUMIF(Consumo!$C$3:$C$862,tabItens[[#This Row],[CÓDIGO]],Consumo!$P$3:$P$862) + SUMIF(Consumo!$C$3:$C$862,tabItens[[#This Row],[CÓDIGO]],Consumo!$Q$3:$Q$862)</f>
        <v>0</v>
      </c>
      <c r="AT940" s="306">
        <f>SUMIF(Consumo!$C$3:$C$862,tabItens[[#This Row],[CÓDIGO]],Consumo!$Z$3:$Z$862)</f>
        <v>1</v>
      </c>
      <c r="AU940" s="307">
        <f>SUMIF(Consumo!$C$3:$C$862,tabItens[[#This Row],[CÓDIGO]],Consumo!$AA$3:$AA$862)</f>
        <v>1</v>
      </c>
      <c r="AV940" s="308">
        <f>SUMIF(Consumo!$C$3:$C$862,tabItens[[#This Row],[CÓDIGO]],Consumo!$Y$3:$Y$862)</f>
        <v>0</v>
      </c>
      <c r="AW940" s="281">
        <f>tabItens[[#This Row],[QTDE ATUAL]] + tabItens[[#This Row],[RC QTDE]] + tabItens[[#This Row],[AF SALDO]] + tabItens[[#This Row],[Recentes]]</f>
        <v>208</v>
      </c>
      <c r="AX940" s="309">
        <v>1</v>
      </c>
      <c r="AY940" s="309">
        <v>4</v>
      </c>
      <c r="AZ940" s="309">
        <f>IF(ISBLANK(tabItens[[#This Row],[CÓDIGO]]),"",tabItens[[#This Row],[PontoMês]] * (AZ$2+tabItens[[#This Row],[PontoQtM]]))</f>
        <v>4</v>
      </c>
      <c r="BA940" s="308">
        <f>tabItens[[#This Row],[PontoPed]] - tabItens[[#This Row],[Saldo]] + (1/10)</f>
        <v>-203.9</v>
      </c>
      <c r="BB940" s="308">
        <f xml:space="preserve"> tabItens[[#This Row],[PontoMês]] * BB$2 - tabItens[[#This Row],[QTDE ATUAL]] - (1/10)</f>
        <v>-207.1</v>
      </c>
      <c r="BC940" s="310">
        <f>IF( tabItens[[#This Row],[PontoPed]]&gt;0, IF(tabItens[[#This Row],[PontoPed]]&lt;1, 1, IF( tabItens[[#This Row],[Saldo]]&gt;tabItens[[#This Row],[PontoPed]], 0, (tabItens[[#This Row],[PontoPed]]-tabItens[[#This Row],[Saldo]])/tabItens[[#This Row],[PontoPed]] ) ), 0 )</f>
        <v>0</v>
      </c>
      <c r="BD940" s="311">
        <f>ROUNDDOWN(IF( OR( AND(tabItens[[#This Row],[PontoPed]]&lt;tabItens[[#This Row],[Saldo]],tabItens[[#This Row],[Saldo]]&gt;0), tabItens[[#This Row],[PontoPed]]=0), 99, IF(AND(tabItens[[#This Row],[Saldo]]=0,tabItens[[#This Row],[PontoPed]]&gt;0), 0, (1-tabItens[[#This Row],[PctAb]])*10 ) ),0)</f>
        <v>99</v>
      </c>
      <c r="BE940" s="312">
        <f>MAX(ROUNDDOWN( IF(tabItens[[#This Row],[Abaixo]] &gt; 0,   tabItens[[#This Row],[Abaixo]] + (tabItens[[#This Row],[PontoMês]] * IF( OR( ISBLANK(tabItens[[#This Row],[ATA Nº/ANO]]), tabItens[[#This Row],[ATA Nº/ANO]] = ""),BE$2,BE$1)),0),0),0)</f>
        <v>0</v>
      </c>
      <c r="BF940"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0" s="313">
        <f>SUMIF(Consumo!$C$3:$C$862,tabItens[[#This Row],[CÓDIGO]],Consumo!$E$3:$E$862)</f>
        <v>0</v>
      </c>
      <c r="BH940" s="314">
        <f>IF(AND(tabItens[[#This Row],[Pend]] &gt; 0,tabItens[[#This Row],[Consumo]] &lt;&gt; 0), tabItens[[#This Row],[Pend]] / tabItens[[#This Row],[Consumo]], 0 )</f>
        <v>0</v>
      </c>
      <c r="BI940" s="313"/>
      <c r="BJ940" s="313"/>
      <c r="BK940" s="315" t="s">
        <v>907</v>
      </c>
    </row>
    <row r="941" spans="1:63" x14ac:dyDescent="0.3">
      <c r="A941" s="336">
        <v>128392</v>
      </c>
      <c r="B941" s="277" t="s">
        <v>798</v>
      </c>
      <c r="C941" s="337" t="s">
        <v>261</v>
      </c>
      <c r="D941" s="338">
        <v>210.5</v>
      </c>
      <c r="E941" s="339"/>
      <c r="F941" s="339"/>
      <c r="G941" s="339" t="s">
        <v>892</v>
      </c>
      <c r="H941" s="281">
        <v>103</v>
      </c>
      <c r="I941" s="340">
        <v>103003</v>
      </c>
      <c r="J941" s="341">
        <v>210.5</v>
      </c>
      <c r="K941" s="342"/>
      <c r="L941" s="285">
        <f>IF(tabItens[[#This Row],[Média]] &gt; 0, tabItens[[#This Row],[QTDE ATUAL]] / tabItens[[#This Row],[Média]],999.9)</f>
        <v>999.9</v>
      </c>
      <c r="M941" s="286">
        <v>0</v>
      </c>
      <c r="N941" s="287">
        <f>tabItens[[#This Row],[VALOR UNIT.]] * tabItens[[#This Row],[LC]]</f>
        <v>0</v>
      </c>
      <c r="O941" s="344"/>
      <c r="P941" s="289"/>
      <c r="Q941" s="345"/>
      <c r="R941" s="343"/>
      <c r="S941" s="346"/>
      <c r="T941" s="292">
        <f>ROUNDDOWN(IFERROR(tabItens[[#This Row],[ATA DT.VALID.]] - $D$1,0) / 30,0)</f>
        <v>-1507</v>
      </c>
      <c r="U941" s="277" t="s">
        <v>1603</v>
      </c>
      <c r="V941" s="293">
        <v>1</v>
      </c>
      <c r="W941" s="294" t="s">
        <v>2106</v>
      </c>
      <c r="X941" s="295">
        <v>70</v>
      </c>
      <c r="Y941" s="296">
        <v>47</v>
      </c>
      <c r="Z941" s="297"/>
      <c r="AA941" s="298"/>
      <c r="AB941" s="299"/>
      <c r="AC941" s="299"/>
      <c r="AD941" s="298"/>
      <c r="AE941" s="299"/>
      <c r="AF941" s="292"/>
      <c r="AG941" s="300" t="s">
        <v>904</v>
      </c>
      <c r="AH941" s="301"/>
      <c r="AI941" s="292">
        <v>0</v>
      </c>
      <c r="AJ941" s="301">
        <v>42522</v>
      </c>
      <c r="AK941" s="301">
        <v>41851</v>
      </c>
      <c r="AL941" s="301">
        <v>42499</v>
      </c>
      <c r="AM941" s="346"/>
      <c r="AN941" s="339"/>
      <c r="AO941" s="302" t="str">
        <f>_xlfn.IFNA(IF(VLOOKUP(tabItens[[#This Row],[CÓDIGO]],tabExcluirDoEstoque[#Data],1,FALSE),"sim",""),"")</f>
        <v>sim</v>
      </c>
      <c r="AP941" s="303" t="str">
        <f ca="1">IF(OR(ISBLANK(tabItens[[#This Row],[ATA DT.VALID.]]),tabItens[[#This Row],[ATA DT.VALID.]]="",tabItens[[#This Row],[ATA DT.VALID.]]=" "),"",IF(TYPE(tabItens[[#This Row],[ATA DT.VALID.]])=1,ROUNDUP((tabItens[[#This Row],[ATA DT.VALID.]]-TODAY())/7,0),""))</f>
        <v/>
      </c>
      <c r="AQ941" s="304"/>
      <c r="AR941" s="305">
        <f>IF(ISBLANK(tabItens[[#This Row],[CÓDIGO]]),"",IFERROR(VLOOKUP(tabItens[[#This Row],[CÓDIGO]],Consumo!$C$3:$AC$862,26,FALSE),0))</f>
        <v>0</v>
      </c>
      <c r="AS941" s="306">
        <f>SUMIF(Consumo!$C$3:$C$862,tabItens[[#This Row],[CÓDIGO]],Consumo!$N$3:$N$862) + SUMIF(Consumo!$C$3:$C$862,tabItens[[#This Row],[CÓDIGO]],Consumo!$O$3:$O$862) + SUMIF(Consumo!$C$3:$C$862,tabItens[[#This Row],[CÓDIGO]],Consumo!$P$3:$P$862) + SUMIF(Consumo!$C$3:$C$862,tabItens[[#This Row],[CÓDIGO]],Consumo!$Q$3:$Q$862)</f>
        <v>0</v>
      </c>
      <c r="AT941" s="306">
        <f>SUMIF(Consumo!$C$3:$C$862,tabItens[[#This Row],[CÓDIGO]],Consumo!$Z$3:$Z$862)</f>
        <v>0</v>
      </c>
      <c r="AU941" s="307">
        <f>SUMIF(Consumo!$C$3:$C$862,tabItens[[#This Row],[CÓDIGO]],Consumo!$AA$3:$AA$862)</f>
        <v>0</v>
      </c>
      <c r="AV941" s="308">
        <f>SUMIF(Consumo!$C$3:$C$862,tabItens[[#This Row],[CÓDIGO]],Consumo!$Y$3:$Y$862)</f>
        <v>0</v>
      </c>
      <c r="AW941" s="281">
        <f>tabItens[[#This Row],[QTDE ATUAL]] + tabItens[[#This Row],[RC QTDE]] + tabItens[[#This Row],[AF SALDO]] + tabItens[[#This Row],[Recentes]]</f>
        <v>103</v>
      </c>
      <c r="AX941" s="309">
        <v>0</v>
      </c>
      <c r="AY941" s="309">
        <v>0</v>
      </c>
      <c r="AZ941" s="309">
        <f>IF(ISBLANK(tabItens[[#This Row],[CÓDIGO]]),"",tabItens[[#This Row],[PontoMês]] * (AZ$2+tabItens[[#This Row],[PontoQtM]]))</f>
        <v>0</v>
      </c>
      <c r="BA941" s="308">
        <f>tabItens[[#This Row],[PontoPed]] - tabItens[[#This Row],[Saldo]] + (1/10)</f>
        <v>-102.9</v>
      </c>
      <c r="BB941" s="308">
        <f xml:space="preserve"> tabItens[[#This Row],[PontoMês]] * BB$2 - tabItens[[#This Row],[QTDE ATUAL]] - (1/10)</f>
        <v>-103.1</v>
      </c>
      <c r="BC941" s="310">
        <f>IF( tabItens[[#This Row],[PontoPed]]&gt;0, IF(tabItens[[#This Row],[PontoPed]]&lt;1, 1, IF( tabItens[[#This Row],[Saldo]]&gt;tabItens[[#This Row],[PontoPed]], 0, (tabItens[[#This Row],[PontoPed]]-tabItens[[#This Row],[Saldo]])/tabItens[[#This Row],[PontoPed]] ) ), 0 )</f>
        <v>0</v>
      </c>
      <c r="BD941" s="311">
        <f>ROUNDDOWN(IF( OR( AND(tabItens[[#This Row],[PontoPed]]&lt;tabItens[[#This Row],[Saldo]],tabItens[[#This Row],[Saldo]]&gt;0), tabItens[[#This Row],[PontoPed]]=0), 99, IF(AND(tabItens[[#This Row],[Saldo]]=0,tabItens[[#This Row],[PontoPed]]&gt;0), 0, (1-tabItens[[#This Row],[PctAb]])*10 ) ),0)</f>
        <v>99</v>
      </c>
      <c r="BE941" s="312">
        <f>MAX(ROUNDDOWN( IF(tabItens[[#This Row],[Abaixo]] &gt; 0,   tabItens[[#This Row],[Abaixo]] + (tabItens[[#This Row],[PontoMês]] * IF( OR( ISBLANK(tabItens[[#This Row],[ATA Nº/ANO]]), tabItens[[#This Row],[ATA Nº/ANO]] = ""),BE$2,BE$1)),0),0),0)</f>
        <v>0</v>
      </c>
      <c r="BF941"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1" s="313">
        <f>SUMIF(Consumo!$C$3:$C$862,tabItens[[#This Row],[CÓDIGO]],Consumo!$E$3:$E$862)</f>
        <v>0</v>
      </c>
      <c r="BH941" s="314">
        <f>IF(AND(tabItens[[#This Row],[Pend]] &gt; 0,tabItens[[#This Row],[Consumo]] &lt;&gt; 0), tabItens[[#This Row],[Pend]] / tabItens[[#This Row],[Consumo]], 0 )</f>
        <v>0</v>
      </c>
      <c r="BI941" s="313"/>
      <c r="BJ941" s="313"/>
      <c r="BK941" s="315" t="s">
        <v>907</v>
      </c>
    </row>
    <row r="942" spans="1:63" x14ac:dyDescent="0.3">
      <c r="A942" s="336">
        <v>130614</v>
      </c>
      <c r="B942" s="277" t="s">
        <v>807</v>
      </c>
      <c r="C942" s="337" t="s">
        <v>336</v>
      </c>
      <c r="D942" s="338">
        <v>47.85</v>
      </c>
      <c r="E942" s="339"/>
      <c r="F942" s="339"/>
      <c r="G942" s="339" t="s">
        <v>892</v>
      </c>
      <c r="H942" s="281">
        <v>726</v>
      </c>
      <c r="I942" s="340">
        <v>103003</v>
      </c>
      <c r="J942" s="341">
        <v>47.85</v>
      </c>
      <c r="K942" s="342">
        <v>36</v>
      </c>
      <c r="L942" s="285">
        <f>IF(tabItens[[#This Row],[Média]] &gt; 0, tabItens[[#This Row],[QTDE ATUAL]] / tabItens[[#This Row],[Média]],999.9)</f>
        <v>300.41379310344831</v>
      </c>
      <c r="M942" s="286">
        <v>0</v>
      </c>
      <c r="N942" s="287">
        <f>tabItens[[#This Row],[VALOR UNIT.]] * tabItens[[#This Row],[LC]]</f>
        <v>0</v>
      </c>
      <c r="O942" s="344"/>
      <c r="P942" s="289"/>
      <c r="Q942" s="345"/>
      <c r="R942" s="343"/>
      <c r="S942" s="346"/>
      <c r="T942" s="292">
        <f>ROUNDDOWN(IFERROR(tabItens[[#This Row],[ATA DT.VALID.]] - $D$1,0) / 30,0)</f>
        <v>-1507</v>
      </c>
      <c r="U942" s="277" t="s">
        <v>1789</v>
      </c>
      <c r="V942" s="293">
        <v>1</v>
      </c>
      <c r="W942" s="294" t="s">
        <v>2112</v>
      </c>
      <c r="X942" s="295">
        <v>75</v>
      </c>
      <c r="Y942" s="296">
        <v>5</v>
      </c>
      <c r="Z942" s="297"/>
      <c r="AA942" s="298"/>
      <c r="AB942" s="299"/>
      <c r="AC942" s="299"/>
      <c r="AD942" s="298"/>
      <c r="AE942" s="299"/>
      <c r="AF942" s="292"/>
      <c r="AG942" s="300" t="s">
        <v>904</v>
      </c>
      <c r="AH942" s="301"/>
      <c r="AI942" s="292">
        <v>12</v>
      </c>
      <c r="AJ942" s="301">
        <v>43826</v>
      </c>
      <c r="AK942" s="301">
        <v>42201</v>
      </c>
      <c r="AL942" s="301">
        <v>45197</v>
      </c>
      <c r="AM942" s="346"/>
      <c r="AN942" s="339"/>
      <c r="AO942" s="302" t="str">
        <f>_xlfn.IFNA(IF(VLOOKUP(tabItens[[#This Row],[CÓDIGO]],tabExcluirDoEstoque[#Data],1,FALSE),"sim",""),"")</f>
        <v>sim</v>
      </c>
      <c r="AP942" s="303" t="str">
        <f ca="1">IF(OR(ISBLANK(tabItens[[#This Row],[ATA DT.VALID.]]),tabItens[[#This Row],[ATA DT.VALID.]]="",tabItens[[#This Row],[ATA DT.VALID.]]=" "),"",IF(TYPE(tabItens[[#This Row],[ATA DT.VALID.]])=1,ROUNDUP((tabItens[[#This Row],[ATA DT.VALID.]]-TODAY())/7,0),""))</f>
        <v/>
      </c>
      <c r="AQ942" s="304"/>
      <c r="AR942" s="305" t="str">
        <f>IF(ISBLANK(tabItens[[#This Row],[CÓDIGO]]),"",IFERROR(VLOOKUP(tabItens[[#This Row],[CÓDIGO]],Consumo!$C$3:$AC$862,26,FALSE),0))</f>
        <v>06.2023</v>
      </c>
      <c r="AS942" s="306">
        <f>SUMIF(Consumo!$C$3:$C$862,tabItens[[#This Row],[CÓDIGO]],Consumo!$N$3:$N$862) + SUMIF(Consumo!$C$3:$C$862,tabItens[[#This Row],[CÓDIGO]],Consumo!$O$3:$O$862) + SUMIF(Consumo!$C$3:$C$862,tabItens[[#This Row],[CÓDIGO]],Consumo!$P$3:$P$862) + SUMIF(Consumo!$C$3:$C$862,tabItens[[#This Row],[CÓDIGO]],Consumo!$Q$3:$Q$862)</f>
        <v>12</v>
      </c>
      <c r="AT942" s="306">
        <f>SUMIF(Consumo!$C$3:$C$862,tabItens[[#This Row],[CÓDIGO]],Consumo!$Z$3:$Z$862)</f>
        <v>36</v>
      </c>
      <c r="AU942" s="307">
        <f>SUMIF(Consumo!$C$3:$C$862,tabItens[[#This Row],[CÓDIGO]],Consumo!$AA$3:$AA$862)</f>
        <v>24</v>
      </c>
      <c r="AV942" s="308">
        <f>SUMIF(Consumo!$C$3:$C$862,tabItens[[#This Row],[CÓDIGO]],Consumo!$Y$3:$Y$862)</f>
        <v>2.4166666666666665</v>
      </c>
      <c r="AW942" s="281">
        <f>tabItens[[#This Row],[QTDE ATUAL]] + tabItens[[#This Row],[RC QTDE]] + tabItens[[#This Row],[AF SALDO]] + tabItens[[#This Row],[Recentes]]</f>
        <v>726</v>
      </c>
      <c r="AX942" s="309">
        <v>1</v>
      </c>
      <c r="AY942" s="309">
        <v>4</v>
      </c>
      <c r="AZ942" s="309">
        <f>IF(ISBLANK(tabItens[[#This Row],[CÓDIGO]]),"",tabItens[[#This Row],[PontoMês]] * (AZ$2+tabItens[[#This Row],[PontoQtM]]))</f>
        <v>4</v>
      </c>
      <c r="BA942" s="308">
        <f>tabItens[[#This Row],[PontoPed]] - tabItens[[#This Row],[Saldo]] + (1/10)</f>
        <v>-721.9</v>
      </c>
      <c r="BB942" s="308">
        <f xml:space="preserve"> tabItens[[#This Row],[PontoMês]] * BB$2 - tabItens[[#This Row],[QTDE ATUAL]] - (1/10)</f>
        <v>-725.1</v>
      </c>
      <c r="BC942" s="310">
        <f>IF( tabItens[[#This Row],[PontoPed]]&gt;0, IF(tabItens[[#This Row],[PontoPed]]&lt;1, 1, IF( tabItens[[#This Row],[Saldo]]&gt;tabItens[[#This Row],[PontoPed]], 0, (tabItens[[#This Row],[PontoPed]]-tabItens[[#This Row],[Saldo]])/tabItens[[#This Row],[PontoPed]] ) ), 0 )</f>
        <v>0</v>
      </c>
      <c r="BD942" s="311">
        <f>ROUNDDOWN(IF( OR( AND(tabItens[[#This Row],[PontoPed]]&lt;tabItens[[#This Row],[Saldo]],tabItens[[#This Row],[Saldo]]&gt;0), tabItens[[#This Row],[PontoPed]]=0), 99, IF(AND(tabItens[[#This Row],[Saldo]]=0,tabItens[[#This Row],[PontoPed]]&gt;0), 0, (1-tabItens[[#This Row],[PctAb]])*10 ) ),0)</f>
        <v>99</v>
      </c>
      <c r="BE942" s="312">
        <f>MAX(ROUNDDOWN( IF(tabItens[[#This Row],[Abaixo]] &gt; 0,   tabItens[[#This Row],[Abaixo]] + (tabItens[[#This Row],[PontoMês]] * IF( OR( ISBLANK(tabItens[[#This Row],[ATA Nº/ANO]]), tabItens[[#This Row],[ATA Nº/ANO]] = ""),BE$2,BE$1)),0),0),0)</f>
        <v>0</v>
      </c>
      <c r="BF942"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2" s="313">
        <f>SUMIF(Consumo!$C$3:$C$862,tabItens[[#This Row],[CÓDIGO]],Consumo!$E$3:$E$862)</f>
        <v>0</v>
      </c>
      <c r="BH942" s="314">
        <f>IF(AND(tabItens[[#This Row],[Pend]] &gt; 0,tabItens[[#This Row],[Consumo]] &lt;&gt; 0), tabItens[[#This Row],[Pend]] / tabItens[[#This Row],[Consumo]], 0 )</f>
        <v>0</v>
      </c>
      <c r="BI942" s="313"/>
      <c r="BJ942" s="313"/>
      <c r="BK942" s="315" t="s">
        <v>907</v>
      </c>
    </row>
    <row r="943" spans="1:63" x14ac:dyDescent="0.3">
      <c r="A943" s="336">
        <v>86891</v>
      </c>
      <c r="B943" s="277" t="s">
        <v>570</v>
      </c>
      <c r="C943" s="337" t="s">
        <v>264</v>
      </c>
      <c r="D943" s="338">
        <v>0.4</v>
      </c>
      <c r="E943" s="339"/>
      <c r="F943" s="339"/>
      <c r="G943" s="339" t="s">
        <v>892</v>
      </c>
      <c r="H943" s="281">
        <v>12840</v>
      </c>
      <c r="I943" s="340">
        <v>103003</v>
      </c>
      <c r="J943" s="341">
        <v>0.4</v>
      </c>
      <c r="K943" s="342"/>
      <c r="L943" s="285">
        <f>IF(tabItens[[#This Row],[Média]] &gt; 0, tabItens[[#This Row],[QTDE ATUAL]] / tabItens[[#This Row],[Média]],999.9)</f>
        <v>999.9</v>
      </c>
      <c r="M943" s="286">
        <v>0</v>
      </c>
      <c r="N943" s="287">
        <f>tabItens[[#This Row],[VALOR UNIT.]] * tabItens[[#This Row],[LC]]</f>
        <v>0</v>
      </c>
      <c r="O943" s="344"/>
      <c r="P943" s="289"/>
      <c r="Q943" s="345"/>
      <c r="R943" s="343"/>
      <c r="S943" s="346"/>
      <c r="T943" s="292">
        <f>ROUNDDOWN(IFERROR(tabItens[[#This Row],[ATA DT.VALID.]] - $D$1,0) / 30,0)</f>
        <v>-1507</v>
      </c>
      <c r="U943" s="277" t="s">
        <v>1117</v>
      </c>
      <c r="V943" s="293">
        <v>1</v>
      </c>
      <c r="W943" s="294" t="s">
        <v>2107</v>
      </c>
      <c r="X943" s="295">
        <v>78</v>
      </c>
      <c r="Y943" s="296">
        <v>2</v>
      </c>
      <c r="Z943" s="297"/>
      <c r="AA943" s="298"/>
      <c r="AB943" s="299"/>
      <c r="AC943" s="299"/>
      <c r="AD943" s="298"/>
      <c r="AE943" s="299"/>
      <c r="AF943" s="292"/>
      <c r="AG943" s="300" t="s">
        <v>904</v>
      </c>
      <c r="AH943" s="301"/>
      <c r="AI943" s="292">
        <v>8</v>
      </c>
      <c r="AJ943" s="301" t="s">
        <v>892</v>
      </c>
      <c r="AK943" s="301">
        <v>38567</v>
      </c>
      <c r="AL943" s="301">
        <v>42142</v>
      </c>
      <c r="AM943" s="346"/>
      <c r="AN943" s="339"/>
      <c r="AO943" s="302" t="str">
        <f>_xlfn.IFNA(IF(VLOOKUP(tabItens[[#This Row],[CÓDIGO]],tabExcluirDoEstoque[#Data],1,FALSE),"sim",""),"")</f>
        <v>sim</v>
      </c>
      <c r="AP943" s="303" t="str">
        <f ca="1">IF(OR(ISBLANK(tabItens[[#This Row],[ATA DT.VALID.]]),tabItens[[#This Row],[ATA DT.VALID.]]="",tabItens[[#This Row],[ATA DT.VALID.]]=" "),"",IF(TYPE(tabItens[[#This Row],[ATA DT.VALID.]])=1,ROUNDUP((tabItens[[#This Row],[ATA DT.VALID.]]-TODAY())/7,0),""))</f>
        <v/>
      </c>
      <c r="AQ943" s="304"/>
      <c r="AR943" s="305">
        <f>IF(ISBLANK(tabItens[[#This Row],[CÓDIGO]]),"",IFERROR(VLOOKUP(tabItens[[#This Row],[CÓDIGO]],Consumo!$C$3:$AC$862,26,FALSE),0))</f>
        <v>0</v>
      </c>
      <c r="AS943" s="306">
        <f>SUMIF(Consumo!$C$3:$C$862,tabItens[[#This Row],[CÓDIGO]],Consumo!$N$3:$N$862) + SUMIF(Consumo!$C$3:$C$862,tabItens[[#This Row],[CÓDIGO]],Consumo!$O$3:$O$862) + SUMIF(Consumo!$C$3:$C$862,tabItens[[#This Row],[CÓDIGO]],Consumo!$P$3:$P$862) + SUMIF(Consumo!$C$3:$C$862,tabItens[[#This Row],[CÓDIGO]],Consumo!$Q$3:$Q$862)</f>
        <v>0</v>
      </c>
      <c r="AT943" s="306">
        <f>SUMIF(Consumo!$C$3:$C$862,tabItens[[#This Row],[CÓDIGO]],Consumo!$Z$3:$Z$862)</f>
        <v>0</v>
      </c>
      <c r="AU943" s="307">
        <f>SUMIF(Consumo!$C$3:$C$862,tabItens[[#This Row],[CÓDIGO]],Consumo!$AA$3:$AA$862)</f>
        <v>0</v>
      </c>
      <c r="AV943" s="308">
        <f>SUMIF(Consumo!$C$3:$C$862,tabItens[[#This Row],[CÓDIGO]],Consumo!$Y$3:$Y$862)</f>
        <v>0</v>
      </c>
      <c r="AW943" s="281">
        <f>tabItens[[#This Row],[QTDE ATUAL]] + tabItens[[#This Row],[RC QTDE]] + tabItens[[#This Row],[AF SALDO]] + tabItens[[#This Row],[Recentes]]</f>
        <v>12840</v>
      </c>
      <c r="AX943" s="309">
        <v>0</v>
      </c>
      <c r="AY943" s="309">
        <v>0</v>
      </c>
      <c r="AZ943" s="309">
        <f>IF(ISBLANK(tabItens[[#This Row],[CÓDIGO]]),"",tabItens[[#This Row],[PontoMês]] * (AZ$2+tabItens[[#This Row],[PontoQtM]]))</f>
        <v>0</v>
      </c>
      <c r="BA943" s="308">
        <f>tabItens[[#This Row],[PontoPed]] - tabItens[[#This Row],[Saldo]] + (1/10)</f>
        <v>-12839.9</v>
      </c>
      <c r="BB943" s="308">
        <f xml:space="preserve"> tabItens[[#This Row],[PontoMês]] * BB$2 - tabItens[[#This Row],[QTDE ATUAL]] - (1/10)</f>
        <v>-12840.1</v>
      </c>
      <c r="BC943" s="310">
        <f>IF( tabItens[[#This Row],[PontoPed]]&gt;0, IF(tabItens[[#This Row],[PontoPed]]&lt;1, 1, IF( tabItens[[#This Row],[Saldo]]&gt;tabItens[[#This Row],[PontoPed]], 0, (tabItens[[#This Row],[PontoPed]]-tabItens[[#This Row],[Saldo]])/tabItens[[#This Row],[PontoPed]] ) ), 0 )</f>
        <v>0</v>
      </c>
      <c r="BD943" s="311">
        <f>ROUNDDOWN(IF( OR( AND(tabItens[[#This Row],[PontoPed]]&lt;tabItens[[#This Row],[Saldo]],tabItens[[#This Row],[Saldo]]&gt;0), tabItens[[#This Row],[PontoPed]]=0), 99, IF(AND(tabItens[[#This Row],[Saldo]]=0,tabItens[[#This Row],[PontoPed]]&gt;0), 0, (1-tabItens[[#This Row],[PctAb]])*10 ) ),0)</f>
        <v>99</v>
      </c>
      <c r="BE943" s="312">
        <f>MAX(ROUNDDOWN( IF(tabItens[[#This Row],[Abaixo]] &gt; 0,   tabItens[[#This Row],[Abaixo]] + (tabItens[[#This Row],[PontoMês]] * IF( OR( ISBLANK(tabItens[[#This Row],[ATA Nº/ANO]]), tabItens[[#This Row],[ATA Nº/ANO]] = ""),BE$2,BE$1)),0),0),0)</f>
        <v>0</v>
      </c>
      <c r="BF943"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3" s="313">
        <f>SUMIF(Consumo!$C$3:$C$862,tabItens[[#This Row],[CÓDIGO]],Consumo!$E$3:$E$862)</f>
        <v>0</v>
      </c>
      <c r="BH943" s="314">
        <f>IF(AND(tabItens[[#This Row],[Pend]] &gt; 0,tabItens[[#This Row],[Consumo]] &lt;&gt; 0), tabItens[[#This Row],[Pend]] / tabItens[[#This Row],[Consumo]], 0 )</f>
        <v>0</v>
      </c>
      <c r="BI943" s="313"/>
      <c r="BJ943" s="313"/>
      <c r="BK943" s="315" t="s">
        <v>907</v>
      </c>
    </row>
    <row r="944" spans="1:63" x14ac:dyDescent="0.3">
      <c r="A944" s="336">
        <v>102443</v>
      </c>
      <c r="B944" s="277" t="s">
        <v>628</v>
      </c>
      <c r="C944" s="337" t="s">
        <v>264</v>
      </c>
      <c r="D944" s="338">
        <v>39.700000000000003</v>
      </c>
      <c r="E944" s="339"/>
      <c r="F944" s="339"/>
      <c r="G944" s="339" t="s">
        <v>892</v>
      </c>
      <c r="H944" s="281">
        <v>210</v>
      </c>
      <c r="I944" s="340">
        <v>103003</v>
      </c>
      <c r="J944" s="341">
        <v>39.700000000000003</v>
      </c>
      <c r="K944" s="342">
        <v>3</v>
      </c>
      <c r="L944" s="285">
        <f>IF(tabItens[[#This Row],[Média]] &gt; 0, tabItens[[#This Row],[QTDE ATUAL]] / tabItens[[#This Row],[Média]],999.9)</f>
        <v>2520</v>
      </c>
      <c r="M944" s="286">
        <v>0</v>
      </c>
      <c r="N944" s="287">
        <f>tabItens[[#This Row],[VALOR UNIT.]] * tabItens[[#This Row],[LC]]</f>
        <v>0</v>
      </c>
      <c r="O944" s="344"/>
      <c r="P944" s="289"/>
      <c r="Q944" s="345"/>
      <c r="R944" s="343"/>
      <c r="S944" s="346"/>
      <c r="T944" s="292">
        <f>ROUNDDOWN(IFERROR(tabItens[[#This Row],[ATA DT.VALID.]] - $D$1,0) / 30,0)</f>
        <v>-1507</v>
      </c>
      <c r="U944" s="277" t="s">
        <v>1255</v>
      </c>
      <c r="V944" s="293">
        <v>1</v>
      </c>
      <c r="W944" s="294" t="s">
        <v>905</v>
      </c>
      <c r="X944" s="295">
        <v>78</v>
      </c>
      <c r="Y944" s="296">
        <v>6</v>
      </c>
      <c r="Z944" s="297"/>
      <c r="AA944" s="298"/>
      <c r="AB944" s="299"/>
      <c r="AC944" s="299"/>
      <c r="AD944" s="298"/>
      <c r="AE944" s="299"/>
      <c r="AF944" s="292"/>
      <c r="AG944" s="300" t="s">
        <v>904</v>
      </c>
      <c r="AH944" s="301"/>
      <c r="AI944" s="292">
        <v>2</v>
      </c>
      <c r="AJ944" s="301">
        <v>39457</v>
      </c>
      <c r="AK944" s="301">
        <v>39360</v>
      </c>
      <c r="AL944" s="301">
        <v>39414</v>
      </c>
      <c r="AM944" s="346"/>
      <c r="AN944" s="339"/>
      <c r="AO944" s="302" t="str">
        <f>_xlfn.IFNA(IF(VLOOKUP(tabItens[[#This Row],[CÓDIGO]],tabExcluirDoEstoque[#Data],1,FALSE),"sim",""),"")</f>
        <v>sim</v>
      </c>
      <c r="AP944" s="303" t="str">
        <f ca="1">IF(OR(ISBLANK(tabItens[[#This Row],[ATA DT.VALID.]]),tabItens[[#This Row],[ATA DT.VALID.]]="",tabItens[[#This Row],[ATA DT.VALID.]]=" "),"",IF(TYPE(tabItens[[#This Row],[ATA DT.VALID.]])=1,ROUNDUP((tabItens[[#This Row],[ATA DT.VALID.]]-TODAY())/7,0),""))</f>
        <v/>
      </c>
      <c r="AQ944" s="304"/>
      <c r="AR944" s="305" t="str">
        <f>IF(ISBLANK(tabItens[[#This Row],[CÓDIGO]]),"",IFERROR(VLOOKUP(tabItens[[#This Row],[CÓDIGO]],Consumo!$C$3:$AC$862,26,FALSE),0))</f>
        <v>12.2022</v>
      </c>
      <c r="AS944" s="306">
        <f>SUMIF(Consumo!$C$3:$C$862,tabItens[[#This Row],[CÓDIGO]],Consumo!$N$3:$N$862) + SUMIF(Consumo!$C$3:$C$862,tabItens[[#This Row],[CÓDIGO]],Consumo!$O$3:$O$862) + SUMIF(Consumo!$C$3:$C$862,tabItens[[#This Row],[CÓDIGO]],Consumo!$P$3:$P$862) + SUMIF(Consumo!$C$3:$C$862,tabItens[[#This Row],[CÓDIGO]],Consumo!$Q$3:$Q$862)</f>
        <v>0</v>
      </c>
      <c r="AT944" s="306">
        <f>SUMIF(Consumo!$C$3:$C$862,tabItens[[#This Row],[CÓDIGO]],Consumo!$Z$3:$Z$862)</f>
        <v>3</v>
      </c>
      <c r="AU944" s="307">
        <f>SUMIF(Consumo!$C$3:$C$862,tabItens[[#This Row],[CÓDIGO]],Consumo!$AA$3:$AA$862)</f>
        <v>3</v>
      </c>
      <c r="AV944" s="308">
        <f>SUMIF(Consumo!$C$3:$C$862,tabItens[[#This Row],[CÓDIGO]],Consumo!$Y$3:$Y$862)</f>
        <v>8.3333333333333329E-2</v>
      </c>
      <c r="AW944" s="281">
        <f>tabItens[[#This Row],[QTDE ATUAL]] + tabItens[[#This Row],[RC QTDE]] + tabItens[[#This Row],[AF SALDO]] + tabItens[[#This Row],[Recentes]]</f>
        <v>210</v>
      </c>
      <c r="AX944" s="309">
        <v>0</v>
      </c>
      <c r="AY944" s="309">
        <v>0</v>
      </c>
      <c r="AZ944" s="309">
        <f>IF(ISBLANK(tabItens[[#This Row],[CÓDIGO]]),"",tabItens[[#This Row],[PontoMês]] * (AZ$2+tabItens[[#This Row],[PontoQtM]]))</f>
        <v>0</v>
      </c>
      <c r="BA944" s="308">
        <f>tabItens[[#This Row],[PontoPed]] - tabItens[[#This Row],[Saldo]] + (1/10)</f>
        <v>-209.9</v>
      </c>
      <c r="BB944" s="308">
        <f xml:space="preserve"> tabItens[[#This Row],[PontoMês]] * BB$2 - tabItens[[#This Row],[QTDE ATUAL]] - (1/10)</f>
        <v>-210.1</v>
      </c>
      <c r="BC944" s="310">
        <f>IF( tabItens[[#This Row],[PontoPed]]&gt;0, IF(tabItens[[#This Row],[PontoPed]]&lt;1, 1, IF( tabItens[[#This Row],[Saldo]]&gt;tabItens[[#This Row],[PontoPed]], 0, (tabItens[[#This Row],[PontoPed]]-tabItens[[#This Row],[Saldo]])/tabItens[[#This Row],[PontoPed]] ) ), 0 )</f>
        <v>0</v>
      </c>
      <c r="BD944" s="311">
        <f>ROUNDDOWN(IF( OR( AND(tabItens[[#This Row],[PontoPed]]&lt;tabItens[[#This Row],[Saldo]],tabItens[[#This Row],[Saldo]]&gt;0), tabItens[[#This Row],[PontoPed]]=0), 99, IF(AND(tabItens[[#This Row],[Saldo]]=0,tabItens[[#This Row],[PontoPed]]&gt;0), 0, (1-tabItens[[#This Row],[PctAb]])*10 ) ),0)</f>
        <v>99</v>
      </c>
      <c r="BE944" s="312">
        <f>MAX(ROUNDDOWN( IF(tabItens[[#This Row],[Abaixo]] &gt; 0,   tabItens[[#This Row],[Abaixo]] + (tabItens[[#This Row],[PontoMês]] * IF( OR( ISBLANK(tabItens[[#This Row],[ATA Nº/ANO]]), tabItens[[#This Row],[ATA Nº/ANO]] = ""),BE$2,BE$1)),0),0),0)</f>
        <v>0</v>
      </c>
      <c r="BF944"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4" s="313">
        <f>SUMIF(Consumo!$C$3:$C$862,tabItens[[#This Row],[CÓDIGO]],Consumo!$E$3:$E$862)</f>
        <v>0</v>
      </c>
      <c r="BH944" s="314">
        <f>IF(AND(tabItens[[#This Row],[Pend]] &gt; 0,tabItens[[#This Row],[Consumo]] &lt;&gt; 0), tabItens[[#This Row],[Pend]] / tabItens[[#This Row],[Consumo]], 0 )</f>
        <v>0</v>
      </c>
      <c r="BI944" s="313"/>
      <c r="BJ944" s="313"/>
      <c r="BK944" s="315" t="s">
        <v>907</v>
      </c>
    </row>
    <row r="945" spans="1:63" x14ac:dyDescent="0.3">
      <c r="A945" s="336">
        <v>128832</v>
      </c>
      <c r="B945" s="277" t="s">
        <v>801</v>
      </c>
      <c r="C945" s="337" t="s">
        <v>31</v>
      </c>
      <c r="D945" s="338">
        <v>1310</v>
      </c>
      <c r="E945" s="339"/>
      <c r="F945" s="339"/>
      <c r="G945" s="339" t="s">
        <v>892</v>
      </c>
      <c r="H945" s="281">
        <v>2</v>
      </c>
      <c r="I945" s="340">
        <v>103003</v>
      </c>
      <c r="J945" s="341">
        <v>1310</v>
      </c>
      <c r="K945" s="342"/>
      <c r="L945" s="285">
        <f>IF(tabItens[[#This Row],[Média]] &gt; 0, tabItens[[#This Row],[QTDE ATUAL]] / tabItens[[#This Row],[Média]],999.9)</f>
        <v>999.9</v>
      </c>
      <c r="M945" s="286">
        <v>0</v>
      </c>
      <c r="N945" s="287">
        <f>tabItens[[#This Row],[VALOR UNIT.]] * tabItens[[#This Row],[LC]]</f>
        <v>0</v>
      </c>
      <c r="O945" s="344"/>
      <c r="P945" s="289"/>
      <c r="Q945" s="345"/>
      <c r="R945" s="343"/>
      <c r="S945" s="346"/>
      <c r="T945" s="292">
        <f>ROUNDDOWN(IFERROR(tabItens[[#This Row],[ATA DT.VALID.]] - $D$1,0) / 30,0)</f>
        <v>-1507</v>
      </c>
      <c r="U945" s="277" t="s">
        <v>1838</v>
      </c>
      <c r="V945" s="293">
        <v>1</v>
      </c>
      <c r="W945" s="294" t="s">
        <v>2103</v>
      </c>
      <c r="X945" s="295">
        <v>84</v>
      </c>
      <c r="Y945" s="296">
        <v>5</v>
      </c>
      <c r="Z945" s="297"/>
      <c r="AA945" s="298"/>
      <c r="AB945" s="299"/>
      <c r="AC945" s="299"/>
      <c r="AD945" s="298"/>
      <c r="AE945" s="299"/>
      <c r="AF945" s="292"/>
      <c r="AG945" s="300" t="s">
        <v>904</v>
      </c>
      <c r="AH945" s="301"/>
      <c r="AI945" s="292">
        <v>0</v>
      </c>
      <c r="AJ945" s="301">
        <v>42146</v>
      </c>
      <c r="AK945" s="301">
        <v>41932</v>
      </c>
      <c r="AL945" s="301">
        <v>42142</v>
      </c>
      <c r="AM945" s="346"/>
      <c r="AN945" s="339"/>
      <c r="AO945" s="302" t="str">
        <f>_xlfn.IFNA(IF(VLOOKUP(tabItens[[#This Row],[CÓDIGO]],tabExcluirDoEstoque[#Data],1,FALSE),"sim",""),"")</f>
        <v>sim</v>
      </c>
      <c r="AP945" s="303" t="str">
        <f ca="1">IF(OR(ISBLANK(tabItens[[#This Row],[ATA DT.VALID.]]),tabItens[[#This Row],[ATA DT.VALID.]]="",tabItens[[#This Row],[ATA DT.VALID.]]=" "),"",IF(TYPE(tabItens[[#This Row],[ATA DT.VALID.]])=1,ROUNDUP((tabItens[[#This Row],[ATA DT.VALID.]]-TODAY())/7,0),""))</f>
        <v/>
      </c>
      <c r="AQ945" s="304"/>
      <c r="AR945" s="305">
        <f>IF(ISBLANK(tabItens[[#This Row],[CÓDIGO]]),"",IFERROR(VLOOKUP(tabItens[[#This Row],[CÓDIGO]],Consumo!$C$3:$AC$862,26,FALSE),0))</f>
        <v>0</v>
      </c>
      <c r="AS945" s="306">
        <f>SUMIF(Consumo!$C$3:$C$862,tabItens[[#This Row],[CÓDIGO]],Consumo!$N$3:$N$862) + SUMIF(Consumo!$C$3:$C$862,tabItens[[#This Row],[CÓDIGO]],Consumo!$O$3:$O$862) + SUMIF(Consumo!$C$3:$C$862,tabItens[[#This Row],[CÓDIGO]],Consumo!$P$3:$P$862) + SUMIF(Consumo!$C$3:$C$862,tabItens[[#This Row],[CÓDIGO]],Consumo!$Q$3:$Q$862)</f>
        <v>0</v>
      </c>
      <c r="AT945" s="306">
        <f>SUMIF(Consumo!$C$3:$C$862,tabItens[[#This Row],[CÓDIGO]],Consumo!$Z$3:$Z$862)</f>
        <v>0</v>
      </c>
      <c r="AU945" s="307">
        <f>SUMIF(Consumo!$C$3:$C$862,tabItens[[#This Row],[CÓDIGO]],Consumo!$AA$3:$AA$862)</f>
        <v>0</v>
      </c>
      <c r="AV945" s="308">
        <f>SUMIF(Consumo!$C$3:$C$862,tabItens[[#This Row],[CÓDIGO]],Consumo!$Y$3:$Y$862)</f>
        <v>0</v>
      </c>
      <c r="AW945" s="281">
        <f>tabItens[[#This Row],[QTDE ATUAL]] + tabItens[[#This Row],[RC QTDE]] + tabItens[[#This Row],[AF SALDO]] + tabItens[[#This Row],[Recentes]]</f>
        <v>2</v>
      </c>
      <c r="AX945" s="309">
        <v>0</v>
      </c>
      <c r="AY945" s="309">
        <v>0</v>
      </c>
      <c r="AZ945" s="309">
        <f>IF(ISBLANK(tabItens[[#This Row],[CÓDIGO]]),"",tabItens[[#This Row],[PontoMês]] * (AZ$2+tabItens[[#This Row],[PontoQtM]]))</f>
        <v>0</v>
      </c>
      <c r="BA945" s="308">
        <f>tabItens[[#This Row],[PontoPed]] - tabItens[[#This Row],[Saldo]] + (1/10)</f>
        <v>-1.9</v>
      </c>
      <c r="BB945" s="308">
        <f xml:space="preserve"> tabItens[[#This Row],[PontoMês]] * BB$2 - tabItens[[#This Row],[QTDE ATUAL]] - (1/10)</f>
        <v>-2.1</v>
      </c>
      <c r="BC945" s="310">
        <f>IF( tabItens[[#This Row],[PontoPed]]&gt;0, IF(tabItens[[#This Row],[PontoPed]]&lt;1, 1, IF( tabItens[[#This Row],[Saldo]]&gt;tabItens[[#This Row],[PontoPed]], 0, (tabItens[[#This Row],[PontoPed]]-tabItens[[#This Row],[Saldo]])/tabItens[[#This Row],[PontoPed]] ) ), 0 )</f>
        <v>0</v>
      </c>
      <c r="BD945" s="311">
        <f>ROUNDDOWN(IF( OR( AND(tabItens[[#This Row],[PontoPed]]&lt;tabItens[[#This Row],[Saldo]],tabItens[[#This Row],[Saldo]]&gt;0), tabItens[[#This Row],[PontoPed]]=0), 99, IF(AND(tabItens[[#This Row],[Saldo]]=0,tabItens[[#This Row],[PontoPed]]&gt;0), 0, (1-tabItens[[#This Row],[PctAb]])*10 ) ),0)</f>
        <v>99</v>
      </c>
      <c r="BE945" s="312">
        <f>MAX(ROUNDDOWN( IF(tabItens[[#This Row],[Abaixo]] &gt; 0,   tabItens[[#This Row],[Abaixo]] + (tabItens[[#This Row],[PontoMês]] * IF( OR( ISBLANK(tabItens[[#This Row],[ATA Nº/ANO]]), tabItens[[#This Row],[ATA Nº/ANO]] = ""),BE$2,BE$1)),0),0),0)</f>
        <v>0</v>
      </c>
      <c r="BF945"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5" s="313">
        <f>SUMIF(Consumo!$C$3:$C$862,tabItens[[#This Row],[CÓDIGO]],Consumo!$E$3:$E$862)</f>
        <v>0</v>
      </c>
      <c r="BH945" s="314">
        <f>IF(AND(tabItens[[#This Row],[Pend]] &gt; 0,tabItens[[#This Row],[Consumo]] &lt;&gt; 0), tabItens[[#This Row],[Pend]] / tabItens[[#This Row],[Consumo]], 0 )</f>
        <v>0</v>
      </c>
      <c r="BI945" s="313"/>
      <c r="BJ945" s="313"/>
      <c r="BK945" s="315" t="s">
        <v>907</v>
      </c>
    </row>
    <row r="946" spans="1:63" x14ac:dyDescent="0.3">
      <c r="A946" s="336">
        <v>125576</v>
      </c>
      <c r="B946" s="277" t="s">
        <v>779</v>
      </c>
      <c r="C946" s="337" t="s">
        <v>31</v>
      </c>
      <c r="D946" s="338">
        <v>1559</v>
      </c>
      <c r="E946" s="339"/>
      <c r="F946" s="339"/>
      <c r="G946" s="339" t="s">
        <v>892</v>
      </c>
      <c r="H946" s="281">
        <v>4</v>
      </c>
      <c r="I946" s="340">
        <v>103003</v>
      </c>
      <c r="J946" s="341">
        <v>1559</v>
      </c>
      <c r="K946" s="342"/>
      <c r="L946" s="285">
        <f>IF(tabItens[[#This Row],[Média]] &gt; 0, tabItens[[#This Row],[QTDE ATUAL]] / tabItens[[#This Row],[Média]],999.9)</f>
        <v>999.9</v>
      </c>
      <c r="M946" s="286">
        <v>0</v>
      </c>
      <c r="N946" s="287">
        <f>tabItens[[#This Row],[VALOR UNIT.]] * tabItens[[#This Row],[LC]]</f>
        <v>0</v>
      </c>
      <c r="O946" s="344"/>
      <c r="P946" s="289"/>
      <c r="Q946" s="345"/>
      <c r="R946" s="343"/>
      <c r="S946" s="346"/>
      <c r="T946" s="292">
        <f>ROUNDDOWN(IFERROR(tabItens[[#This Row],[ATA DT.VALID.]] - $D$1,0) / 30,0)</f>
        <v>-1507</v>
      </c>
      <c r="U946" s="277" t="s">
        <v>1810</v>
      </c>
      <c r="V946" s="293">
        <v>1</v>
      </c>
      <c r="W946" s="294" t="s">
        <v>2103</v>
      </c>
      <c r="X946" s="295">
        <v>84</v>
      </c>
      <c r="Y946" s="296">
        <v>7</v>
      </c>
      <c r="Z946" s="297"/>
      <c r="AA946" s="298"/>
      <c r="AB946" s="299"/>
      <c r="AC946" s="299"/>
      <c r="AD946" s="298"/>
      <c r="AE946" s="299"/>
      <c r="AF946" s="292"/>
      <c r="AG946" s="300" t="s">
        <v>904</v>
      </c>
      <c r="AH946" s="301"/>
      <c r="AI946" s="292">
        <v>0</v>
      </c>
      <c r="AJ946" s="301">
        <v>41890</v>
      </c>
      <c r="AK946" s="301">
        <v>41422</v>
      </c>
      <c r="AL946" s="301">
        <v>44840</v>
      </c>
      <c r="AM946" s="346"/>
      <c r="AN946" s="339"/>
      <c r="AO946" s="302" t="str">
        <f>_xlfn.IFNA(IF(VLOOKUP(tabItens[[#This Row],[CÓDIGO]],tabExcluirDoEstoque[#Data],1,FALSE),"sim",""),"")</f>
        <v>sim</v>
      </c>
      <c r="AP946" s="303" t="str">
        <f ca="1">IF(OR(ISBLANK(tabItens[[#This Row],[ATA DT.VALID.]]),tabItens[[#This Row],[ATA DT.VALID.]]="",tabItens[[#This Row],[ATA DT.VALID.]]=" "),"",IF(TYPE(tabItens[[#This Row],[ATA DT.VALID.]])=1,ROUNDUP((tabItens[[#This Row],[ATA DT.VALID.]]-TODAY())/7,0),""))</f>
        <v/>
      </c>
      <c r="AQ946" s="304"/>
      <c r="AR946" s="305">
        <f>IF(ISBLANK(tabItens[[#This Row],[CÓDIGO]]),"",IFERROR(VLOOKUP(tabItens[[#This Row],[CÓDIGO]],Consumo!$C$3:$AC$862,26,FALSE),0))</f>
        <v>0</v>
      </c>
      <c r="AS946" s="306">
        <f>SUMIF(Consumo!$C$3:$C$862,tabItens[[#This Row],[CÓDIGO]],Consumo!$N$3:$N$862) + SUMIF(Consumo!$C$3:$C$862,tabItens[[#This Row],[CÓDIGO]],Consumo!$O$3:$O$862) + SUMIF(Consumo!$C$3:$C$862,tabItens[[#This Row],[CÓDIGO]],Consumo!$P$3:$P$862) + SUMIF(Consumo!$C$3:$C$862,tabItens[[#This Row],[CÓDIGO]],Consumo!$Q$3:$Q$862)</f>
        <v>0</v>
      </c>
      <c r="AT946" s="306">
        <f>SUMIF(Consumo!$C$3:$C$862,tabItens[[#This Row],[CÓDIGO]],Consumo!$Z$3:$Z$862)</f>
        <v>0</v>
      </c>
      <c r="AU946" s="307">
        <f>SUMIF(Consumo!$C$3:$C$862,tabItens[[#This Row],[CÓDIGO]],Consumo!$AA$3:$AA$862)</f>
        <v>0</v>
      </c>
      <c r="AV946" s="308">
        <f>SUMIF(Consumo!$C$3:$C$862,tabItens[[#This Row],[CÓDIGO]],Consumo!$Y$3:$Y$862)</f>
        <v>0</v>
      </c>
      <c r="AW946" s="281">
        <f>tabItens[[#This Row],[QTDE ATUAL]] + tabItens[[#This Row],[RC QTDE]] + tabItens[[#This Row],[AF SALDO]] + tabItens[[#This Row],[Recentes]]</f>
        <v>4</v>
      </c>
      <c r="AX946" s="309">
        <v>0</v>
      </c>
      <c r="AY946" s="309">
        <v>0</v>
      </c>
      <c r="AZ946" s="309">
        <f>IF(ISBLANK(tabItens[[#This Row],[CÓDIGO]]),"",tabItens[[#This Row],[PontoMês]] * (AZ$2+tabItens[[#This Row],[PontoQtM]]))</f>
        <v>0</v>
      </c>
      <c r="BA946" s="308">
        <f>tabItens[[#This Row],[PontoPed]] - tabItens[[#This Row],[Saldo]] + (1/10)</f>
        <v>-3.9</v>
      </c>
      <c r="BB946" s="308">
        <f xml:space="preserve"> tabItens[[#This Row],[PontoMês]] * BB$2 - tabItens[[#This Row],[QTDE ATUAL]] - (1/10)</f>
        <v>-4.0999999999999996</v>
      </c>
      <c r="BC946" s="310">
        <f>IF( tabItens[[#This Row],[PontoPed]]&gt;0, IF(tabItens[[#This Row],[PontoPed]]&lt;1, 1, IF( tabItens[[#This Row],[Saldo]]&gt;tabItens[[#This Row],[PontoPed]], 0, (tabItens[[#This Row],[PontoPed]]-tabItens[[#This Row],[Saldo]])/tabItens[[#This Row],[PontoPed]] ) ), 0 )</f>
        <v>0</v>
      </c>
      <c r="BD946" s="311">
        <f>ROUNDDOWN(IF( OR( AND(tabItens[[#This Row],[PontoPed]]&lt;tabItens[[#This Row],[Saldo]],tabItens[[#This Row],[Saldo]]&gt;0), tabItens[[#This Row],[PontoPed]]=0), 99, IF(AND(tabItens[[#This Row],[Saldo]]=0,tabItens[[#This Row],[PontoPed]]&gt;0), 0, (1-tabItens[[#This Row],[PctAb]])*10 ) ),0)</f>
        <v>99</v>
      </c>
      <c r="BE946" s="312">
        <f>MAX(ROUNDDOWN( IF(tabItens[[#This Row],[Abaixo]] &gt; 0,   tabItens[[#This Row],[Abaixo]] + (tabItens[[#This Row],[PontoMês]] * IF( OR( ISBLANK(tabItens[[#This Row],[ATA Nº/ANO]]), tabItens[[#This Row],[ATA Nº/ANO]] = ""),BE$2,BE$1)),0),0),0)</f>
        <v>0</v>
      </c>
      <c r="BF946" s="313">
        <f ca="1">IF(AND(tabItens[[#This Row],[LC]]&gt;0,tabItens[[#This Row],[LC]]=tabItens[[#This Row],[ATA QTDE]]),CONCATENATE("LimiteAta",IF(tabItens[[#This Row],[LC]]&gt;tabItens[[#This Row],[ATA SALDO]],"*","")),IF(AND(tabItens[[#This Row],[LC]]&gt;0,tabItens[[#This Row],[ATA QTDE]]&gt;0,tabItens[[#This Row],[LC]]&gt;=tabItens[[#This Row],[ATA SALDO]]),CONCATENATE("LimiteSec",IF(tabItens[[#This Row],[LC]]&gt;tabItens[[#This Row],[ATA SALDO]],"*","")),IFERROR( IF(tabItens[[#This Row],[ATA Nº/ANO]]&lt;&gt;"", IF( OR( tabItens[[#This Row],[Semanas ATA]] &lt; 1, AND(tabItens[[#This Row],[LC]]=0,tabItens[[#This Row],[ATA QTDE]]=0) ), "ZeroAta", IF( AND(tabItens[[#This Row],[LC]]&gt;0,OR(tabItens[[#This Row],[ATA QTDE]]-tabItens[[#This Row],[LC]]&lt;0, tabItens[[#This Row],[ATA DT.VALID.]] &lt; TODAY())), "ForaATA", MIN( MAX(tabItens[[#This Row],[Sugestão]]-tabItens[[#This Row],[LC]],0), IF(tabItens[[#This Row],[ATA QTDE]]&gt;0,tabItens[[#This Row],[ATA QTDE]],9999999) ) ) ), MAX( tabItens[[#This Row],[Sugestão]] - tabItens[[#This Row],[LC]], 0 ) ), 0 )))</f>
        <v>0</v>
      </c>
      <c r="BG946" s="313">
        <f>SUMIF(Consumo!$C$3:$C$862,tabItens[[#This Row],[CÓDIGO]],Consumo!$E$3:$E$862)</f>
        <v>0</v>
      </c>
      <c r="BH946" s="314">
        <f>IF(AND(tabItens[[#This Row],[Pend]] &gt; 0,tabItens[[#This Row],[Consumo]] &lt;&gt; 0), tabItens[[#This Row],[Pend]] / tabItens[[#This Row],[Consumo]], 0 )</f>
        <v>0</v>
      </c>
      <c r="BI946" s="313"/>
      <c r="BJ946" s="313"/>
      <c r="BK946" s="315" t="s">
        <v>907</v>
      </c>
    </row>
  </sheetData>
  <sortState xmlns:xlrd2="http://schemas.microsoft.com/office/spreadsheetml/2017/richdata2" ref="A4:BK946">
    <sortCondition ref="AO3:AO946"/>
    <sortCondition ref="BD3:BD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174" priority="288" operator="equal">
      <formula>0</formula>
    </cfRule>
  </conditionalFormatting>
  <conditionalFormatting sqref="M4:M946">
    <cfRule type="cellIs" dxfId="173" priority="289" stopIfTrue="1" operator="lessThan">
      <formula>-1</formula>
    </cfRule>
    <cfRule type="cellIs" dxfId="172" priority="1486" operator="equal">
      <formula>-1</formula>
    </cfRule>
  </conditionalFormatting>
  <conditionalFormatting sqref="D4:D946">
    <cfRule type="cellIs" dxfId="171" priority="167" operator="equal">
      <formula>0</formula>
    </cfRule>
  </conditionalFormatting>
  <conditionalFormatting sqref="P4:P946">
    <cfRule type="cellIs" dxfId="151" priority="2" operator="lessThan">
      <formula>0</formula>
    </cfRule>
    <cfRule type="cellIs" dxfId="150" priority="3" operator="lessThan">
      <formula>0</formula>
    </cfRule>
    <cfRule type="cellIs" dxfId="149" priority="4" operator="lessThan">
      <formula>0</formula>
    </cfRule>
    <cfRule type="cellIs" dxfId="148" priority="5" operator="lessThan">
      <formula>0</formula>
    </cfRule>
    <cfRule type="cellIs" dxfId="147" priority="6" operator="lessThan">
      <formula>0</formula>
    </cfRule>
    <cfRule type="cellIs" dxfId="146" priority="7" operator="lessThan">
      <formula>0</formula>
    </cfRule>
    <cfRule type="cellIs" dxfId="145" priority="8" operator="lessThan">
      <formula>0</formula>
    </cfRule>
    <cfRule type="cellIs" dxfId="144" priority="89" operator="lessThan">
      <formula>0</formula>
    </cfRule>
    <cfRule type="cellIs" dxfId="143" priority="110" operator="greaterThan">
      <formula>$Q4</formula>
    </cfRule>
    <cfRule type="cellIs" dxfId="142" priority="1" operator="lessThan">
      <formula>0</formula>
    </cfRule>
  </conditionalFormatting>
  <conditionalFormatting sqref="A4:BK946">
    <cfRule type="expression" dxfId="170" priority="1487" stopIfTrue="1">
      <formula>$AO4="sim"</formula>
    </cfRule>
  </conditionalFormatting>
  <conditionalFormatting sqref="O4:O946">
    <cfRule type="containsText" dxfId="169" priority="1589" operator="containsText" text="Impróspero">
      <formula>NOT(ISERROR(SEARCH("Impróspero",O4)))</formula>
    </cfRule>
  </conditionalFormatting>
  <conditionalFormatting sqref="A4:A946">
    <cfRule type="duplicateValues" dxfId="168" priority="1792"/>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1143000</xdr:colOff>
                <xdr:row>1</xdr:row>
                <xdr:rowOff>53340</xdr:rowOff>
              </from>
              <to>
                <xdr:col>1</xdr:col>
                <xdr:colOff>2034540</xdr:colOff>
                <xdr:row>1</xdr:row>
                <xdr:rowOff>563880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228600</xdr:colOff>
                <xdr:row>0</xdr:row>
                <xdr:rowOff>60960</xdr:rowOff>
              </from>
              <to>
                <xdr:col>1</xdr:col>
                <xdr:colOff>1120140</xdr:colOff>
                <xdr:row>0</xdr:row>
                <xdr:rowOff>571500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228600</xdr:colOff>
                <xdr:row>1</xdr:row>
                <xdr:rowOff>53340</xdr:rowOff>
              </from>
              <to>
                <xdr:col>1</xdr:col>
                <xdr:colOff>1120140</xdr:colOff>
                <xdr:row>1</xdr:row>
                <xdr:rowOff>563880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53340</xdr:colOff>
                <xdr:row>1</xdr:row>
                <xdr:rowOff>53340</xdr:rowOff>
              </from>
              <to>
                <xdr:col>1</xdr:col>
                <xdr:colOff>205740</xdr:colOff>
                <xdr:row>1</xdr:row>
                <xdr:rowOff>563880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2971800</xdr:colOff>
                <xdr:row>0</xdr:row>
                <xdr:rowOff>60960</xdr:rowOff>
              </from>
              <to>
                <xdr:col>1</xdr:col>
                <xdr:colOff>4777740</xdr:colOff>
                <xdr:row>0</xdr:row>
                <xdr:rowOff>571500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53340</xdr:colOff>
                <xdr:row>0</xdr:row>
                <xdr:rowOff>60960</xdr:rowOff>
              </from>
              <to>
                <xdr:col>1</xdr:col>
                <xdr:colOff>205740</xdr:colOff>
                <xdr:row>0</xdr:row>
                <xdr:rowOff>571500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2057400</xdr:colOff>
                <xdr:row>1</xdr:row>
                <xdr:rowOff>53340</xdr:rowOff>
              </from>
              <to>
                <xdr:col>1</xdr:col>
                <xdr:colOff>2948940</xdr:colOff>
                <xdr:row>1</xdr:row>
                <xdr:rowOff>563880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2971800</xdr:colOff>
                <xdr:row>1</xdr:row>
                <xdr:rowOff>53340</xdr:rowOff>
              </from>
              <to>
                <xdr:col>1</xdr:col>
                <xdr:colOff>3863340</xdr:colOff>
                <xdr:row>1</xdr:row>
                <xdr:rowOff>563880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1143000</xdr:colOff>
                <xdr:row>0</xdr:row>
                <xdr:rowOff>60960</xdr:rowOff>
              </from>
              <to>
                <xdr:col>1</xdr:col>
                <xdr:colOff>2034540</xdr:colOff>
                <xdr:row>0</xdr:row>
                <xdr:rowOff>571500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2057400</xdr:colOff>
                <xdr:row>0</xdr:row>
                <xdr:rowOff>60960</xdr:rowOff>
              </from>
              <to>
                <xdr:col>1</xdr:col>
                <xdr:colOff>2948940</xdr:colOff>
                <xdr:row>0</xdr:row>
                <xdr:rowOff>571500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3886200</xdr:colOff>
                <xdr:row>1</xdr:row>
                <xdr:rowOff>53340</xdr:rowOff>
              </from>
              <to>
                <xdr:col>1</xdr:col>
                <xdr:colOff>4777740</xdr:colOff>
                <xdr:row>1</xdr:row>
                <xdr:rowOff>563880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2</xdr:col>
                <xdr:colOff>144780</xdr:colOff>
                <xdr:row>1</xdr:row>
                <xdr:rowOff>53340</xdr:rowOff>
              </from>
              <to>
                <xdr:col>3</xdr:col>
                <xdr:colOff>647700</xdr:colOff>
                <xdr:row>1</xdr:row>
                <xdr:rowOff>563880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793"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3" activePane="bottomRight" state="frozen"/>
      <selection pane="topRight" activeCell="C1" sqref="C1"/>
      <selection pane="bottomLeft" activeCell="A3" sqref="A3"/>
      <selection pane="bottomRight" activeCell="A3" sqref="A3"/>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24.332031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7.21875" style="2" bestFit="1" customWidth="1"/>
    <col min="27" max="27" width="13" style="5" bestFit="1" customWidth="1"/>
    <col min="28" max="28" width="9.6640625" style="2" bestFit="1" customWidth="1"/>
    <col min="29" max="29" width="8.44140625" style="2" bestFit="1" customWidth="1"/>
    <col min="30" max="30" width="79.664062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316">
        <v>2278</v>
      </c>
      <c r="B3" s="317" t="s">
        <v>260</v>
      </c>
      <c r="C3" s="318" t="s">
        <v>261</v>
      </c>
      <c r="D3" s="319">
        <v>5.01</v>
      </c>
      <c r="E3" s="317"/>
      <c r="F3" s="317"/>
      <c r="G3" s="317" t="s">
        <v>892</v>
      </c>
      <c r="H3" s="320">
        <v>208</v>
      </c>
      <c r="I3" s="321">
        <v>103003</v>
      </c>
      <c r="J3" s="322">
        <v>5.01</v>
      </c>
      <c r="K3" s="320">
        <v>1</v>
      </c>
      <c r="L3" s="323">
        <v>2600</v>
      </c>
      <c r="M3" s="324">
        <v>0</v>
      </c>
      <c r="N3" s="322">
        <v>0</v>
      </c>
      <c r="O3" s="325" t="s">
        <v>891</v>
      </c>
      <c r="P3" s="324">
        <v>0</v>
      </c>
      <c r="Q3" s="326">
        <v>0</v>
      </c>
      <c r="R3" s="327" t="s">
        <v>892</v>
      </c>
      <c r="S3" s="317" t="s">
        <v>933</v>
      </c>
      <c r="T3" s="328">
        <v>1</v>
      </c>
      <c r="U3" s="329">
        <v>70</v>
      </c>
      <c r="V3" s="330">
        <v>17</v>
      </c>
      <c r="W3" s="331" t="s">
        <v>892</v>
      </c>
      <c r="X3" s="332" t="s">
        <v>892</v>
      </c>
      <c r="Y3" s="333">
        <v>0</v>
      </c>
      <c r="Z3" s="333" t="s">
        <v>892</v>
      </c>
      <c r="AA3" s="332" t="s">
        <v>892</v>
      </c>
      <c r="AB3" s="333">
        <v>0</v>
      </c>
      <c r="AC3" s="333"/>
      <c r="AD3" s="334" t="s">
        <v>892</v>
      </c>
      <c r="AE3" s="335" t="s">
        <v>892</v>
      </c>
      <c r="AF3" s="324">
        <v>0</v>
      </c>
      <c r="AG3" s="327">
        <v>44550</v>
      </c>
      <c r="AH3" s="327" t="s">
        <v>892</v>
      </c>
      <c r="AI3" s="327">
        <v>44536</v>
      </c>
      <c r="AJ3" s="327" t="s">
        <v>892</v>
      </c>
      <c r="AK3" s="317"/>
    </row>
    <row r="4" spans="1:37" x14ac:dyDescent="0.3">
      <c r="A4" s="316">
        <v>4680</v>
      </c>
      <c r="B4" s="317" t="s">
        <v>934</v>
      </c>
      <c r="C4" s="318" t="s">
        <v>261</v>
      </c>
      <c r="D4" s="319">
        <v>8.14</v>
      </c>
      <c r="E4" s="317"/>
      <c r="F4" s="317"/>
      <c r="G4" s="317" t="s">
        <v>892</v>
      </c>
      <c r="H4" s="320">
        <v>21196</v>
      </c>
      <c r="I4" s="321">
        <v>103003</v>
      </c>
      <c r="J4" s="322">
        <v>8.14</v>
      </c>
      <c r="K4" s="320">
        <v>12926</v>
      </c>
      <c r="L4" s="323">
        <v>12.131618560300373</v>
      </c>
      <c r="M4" s="324">
        <v>0</v>
      </c>
      <c r="N4" s="322">
        <v>0</v>
      </c>
      <c r="O4" s="325" t="s">
        <v>891</v>
      </c>
      <c r="P4" s="324">
        <v>0</v>
      </c>
      <c r="Q4" s="326">
        <v>0</v>
      </c>
      <c r="R4" s="327" t="s">
        <v>892</v>
      </c>
      <c r="S4" s="317" t="s">
        <v>935</v>
      </c>
      <c r="T4" s="328">
        <v>1</v>
      </c>
      <c r="U4" s="329">
        <v>20</v>
      </c>
      <c r="V4" s="330">
        <v>3</v>
      </c>
      <c r="W4" s="331" t="s">
        <v>892</v>
      </c>
      <c r="X4" s="332" t="s">
        <v>892</v>
      </c>
      <c r="Y4" s="333">
        <v>0</v>
      </c>
      <c r="Z4" s="333" t="s">
        <v>892</v>
      </c>
      <c r="AA4" s="332" t="s">
        <v>892</v>
      </c>
      <c r="AB4" s="333">
        <v>0</v>
      </c>
      <c r="AC4" s="333"/>
      <c r="AD4" s="334" t="s">
        <v>892</v>
      </c>
      <c r="AE4" s="335" t="s">
        <v>892</v>
      </c>
      <c r="AF4" s="324">
        <v>6988</v>
      </c>
      <c r="AG4" s="327">
        <v>45069</v>
      </c>
      <c r="AH4" s="327" t="s">
        <v>892</v>
      </c>
      <c r="AI4" s="327">
        <v>45138</v>
      </c>
      <c r="AJ4" s="327" t="s">
        <v>892</v>
      </c>
      <c r="AK4" s="317"/>
    </row>
    <row r="5" spans="1:37" x14ac:dyDescent="0.3">
      <c r="A5" s="316">
        <v>9413</v>
      </c>
      <c r="B5" s="317" t="s">
        <v>936</v>
      </c>
      <c r="C5" s="318" t="s">
        <v>31</v>
      </c>
      <c r="D5" s="319">
        <v>0.67</v>
      </c>
      <c r="E5" s="317" t="s">
        <v>937</v>
      </c>
      <c r="F5" s="317" t="s">
        <v>938</v>
      </c>
      <c r="G5" s="317" t="s">
        <v>939</v>
      </c>
      <c r="H5" s="320">
        <v>5316</v>
      </c>
      <c r="I5" s="321">
        <v>103003</v>
      </c>
      <c r="J5" s="322">
        <v>0.67</v>
      </c>
      <c r="K5" s="320">
        <v>13230</v>
      </c>
      <c r="L5" s="323">
        <v>2.0481602774031975</v>
      </c>
      <c r="M5" s="324">
        <v>23130</v>
      </c>
      <c r="N5" s="322">
        <v>15497.1</v>
      </c>
      <c r="O5" s="325" t="s">
        <v>940</v>
      </c>
      <c r="P5" s="324">
        <v>106700</v>
      </c>
      <c r="Q5" s="326">
        <v>71489</v>
      </c>
      <c r="R5" s="327">
        <v>45377</v>
      </c>
      <c r="S5" s="317" t="s">
        <v>941</v>
      </c>
      <c r="T5" s="328">
        <v>1</v>
      </c>
      <c r="U5" s="329">
        <v>72</v>
      </c>
      <c r="V5" s="330">
        <v>6</v>
      </c>
      <c r="W5" s="331" t="s">
        <v>892</v>
      </c>
      <c r="X5" s="332" t="s">
        <v>892</v>
      </c>
      <c r="Y5" s="333">
        <v>0</v>
      </c>
      <c r="Z5" s="333">
        <v>12192</v>
      </c>
      <c r="AA5" s="332">
        <v>2023</v>
      </c>
      <c r="AB5" s="333">
        <v>2700</v>
      </c>
      <c r="AC5" s="333">
        <v>2700</v>
      </c>
      <c r="AD5" s="334" t="s">
        <v>2083</v>
      </c>
      <c r="AE5" s="335">
        <v>45229</v>
      </c>
      <c r="AF5" s="324">
        <v>10382</v>
      </c>
      <c r="AG5" s="327">
        <v>45098</v>
      </c>
      <c r="AH5" s="327" t="s">
        <v>892</v>
      </c>
      <c r="AI5" s="327">
        <v>45209</v>
      </c>
      <c r="AJ5" s="327" t="s">
        <v>892</v>
      </c>
      <c r="AK5" s="317"/>
    </row>
    <row r="6" spans="1:37" x14ac:dyDescent="0.3">
      <c r="A6" s="316">
        <v>10302</v>
      </c>
      <c r="B6" s="317" t="s">
        <v>942</v>
      </c>
      <c r="C6" s="318" t="s">
        <v>943</v>
      </c>
      <c r="D6" s="319">
        <v>15.86</v>
      </c>
      <c r="E6" s="317"/>
      <c r="F6" s="317"/>
      <c r="G6" s="317" t="s">
        <v>892</v>
      </c>
      <c r="H6" s="320">
        <v>7683</v>
      </c>
      <c r="I6" s="321">
        <v>103003</v>
      </c>
      <c r="J6" s="322">
        <v>15.86</v>
      </c>
      <c r="K6" s="320">
        <v>2830</v>
      </c>
      <c r="L6" s="323">
        <v>26.095373955573667</v>
      </c>
      <c r="M6" s="324">
        <v>0</v>
      </c>
      <c r="N6" s="322">
        <v>0</v>
      </c>
      <c r="O6" s="325" t="s">
        <v>891</v>
      </c>
      <c r="P6" s="324">
        <v>0</v>
      </c>
      <c r="Q6" s="326">
        <v>0</v>
      </c>
      <c r="R6" s="327" t="s">
        <v>892</v>
      </c>
      <c r="S6" s="317" t="s">
        <v>944</v>
      </c>
      <c r="T6" s="328">
        <v>1</v>
      </c>
      <c r="U6" s="329">
        <v>57</v>
      </c>
      <c r="V6" s="330">
        <v>19</v>
      </c>
      <c r="W6" s="331" t="s">
        <v>892</v>
      </c>
      <c r="X6" s="332" t="s">
        <v>892</v>
      </c>
      <c r="Y6" s="333">
        <v>0</v>
      </c>
      <c r="Z6" s="333" t="s">
        <v>892</v>
      </c>
      <c r="AA6" s="332" t="s">
        <v>892</v>
      </c>
      <c r="AB6" s="333">
        <v>0</v>
      </c>
      <c r="AC6" s="333"/>
      <c r="AD6" s="334" t="s">
        <v>892</v>
      </c>
      <c r="AE6" s="335" t="s">
        <v>892</v>
      </c>
      <c r="AF6" s="324">
        <v>1178</v>
      </c>
      <c r="AG6" s="327">
        <v>43826</v>
      </c>
      <c r="AH6" s="327" t="s">
        <v>892</v>
      </c>
      <c r="AI6" s="327">
        <v>43815</v>
      </c>
      <c r="AJ6" s="327" t="s">
        <v>892</v>
      </c>
      <c r="AK6" s="317"/>
    </row>
    <row r="7" spans="1:37" x14ac:dyDescent="0.3">
      <c r="A7" s="316">
        <v>10359</v>
      </c>
      <c r="B7" s="317" t="s">
        <v>945</v>
      </c>
      <c r="C7" s="318" t="s">
        <v>321</v>
      </c>
      <c r="D7" s="319">
        <v>35</v>
      </c>
      <c r="E7" s="317" t="s">
        <v>946</v>
      </c>
      <c r="F7" s="317" t="s">
        <v>947</v>
      </c>
      <c r="G7" s="317" t="s">
        <v>948</v>
      </c>
      <c r="H7" s="320">
        <v>267</v>
      </c>
      <c r="I7" s="321">
        <v>103003</v>
      </c>
      <c r="J7" s="322">
        <v>35</v>
      </c>
      <c r="K7" s="320">
        <v>1479</v>
      </c>
      <c r="L7" s="323">
        <v>1.1875639371969933</v>
      </c>
      <c r="M7" s="324">
        <v>2430.96</v>
      </c>
      <c r="N7" s="322">
        <v>85083.6</v>
      </c>
      <c r="O7" s="325" t="s">
        <v>949</v>
      </c>
      <c r="P7" s="324">
        <v>144008</v>
      </c>
      <c r="Q7" s="326">
        <v>5250280</v>
      </c>
      <c r="R7" s="327">
        <v>45250</v>
      </c>
      <c r="S7" s="317" t="s">
        <v>950</v>
      </c>
      <c r="T7" s="328">
        <v>1</v>
      </c>
      <c r="U7" s="329">
        <v>71</v>
      </c>
      <c r="V7" s="330">
        <v>7</v>
      </c>
      <c r="W7" s="331" t="s">
        <v>892</v>
      </c>
      <c r="X7" s="332" t="s">
        <v>892</v>
      </c>
      <c r="Y7" s="333">
        <v>0</v>
      </c>
      <c r="Z7" s="333" t="s">
        <v>892</v>
      </c>
      <c r="AA7" s="332" t="s">
        <v>892</v>
      </c>
      <c r="AB7" s="333">
        <v>0</v>
      </c>
      <c r="AC7" s="333"/>
      <c r="AD7" s="334" t="s">
        <v>892</v>
      </c>
      <c r="AE7" s="335" t="s">
        <v>892</v>
      </c>
      <c r="AF7" s="324">
        <v>900</v>
      </c>
      <c r="AG7" s="327">
        <v>45127</v>
      </c>
      <c r="AH7" s="327" t="s">
        <v>892</v>
      </c>
      <c r="AI7" s="327">
        <v>45215</v>
      </c>
      <c r="AJ7" s="327" t="s">
        <v>892</v>
      </c>
      <c r="AK7" s="317"/>
    </row>
    <row r="8" spans="1:37" x14ac:dyDescent="0.3">
      <c r="A8" s="316">
        <v>10392</v>
      </c>
      <c r="B8" s="317" t="s">
        <v>951</v>
      </c>
      <c r="C8" s="318" t="s">
        <v>264</v>
      </c>
      <c r="D8" s="319">
        <v>0.9</v>
      </c>
      <c r="E8" s="317"/>
      <c r="F8" s="317"/>
      <c r="G8" s="317" t="s">
        <v>892</v>
      </c>
      <c r="H8" s="320">
        <v>0</v>
      </c>
      <c r="I8" s="321">
        <v>103003</v>
      </c>
      <c r="J8" s="322">
        <v>0.9</v>
      </c>
      <c r="K8" s="320">
        <v>6338</v>
      </c>
      <c r="L8" s="323">
        <v>0</v>
      </c>
      <c r="M8" s="324">
        <v>2090</v>
      </c>
      <c r="N8" s="322">
        <v>1881</v>
      </c>
      <c r="O8" s="325" t="s">
        <v>891</v>
      </c>
      <c r="P8" s="324">
        <v>0</v>
      </c>
      <c r="Q8" s="326">
        <v>0</v>
      </c>
      <c r="R8" s="327" t="s">
        <v>892</v>
      </c>
      <c r="S8" s="317" t="s">
        <v>952</v>
      </c>
      <c r="T8" s="328">
        <v>1</v>
      </c>
      <c r="U8" s="329">
        <v>45</v>
      </c>
      <c r="V8" s="330">
        <v>10</v>
      </c>
      <c r="W8" s="331">
        <v>6982</v>
      </c>
      <c r="X8" s="332">
        <v>2023</v>
      </c>
      <c r="Y8" s="333">
        <v>4300</v>
      </c>
      <c r="Z8" s="333" t="s">
        <v>892</v>
      </c>
      <c r="AA8" s="332" t="s">
        <v>892</v>
      </c>
      <c r="AB8" s="333">
        <v>0</v>
      </c>
      <c r="AC8" s="333"/>
      <c r="AD8" s="334" t="s">
        <v>892</v>
      </c>
      <c r="AE8" s="335" t="s">
        <v>892</v>
      </c>
      <c r="AF8" s="324">
        <v>2130</v>
      </c>
      <c r="AG8" s="327">
        <v>44936</v>
      </c>
      <c r="AH8" s="327" t="s">
        <v>892</v>
      </c>
      <c r="AI8" s="327">
        <v>45107</v>
      </c>
      <c r="AJ8" s="327" t="s">
        <v>892</v>
      </c>
      <c r="AK8" s="317"/>
    </row>
    <row r="9" spans="1:37" x14ac:dyDescent="0.3">
      <c r="A9" s="316">
        <v>10412</v>
      </c>
      <c r="B9" s="317" t="s">
        <v>953</v>
      </c>
      <c r="C9" s="318" t="s">
        <v>321</v>
      </c>
      <c r="D9" s="319">
        <v>13.5</v>
      </c>
      <c r="E9" s="317" t="s">
        <v>954</v>
      </c>
      <c r="F9" s="317" t="s">
        <v>955</v>
      </c>
      <c r="G9" s="317" t="s">
        <v>956</v>
      </c>
      <c r="H9" s="320">
        <v>44</v>
      </c>
      <c r="I9" s="321">
        <v>103003</v>
      </c>
      <c r="J9" s="322">
        <v>13.5</v>
      </c>
      <c r="K9" s="320">
        <v>690.5</v>
      </c>
      <c r="L9" s="323">
        <v>0.43689802402939132</v>
      </c>
      <c r="M9" s="324">
        <v>924.52</v>
      </c>
      <c r="N9" s="322">
        <v>12481.02</v>
      </c>
      <c r="O9" s="325" t="s">
        <v>957</v>
      </c>
      <c r="P9" s="324">
        <v>8508</v>
      </c>
      <c r="Q9" s="326">
        <v>115020</v>
      </c>
      <c r="R9" s="327">
        <v>45489</v>
      </c>
      <c r="S9" s="317" t="s">
        <v>958</v>
      </c>
      <c r="T9" s="328">
        <v>1</v>
      </c>
      <c r="U9" s="329">
        <v>71</v>
      </c>
      <c r="V9" s="330">
        <v>24</v>
      </c>
      <c r="W9" s="331" t="s">
        <v>892</v>
      </c>
      <c r="X9" s="332" t="s">
        <v>892</v>
      </c>
      <c r="Y9" s="333">
        <v>0</v>
      </c>
      <c r="Z9" s="333">
        <v>12177</v>
      </c>
      <c r="AA9" s="332">
        <v>2023</v>
      </c>
      <c r="AB9" s="333">
        <v>240</v>
      </c>
      <c r="AC9" s="333">
        <v>300</v>
      </c>
      <c r="AD9" s="334" t="s">
        <v>2084</v>
      </c>
      <c r="AE9" s="335">
        <v>45208</v>
      </c>
      <c r="AF9" s="324">
        <v>402</v>
      </c>
      <c r="AG9" s="327">
        <v>45208</v>
      </c>
      <c r="AH9" s="327" t="s">
        <v>892</v>
      </c>
      <c r="AI9" s="327">
        <v>45205</v>
      </c>
      <c r="AJ9" s="327" t="s">
        <v>892</v>
      </c>
      <c r="AK9" s="317"/>
    </row>
    <row r="10" spans="1:37" x14ac:dyDescent="0.3">
      <c r="A10" s="316">
        <v>10547</v>
      </c>
      <c r="B10" s="317" t="s">
        <v>959</v>
      </c>
      <c r="C10" s="318" t="s">
        <v>261</v>
      </c>
      <c r="D10" s="319">
        <v>2.68</v>
      </c>
      <c r="E10" s="317"/>
      <c r="F10" s="317"/>
      <c r="G10" s="317" t="s">
        <v>892</v>
      </c>
      <c r="H10" s="320">
        <v>0</v>
      </c>
      <c r="I10" s="321">
        <v>103003</v>
      </c>
      <c r="J10" s="322">
        <v>2.68</v>
      </c>
      <c r="K10" s="320">
        <v>15113</v>
      </c>
      <c r="L10" s="323">
        <v>0</v>
      </c>
      <c r="M10" s="324">
        <v>37213.040000000001</v>
      </c>
      <c r="N10" s="322">
        <v>99730.947199999995</v>
      </c>
      <c r="O10" s="325" t="s">
        <v>891</v>
      </c>
      <c r="P10" s="324">
        <v>0</v>
      </c>
      <c r="Q10" s="326">
        <v>0</v>
      </c>
      <c r="R10" s="327" t="s">
        <v>892</v>
      </c>
      <c r="S10" s="317" t="s">
        <v>960</v>
      </c>
      <c r="T10" s="328">
        <v>1</v>
      </c>
      <c r="U10" s="329">
        <v>45</v>
      </c>
      <c r="V10" s="330">
        <v>14</v>
      </c>
      <c r="W10" s="331">
        <v>6982</v>
      </c>
      <c r="X10" s="332">
        <v>2023</v>
      </c>
      <c r="Y10" s="333">
        <v>7900</v>
      </c>
      <c r="Z10" s="333" t="s">
        <v>892</v>
      </c>
      <c r="AA10" s="332" t="s">
        <v>892</v>
      </c>
      <c r="AB10" s="333">
        <v>0</v>
      </c>
      <c r="AC10" s="333"/>
      <c r="AD10" s="334" t="s">
        <v>892</v>
      </c>
      <c r="AE10" s="335" t="s">
        <v>892</v>
      </c>
      <c r="AF10" s="324">
        <v>15038</v>
      </c>
      <c r="AG10" s="327">
        <v>44924</v>
      </c>
      <c r="AH10" s="327" t="s">
        <v>892</v>
      </c>
      <c r="AI10" s="327">
        <v>45107</v>
      </c>
      <c r="AJ10" s="327" t="s">
        <v>892</v>
      </c>
      <c r="AK10" s="317"/>
    </row>
    <row r="11" spans="1:37" x14ac:dyDescent="0.3">
      <c r="A11" s="316">
        <v>10719</v>
      </c>
      <c r="B11" s="317" t="s">
        <v>961</v>
      </c>
      <c r="C11" s="318" t="s">
        <v>268</v>
      </c>
      <c r="D11" s="319">
        <v>11.99</v>
      </c>
      <c r="E11" s="317" t="s">
        <v>962</v>
      </c>
      <c r="F11" s="317" t="s">
        <v>963</v>
      </c>
      <c r="G11" s="317" t="s">
        <v>964</v>
      </c>
      <c r="H11" s="320">
        <v>2984</v>
      </c>
      <c r="I11" s="321">
        <v>103003</v>
      </c>
      <c r="J11" s="322">
        <v>11.99</v>
      </c>
      <c r="K11" s="320">
        <v>23741</v>
      </c>
      <c r="L11" s="323">
        <v>0.86271947450438446</v>
      </c>
      <c r="M11" s="324">
        <v>33190.959999999999</v>
      </c>
      <c r="N11" s="322">
        <v>397959.61040000001</v>
      </c>
      <c r="O11" s="325" t="s">
        <v>965</v>
      </c>
      <c r="P11" s="324">
        <v>105769</v>
      </c>
      <c r="Q11" s="326">
        <v>1268170.31</v>
      </c>
      <c r="R11" s="327">
        <v>45422</v>
      </c>
      <c r="S11" s="317" t="s">
        <v>966</v>
      </c>
      <c r="T11" s="328">
        <v>1</v>
      </c>
      <c r="U11" s="329">
        <v>71</v>
      </c>
      <c r="V11" s="330">
        <v>26</v>
      </c>
      <c r="W11" s="331" t="s">
        <v>892</v>
      </c>
      <c r="X11" s="332" t="s">
        <v>892</v>
      </c>
      <c r="Y11" s="333">
        <v>0</v>
      </c>
      <c r="Z11" s="333">
        <v>12171</v>
      </c>
      <c r="AA11" s="332">
        <v>2023</v>
      </c>
      <c r="AB11" s="333">
        <v>5331</v>
      </c>
      <c r="AC11" s="333">
        <v>5331</v>
      </c>
      <c r="AD11" s="334" t="s">
        <v>2085</v>
      </c>
      <c r="AE11" s="335">
        <v>45208</v>
      </c>
      <c r="AF11" s="324">
        <v>13836</v>
      </c>
      <c r="AG11" s="327">
        <v>45148</v>
      </c>
      <c r="AH11" s="327" t="s">
        <v>892</v>
      </c>
      <c r="AI11" s="327">
        <v>45209</v>
      </c>
      <c r="AJ11" s="327" t="s">
        <v>892</v>
      </c>
      <c r="AK11" s="317"/>
    </row>
    <row r="12" spans="1:37" x14ac:dyDescent="0.3">
      <c r="A12" s="316">
        <v>10867</v>
      </c>
      <c r="B12" s="317" t="s">
        <v>967</v>
      </c>
      <c r="C12" s="318" t="s">
        <v>268</v>
      </c>
      <c r="D12" s="319">
        <v>3.55</v>
      </c>
      <c r="E12" s="317" t="s">
        <v>968</v>
      </c>
      <c r="F12" s="317" t="s">
        <v>969</v>
      </c>
      <c r="G12" s="317" t="s">
        <v>970</v>
      </c>
      <c r="H12" s="320">
        <v>12771</v>
      </c>
      <c r="I12" s="321">
        <v>103003</v>
      </c>
      <c r="J12" s="322">
        <v>3.55</v>
      </c>
      <c r="K12" s="320">
        <v>23676</v>
      </c>
      <c r="L12" s="323">
        <v>3.2821221871562654</v>
      </c>
      <c r="M12" s="324">
        <v>33921.96</v>
      </c>
      <c r="N12" s="322">
        <v>120422.958</v>
      </c>
      <c r="O12" s="325" t="s">
        <v>971</v>
      </c>
      <c r="P12" s="324">
        <v>15100</v>
      </c>
      <c r="Q12" s="326">
        <v>57155</v>
      </c>
      <c r="R12" s="327">
        <v>45268</v>
      </c>
      <c r="S12" s="317" t="s">
        <v>972</v>
      </c>
      <c r="T12" s="328">
        <v>1</v>
      </c>
      <c r="U12" s="329">
        <v>71</v>
      </c>
      <c r="V12" s="330">
        <v>20</v>
      </c>
      <c r="W12" s="331" t="s">
        <v>892</v>
      </c>
      <c r="X12" s="332" t="s">
        <v>892</v>
      </c>
      <c r="Y12" s="333">
        <v>0</v>
      </c>
      <c r="Z12" s="333" t="s">
        <v>892</v>
      </c>
      <c r="AA12" s="332" t="s">
        <v>892</v>
      </c>
      <c r="AB12" s="333">
        <v>0</v>
      </c>
      <c r="AC12" s="333"/>
      <c r="AD12" s="334" t="s">
        <v>892</v>
      </c>
      <c r="AE12" s="335" t="s">
        <v>892</v>
      </c>
      <c r="AF12" s="324">
        <v>15564</v>
      </c>
      <c r="AG12" s="327">
        <v>45048</v>
      </c>
      <c r="AH12" s="327" t="s">
        <v>892</v>
      </c>
      <c r="AI12" s="327">
        <v>45209</v>
      </c>
      <c r="AJ12" s="327" t="s">
        <v>892</v>
      </c>
      <c r="AK12" s="317"/>
    </row>
    <row r="13" spans="1:37" x14ac:dyDescent="0.3">
      <c r="A13" s="316">
        <v>11072</v>
      </c>
      <c r="B13" s="317" t="s">
        <v>973</v>
      </c>
      <c r="C13" s="318" t="s">
        <v>264</v>
      </c>
      <c r="D13" s="319">
        <v>1.59</v>
      </c>
      <c r="E13" s="317"/>
      <c r="F13" s="317"/>
      <c r="G13" s="317" t="s">
        <v>892</v>
      </c>
      <c r="H13" s="320">
        <v>314</v>
      </c>
      <c r="I13" s="321">
        <v>103003</v>
      </c>
      <c r="J13" s="322">
        <v>1.59</v>
      </c>
      <c r="K13" s="320">
        <v>369</v>
      </c>
      <c r="L13" s="323">
        <v>6.1871921182266014</v>
      </c>
      <c r="M13" s="324">
        <v>295</v>
      </c>
      <c r="N13" s="322">
        <v>469.05</v>
      </c>
      <c r="O13" s="325" t="s">
        <v>891</v>
      </c>
      <c r="P13" s="324">
        <v>0</v>
      </c>
      <c r="Q13" s="326">
        <v>0</v>
      </c>
      <c r="R13" s="327" t="s">
        <v>892</v>
      </c>
      <c r="S13" s="317" t="s">
        <v>974</v>
      </c>
      <c r="T13" s="328">
        <v>1</v>
      </c>
      <c r="U13" s="329">
        <v>45</v>
      </c>
      <c r="V13" s="330">
        <v>12</v>
      </c>
      <c r="W13" s="331" t="s">
        <v>892</v>
      </c>
      <c r="X13" s="332" t="s">
        <v>892</v>
      </c>
      <c r="Y13" s="333">
        <v>0</v>
      </c>
      <c r="Z13" s="333" t="s">
        <v>892</v>
      </c>
      <c r="AA13" s="332" t="s">
        <v>892</v>
      </c>
      <c r="AB13" s="333">
        <v>0</v>
      </c>
      <c r="AC13" s="333"/>
      <c r="AD13" s="334" t="s">
        <v>892</v>
      </c>
      <c r="AE13" s="335" t="s">
        <v>892</v>
      </c>
      <c r="AF13" s="324">
        <v>204</v>
      </c>
      <c r="AG13" s="327">
        <v>43616</v>
      </c>
      <c r="AH13" s="327" t="s">
        <v>892</v>
      </c>
      <c r="AI13" s="327">
        <v>44998</v>
      </c>
      <c r="AJ13" s="327" t="s">
        <v>892</v>
      </c>
      <c r="AK13" s="317"/>
    </row>
    <row r="14" spans="1:37" x14ac:dyDescent="0.3">
      <c r="A14" s="316">
        <v>11109</v>
      </c>
      <c r="B14" s="317" t="s">
        <v>975</v>
      </c>
      <c r="C14" s="318" t="s">
        <v>270</v>
      </c>
      <c r="D14" s="319">
        <v>1.2</v>
      </c>
      <c r="E14" s="317"/>
      <c r="F14" s="317"/>
      <c r="G14" s="317" t="s">
        <v>892</v>
      </c>
      <c r="H14" s="320">
        <v>0</v>
      </c>
      <c r="I14" s="321">
        <v>103003</v>
      </c>
      <c r="J14" s="322">
        <v>1.2</v>
      </c>
      <c r="K14" s="320">
        <v>2323</v>
      </c>
      <c r="L14" s="323">
        <v>0</v>
      </c>
      <c r="M14" s="324">
        <v>2342.04</v>
      </c>
      <c r="N14" s="322">
        <v>2810.4479999999999</v>
      </c>
      <c r="O14" s="325" t="s">
        <v>891</v>
      </c>
      <c r="P14" s="324">
        <v>0</v>
      </c>
      <c r="Q14" s="326">
        <v>0</v>
      </c>
      <c r="R14" s="327" t="s">
        <v>892</v>
      </c>
      <c r="S14" s="317" t="s">
        <v>974</v>
      </c>
      <c r="T14" s="328">
        <v>1</v>
      </c>
      <c r="U14" s="329">
        <v>45</v>
      </c>
      <c r="V14" s="330">
        <v>12</v>
      </c>
      <c r="W14" s="331">
        <v>6978</v>
      </c>
      <c r="X14" s="332">
        <v>2023</v>
      </c>
      <c r="Y14" s="333">
        <v>600</v>
      </c>
      <c r="Z14" s="333" t="s">
        <v>892</v>
      </c>
      <c r="AA14" s="332" t="s">
        <v>892</v>
      </c>
      <c r="AB14" s="333">
        <v>0</v>
      </c>
      <c r="AC14" s="333"/>
      <c r="AD14" s="334" t="s">
        <v>892</v>
      </c>
      <c r="AE14" s="335" t="s">
        <v>892</v>
      </c>
      <c r="AF14" s="324">
        <v>980</v>
      </c>
      <c r="AG14" s="327">
        <v>45014</v>
      </c>
      <c r="AH14" s="327" t="s">
        <v>892</v>
      </c>
      <c r="AI14" s="327">
        <v>45107</v>
      </c>
      <c r="AJ14" s="327" t="s">
        <v>892</v>
      </c>
      <c r="AK14" s="317"/>
    </row>
    <row r="15" spans="1:37" x14ac:dyDescent="0.3">
      <c r="A15" s="316">
        <v>11116</v>
      </c>
      <c r="B15" s="317" t="s">
        <v>976</v>
      </c>
      <c r="C15" s="318" t="s">
        <v>270</v>
      </c>
      <c r="D15" s="319">
        <v>3.79</v>
      </c>
      <c r="E15" s="317"/>
      <c r="F15" s="317"/>
      <c r="G15" s="317" t="s">
        <v>892</v>
      </c>
      <c r="H15" s="320">
        <v>1315</v>
      </c>
      <c r="I15" s="321">
        <v>103003</v>
      </c>
      <c r="J15" s="322">
        <v>3.79</v>
      </c>
      <c r="K15" s="320">
        <v>405</v>
      </c>
      <c r="L15" s="323">
        <v>23.659589780496582</v>
      </c>
      <c r="M15" s="324">
        <v>0</v>
      </c>
      <c r="N15" s="322">
        <v>0</v>
      </c>
      <c r="O15" s="325" t="s">
        <v>891</v>
      </c>
      <c r="P15" s="324">
        <v>0</v>
      </c>
      <c r="Q15" s="326">
        <v>0</v>
      </c>
      <c r="R15" s="327" t="s">
        <v>892</v>
      </c>
      <c r="S15" s="317" t="s">
        <v>974</v>
      </c>
      <c r="T15" s="328">
        <v>1</v>
      </c>
      <c r="U15" s="329">
        <v>45</v>
      </c>
      <c r="V15" s="330">
        <v>12</v>
      </c>
      <c r="W15" s="331" t="s">
        <v>892</v>
      </c>
      <c r="X15" s="332" t="s">
        <v>892</v>
      </c>
      <c r="Y15" s="333">
        <v>0</v>
      </c>
      <c r="Z15" s="333" t="s">
        <v>892</v>
      </c>
      <c r="AA15" s="332" t="s">
        <v>892</v>
      </c>
      <c r="AB15" s="333">
        <v>0</v>
      </c>
      <c r="AC15" s="333"/>
      <c r="AD15" s="334" t="s">
        <v>892</v>
      </c>
      <c r="AE15" s="335" t="s">
        <v>892</v>
      </c>
      <c r="AF15" s="324">
        <v>222</v>
      </c>
      <c r="AG15" s="327">
        <v>43521</v>
      </c>
      <c r="AH15" s="327" t="s">
        <v>892</v>
      </c>
      <c r="AI15" s="327">
        <v>45107</v>
      </c>
      <c r="AJ15" s="327" t="s">
        <v>892</v>
      </c>
      <c r="AK15" s="317"/>
    </row>
    <row r="16" spans="1:37" x14ac:dyDescent="0.3">
      <c r="A16" s="316">
        <v>11264</v>
      </c>
      <c r="B16" s="317" t="s">
        <v>977</v>
      </c>
      <c r="C16" s="318" t="s">
        <v>264</v>
      </c>
      <c r="D16" s="319">
        <v>13.92</v>
      </c>
      <c r="E16" s="317"/>
      <c r="F16" s="317"/>
      <c r="G16" s="317" t="s">
        <v>892</v>
      </c>
      <c r="H16" s="320">
        <v>135</v>
      </c>
      <c r="I16" s="321">
        <v>103003</v>
      </c>
      <c r="J16" s="322">
        <v>13.92</v>
      </c>
      <c r="K16" s="320">
        <v>241</v>
      </c>
      <c r="L16" s="323">
        <v>4.4880319148936172</v>
      </c>
      <c r="M16" s="324">
        <v>225.96</v>
      </c>
      <c r="N16" s="322">
        <v>3145.3631999999998</v>
      </c>
      <c r="O16" s="325" t="s">
        <v>891</v>
      </c>
      <c r="P16" s="324">
        <v>0</v>
      </c>
      <c r="Q16" s="326">
        <v>0</v>
      </c>
      <c r="R16" s="327" t="s">
        <v>892</v>
      </c>
      <c r="S16" s="317" t="s">
        <v>974</v>
      </c>
      <c r="T16" s="328">
        <v>1</v>
      </c>
      <c r="U16" s="329">
        <v>45</v>
      </c>
      <c r="V16" s="330">
        <v>12</v>
      </c>
      <c r="W16" s="331" t="s">
        <v>892</v>
      </c>
      <c r="X16" s="332" t="s">
        <v>892</v>
      </c>
      <c r="Y16" s="333">
        <v>0</v>
      </c>
      <c r="Z16" s="333" t="s">
        <v>892</v>
      </c>
      <c r="AA16" s="332" t="s">
        <v>892</v>
      </c>
      <c r="AB16" s="333">
        <v>0</v>
      </c>
      <c r="AC16" s="333"/>
      <c r="AD16" s="334" t="s">
        <v>892</v>
      </c>
      <c r="AE16" s="335" t="s">
        <v>892</v>
      </c>
      <c r="AF16" s="324">
        <v>120</v>
      </c>
      <c r="AG16" s="327">
        <v>45013</v>
      </c>
      <c r="AH16" s="327" t="s">
        <v>892</v>
      </c>
      <c r="AI16" s="327">
        <v>44998</v>
      </c>
      <c r="AJ16" s="327" t="s">
        <v>892</v>
      </c>
      <c r="AK16" s="317"/>
    </row>
    <row r="17" spans="1:37" x14ac:dyDescent="0.3">
      <c r="A17" s="316">
        <v>11418</v>
      </c>
      <c r="B17" s="317" t="s">
        <v>978</v>
      </c>
      <c r="C17" s="318" t="s">
        <v>264</v>
      </c>
      <c r="D17" s="319">
        <v>1.39</v>
      </c>
      <c r="E17" s="317"/>
      <c r="F17" s="317"/>
      <c r="G17" s="317" t="s">
        <v>892</v>
      </c>
      <c r="H17" s="320">
        <v>1449</v>
      </c>
      <c r="I17" s="321">
        <v>103003</v>
      </c>
      <c r="J17" s="322">
        <v>1.39</v>
      </c>
      <c r="K17" s="320">
        <v>7426</v>
      </c>
      <c r="L17" s="323">
        <v>2.0270553837975465</v>
      </c>
      <c r="M17" s="324">
        <v>6128.96</v>
      </c>
      <c r="N17" s="322">
        <v>8519.2543999999998</v>
      </c>
      <c r="O17" s="325" t="s">
        <v>891</v>
      </c>
      <c r="P17" s="324">
        <v>0</v>
      </c>
      <c r="Q17" s="326">
        <v>0</v>
      </c>
      <c r="R17" s="327" t="s">
        <v>892</v>
      </c>
      <c r="S17" s="317" t="s">
        <v>952</v>
      </c>
      <c r="T17" s="328">
        <v>1</v>
      </c>
      <c r="U17" s="329">
        <v>45</v>
      </c>
      <c r="V17" s="330">
        <v>10</v>
      </c>
      <c r="W17" s="331">
        <v>6209</v>
      </c>
      <c r="X17" s="332">
        <v>2023</v>
      </c>
      <c r="Y17" s="333">
        <v>1000</v>
      </c>
      <c r="Z17" s="333" t="s">
        <v>892</v>
      </c>
      <c r="AA17" s="332" t="s">
        <v>892</v>
      </c>
      <c r="AB17" s="333">
        <v>0</v>
      </c>
      <c r="AC17" s="333"/>
      <c r="AD17" s="334" t="s">
        <v>892</v>
      </c>
      <c r="AE17" s="335" t="s">
        <v>892</v>
      </c>
      <c r="AF17" s="324">
        <v>2860</v>
      </c>
      <c r="AG17" s="327">
        <v>44956</v>
      </c>
      <c r="AH17" s="327" t="s">
        <v>892</v>
      </c>
      <c r="AI17" s="327">
        <v>44910</v>
      </c>
      <c r="AJ17" s="327" t="s">
        <v>892</v>
      </c>
      <c r="AK17" s="317"/>
    </row>
    <row r="18" spans="1:37" x14ac:dyDescent="0.3">
      <c r="A18" s="316">
        <v>11448</v>
      </c>
      <c r="B18" s="317" t="s">
        <v>979</v>
      </c>
      <c r="C18" s="318" t="s">
        <v>336</v>
      </c>
      <c r="D18" s="319">
        <v>1.8</v>
      </c>
      <c r="E18" s="317"/>
      <c r="F18" s="317"/>
      <c r="G18" s="317" t="s">
        <v>892</v>
      </c>
      <c r="H18" s="320">
        <v>504</v>
      </c>
      <c r="I18" s="321">
        <v>103003</v>
      </c>
      <c r="J18" s="322">
        <v>1.8</v>
      </c>
      <c r="K18" s="320">
        <v>452</v>
      </c>
      <c r="L18" s="323">
        <v>9.5853936858120967</v>
      </c>
      <c r="M18" s="324">
        <v>126.96</v>
      </c>
      <c r="N18" s="322">
        <v>228.52799999999999</v>
      </c>
      <c r="O18" s="325" t="s">
        <v>891</v>
      </c>
      <c r="P18" s="324">
        <v>0</v>
      </c>
      <c r="Q18" s="326">
        <v>0</v>
      </c>
      <c r="R18" s="327" t="s">
        <v>892</v>
      </c>
      <c r="S18" s="317" t="s">
        <v>895</v>
      </c>
      <c r="T18" s="328">
        <v>1</v>
      </c>
      <c r="U18" s="329">
        <v>45</v>
      </c>
      <c r="V18" s="330">
        <v>9</v>
      </c>
      <c r="W18" s="331" t="s">
        <v>892</v>
      </c>
      <c r="X18" s="332" t="s">
        <v>892</v>
      </c>
      <c r="Y18" s="333">
        <v>0</v>
      </c>
      <c r="Z18" s="333" t="s">
        <v>892</v>
      </c>
      <c r="AA18" s="332" t="s">
        <v>892</v>
      </c>
      <c r="AB18" s="333">
        <v>0</v>
      </c>
      <c r="AC18" s="333"/>
      <c r="AD18" s="334" t="s">
        <v>892</v>
      </c>
      <c r="AE18" s="335" t="s">
        <v>892</v>
      </c>
      <c r="AF18" s="324">
        <v>210</v>
      </c>
      <c r="AG18" s="327">
        <v>45013</v>
      </c>
      <c r="AH18" s="327" t="s">
        <v>892</v>
      </c>
      <c r="AI18" s="327">
        <v>45107</v>
      </c>
      <c r="AJ18" s="327" t="s">
        <v>892</v>
      </c>
      <c r="AK18" s="317"/>
    </row>
    <row r="19" spans="1:37" x14ac:dyDescent="0.3">
      <c r="A19" s="316">
        <v>11509</v>
      </c>
      <c r="B19" s="317" t="s">
        <v>980</v>
      </c>
      <c r="C19" s="318" t="s">
        <v>264</v>
      </c>
      <c r="D19" s="319">
        <v>1.31</v>
      </c>
      <c r="E19" s="317"/>
      <c r="F19" s="317"/>
      <c r="G19" s="317" t="s">
        <v>892</v>
      </c>
      <c r="H19" s="320">
        <v>2933</v>
      </c>
      <c r="I19" s="321">
        <v>103003</v>
      </c>
      <c r="J19" s="322">
        <v>1.31</v>
      </c>
      <c r="K19" s="320">
        <v>7025</v>
      </c>
      <c r="L19" s="323">
        <v>4.0445688597156533</v>
      </c>
      <c r="M19" s="324">
        <v>5769.04</v>
      </c>
      <c r="N19" s="322">
        <v>7557.4423999999999</v>
      </c>
      <c r="O19" s="325" t="s">
        <v>891</v>
      </c>
      <c r="P19" s="324">
        <v>0</v>
      </c>
      <c r="Q19" s="326">
        <v>0</v>
      </c>
      <c r="R19" s="327" t="s">
        <v>892</v>
      </c>
      <c r="S19" s="317" t="s">
        <v>952</v>
      </c>
      <c r="T19" s="328">
        <v>1</v>
      </c>
      <c r="U19" s="329">
        <v>45</v>
      </c>
      <c r="V19" s="330">
        <v>10</v>
      </c>
      <c r="W19" s="331" t="s">
        <v>892</v>
      </c>
      <c r="X19" s="332" t="s">
        <v>892</v>
      </c>
      <c r="Y19" s="333">
        <v>0</v>
      </c>
      <c r="Z19" s="333" t="s">
        <v>892</v>
      </c>
      <c r="AA19" s="332" t="s">
        <v>892</v>
      </c>
      <c r="AB19" s="333">
        <v>0</v>
      </c>
      <c r="AC19" s="333"/>
      <c r="AD19" s="334" t="s">
        <v>892</v>
      </c>
      <c r="AE19" s="335" t="s">
        <v>892</v>
      </c>
      <c r="AF19" s="324">
        <v>2900</v>
      </c>
      <c r="AG19" s="327">
        <v>44956</v>
      </c>
      <c r="AH19" s="327" t="s">
        <v>892</v>
      </c>
      <c r="AI19" s="327">
        <v>44910</v>
      </c>
      <c r="AJ19" s="327" t="s">
        <v>892</v>
      </c>
      <c r="AK19" s="317"/>
    </row>
    <row r="20" spans="1:37" x14ac:dyDescent="0.3">
      <c r="A20" s="316">
        <v>11590</v>
      </c>
      <c r="B20" s="317" t="s">
        <v>981</v>
      </c>
      <c r="C20" s="318" t="s">
        <v>264</v>
      </c>
      <c r="D20" s="319">
        <v>1.1000000000000001</v>
      </c>
      <c r="E20" s="317"/>
      <c r="F20" s="317"/>
      <c r="G20" s="317" t="s">
        <v>892</v>
      </c>
      <c r="H20" s="320">
        <v>0</v>
      </c>
      <c r="I20" s="321">
        <v>103003</v>
      </c>
      <c r="J20" s="322">
        <v>1.1000000000000001</v>
      </c>
      <c r="K20" s="320">
        <v>3910</v>
      </c>
      <c r="L20" s="323">
        <v>0</v>
      </c>
      <c r="M20" s="324">
        <v>2017.04</v>
      </c>
      <c r="N20" s="322">
        <v>2218.7440000000001</v>
      </c>
      <c r="O20" s="325" t="s">
        <v>891</v>
      </c>
      <c r="P20" s="324">
        <v>0</v>
      </c>
      <c r="Q20" s="326">
        <v>0</v>
      </c>
      <c r="R20" s="327" t="s">
        <v>892</v>
      </c>
      <c r="S20" s="317" t="s">
        <v>952</v>
      </c>
      <c r="T20" s="328">
        <v>1</v>
      </c>
      <c r="U20" s="329">
        <v>45</v>
      </c>
      <c r="V20" s="330">
        <v>10</v>
      </c>
      <c r="W20" s="331">
        <v>6982</v>
      </c>
      <c r="X20" s="332">
        <v>2023</v>
      </c>
      <c r="Y20" s="333">
        <v>2200</v>
      </c>
      <c r="Z20" s="333" t="s">
        <v>892</v>
      </c>
      <c r="AA20" s="332" t="s">
        <v>892</v>
      </c>
      <c r="AB20" s="333">
        <v>0</v>
      </c>
      <c r="AC20" s="333"/>
      <c r="AD20" s="334" t="s">
        <v>892</v>
      </c>
      <c r="AE20" s="335" t="s">
        <v>892</v>
      </c>
      <c r="AF20" s="324">
        <v>1406</v>
      </c>
      <c r="AG20" s="327">
        <v>44923</v>
      </c>
      <c r="AH20" s="327" t="s">
        <v>892</v>
      </c>
      <c r="AI20" s="327">
        <v>45107</v>
      </c>
      <c r="AJ20" s="327" t="s">
        <v>892</v>
      </c>
      <c r="AK20" s="317"/>
    </row>
    <row r="21" spans="1:37" x14ac:dyDescent="0.3">
      <c r="A21" s="316">
        <v>11857</v>
      </c>
      <c r="B21" s="317" t="s">
        <v>982</v>
      </c>
      <c r="C21" s="318" t="s">
        <v>31</v>
      </c>
      <c r="D21" s="319">
        <v>0.15</v>
      </c>
      <c r="E21" s="317"/>
      <c r="F21" s="317"/>
      <c r="G21" s="317" t="s">
        <v>892</v>
      </c>
      <c r="H21" s="320">
        <v>20140</v>
      </c>
      <c r="I21" s="321">
        <v>103003</v>
      </c>
      <c r="J21" s="322">
        <v>0.15</v>
      </c>
      <c r="K21" s="320">
        <v>12263</v>
      </c>
      <c r="L21" s="323">
        <v>12.37610072941567</v>
      </c>
      <c r="M21" s="324">
        <v>0</v>
      </c>
      <c r="N21" s="322">
        <v>0</v>
      </c>
      <c r="O21" s="325" t="s">
        <v>891</v>
      </c>
      <c r="P21" s="324">
        <v>0</v>
      </c>
      <c r="Q21" s="326">
        <v>0</v>
      </c>
      <c r="R21" s="327" t="s">
        <v>892</v>
      </c>
      <c r="S21" s="317" t="s">
        <v>983</v>
      </c>
      <c r="T21" s="328">
        <v>1</v>
      </c>
      <c r="U21" s="329">
        <v>45</v>
      </c>
      <c r="V21" s="330">
        <v>11</v>
      </c>
      <c r="W21" s="331" t="s">
        <v>892</v>
      </c>
      <c r="X21" s="332" t="s">
        <v>892</v>
      </c>
      <c r="Y21" s="333">
        <v>0</v>
      </c>
      <c r="Z21" s="333" t="s">
        <v>892</v>
      </c>
      <c r="AA21" s="332" t="s">
        <v>892</v>
      </c>
      <c r="AB21" s="333">
        <v>0</v>
      </c>
      <c r="AC21" s="333"/>
      <c r="AD21" s="334" t="s">
        <v>892</v>
      </c>
      <c r="AE21" s="335" t="s">
        <v>892</v>
      </c>
      <c r="AF21" s="324">
        <v>6510</v>
      </c>
      <c r="AG21" s="327">
        <v>43635</v>
      </c>
      <c r="AH21" s="327" t="s">
        <v>892</v>
      </c>
      <c r="AI21" s="327">
        <v>45107</v>
      </c>
      <c r="AJ21" s="327" t="s">
        <v>892</v>
      </c>
      <c r="AK21" s="317"/>
    </row>
    <row r="22" spans="1:37" x14ac:dyDescent="0.3">
      <c r="A22" s="316">
        <v>12018</v>
      </c>
      <c r="B22" s="317" t="s">
        <v>984</v>
      </c>
      <c r="C22" s="318" t="s">
        <v>31</v>
      </c>
      <c r="D22" s="319">
        <v>10.16</v>
      </c>
      <c r="E22" s="317"/>
      <c r="F22" s="317"/>
      <c r="G22" s="317" t="s">
        <v>892</v>
      </c>
      <c r="H22" s="320">
        <v>2857</v>
      </c>
      <c r="I22" s="321">
        <v>103003</v>
      </c>
      <c r="J22" s="322">
        <v>10.16</v>
      </c>
      <c r="K22" s="320">
        <v>119</v>
      </c>
      <c r="L22" s="323">
        <v>185.27885862516212</v>
      </c>
      <c r="M22" s="324">
        <v>0</v>
      </c>
      <c r="N22" s="322">
        <v>0</v>
      </c>
      <c r="O22" s="325" t="s">
        <v>891</v>
      </c>
      <c r="P22" s="324">
        <v>0</v>
      </c>
      <c r="Q22" s="326">
        <v>0</v>
      </c>
      <c r="R22" s="327" t="s">
        <v>892</v>
      </c>
      <c r="S22" s="317" t="s">
        <v>983</v>
      </c>
      <c r="T22" s="328">
        <v>1</v>
      </c>
      <c r="U22" s="329">
        <v>45</v>
      </c>
      <c r="V22" s="330">
        <v>11</v>
      </c>
      <c r="W22" s="331" t="s">
        <v>892</v>
      </c>
      <c r="X22" s="332" t="s">
        <v>892</v>
      </c>
      <c r="Y22" s="333">
        <v>0</v>
      </c>
      <c r="Z22" s="333" t="s">
        <v>892</v>
      </c>
      <c r="AA22" s="332" t="s">
        <v>892</v>
      </c>
      <c r="AB22" s="333">
        <v>0</v>
      </c>
      <c r="AC22" s="333"/>
      <c r="AD22" s="334" t="s">
        <v>892</v>
      </c>
      <c r="AE22" s="335" t="s">
        <v>892</v>
      </c>
      <c r="AF22" s="324">
        <v>62</v>
      </c>
      <c r="AG22" s="327">
        <v>43620</v>
      </c>
      <c r="AH22" s="327" t="s">
        <v>892</v>
      </c>
      <c r="AI22" s="327">
        <v>45107</v>
      </c>
      <c r="AJ22" s="327" t="s">
        <v>892</v>
      </c>
      <c r="AK22" s="317"/>
    </row>
    <row r="23" spans="1:37" x14ac:dyDescent="0.3">
      <c r="A23" s="316">
        <v>12613</v>
      </c>
      <c r="B23" s="317" t="s">
        <v>985</v>
      </c>
      <c r="C23" s="318" t="s">
        <v>31</v>
      </c>
      <c r="D23" s="319">
        <v>0.28000000000000003</v>
      </c>
      <c r="E23" s="317"/>
      <c r="F23" s="317"/>
      <c r="G23" s="317" t="s">
        <v>892</v>
      </c>
      <c r="H23" s="320">
        <v>93967</v>
      </c>
      <c r="I23" s="321">
        <v>103003</v>
      </c>
      <c r="J23" s="322">
        <v>0.28000000000000003</v>
      </c>
      <c r="K23" s="320">
        <v>38672</v>
      </c>
      <c r="L23" s="323">
        <v>6.8712332052690153</v>
      </c>
      <c r="M23" s="324">
        <v>60138.04</v>
      </c>
      <c r="N23" s="322">
        <v>16838.6512</v>
      </c>
      <c r="O23" s="325" t="s">
        <v>891</v>
      </c>
      <c r="P23" s="324">
        <v>0</v>
      </c>
      <c r="Q23" s="326">
        <v>0</v>
      </c>
      <c r="R23" s="327" t="s">
        <v>892</v>
      </c>
      <c r="S23" s="317" t="s">
        <v>983</v>
      </c>
      <c r="T23" s="328">
        <v>1</v>
      </c>
      <c r="U23" s="329">
        <v>45</v>
      </c>
      <c r="V23" s="330">
        <v>11</v>
      </c>
      <c r="W23" s="331">
        <v>6211</v>
      </c>
      <c r="X23" s="332">
        <v>2023</v>
      </c>
      <c r="Y23" s="333">
        <v>10000</v>
      </c>
      <c r="Z23" s="333" t="s">
        <v>892</v>
      </c>
      <c r="AA23" s="332" t="s">
        <v>892</v>
      </c>
      <c r="AB23" s="333">
        <v>0</v>
      </c>
      <c r="AC23" s="333"/>
      <c r="AD23" s="334" t="s">
        <v>892</v>
      </c>
      <c r="AE23" s="335" t="s">
        <v>892</v>
      </c>
      <c r="AF23" s="324">
        <v>54702</v>
      </c>
      <c r="AG23" s="327">
        <v>44950</v>
      </c>
      <c r="AH23" s="327" t="s">
        <v>892</v>
      </c>
      <c r="AI23" s="327">
        <v>45107</v>
      </c>
      <c r="AJ23" s="327" t="s">
        <v>892</v>
      </c>
      <c r="AK23" s="317"/>
    </row>
    <row r="24" spans="1:37" x14ac:dyDescent="0.3">
      <c r="A24" s="316">
        <v>12614</v>
      </c>
      <c r="B24" s="317" t="s">
        <v>986</v>
      </c>
      <c r="C24" s="318" t="s">
        <v>31</v>
      </c>
      <c r="D24" s="319">
        <v>0.47</v>
      </c>
      <c r="E24" s="317"/>
      <c r="F24" s="317"/>
      <c r="G24" s="317" t="s">
        <v>892</v>
      </c>
      <c r="H24" s="320">
        <v>0</v>
      </c>
      <c r="I24" s="321">
        <v>103003</v>
      </c>
      <c r="J24" s="322">
        <v>0.47</v>
      </c>
      <c r="K24" s="320">
        <v>25422</v>
      </c>
      <c r="L24" s="323">
        <v>0</v>
      </c>
      <c r="M24" s="324">
        <v>30513.96</v>
      </c>
      <c r="N24" s="322">
        <v>14341.5612</v>
      </c>
      <c r="O24" s="325" t="s">
        <v>891</v>
      </c>
      <c r="P24" s="324">
        <v>0</v>
      </c>
      <c r="Q24" s="326">
        <v>0</v>
      </c>
      <c r="R24" s="327" t="s">
        <v>892</v>
      </c>
      <c r="S24" s="317" t="s">
        <v>983</v>
      </c>
      <c r="T24" s="328">
        <v>1</v>
      </c>
      <c r="U24" s="329">
        <v>45</v>
      </c>
      <c r="V24" s="330">
        <v>11</v>
      </c>
      <c r="W24" s="331">
        <v>6982</v>
      </c>
      <c r="X24" s="332">
        <v>2023</v>
      </c>
      <c r="Y24" s="333">
        <v>1800</v>
      </c>
      <c r="Z24" s="333" t="s">
        <v>892</v>
      </c>
      <c r="AA24" s="332" t="s">
        <v>892</v>
      </c>
      <c r="AB24" s="333">
        <v>0</v>
      </c>
      <c r="AC24" s="333"/>
      <c r="AD24" s="334" t="s">
        <v>892</v>
      </c>
      <c r="AE24" s="335" t="s">
        <v>892</v>
      </c>
      <c r="AF24" s="324">
        <v>10772</v>
      </c>
      <c r="AG24" s="327">
        <v>43804</v>
      </c>
      <c r="AH24" s="327" t="s">
        <v>892</v>
      </c>
      <c r="AI24" s="327">
        <v>45107</v>
      </c>
      <c r="AJ24" s="327" t="s">
        <v>892</v>
      </c>
      <c r="AK24" s="317"/>
    </row>
    <row r="25" spans="1:37" x14ac:dyDescent="0.3">
      <c r="A25" s="316">
        <v>12616</v>
      </c>
      <c r="B25" s="317" t="s">
        <v>987</v>
      </c>
      <c r="C25" s="318" t="s">
        <v>943</v>
      </c>
      <c r="D25" s="319">
        <v>21.82</v>
      </c>
      <c r="E25" s="317"/>
      <c r="F25" s="317"/>
      <c r="G25" s="317" t="s">
        <v>892</v>
      </c>
      <c r="H25" s="320">
        <v>22355</v>
      </c>
      <c r="I25" s="321">
        <v>103003</v>
      </c>
      <c r="J25" s="322">
        <v>20.88308</v>
      </c>
      <c r="K25" s="320">
        <v>34048</v>
      </c>
      <c r="L25" s="323">
        <v>4.8152934841141635</v>
      </c>
      <c r="M25" s="324">
        <v>33355</v>
      </c>
      <c r="N25" s="322">
        <v>727806.1</v>
      </c>
      <c r="O25" s="325" t="s">
        <v>891</v>
      </c>
      <c r="P25" s="324">
        <v>0</v>
      </c>
      <c r="Q25" s="326">
        <v>0</v>
      </c>
      <c r="R25" s="327" t="s">
        <v>892</v>
      </c>
      <c r="S25" s="317" t="s">
        <v>944</v>
      </c>
      <c r="T25" s="328">
        <v>1</v>
      </c>
      <c r="U25" s="329">
        <v>57</v>
      </c>
      <c r="V25" s="330">
        <v>19</v>
      </c>
      <c r="W25" s="331" t="s">
        <v>892</v>
      </c>
      <c r="X25" s="332" t="s">
        <v>892</v>
      </c>
      <c r="Y25" s="333">
        <v>0</v>
      </c>
      <c r="Z25" s="333" t="s">
        <v>892</v>
      </c>
      <c r="AA25" s="332" t="s">
        <v>892</v>
      </c>
      <c r="AB25" s="333">
        <v>0</v>
      </c>
      <c r="AC25" s="333"/>
      <c r="AD25" s="334" t="s">
        <v>892</v>
      </c>
      <c r="AE25" s="335" t="s">
        <v>892</v>
      </c>
      <c r="AF25" s="324">
        <v>18570</v>
      </c>
      <c r="AG25" s="327">
        <v>45201</v>
      </c>
      <c r="AH25" s="327" t="s">
        <v>892</v>
      </c>
      <c r="AI25" s="327">
        <v>45107</v>
      </c>
      <c r="AJ25" s="327" t="s">
        <v>892</v>
      </c>
      <c r="AK25" s="317"/>
    </row>
    <row r="26" spans="1:37" x14ac:dyDescent="0.3">
      <c r="A26" s="316">
        <v>12623</v>
      </c>
      <c r="B26" s="317" t="s">
        <v>988</v>
      </c>
      <c r="C26" s="318" t="s">
        <v>381</v>
      </c>
      <c r="D26" s="319">
        <v>1.1499999999999999</v>
      </c>
      <c r="E26" s="317"/>
      <c r="F26" s="317"/>
      <c r="G26" s="317" t="s">
        <v>892</v>
      </c>
      <c r="H26" s="320">
        <v>28187</v>
      </c>
      <c r="I26" s="321">
        <v>103003</v>
      </c>
      <c r="J26" s="322">
        <v>1.1499999999999999</v>
      </c>
      <c r="K26" s="320">
        <v>45100</v>
      </c>
      <c r="L26" s="323">
        <v>6.8307282200411974</v>
      </c>
      <c r="M26" s="324">
        <v>21331</v>
      </c>
      <c r="N26" s="322">
        <v>24530.65</v>
      </c>
      <c r="O26" s="325" t="s">
        <v>891</v>
      </c>
      <c r="P26" s="324">
        <v>0</v>
      </c>
      <c r="Q26" s="326">
        <v>0</v>
      </c>
      <c r="R26" s="327" t="s">
        <v>892</v>
      </c>
      <c r="S26" s="317" t="s">
        <v>989</v>
      </c>
      <c r="T26" s="328">
        <v>1</v>
      </c>
      <c r="U26" s="329">
        <v>57</v>
      </c>
      <c r="V26" s="330">
        <v>16</v>
      </c>
      <c r="W26" s="331" t="s">
        <v>892</v>
      </c>
      <c r="X26" s="332" t="s">
        <v>892</v>
      </c>
      <c r="Y26" s="333">
        <v>0</v>
      </c>
      <c r="Z26" s="333" t="s">
        <v>892</v>
      </c>
      <c r="AA26" s="332" t="s">
        <v>892</v>
      </c>
      <c r="AB26" s="333">
        <v>0</v>
      </c>
      <c r="AC26" s="333"/>
      <c r="AD26" s="334" t="s">
        <v>892</v>
      </c>
      <c r="AE26" s="335" t="s">
        <v>892</v>
      </c>
      <c r="AF26" s="324">
        <v>16506</v>
      </c>
      <c r="AG26" s="327">
        <v>44971</v>
      </c>
      <c r="AH26" s="327" t="s">
        <v>892</v>
      </c>
      <c r="AI26" s="327">
        <v>45089</v>
      </c>
      <c r="AJ26" s="327" t="s">
        <v>892</v>
      </c>
      <c r="AK26" s="317"/>
    </row>
    <row r="27" spans="1:37" x14ac:dyDescent="0.3">
      <c r="A27" s="316">
        <v>12635</v>
      </c>
      <c r="B27" s="317" t="s">
        <v>990</v>
      </c>
      <c r="C27" s="318" t="s">
        <v>381</v>
      </c>
      <c r="D27" s="319">
        <v>0.93</v>
      </c>
      <c r="E27" s="317"/>
      <c r="F27" s="317"/>
      <c r="G27" s="317" t="s">
        <v>892</v>
      </c>
      <c r="H27" s="320">
        <v>0</v>
      </c>
      <c r="I27" s="321">
        <v>103003</v>
      </c>
      <c r="J27" s="322">
        <v>0.93</v>
      </c>
      <c r="K27" s="320">
        <v>11203</v>
      </c>
      <c r="L27" s="323">
        <v>0</v>
      </c>
      <c r="M27" s="324">
        <v>17622.04</v>
      </c>
      <c r="N27" s="322">
        <v>16388.497200000002</v>
      </c>
      <c r="O27" s="325" t="s">
        <v>891</v>
      </c>
      <c r="P27" s="324">
        <v>0</v>
      </c>
      <c r="Q27" s="326">
        <v>0</v>
      </c>
      <c r="R27" s="327" t="s">
        <v>892</v>
      </c>
      <c r="S27" s="317" t="s">
        <v>989</v>
      </c>
      <c r="T27" s="328">
        <v>1</v>
      </c>
      <c r="U27" s="329">
        <v>57</v>
      </c>
      <c r="V27" s="330">
        <v>16</v>
      </c>
      <c r="W27" s="331">
        <v>6984</v>
      </c>
      <c r="X27" s="332">
        <v>2023</v>
      </c>
      <c r="Y27" s="333">
        <v>500</v>
      </c>
      <c r="Z27" s="333" t="s">
        <v>892</v>
      </c>
      <c r="AA27" s="332" t="s">
        <v>892</v>
      </c>
      <c r="AB27" s="333">
        <v>0</v>
      </c>
      <c r="AC27" s="333"/>
      <c r="AD27" s="334" t="s">
        <v>892</v>
      </c>
      <c r="AE27" s="335" t="s">
        <v>892</v>
      </c>
      <c r="AF27" s="324">
        <v>6040</v>
      </c>
      <c r="AG27" s="327">
        <v>44425</v>
      </c>
      <c r="AH27" s="327" t="s">
        <v>892</v>
      </c>
      <c r="AI27" s="327">
        <v>45048</v>
      </c>
      <c r="AJ27" s="327" t="s">
        <v>892</v>
      </c>
      <c r="AK27" s="317"/>
    </row>
    <row r="28" spans="1:37" x14ac:dyDescent="0.3">
      <c r="A28" s="316">
        <v>12652</v>
      </c>
      <c r="B28" s="317" t="s">
        <v>991</v>
      </c>
      <c r="C28" s="318" t="s">
        <v>268</v>
      </c>
      <c r="D28" s="319">
        <v>1.82</v>
      </c>
      <c r="E28" s="317" t="s">
        <v>992</v>
      </c>
      <c r="F28" s="317" t="s">
        <v>955</v>
      </c>
      <c r="G28" s="317" t="s">
        <v>993</v>
      </c>
      <c r="H28" s="320">
        <v>2640</v>
      </c>
      <c r="I28" s="321">
        <v>103003</v>
      </c>
      <c r="J28" s="322">
        <v>1.82</v>
      </c>
      <c r="K28" s="320">
        <v>7203</v>
      </c>
      <c r="L28" s="323">
        <v>3.2469129728931962</v>
      </c>
      <c r="M28" s="324">
        <v>7116.96</v>
      </c>
      <c r="N28" s="322">
        <v>12952.867200000001</v>
      </c>
      <c r="O28" s="325" t="s">
        <v>994</v>
      </c>
      <c r="P28" s="324">
        <v>62300</v>
      </c>
      <c r="Q28" s="326">
        <v>113386</v>
      </c>
      <c r="R28" s="327">
        <v>45454</v>
      </c>
      <c r="S28" s="317" t="s">
        <v>995</v>
      </c>
      <c r="T28" s="328">
        <v>1</v>
      </c>
      <c r="U28" s="329">
        <v>52</v>
      </c>
      <c r="V28" s="330">
        <v>6</v>
      </c>
      <c r="W28" s="331" t="s">
        <v>892</v>
      </c>
      <c r="X28" s="332" t="s">
        <v>892</v>
      </c>
      <c r="Y28" s="333">
        <v>0</v>
      </c>
      <c r="Z28" s="333" t="s">
        <v>892</v>
      </c>
      <c r="AA28" s="332" t="s">
        <v>892</v>
      </c>
      <c r="AB28" s="333">
        <v>0</v>
      </c>
      <c r="AC28" s="333"/>
      <c r="AD28" s="334" t="s">
        <v>892</v>
      </c>
      <c r="AE28" s="335" t="s">
        <v>892</v>
      </c>
      <c r="AF28" s="324">
        <v>3252</v>
      </c>
      <c r="AG28" s="327">
        <v>45203</v>
      </c>
      <c r="AH28" s="327" t="s">
        <v>892</v>
      </c>
      <c r="AI28" s="327">
        <v>45196</v>
      </c>
      <c r="AJ28" s="327" t="s">
        <v>892</v>
      </c>
      <c r="AK28" s="317"/>
    </row>
    <row r="29" spans="1:37" x14ac:dyDescent="0.3">
      <c r="A29" s="316">
        <v>12654</v>
      </c>
      <c r="B29" s="317" t="s">
        <v>996</v>
      </c>
      <c r="C29" s="318" t="s">
        <v>268</v>
      </c>
      <c r="D29" s="319">
        <v>3.81</v>
      </c>
      <c r="E29" s="317"/>
      <c r="F29" s="317"/>
      <c r="G29" s="317" t="s">
        <v>892</v>
      </c>
      <c r="H29" s="320">
        <v>62448</v>
      </c>
      <c r="I29" s="321">
        <v>103003</v>
      </c>
      <c r="J29" s="322">
        <v>3.81</v>
      </c>
      <c r="K29" s="320">
        <v>59821</v>
      </c>
      <c r="L29" s="323">
        <v>6.9637516476016952</v>
      </c>
      <c r="M29" s="324">
        <v>45162.96</v>
      </c>
      <c r="N29" s="322">
        <v>172070.87760000001</v>
      </c>
      <c r="O29" s="325" t="s">
        <v>891</v>
      </c>
      <c r="P29" s="324">
        <v>0</v>
      </c>
      <c r="Q29" s="326">
        <v>0</v>
      </c>
      <c r="R29" s="327" t="s">
        <v>892</v>
      </c>
      <c r="S29" s="317" t="s">
        <v>995</v>
      </c>
      <c r="T29" s="328">
        <v>1</v>
      </c>
      <c r="U29" s="329">
        <v>52</v>
      </c>
      <c r="V29" s="330">
        <v>6</v>
      </c>
      <c r="W29" s="331" t="s">
        <v>892</v>
      </c>
      <c r="X29" s="332" t="s">
        <v>892</v>
      </c>
      <c r="Y29" s="333">
        <v>0</v>
      </c>
      <c r="Z29" s="333" t="s">
        <v>892</v>
      </c>
      <c r="AA29" s="332" t="s">
        <v>892</v>
      </c>
      <c r="AB29" s="333">
        <v>0</v>
      </c>
      <c r="AC29" s="333"/>
      <c r="AD29" s="334" t="s">
        <v>892</v>
      </c>
      <c r="AE29" s="335" t="s">
        <v>892</v>
      </c>
      <c r="AF29" s="324">
        <v>35870</v>
      </c>
      <c r="AG29" s="327">
        <v>44950</v>
      </c>
      <c r="AH29" s="327" t="s">
        <v>892</v>
      </c>
      <c r="AI29" s="327">
        <v>45008</v>
      </c>
      <c r="AJ29" s="327" t="s">
        <v>892</v>
      </c>
      <c r="AK29" s="317"/>
    </row>
    <row r="30" spans="1:37" x14ac:dyDescent="0.3">
      <c r="A30" s="316">
        <v>12659</v>
      </c>
      <c r="B30" s="317" t="s">
        <v>997</v>
      </c>
      <c r="C30" s="318" t="s">
        <v>31</v>
      </c>
      <c r="D30" s="319">
        <v>3.53</v>
      </c>
      <c r="E30" s="317"/>
      <c r="F30" s="317"/>
      <c r="G30" s="317" t="s">
        <v>892</v>
      </c>
      <c r="H30" s="320">
        <v>79</v>
      </c>
      <c r="I30" s="321">
        <v>103003</v>
      </c>
      <c r="J30" s="322">
        <v>3.53</v>
      </c>
      <c r="K30" s="320">
        <v>2688</v>
      </c>
      <c r="L30" s="323">
        <v>0.23419203747072601</v>
      </c>
      <c r="M30" s="324">
        <v>3968.96</v>
      </c>
      <c r="N30" s="322">
        <v>14010.4288</v>
      </c>
      <c r="O30" s="325" t="s">
        <v>891</v>
      </c>
      <c r="P30" s="324">
        <v>0</v>
      </c>
      <c r="Q30" s="326">
        <v>0</v>
      </c>
      <c r="R30" s="327" t="s">
        <v>892</v>
      </c>
      <c r="S30" s="317" t="s">
        <v>998</v>
      </c>
      <c r="T30" s="328">
        <v>1</v>
      </c>
      <c r="U30" s="329">
        <v>72</v>
      </c>
      <c r="V30" s="330">
        <v>7</v>
      </c>
      <c r="W30" s="331" t="s">
        <v>892</v>
      </c>
      <c r="X30" s="332" t="s">
        <v>892</v>
      </c>
      <c r="Y30" s="333">
        <v>0</v>
      </c>
      <c r="Z30" s="333" t="s">
        <v>892</v>
      </c>
      <c r="AA30" s="332" t="s">
        <v>892</v>
      </c>
      <c r="AB30" s="333">
        <v>0</v>
      </c>
      <c r="AC30" s="333"/>
      <c r="AD30" s="334" t="s">
        <v>892</v>
      </c>
      <c r="AE30" s="335" t="s">
        <v>892</v>
      </c>
      <c r="AF30" s="324">
        <v>1350</v>
      </c>
      <c r="AG30" s="327">
        <v>45051</v>
      </c>
      <c r="AH30" s="327" t="s">
        <v>892</v>
      </c>
      <c r="AI30" s="327">
        <v>45114</v>
      </c>
      <c r="AJ30" s="327" t="s">
        <v>892</v>
      </c>
      <c r="AK30" s="317"/>
    </row>
    <row r="31" spans="1:37" x14ac:dyDescent="0.3">
      <c r="A31" s="316">
        <v>12685</v>
      </c>
      <c r="B31" s="317" t="s">
        <v>999</v>
      </c>
      <c r="C31" s="318" t="s">
        <v>336</v>
      </c>
      <c r="D31" s="319">
        <v>1.8</v>
      </c>
      <c r="E31" s="317" t="s">
        <v>1000</v>
      </c>
      <c r="F31" s="317" t="s">
        <v>1001</v>
      </c>
      <c r="G31" s="317" t="s">
        <v>939</v>
      </c>
      <c r="H31" s="320">
        <v>0</v>
      </c>
      <c r="I31" s="321">
        <v>103003</v>
      </c>
      <c r="J31" s="322">
        <v>1.8</v>
      </c>
      <c r="K31" s="320">
        <v>389</v>
      </c>
      <c r="L31" s="323">
        <v>0</v>
      </c>
      <c r="M31" s="324">
        <v>310.04000000000002</v>
      </c>
      <c r="N31" s="322">
        <v>558.072</v>
      </c>
      <c r="O31" s="325" t="s">
        <v>940</v>
      </c>
      <c r="P31" s="324">
        <v>22440</v>
      </c>
      <c r="Q31" s="326">
        <v>40392</v>
      </c>
      <c r="R31" s="327">
        <v>45377</v>
      </c>
      <c r="S31" s="317" t="s">
        <v>1002</v>
      </c>
      <c r="T31" s="328">
        <v>1</v>
      </c>
      <c r="U31" s="329">
        <v>72</v>
      </c>
      <c r="V31" s="330">
        <v>10</v>
      </c>
      <c r="W31" s="331" t="s">
        <v>892</v>
      </c>
      <c r="X31" s="332" t="s">
        <v>892</v>
      </c>
      <c r="Y31" s="333">
        <v>0</v>
      </c>
      <c r="Z31" s="333">
        <v>12193</v>
      </c>
      <c r="AA31" s="332">
        <v>2023</v>
      </c>
      <c r="AB31" s="333">
        <v>100</v>
      </c>
      <c r="AC31" s="333">
        <v>100</v>
      </c>
      <c r="AD31" s="334" t="s">
        <v>2086</v>
      </c>
      <c r="AE31" s="335">
        <v>45229</v>
      </c>
      <c r="AF31" s="324">
        <v>136</v>
      </c>
      <c r="AG31" s="327">
        <v>45132</v>
      </c>
      <c r="AH31" s="327" t="s">
        <v>892</v>
      </c>
      <c r="AI31" s="327">
        <v>45209</v>
      </c>
      <c r="AJ31" s="327" t="s">
        <v>892</v>
      </c>
      <c r="AK31" s="317"/>
    </row>
    <row r="32" spans="1:37" x14ac:dyDescent="0.3">
      <c r="A32" s="316">
        <v>12754</v>
      </c>
      <c r="B32" s="317" t="s">
        <v>1003</v>
      </c>
      <c r="C32" s="318" t="s">
        <v>268</v>
      </c>
      <c r="D32" s="319">
        <v>1.76</v>
      </c>
      <c r="E32" s="317"/>
      <c r="F32" s="317"/>
      <c r="G32" s="317" t="s">
        <v>892</v>
      </c>
      <c r="H32" s="320">
        <v>311</v>
      </c>
      <c r="I32" s="321">
        <v>103003</v>
      </c>
      <c r="J32" s="322">
        <v>1.76</v>
      </c>
      <c r="K32" s="320">
        <v>870</v>
      </c>
      <c r="L32" s="323">
        <v>2.7420208076177044</v>
      </c>
      <c r="M32" s="324">
        <v>1050.04</v>
      </c>
      <c r="N32" s="322">
        <v>1848.0704000000001</v>
      </c>
      <c r="O32" s="325" t="s">
        <v>891</v>
      </c>
      <c r="P32" s="324">
        <v>0</v>
      </c>
      <c r="Q32" s="326">
        <v>0</v>
      </c>
      <c r="R32" s="327" t="s">
        <v>892</v>
      </c>
      <c r="S32" s="317" t="s">
        <v>941</v>
      </c>
      <c r="T32" s="328">
        <v>1</v>
      </c>
      <c r="U32" s="329">
        <v>72</v>
      </c>
      <c r="V32" s="330">
        <v>6</v>
      </c>
      <c r="W32" s="331" t="s">
        <v>892</v>
      </c>
      <c r="X32" s="332" t="s">
        <v>892</v>
      </c>
      <c r="Y32" s="333">
        <v>0</v>
      </c>
      <c r="Z32" s="333" t="s">
        <v>892</v>
      </c>
      <c r="AA32" s="332" t="s">
        <v>892</v>
      </c>
      <c r="AB32" s="333">
        <v>0</v>
      </c>
      <c r="AC32" s="333"/>
      <c r="AD32" s="334" t="s">
        <v>892</v>
      </c>
      <c r="AE32" s="335" t="s">
        <v>892</v>
      </c>
      <c r="AF32" s="324">
        <v>454</v>
      </c>
      <c r="AG32" s="327">
        <v>44874</v>
      </c>
      <c r="AH32" s="327" t="s">
        <v>892</v>
      </c>
      <c r="AI32" s="327">
        <v>45133</v>
      </c>
      <c r="AJ32" s="327" t="s">
        <v>892</v>
      </c>
      <c r="AK32" s="317"/>
    </row>
    <row r="33" spans="1:37" x14ac:dyDescent="0.3">
      <c r="A33" s="316">
        <v>12763</v>
      </c>
      <c r="B33" s="317" t="s">
        <v>1004</v>
      </c>
      <c r="C33" s="318" t="s">
        <v>612</v>
      </c>
      <c r="D33" s="319">
        <v>22.8</v>
      </c>
      <c r="E33" s="317"/>
      <c r="F33" s="317"/>
      <c r="G33" s="317" t="s">
        <v>892</v>
      </c>
      <c r="H33" s="320">
        <v>988</v>
      </c>
      <c r="I33" s="321">
        <v>103003</v>
      </c>
      <c r="J33" s="322">
        <v>22.8</v>
      </c>
      <c r="K33" s="320">
        <v>908</v>
      </c>
      <c r="L33" s="323">
        <v>10.937672976862615</v>
      </c>
      <c r="M33" s="324">
        <v>95.96</v>
      </c>
      <c r="N33" s="322">
        <v>2187.8879999999999</v>
      </c>
      <c r="O33" s="325" t="s">
        <v>891</v>
      </c>
      <c r="P33" s="324">
        <v>0</v>
      </c>
      <c r="Q33" s="326">
        <v>0</v>
      </c>
      <c r="R33" s="327" t="s">
        <v>892</v>
      </c>
      <c r="S33" s="317" t="s">
        <v>1005</v>
      </c>
      <c r="T33" s="328">
        <v>1</v>
      </c>
      <c r="U33" s="329">
        <v>51</v>
      </c>
      <c r="V33" s="330">
        <v>3</v>
      </c>
      <c r="W33" s="331" t="s">
        <v>892</v>
      </c>
      <c r="X33" s="332" t="s">
        <v>892</v>
      </c>
      <c r="Y33" s="333">
        <v>0</v>
      </c>
      <c r="Z33" s="333" t="s">
        <v>892</v>
      </c>
      <c r="AA33" s="332" t="s">
        <v>892</v>
      </c>
      <c r="AB33" s="333">
        <v>0</v>
      </c>
      <c r="AC33" s="333"/>
      <c r="AD33" s="334" t="s">
        <v>892</v>
      </c>
      <c r="AE33" s="335" t="s">
        <v>892</v>
      </c>
      <c r="AF33" s="324">
        <v>362</v>
      </c>
      <c r="AG33" s="327">
        <v>45181</v>
      </c>
      <c r="AH33" s="327" t="s">
        <v>892</v>
      </c>
      <c r="AI33" s="327">
        <v>45160</v>
      </c>
      <c r="AJ33" s="327" t="s">
        <v>892</v>
      </c>
      <c r="AK33" s="317"/>
    </row>
    <row r="34" spans="1:37" x14ac:dyDescent="0.3">
      <c r="A34" s="316">
        <v>12812</v>
      </c>
      <c r="B34" s="317" t="s">
        <v>289</v>
      </c>
      <c r="C34" s="318" t="s">
        <v>264</v>
      </c>
      <c r="D34" s="319">
        <v>4.12</v>
      </c>
      <c r="E34" s="317"/>
      <c r="F34" s="317"/>
      <c r="G34" s="317" t="s">
        <v>892</v>
      </c>
      <c r="H34" s="320">
        <v>63</v>
      </c>
      <c r="I34" s="321">
        <v>103003</v>
      </c>
      <c r="J34" s="322">
        <v>4.12</v>
      </c>
      <c r="K34" s="320">
        <v>14</v>
      </c>
      <c r="L34" s="323">
        <v>53.846153846153847</v>
      </c>
      <c r="M34" s="324">
        <v>0</v>
      </c>
      <c r="N34" s="322">
        <v>0</v>
      </c>
      <c r="O34" s="325" t="s">
        <v>891</v>
      </c>
      <c r="P34" s="324">
        <v>0</v>
      </c>
      <c r="Q34" s="326">
        <v>0</v>
      </c>
      <c r="R34" s="327" t="s">
        <v>892</v>
      </c>
      <c r="S34" s="317" t="s">
        <v>1006</v>
      </c>
      <c r="T34" s="328">
        <v>1</v>
      </c>
      <c r="U34" s="329">
        <v>76</v>
      </c>
      <c r="V34" s="330">
        <v>11</v>
      </c>
      <c r="W34" s="331" t="s">
        <v>892</v>
      </c>
      <c r="X34" s="332" t="s">
        <v>892</v>
      </c>
      <c r="Y34" s="333">
        <v>0</v>
      </c>
      <c r="Z34" s="333" t="s">
        <v>892</v>
      </c>
      <c r="AA34" s="332" t="s">
        <v>892</v>
      </c>
      <c r="AB34" s="333">
        <v>0</v>
      </c>
      <c r="AC34" s="333"/>
      <c r="AD34" s="334" t="s">
        <v>892</v>
      </c>
      <c r="AE34" s="335" t="s">
        <v>892</v>
      </c>
      <c r="AF34" s="324">
        <v>4</v>
      </c>
      <c r="AG34" s="327">
        <v>44358</v>
      </c>
      <c r="AH34" s="327" t="s">
        <v>892</v>
      </c>
      <c r="AI34" s="327">
        <v>45180</v>
      </c>
      <c r="AJ34" s="327" t="s">
        <v>892</v>
      </c>
      <c r="AK34" s="317"/>
    </row>
    <row r="35" spans="1:37" x14ac:dyDescent="0.3">
      <c r="A35" s="316">
        <v>12813</v>
      </c>
      <c r="B35" s="317" t="s">
        <v>1007</v>
      </c>
      <c r="C35" s="318" t="s">
        <v>264</v>
      </c>
      <c r="D35" s="319">
        <v>11.08</v>
      </c>
      <c r="E35" s="317"/>
      <c r="F35" s="317"/>
      <c r="G35" s="317" t="s">
        <v>892</v>
      </c>
      <c r="H35" s="320">
        <v>61</v>
      </c>
      <c r="I35" s="321">
        <v>103003</v>
      </c>
      <c r="J35" s="322">
        <v>11.08</v>
      </c>
      <c r="K35" s="320">
        <v>25</v>
      </c>
      <c r="L35" s="323">
        <v>42.957746478873233</v>
      </c>
      <c r="M35" s="324">
        <v>0</v>
      </c>
      <c r="N35" s="322">
        <v>0</v>
      </c>
      <c r="O35" s="325" t="s">
        <v>891</v>
      </c>
      <c r="P35" s="324">
        <v>0</v>
      </c>
      <c r="Q35" s="326">
        <v>0</v>
      </c>
      <c r="R35" s="327" t="s">
        <v>892</v>
      </c>
      <c r="S35" s="317" t="s">
        <v>1008</v>
      </c>
      <c r="T35" s="328">
        <v>1</v>
      </c>
      <c r="U35" s="329">
        <v>61</v>
      </c>
      <c r="V35" s="330">
        <v>8</v>
      </c>
      <c r="W35" s="331" t="s">
        <v>892</v>
      </c>
      <c r="X35" s="332" t="s">
        <v>892</v>
      </c>
      <c r="Y35" s="333">
        <v>0</v>
      </c>
      <c r="Z35" s="333" t="s">
        <v>892</v>
      </c>
      <c r="AA35" s="332" t="s">
        <v>892</v>
      </c>
      <c r="AB35" s="333">
        <v>0</v>
      </c>
      <c r="AC35" s="333"/>
      <c r="AD35" s="334" t="s">
        <v>892</v>
      </c>
      <c r="AE35" s="335" t="s">
        <v>892</v>
      </c>
      <c r="AF35" s="324">
        <v>6</v>
      </c>
      <c r="AG35" s="327">
        <v>44298</v>
      </c>
      <c r="AH35" s="327" t="s">
        <v>892</v>
      </c>
      <c r="AI35" s="327">
        <v>44257</v>
      </c>
      <c r="AJ35" s="327" t="s">
        <v>892</v>
      </c>
      <c r="AK35" s="317"/>
    </row>
    <row r="36" spans="1:37" x14ac:dyDescent="0.3">
      <c r="A36" s="316">
        <v>12821</v>
      </c>
      <c r="B36" s="317" t="s">
        <v>1009</v>
      </c>
      <c r="C36" s="318" t="s">
        <v>264</v>
      </c>
      <c r="D36" s="319">
        <v>25.42</v>
      </c>
      <c r="E36" s="317"/>
      <c r="F36" s="317"/>
      <c r="G36" s="317" t="s">
        <v>892</v>
      </c>
      <c r="H36" s="320">
        <v>137</v>
      </c>
      <c r="I36" s="321">
        <v>103003</v>
      </c>
      <c r="J36" s="322">
        <v>25.42</v>
      </c>
      <c r="K36" s="320">
        <v>8</v>
      </c>
      <c r="L36" s="323">
        <v>204.47761194029852</v>
      </c>
      <c r="M36" s="324">
        <v>0</v>
      </c>
      <c r="N36" s="322">
        <v>0</v>
      </c>
      <c r="O36" s="325" t="s">
        <v>891</v>
      </c>
      <c r="P36" s="324">
        <v>0</v>
      </c>
      <c r="Q36" s="326">
        <v>0</v>
      </c>
      <c r="R36" s="327" t="s">
        <v>892</v>
      </c>
      <c r="S36" s="317" t="s">
        <v>1008</v>
      </c>
      <c r="T36" s="328">
        <v>1</v>
      </c>
      <c r="U36" s="329">
        <v>61</v>
      </c>
      <c r="V36" s="330">
        <v>8</v>
      </c>
      <c r="W36" s="331" t="s">
        <v>892</v>
      </c>
      <c r="X36" s="332" t="s">
        <v>892</v>
      </c>
      <c r="Y36" s="333">
        <v>0</v>
      </c>
      <c r="Z36" s="333" t="s">
        <v>892</v>
      </c>
      <c r="AA36" s="332" t="s">
        <v>892</v>
      </c>
      <c r="AB36" s="333">
        <v>0</v>
      </c>
      <c r="AC36" s="333"/>
      <c r="AD36" s="334" t="s">
        <v>892</v>
      </c>
      <c r="AE36" s="335" t="s">
        <v>892</v>
      </c>
      <c r="AF36" s="324">
        <v>2</v>
      </c>
      <c r="AG36" s="327">
        <v>44806</v>
      </c>
      <c r="AH36" s="327" t="s">
        <v>892</v>
      </c>
      <c r="AI36" s="327">
        <v>44776</v>
      </c>
      <c r="AJ36" s="327" t="s">
        <v>892</v>
      </c>
      <c r="AK36" s="317"/>
    </row>
    <row r="37" spans="1:37" x14ac:dyDescent="0.3">
      <c r="A37" s="316">
        <v>12824</v>
      </c>
      <c r="B37" s="317" t="s">
        <v>1010</v>
      </c>
      <c r="C37" s="318" t="s">
        <v>264</v>
      </c>
      <c r="D37" s="319">
        <v>10.71</v>
      </c>
      <c r="E37" s="317"/>
      <c r="F37" s="317"/>
      <c r="G37" s="317" t="s">
        <v>892</v>
      </c>
      <c r="H37" s="320">
        <v>92</v>
      </c>
      <c r="I37" s="321">
        <v>103003</v>
      </c>
      <c r="J37" s="322">
        <v>10.71</v>
      </c>
      <c r="K37" s="320">
        <v>15</v>
      </c>
      <c r="L37" s="323">
        <v>29.870129870129869</v>
      </c>
      <c r="M37" s="324">
        <v>0</v>
      </c>
      <c r="N37" s="322">
        <v>0</v>
      </c>
      <c r="O37" s="325" t="s">
        <v>891</v>
      </c>
      <c r="P37" s="324">
        <v>0</v>
      </c>
      <c r="Q37" s="326">
        <v>0</v>
      </c>
      <c r="R37" s="327" t="s">
        <v>892</v>
      </c>
      <c r="S37" s="317" t="s">
        <v>1008</v>
      </c>
      <c r="T37" s="328">
        <v>1</v>
      </c>
      <c r="U37" s="329">
        <v>61</v>
      </c>
      <c r="V37" s="330">
        <v>8</v>
      </c>
      <c r="W37" s="331" t="s">
        <v>892</v>
      </c>
      <c r="X37" s="332" t="s">
        <v>892</v>
      </c>
      <c r="Y37" s="333">
        <v>0</v>
      </c>
      <c r="Z37" s="333" t="s">
        <v>892</v>
      </c>
      <c r="AA37" s="332" t="s">
        <v>892</v>
      </c>
      <c r="AB37" s="333">
        <v>0</v>
      </c>
      <c r="AC37" s="333"/>
      <c r="AD37" s="334" t="s">
        <v>892</v>
      </c>
      <c r="AE37" s="335" t="s">
        <v>892</v>
      </c>
      <c r="AF37" s="324">
        <v>12</v>
      </c>
      <c r="AG37" s="327">
        <v>44188</v>
      </c>
      <c r="AH37" s="327" t="s">
        <v>892</v>
      </c>
      <c r="AI37" s="327">
        <v>44637</v>
      </c>
      <c r="AJ37" s="327" t="s">
        <v>892</v>
      </c>
      <c r="AK37" s="317"/>
    </row>
    <row r="38" spans="1:37" x14ac:dyDescent="0.3">
      <c r="A38" s="316">
        <v>12830</v>
      </c>
      <c r="B38" s="317" t="s">
        <v>1011</v>
      </c>
      <c r="C38" s="318" t="s">
        <v>264</v>
      </c>
      <c r="D38" s="319">
        <v>4.0999999999999996</v>
      </c>
      <c r="E38" s="317"/>
      <c r="F38" s="317"/>
      <c r="G38" s="317" t="s">
        <v>892</v>
      </c>
      <c r="H38" s="320">
        <v>1412</v>
      </c>
      <c r="I38" s="321">
        <v>103003</v>
      </c>
      <c r="J38" s="322">
        <v>4.0999999999999996</v>
      </c>
      <c r="K38" s="320">
        <v>265</v>
      </c>
      <c r="L38" s="323">
        <v>54.141104294478524</v>
      </c>
      <c r="M38" s="324">
        <v>0</v>
      </c>
      <c r="N38" s="322">
        <v>0</v>
      </c>
      <c r="O38" s="325" t="s">
        <v>891</v>
      </c>
      <c r="P38" s="324">
        <v>0</v>
      </c>
      <c r="Q38" s="326">
        <v>0</v>
      </c>
      <c r="R38" s="327" t="s">
        <v>892</v>
      </c>
      <c r="S38" s="317" t="s">
        <v>1008</v>
      </c>
      <c r="T38" s="328">
        <v>1</v>
      </c>
      <c r="U38" s="329">
        <v>61</v>
      </c>
      <c r="V38" s="330">
        <v>8</v>
      </c>
      <c r="W38" s="331" t="s">
        <v>892</v>
      </c>
      <c r="X38" s="332" t="s">
        <v>892</v>
      </c>
      <c r="Y38" s="333">
        <v>0</v>
      </c>
      <c r="Z38" s="333" t="s">
        <v>892</v>
      </c>
      <c r="AA38" s="332" t="s">
        <v>892</v>
      </c>
      <c r="AB38" s="333">
        <v>0</v>
      </c>
      <c r="AC38" s="333"/>
      <c r="AD38" s="334" t="s">
        <v>892</v>
      </c>
      <c r="AE38" s="335" t="s">
        <v>892</v>
      </c>
      <c r="AF38" s="324">
        <v>104</v>
      </c>
      <c r="AG38" s="327">
        <v>44533</v>
      </c>
      <c r="AH38" s="327" t="s">
        <v>892</v>
      </c>
      <c r="AI38" s="327">
        <v>44522</v>
      </c>
      <c r="AJ38" s="327" t="s">
        <v>892</v>
      </c>
      <c r="AK38" s="317"/>
    </row>
    <row r="39" spans="1:37" x14ac:dyDescent="0.3">
      <c r="A39" s="316">
        <v>12835</v>
      </c>
      <c r="B39" s="317" t="s">
        <v>1012</v>
      </c>
      <c r="C39" s="318" t="s">
        <v>264</v>
      </c>
      <c r="D39" s="319">
        <v>0.46</v>
      </c>
      <c r="E39" s="317"/>
      <c r="F39" s="317"/>
      <c r="G39" s="317" t="s">
        <v>892</v>
      </c>
      <c r="H39" s="320">
        <v>459</v>
      </c>
      <c r="I39" s="321">
        <v>103003</v>
      </c>
      <c r="J39" s="322">
        <v>0.46</v>
      </c>
      <c r="K39" s="320">
        <v>243</v>
      </c>
      <c r="L39" s="323">
        <v>22.120481927710845</v>
      </c>
      <c r="M39" s="324">
        <v>0</v>
      </c>
      <c r="N39" s="322">
        <v>0</v>
      </c>
      <c r="O39" s="325" t="s">
        <v>891</v>
      </c>
      <c r="P39" s="324">
        <v>0</v>
      </c>
      <c r="Q39" s="326">
        <v>0</v>
      </c>
      <c r="R39" s="327" t="s">
        <v>892</v>
      </c>
      <c r="S39" s="317" t="s">
        <v>1008</v>
      </c>
      <c r="T39" s="328">
        <v>1</v>
      </c>
      <c r="U39" s="329">
        <v>61</v>
      </c>
      <c r="V39" s="330">
        <v>8</v>
      </c>
      <c r="W39" s="331" t="s">
        <v>892</v>
      </c>
      <c r="X39" s="332" t="s">
        <v>892</v>
      </c>
      <c r="Y39" s="333">
        <v>0</v>
      </c>
      <c r="Z39" s="333" t="s">
        <v>892</v>
      </c>
      <c r="AA39" s="332" t="s">
        <v>892</v>
      </c>
      <c r="AB39" s="333">
        <v>0</v>
      </c>
      <c r="AC39" s="333"/>
      <c r="AD39" s="334" t="s">
        <v>892</v>
      </c>
      <c r="AE39" s="335" t="s">
        <v>892</v>
      </c>
      <c r="AF39" s="324">
        <v>84</v>
      </c>
      <c r="AG39" s="327">
        <v>45180</v>
      </c>
      <c r="AH39" s="327" t="s">
        <v>892</v>
      </c>
      <c r="AI39" s="327">
        <v>45145</v>
      </c>
      <c r="AJ39" s="327" t="s">
        <v>892</v>
      </c>
      <c r="AK39" s="317"/>
    </row>
    <row r="40" spans="1:37" x14ac:dyDescent="0.3">
      <c r="A40" s="316">
        <v>12847</v>
      </c>
      <c r="B40" s="317" t="s">
        <v>1013</v>
      </c>
      <c r="C40" s="318" t="s">
        <v>264</v>
      </c>
      <c r="D40" s="319">
        <v>1.02</v>
      </c>
      <c r="E40" s="317"/>
      <c r="F40" s="317"/>
      <c r="G40" s="317" t="s">
        <v>892</v>
      </c>
      <c r="H40" s="320">
        <v>947</v>
      </c>
      <c r="I40" s="321">
        <v>103003</v>
      </c>
      <c r="J40" s="322">
        <v>1.02</v>
      </c>
      <c r="K40" s="320">
        <v>4409</v>
      </c>
      <c r="L40" s="323">
        <v>2.3974683544303796</v>
      </c>
      <c r="M40" s="324">
        <v>2893</v>
      </c>
      <c r="N40" s="322">
        <v>2950.86</v>
      </c>
      <c r="O40" s="325" t="s">
        <v>891</v>
      </c>
      <c r="P40" s="324">
        <v>0</v>
      </c>
      <c r="Q40" s="326">
        <v>0</v>
      </c>
      <c r="R40" s="327" t="s">
        <v>892</v>
      </c>
      <c r="S40" s="317" t="s">
        <v>1006</v>
      </c>
      <c r="T40" s="328">
        <v>1</v>
      </c>
      <c r="U40" s="329">
        <v>76</v>
      </c>
      <c r="V40" s="330">
        <v>11</v>
      </c>
      <c r="W40" s="331">
        <v>9007</v>
      </c>
      <c r="X40" s="332">
        <v>2023</v>
      </c>
      <c r="Y40" s="333">
        <v>900</v>
      </c>
      <c r="Z40" s="333" t="s">
        <v>892</v>
      </c>
      <c r="AA40" s="332" t="s">
        <v>892</v>
      </c>
      <c r="AB40" s="333">
        <v>0</v>
      </c>
      <c r="AC40" s="333"/>
      <c r="AD40" s="334" t="s">
        <v>892</v>
      </c>
      <c r="AE40" s="335" t="s">
        <v>892</v>
      </c>
      <c r="AF40" s="324">
        <v>1580</v>
      </c>
      <c r="AG40" s="327">
        <v>44874</v>
      </c>
      <c r="AH40" s="327" t="s">
        <v>892</v>
      </c>
      <c r="AI40" s="327">
        <v>44865</v>
      </c>
      <c r="AJ40" s="327" t="s">
        <v>892</v>
      </c>
      <c r="AK40" s="317"/>
    </row>
    <row r="41" spans="1:37" x14ac:dyDescent="0.3">
      <c r="A41" s="316">
        <v>12856</v>
      </c>
      <c r="B41" s="317" t="s">
        <v>1014</v>
      </c>
      <c r="C41" s="318" t="s">
        <v>264</v>
      </c>
      <c r="D41" s="319">
        <v>3.35</v>
      </c>
      <c r="E41" s="317"/>
      <c r="F41" s="317"/>
      <c r="G41" s="317" t="s">
        <v>892</v>
      </c>
      <c r="H41" s="320">
        <v>5330</v>
      </c>
      <c r="I41" s="321">
        <v>103003</v>
      </c>
      <c r="J41" s="322">
        <v>3.35</v>
      </c>
      <c r="K41" s="320">
        <v>2447</v>
      </c>
      <c r="L41" s="323">
        <v>20.427717307987123</v>
      </c>
      <c r="M41" s="324">
        <v>0</v>
      </c>
      <c r="N41" s="322">
        <v>0</v>
      </c>
      <c r="O41" s="325" t="s">
        <v>891</v>
      </c>
      <c r="P41" s="324">
        <v>0</v>
      </c>
      <c r="Q41" s="326">
        <v>0</v>
      </c>
      <c r="R41" s="327" t="s">
        <v>892</v>
      </c>
      <c r="S41" s="317" t="s">
        <v>1006</v>
      </c>
      <c r="T41" s="328">
        <v>1</v>
      </c>
      <c r="U41" s="329">
        <v>76</v>
      </c>
      <c r="V41" s="330">
        <v>11</v>
      </c>
      <c r="W41" s="331" t="s">
        <v>892</v>
      </c>
      <c r="X41" s="332" t="s">
        <v>892</v>
      </c>
      <c r="Y41" s="333">
        <v>0</v>
      </c>
      <c r="Z41" s="333" t="s">
        <v>892</v>
      </c>
      <c r="AA41" s="332" t="s">
        <v>892</v>
      </c>
      <c r="AB41" s="333">
        <v>0</v>
      </c>
      <c r="AC41" s="333"/>
      <c r="AD41" s="334" t="s">
        <v>892</v>
      </c>
      <c r="AE41" s="335" t="s">
        <v>892</v>
      </c>
      <c r="AF41" s="324">
        <v>1044</v>
      </c>
      <c r="AG41" s="327">
        <v>44874</v>
      </c>
      <c r="AH41" s="327" t="s">
        <v>892</v>
      </c>
      <c r="AI41" s="327">
        <v>44865</v>
      </c>
      <c r="AJ41" s="327" t="s">
        <v>892</v>
      </c>
      <c r="AK41" s="317"/>
    </row>
    <row r="42" spans="1:37" x14ac:dyDescent="0.3">
      <c r="A42" s="316">
        <v>12877</v>
      </c>
      <c r="B42" s="317" t="s">
        <v>1015</v>
      </c>
      <c r="C42" s="318" t="s">
        <v>288</v>
      </c>
      <c r="D42" s="319">
        <v>99.8</v>
      </c>
      <c r="E42" s="317"/>
      <c r="F42" s="317"/>
      <c r="G42" s="317" t="s">
        <v>892</v>
      </c>
      <c r="H42" s="320">
        <v>500</v>
      </c>
      <c r="I42" s="321">
        <v>103003</v>
      </c>
      <c r="J42" s="322">
        <v>99.8</v>
      </c>
      <c r="K42" s="320">
        <v>326</v>
      </c>
      <c r="L42" s="323">
        <v>15.001500150015001</v>
      </c>
      <c r="M42" s="324">
        <v>0</v>
      </c>
      <c r="N42" s="322">
        <v>0</v>
      </c>
      <c r="O42" s="325" t="s">
        <v>891</v>
      </c>
      <c r="P42" s="324">
        <v>0</v>
      </c>
      <c r="Q42" s="326">
        <v>0</v>
      </c>
      <c r="R42" s="327" t="s">
        <v>892</v>
      </c>
      <c r="S42" s="317" t="s">
        <v>1016</v>
      </c>
      <c r="T42" s="328">
        <v>1</v>
      </c>
      <c r="U42" s="329">
        <v>76</v>
      </c>
      <c r="V42" s="330">
        <v>10</v>
      </c>
      <c r="W42" s="331" t="s">
        <v>892</v>
      </c>
      <c r="X42" s="332" t="s">
        <v>892</v>
      </c>
      <c r="Y42" s="333">
        <v>0</v>
      </c>
      <c r="Z42" s="333" t="s">
        <v>892</v>
      </c>
      <c r="AA42" s="332" t="s">
        <v>892</v>
      </c>
      <c r="AB42" s="333">
        <v>0</v>
      </c>
      <c r="AC42" s="333"/>
      <c r="AD42" s="334" t="s">
        <v>892</v>
      </c>
      <c r="AE42" s="335" t="s">
        <v>892</v>
      </c>
      <c r="AF42" s="324">
        <v>134</v>
      </c>
      <c r="AG42" s="327">
        <v>45201</v>
      </c>
      <c r="AH42" s="327" t="s">
        <v>892</v>
      </c>
      <c r="AI42" s="327">
        <v>45181</v>
      </c>
      <c r="AJ42" s="327" t="s">
        <v>892</v>
      </c>
      <c r="AK42" s="317"/>
    </row>
    <row r="43" spans="1:37" x14ac:dyDescent="0.3">
      <c r="A43" s="316">
        <v>12881</v>
      </c>
      <c r="B43" s="317" t="s">
        <v>1017</v>
      </c>
      <c r="C43" s="318" t="s">
        <v>264</v>
      </c>
      <c r="D43" s="319">
        <v>2.6</v>
      </c>
      <c r="E43" s="317"/>
      <c r="F43" s="317"/>
      <c r="G43" s="317" t="s">
        <v>892</v>
      </c>
      <c r="H43" s="320">
        <v>466</v>
      </c>
      <c r="I43" s="321">
        <v>103003</v>
      </c>
      <c r="J43" s="322">
        <v>2.6</v>
      </c>
      <c r="K43" s="320">
        <v>126</v>
      </c>
      <c r="L43" s="323">
        <v>28.106151990349822</v>
      </c>
      <c r="M43" s="324">
        <v>0</v>
      </c>
      <c r="N43" s="322">
        <v>0</v>
      </c>
      <c r="O43" s="325" t="s">
        <v>891</v>
      </c>
      <c r="P43" s="324">
        <v>0</v>
      </c>
      <c r="Q43" s="326">
        <v>0</v>
      </c>
      <c r="R43" s="327" t="s">
        <v>892</v>
      </c>
      <c r="S43" s="317" t="s">
        <v>1008</v>
      </c>
      <c r="T43" s="328">
        <v>1</v>
      </c>
      <c r="U43" s="329">
        <v>61</v>
      </c>
      <c r="V43" s="330">
        <v>8</v>
      </c>
      <c r="W43" s="331" t="s">
        <v>892</v>
      </c>
      <c r="X43" s="332" t="s">
        <v>892</v>
      </c>
      <c r="Y43" s="333">
        <v>0</v>
      </c>
      <c r="Z43" s="333" t="s">
        <v>892</v>
      </c>
      <c r="AA43" s="332" t="s">
        <v>892</v>
      </c>
      <c r="AB43" s="333">
        <v>0</v>
      </c>
      <c r="AC43" s="333"/>
      <c r="AD43" s="334" t="s">
        <v>892</v>
      </c>
      <c r="AE43" s="335" t="s">
        <v>892</v>
      </c>
      <c r="AF43" s="324">
        <v>66</v>
      </c>
      <c r="AG43" s="327">
        <v>44573</v>
      </c>
      <c r="AH43" s="327" t="s">
        <v>892</v>
      </c>
      <c r="AI43" s="327">
        <v>44813</v>
      </c>
      <c r="AJ43" s="327" t="s">
        <v>892</v>
      </c>
      <c r="AK43" s="317"/>
    </row>
    <row r="44" spans="1:37" x14ac:dyDescent="0.3">
      <c r="A44" s="316">
        <v>12884</v>
      </c>
      <c r="B44" s="317" t="s">
        <v>1018</v>
      </c>
      <c r="C44" s="318" t="s">
        <v>264</v>
      </c>
      <c r="D44" s="319">
        <v>3.8</v>
      </c>
      <c r="E44" s="317"/>
      <c r="F44" s="317"/>
      <c r="G44" s="317" t="s">
        <v>892</v>
      </c>
      <c r="H44" s="320">
        <v>88</v>
      </c>
      <c r="I44" s="321">
        <v>103003</v>
      </c>
      <c r="J44" s="322">
        <v>3.8</v>
      </c>
      <c r="K44" s="320">
        <v>179</v>
      </c>
      <c r="L44" s="323">
        <v>4.6933333333333334</v>
      </c>
      <c r="M44" s="324">
        <v>137</v>
      </c>
      <c r="N44" s="322">
        <v>520.6</v>
      </c>
      <c r="O44" s="325" t="s">
        <v>891</v>
      </c>
      <c r="P44" s="324">
        <v>0</v>
      </c>
      <c r="Q44" s="326">
        <v>0</v>
      </c>
      <c r="R44" s="327" t="s">
        <v>892</v>
      </c>
      <c r="S44" s="317" t="s">
        <v>1008</v>
      </c>
      <c r="T44" s="328">
        <v>1</v>
      </c>
      <c r="U44" s="329">
        <v>61</v>
      </c>
      <c r="V44" s="330">
        <v>8</v>
      </c>
      <c r="W44" s="331" t="s">
        <v>892</v>
      </c>
      <c r="X44" s="332" t="s">
        <v>892</v>
      </c>
      <c r="Y44" s="333">
        <v>0</v>
      </c>
      <c r="Z44" s="333" t="s">
        <v>892</v>
      </c>
      <c r="AA44" s="332" t="s">
        <v>892</v>
      </c>
      <c r="AB44" s="333">
        <v>0</v>
      </c>
      <c r="AC44" s="333"/>
      <c r="AD44" s="334" t="s">
        <v>892</v>
      </c>
      <c r="AE44" s="335" t="s">
        <v>892</v>
      </c>
      <c r="AF44" s="324">
        <v>76</v>
      </c>
      <c r="AG44" s="327">
        <v>45170</v>
      </c>
      <c r="AH44" s="327" t="s">
        <v>892</v>
      </c>
      <c r="AI44" s="327">
        <v>45145</v>
      </c>
      <c r="AJ44" s="327" t="s">
        <v>892</v>
      </c>
      <c r="AK44" s="317"/>
    </row>
    <row r="45" spans="1:37" x14ac:dyDescent="0.3">
      <c r="A45" s="316">
        <v>12886</v>
      </c>
      <c r="B45" s="317" t="s">
        <v>1019</v>
      </c>
      <c r="C45" s="318" t="s">
        <v>264</v>
      </c>
      <c r="D45" s="319">
        <v>2.94</v>
      </c>
      <c r="E45" s="317"/>
      <c r="F45" s="317"/>
      <c r="G45" s="317" t="s">
        <v>892</v>
      </c>
      <c r="H45" s="320">
        <v>405</v>
      </c>
      <c r="I45" s="321">
        <v>103003</v>
      </c>
      <c r="J45" s="322">
        <v>2.94</v>
      </c>
      <c r="K45" s="320">
        <v>119</v>
      </c>
      <c r="L45" s="323">
        <v>33.526490066225165</v>
      </c>
      <c r="M45" s="324">
        <v>0</v>
      </c>
      <c r="N45" s="322">
        <v>0</v>
      </c>
      <c r="O45" s="325" t="s">
        <v>891</v>
      </c>
      <c r="P45" s="324">
        <v>0</v>
      </c>
      <c r="Q45" s="326">
        <v>0</v>
      </c>
      <c r="R45" s="327" t="s">
        <v>892</v>
      </c>
      <c r="S45" s="317" t="s">
        <v>1008</v>
      </c>
      <c r="T45" s="328">
        <v>1</v>
      </c>
      <c r="U45" s="329">
        <v>61</v>
      </c>
      <c r="V45" s="330">
        <v>8</v>
      </c>
      <c r="W45" s="331" t="s">
        <v>892</v>
      </c>
      <c r="X45" s="332" t="s">
        <v>892</v>
      </c>
      <c r="Y45" s="333">
        <v>0</v>
      </c>
      <c r="Z45" s="333" t="s">
        <v>892</v>
      </c>
      <c r="AA45" s="332" t="s">
        <v>892</v>
      </c>
      <c r="AB45" s="333">
        <v>0</v>
      </c>
      <c r="AC45" s="333"/>
      <c r="AD45" s="334" t="s">
        <v>892</v>
      </c>
      <c r="AE45" s="335" t="s">
        <v>892</v>
      </c>
      <c r="AF45" s="324">
        <v>48</v>
      </c>
      <c r="AG45" s="327">
        <v>45180</v>
      </c>
      <c r="AH45" s="327" t="s">
        <v>892</v>
      </c>
      <c r="AI45" s="327">
        <v>45145</v>
      </c>
      <c r="AJ45" s="327" t="s">
        <v>892</v>
      </c>
      <c r="AK45" s="317"/>
    </row>
    <row r="46" spans="1:37" x14ac:dyDescent="0.3">
      <c r="A46" s="316">
        <v>12891</v>
      </c>
      <c r="B46" s="317" t="s">
        <v>1020</v>
      </c>
      <c r="C46" s="318" t="s">
        <v>264</v>
      </c>
      <c r="D46" s="319">
        <v>1.1599999999999999</v>
      </c>
      <c r="E46" s="317"/>
      <c r="F46" s="317"/>
      <c r="G46" s="317" t="s">
        <v>892</v>
      </c>
      <c r="H46" s="320">
        <v>154</v>
      </c>
      <c r="I46" s="321">
        <v>103003</v>
      </c>
      <c r="J46" s="322">
        <v>1.1599999999999999</v>
      </c>
      <c r="K46" s="320">
        <v>62</v>
      </c>
      <c r="L46" s="323">
        <v>27.598566308243729</v>
      </c>
      <c r="M46" s="324">
        <v>0</v>
      </c>
      <c r="N46" s="322">
        <v>0</v>
      </c>
      <c r="O46" s="325" t="s">
        <v>891</v>
      </c>
      <c r="P46" s="324">
        <v>0</v>
      </c>
      <c r="Q46" s="326">
        <v>0</v>
      </c>
      <c r="R46" s="327" t="s">
        <v>892</v>
      </c>
      <c r="S46" s="317" t="s">
        <v>1008</v>
      </c>
      <c r="T46" s="328">
        <v>1</v>
      </c>
      <c r="U46" s="329">
        <v>61</v>
      </c>
      <c r="V46" s="330">
        <v>8</v>
      </c>
      <c r="W46" s="331" t="s">
        <v>892</v>
      </c>
      <c r="X46" s="332" t="s">
        <v>892</v>
      </c>
      <c r="Y46" s="333">
        <v>0</v>
      </c>
      <c r="Z46" s="333" t="s">
        <v>892</v>
      </c>
      <c r="AA46" s="332" t="s">
        <v>892</v>
      </c>
      <c r="AB46" s="333">
        <v>0</v>
      </c>
      <c r="AC46" s="333"/>
      <c r="AD46" s="334" t="s">
        <v>892</v>
      </c>
      <c r="AE46" s="335" t="s">
        <v>892</v>
      </c>
      <c r="AF46" s="324">
        <v>22</v>
      </c>
      <c r="AG46" s="327">
        <v>45180</v>
      </c>
      <c r="AH46" s="327" t="s">
        <v>892</v>
      </c>
      <c r="AI46" s="327">
        <v>45145</v>
      </c>
      <c r="AJ46" s="327" t="s">
        <v>892</v>
      </c>
      <c r="AK46" s="317"/>
    </row>
    <row r="47" spans="1:37" x14ac:dyDescent="0.3">
      <c r="A47" s="316">
        <v>12894</v>
      </c>
      <c r="B47" s="317" t="s">
        <v>1021</v>
      </c>
      <c r="C47" s="318" t="s">
        <v>264</v>
      </c>
      <c r="D47" s="319">
        <v>0.38</v>
      </c>
      <c r="E47" s="317"/>
      <c r="F47" s="317"/>
      <c r="G47" s="317" t="s">
        <v>892</v>
      </c>
      <c r="H47" s="320">
        <v>3801</v>
      </c>
      <c r="I47" s="321">
        <v>103003</v>
      </c>
      <c r="J47" s="322">
        <v>0.38</v>
      </c>
      <c r="K47" s="320">
        <v>1184</v>
      </c>
      <c r="L47" s="323">
        <v>28.997558742752517</v>
      </c>
      <c r="M47" s="324">
        <v>0</v>
      </c>
      <c r="N47" s="322">
        <v>0</v>
      </c>
      <c r="O47" s="325" t="s">
        <v>891</v>
      </c>
      <c r="P47" s="324">
        <v>0</v>
      </c>
      <c r="Q47" s="326">
        <v>0</v>
      </c>
      <c r="R47" s="327" t="s">
        <v>892</v>
      </c>
      <c r="S47" s="317" t="s">
        <v>1008</v>
      </c>
      <c r="T47" s="328">
        <v>1</v>
      </c>
      <c r="U47" s="329">
        <v>61</v>
      </c>
      <c r="V47" s="330">
        <v>8</v>
      </c>
      <c r="W47" s="331" t="s">
        <v>892</v>
      </c>
      <c r="X47" s="332" t="s">
        <v>892</v>
      </c>
      <c r="Y47" s="333">
        <v>0</v>
      </c>
      <c r="Z47" s="333" t="s">
        <v>892</v>
      </c>
      <c r="AA47" s="332" t="s">
        <v>892</v>
      </c>
      <c r="AB47" s="333">
        <v>0</v>
      </c>
      <c r="AC47" s="333"/>
      <c r="AD47" s="334" t="s">
        <v>892</v>
      </c>
      <c r="AE47" s="335" t="s">
        <v>892</v>
      </c>
      <c r="AF47" s="324">
        <v>524</v>
      </c>
      <c r="AG47" s="327">
        <v>45208</v>
      </c>
      <c r="AH47" s="327" t="s">
        <v>892</v>
      </c>
      <c r="AI47" s="327">
        <v>45145</v>
      </c>
      <c r="AJ47" s="327" t="s">
        <v>892</v>
      </c>
      <c r="AK47" s="317"/>
    </row>
    <row r="48" spans="1:37" x14ac:dyDescent="0.3">
      <c r="A48" s="316">
        <v>12922</v>
      </c>
      <c r="B48" s="317" t="s">
        <v>1022</v>
      </c>
      <c r="C48" s="318" t="s">
        <v>264</v>
      </c>
      <c r="D48" s="319">
        <v>1.7</v>
      </c>
      <c r="E48" s="317"/>
      <c r="F48" s="317"/>
      <c r="G48" s="317" t="s">
        <v>892</v>
      </c>
      <c r="H48" s="320">
        <v>151</v>
      </c>
      <c r="I48" s="321">
        <v>103003</v>
      </c>
      <c r="J48" s="322">
        <v>1.7</v>
      </c>
      <c r="K48" s="320">
        <v>28</v>
      </c>
      <c r="L48" s="323">
        <v>90.419161676646709</v>
      </c>
      <c r="M48" s="324">
        <v>0</v>
      </c>
      <c r="N48" s="322">
        <v>0</v>
      </c>
      <c r="O48" s="325" t="s">
        <v>891</v>
      </c>
      <c r="P48" s="324">
        <v>0</v>
      </c>
      <c r="Q48" s="326">
        <v>0</v>
      </c>
      <c r="R48" s="327" t="s">
        <v>892</v>
      </c>
      <c r="S48" s="317" t="s">
        <v>1008</v>
      </c>
      <c r="T48" s="328">
        <v>1</v>
      </c>
      <c r="U48" s="329">
        <v>61</v>
      </c>
      <c r="V48" s="330">
        <v>8</v>
      </c>
      <c r="W48" s="331" t="s">
        <v>892</v>
      </c>
      <c r="X48" s="332" t="s">
        <v>892</v>
      </c>
      <c r="Y48" s="333">
        <v>0</v>
      </c>
      <c r="Z48" s="333" t="s">
        <v>892</v>
      </c>
      <c r="AA48" s="332" t="s">
        <v>892</v>
      </c>
      <c r="AB48" s="333">
        <v>0</v>
      </c>
      <c r="AC48" s="333"/>
      <c r="AD48" s="334" t="s">
        <v>892</v>
      </c>
      <c r="AE48" s="335" t="s">
        <v>892</v>
      </c>
      <c r="AF48" s="324">
        <v>6</v>
      </c>
      <c r="AG48" s="327">
        <v>45160</v>
      </c>
      <c r="AH48" s="327" t="s">
        <v>892</v>
      </c>
      <c r="AI48" s="327">
        <v>45145</v>
      </c>
      <c r="AJ48" s="327" t="s">
        <v>892</v>
      </c>
      <c r="AK48" s="317"/>
    </row>
    <row r="49" spans="1:37" x14ac:dyDescent="0.3">
      <c r="A49" s="316">
        <v>12948</v>
      </c>
      <c r="B49" s="317" t="s">
        <v>1023</v>
      </c>
      <c r="C49" s="318" t="s">
        <v>264</v>
      </c>
      <c r="D49" s="319">
        <v>6</v>
      </c>
      <c r="E49" s="317"/>
      <c r="F49" s="317"/>
      <c r="G49" s="317" t="s">
        <v>892</v>
      </c>
      <c r="H49" s="320">
        <v>40</v>
      </c>
      <c r="I49" s="321">
        <v>103003</v>
      </c>
      <c r="J49" s="322">
        <v>6</v>
      </c>
      <c r="K49" s="320">
        <v>17</v>
      </c>
      <c r="L49" s="323">
        <v>28.169014084507044</v>
      </c>
      <c r="M49" s="324">
        <v>0</v>
      </c>
      <c r="N49" s="322">
        <v>0</v>
      </c>
      <c r="O49" s="325" t="s">
        <v>891</v>
      </c>
      <c r="P49" s="324">
        <v>0</v>
      </c>
      <c r="Q49" s="326">
        <v>0</v>
      </c>
      <c r="R49" s="327" t="s">
        <v>892</v>
      </c>
      <c r="S49" s="317" t="s">
        <v>1008</v>
      </c>
      <c r="T49" s="328">
        <v>1</v>
      </c>
      <c r="U49" s="329">
        <v>61</v>
      </c>
      <c r="V49" s="330">
        <v>8</v>
      </c>
      <c r="W49" s="331" t="s">
        <v>892</v>
      </c>
      <c r="X49" s="332" t="s">
        <v>892</v>
      </c>
      <c r="Y49" s="333">
        <v>0</v>
      </c>
      <c r="Z49" s="333" t="s">
        <v>892</v>
      </c>
      <c r="AA49" s="332" t="s">
        <v>892</v>
      </c>
      <c r="AB49" s="333">
        <v>0</v>
      </c>
      <c r="AC49" s="333"/>
      <c r="AD49" s="334" t="s">
        <v>892</v>
      </c>
      <c r="AE49" s="335" t="s">
        <v>892</v>
      </c>
      <c r="AF49" s="324">
        <v>6</v>
      </c>
      <c r="AG49" s="327">
        <v>45160</v>
      </c>
      <c r="AH49" s="327" t="s">
        <v>892</v>
      </c>
      <c r="AI49" s="327">
        <v>45145</v>
      </c>
      <c r="AJ49" s="327" t="s">
        <v>892</v>
      </c>
      <c r="AK49" s="317"/>
    </row>
    <row r="50" spans="1:37" x14ac:dyDescent="0.3">
      <c r="A50" s="316">
        <v>12950</v>
      </c>
      <c r="B50" s="317" t="s">
        <v>1024</v>
      </c>
      <c r="C50" s="318" t="s">
        <v>264</v>
      </c>
      <c r="D50" s="319">
        <v>2.2999999999999998</v>
      </c>
      <c r="E50" s="317"/>
      <c r="F50" s="317"/>
      <c r="G50" s="317" t="s">
        <v>892</v>
      </c>
      <c r="H50" s="320">
        <v>221</v>
      </c>
      <c r="I50" s="321">
        <v>103003</v>
      </c>
      <c r="J50" s="322">
        <v>2.2999999999999998</v>
      </c>
      <c r="K50" s="320">
        <v>141</v>
      </c>
      <c r="L50" s="323">
        <v>17.44277821625888</v>
      </c>
      <c r="M50" s="324">
        <v>0</v>
      </c>
      <c r="N50" s="322">
        <v>0</v>
      </c>
      <c r="O50" s="325" t="s">
        <v>891</v>
      </c>
      <c r="P50" s="324">
        <v>0</v>
      </c>
      <c r="Q50" s="326">
        <v>0</v>
      </c>
      <c r="R50" s="327" t="s">
        <v>892</v>
      </c>
      <c r="S50" s="317" t="s">
        <v>1008</v>
      </c>
      <c r="T50" s="328">
        <v>1</v>
      </c>
      <c r="U50" s="329">
        <v>61</v>
      </c>
      <c r="V50" s="330">
        <v>8</v>
      </c>
      <c r="W50" s="331" t="s">
        <v>892</v>
      </c>
      <c r="X50" s="332" t="s">
        <v>892</v>
      </c>
      <c r="Y50" s="333">
        <v>0</v>
      </c>
      <c r="Z50" s="333" t="s">
        <v>892</v>
      </c>
      <c r="AA50" s="332" t="s">
        <v>892</v>
      </c>
      <c r="AB50" s="333">
        <v>0</v>
      </c>
      <c r="AC50" s="333"/>
      <c r="AD50" s="334" t="s">
        <v>892</v>
      </c>
      <c r="AE50" s="335" t="s">
        <v>892</v>
      </c>
      <c r="AF50" s="324">
        <v>50</v>
      </c>
      <c r="AG50" s="327">
        <v>45160</v>
      </c>
      <c r="AH50" s="327" t="s">
        <v>892</v>
      </c>
      <c r="AI50" s="327">
        <v>45145</v>
      </c>
      <c r="AJ50" s="327" t="s">
        <v>892</v>
      </c>
      <c r="AK50" s="317"/>
    </row>
    <row r="51" spans="1:37" x14ac:dyDescent="0.3">
      <c r="A51" s="316">
        <v>12956</v>
      </c>
      <c r="B51" s="317" t="s">
        <v>1025</v>
      </c>
      <c r="C51" s="318" t="s">
        <v>264</v>
      </c>
      <c r="D51" s="319">
        <v>0.41</v>
      </c>
      <c r="E51" s="317"/>
      <c r="F51" s="317"/>
      <c r="G51" s="317" t="s">
        <v>892</v>
      </c>
      <c r="H51" s="320">
        <v>868</v>
      </c>
      <c r="I51" s="321">
        <v>103003</v>
      </c>
      <c r="J51" s="322">
        <v>0.41</v>
      </c>
      <c r="K51" s="320">
        <v>423</v>
      </c>
      <c r="L51" s="323">
        <v>19.043440105309344</v>
      </c>
      <c r="M51" s="324">
        <v>0</v>
      </c>
      <c r="N51" s="322">
        <v>0</v>
      </c>
      <c r="O51" s="325" t="s">
        <v>891</v>
      </c>
      <c r="P51" s="324">
        <v>0</v>
      </c>
      <c r="Q51" s="326">
        <v>0</v>
      </c>
      <c r="R51" s="327" t="s">
        <v>892</v>
      </c>
      <c r="S51" s="317" t="s">
        <v>1008</v>
      </c>
      <c r="T51" s="328">
        <v>1</v>
      </c>
      <c r="U51" s="329">
        <v>61</v>
      </c>
      <c r="V51" s="330">
        <v>8</v>
      </c>
      <c r="W51" s="331" t="s">
        <v>892</v>
      </c>
      <c r="X51" s="332" t="s">
        <v>892</v>
      </c>
      <c r="Y51" s="333">
        <v>0</v>
      </c>
      <c r="Z51" s="333" t="s">
        <v>892</v>
      </c>
      <c r="AA51" s="332" t="s">
        <v>892</v>
      </c>
      <c r="AB51" s="333">
        <v>0</v>
      </c>
      <c r="AC51" s="333"/>
      <c r="AD51" s="334" t="s">
        <v>892</v>
      </c>
      <c r="AE51" s="335" t="s">
        <v>892</v>
      </c>
      <c r="AF51" s="324">
        <v>182</v>
      </c>
      <c r="AG51" s="327">
        <v>45208</v>
      </c>
      <c r="AH51" s="327" t="s">
        <v>892</v>
      </c>
      <c r="AI51" s="327">
        <v>45145</v>
      </c>
      <c r="AJ51" s="327" t="s">
        <v>892</v>
      </c>
      <c r="AK51" s="317"/>
    </row>
    <row r="52" spans="1:37" x14ac:dyDescent="0.3">
      <c r="A52" s="316">
        <v>12971</v>
      </c>
      <c r="B52" s="317" t="s">
        <v>1026</v>
      </c>
      <c r="C52" s="318" t="s">
        <v>264</v>
      </c>
      <c r="D52" s="319">
        <v>0.36</v>
      </c>
      <c r="E52" s="317"/>
      <c r="F52" s="317"/>
      <c r="G52" s="317" t="s">
        <v>892</v>
      </c>
      <c r="H52" s="320">
        <v>401</v>
      </c>
      <c r="I52" s="321">
        <v>103003</v>
      </c>
      <c r="J52" s="322">
        <v>0.36</v>
      </c>
      <c r="K52" s="320">
        <v>100</v>
      </c>
      <c r="L52" s="323">
        <v>48.139255702280913</v>
      </c>
      <c r="M52" s="324">
        <v>0</v>
      </c>
      <c r="N52" s="322">
        <v>0</v>
      </c>
      <c r="O52" s="325" t="s">
        <v>891</v>
      </c>
      <c r="P52" s="324">
        <v>0</v>
      </c>
      <c r="Q52" s="326">
        <v>0</v>
      </c>
      <c r="R52" s="327" t="s">
        <v>892</v>
      </c>
      <c r="S52" s="317" t="s">
        <v>1027</v>
      </c>
      <c r="T52" s="328">
        <v>1</v>
      </c>
      <c r="U52" s="329">
        <v>55</v>
      </c>
      <c r="V52" s="330">
        <v>31</v>
      </c>
      <c r="W52" s="331" t="s">
        <v>892</v>
      </c>
      <c r="X52" s="332" t="s">
        <v>892</v>
      </c>
      <c r="Y52" s="333">
        <v>0</v>
      </c>
      <c r="Z52" s="333" t="s">
        <v>892</v>
      </c>
      <c r="AA52" s="332" t="s">
        <v>892</v>
      </c>
      <c r="AB52" s="333">
        <v>0</v>
      </c>
      <c r="AC52" s="333"/>
      <c r="AD52" s="334" t="s">
        <v>892</v>
      </c>
      <c r="AE52" s="335" t="s">
        <v>892</v>
      </c>
      <c r="AF52" s="324">
        <v>34</v>
      </c>
      <c r="AG52" s="327">
        <v>42360</v>
      </c>
      <c r="AH52" s="327" t="s">
        <v>892</v>
      </c>
      <c r="AI52" s="327">
        <v>43657</v>
      </c>
      <c r="AJ52" s="327" t="s">
        <v>892</v>
      </c>
      <c r="AK52" s="317"/>
    </row>
    <row r="53" spans="1:37" x14ac:dyDescent="0.3">
      <c r="A53" s="316">
        <v>12989</v>
      </c>
      <c r="B53" s="317" t="s">
        <v>1028</v>
      </c>
      <c r="C53" s="318" t="s">
        <v>264</v>
      </c>
      <c r="D53" s="319">
        <v>6.66</v>
      </c>
      <c r="E53" s="317"/>
      <c r="F53" s="317"/>
      <c r="G53" s="317" t="s">
        <v>892</v>
      </c>
      <c r="H53" s="320">
        <v>0</v>
      </c>
      <c r="I53" s="321">
        <v>103003</v>
      </c>
      <c r="J53" s="322">
        <v>6.66</v>
      </c>
      <c r="K53" s="320">
        <v>130</v>
      </c>
      <c r="L53" s="323">
        <v>0</v>
      </c>
      <c r="M53" s="324">
        <v>0</v>
      </c>
      <c r="N53" s="322">
        <v>0</v>
      </c>
      <c r="O53" s="325" t="s">
        <v>891</v>
      </c>
      <c r="P53" s="324">
        <v>0</v>
      </c>
      <c r="Q53" s="326">
        <v>0</v>
      </c>
      <c r="R53" s="327" t="s">
        <v>892</v>
      </c>
      <c r="S53" s="317" t="s">
        <v>1029</v>
      </c>
      <c r="T53" s="328">
        <v>1</v>
      </c>
      <c r="U53" s="329">
        <v>55</v>
      </c>
      <c r="V53" s="330">
        <v>7</v>
      </c>
      <c r="W53" s="331">
        <v>10083</v>
      </c>
      <c r="X53" s="332">
        <v>2023</v>
      </c>
      <c r="Y53" s="333">
        <v>300</v>
      </c>
      <c r="Z53" s="333" t="s">
        <v>892</v>
      </c>
      <c r="AA53" s="332" t="s">
        <v>892</v>
      </c>
      <c r="AB53" s="333">
        <v>0</v>
      </c>
      <c r="AC53" s="333"/>
      <c r="AD53" s="334" t="s">
        <v>892</v>
      </c>
      <c r="AE53" s="335" t="s">
        <v>892</v>
      </c>
      <c r="AF53" s="324">
        <v>44</v>
      </c>
      <c r="AG53" s="327">
        <v>43656</v>
      </c>
      <c r="AH53" s="327" t="s">
        <v>892</v>
      </c>
      <c r="AI53" s="327">
        <v>44917</v>
      </c>
      <c r="AJ53" s="327" t="s">
        <v>892</v>
      </c>
      <c r="AK53" s="317"/>
    </row>
    <row r="54" spans="1:37" x14ac:dyDescent="0.3">
      <c r="A54" s="316">
        <v>12992</v>
      </c>
      <c r="B54" s="317" t="s">
        <v>1030</v>
      </c>
      <c r="C54" s="318" t="s">
        <v>264</v>
      </c>
      <c r="D54" s="319">
        <v>9.82</v>
      </c>
      <c r="E54" s="317"/>
      <c r="F54" s="317"/>
      <c r="G54" s="317" t="s">
        <v>892</v>
      </c>
      <c r="H54" s="320">
        <v>0</v>
      </c>
      <c r="I54" s="321">
        <v>103003</v>
      </c>
      <c r="J54" s="322">
        <v>9.82</v>
      </c>
      <c r="K54" s="320">
        <v>58</v>
      </c>
      <c r="L54" s="323">
        <v>0</v>
      </c>
      <c r="M54" s="324">
        <v>49.04</v>
      </c>
      <c r="N54" s="322">
        <v>481.57279999999997</v>
      </c>
      <c r="O54" s="325" t="s">
        <v>891</v>
      </c>
      <c r="P54" s="324">
        <v>0</v>
      </c>
      <c r="Q54" s="326">
        <v>0</v>
      </c>
      <c r="R54" s="327" t="s">
        <v>892</v>
      </c>
      <c r="S54" s="317" t="s">
        <v>1029</v>
      </c>
      <c r="T54" s="328">
        <v>1</v>
      </c>
      <c r="U54" s="329">
        <v>55</v>
      </c>
      <c r="V54" s="330">
        <v>7</v>
      </c>
      <c r="W54" s="331">
        <v>2442</v>
      </c>
      <c r="X54" s="332">
        <v>2023</v>
      </c>
      <c r="Y54" s="333">
        <v>10</v>
      </c>
      <c r="Z54" s="333" t="s">
        <v>892</v>
      </c>
      <c r="AA54" s="332" t="s">
        <v>892</v>
      </c>
      <c r="AB54" s="333">
        <v>0</v>
      </c>
      <c r="AC54" s="333"/>
      <c r="AD54" s="334" t="s">
        <v>892</v>
      </c>
      <c r="AE54" s="335" t="s">
        <v>892</v>
      </c>
      <c r="AF54" s="324">
        <v>20</v>
      </c>
      <c r="AG54" s="327">
        <v>44951</v>
      </c>
      <c r="AH54" s="327" t="s">
        <v>892</v>
      </c>
      <c r="AI54" s="327">
        <v>44917</v>
      </c>
      <c r="AJ54" s="327" t="s">
        <v>892</v>
      </c>
      <c r="AK54" s="317"/>
    </row>
    <row r="55" spans="1:37" x14ac:dyDescent="0.3">
      <c r="A55" s="316">
        <v>13009</v>
      </c>
      <c r="B55" s="317" t="s">
        <v>1031</v>
      </c>
      <c r="C55" s="318" t="s">
        <v>273</v>
      </c>
      <c r="D55" s="319">
        <v>1.55</v>
      </c>
      <c r="E55" s="317"/>
      <c r="F55" s="317"/>
      <c r="G55" s="317" t="s">
        <v>892</v>
      </c>
      <c r="H55" s="320">
        <v>456</v>
      </c>
      <c r="I55" s="321">
        <v>103003</v>
      </c>
      <c r="J55" s="322">
        <v>1.55</v>
      </c>
      <c r="K55" s="320">
        <v>460</v>
      </c>
      <c r="L55" s="323">
        <v>11.4</v>
      </c>
      <c r="M55" s="324">
        <v>24</v>
      </c>
      <c r="N55" s="322">
        <v>37.200000000000003</v>
      </c>
      <c r="O55" s="325" t="s">
        <v>891</v>
      </c>
      <c r="P55" s="324">
        <v>0</v>
      </c>
      <c r="Q55" s="326">
        <v>0</v>
      </c>
      <c r="R55" s="327" t="s">
        <v>892</v>
      </c>
      <c r="S55" s="317" t="s">
        <v>1032</v>
      </c>
      <c r="T55" s="328">
        <v>1</v>
      </c>
      <c r="U55" s="329">
        <v>55</v>
      </c>
      <c r="V55" s="330">
        <v>32</v>
      </c>
      <c r="W55" s="331" t="s">
        <v>892</v>
      </c>
      <c r="X55" s="332" t="s">
        <v>892</v>
      </c>
      <c r="Y55" s="333">
        <v>0</v>
      </c>
      <c r="Z55" s="333" t="s">
        <v>892</v>
      </c>
      <c r="AA55" s="332" t="s">
        <v>892</v>
      </c>
      <c r="AB55" s="333">
        <v>0</v>
      </c>
      <c r="AC55" s="333"/>
      <c r="AD55" s="334" t="s">
        <v>892</v>
      </c>
      <c r="AE55" s="335" t="s">
        <v>892</v>
      </c>
      <c r="AF55" s="324">
        <v>160</v>
      </c>
      <c r="AG55" s="327">
        <v>43837</v>
      </c>
      <c r="AH55" s="327" t="s">
        <v>892</v>
      </c>
      <c r="AI55" s="327">
        <v>45181</v>
      </c>
      <c r="AJ55" s="327" t="s">
        <v>892</v>
      </c>
      <c r="AK55" s="317"/>
    </row>
    <row r="56" spans="1:37" x14ac:dyDescent="0.3">
      <c r="A56" s="316">
        <v>13021</v>
      </c>
      <c r="B56" s="317" t="s">
        <v>314</v>
      </c>
      <c r="C56" s="318" t="s">
        <v>270</v>
      </c>
      <c r="D56" s="319">
        <v>0.95</v>
      </c>
      <c r="E56" s="317"/>
      <c r="F56" s="317"/>
      <c r="G56" s="317" t="s">
        <v>892</v>
      </c>
      <c r="H56" s="320">
        <v>250</v>
      </c>
      <c r="I56" s="321">
        <v>103003</v>
      </c>
      <c r="J56" s="322">
        <v>1.27</v>
      </c>
      <c r="K56" s="320">
        <v>4</v>
      </c>
      <c r="L56" s="323">
        <v>757.57575757575762</v>
      </c>
      <c r="M56" s="324">
        <v>0</v>
      </c>
      <c r="N56" s="322">
        <v>0</v>
      </c>
      <c r="O56" s="325" t="s">
        <v>891</v>
      </c>
      <c r="P56" s="324">
        <v>0</v>
      </c>
      <c r="Q56" s="326">
        <v>0</v>
      </c>
      <c r="R56" s="327" t="s">
        <v>892</v>
      </c>
      <c r="S56" s="317" t="s">
        <v>1033</v>
      </c>
      <c r="T56" s="328">
        <v>1</v>
      </c>
      <c r="U56" s="329">
        <v>67</v>
      </c>
      <c r="V56" s="330">
        <v>6</v>
      </c>
      <c r="W56" s="331" t="s">
        <v>892</v>
      </c>
      <c r="X56" s="332" t="s">
        <v>892</v>
      </c>
      <c r="Y56" s="333">
        <v>0</v>
      </c>
      <c r="Z56" s="333" t="s">
        <v>892</v>
      </c>
      <c r="AA56" s="332" t="s">
        <v>892</v>
      </c>
      <c r="AB56" s="333">
        <v>0</v>
      </c>
      <c r="AC56" s="333"/>
      <c r="AD56" s="334" t="s">
        <v>892</v>
      </c>
      <c r="AE56" s="335" t="s">
        <v>892</v>
      </c>
      <c r="AF56" s="324">
        <v>0</v>
      </c>
      <c r="AG56" s="327" t="s">
        <v>892</v>
      </c>
      <c r="AH56" s="327" t="s">
        <v>892</v>
      </c>
      <c r="AI56" s="327">
        <v>35536</v>
      </c>
      <c r="AJ56" s="327" t="s">
        <v>892</v>
      </c>
      <c r="AK56" s="317"/>
    </row>
    <row r="57" spans="1:37" x14ac:dyDescent="0.3">
      <c r="A57" s="316">
        <v>13063</v>
      </c>
      <c r="B57" s="317" t="s">
        <v>1034</v>
      </c>
      <c r="C57" s="318" t="s">
        <v>291</v>
      </c>
      <c r="D57" s="319">
        <v>3.63</v>
      </c>
      <c r="E57" s="317"/>
      <c r="F57" s="317"/>
      <c r="G57" s="317" t="s">
        <v>892</v>
      </c>
      <c r="H57" s="320">
        <v>1243</v>
      </c>
      <c r="I57" s="321">
        <v>103003</v>
      </c>
      <c r="J57" s="322">
        <v>3.63</v>
      </c>
      <c r="K57" s="320">
        <v>444</v>
      </c>
      <c r="L57" s="323">
        <v>23.789473684210524</v>
      </c>
      <c r="M57" s="324">
        <v>0</v>
      </c>
      <c r="N57" s="322">
        <v>0</v>
      </c>
      <c r="O57" s="325" t="s">
        <v>891</v>
      </c>
      <c r="P57" s="324">
        <v>0</v>
      </c>
      <c r="Q57" s="326">
        <v>0</v>
      </c>
      <c r="R57" s="327" t="s">
        <v>892</v>
      </c>
      <c r="S57" s="317" t="s">
        <v>1035</v>
      </c>
      <c r="T57" s="328">
        <v>1</v>
      </c>
      <c r="U57" s="329">
        <v>61</v>
      </c>
      <c r="V57" s="330">
        <v>9</v>
      </c>
      <c r="W57" s="331" t="s">
        <v>892</v>
      </c>
      <c r="X57" s="332" t="s">
        <v>892</v>
      </c>
      <c r="Y57" s="333">
        <v>0</v>
      </c>
      <c r="Z57" s="333" t="s">
        <v>892</v>
      </c>
      <c r="AA57" s="332" t="s">
        <v>892</v>
      </c>
      <c r="AB57" s="333">
        <v>0</v>
      </c>
      <c r="AC57" s="333"/>
      <c r="AD57" s="334" t="s">
        <v>892</v>
      </c>
      <c r="AE57" s="335" t="s">
        <v>892</v>
      </c>
      <c r="AF57" s="324">
        <v>210</v>
      </c>
      <c r="AG57" s="327">
        <v>45184</v>
      </c>
      <c r="AH57" s="327" t="s">
        <v>892</v>
      </c>
      <c r="AI57" s="327">
        <v>45145</v>
      </c>
      <c r="AJ57" s="327" t="s">
        <v>892</v>
      </c>
      <c r="AK57" s="317"/>
    </row>
    <row r="58" spans="1:37" x14ac:dyDescent="0.3">
      <c r="A58" s="316">
        <v>13064</v>
      </c>
      <c r="B58" s="317" t="s">
        <v>1036</v>
      </c>
      <c r="C58" s="318" t="s">
        <v>261</v>
      </c>
      <c r="D58" s="319">
        <v>2.5099999999999998</v>
      </c>
      <c r="E58" s="317"/>
      <c r="F58" s="317"/>
      <c r="G58" s="317" t="s">
        <v>892</v>
      </c>
      <c r="H58" s="320">
        <v>756</v>
      </c>
      <c r="I58" s="321">
        <v>103003</v>
      </c>
      <c r="J58" s="322">
        <v>2.5099999999999998</v>
      </c>
      <c r="K58" s="320">
        <v>1274</v>
      </c>
      <c r="L58" s="323">
        <v>3.9154754505904292</v>
      </c>
      <c r="M58" s="324">
        <v>1560.96</v>
      </c>
      <c r="N58" s="322">
        <v>3918.0095999999999</v>
      </c>
      <c r="O58" s="325" t="s">
        <v>891</v>
      </c>
      <c r="P58" s="324">
        <v>0</v>
      </c>
      <c r="Q58" s="326">
        <v>0</v>
      </c>
      <c r="R58" s="327" t="s">
        <v>892</v>
      </c>
      <c r="S58" s="317" t="s">
        <v>1035</v>
      </c>
      <c r="T58" s="328">
        <v>1</v>
      </c>
      <c r="U58" s="329">
        <v>61</v>
      </c>
      <c r="V58" s="330">
        <v>9</v>
      </c>
      <c r="W58" s="331" t="s">
        <v>892</v>
      </c>
      <c r="X58" s="332" t="s">
        <v>892</v>
      </c>
      <c r="Y58" s="333">
        <v>0</v>
      </c>
      <c r="Z58" s="333" t="s">
        <v>892</v>
      </c>
      <c r="AA58" s="332" t="s">
        <v>892</v>
      </c>
      <c r="AB58" s="333">
        <v>0</v>
      </c>
      <c r="AC58" s="333"/>
      <c r="AD58" s="334" t="s">
        <v>892</v>
      </c>
      <c r="AE58" s="335" t="s">
        <v>892</v>
      </c>
      <c r="AF58" s="324">
        <v>772</v>
      </c>
      <c r="AG58" s="327">
        <v>45169</v>
      </c>
      <c r="AH58" s="327" t="s">
        <v>892</v>
      </c>
      <c r="AI58" s="327">
        <v>45145</v>
      </c>
      <c r="AJ58" s="327" t="s">
        <v>892</v>
      </c>
      <c r="AK58" s="317"/>
    </row>
    <row r="59" spans="1:37" x14ac:dyDescent="0.3">
      <c r="A59" s="316">
        <v>13066</v>
      </c>
      <c r="B59" s="317" t="s">
        <v>1037</v>
      </c>
      <c r="C59" s="318" t="s">
        <v>381</v>
      </c>
      <c r="D59" s="319">
        <v>0.99</v>
      </c>
      <c r="E59" s="317"/>
      <c r="F59" s="317"/>
      <c r="G59" s="317" t="s">
        <v>892</v>
      </c>
      <c r="H59" s="320">
        <v>855</v>
      </c>
      <c r="I59" s="321">
        <v>103003</v>
      </c>
      <c r="J59" s="322">
        <v>0.99</v>
      </c>
      <c r="K59" s="320">
        <v>10</v>
      </c>
      <c r="L59" s="323">
        <v>1030.1204819277107</v>
      </c>
      <c r="M59" s="324">
        <v>0</v>
      </c>
      <c r="N59" s="322">
        <v>0</v>
      </c>
      <c r="O59" s="325" t="s">
        <v>891</v>
      </c>
      <c r="P59" s="324">
        <v>0</v>
      </c>
      <c r="Q59" s="326">
        <v>0</v>
      </c>
      <c r="R59" s="327" t="s">
        <v>892</v>
      </c>
      <c r="S59" s="317" t="s">
        <v>1038</v>
      </c>
      <c r="T59" s="328">
        <v>1</v>
      </c>
      <c r="U59" s="329">
        <v>83</v>
      </c>
      <c r="V59" s="330">
        <v>2</v>
      </c>
      <c r="W59" s="331" t="s">
        <v>892</v>
      </c>
      <c r="X59" s="332" t="s">
        <v>892</v>
      </c>
      <c r="Y59" s="333">
        <v>0</v>
      </c>
      <c r="Z59" s="333" t="s">
        <v>892</v>
      </c>
      <c r="AA59" s="332" t="s">
        <v>892</v>
      </c>
      <c r="AB59" s="333">
        <v>0</v>
      </c>
      <c r="AC59" s="333"/>
      <c r="AD59" s="334" t="s">
        <v>892</v>
      </c>
      <c r="AE59" s="335" t="s">
        <v>892</v>
      </c>
      <c r="AF59" s="324">
        <v>4</v>
      </c>
      <c r="AG59" s="327">
        <v>44067</v>
      </c>
      <c r="AH59" s="327" t="s">
        <v>892</v>
      </c>
      <c r="AI59" s="327">
        <v>44040</v>
      </c>
      <c r="AJ59" s="327" t="s">
        <v>892</v>
      </c>
      <c r="AK59" s="317"/>
    </row>
    <row r="60" spans="1:37" x14ac:dyDescent="0.3">
      <c r="A60" s="316">
        <v>13068</v>
      </c>
      <c r="B60" s="317" t="s">
        <v>1039</v>
      </c>
      <c r="C60" s="318" t="s">
        <v>264</v>
      </c>
      <c r="D60" s="319">
        <v>4.3</v>
      </c>
      <c r="E60" s="317"/>
      <c r="F60" s="317"/>
      <c r="G60" s="317" t="s">
        <v>892</v>
      </c>
      <c r="H60" s="320">
        <v>163</v>
      </c>
      <c r="I60" s="321">
        <v>103003</v>
      </c>
      <c r="J60" s="322">
        <v>4.3</v>
      </c>
      <c r="K60" s="320">
        <v>36</v>
      </c>
      <c r="L60" s="323">
        <v>54.333333333333336</v>
      </c>
      <c r="M60" s="324">
        <v>0</v>
      </c>
      <c r="N60" s="322">
        <v>0</v>
      </c>
      <c r="O60" s="325" t="s">
        <v>891</v>
      </c>
      <c r="P60" s="324">
        <v>0</v>
      </c>
      <c r="Q60" s="326">
        <v>0</v>
      </c>
      <c r="R60" s="327" t="s">
        <v>892</v>
      </c>
      <c r="S60" s="317" t="s">
        <v>1008</v>
      </c>
      <c r="T60" s="328">
        <v>1</v>
      </c>
      <c r="U60" s="329">
        <v>61</v>
      </c>
      <c r="V60" s="330">
        <v>8</v>
      </c>
      <c r="W60" s="331" t="s">
        <v>892</v>
      </c>
      <c r="X60" s="332" t="s">
        <v>892</v>
      </c>
      <c r="Y60" s="333">
        <v>0</v>
      </c>
      <c r="Z60" s="333" t="s">
        <v>892</v>
      </c>
      <c r="AA60" s="332" t="s">
        <v>892</v>
      </c>
      <c r="AB60" s="333">
        <v>0</v>
      </c>
      <c r="AC60" s="333"/>
      <c r="AD60" s="334" t="s">
        <v>892</v>
      </c>
      <c r="AE60" s="335" t="s">
        <v>892</v>
      </c>
      <c r="AF60" s="324">
        <v>12</v>
      </c>
      <c r="AG60" s="327">
        <v>44069</v>
      </c>
      <c r="AH60" s="327" t="s">
        <v>892</v>
      </c>
      <c r="AI60" s="327">
        <v>44029</v>
      </c>
      <c r="AJ60" s="327" t="s">
        <v>892</v>
      </c>
      <c r="AK60" s="317"/>
    </row>
    <row r="61" spans="1:37" x14ac:dyDescent="0.3">
      <c r="A61" s="316">
        <v>13072</v>
      </c>
      <c r="B61" s="317" t="s">
        <v>1040</v>
      </c>
      <c r="C61" s="318" t="s">
        <v>264</v>
      </c>
      <c r="D61" s="319">
        <v>0.72</v>
      </c>
      <c r="E61" s="317"/>
      <c r="F61" s="317"/>
      <c r="G61" s="317" t="s">
        <v>892</v>
      </c>
      <c r="H61" s="320">
        <v>275</v>
      </c>
      <c r="I61" s="321">
        <v>103003</v>
      </c>
      <c r="J61" s="322">
        <v>0.72</v>
      </c>
      <c r="K61" s="320">
        <v>227</v>
      </c>
      <c r="L61" s="323">
        <v>11.618081960287283</v>
      </c>
      <c r="M61" s="324">
        <v>9.0399999999999991</v>
      </c>
      <c r="N61" s="322">
        <v>6.5087999999999999</v>
      </c>
      <c r="O61" s="325" t="s">
        <v>891</v>
      </c>
      <c r="P61" s="324">
        <v>0</v>
      </c>
      <c r="Q61" s="326">
        <v>0</v>
      </c>
      <c r="R61" s="327" t="s">
        <v>892</v>
      </c>
      <c r="S61" s="317" t="s">
        <v>1008</v>
      </c>
      <c r="T61" s="328">
        <v>1</v>
      </c>
      <c r="U61" s="329">
        <v>61</v>
      </c>
      <c r="V61" s="330">
        <v>8</v>
      </c>
      <c r="W61" s="331" t="s">
        <v>892</v>
      </c>
      <c r="X61" s="332" t="s">
        <v>892</v>
      </c>
      <c r="Y61" s="333">
        <v>0</v>
      </c>
      <c r="Z61" s="333" t="s">
        <v>892</v>
      </c>
      <c r="AA61" s="332" t="s">
        <v>892</v>
      </c>
      <c r="AB61" s="333">
        <v>0</v>
      </c>
      <c r="AC61" s="333"/>
      <c r="AD61" s="334" t="s">
        <v>892</v>
      </c>
      <c r="AE61" s="335" t="s">
        <v>892</v>
      </c>
      <c r="AF61" s="324">
        <v>94</v>
      </c>
      <c r="AG61" s="327">
        <v>45180</v>
      </c>
      <c r="AH61" s="327" t="s">
        <v>892</v>
      </c>
      <c r="AI61" s="327">
        <v>45145</v>
      </c>
      <c r="AJ61" s="327" t="s">
        <v>892</v>
      </c>
      <c r="AK61" s="317"/>
    </row>
    <row r="62" spans="1:37" x14ac:dyDescent="0.3">
      <c r="A62" s="316">
        <v>13087</v>
      </c>
      <c r="B62" s="317" t="s">
        <v>1041</v>
      </c>
      <c r="C62" s="318" t="s">
        <v>381</v>
      </c>
      <c r="D62" s="319">
        <v>1.3</v>
      </c>
      <c r="E62" s="317"/>
      <c r="F62" s="317"/>
      <c r="G62" s="317" t="s">
        <v>892</v>
      </c>
      <c r="H62" s="320">
        <v>222</v>
      </c>
      <c r="I62" s="321">
        <v>103003</v>
      </c>
      <c r="J62" s="322">
        <v>1.3</v>
      </c>
      <c r="K62" s="320">
        <v>55</v>
      </c>
      <c r="L62" s="323">
        <v>48.471615720524014</v>
      </c>
      <c r="M62" s="324">
        <v>0</v>
      </c>
      <c r="N62" s="322">
        <v>0</v>
      </c>
      <c r="O62" s="325" t="s">
        <v>891</v>
      </c>
      <c r="P62" s="324">
        <v>0</v>
      </c>
      <c r="Q62" s="326">
        <v>0</v>
      </c>
      <c r="R62" s="327" t="s">
        <v>892</v>
      </c>
      <c r="S62" s="317" t="s">
        <v>1038</v>
      </c>
      <c r="T62" s="328">
        <v>1</v>
      </c>
      <c r="U62" s="329">
        <v>83</v>
      </c>
      <c r="V62" s="330">
        <v>2</v>
      </c>
      <c r="W62" s="331" t="s">
        <v>892</v>
      </c>
      <c r="X62" s="332" t="s">
        <v>892</v>
      </c>
      <c r="Y62" s="333">
        <v>0</v>
      </c>
      <c r="Z62" s="333" t="s">
        <v>892</v>
      </c>
      <c r="AA62" s="332" t="s">
        <v>892</v>
      </c>
      <c r="AB62" s="333">
        <v>0</v>
      </c>
      <c r="AC62" s="333"/>
      <c r="AD62" s="334" t="s">
        <v>892</v>
      </c>
      <c r="AE62" s="335" t="s">
        <v>892</v>
      </c>
      <c r="AF62" s="324">
        <v>18</v>
      </c>
      <c r="AG62" s="327">
        <v>44067</v>
      </c>
      <c r="AH62" s="327" t="s">
        <v>892</v>
      </c>
      <c r="AI62" s="327">
        <v>44922</v>
      </c>
      <c r="AJ62" s="327" t="s">
        <v>892</v>
      </c>
      <c r="AK62" s="317"/>
    </row>
    <row r="63" spans="1:37" x14ac:dyDescent="0.3">
      <c r="A63" s="316">
        <v>13088</v>
      </c>
      <c r="B63" s="317" t="s">
        <v>1042</v>
      </c>
      <c r="C63" s="318" t="s">
        <v>381</v>
      </c>
      <c r="D63" s="319">
        <v>1.32</v>
      </c>
      <c r="E63" s="317"/>
      <c r="F63" s="317"/>
      <c r="G63" s="317" t="s">
        <v>892</v>
      </c>
      <c r="H63" s="320">
        <v>50</v>
      </c>
      <c r="I63" s="321">
        <v>103003</v>
      </c>
      <c r="J63" s="322">
        <v>1.32</v>
      </c>
      <c r="K63" s="320">
        <v>44</v>
      </c>
      <c r="L63" s="323">
        <v>13.623978201634877</v>
      </c>
      <c r="M63" s="324">
        <v>0</v>
      </c>
      <c r="N63" s="322">
        <v>0</v>
      </c>
      <c r="O63" s="325" t="s">
        <v>891</v>
      </c>
      <c r="P63" s="324">
        <v>0</v>
      </c>
      <c r="Q63" s="326">
        <v>0</v>
      </c>
      <c r="R63" s="327" t="s">
        <v>892</v>
      </c>
      <c r="S63" s="317" t="s">
        <v>1038</v>
      </c>
      <c r="T63" s="328">
        <v>1</v>
      </c>
      <c r="U63" s="329">
        <v>83</v>
      </c>
      <c r="V63" s="330">
        <v>2</v>
      </c>
      <c r="W63" s="331" t="s">
        <v>892</v>
      </c>
      <c r="X63" s="332" t="s">
        <v>892</v>
      </c>
      <c r="Y63" s="333">
        <v>0</v>
      </c>
      <c r="Z63" s="333" t="s">
        <v>892</v>
      </c>
      <c r="AA63" s="332" t="s">
        <v>892</v>
      </c>
      <c r="AB63" s="333">
        <v>0</v>
      </c>
      <c r="AC63" s="333"/>
      <c r="AD63" s="334" t="s">
        <v>892</v>
      </c>
      <c r="AE63" s="335" t="s">
        <v>892</v>
      </c>
      <c r="AF63" s="324">
        <v>14</v>
      </c>
      <c r="AG63" s="327">
        <v>45201</v>
      </c>
      <c r="AH63" s="327" t="s">
        <v>892</v>
      </c>
      <c r="AI63" s="327">
        <v>45189</v>
      </c>
      <c r="AJ63" s="327" t="s">
        <v>892</v>
      </c>
      <c r="AK63" s="317"/>
    </row>
    <row r="64" spans="1:37" x14ac:dyDescent="0.3">
      <c r="A64" s="316">
        <v>13091</v>
      </c>
      <c r="B64" s="317" t="s">
        <v>1043</v>
      </c>
      <c r="C64" s="318" t="s">
        <v>381</v>
      </c>
      <c r="D64" s="319">
        <v>0.95</v>
      </c>
      <c r="E64" s="317"/>
      <c r="F64" s="317"/>
      <c r="G64" s="317" t="s">
        <v>892</v>
      </c>
      <c r="H64" s="320">
        <v>0</v>
      </c>
      <c r="I64" s="321">
        <v>103003</v>
      </c>
      <c r="J64" s="322">
        <v>0.95</v>
      </c>
      <c r="K64" s="320">
        <v>2048</v>
      </c>
      <c r="L64" s="323">
        <v>0</v>
      </c>
      <c r="M64" s="324">
        <v>48.04</v>
      </c>
      <c r="N64" s="322">
        <v>45.637999999999998</v>
      </c>
      <c r="O64" s="325" t="s">
        <v>891</v>
      </c>
      <c r="P64" s="324">
        <v>0</v>
      </c>
      <c r="Q64" s="326">
        <v>0</v>
      </c>
      <c r="R64" s="327" t="s">
        <v>892</v>
      </c>
      <c r="S64" s="317" t="s">
        <v>960</v>
      </c>
      <c r="T64" s="328">
        <v>1</v>
      </c>
      <c r="U64" s="329">
        <v>45</v>
      </c>
      <c r="V64" s="330">
        <v>14</v>
      </c>
      <c r="W64" s="331">
        <v>7338</v>
      </c>
      <c r="X64" s="332">
        <v>2023</v>
      </c>
      <c r="Y64" s="333">
        <v>2000</v>
      </c>
      <c r="Z64" s="333" t="s">
        <v>892</v>
      </c>
      <c r="AA64" s="332" t="s">
        <v>892</v>
      </c>
      <c r="AB64" s="333">
        <v>0</v>
      </c>
      <c r="AC64" s="333"/>
      <c r="AD64" s="334" t="s">
        <v>892</v>
      </c>
      <c r="AE64" s="335" t="s">
        <v>892</v>
      </c>
      <c r="AF64" s="324">
        <v>682</v>
      </c>
      <c r="AG64" s="327">
        <v>44952</v>
      </c>
      <c r="AH64" s="327" t="s">
        <v>892</v>
      </c>
      <c r="AI64" s="327">
        <v>44999</v>
      </c>
      <c r="AJ64" s="327" t="s">
        <v>892</v>
      </c>
      <c r="AK64" s="317"/>
    </row>
    <row r="65" spans="1:37" x14ac:dyDescent="0.3">
      <c r="A65" s="316">
        <v>13092</v>
      </c>
      <c r="B65" s="317" t="s">
        <v>1044</v>
      </c>
      <c r="C65" s="318" t="s">
        <v>264</v>
      </c>
      <c r="D65" s="319">
        <v>13.5</v>
      </c>
      <c r="E65" s="317"/>
      <c r="F65" s="317"/>
      <c r="G65" s="317" t="s">
        <v>892</v>
      </c>
      <c r="H65" s="320">
        <v>180</v>
      </c>
      <c r="I65" s="321">
        <v>103003</v>
      </c>
      <c r="J65" s="322">
        <v>13.5</v>
      </c>
      <c r="K65" s="320">
        <v>46</v>
      </c>
      <c r="L65" s="323">
        <v>45.918367346938773</v>
      </c>
      <c r="M65" s="324">
        <v>0</v>
      </c>
      <c r="N65" s="322">
        <v>0</v>
      </c>
      <c r="O65" s="325" t="s">
        <v>891</v>
      </c>
      <c r="P65" s="324">
        <v>0</v>
      </c>
      <c r="Q65" s="326">
        <v>0</v>
      </c>
      <c r="R65" s="327" t="s">
        <v>892</v>
      </c>
      <c r="S65" s="317" t="s">
        <v>1045</v>
      </c>
      <c r="T65" s="328">
        <v>1</v>
      </c>
      <c r="U65" s="329">
        <v>61</v>
      </c>
      <c r="V65" s="330">
        <v>11</v>
      </c>
      <c r="W65" s="331" t="s">
        <v>892</v>
      </c>
      <c r="X65" s="332" t="s">
        <v>892</v>
      </c>
      <c r="Y65" s="333">
        <v>0</v>
      </c>
      <c r="Z65" s="333" t="s">
        <v>892</v>
      </c>
      <c r="AA65" s="332" t="s">
        <v>892</v>
      </c>
      <c r="AB65" s="333">
        <v>0</v>
      </c>
      <c r="AC65" s="333"/>
      <c r="AD65" s="334" t="s">
        <v>892</v>
      </c>
      <c r="AE65" s="335" t="s">
        <v>892</v>
      </c>
      <c r="AF65" s="324">
        <v>16</v>
      </c>
      <c r="AG65" s="327">
        <v>44533</v>
      </c>
      <c r="AH65" s="327" t="s">
        <v>892</v>
      </c>
      <c r="AI65" s="327">
        <v>44522</v>
      </c>
      <c r="AJ65" s="327" t="s">
        <v>892</v>
      </c>
      <c r="AK65" s="317"/>
    </row>
    <row r="66" spans="1:37" x14ac:dyDescent="0.3">
      <c r="A66" s="316">
        <v>13094</v>
      </c>
      <c r="B66" s="317" t="s">
        <v>1046</v>
      </c>
      <c r="C66" s="318" t="s">
        <v>264</v>
      </c>
      <c r="D66" s="319">
        <v>3.5</v>
      </c>
      <c r="E66" s="317"/>
      <c r="F66" s="317"/>
      <c r="G66" s="317" t="s">
        <v>892</v>
      </c>
      <c r="H66" s="320">
        <v>323</v>
      </c>
      <c r="I66" s="321">
        <v>103003</v>
      </c>
      <c r="J66" s="322">
        <v>3.5</v>
      </c>
      <c r="K66" s="320">
        <v>648</v>
      </c>
      <c r="L66" s="323">
        <v>5.2164082687338498</v>
      </c>
      <c r="M66" s="324">
        <v>420.04</v>
      </c>
      <c r="N66" s="322">
        <v>1470.14</v>
      </c>
      <c r="O66" s="325" t="s">
        <v>891</v>
      </c>
      <c r="P66" s="324">
        <v>0</v>
      </c>
      <c r="Q66" s="326">
        <v>0</v>
      </c>
      <c r="R66" s="327" t="s">
        <v>892</v>
      </c>
      <c r="S66" s="317" t="s">
        <v>1047</v>
      </c>
      <c r="T66" s="328">
        <v>1</v>
      </c>
      <c r="U66" s="329">
        <v>51</v>
      </c>
      <c r="V66" s="330">
        <v>11</v>
      </c>
      <c r="W66" s="331" t="s">
        <v>892</v>
      </c>
      <c r="X66" s="332" t="s">
        <v>892</v>
      </c>
      <c r="Y66" s="333">
        <v>0</v>
      </c>
      <c r="Z66" s="333" t="s">
        <v>892</v>
      </c>
      <c r="AA66" s="332" t="s">
        <v>892</v>
      </c>
      <c r="AB66" s="333">
        <v>0</v>
      </c>
      <c r="AC66" s="333"/>
      <c r="AD66" s="334" t="s">
        <v>892</v>
      </c>
      <c r="AE66" s="335" t="s">
        <v>892</v>
      </c>
      <c r="AF66" s="324">
        <v>248</v>
      </c>
      <c r="AG66" s="327">
        <v>45195</v>
      </c>
      <c r="AH66" s="327" t="s">
        <v>892</v>
      </c>
      <c r="AI66" s="327">
        <v>45189</v>
      </c>
      <c r="AJ66" s="327" t="s">
        <v>892</v>
      </c>
      <c r="AK66" s="317"/>
    </row>
    <row r="67" spans="1:37" x14ac:dyDescent="0.3">
      <c r="A67" s="316">
        <v>13095</v>
      </c>
      <c r="B67" s="317" t="s">
        <v>1048</v>
      </c>
      <c r="C67" s="318" t="s">
        <v>264</v>
      </c>
      <c r="D67" s="319">
        <v>4.43</v>
      </c>
      <c r="E67" s="317"/>
      <c r="F67" s="317"/>
      <c r="G67" s="317" t="s">
        <v>892</v>
      </c>
      <c r="H67" s="320">
        <v>232</v>
      </c>
      <c r="I67" s="321">
        <v>103003</v>
      </c>
      <c r="J67" s="322">
        <v>4.43</v>
      </c>
      <c r="K67" s="320">
        <v>88</v>
      </c>
      <c r="L67" s="323">
        <v>29.62962962962963</v>
      </c>
      <c r="M67" s="324">
        <v>0</v>
      </c>
      <c r="N67" s="322">
        <v>0</v>
      </c>
      <c r="O67" s="325" t="s">
        <v>891</v>
      </c>
      <c r="P67" s="324">
        <v>0</v>
      </c>
      <c r="Q67" s="326">
        <v>0</v>
      </c>
      <c r="R67" s="327" t="s">
        <v>892</v>
      </c>
      <c r="S67" s="317" t="s">
        <v>1008</v>
      </c>
      <c r="T67" s="328">
        <v>1</v>
      </c>
      <c r="U67" s="329">
        <v>61</v>
      </c>
      <c r="V67" s="330">
        <v>8</v>
      </c>
      <c r="W67" s="331" t="s">
        <v>892</v>
      </c>
      <c r="X67" s="332" t="s">
        <v>892</v>
      </c>
      <c r="Y67" s="333">
        <v>0</v>
      </c>
      <c r="Z67" s="333" t="s">
        <v>892</v>
      </c>
      <c r="AA67" s="332" t="s">
        <v>892</v>
      </c>
      <c r="AB67" s="333">
        <v>0</v>
      </c>
      <c r="AC67" s="333"/>
      <c r="AD67" s="334" t="s">
        <v>892</v>
      </c>
      <c r="AE67" s="335" t="s">
        <v>892</v>
      </c>
      <c r="AF67" s="324">
        <v>32</v>
      </c>
      <c r="AG67" s="327">
        <v>45184</v>
      </c>
      <c r="AH67" s="327" t="s">
        <v>892</v>
      </c>
      <c r="AI67" s="327">
        <v>45145</v>
      </c>
      <c r="AJ67" s="327" t="s">
        <v>892</v>
      </c>
      <c r="AK67" s="317"/>
    </row>
    <row r="68" spans="1:37" x14ac:dyDescent="0.3">
      <c r="A68" s="316">
        <v>13101</v>
      </c>
      <c r="B68" s="317" t="s">
        <v>1049</v>
      </c>
      <c r="C68" s="318" t="s">
        <v>381</v>
      </c>
      <c r="D68" s="319">
        <v>3.2</v>
      </c>
      <c r="E68" s="317"/>
      <c r="F68" s="317"/>
      <c r="G68" s="317" t="s">
        <v>892</v>
      </c>
      <c r="H68" s="320">
        <v>85</v>
      </c>
      <c r="I68" s="321">
        <v>103003</v>
      </c>
      <c r="J68" s="322">
        <v>3.2</v>
      </c>
      <c r="K68" s="320">
        <v>101</v>
      </c>
      <c r="L68" s="323">
        <v>9.5291479820627796</v>
      </c>
      <c r="M68" s="324">
        <v>22.04</v>
      </c>
      <c r="N68" s="322">
        <v>70.528000000000006</v>
      </c>
      <c r="O68" s="325" t="s">
        <v>891</v>
      </c>
      <c r="P68" s="324">
        <v>0</v>
      </c>
      <c r="Q68" s="326">
        <v>0</v>
      </c>
      <c r="R68" s="327" t="s">
        <v>892</v>
      </c>
      <c r="S68" s="317" t="s">
        <v>1038</v>
      </c>
      <c r="T68" s="328">
        <v>1</v>
      </c>
      <c r="U68" s="329">
        <v>83</v>
      </c>
      <c r="V68" s="330">
        <v>2</v>
      </c>
      <c r="W68" s="331" t="s">
        <v>892</v>
      </c>
      <c r="X68" s="332" t="s">
        <v>892</v>
      </c>
      <c r="Y68" s="333">
        <v>0</v>
      </c>
      <c r="Z68" s="333" t="s">
        <v>892</v>
      </c>
      <c r="AA68" s="332" t="s">
        <v>892</v>
      </c>
      <c r="AB68" s="333">
        <v>0</v>
      </c>
      <c r="AC68" s="333"/>
      <c r="AD68" s="334" t="s">
        <v>892</v>
      </c>
      <c r="AE68" s="335" t="s">
        <v>892</v>
      </c>
      <c r="AF68" s="324">
        <v>36</v>
      </c>
      <c r="AG68" s="327">
        <v>45201</v>
      </c>
      <c r="AH68" s="327" t="s">
        <v>892</v>
      </c>
      <c r="AI68" s="327">
        <v>45189</v>
      </c>
      <c r="AJ68" s="327" t="s">
        <v>892</v>
      </c>
      <c r="AK68" s="317"/>
    </row>
    <row r="69" spans="1:37" x14ac:dyDescent="0.3">
      <c r="A69" s="316">
        <v>13102</v>
      </c>
      <c r="B69" s="317" t="s">
        <v>1050</v>
      </c>
      <c r="C69" s="318" t="s">
        <v>264</v>
      </c>
      <c r="D69" s="319">
        <v>3</v>
      </c>
      <c r="E69" s="317"/>
      <c r="F69" s="317"/>
      <c r="G69" s="317" t="s">
        <v>892</v>
      </c>
      <c r="H69" s="320">
        <v>24</v>
      </c>
      <c r="I69" s="321">
        <v>103003</v>
      </c>
      <c r="J69" s="322">
        <v>3</v>
      </c>
      <c r="K69" s="320">
        <v>26</v>
      </c>
      <c r="L69" s="323">
        <v>11.059907834101383</v>
      </c>
      <c r="M69" s="324">
        <v>2.04</v>
      </c>
      <c r="N69" s="322">
        <v>6.12</v>
      </c>
      <c r="O69" s="325" t="s">
        <v>891</v>
      </c>
      <c r="P69" s="324">
        <v>0</v>
      </c>
      <c r="Q69" s="326">
        <v>0</v>
      </c>
      <c r="R69" s="327" t="s">
        <v>892</v>
      </c>
      <c r="S69" s="317" t="s">
        <v>1008</v>
      </c>
      <c r="T69" s="328">
        <v>1</v>
      </c>
      <c r="U69" s="329">
        <v>61</v>
      </c>
      <c r="V69" s="330">
        <v>8</v>
      </c>
      <c r="W69" s="331" t="s">
        <v>892</v>
      </c>
      <c r="X69" s="332" t="s">
        <v>892</v>
      </c>
      <c r="Y69" s="333">
        <v>0</v>
      </c>
      <c r="Z69" s="333" t="s">
        <v>892</v>
      </c>
      <c r="AA69" s="332" t="s">
        <v>892</v>
      </c>
      <c r="AB69" s="333">
        <v>0</v>
      </c>
      <c r="AC69" s="333"/>
      <c r="AD69" s="334" t="s">
        <v>892</v>
      </c>
      <c r="AE69" s="335" t="s">
        <v>892</v>
      </c>
      <c r="AF69" s="324">
        <v>8</v>
      </c>
      <c r="AG69" s="327">
        <v>45160</v>
      </c>
      <c r="AH69" s="327" t="s">
        <v>892</v>
      </c>
      <c r="AI69" s="327">
        <v>45145</v>
      </c>
      <c r="AJ69" s="327" t="s">
        <v>892</v>
      </c>
      <c r="AK69" s="317"/>
    </row>
    <row r="70" spans="1:37" x14ac:dyDescent="0.3">
      <c r="A70" s="316">
        <v>13109</v>
      </c>
      <c r="B70" s="317" t="s">
        <v>1051</v>
      </c>
      <c r="C70" s="318" t="s">
        <v>381</v>
      </c>
      <c r="D70" s="319">
        <v>1.66</v>
      </c>
      <c r="E70" s="317"/>
      <c r="F70" s="317"/>
      <c r="G70" s="317" t="s">
        <v>892</v>
      </c>
      <c r="H70" s="320">
        <v>0</v>
      </c>
      <c r="I70" s="321">
        <v>103003</v>
      </c>
      <c r="J70" s="322">
        <v>1.66</v>
      </c>
      <c r="K70" s="320">
        <v>164</v>
      </c>
      <c r="L70" s="323">
        <v>0</v>
      </c>
      <c r="M70" s="324">
        <v>164.04</v>
      </c>
      <c r="N70" s="322">
        <v>272.3064</v>
      </c>
      <c r="O70" s="325" t="s">
        <v>891</v>
      </c>
      <c r="P70" s="324">
        <v>0</v>
      </c>
      <c r="Q70" s="326">
        <v>0</v>
      </c>
      <c r="R70" s="327" t="s">
        <v>892</v>
      </c>
      <c r="S70" s="317" t="s">
        <v>1038</v>
      </c>
      <c r="T70" s="328">
        <v>1</v>
      </c>
      <c r="U70" s="329">
        <v>83</v>
      </c>
      <c r="V70" s="330">
        <v>2</v>
      </c>
      <c r="W70" s="331" t="s">
        <v>892</v>
      </c>
      <c r="X70" s="332" t="s">
        <v>892</v>
      </c>
      <c r="Y70" s="333">
        <v>0</v>
      </c>
      <c r="Z70" s="333" t="s">
        <v>892</v>
      </c>
      <c r="AA70" s="332" t="s">
        <v>892</v>
      </c>
      <c r="AB70" s="333">
        <v>0</v>
      </c>
      <c r="AC70" s="333"/>
      <c r="AD70" s="334" t="s">
        <v>892</v>
      </c>
      <c r="AE70" s="335" t="s">
        <v>892</v>
      </c>
      <c r="AF70" s="324">
        <v>54</v>
      </c>
      <c r="AG70" s="327">
        <v>44211</v>
      </c>
      <c r="AH70" s="327" t="s">
        <v>892</v>
      </c>
      <c r="AI70" s="327">
        <v>44438</v>
      </c>
      <c r="AJ70" s="327" t="s">
        <v>892</v>
      </c>
      <c r="AK70" s="317"/>
    </row>
    <row r="71" spans="1:37" x14ac:dyDescent="0.3">
      <c r="A71" s="316">
        <v>13116</v>
      </c>
      <c r="B71" s="317" t="s">
        <v>1052</v>
      </c>
      <c r="C71" s="318" t="s">
        <v>264</v>
      </c>
      <c r="D71" s="319">
        <v>59.9</v>
      </c>
      <c r="E71" s="317"/>
      <c r="F71" s="317"/>
      <c r="G71" s="317" t="s">
        <v>892</v>
      </c>
      <c r="H71" s="320">
        <v>40</v>
      </c>
      <c r="I71" s="321">
        <v>103003</v>
      </c>
      <c r="J71" s="322">
        <v>59.9</v>
      </c>
      <c r="K71" s="320">
        <v>28</v>
      </c>
      <c r="L71" s="323">
        <v>17.167381974248926</v>
      </c>
      <c r="M71" s="324">
        <v>0</v>
      </c>
      <c r="N71" s="322">
        <v>0</v>
      </c>
      <c r="O71" s="325" t="s">
        <v>891</v>
      </c>
      <c r="P71" s="324">
        <v>0</v>
      </c>
      <c r="Q71" s="326">
        <v>0</v>
      </c>
      <c r="R71" s="327" t="s">
        <v>892</v>
      </c>
      <c r="S71" s="317" t="s">
        <v>1053</v>
      </c>
      <c r="T71" s="328">
        <v>1</v>
      </c>
      <c r="U71" s="329">
        <v>61</v>
      </c>
      <c r="V71" s="330">
        <v>15</v>
      </c>
      <c r="W71" s="331" t="s">
        <v>892</v>
      </c>
      <c r="X71" s="332" t="s">
        <v>892</v>
      </c>
      <c r="Y71" s="333">
        <v>0</v>
      </c>
      <c r="Z71" s="333" t="s">
        <v>892</v>
      </c>
      <c r="AA71" s="332" t="s">
        <v>892</v>
      </c>
      <c r="AB71" s="333">
        <v>0</v>
      </c>
      <c r="AC71" s="333"/>
      <c r="AD71" s="334" t="s">
        <v>892</v>
      </c>
      <c r="AE71" s="335" t="s">
        <v>892</v>
      </c>
      <c r="AF71" s="324">
        <v>10</v>
      </c>
      <c r="AG71" s="327">
        <v>43416</v>
      </c>
      <c r="AH71" s="327" t="s">
        <v>892</v>
      </c>
      <c r="AI71" s="327">
        <v>44985</v>
      </c>
      <c r="AJ71" s="327" t="s">
        <v>892</v>
      </c>
      <c r="AK71" s="317"/>
    </row>
    <row r="72" spans="1:37" x14ac:dyDescent="0.3">
      <c r="A72" s="316">
        <v>13117</v>
      </c>
      <c r="B72" s="317" t="s">
        <v>1054</v>
      </c>
      <c r="C72" s="318" t="s">
        <v>264</v>
      </c>
      <c r="D72" s="319">
        <v>30</v>
      </c>
      <c r="E72" s="317"/>
      <c r="F72" s="317"/>
      <c r="G72" s="317" t="s">
        <v>892</v>
      </c>
      <c r="H72" s="320">
        <v>104</v>
      </c>
      <c r="I72" s="321">
        <v>103003</v>
      </c>
      <c r="J72" s="322">
        <v>30</v>
      </c>
      <c r="K72" s="320">
        <v>23</v>
      </c>
      <c r="L72" s="323">
        <v>42.975206611570243</v>
      </c>
      <c r="M72" s="324">
        <v>0</v>
      </c>
      <c r="N72" s="322">
        <v>0</v>
      </c>
      <c r="O72" s="325" t="s">
        <v>891</v>
      </c>
      <c r="P72" s="324">
        <v>0</v>
      </c>
      <c r="Q72" s="326">
        <v>0</v>
      </c>
      <c r="R72" s="327" t="s">
        <v>892</v>
      </c>
      <c r="S72" s="317" t="s">
        <v>1053</v>
      </c>
      <c r="T72" s="328">
        <v>1</v>
      </c>
      <c r="U72" s="329">
        <v>61</v>
      </c>
      <c r="V72" s="330">
        <v>15</v>
      </c>
      <c r="W72" s="331" t="s">
        <v>892</v>
      </c>
      <c r="X72" s="332" t="s">
        <v>892</v>
      </c>
      <c r="Y72" s="333">
        <v>0</v>
      </c>
      <c r="Z72" s="333" t="s">
        <v>892</v>
      </c>
      <c r="AA72" s="332" t="s">
        <v>892</v>
      </c>
      <c r="AB72" s="333">
        <v>0</v>
      </c>
      <c r="AC72" s="333"/>
      <c r="AD72" s="334" t="s">
        <v>892</v>
      </c>
      <c r="AE72" s="335" t="s">
        <v>892</v>
      </c>
      <c r="AF72" s="324">
        <v>10</v>
      </c>
      <c r="AG72" s="327">
        <v>44144</v>
      </c>
      <c r="AH72" s="327" t="s">
        <v>892</v>
      </c>
      <c r="AI72" s="327">
        <v>44946</v>
      </c>
      <c r="AJ72" s="327" t="s">
        <v>892</v>
      </c>
      <c r="AK72" s="317"/>
    </row>
    <row r="73" spans="1:37" x14ac:dyDescent="0.3">
      <c r="A73" s="316">
        <v>13120</v>
      </c>
      <c r="B73" s="317" t="s">
        <v>1055</v>
      </c>
      <c r="C73" s="318" t="s">
        <v>264</v>
      </c>
      <c r="D73" s="319">
        <v>24</v>
      </c>
      <c r="E73" s="317"/>
      <c r="F73" s="317"/>
      <c r="G73" s="317" t="s">
        <v>892</v>
      </c>
      <c r="H73" s="320">
        <v>54</v>
      </c>
      <c r="I73" s="321">
        <v>103003</v>
      </c>
      <c r="J73" s="322">
        <v>24</v>
      </c>
      <c r="K73" s="320">
        <v>24</v>
      </c>
      <c r="L73" s="323">
        <v>25.96153846153846</v>
      </c>
      <c r="M73" s="324">
        <v>0</v>
      </c>
      <c r="N73" s="322">
        <v>0</v>
      </c>
      <c r="O73" s="325" t="s">
        <v>891</v>
      </c>
      <c r="P73" s="324">
        <v>0</v>
      </c>
      <c r="Q73" s="326">
        <v>0</v>
      </c>
      <c r="R73" s="327" t="s">
        <v>892</v>
      </c>
      <c r="S73" s="317" t="s">
        <v>1053</v>
      </c>
      <c r="T73" s="328">
        <v>1</v>
      </c>
      <c r="U73" s="329">
        <v>61</v>
      </c>
      <c r="V73" s="330">
        <v>15</v>
      </c>
      <c r="W73" s="331" t="s">
        <v>892</v>
      </c>
      <c r="X73" s="332" t="s">
        <v>892</v>
      </c>
      <c r="Y73" s="333">
        <v>0</v>
      </c>
      <c r="Z73" s="333" t="s">
        <v>892</v>
      </c>
      <c r="AA73" s="332" t="s">
        <v>892</v>
      </c>
      <c r="AB73" s="333">
        <v>0</v>
      </c>
      <c r="AC73" s="333"/>
      <c r="AD73" s="334" t="s">
        <v>892</v>
      </c>
      <c r="AE73" s="335" t="s">
        <v>892</v>
      </c>
      <c r="AF73" s="324">
        <v>8</v>
      </c>
      <c r="AG73" s="327">
        <v>44174</v>
      </c>
      <c r="AH73" s="327" t="s">
        <v>892</v>
      </c>
      <c r="AI73" s="327">
        <v>44133</v>
      </c>
      <c r="AJ73" s="327" t="s">
        <v>892</v>
      </c>
      <c r="AK73" s="317"/>
    </row>
    <row r="74" spans="1:37" x14ac:dyDescent="0.3">
      <c r="A74" s="316">
        <v>13161</v>
      </c>
      <c r="B74" s="317" t="s">
        <v>1056</v>
      </c>
      <c r="C74" s="318" t="s">
        <v>264</v>
      </c>
      <c r="D74" s="319">
        <v>34.799999999999997</v>
      </c>
      <c r="E74" s="317"/>
      <c r="F74" s="317"/>
      <c r="G74" s="317" t="s">
        <v>892</v>
      </c>
      <c r="H74" s="320">
        <v>0</v>
      </c>
      <c r="I74" s="321">
        <v>103003</v>
      </c>
      <c r="J74" s="322">
        <v>34.799999999999997</v>
      </c>
      <c r="K74" s="320">
        <v>320</v>
      </c>
      <c r="L74" s="323">
        <v>0</v>
      </c>
      <c r="M74" s="324">
        <v>393</v>
      </c>
      <c r="N74" s="322">
        <v>13676.4</v>
      </c>
      <c r="O74" s="325" t="s">
        <v>891</v>
      </c>
      <c r="P74" s="324">
        <v>0</v>
      </c>
      <c r="Q74" s="326">
        <v>0</v>
      </c>
      <c r="R74" s="327" t="s">
        <v>892</v>
      </c>
      <c r="S74" s="317" t="s">
        <v>1057</v>
      </c>
      <c r="T74" s="328">
        <v>1</v>
      </c>
      <c r="U74" s="329">
        <v>61</v>
      </c>
      <c r="V74" s="330">
        <v>14</v>
      </c>
      <c r="W74" s="331" t="s">
        <v>892</v>
      </c>
      <c r="X74" s="332" t="s">
        <v>892</v>
      </c>
      <c r="Y74" s="333">
        <v>0</v>
      </c>
      <c r="Z74" s="333" t="s">
        <v>892</v>
      </c>
      <c r="AA74" s="332" t="s">
        <v>892</v>
      </c>
      <c r="AB74" s="333">
        <v>0</v>
      </c>
      <c r="AC74" s="333"/>
      <c r="AD74" s="334" t="s">
        <v>892</v>
      </c>
      <c r="AE74" s="335" t="s">
        <v>892</v>
      </c>
      <c r="AF74" s="324">
        <v>132</v>
      </c>
      <c r="AG74" s="327">
        <v>45159</v>
      </c>
      <c r="AH74" s="327" t="s">
        <v>892</v>
      </c>
      <c r="AI74" s="327">
        <v>45145</v>
      </c>
      <c r="AJ74" s="327" t="s">
        <v>892</v>
      </c>
      <c r="AK74" s="317"/>
    </row>
    <row r="75" spans="1:37" x14ac:dyDescent="0.3">
      <c r="A75" s="316">
        <v>13165</v>
      </c>
      <c r="B75" s="317" t="s">
        <v>1058</v>
      </c>
      <c r="C75" s="318" t="s">
        <v>264</v>
      </c>
      <c r="D75" s="319">
        <v>38.880000000000003</v>
      </c>
      <c r="E75" s="317"/>
      <c r="F75" s="317"/>
      <c r="G75" s="317" t="s">
        <v>892</v>
      </c>
      <c r="H75" s="320">
        <v>45</v>
      </c>
      <c r="I75" s="321">
        <v>103003</v>
      </c>
      <c r="J75" s="322">
        <v>38.880000000000003</v>
      </c>
      <c r="K75" s="320">
        <v>412</v>
      </c>
      <c r="L75" s="323">
        <v>0.91687041564792182</v>
      </c>
      <c r="M75" s="324">
        <v>543.96</v>
      </c>
      <c r="N75" s="322">
        <v>21149.164799999999</v>
      </c>
      <c r="O75" s="325" t="s">
        <v>891</v>
      </c>
      <c r="P75" s="324">
        <v>0</v>
      </c>
      <c r="Q75" s="326">
        <v>0</v>
      </c>
      <c r="R75" s="327" t="s">
        <v>892</v>
      </c>
      <c r="S75" s="317" t="s">
        <v>1057</v>
      </c>
      <c r="T75" s="328">
        <v>1</v>
      </c>
      <c r="U75" s="329">
        <v>61</v>
      </c>
      <c r="V75" s="330">
        <v>14</v>
      </c>
      <c r="W75" s="331" t="s">
        <v>892</v>
      </c>
      <c r="X75" s="332" t="s">
        <v>892</v>
      </c>
      <c r="Y75" s="333">
        <v>0</v>
      </c>
      <c r="Z75" s="333" t="s">
        <v>892</v>
      </c>
      <c r="AA75" s="332" t="s">
        <v>892</v>
      </c>
      <c r="AB75" s="333">
        <v>0</v>
      </c>
      <c r="AC75" s="333"/>
      <c r="AD75" s="334" t="s">
        <v>892</v>
      </c>
      <c r="AE75" s="335" t="s">
        <v>892</v>
      </c>
      <c r="AF75" s="324">
        <v>196</v>
      </c>
      <c r="AG75" s="327">
        <v>45184</v>
      </c>
      <c r="AH75" s="327" t="s">
        <v>892</v>
      </c>
      <c r="AI75" s="327">
        <v>45145</v>
      </c>
      <c r="AJ75" s="327" t="s">
        <v>892</v>
      </c>
      <c r="AK75" s="317"/>
    </row>
    <row r="76" spans="1:37" x14ac:dyDescent="0.3">
      <c r="A76" s="316">
        <v>13178</v>
      </c>
      <c r="B76" s="317" t="s">
        <v>1059</v>
      </c>
      <c r="C76" s="318" t="s">
        <v>264</v>
      </c>
      <c r="D76" s="319">
        <v>0.02</v>
      </c>
      <c r="E76" s="317"/>
      <c r="F76" s="317"/>
      <c r="G76" s="317" t="s">
        <v>892</v>
      </c>
      <c r="H76" s="320">
        <v>1950</v>
      </c>
      <c r="I76" s="321">
        <v>103003</v>
      </c>
      <c r="J76" s="322">
        <v>0.02</v>
      </c>
      <c r="K76" s="320">
        <v>15133</v>
      </c>
      <c r="L76" s="323">
        <v>1.3578630716951701</v>
      </c>
      <c r="M76" s="324">
        <v>15282.96</v>
      </c>
      <c r="N76" s="322">
        <v>305.6592</v>
      </c>
      <c r="O76" s="325" t="s">
        <v>891</v>
      </c>
      <c r="P76" s="324">
        <v>0</v>
      </c>
      <c r="Q76" s="326">
        <v>0</v>
      </c>
      <c r="R76" s="327" t="s">
        <v>892</v>
      </c>
      <c r="S76" s="317" t="s">
        <v>1060</v>
      </c>
      <c r="T76" s="328">
        <v>1</v>
      </c>
      <c r="U76" s="329">
        <v>67</v>
      </c>
      <c r="V76" s="330">
        <v>9</v>
      </c>
      <c r="W76" s="331" t="s">
        <v>892</v>
      </c>
      <c r="X76" s="332" t="s">
        <v>892</v>
      </c>
      <c r="Y76" s="333">
        <v>0</v>
      </c>
      <c r="Z76" s="333" t="s">
        <v>892</v>
      </c>
      <c r="AA76" s="332" t="s">
        <v>892</v>
      </c>
      <c r="AB76" s="333">
        <v>0</v>
      </c>
      <c r="AC76" s="333"/>
      <c r="AD76" s="334" t="s">
        <v>892</v>
      </c>
      <c r="AE76" s="335" t="s">
        <v>892</v>
      </c>
      <c r="AF76" s="324">
        <v>5744</v>
      </c>
      <c r="AG76" s="327">
        <v>45201</v>
      </c>
      <c r="AH76" s="327" t="s">
        <v>892</v>
      </c>
      <c r="AI76" s="327">
        <v>45189</v>
      </c>
      <c r="AJ76" s="327" t="s">
        <v>892</v>
      </c>
      <c r="AK76" s="317"/>
    </row>
    <row r="77" spans="1:37" x14ac:dyDescent="0.3">
      <c r="A77" s="316">
        <v>13179</v>
      </c>
      <c r="B77" s="317" t="s">
        <v>1061</v>
      </c>
      <c r="C77" s="318" t="s">
        <v>264</v>
      </c>
      <c r="D77" s="319">
        <v>0.04</v>
      </c>
      <c r="E77" s="317"/>
      <c r="F77" s="317"/>
      <c r="G77" s="317" t="s">
        <v>892</v>
      </c>
      <c r="H77" s="320">
        <v>9557</v>
      </c>
      <c r="I77" s="321">
        <v>103003</v>
      </c>
      <c r="J77" s="322">
        <v>0.04</v>
      </c>
      <c r="K77" s="320">
        <v>16696</v>
      </c>
      <c r="L77" s="323">
        <v>5.1460017122826667</v>
      </c>
      <c r="M77" s="324">
        <v>12729.04</v>
      </c>
      <c r="N77" s="322">
        <v>509.16160000000002</v>
      </c>
      <c r="O77" s="325" t="s">
        <v>891</v>
      </c>
      <c r="P77" s="324">
        <v>0</v>
      </c>
      <c r="Q77" s="326">
        <v>0</v>
      </c>
      <c r="R77" s="327" t="s">
        <v>892</v>
      </c>
      <c r="S77" s="317" t="s">
        <v>1060</v>
      </c>
      <c r="T77" s="328">
        <v>1</v>
      </c>
      <c r="U77" s="329">
        <v>67</v>
      </c>
      <c r="V77" s="330">
        <v>9</v>
      </c>
      <c r="W77" s="331" t="s">
        <v>892</v>
      </c>
      <c r="X77" s="332" t="s">
        <v>892</v>
      </c>
      <c r="Y77" s="333">
        <v>0</v>
      </c>
      <c r="Z77" s="333" t="s">
        <v>892</v>
      </c>
      <c r="AA77" s="332" t="s">
        <v>892</v>
      </c>
      <c r="AB77" s="333">
        <v>0</v>
      </c>
      <c r="AC77" s="333"/>
      <c r="AD77" s="334" t="s">
        <v>892</v>
      </c>
      <c r="AE77" s="335" t="s">
        <v>892</v>
      </c>
      <c r="AF77" s="324">
        <v>7428</v>
      </c>
      <c r="AG77" s="327">
        <v>45201</v>
      </c>
      <c r="AH77" s="327" t="s">
        <v>892</v>
      </c>
      <c r="AI77" s="327">
        <v>45189</v>
      </c>
      <c r="AJ77" s="327" t="s">
        <v>892</v>
      </c>
      <c r="AK77" s="317"/>
    </row>
    <row r="78" spans="1:37" x14ac:dyDescent="0.3">
      <c r="A78" s="316">
        <v>13180</v>
      </c>
      <c r="B78" s="317" t="s">
        <v>1062</v>
      </c>
      <c r="C78" s="318" t="s">
        <v>264</v>
      </c>
      <c r="D78" s="319">
        <v>16.36</v>
      </c>
      <c r="E78" s="317"/>
      <c r="F78" s="317"/>
      <c r="G78" s="317" t="s">
        <v>892</v>
      </c>
      <c r="H78" s="320">
        <v>298</v>
      </c>
      <c r="I78" s="321">
        <v>103003</v>
      </c>
      <c r="J78" s="322">
        <v>16.36</v>
      </c>
      <c r="K78" s="320">
        <v>404</v>
      </c>
      <c r="L78" s="323">
        <v>8.7853773584905657</v>
      </c>
      <c r="M78" s="324">
        <v>109.04</v>
      </c>
      <c r="N78" s="322">
        <v>1783.8943999999999</v>
      </c>
      <c r="O78" s="325" t="s">
        <v>891</v>
      </c>
      <c r="P78" s="324">
        <v>0</v>
      </c>
      <c r="Q78" s="326">
        <v>0</v>
      </c>
      <c r="R78" s="327" t="s">
        <v>892</v>
      </c>
      <c r="S78" s="317" t="s">
        <v>1063</v>
      </c>
      <c r="T78" s="328">
        <v>1</v>
      </c>
      <c r="U78" s="329">
        <v>51</v>
      </c>
      <c r="V78" s="330">
        <v>12</v>
      </c>
      <c r="W78" s="331" t="s">
        <v>892</v>
      </c>
      <c r="X78" s="332" t="s">
        <v>892</v>
      </c>
      <c r="Y78" s="333">
        <v>0</v>
      </c>
      <c r="Z78" s="333" t="s">
        <v>892</v>
      </c>
      <c r="AA78" s="332" t="s">
        <v>892</v>
      </c>
      <c r="AB78" s="333">
        <v>0</v>
      </c>
      <c r="AC78" s="333"/>
      <c r="AD78" s="334" t="s">
        <v>892</v>
      </c>
      <c r="AE78" s="335" t="s">
        <v>892</v>
      </c>
      <c r="AF78" s="324">
        <v>136</v>
      </c>
      <c r="AG78" s="327">
        <v>45201</v>
      </c>
      <c r="AH78" s="327" t="s">
        <v>892</v>
      </c>
      <c r="AI78" s="327">
        <v>45202</v>
      </c>
      <c r="AJ78" s="327" t="s">
        <v>892</v>
      </c>
      <c r="AK78" s="317"/>
    </row>
    <row r="79" spans="1:37" x14ac:dyDescent="0.3">
      <c r="A79" s="316">
        <v>13181</v>
      </c>
      <c r="B79" s="317" t="s">
        <v>1064</v>
      </c>
      <c r="C79" s="318" t="s">
        <v>264</v>
      </c>
      <c r="D79" s="319">
        <v>35.69</v>
      </c>
      <c r="E79" s="317"/>
      <c r="F79" s="317"/>
      <c r="G79" s="317" t="s">
        <v>892</v>
      </c>
      <c r="H79" s="320">
        <v>258</v>
      </c>
      <c r="I79" s="321">
        <v>103003</v>
      </c>
      <c r="J79" s="322">
        <v>35.69</v>
      </c>
      <c r="K79" s="320">
        <v>52</v>
      </c>
      <c r="L79" s="323">
        <v>42.434210526315788</v>
      </c>
      <c r="M79" s="324">
        <v>0</v>
      </c>
      <c r="N79" s="322">
        <v>0</v>
      </c>
      <c r="O79" s="325" t="s">
        <v>891</v>
      </c>
      <c r="P79" s="324">
        <v>0</v>
      </c>
      <c r="Q79" s="326">
        <v>0</v>
      </c>
      <c r="R79" s="327" t="s">
        <v>892</v>
      </c>
      <c r="S79" s="317" t="s">
        <v>1063</v>
      </c>
      <c r="T79" s="328">
        <v>1</v>
      </c>
      <c r="U79" s="329">
        <v>51</v>
      </c>
      <c r="V79" s="330">
        <v>12</v>
      </c>
      <c r="W79" s="331" t="s">
        <v>892</v>
      </c>
      <c r="X79" s="332" t="s">
        <v>892</v>
      </c>
      <c r="Y79" s="333">
        <v>0</v>
      </c>
      <c r="Z79" s="333" t="s">
        <v>892</v>
      </c>
      <c r="AA79" s="332" t="s">
        <v>892</v>
      </c>
      <c r="AB79" s="333">
        <v>0</v>
      </c>
      <c r="AC79" s="333"/>
      <c r="AD79" s="334" t="s">
        <v>892</v>
      </c>
      <c r="AE79" s="335" t="s">
        <v>892</v>
      </c>
      <c r="AF79" s="324">
        <v>24</v>
      </c>
      <c r="AG79" s="327">
        <v>45201</v>
      </c>
      <c r="AH79" s="327" t="s">
        <v>892</v>
      </c>
      <c r="AI79" s="327">
        <v>45202</v>
      </c>
      <c r="AJ79" s="327" t="s">
        <v>892</v>
      </c>
      <c r="AK79" s="317"/>
    </row>
    <row r="80" spans="1:37" x14ac:dyDescent="0.3">
      <c r="A80" s="316">
        <v>13186</v>
      </c>
      <c r="B80" s="317" t="s">
        <v>1065</v>
      </c>
      <c r="C80" s="318" t="s">
        <v>336</v>
      </c>
      <c r="D80" s="319">
        <v>20</v>
      </c>
      <c r="E80" s="317"/>
      <c r="F80" s="317"/>
      <c r="G80" s="317" t="s">
        <v>892</v>
      </c>
      <c r="H80" s="320">
        <v>66</v>
      </c>
      <c r="I80" s="321">
        <v>103003</v>
      </c>
      <c r="J80" s="322">
        <v>20</v>
      </c>
      <c r="K80" s="320">
        <v>42</v>
      </c>
      <c r="L80" s="323">
        <v>12.382739212007504</v>
      </c>
      <c r="M80" s="324">
        <v>0</v>
      </c>
      <c r="N80" s="322">
        <v>0</v>
      </c>
      <c r="O80" s="325" t="s">
        <v>891</v>
      </c>
      <c r="P80" s="324">
        <v>0</v>
      </c>
      <c r="Q80" s="326">
        <v>0</v>
      </c>
      <c r="R80" s="327" t="s">
        <v>892</v>
      </c>
      <c r="S80" s="317" t="s">
        <v>1066</v>
      </c>
      <c r="T80" s="328">
        <v>1</v>
      </c>
      <c r="U80" s="329">
        <v>74</v>
      </c>
      <c r="V80" s="330">
        <v>4</v>
      </c>
      <c r="W80" s="331" t="s">
        <v>892</v>
      </c>
      <c r="X80" s="332" t="s">
        <v>892</v>
      </c>
      <c r="Y80" s="333">
        <v>0</v>
      </c>
      <c r="Z80" s="333" t="s">
        <v>892</v>
      </c>
      <c r="AA80" s="332" t="s">
        <v>892</v>
      </c>
      <c r="AB80" s="333">
        <v>0</v>
      </c>
      <c r="AC80" s="333"/>
      <c r="AD80" s="334" t="s">
        <v>892</v>
      </c>
      <c r="AE80" s="335" t="s">
        <v>892</v>
      </c>
      <c r="AF80" s="324">
        <v>22</v>
      </c>
      <c r="AG80" s="327">
        <v>45210</v>
      </c>
      <c r="AH80" s="327" t="s">
        <v>892</v>
      </c>
      <c r="AI80" s="327">
        <v>45189</v>
      </c>
      <c r="AJ80" s="327" t="s">
        <v>892</v>
      </c>
      <c r="AK80" s="317"/>
    </row>
    <row r="81" spans="1:37" x14ac:dyDescent="0.3">
      <c r="A81" s="316">
        <v>13192</v>
      </c>
      <c r="B81" s="317" t="s">
        <v>1067</v>
      </c>
      <c r="C81" s="318" t="s">
        <v>264</v>
      </c>
      <c r="D81" s="319">
        <v>133.85</v>
      </c>
      <c r="E81" s="317"/>
      <c r="F81" s="317"/>
      <c r="G81" s="317" t="s">
        <v>892</v>
      </c>
      <c r="H81" s="320">
        <v>39</v>
      </c>
      <c r="I81" s="321">
        <v>103003</v>
      </c>
      <c r="J81" s="322">
        <v>133.85</v>
      </c>
      <c r="K81" s="320">
        <v>80</v>
      </c>
      <c r="L81" s="323">
        <v>5.6358381502890182</v>
      </c>
      <c r="M81" s="324">
        <v>44.04</v>
      </c>
      <c r="N81" s="322">
        <v>5894.7539999999999</v>
      </c>
      <c r="O81" s="325" t="s">
        <v>891</v>
      </c>
      <c r="P81" s="324">
        <v>0</v>
      </c>
      <c r="Q81" s="326">
        <v>0</v>
      </c>
      <c r="R81" s="327" t="s">
        <v>892</v>
      </c>
      <c r="S81" s="317" t="s">
        <v>1068</v>
      </c>
      <c r="T81" s="328">
        <v>1</v>
      </c>
      <c r="U81" s="329">
        <v>51</v>
      </c>
      <c r="V81" s="330">
        <v>35</v>
      </c>
      <c r="W81" s="331" t="s">
        <v>892</v>
      </c>
      <c r="X81" s="332" t="s">
        <v>892</v>
      </c>
      <c r="Y81" s="333">
        <v>0</v>
      </c>
      <c r="Z81" s="333" t="s">
        <v>892</v>
      </c>
      <c r="AA81" s="332" t="s">
        <v>892</v>
      </c>
      <c r="AB81" s="333">
        <v>0</v>
      </c>
      <c r="AC81" s="333"/>
      <c r="AD81" s="334" t="s">
        <v>892</v>
      </c>
      <c r="AE81" s="335" t="s">
        <v>892</v>
      </c>
      <c r="AF81" s="324">
        <v>28</v>
      </c>
      <c r="AG81" s="327">
        <v>45156</v>
      </c>
      <c r="AH81" s="327" t="s">
        <v>892</v>
      </c>
      <c r="AI81" s="327">
        <v>45131</v>
      </c>
      <c r="AJ81" s="327" t="s">
        <v>892</v>
      </c>
      <c r="AK81" s="317"/>
    </row>
    <row r="82" spans="1:37" x14ac:dyDescent="0.3">
      <c r="A82" s="316">
        <v>13197</v>
      </c>
      <c r="B82" s="317" t="s">
        <v>1069</v>
      </c>
      <c r="C82" s="318" t="s">
        <v>264</v>
      </c>
      <c r="D82" s="319">
        <v>0.28999999999999998</v>
      </c>
      <c r="E82" s="317"/>
      <c r="F82" s="317"/>
      <c r="G82" s="317" t="s">
        <v>892</v>
      </c>
      <c r="H82" s="320">
        <v>269</v>
      </c>
      <c r="I82" s="321">
        <v>103003</v>
      </c>
      <c r="J82" s="322">
        <v>0.28999999999999998</v>
      </c>
      <c r="K82" s="320">
        <v>103</v>
      </c>
      <c r="L82" s="323">
        <v>31.351981351981351</v>
      </c>
      <c r="M82" s="324">
        <v>0</v>
      </c>
      <c r="N82" s="322">
        <v>0</v>
      </c>
      <c r="O82" s="325" t="s">
        <v>891</v>
      </c>
      <c r="P82" s="324">
        <v>0</v>
      </c>
      <c r="Q82" s="326">
        <v>0</v>
      </c>
      <c r="R82" s="327" t="s">
        <v>892</v>
      </c>
      <c r="S82" s="317" t="s">
        <v>1070</v>
      </c>
      <c r="T82" s="328">
        <v>1</v>
      </c>
      <c r="U82" s="329">
        <v>51</v>
      </c>
      <c r="V82" s="330">
        <v>8</v>
      </c>
      <c r="W82" s="331" t="s">
        <v>892</v>
      </c>
      <c r="X82" s="332" t="s">
        <v>892</v>
      </c>
      <c r="Y82" s="333">
        <v>0</v>
      </c>
      <c r="Z82" s="333" t="s">
        <v>892</v>
      </c>
      <c r="AA82" s="332" t="s">
        <v>892</v>
      </c>
      <c r="AB82" s="333">
        <v>0</v>
      </c>
      <c r="AC82" s="333"/>
      <c r="AD82" s="334" t="s">
        <v>892</v>
      </c>
      <c r="AE82" s="335" t="s">
        <v>892</v>
      </c>
      <c r="AF82" s="324">
        <v>34</v>
      </c>
      <c r="AG82" s="327">
        <v>41550</v>
      </c>
      <c r="AH82" s="327" t="s">
        <v>892</v>
      </c>
      <c r="AI82" s="327">
        <v>42501</v>
      </c>
      <c r="AJ82" s="327" t="s">
        <v>892</v>
      </c>
      <c r="AK82" s="317"/>
    </row>
    <row r="83" spans="1:37" x14ac:dyDescent="0.3">
      <c r="A83" s="316">
        <v>13199</v>
      </c>
      <c r="B83" s="317" t="s">
        <v>1071</v>
      </c>
      <c r="C83" s="318" t="s">
        <v>264</v>
      </c>
      <c r="D83" s="319">
        <v>2.71</v>
      </c>
      <c r="E83" s="317"/>
      <c r="F83" s="317"/>
      <c r="G83" s="317" t="s">
        <v>892</v>
      </c>
      <c r="H83" s="320">
        <v>30</v>
      </c>
      <c r="I83" s="321">
        <v>103003</v>
      </c>
      <c r="J83" s="322">
        <v>2.71</v>
      </c>
      <c r="K83" s="320">
        <v>167</v>
      </c>
      <c r="L83" s="323">
        <v>2.1551724137931032</v>
      </c>
      <c r="M83" s="324">
        <v>137.04</v>
      </c>
      <c r="N83" s="322">
        <v>371.3784</v>
      </c>
      <c r="O83" s="325" t="s">
        <v>891</v>
      </c>
      <c r="P83" s="324">
        <v>0</v>
      </c>
      <c r="Q83" s="326">
        <v>0</v>
      </c>
      <c r="R83" s="327" t="s">
        <v>892</v>
      </c>
      <c r="S83" s="317" t="s">
        <v>1070</v>
      </c>
      <c r="T83" s="328">
        <v>1</v>
      </c>
      <c r="U83" s="329">
        <v>51</v>
      </c>
      <c r="V83" s="330">
        <v>8</v>
      </c>
      <c r="W83" s="331" t="s">
        <v>892</v>
      </c>
      <c r="X83" s="332" t="s">
        <v>892</v>
      </c>
      <c r="Y83" s="333">
        <v>0</v>
      </c>
      <c r="Z83" s="333" t="s">
        <v>892</v>
      </c>
      <c r="AA83" s="332" t="s">
        <v>892</v>
      </c>
      <c r="AB83" s="333">
        <v>0</v>
      </c>
      <c r="AC83" s="333"/>
      <c r="AD83" s="334" t="s">
        <v>892</v>
      </c>
      <c r="AE83" s="335" t="s">
        <v>892</v>
      </c>
      <c r="AF83" s="324">
        <v>56</v>
      </c>
      <c r="AG83" s="327">
        <v>45201</v>
      </c>
      <c r="AH83" s="327" t="s">
        <v>892</v>
      </c>
      <c r="AI83" s="327">
        <v>45189</v>
      </c>
      <c r="AJ83" s="327" t="s">
        <v>892</v>
      </c>
      <c r="AK83" s="317"/>
    </row>
    <row r="84" spans="1:37" x14ac:dyDescent="0.3">
      <c r="A84" s="316">
        <v>13218</v>
      </c>
      <c r="B84" s="317" t="s">
        <v>1072</v>
      </c>
      <c r="C84" s="318" t="s">
        <v>381</v>
      </c>
      <c r="D84" s="319">
        <v>1.3</v>
      </c>
      <c r="E84" s="317"/>
      <c r="F84" s="317"/>
      <c r="G84" s="317" t="s">
        <v>892</v>
      </c>
      <c r="H84" s="320">
        <v>204</v>
      </c>
      <c r="I84" s="321">
        <v>103003</v>
      </c>
      <c r="J84" s="322">
        <v>1.3</v>
      </c>
      <c r="K84" s="320">
        <v>1</v>
      </c>
      <c r="L84" s="323">
        <v>2550</v>
      </c>
      <c r="M84" s="324">
        <v>0</v>
      </c>
      <c r="N84" s="322">
        <v>0</v>
      </c>
      <c r="O84" s="325" t="s">
        <v>891</v>
      </c>
      <c r="P84" s="324">
        <v>0</v>
      </c>
      <c r="Q84" s="326">
        <v>0</v>
      </c>
      <c r="R84" s="327" t="s">
        <v>892</v>
      </c>
      <c r="S84" s="317" t="s">
        <v>1038</v>
      </c>
      <c r="T84" s="328">
        <v>1</v>
      </c>
      <c r="U84" s="329">
        <v>83</v>
      </c>
      <c r="V84" s="330">
        <v>2</v>
      </c>
      <c r="W84" s="331" t="s">
        <v>892</v>
      </c>
      <c r="X84" s="332" t="s">
        <v>892</v>
      </c>
      <c r="Y84" s="333">
        <v>0</v>
      </c>
      <c r="Z84" s="333" t="s">
        <v>892</v>
      </c>
      <c r="AA84" s="332" t="s">
        <v>892</v>
      </c>
      <c r="AB84" s="333">
        <v>0</v>
      </c>
      <c r="AC84" s="333"/>
      <c r="AD84" s="334" t="s">
        <v>892</v>
      </c>
      <c r="AE84" s="335" t="s">
        <v>892</v>
      </c>
      <c r="AF84" s="324">
        <v>0</v>
      </c>
      <c r="AG84" s="327">
        <v>44067</v>
      </c>
      <c r="AH84" s="327" t="s">
        <v>892</v>
      </c>
      <c r="AI84" s="327">
        <v>44922</v>
      </c>
      <c r="AJ84" s="327" t="s">
        <v>892</v>
      </c>
      <c r="AK84" s="317"/>
    </row>
    <row r="85" spans="1:37" x14ac:dyDescent="0.3">
      <c r="A85" s="316">
        <v>13221</v>
      </c>
      <c r="B85" s="317" t="s">
        <v>1073</v>
      </c>
      <c r="C85" s="318" t="s">
        <v>264</v>
      </c>
      <c r="D85" s="319">
        <v>0.34</v>
      </c>
      <c r="E85" s="317"/>
      <c r="F85" s="317"/>
      <c r="G85" s="317" t="s">
        <v>892</v>
      </c>
      <c r="H85" s="320">
        <v>1794</v>
      </c>
      <c r="I85" s="321">
        <v>103003</v>
      </c>
      <c r="J85" s="322">
        <v>0.34</v>
      </c>
      <c r="K85" s="320">
        <v>2854</v>
      </c>
      <c r="L85" s="323">
        <v>6.2328457770211587</v>
      </c>
      <c r="M85" s="324">
        <v>1659.96</v>
      </c>
      <c r="N85" s="322">
        <v>564.38639999999998</v>
      </c>
      <c r="O85" s="325" t="s">
        <v>891</v>
      </c>
      <c r="P85" s="324">
        <v>0</v>
      </c>
      <c r="Q85" s="326">
        <v>0</v>
      </c>
      <c r="R85" s="327" t="s">
        <v>892</v>
      </c>
      <c r="S85" s="317" t="s">
        <v>1074</v>
      </c>
      <c r="T85" s="328">
        <v>1</v>
      </c>
      <c r="U85" s="329">
        <v>67</v>
      </c>
      <c r="V85" s="330">
        <v>1</v>
      </c>
      <c r="W85" s="331" t="s">
        <v>892</v>
      </c>
      <c r="X85" s="332" t="s">
        <v>892</v>
      </c>
      <c r="Y85" s="333">
        <v>0</v>
      </c>
      <c r="Z85" s="333" t="s">
        <v>892</v>
      </c>
      <c r="AA85" s="332" t="s">
        <v>892</v>
      </c>
      <c r="AB85" s="333">
        <v>0</v>
      </c>
      <c r="AC85" s="333"/>
      <c r="AD85" s="334" t="s">
        <v>892</v>
      </c>
      <c r="AE85" s="335" t="s">
        <v>892</v>
      </c>
      <c r="AF85" s="324">
        <v>1152</v>
      </c>
      <c r="AG85" s="327">
        <v>43857</v>
      </c>
      <c r="AH85" s="327" t="s">
        <v>892</v>
      </c>
      <c r="AI85" s="327">
        <v>43826</v>
      </c>
      <c r="AJ85" s="327" t="s">
        <v>892</v>
      </c>
      <c r="AK85" s="317"/>
    </row>
    <row r="86" spans="1:37" x14ac:dyDescent="0.3">
      <c r="A86" s="316">
        <v>13222</v>
      </c>
      <c r="B86" s="317" t="s">
        <v>1075</v>
      </c>
      <c r="C86" s="318" t="s">
        <v>264</v>
      </c>
      <c r="D86" s="319">
        <v>0.92</v>
      </c>
      <c r="E86" s="317"/>
      <c r="F86" s="317"/>
      <c r="G86" s="317" t="s">
        <v>892</v>
      </c>
      <c r="H86" s="320">
        <v>1141</v>
      </c>
      <c r="I86" s="321">
        <v>103003</v>
      </c>
      <c r="J86" s="322">
        <v>0.92</v>
      </c>
      <c r="K86" s="320">
        <v>95</v>
      </c>
      <c r="L86" s="323">
        <v>144.06565656565655</v>
      </c>
      <c r="M86" s="324">
        <v>0</v>
      </c>
      <c r="N86" s="322">
        <v>0</v>
      </c>
      <c r="O86" s="325" t="s">
        <v>891</v>
      </c>
      <c r="P86" s="324">
        <v>0</v>
      </c>
      <c r="Q86" s="326">
        <v>0</v>
      </c>
      <c r="R86" s="327" t="s">
        <v>892</v>
      </c>
      <c r="S86" s="317" t="s">
        <v>1074</v>
      </c>
      <c r="T86" s="328">
        <v>1</v>
      </c>
      <c r="U86" s="329">
        <v>67</v>
      </c>
      <c r="V86" s="330">
        <v>1</v>
      </c>
      <c r="W86" s="331" t="s">
        <v>892</v>
      </c>
      <c r="X86" s="332" t="s">
        <v>892</v>
      </c>
      <c r="Y86" s="333">
        <v>0</v>
      </c>
      <c r="Z86" s="333" t="s">
        <v>892</v>
      </c>
      <c r="AA86" s="332" t="s">
        <v>892</v>
      </c>
      <c r="AB86" s="333">
        <v>0</v>
      </c>
      <c r="AC86" s="333"/>
      <c r="AD86" s="334" t="s">
        <v>892</v>
      </c>
      <c r="AE86" s="335" t="s">
        <v>892</v>
      </c>
      <c r="AF86" s="324">
        <v>32</v>
      </c>
      <c r="AG86" s="327">
        <v>44071</v>
      </c>
      <c r="AH86" s="327" t="s">
        <v>892</v>
      </c>
      <c r="AI86" s="327">
        <v>44040</v>
      </c>
      <c r="AJ86" s="327" t="s">
        <v>892</v>
      </c>
      <c r="AK86" s="317"/>
    </row>
    <row r="87" spans="1:37" x14ac:dyDescent="0.3">
      <c r="A87" s="316">
        <v>13517</v>
      </c>
      <c r="B87" s="317" t="s">
        <v>1076</v>
      </c>
      <c r="C87" s="318" t="s">
        <v>264</v>
      </c>
      <c r="D87" s="319">
        <v>5.15</v>
      </c>
      <c r="E87" s="317"/>
      <c r="F87" s="317"/>
      <c r="G87" s="317" t="s">
        <v>892</v>
      </c>
      <c r="H87" s="320">
        <v>362</v>
      </c>
      <c r="I87" s="321">
        <v>103003</v>
      </c>
      <c r="J87" s="322">
        <v>5.15</v>
      </c>
      <c r="K87" s="320">
        <v>43</v>
      </c>
      <c r="L87" s="323">
        <v>101.11731843575419</v>
      </c>
      <c r="M87" s="324">
        <v>0</v>
      </c>
      <c r="N87" s="322">
        <v>0</v>
      </c>
      <c r="O87" s="325" t="s">
        <v>891</v>
      </c>
      <c r="P87" s="324">
        <v>0</v>
      </c>
      <c r="Q87" s="326">
        <v>0</v>
      </c>
      <c r="R87" s="327" t="s">
        <v>892</v>
      </c>
      <c r="S87" s="317" t="s">
        <v>1008</v>
      </c>
      <c r="T87" s="328">
        <v>1</v>
      </c>
      <c r="U87" s="329">
        <v>61</v>
      </c>
      <c r="V87" s="330">
        <v>8</v>
      </c>
      <c r="W87" s="331" t="s">
        <v>892</v>
      </c>
      <c r="X87" s="332" t="s">
        <v>892</v>
      </c>
      <c r="Y87" s="333">
        <v>0</v>
      </c>
      <c r="Z87" s="333" t="s">
        <v>892</v>
      </c>
      <c r="AA87" s="332" t="s">
        <v>892</v>
      </c>
      <c r="AB87" s="333">
        <v>0</v>
      </c>
      <c r="AC87" s="333"/>
      <c r="AD87" s="334" t="s">
        <v>892</v>
      </c>
      <c r="AE87" s="335" t="s">
        <v>892</v>
      </c>
      <c r="AF87" s="324">
        <v>14</v>
      </c>
      <c r="AG87" s="327">
        <v>44533</v>
      </c>
      <c r="AH87" s="327" t="s">
        <v>892</v>
      </c>
      <c r="AI87" s="327">
        <v>45096</v>
      </c>
      <c r="AJ87" s="327" t="s">
        <v>892</v>
      </c>
      <c r="AK87" s="317"/>
    </row>
    <row r="88" spans="1:37" x14ac:dyDescent="0.3">
      <c r="A88" s="316">
        <v>13518</v>
      </c>
      <c r="B88" s="317" t="s">
        <v>1077</v>
      </c>
      <c r="C88" s="318" t="s">
        <v>264</v>
      </c>
      <c r="D88" s="319">
        <v>8.5500000000000007</v>
      </c>
      <c r="E88" s="317"/>
      <c r="F88" s="317"/>
      <c r="G88" s="317" t="s">
        <v>892</v>
      </c>
      <c r="H88" s="320">
        <v>175</v>
      </c>
      <c r="I88" s="321">
        <v>103003</v>
      </c>
      <c r="J88" s="322">
        <v>8.5500000000000007</v>
      </c>
      <c r="K88" s="320">
        <v>39</v>
      </c>
      <c r="L88" s="323">
        <v>53.846153846153847</v>
      </c>
      <c r="M88" s="324">
        <v>0</v>
      </c>
      <c r="N88" s="322">
        <v>0</v>
      </c>
      <c r="O88" s="325" t="s">
        <v>891</v>
      </c>
      <c r="P88" s="324">
        <v>0</v>
      </c>
      <c r="Q88" s="326">
        <v>0</v>
      </c>
      <c r="R88" s="327" t="s">
        <v>892</v>
      </c>
      <c r="S88" s="317" t="s">
        <v>1008</v>
      </c>
      <c r="T88" s="328">
        <v>1</v>
      </c>
      <c r="U88" s="329">
        <v>61</v>
      </c>
      <c r="V88" s="330">
        <v>8</v>
      </c>
      <c r="W88" s="331" t="s">
        <v>892</v>
      </c>
      <c r="X88" s="332" t="s">
        <v>892</v>
      </c>
      <c r="Y88" s="333">
        <v>0</v>
      </c>
      <c r="Z88" s="333" t="s">
        <v>892</v>
      </c>
      <c r="AA88" s="332" t="s">
        <v>892</v>
      </c>
      <c r="AB88" s="333">
        <v>0</v>
      </c>
      <c r="AC88" s="333"/>
      <c r="AD88" s="334" t="s">
        <v>892</v>
      </c>
      <c r="AE88" s="335" t="s">
        <v>892</v>
      </c>
      <c r="AF88" s="324">
        <v>14</v>
      </c>
      <c r="AG88" s="327">
        <v>45184</v>
      </c>
      <c r="AH88" s="327" t="s">
        <v>892</v>
      </c>
      <c r="AI88" s="327">
        <v>45145</v>
      </c>
      <c r="AJ88" s="327" t="s">
        <v>892</v>
      </c>
      <c r="AK88" s="317"/>
    </row>
    <row r="89" spans="1:37" x14ac:dyDescent="0.3">
      <c r="A89" s="316">
        <v>13539</v>
      </c>
      <c r="B89" s="317" t="s">
        <v>1078</v>
      </c>
      <c r="C89" s="318" t="s">
        <v>264</v>
      </c>
      <c r="D89" s="319">
        <v>5.12</v>
      </c>
      <c r="E89" s="317"/>
      <c r="F89" s="317"/>
      <c r="G89" s="317" t="s">
        <v>892</v>
      </c>
      <c r="H89" s="320">
        <v>0</v>
      </c>
      <c r="I89" s="321">
        <v>103003</v>
      </c>
      <c r="J89" s="322">
        <v>5.12</v>
      </c>
      <c r="K89" s="320">
        <v>2858</v>
      </c>
      <c r="L89" s="323">
        <v>0</v>
      </c>
      <c r="M89" s="324">
        <v>4133</v>
      </c>
      <c r="N89" s="322">
        <v>21160.959999999999</v>
      </c>
      <c r="O89" s="325" t="s">
        <v>891</v>
      </c>
      <c r="P89" s="324">
        <v>0</v>
      </c>
      <c r="Q89" s="326">
        <v>0</v>
      </c>
      <c r="R89" s="327" t="s">
        <v>892</v>
      </c>
      <c r="S89" s="317" t="s">
        <v>1079</v>
      </c>
      <c r="T89" s="328">
        <v>1</v>
      </c>
      <c r="U89" s="329">
        <v>45</v>
      </c>
      <c r="V89" s="330">
        <v>17</v>
      </c>
      <c r="W89" s="331">
        <v>6978</v>
      </c>
      <c r="X89" s="332">
        <v>2023</v>
      </c>
      <c r="Y89" s="333">
        <v>400</v>
      </c>
      <c r="Z89" s="333" t="s">
        <v>892</v>
      </c>
      <c r="AA89" s="332" t="s">
        <v>892</v>
      </c>
      <c r="AB89" s="333">
        <v>0</v>
      </c>
      <c r="AC89" s="333"/>
      <c r="AD89" s="334" t="s">
        <v>892</v>
      </c>
      <c r="AE89" s="335" t="s">
        <v>892</v>
      </c>
      <c r="AF89" s="324">
        <v>1512</v>
      </c>
      <c r="AG89" s="327">
        <v>44966</v>
      </c>
      <c r="AH89" s="327" t="s">
        <v>892</v>
      </c>
      <c r="AI89" s="327">
        <v>45114</v>
      </c>
      <c r="AJ89" s="327" t="s">
        <v>892</v>
      </c>
      <c r="AK89" s="317"/>
    </row>
    <row r="90" spans="1:37" x14ac:dyDescent="0.3">
      <c r="A90" s="316">
        <v>13556</v>
      </c>
      <c r="B90" s="317" t="s">
        <v>1080</v>
      </c>
      <c r="C90" s="318" t="s">
        <v>346</v>
      </c>
      <c r="D90" s="319">
        <v>940</v>
      </c>
      <c r="E90" s="317"/>
      <c r="F90" s="317"/>
      <c r="G90" s="317" t="s">
        <v>892</v>
      </c>
      <c r="H90" s="320">
        <v>44</v>
      </c>
      <c r="I90" s="321">
        <v>103003</v>
      </c>
      <c r="J90" s="322">
        <v>940</v>
      </c>
      <c r="K90" s="320"/>
      <c r="L90" s="323">
        <v>0</v>
      </c>
      <c r="M90" s="324">
        <v>0</v>
      </c>
      <c r="N90" s="322">
        <v>0</v>
      </c>
      <c r="O90" s="325" t="s">
        <v>891</v>
      </c>
      <c r="P90" s="324">
        <v>0</v>
      </c>
      <c r="Q90" s="326">
        <v>0</v>
      </c>
      <c r="R90" s="327" t="s">
        <v>892</v>
      </c>
      <c r="S90" s="317" t="s">
        <v>1081</v>
      </c>
      <c r="T90" s="328">
        <v>1</v>
      </c>
      <c r="U90" s="329">
        <v>69</v>
      </c>
      <c r="V90" s="330">
        <v>10</v>
      </c>
      <c r="W90" s="331" t="s">
        <v>892</v>
      </c>
      <c r="X90" s="332" t="s">
        <v>892</v>
      </c>
      <c r="Y90" s="333">
        <v>0</v>
      </c>
      <c r="Z90" s="333" t="s">
        <v>892</v>
      </c>
      <c r="AA90" s="332" t="s">
        <v>892</v>
      </c>
      <c r="AB90" s="333">
        <v>0</v>
      </c>
      <c r="AC90" s="333"/>
      <c r="AD90" s="334" t="s">
        <v>892</v>
      </c>
      <c r="AE90" s="335" t="s">
        <v>892</v>
      </c>
      <c r="AF90" s="324">
        <v>0</v>
      </c>
      <c r="AG90" s="327">
        <v>44516</v>
      </c>
      <c r="AH90" s="327" t="s">
        <v>892</v>
      </c>
      <c r="AI90" s="327">
        <v>44483</v>
      </c>
      <c r="AJ90" s="327" t="s">
        <v>892</v>
      </c>
      <c r="AK90" s="317"/>
    </row>
    <row r="91" spans="1:37" x14ac:dyDescent="0.3">
      <c r="A91" s="316">
        <v>13558</v>
      </c>
      <c r="B91" s="317" t="s">
        <v>1082</v>
      </c>
      <c r="C91" s="318" t="s">
        <v>346</v>
      </c>
      <c r="D91" s="319">
        <v>38</v>
      </c>
      <c r="E91" s="317"/>
      <c r="F91" s="317"/>
      <c r="G91" s="317" t="s">
        <v>892</v>
      </c>
      <c r="H91" s="320">
        <v>106</v>
      </c>
      <c r="I91" s="321">
        <v>103003</v>
      </c>
      <c r="J91" s="322">
        <v>38</v>
      </c>
      <c r="K91" s="320">
        <v>48</v>
      </c>
      <c r="L91" s="323">
        <v>21.2</v>
      </c>
      <c r="M91" s="324">
        <v>0</v>
      </c>
      <c r="N91" s="322">
        <v>0</v>
      </c>
      <c r="O91" s="325" t="s">
        <v>891</v>
      </c>
      <c r="P91" s="324">
        <v>0</v>
      </c>
      <c r="Q91" s="326">
        <v>0</v>
      </c>
      <c r="R91" s="327" t="s">
        <v>892</v>
      </c>
      <c r="S91" s="317" t="s">
        <v>1083</v>
      </c>
      <c r="T91" s="328">
        <v>1</v>
      </c>
      <c r="U91" s="329">
        <v>61</v>
      </c>
      <c r="V91" s="330">
        <v>2</v>
      </c>
      <c r="W91" s="331" t="s">
        <v>892</v>
      </c>
      <c r="X91" s="332" t="s">
        <v>892</v>
      </c>
      <c r="Y91" s="333">
        <v>0</v>
      </c>
      <c r="Z91" s="333">
        <v>9646</v>
      </c>
      <c r="AA91" s="332">
        <v>2023</v>
      </c>
      <c r="AB91" s="333">
        <v>50</v>
      </c>
      <c r="AC91" s="333">
        <v>50</v>
      </c>
      <c r="AD91" s="334" t="s">
        <v>2087</v>
      </c>
      <c r="AE91" s="335">
        <v>45162</v>
      </c>
      <c r="AF91" s="324">
        <v>20</v>
      </c>
      <c r="AG91" s="327">
        <v>44533</v>
      </c>
      <c r="AH91" s="327" t="s">
        <v>892</v>
      </c>
      <c r="AI91" s="327">
        <v>45145</v>
      </c>
      <c r="AJ91" s="327" t="s">
        <v>892</v>
      </c>
      <c r="AK91" s="317"/>
    </row>
    <row r="92" spans="1:37" x14ac:dyDescent="0.3">
      <c r="A92" s="316">
        <v>13559</v>
      </c>
      <c r="B92" s="317" t="s">
        <v>1084</v>
      </c>
      <c r="C92" s="318" t="s">
        <v>346</v>
      </c>
      <c r="D92" s="319">
        <v>49.48</v>
      </c>
      <c r="E92" s="317"/>
      <c r="F92" s="317"/>
      <c r="G92" s="317" t="s">
        <v>892</v>
      </c>
      <c r="H92" s="320">
        <v>190</v>
      </c>
      <c r="I92" s="321">
        <v>103003</v>
      </c>
      <c r="J92" s="322">
        <v>49.48</v>
      </c>
      <c r="K92" s="320">
        <v>143</v>
      </c>
      <c r="L92" s="323">
        <v>13.89904901243599</v>
      </c>
      <c r="M92" s="324">
        <v>0</v>
      </c>
      <c r="N92" s="322">
        <v>0</v>
      </c>
      <c r="O92" s="325" t="s">
        <v>891</v>
      </c>
      <c r="P92" s="324">
        <v>0</v>
      </c>
      <c r="Q92" s="326">
        <v>0</v>
      </c>
      <c r="R92" s="327" t="s">
        <v>892</v>
      </c>
      <c r="S92" s="317" t="s">
        <v>1083</v>
      </c>
      <c r="T92" s="328">
        <v>1</v>
      </c>
      <c r="U92" s="329">
        <v>61</v>
      </c>
      <c r="V92" s="330">
        <v>2</v>
      </c>
      <c r="W92" s="331" t="s">
        <v>892</v>
      </c>
      <c r="X92" s="332" t="s">
        <v>892</v>
      </c>
      <c r="Y92" s="333">
        <v>0</v>
      </c>
      <c r="Z92" s="333" t="s">
        <v>892</v>
      </c>
      <c r="AA92" s="332" t="s">
        <v>892</v>
      </c>
      <c r="AB92" s="333">
        <v>0</v>
      </c>
      <c r="AC92" s="333"/>
      <c r="AD92" s="334" t="s">
        <v>892</v>
      </c>
      <c r="AE92" s="335" t="s">
        <v>892</v>
      </c>
      <c r="AF92" s="324">
        <v>54</v>
      </c>
      <c r="AG92" s="327">
        <v>45180</v>
      </c>
      <c r="AH92" s="327" t="s">
        <v>892</v>
      </c>
      <c r="AI92" s="327">
        <v>45145</v>
      </c>
      <c r="AJ92" s="327" t="s">
        <v>892</v>
      </c>
      <c r="AK92" s="317"/>
    </row>
    <row r="93" spans="1:37" x14ac:dyDescent="0.3">
      <c r="A93" s="316">
        <v>13560</v>
      </c>
      <c r="B93" s="317" t="s">
        <v>1085</v>
      </c>
      <c r="C93" s="318" t="s">
        <v>346</v>
      </c>
      <c r="D93" s="319">
        <v>32.4</v>
      </c>
      <c r="E93" s="317"/>
      <c r="F93" s="317"/>
      <c r="G93" s="317" t="s">
        <v>892</v>
      </c>
      <c r="H93" s="320">
        <v>62</v>
      </c>
      <c r="I93" s="321">
        <v>103003</v>
      </c>
      <c r="J93" s="322">
        <v>32.4</v>
      </c>
      <c r="K93" s="320">
        <v>20</v>
      </c>
      <c r="L93" s="323">
        <v>37.125748502994014</v>
      </c>
      <c r="M93" s="324">
        <v>0</v>
      </c>
      <c r="N93" s="322">
        <v>0</v>
      </c>
      <c r="O93" s="325" t="s">
        <v>891</v>
      </c>
      <c r="P93" s="324">
        <v>0</v>
      </c>
      <c r="Q93" s="326">
        <v>0</v>
      </c>
      <c r="R93" s="327" t="s">
        <v>892</v>
      </c>
      <c r="S93" s="317" t="s">
        <v>1083</v>
      </c>
      <c r="T93" s="328">
        <v>1</v>
      </c>
      <c r="U93" s="329">
        <v>61</v>
      </c>
      <c r="V93" s="330">
        <v>2</v>
      </c>
      <c r="W93" s="331" t="s">
        <v>892</v>
      </c>
      <c r="X93" s="332" t="s">
        <v>892</v>
      </c>
      <c r="Y93" s="333">
        <v>0</v>
      </c>
      <c r="Z93" s="333" t="s">
        <v>892</v>
      </c>
      <c r="AA93" s="332" t="s">
        <v>892</v>
      </c>
      <c r="AB93" s="333">
        <v>0</v>
      </c>
      <c r="AC93" s="333"/>
      <c r="AD93" s="334" t="s">
        <v>892</v>
      </c>
      <c r="AE93" s="335" t="s">
        <v>892</v>
      </c>
      <c r="AF93" s="324">
        <v>6</v>
      </c>
      <c r="AG93" s="327">
        <v>45180</v>
      </c>
      <c r="AH93" s="327" t="s">
        <v>892</v>
      </c>
      <c r="AI93" s="327">
        <v>45145</v>
      </c>
      <c r="AJ93" s="327" t="s">
        <v>892</v>
      </c>
      <c r="AK93" s="317"/>
    </row>
    <row r="94" spans="1:37" x14ac:dyDescent="0.3">
      <c r="A94" s="316">
        <v>13561</v>
      </c>
      <c r="B94" s="317" t="s">
        <v>1086</v>
      </c>
      <c r="C94" s="318" t="s">
        <v>346</v>
      </c>
      <c r="D94" s="319">
        <v>52.8</v>
      </c>
      <c r="E94" s="317"/>
      <c r="F94" s="317"/>
      <c r="G94" s="317" t="s">
        <v>892</v>
      </c>
      <c r="H94" s="320">
        <v>54</v>
      </c>
      <c r="I94" s="321">
        <v>103003</v>
      </c>
      <c r="J94" s="322">
        <v>52.8</v>
      </c>
      <c r="K94" s="320">
        <v>83</v>
      </c>
      <c r="L94" s="323">
        <v>4.7285464098073557</v>
      </c>
      <c r="M94" s="324">
        <v>0</v>
      </c>
      <c r="N94" s="322">
        <v>0</v>
      </c>
      <c r="O94" s="325" t="s">
        <v>891</v>
      </c>
      <c r="P94" s="324">
        <v>0</v>
      </c>
      <c r="Q94" s="326">
        <v>0</v>
      </c>
      <c r="R94" s="327" t="s">
        <v>892</v>
      </c>
      <c r="S94" s="317" t="s">
        <v>1083</v>
      </c>
      <c r="T94" s="328">
        <v>1</v>
      </c>
      <c r="U94" s="329">
        <v>61</v>
      </c>
      <c r="V94" s="330">
        <v>2</v>
      </c>
      <c r="W94" s="331" t="s">
        <v>892</v>
      </c>
      <c r="X94" s="332" t="s">
        <v>892</v>
      </c>
      <c r="Y94" s="333">
        <v>0</v>
      </c>
      <c r="Z94" s="333">
        <v>9648</v>
      </c>
      <c r="AA94" s="332">
        <v>2023</v>
      </c>
      <c r="AB94" s="333">
        <v>250</v>
      </c>
      <c r="AC94" s="333">
        <v>250</v>
      </c>
      <c r="AD94" s="334" t="s">
        <v>2087</v>
      </c>
      <c r="AE94" s="335">
        <v>45162</v>
      </c>
      <c r="AF94" s="324">
        <v>46</v>
      </c>
      <c r="AG94" s="327">
        <v>44915</v>
      </c>
      <c r="AH94" s="327" t="s">
        <v>892</v>
      </c>
      <c r="AI94" s="327">
        <v>45145</v>
      </c>
      <c r="AJ94" s="327" t="s">
        <v>892</v>
      </c>
      <c r="AK94" s="317"/>
    </row>
    <row r="95" spans="1:37" x14ac:dyDescent="0.3">
      <c r="A95" s="316">
        <v>13562</v>
      </c>
      <c r="B95" s="317" t="s">
        <v>1087</v>
      </c>
      <c r="C95" s="318" t="s">
        <v>346</v>
      </c>
      <c r="D95" s="319">
        <v>13.12</v>
      </c>
      <c r="E95" s="317"/>
      <c r="F95" s="317"/>
      <c r="G95" s="317" t="s">
        <v>892</v>
      </c>
      <c r="H95" s="320">
        <v>308</v>
      </c>
      <c r="I95" s="321">
        <v>103003</v>
      </c>
      <c r="J95" s="322">
        <v>13.12</v>
      </c>
      <c r="K95" s="320">
        <v>285</v>
      </c>
      <c r="L95" s="323">
        <v>8.4199015855658832</v>
      </c>
      <c r="M95" s="324">
        <v>0</v>
      </c>
      <c r="N95" s="322">
        <v>0</v>
      </c>
      <c r="O95" s="325" t="s">
        <v>891</v>
      </c>
      <c r="P95" s="324">
        <v>0</v>
      </c>
      <c r="Q95" s="326">
        <v>0</v>
      </c>
      <c r="R95" s="327" t="s">
        <v>892</v>
      </c>
      <c r="S95" s="317" t="s">
        <v>1083</v>
      </c>
      <c r="T95" s="328">
        <v>1</v>
      </c>
      <c r="U95" s="329">
        <v>61</v>
      </c>
      <c r="V95" s="330">
        <v>2</v>
      </c>
      <c r="W95" s="331" t="s">
        <v>892</v>
      </c>
      <c r="X95" s="332" t="s">
        <v>892</v>
      </c>
      <c r="Y95" s="333">
        <v>0</v>
      </c>
      <c r="Z95" s="333">
        <v>9672</v>
      </c>
      <c r="AA95" s="332">
        <v>2023</v>
      </c>
      <c r="AB95" s="333">
        <v>400</v>
      </c>
      <c r="AC95" s="333">
        <v>400</v>
      </c>
      <c r="AD95" s="334" t="s">
        <v>2087</v>
      </c>
      <c r="AE95" s="335">
        <v>45162</v>
      </c>
      <c r="AF95" s="324">
        <v>146</v>
      </c>
      <c r="AG95" s="327">
        <v>44915</v>
      </c>
      <c r="AH95" s="327" t="s">
        <v>892</v>
      </c>
      <c r="AI95" s="327">
        <v>45145</v>
      </c>
      <c r="AJ95" s="327" t="s">
        <v>892</v>
      </c>
      <c r="AK95" s="317"/>
    </row>
    <row r="96" spans="1:37" x14ac:dyDescent="0.3">
      <c r="A96" s="316">
        <v>13563</v>
      </c>
      <c r="B96" s="317" t="s">
        <v>1088</v>
      </c>
      <c r="C96" s="318" t="s">
        <v>264</v>
      </c>
      <c r="D96" s="319">
        <v>0.37</v>
      </c>
      <c r="E96" s="317"/>
      <c r="F96" s="317"/>
      <c r="G96" s="317" t="s">
        <v>892</v>
      </c>
      <c r="H96" s="320">
        <v>289</v>
      </c>
      <c r="I96" s="321">
        <v>103003</v>
      </c>
      <c r="J96" s="322">
        <v>0.37</v>
      </c>
      <c r="K96" s="320">
        <v>240</v>
      </c>
      <c r="L96" s="323">
        <v>7.2105788423153703</v>
      </c>
      <c r="M96" s="324">
        <v>191.96</v>
      </c>
      <c r="N96" s="322">
        <v>71.025199999999998</v>
      </c>
      <c r="O96" s="325" t="s">
        <v>891</v>
      </c>
      <c r="P96" s="324">
        <v>0</v>
      </c>
      <c r="Q96" s="326">
        <v>0</v>
      </c>
      <c r="R96" s="327" t="s">
        <v>892</v>
      </c>
      <c r="S96" s="317" t="s">
        <v>1053</v>
      </c>
      <c r="T96" s="328">
        <v>1</v>
      </c>
      <c r="U96" s="329">
        <v>61</v>
      </c>
      <c r="V96" s="330">
        <v>15</v>
      </c>
      <c r="W96" s="331" t="s">
        <v>892</v>
      </c>
      <c r="X96" s="332" t="s">
        <v>892</v>
      </c>
      <c r="Y96" s="333">
        <v>0</v>
      </c>
      <c r="Z96" s="333" t="s">
        <v>892</v>
      </c>
      <c r="AA96" s="332" t="s">
        <v>892</v>
      </c>
      <c r="AB96" s="333">
        <v>0</v>
      </c>
      <c r="AC96" s="333"/>
      <c r="AD96" s="334" t="s">
        <v>892</v>
      </c>
      <c r="AE96" s="335" t="s">
        <v>892</v>
      </c>
      <c r="AF96" s="324">
        <v>160</v>
      </c>
      <c r="AG96" s="327">
        <v>45169</v>
      </c>
      <c r="AH96" s="327" t="s">
        <v>892</v>
      </c>
      <c r="AI96" s="327">
        <v>45145</v>
      </c>
      <c r="AJ96" s="327" t="s">
        <v>892</v>
      </c>
      <c r="AK96" s="317"/>
    </row>
    <row r="97" spans="1:37" x14ac:dyDescent="0.3">
      <c r="A97" s="316">
        <v>13655</v>
      </c>
      <c r="B97" s="317" t="s">
        <v>1089</v>
      </c>
      <c r="C97" s="318" t="s">
        <v>31</v>
      </c>
      <c r="D97" s="319">
        <v>1.74</v>
      </c>
      <c r="E97" s="317"/>
      <c r="F97" s="317"/>
      <c r="G97" s="317" t="s">
        <v>892</v>
      </c>
      <c r="H97" s="320">
        <v>4386</v>
      </c>
      <c r="I97" s="321">
        <v>103003</v>
      </c>
      <c r="J97" s="322">
        <v>1.74</v>
      </c>
      <c r="K97" s="320">
        <v>14003</v>
      </c>
      <c r="L97" s="323">
        <v>2.9899381016006323</v>
      </c>
      <c r="M97" s="324">
        <v>12217.04</v>
      </c>
      <c r="N97" s="322">
        <v>21257.649600000001</v>
      </c>
      <c r="O97" s="325" t="s">
        <v>891</v>
      </c>
      <c r="P97" s="324">
        <v>0</v>
      </c>
      <c r="Q97" s="326">
        <v>0</v>
      </c>
      <c r="R97" s="327" t="s">
        <v>892</v>
      </c>
      <c r="S97" s="317" t="s">
        <v>983</v>
      </c>
      <c r="T97" s="328">
        <v>1</v>
      </c>
      <c r="U97" s="329">
        <v>45</v>
      </c>
      <c r="V97" s="330">
        <v>11</v>
      </c>
      <c r="W97" s="331">
        <v>6211</v>
      </c>
      <c r="X97" s="332">
        <v>2023</v>
      </c>
      <c r="Y97" s="333">
        <v>1000</v>
      </c>
      <c r="Z97" s="333" t="s">
        <v>892</v>
      </c>
      <c r="AA97" s="332" t="s">
        <v>892</v>
      </c>
      <c r="AB97" s="333">
        <v>0</v>
      </c>
      <c r="AC97" s="333"/>
      <c r="AD97" s="334" t="s">
        <v>892</v>
      </c>
      <c r="AE97" s="335" t="s">
        <v>892</v>
      </c>
      <c r="AF97" s="324">
        <v>5868</v>
      </c>
      <c r="AG97" s="327">
        <v>44993</v>
      </c>
      <c r="AH97" s="327" t="s">
        <v>892</v>
      </c>
      <c r="AI97" s="327">
        <v>45107</v>
      </c>
      <c r="AJ97" s="327" t="s">
        <v>892</v>
      </c>
      <c r="AK97" s="317"/>
    </row>
    <row r="98" spans="1:37" x14ac:dyDescent="0.3">
      <c r="A98" s="316">
        <v>13768</v>
      </c>
      <c r="B98" s="317" t="s">
        <v>1090</v>
      </c>
      <c r="C98" s="318" t="s">
        <v>264</v>
      </c>
      <c r="D98" s="319">
        <v>4.29</v>
      </c>
      <c r="E98" s="317"/>
      <c r="F98" s="317"/>
      <c r="G98" s="317" t="s">
        <v>892</v>
      </c>
      <c r="H98" s="320">
        <v>286</v>
      </c>
      <c r="I98" s="321">
        <v>103003</v>
      </c>
      <c r="J98" s="322">
        <v>4.29</v>
      </c>
      <c r="K98" s="320">
        <v>2568</v>
      </c>
      <c r="L98" s="323">
        <v>0.81307746979388773</v>
      </c>
      <c r="M98" s="324">
        <v>3135</v>
      </c>
      <c r="N98" s="322">
        <v>13449.15</v>
      </c>
      <c r="O98" s="325" t="s">
        <v>891</v>
      </c>
      <c r="P98" s="324">
        <v>0</v>
      </c>
      <c r="Q98" s="326">
        <v>0</v>
      </c>
      <c r="R98" s="327" t="s">
        <v>892</v>
      </c>
      <c r="S98" s="317" t="s">
        <v>983</v>
      </c>
      <c r="T98" s="328">
        <v>1</v>
      </c>
      <c r="U98" s="329">
        <v>45</v>
      </c>
      <c r="V98" s="330">
        <v>11</v>
      </c>
      <c r="W98" s="331">
        <v>6982</v>
      </c>
      <c r="X98" s="332">
        <v>2023</v>
      </c>
      <c r="Y98" s="333">
        <v>800</v>
      </c>
      <c r="Z98" s="333" t="s">
        <v>892</v>
      </c>
      <c r="AA98" s="332" t="s">
        <v>892</v>
      </c>
      <c r="AB98" s="333">
        <v>0</v>
      </c>
      <c r="AC98" s="333"/>
      <c r="AD98" s="334" t="s">
        <v>892</v>
      </c>
      <c r="AE98" s="335" t="s">
        <v>892</v>
      </c>
      <c r="AF98" s="324">
        <v>1408</v>
      </c>
      <c r="AG98" s="327">
        <v>44573</v>
      </c>
      <c r="AH98" s="327" t="s">
        <v>892</v>
      </c>
      <c r="AI98" s="327">
        <v>44999</v>
      </c>
      <c r="AJ98" s="327" t="s">
        <v>892</v>
      </c>
      <c r="AK98" s="317"/>
    </row>
    <row r="99" spans="1:37" x14ac:dyDescent="0.3">
      <c r="A99" s="316">
        <v>13991</v>
      </c>
      <c r="B99" s="317" t="s">
        <v>1091</v>
      </c>
      <c r="C99" s="318" t="s">
        <v>264</v>
      </c>
      <c r="D99" s="319">
        <v>22.32</v>
      </c>
      <c r="E99" s="317"/>
      <c r="F99" s="317"/>
      <c r="G99" s="317" t="s">
        <v>892</v>
      </c>
      <c r="H99" s="320">
        <v>0</v>
      </c>
      <c r="I99" s="321">
        <v>103003</v>
      </c>
      <c r="J99" s="322">
        <v>22.32</v>
      </c>
      <c r="K99" s="320">
        <v>248</v>
      </c>
      <c r="L99" s="323">
        <v>0</v>
      </c>
      <c r="M99" s="324">
        <v>0</v>
      </c>
      <c r="N99" s="322">
        <v>0</v>
      </c>
      <c r="O99" s="325" t="s">
        <v>891</v>
      </c>
      <c r="P99" s="324">
        <v>0</v>
      </c>
      <c r="Q99" s="326">
        <v>0</v>
      </c>
      <c r="R99" s="327" t="s">
        <v>892</v>
      </c>
      <c r="S99" s="317" t="s">
        <v>941</v>
      </c>
      <c r="T99" s="328">
        <v>1</v>
      </c>
      <c r="U99" s="329">
        <v>72</v>
      </c>
      <c r="V99" s="330">
        <v>6</v>
      </c>
      <c r="W99" s="331">
        <v>5540</v>
      </c>
      <c r="X99" s="332">
        <v>2023</v>
      </c>
      <c r="Y99" s="333">
        <v>400</v>
      </c>
      <c r="Z99" s="333" t="s">
        <v>892</v>
      </c>
      <c r="AA99" s="332" t="s">
        <v>892</v>
      </c>
      <c r="AB99" s="333">
        <v>0</v>
      </c>
      <c r="AC99" s="333"/>
      <c r="AD99" s="334" t="s">
        <v>892</v>
      </c>
      <c r="AE99" s="335" t="s">
        <v>892</v>
      </c>
      <c r="AF99" s="324">
        <v>82</v>
      </c>
      <c r="AG99" s="327">
        <v>44937</v>
      </c>
      <c r="AH99" s="327" t="s">
        <v>892</v>
      </c>
      <c r="AI99" s="327">
        <v>44854</v>
      </c>
      <c r="AJ99" s="327" t="s">
        <v>892</v>
      </c>
      <c r="AK99" s="317"/>
    </row>
    <row r="100" spans="1:37" x14ac:dyDescent="0.3">
      <c r="A100" s="316">
        <v>14001</v>
      </c>
      <c r="B100" s="317" t="s">
        <v>1092</v>
      </c>
      <c r="C100" s="318" t="s">
        <v>288</v>
      </c>
      <c r="D100" s="319">
        <v>49.21</v>
      </c>
      <c r="E100" s="317"/>
      <c r="F100" s="317"/>
      <c r="G100" s="317" t="s">
        <v>892</v>
      </c>
      <c r="H100" s="320">
        <v>0</v>
      </c>
      <c r="I100" s="321">
        <v>103003</v>
      </c>
      <c r="J100" s="322">
        <v>49.21</v>
      </c>
      <c r="K100" s="320">
        <v>195</v>
      </c>
      <c r="L100" s="323">
        <v>0</v>
      </c>
      <c r="M100" s="324">
        <v>0</v>
      </c>
      <c r="N100" s="322">
        <v>0</v>
      </c>
      <c r="O100" s="325" t="s">
        <v>891</v>
      </c>
      <c r="P100" s="324">
        <v>0</v>
      </c>
      <c r="Q100" s="326">
        <v>0</v>
      </c>
      <c r="R100" s="327" t="s">
        <v>892</v>
      </c>
      <c r="S100" s="317" t="s">
        <v>1005</v>
      </c>
      <c r="T100" s="328">
        <v>1</v>
      </c>
      <c r="U100" s="329">
        <v>51</v>
      </c>
      <c r="V100" s="330">
        <v>3</v>
      </c>
      <c r="W100" s="331" t="s">
        <v>892</v>
      </c>
      <c r="X100" s="332" t="s">
        <v>892</v>
      </c>
      <c r="Y100" s="333">
        <v>0</v>
      </c>
      <c r="Z100" s="333">
        <v>11593</v>
      </c>
      <c r="AA100" s="332">
        <v>2023</v>
      </c>
      <c r="AB100" s="333">
        <v>800</v>
      </c>
      <c r="AC100" s="333">
        <v>800</v>
      </c>
      <c r="AD100" s="334" t="s">
        <v>2088</v>
      </c>
      <c r="AE100" s="335">
        <v>45217</v>
      </c>
      <c r="AF100" s="324">
        <v>72</v>
      </c>
      <c r="AG100" s="327">
        <v>44762</v>
      </c>
      <c r="AH100" s="327" t="s">
        <v>892</v>
      </c>
      <c r="AI100" s="327">
        <v>45183</v>
      </c>
      <c r="AJ100" s="327" t="s">
        <v>892</v>
      </c>
      <c r="AK100" s="317"/>
    </row>
    <row r="101" spans="1:37" x14ac:dyDescent="0.3">
      <c r="A101" s="316">
        <v>14012</v>
      </c>
      <c r="B101" s="317" t="s">
        <v>1093</v>
      </c>
      <c r="C101" s="318" t="s">
        <v>264</v>
      </c>
      <c r="D101" s="319">
        <v>0.28000000000000003</v>
      </c>
      <c r="E101" s="317"/>
      <c r="F101" s="317"/>
      <c r="G101" s="317" t="s">
        <v>892</v>
      </c>
      <c r="H101" s="320">
        <v>3316</v>
      </c>
      <c r="I101" s="321">
        <v>103003</v>
      </c>
      <c r="J101" s="322">
        <v>0.28000000000000003</v>
      </c>
      <c r="K101" s="320">
        <v>806</v>
      </c>
      <c r="L101" s="323">
        <v>38.783625730994153</v>
      </c>
      <c r="M101" s="324">
        <v>0</v>
      </c>
      <c r="N101" s="322">
        <v>0</v>
      </c>
      <c r="O101" s="325" t="s">
        <v>891</v>
      </c>
      <c r="P101" s="324">
        <v>0</v>
      </c>
      <c r="Q101" s="326">
        <v>0</v>
      </c>
      <c r="R101" s="327" t="s">
        <v>892</v>
      </c>
      <c r="S101" s="317" t="s">
        <v>893</v>
      </c>
      <c r="T101" s="328">
        <v>1</v>
      </c>
      <c r="U101" s="329">
        <v>55</v>
      </c>
      <c r="V101" s="330">
        <v>46</v>
      </c>
      <c r="W101" s="331" t="s">
        <v>892</v>
      </c>
      <c r="X101" s="332" t="s">
        <v>892</v>
      </c>
      <c r="Y101" s="333">
        <v>0</v>
      </c>
      <c r="Z101" s="333" t="s">
        <v>892</v>
      </c>
      <c r="AA101" s="332" t="s">
        <v>892</v>
      </c>
      <c r="AB101" s="333">
        <v>0</v>
      </c>
      <c r="AC101" s="333"/>
      <c r="AD101" s="334" t="s">
        <v>892</v>
      </c>
      <c r="AE101" s="335" t="s">
        <v>892</v>
      </c>
      <c r="AF101" s="324">
        <v>342</v>
      </c>
      <c r="AG101" s="327">
        <v>44649</v>
      </c>
      <c r="AH101" s="327" t="s">
        <v>892</v>
      </c>
      <c r="AI101" s="327">
        <v>44615</v>
      </c>
      <c r="AJ101" s="327" t="s">
        <v>892</v>
      </c>
      <c r="AK101" s="317"/>
    </row>
    <row r="102" spans="1:37" x14ac:dyDescent="0.3">
      <c r="A102" s="316">
        <v>14013</v>
      </c>
      <c r="B102" s="317" t="s">
        <v>1094</v>
      </c>
      <c r="C102" s="318" t="s">
        <v>264</v>
      </c>
      <c r="D102" s="319">
        <v>0.64</v>
      </c>
      <c r="E102" s="317"/>
      <c r="F102" s="317"/>
      <c r="G102" s="317" t="s">
        <v>892</v>
      </c>
      <c r="H102" s="320">
        <v>190</v>
      </c>
      <c r="I102" s="321">
        <v>103003</v>
      </c>
      <c r="J102" s="322">
        <v>0.64</v>
      </c>
      <c r="K102" s="320">
        <v>522</v>
      </c>
      <c r="L102" s="323">
        <v>3.2713498622589534</v>
      </c>
      <c r="M102" s="324">
        <v>0</v>
      </c>
      <c r="N102" s="322">
        <v>0</v>
      </c>
      <c r="O102" s="325" t="s">
        <v>891</v>
      </c>
      <c r="P102" s="324">
        <v>0</v>
      </c>
      <c r="Q102" s="326">
        <v>0</v>
      </c>
      <c r="R102" s="327" t="s">
        <v>892</v>
      </c>
      <c r="S102" s="317" t="s">
        <v>893</v>
      </c>
      <c r="T102" s="328">
        <v>1</v>
      </c>
      <c r="U102" s="329">
        <v>55</v>
      </c>
      <c r="V102" s="330">
        <v>46</v>
      </c>
      <c r="W102" s="331">
        <v>2546</v>
      </c>
      <c r="X102" s="332">
        <v>2023</v>
      </c>
      <c r="Y102" s="333">
        <v>1000</v>
      </c>
      <c r="Z102" s="333" t="s">
        <v>892</v>
      </c>
      <c r="AA102" s="332" t="s">
        <v>892</v>
      </c>
      <c r="AB102" s="333">
        <v>0</v>
      </c>
      <c r="AC102" s="333"/>
      <c r="AD102" s="334" t="s">
        <v>892</v>
      </c>
      <c r="AE102" s="335" t="s">
        <v>892</v>
      </c>
      <c r="AF102" s="324">
        <v>232</v>
      </c>
      <c r="AG102" s="327">
        <v>44883</v>
      </c>
      <c r="AH102" s="327" t="s">
        <v>892</v>
      </c>
      <c r="AI102" s="327">
        <v>44845</v>
      </c>
      <c r="AJ102" s="327" t="s">
        <v>892</v>
      </c>
      <c r="AK102" s="317"/>
    </row>
    <row r="103" spans="1:37" x14ac:dyDescent="0.3">
      <c r="A103" s="316">
        <v>14055</v>
      </c>
      <c r="B103" s="317" t="s">
        <v>1095</v>
      </c>
      <c r="C103" s="318" t="s">
        <v>321</v>
      </c>
      <c r="D103" s="319">
        <v>13.8</v>
      </c>
      <c r="E103" s="317"/>
      <c r="F103" s="317"/>
      <c r="G103" s="317" t="s">
        <v>892</v>
      </c>
      <c r="H103" s="320">
        <v>482</v>
      </c>
      <c r="I103" s="321">
        <v>103003</v>
      </c>
      <c r="J103" s="322">
        <v>13.8</v>
      </c>
      <c r="K103" s="320">
        <v>78</v>
      </c>
      <c r="L103" s="323">
        <v>55.594002306805073</v>
      </c>
      <c r="M103" s="324">
        <v>0</v>
      </c>
      <c r="N103" s="322">
        <v>0</v>
      </c>
      <c r="O103" s="325" t="s">
        <v>891</v>
      </c>
      <c r="P103" s="324">
        <v>0</v>
      </c>
      <c r="Q103" s="326">
        <v>0</v>
      </c>
      <c r="R103" s="327" t="s">
        <v>892</v>
      </c>
      <c r="S103" s="317" t="s">
        <v>1033</v>
      </c>
      <c r="T103" s="328">
        <v>1</v>
      </c>
      <c r="U103" s="329">
        <v>67</v>
      </c>
      <c r="V103" s="330">
        <v>6</v>
      </c>
      <c r="W103" s="331" t="s">
        <v>892</v>
      </c>
      <c r="X103" s="332" t="s">
        <v>892</v>
      </c>
      <c r="Y103" s="333">
        <v>0</v>
      </c>
      <c r="Z103" s="333" t="s">
        <v>892</v>
      </c>
      <c r="AA103" s="332" t="s">
        <v>892</v>
      </c>
      <c r="AB103" s="333">
        <v>0</v>
      </c>
      <c r="AC103" s="333"/>
      <c r="AD103" s="334" t="s">
        <v>892</v>
      </c>
      <c r="AE103" s="335" t="s">
        <v>892</v>
      </c>
      <c r="AF103" s="324">
        <v>34</v>
      </c>
      <c r="AG103" s="327">
        <v>43853</v>
      </c>
      <c r="AH103" s="327" t="s">
        <v>892</v>
      </c>
      <c r="AI103" s="327">
        <v>44921</v>
      </c>
      <c r="AJ103" s="327" t="s">
        <v>892</v>
      </c>
      <c r="AK103" s="317"/>
    </row>
    <row r="104" spans="1:37" x14ac:dyDescent="0.3">
      <c r="A104" s="316">
        <v>14056</v>
      </c>
      <c r="B104" s="317" t="s">
        <v>1096</v>
      </c>
      <c r="C104" s="318" t="s">
        <v>264</v>
      </c>
      <c r="D104" s="319">
        <v>2.98</v>
      </c>
      <c r="E104" s="317"/>
      <c r="F104" s="317"/>
      <c r="G104" s="317" t="s">
        <v>892</v>
      </c>
      <c r="H104" s="320">
        <v>72</v>
      </c>
      <c r="I104" s="321">
        <v>103003</v>
      </c>
      <c r="J104" s="322">
        <v>2.98</v>
      </c>
      <c r="K104" s="320">
        <v>58</v>
      </c>
      <c r="L104" s="323">
        <v>15.157894736842106</v>
      </c>
      <c r="M104" s="324">
        <v>0</v>
      </c>
      <c r="N104" s="322">
        <v>0</v>
      </c>
      <c r="O104" s="325" t="s">
        <v>891</v>
      </c>
      <c r="P104" s="324">
        <v>0</v>
      </c>
      <c r="Q104" s="326">
        <v>0</v>
      </c>
      <c r="R104" s="327" t="s">
        <v>892</v>
      </c>
      <c r="S104" s="317" t="s">
        <v>1063</v>
      </c>
      <c r="T104" s="328">
        <v>1</v>
      </c>
      <c r="U104" s="329">
        <v>51</v>
      </c>
      <c r="V104" s="330">
        <v>12</v>
      </c>
      <c r="W104" s="331" t="s">
        <v>892</v>
      </c>
      <c r="X104" s="332" t="s">
        <v>892</v>
      </c>
      <c r="Y104" s="333">
        <v>0</v>
      </c>
      <c r="Z104" s="333" t="s">
        <v>892</v>
      </c>
      <c r="AA104" s="332" t="s">
        <v>892</v>
      </c>
      <c r="AB104" s="333">
        <v>0</v>
      </c>
      <c r="AC104" s="333"/>
      <c r="AD104" s="334" t="s">
        <v>892</v>
      </c>
      <c r="AE104" s="335" t="s">
        <v>892</v>
      </c>
      <c r="AF104" s="324">
        <v>20</v>
      </c>
      <c r="AG104" s="327">
        <v>43668</v>
      </c>
      <c r="AH104" s="327" t="s">
        <v>892</v>
      </c>
      <c r="AI104" s="327">
        <v>43524</v>
      </c>
      <c r="AJ104" s="327" t="s">
        <v>892</v>
      </c>
      <c r="AK104" s="317"/>
    </row>
    <row r="105" spans="1:37" x14ac:dyDescent="0.3">
      <c r="A105" s="316">
        <v>14121</v>
      </c>
      <c r="B105" s="317" t="s">
        <v>1097</v>
      </c>
      <c r="C105" s="318" t="s">
        <v>31</v>
      </c>
      <c r="D105" s="319">
        <v>0.33</v>
      </c>
      <c r="E105" s="317" t="s">
        <v>1098</v>
      </c>
      <c r="F105" s="317" t="s">
        <v>1099</v>
      </c>
      <c r="G105" s="317" t="s">
        <v>1100</v>
      </c>
      <c r="H105" s="320">
        <v>4343</v>
      </c>
      <c r="I105" s="321">
        <v>103003</v>
      </c>
      <c r="J105" s="322">
        <v>0.33</v>
      </c>
      <c r="K105" s="320">
        <v>4540</v>
      </c>
      <c r="L105" s="323">
        <v>7.5629081410535486</v>
      </c>
      <c r="M105" s="324">
        <v>2548</v>
      </c>
      <c r="N105" s="322">
        <v>840.84</v>
      </c>
      <c r="O105" s="325" t="s">
        <v>1101</v>
      </c>
      <c r="P105" s="324">
        <v>42000</v>
      </c>
      <c r="Q105" s="326">
        <v>15510</v>
      </c>
      <c r="R105" s="327">
        <v>45446</v>
      </c>
      <c r="S105" s="317" t="s">
        <v>941</v>
      </c>
      <c r="T105" s="328">
        <v>1</v>
      </c>
      <c r="U105" s="329">
        <v>72</v>
      </c>
      <c r="V105" s="330">
        <v>6</v>
      </c>
      <c r="W105" s="331" t="s">
        <v>892</v>
      </c>
      <c r="X105" s="332" t="s">
        <v>892</v>
      </c>
      <c r="Y105" s="333">
        <v>0</v>
      </c>
      <c r="Z105" s="333" t="s">
        <v>892</v>
      </c>
      <c r="AA105" s="332" t="s">
        <v>892</v>
      </c>
      <c r="AB105" s="333">
        <v>0</v>
      </c>
      <c r="AC105" s="333"/>
      <c r="AD105" s="334" t="s">
        <v>892</v>
      </c>
      <c r="AE105" s="335" t="s">
        <v>892</v>
      </c>
      <c r="AF105" s="324">
        <v>2298</v>
      </c>
      <c r="AG105" s="327">
        <v>44865</v>
      </c>
      <c r="AH105" s="327" t="s">
        <v>892</v>
      </c>
      <c r="AI105" s="327">
        <v>45103</v>
      </c>
      <c r="AJ105" s="327" t="s">
        <v>892</v>
      </c>
      <c r="AK105" s="317"/>
    </row>
    <row r="106" spans="1:37" x14ac:dyDescent="0.3">
      <c r="A106" s="316">
        <v>14154</v>
      </c>
      <c r="B106" s="317" t="s">
        <v>1102</v>
      </c>
      <c r="C106" s="318" t="s">
        <v>264</v>
      </c>
      <c r="D106" s="319">
        <v>0.56000000000000005</v>
      </c>
      <c r="E106" s="317" t="s">
        <v>1103</v>
      </c>
      <c r="F106" s="317" t="s">
        <v>1104</v>
      </c>
      <c r="G106" s="317" t="s">
        <v>939</v>
      </c>
      <c r="H106" s="320">
        <v>3297</v>
      </c>
      <c r="I106" s="321">
        <v>103003</v>
      </c>
      <c r="J106" s="322">
        <v>0.56000000000000005</v>
      </c>
      <c r="K106" s="320">
        <v>8388</v>
      </c>
      <c r="L106" s="323">
        <v>3.5691474966170502</v>
      </c>
      <c r="M106" s="324">
        <v>7788</v>
      </c>
      <c r="N106" s="322">
        <v>4361.28</v>
      </c>
      <c r="O106" s="325" t="s">
        <v>940</v>
      </c>
      <c r="P106" s="324">
        <v>27500</v>
      </c>
      <c r="Q106" s="326">
        <v>15400</v>
      </c>
      <c r="R106" s="327">
        <v>45377</v>
      </c>
      <c r="S106" s="317" t="s">
        <v>941</v>
      </c>
      <c r="T106" s="328">
        <v>1</v>
      </c>
      <c r="U106" s="329">
        <v>72</v>
      </c>
      <c r="V106" s="330">
        <v>6</v>
      </c>
      <c r="W106" s="331" t="s">
        <v>892</v>
      </c>
      <c r="X106" s="332" t="s">
        <v>892</v>
      </c>
      <c r="Y106" s="333">
        <v>0</v>
      </c>
      <c r="Z106" s="333" t="s">
        <v>892</v>
      </c>
      <c r="AA106" s="332" t="s">
        <v>892</v>
      </c>
      <c r="AB106" s="333">
        <v>0</v>
      </c>
      <c r="AC106" s="333"/>
      <c r="AD106" s="334" t="s">
        <v>892</v>
      </c>
      <c r="AE106" s="335" t="s">
        <v>892</v>
      </c>
      <c r="AF106" s="324">
        <v>3696</v>
      </c>
      <c r="AG106" s="327">
        <v>45208</v>
      </c>
      <c r="AH106" s="327" t="s">
        <v>892</v>
      </c>
      <c r="AI106" s="327">
        <v>45209</v>
      </c>
      <c r="AJ106" s="327" t="s">
        <v>892</v>
      </c>
      <c r="AK106" s="317"/>
    </row>
    <row r="107" spans="1:37" x14ac:dyDescent="0.3">
      <c r="A107" s="316">
        <v>14662</v>
      </c>
      <c r="B107" s="317" t="s">
        <v>1105</v>
      </c>
      <c r="C107" s="318" t="s">
        <v>612</v>
      </c>
      <c r="D107" s="319">
        <v>41.42</v>
      </c>
      <c r="E107" s="317" t="s">
        <v>1106</v>
      </c>
      <c r="F107" s="317" t="s">
        <v>1107</v>
      </c>
      <c r="G107" s="317" t="s">
        <v>1108</v>
      </c>
      <c r="H107" s="320">
        <v>267</v>
      </c>
      <c r="I107" s="321">
        <v>103003</v>
      </c>
      <c r="J107" s="322">
        <v>41.42</v>
      </c>
      <c r="K107" s="320">
        <v>3329</v>
      </c>
      <c r="L107" s="323">
        <v>0.4087256027554535</v>
      </c>
      <c r="M107" s="324">
        <v>6672</v>
      </c>
      <c r="N107" s="322">
        <v>276354.24</v>
      </c>
      <c r="O107" s="325" t="s">
        <v>1109</v>
      </c>
      <c r="P107" s="324">
        <v>1753</v>
      </c>
      <c r="Q107" s="326">
        <v>72609.259999999995</v>
      </c>
      <c r="R107" s="327">
        <v>45267</v>
      </c>
      <c r="S107" s="317" t="s">
        <v>1005</v>
      </c>
      <c r="T107" s="328">
        <v>1</v>
      </c>
      <c r="U107" s="329">
        <v>51</v>
      </c>
      <c r="V107" s="330">
        <v>3</v>
      </c>
      <c r="W107" s="331" t="s">
        <v>892</v>
      </c>
      <c r="X107" s="332" t="s">
        <v>892</v>
      </c>
      <c r="Y107" s="333">
        <v>0</v>
      </c>
      <c r="Z107" s="333">
        <v>8596</v>
      </c>
      <c r="AA107" s="332">
        <v>2023</v>
      </c>
      <c r="AB107" s="333">
        <v>900</v>
      </c>
      <c r="AC107" s="333">
        <v>1500</v>
      </c>
      <c r="AD107" s="334" t="s">
        <v>2089</v>
      </c>
      <c r="AE107" s="335">
        <v>45138</v>
      </c>
      <c r="AF107" s="324">
        <v>2614</v>
      </c>
      <c r="AG107" s="327">
        <v>45169</v>
      </c>
      <c r="AH107" s="327" t="s">
        <v>892</v>
      </c>
      <c r="AI107" s="327">
        <v>45181</v>
      </c>
      <c r="AJ107" s="327" t="s">
        <v>892</v>
      </c>
      <c r="AK107" s="317"/>
    </row>
    <row r="108" spans="1:37" x14ac:dyDescent="0.3">
      <c r="A108" s="316">
        <v>14662</v>
      </c>
      <c r="B108" s="317" t="s">
        <v>1105</v>
      </c>
      <c r="C108" s="318" t="s">
        <v>612</v>
      </c>
      <c r="D108" s="319">
        <v>41.42</v>
      </c>
      <c r="E108" s="317" t="s">
        <v>1106</v>
      </c>
      <c r="F108" s="317" t="s">
        <v>1107</v>
      </c>
      <c r="G108" s="317" t="s">
        <v>1108</v>
      </c>
      <c r="H108" s="320">
        <v>267</v>
      </c>
      <c r="I108" s="321">
        <v>103003</v>
      </c>
      <c r="J108" s="322">
        <v>41.42</v>
      </c>
      <c r="K108" s="320">
        <v>3329</v>
      </c>
      <c r="L108" s="323">
        <v>0.4087256027554535</v>
      </c>
      <c r="M108" s="324">
        <v>6672</v>
      </c>
      <c r="N108" s="322">
        <v>276354.24</v>
      </c>
      <c r="O108" s="325" t="s">
        <v>1109</v>
      </c>
      <c r="P108" s="324">
        <v>1753</v>
      </c>
      <c r="Q108" s="326">
        <v>72609.259999999995</v>
      </c>
      <c r="R108" s="327">
        <v>45267</v>
      </c>
      <c r="S108" s="317" t="s">
        <v>1005</v>
      </c>
      <c r="T108" s="328">
        <v>1</v>
      </c>
      <c r="U108" s="329">
        <v>51</v>
      </c>
      <c r="V108" s="330">
        <v>3</v>
      </c>
      <c r="W108" s="331" t="s">
        <v>892</v>
      </c>
      <c r="X108" s="332" t="s">
        <v>892</v>
      </c>
      <c r="Y108" s="333">
        <v>0</v>
      </c>
      <c r="Z108" s="333">
        <v>11514</v>
      </c>
      <c r="AA108" s="332">
        <v>2023</v>
      </c>
      <c r="AB108" s="333">
        <v>900</v>
      </c>
      <c r="AC108" s="333">
        <v>900</v>
      </c>
      <c r="AD108" s="334" t="s">
        <v>2089</v>
      </c>
      <c r="AE108" s="335">
        <v>45194</v>
      </c>
      <c r="AF108" s="324">
        <v>2614</v>
      </c>
      <c r="AG108" s="327">
        <v>45169</v>
      </c>
      <c r="AH108" s="327" t="s">
        <v>892</v>
      </c>
      <c r="AI108" s="327">
        <v>45181</v>
      </c>
      <c r="AJ108" s="327" t="s">
        <v>892</v>
      </c>
      <c r="AK108" s="317"/>
    </row>
    <row r="109" spans="1:37" x14ac:dyDescent="0.3">
      <c r="A109" s="316">
        <v>14737</v>
      </c>
      <c r="B109" s="317" t="s">
        <v>1110</v>
      </c>
      <c r="C109" s="318" t="s">
        <v>1111</v>
      </c>
      <c r="D109" s="319">
        <v>430</v>
      </c>
      <c r="E109" s="317"/>
      <c r="F109" s="317"/>
      <c r="G109" s="317" t="s">
        <v>892</v>
      </c>
      <c r="H109" s="320">
        <v>20</v>
      </c>
      <c r="I109" s="321">
        <v>103003</v>
      </c>
      <c r="J109" s="322">
        <v>430</v>
      </c>
      <c r="K109" s="320">
        <v>23</v>
      </c>
      <c r="L109" s="323">
        <v>10.416666666666666</v>
      </c>
      <c r="M109" s="324">
        <v>3.04</v>
      </c>
      <c r="N109" s="322">
        <v>1307.2</v>
      </c>
      <c r="O109" s="325" t="s">
        <v>891</v>
      </c>
      <c r="P109" s="324">
        <v>0</v>
      </c>
      <c r="Q109" s="326">
        <v>0</v>
      </c>
      <c r="R109" s="327" t="s">
        <v>892</v>
      </c>
      <c r="S109" s="317" t="s">
        <v>1112</v>
      </c>
      <c r="T109" s="328">
        <v>1</v>
      </c>
      <c r="U109" s="329">
        <v>76</v>
      </c>
      <c r="V109" s="330">
        <v>5</v>
      </c>
      <c r="W109" s="331" t="s">
        <v>892</v>
      </c>
      <c r="X109" s="332" t="s">
        <v>892</v>
      </c>
      <c r="Y109" s="333">
        <v>0</v>
      </c>
      <c r="Z109" s="333" t="s">
        <v>892</v>
      </c>
      <c r="AA109" s="332" t="s">
        <v>892</v>
      </c>
      <c r="AB109" s="333">
        <v>0</v>
      </c>
      <c r="AC109" s="333"/>
      <c r="AD109" s="334" t="s">
        <v>892</v>
      </c>
      <c r="AE109" s="335" t="s">
        <v>892</v>
      </c>
      <c r="AF109" s="324">
        <v>8</v>
      </c>
      <c r="AG109" s="327">
        <v>44986</v>
      </c>
      <c r="AH109" s="327" t="s">
        <v>892</v>
      </c>
      <c r="AI109" s="327">
        <v>44916</v>
      </c>
      <c r="AJ109" s="327" t="s">
        <v>892</v>
      </c>
      <c r="AK109" s="317"/>
    </row>
    <row r="110" spans="1:37" x14ac:dyDescent="0.3">
      <c r="A110" s="316">
        <v>14754</v>
      </c>
      <c r="B110" s="317" t="s">
        <v>1113</v>
      </c>
      <c r="C110" s="318" t="s">
        <v>261</v>
      </c>
      <c r="D110" s="319">
        <v>7.58</v>
      </c>
      <c r="E110" s="317"/>
      <c r="F110" s="317"/>
      <c r="G110" s="317" t="s">
        <v>892</v>
      </c>
      <c r="H110" s="320">
        <v>61</v>
      </c>
      <c r="I110" s="321">
        <v>103003</v>
      </c>
      <c r="J110" s="322">
        <v>7.58</v>
      </c>
      <c r="K110" s="320">
        <v>25</v>
      </c>
      <c r="L110" s="323">
        <v>24.4</v>
      </c>
      <c r="M110" s="324">
        <v>0</v>
      </c>
      <c r="N110" s="322">
        <v>0</v>
      </c>
      <c r="O110" s="325" t="s">
        <v>891</v>
      </c>
      <c r="P110" s="324">
        <v>0</v>
      </c>
      <c r="Q110" s="326">
        <v>0</v>
      </c>
      <c r="R110" s="327" t="s">
        <v>892</v>
      </c>
      <c r="S110" s="317" t="s">
        <v>1114</v>
      </c>
      <c r="T110" s="328">
        <v>1</v>
      </c>
      <c r="U110" s="329">
        <v>55</v>
      </c>
      <c r="V110" s="330">
        <v>40</v>
      </c>
      <c r="W110" s="331" t="s">
        <v>892</v>
      </c>
      <c r="X110" s="332" t="s">
        <v>892</v>
      </c>
      <c r="Y110" s="333">
        <v>0</v>
      </c>
      <c r="Z110" s="333" t="s">
        <v>892</v>
      </c>
      <c r="AA110" s="332" t="s">
        <v>892</v>
      </c>
      <c r="AB110" s="333">
        <v>0</v>
      </c>
      <c r="AC110" s="333"/>
      <c r="AD110" s="334" t="s">
        <v>892</v>
      </c>
      <c r="AE110" s="335" t="s">
        <v>892</v>
      </c>
      <c r="AF110" s="324">
        <v>10</v>
      </c>
      <c r="AG110" s="327">
        <v>43915</v>
      </c>
      <c r="AH110" s="327" t="s">
        <v>892</v>
      </c>
      <c r="AI110" s="327">
        <v>43948</v>
      </c>
      <c r="AJ110" s="327" t="s">
        <v>892</v>
      </c>
      <c r="AK110" s="317"/>
    </row>
    <row r="111" spans="1:37" x14ac:dyDescent="0.3">
      <c r="A111" s="316">
        <v>14784</v>
      </c>
      <c r="B111" s="317" t="s">
        <v>1115</v>
      </c>
      <c r="C111" s="318" t="s">
        <v>264</v>
      </c>
      <c r="D111" s="319">
        <v>3.9</v>
      </c>
      <c r="E111" s="317"/>
      <c r="F111" s="317"/>
      <c r="G111" s="317" t="s">
        <v>892</v>
      </c>
      <c r="H111" s="320">
        <v>50</v>
      </c>
      <c r="I111" s="321">
        <v>103003</v>
      </c>
      <c r="J111" s="322">
        <v>3.9</v>
      </c>
      <c r="K111" s="320">
        <v>213</v>
      </c>
      <c r="L111" s="323">
        <v>2.8169014084507045</v>
      </c>
      <c r="M111" s="324">
        <v>163</v>
      </c>
      <c r="N111" s="322">
        <v>635.70000000000005</v>
      </c>
      <c r="O111" s="325" t="s">
        <v>891</v>
      </c>
      <c r="P111" s="324">
        <v>0</v>
      </c>
      <c r="Q111" s="326">
        <v>0</v>
      </c>
      <c r="R111" s="327" t="s">
        <v>892</v>
      </c>
      <c r="S111" s="317" t="s">
        <v>1032</v>
      </c>
      <c r="T111" s="328">
        <v>1</v>
      </c>
      <c r="U111" s="329">
        <v>55</v>
      </c>
      <c r="V111" s="330">
        <v>32</v>
      </c>
      <c r="W111" s="331" t="s">
        <v>892</v>
      </c>
      <c r="X111" s="332" t="s">
        <v>892</v>
      </c>
      <c r="Y111" s="333">
        <v>0</v>
      </c>
      <c r="Z111" s="333" t="s">
        <v>892</v>
      </c>
      <c r="AA111" s="332" t="s">
        <v>892</v>
      </c>
      <c r="AB111" s="333">
        <v>0</v>
      </c>
      <c r="AC111" s="333"/>
      <c r="AD111" s="334" t="s">
        <v>892</v>
      </c>
      <c r="AE111" s="335" t="s">
        <v>892</v>
      </c>
      <c r="AF111" s="324">
        <v>72</v>
      </c>
      <c r="AG111" s="327">
        <v>45166</v>
      </c>
      <c r="AH111" s="327" t="s">
        <v>892</v>
      </c>
      <c r="AI111" s="327">
        <v>45145</v>
      </c>
      <c r="AJ111" s="327" t="s">
        <v>892</v>
      </c>
      <c r="AK111" s="317"/>
    </row>
    <row r="112" spans="1:37" x14ac:dyDescent="0.3">
      <c r="A112" s="316">
        <v>14831</v>
      </c>
      <c r="B112" s="317" t="s">
        <v>1116</v>
      </c>
      <c r="C112" s="318" t="s">
        <v>264</v>
      </c>
      <c r="D112" s="319">
        <v>1.69</v>
      </c>
      <c r="E112" s="317"/>
      <c r="F112" s="317"/>
      <c r="G112" s="317" t="s">
        <v>892</v>
      </c>
      <c r="H112" s="320">
        <v>380</v>
      </c>
      <c r="I112" s="321">
        <v>103003</v>
      </c>
      <c r="J112" s="322">
        <v>1.69</v>
      </c>
      <c r="K112" s="320">
        <v>266</v>
      </c>
      <c r="L112" s="323">
        <v>15.946286193873268</v>
      </c>
      <c r="M112" s="324">
        <v>0</v>
      </c>
      <c r="N112" s="322">
        <v>0</v>
      </c>
      <c r="O112" s="325" t="s">
        <v>891</v>
      </c>
      <c r="P112" s="324">
        <v>0</v>
      </c>
      <c r="Q112" s="326">
        <v>0</v>
      </c>
      <c r="R112" s="327" t="s">
        <v>892</v>
      </c>
      <c r="S112" s="317" t="s">
        <v>1117</v>
      </c>
      <c r="T112" s="328">
        <v>1</v>
      </c>
      <c r="U112" s="329">
        <v>55</v>
      </c>
      <c r="V112" s="330">
        <v>27</v>
      </c>
      <c r="W112" s="331" t="s">
        <v>892</v>
      </c>
      <c r="X112" s="332" t="s">
        <v>892</v>
      </c>
      <c r="Y112" s="333">
        <v>0</v>
      </c>
      <c r="Z112" s="333" t="s">
        <v>892</v>
      </c>
      <c r="AA112" s="332" t="s">
        <v>892</v>
      </c>
      <c r="AB112" s="333">
        <v>0</v>
      </c>
      <c r="AC112" s="333"/>
      <c r="AD112" s="334" t="s">
        <v>892</v>
      </c>
      <c r="AE112" s="335" t="s">
        <v>892</v>
      </c>
      <c r="AF112" s="324">
        <v>96</v>
      </c>
      <c r="AG112" s="327">
        <v>44544</v>
      </c>
      <c r="AH112" s="327" t="s">
        <v>892</v>
      </c>
      <c r="AI112" s="327">
        <v>44470</v>
      </c>
      <c r="AJ112" s="327" t="s">
        <v>892</v>
      </c>
      <c r="AK112" s="317"/>
    </row>
    <row r="113" spans="1:37" x14ac:dyDescent="0.3">
      <c r="A113" s="316">
        <v>14885</v>
      </c>
      <c r="B113" s="317" t="s">
        <v>1118</v>
      </c>
      <c r="C113" s="318" t="s">
        <v>273</v>
      </c>
      <c r="D113" s="319">
        <v>2.56</v>
      </c>
      <c r="E113" s="317"/>
      <c r="F113" s="317"/>
      <c r="G113" s="317" t="s">
        <v>892</v>
      </c>
      <c r="H113" s="320">
        <v>0</v>
      </c>
      <c r="I113" s="321">
        <v>103003</v>
      </c>
      <c r="J113" s="322">
        <v>2.56</v>
      </c>
      <c r="K113" s="320">
        <v>200</v>
      </c>
      <c r="L113" s="323">
        <v>0</v>
      </c>
      <c r="M113" s="324">
        <v>100.04</v>
      </c>
      <c r="N113" s="322">
        <v>256.10239999999999</v>
      </c>
      <c r="O113" s="325" t="s">
        <v>891</v>
      </c>
      <c r="P113" s="324">
        <v>0</v>
      </c>
      <c r="Q113" s="326">
        <v>0</v>
      </c>
      <c r="R113" s="327" t="s">
        <v>892</v>
      </c>
      <c r="S113" s="317" t="s">
        <v>1032</v>
      </c>
      <c r="T113" s="328">
        <v>1</v>
      </c>
      <c r="U113" s="329">
        <v>55</v>
      </c>
      <c r="V113" s="330">
        <v>32</v>
      </c>
      <c r="W113" s="331">
        <v>2956</v>
      </c>
      <c r="X113" s="332">
        <v>2023</v>
      </c>
      <c r="Y113" s="333">
        <v>100</v>
      </c>
      <c r="Z113" s="333" t="s">
        <v>892</v>
      </c>
      <c r="AA113" s="332" t="s">
        <v>892</v>
      </c>
      <c r="AB113" s="333">
        <v>0</v>
      </c>
      <c r="AC113" s="333"/>
      <c r="AD113" s="334" t="s">
        <v>892</v>
      </c>
      <c r="AE113" s="335" t="s">
        <v>892</v>
      </c>
      <c r="AF113" s="324">
        <v>66</v>
      </c>
      <c r="AG113" s="327">
        <v>44883</v>
      </c>
      <c r="AH113" s="327" t="s">
        <v>892</v>
      </c>
      <c r="AI113" s="327">
        <v>44845</v>
      </c>
      <c r="AJ113" s="327" t="s">
        <v>892</v>
      </c>
      <c r="AK113" s="317"/>
    </row>
    <row r="114" spans="1:37" x14ac:dyDescent="0.3">
      <c r="A114" s="316">
        <v>14887</v>
      </c>
      <c r="B114" s="317" t="s">
        <v>1119</v>
      </c>
      <c r="C114" s="318" t="s">
        <v>273</v>
      </c>
      <c r="D114" s="319">
        <v>3.75</v>
      </c>
      <c r="E114" s="317"/>
      <c r="F114" s="317"/>
      <c r="G114" s="317" t="s">
        <v>892</v>
      </c>
      <c r="H114" s="320">
        <v>0</v>
      </c>
      <c r="I114" s="321">
        <v>103003</v>
      </c>
      <c r="J114" s="322">
        <v>3.75</v>
      </c>
      <c r="K114" s="320">
        <v>200</v>
      </c>
      <c r="L114" s="323">
        <v>0</v>
      </c>
      <c r="M114" s="324">
        <v>0</v>
      </c>
      <c r="N114" s="322">
        <v>0</v>
      </c>
      <c r="O114" s="325" t="s">
        <v>891</v>
      </c>
      <c r="P114" s="324">
        <v>0</v>
      </c>
      <c r="Q114" s="326">
        <v>0</v>
      </c>
      <c r="R114" s="327" t="s">
        <v>892</v>
      </c>
      <c r="S114" s="317" t="s">
        <v>1032</v>
      </c>
      <c r="T114" s="328">
        <v>1</v>
      </c>
      <c r="U114" s="329">
        <v>55</v>
      </c>
      <c r="V114" s="330">
        <v>32</v>
      </c>
      <c r="W114" s="331">
        <v>10083</v>
      </c>
      <c r="X114" s="332">
        <v>2023</v>
      </c>
      <c r="Y114" s="333">
        <v>300</v>
      </c>
      <c r="Z114" s="333" t="s">
        <v>892</v>
      </c>
      <c r="AA114" s="332" t="s">
        <v>892</v>
      </c>
      <c r="AB114" s="333">
        <v>0</v>
      </c>
      <c r="AC114" s="333"/>
      <c r="AD114" s="334" t="s">
        <v>892</v>
      </c>
      <c r="AE114" s="335" t="s">
        <v>892</v>
      </c>
      <c r="AF114" s="324">
        <v>66</v>
      </c>
      <c r="AG114" s="327">
        <v>44883</v>
      </c>
      <c r="AH114" s="327" t="s">
        <v>892</v>
      </c>
      <c r="AI114" s="327">
        <v>44845</v>
      </c>
      <c r="AJ114" s="327" t="s">
        <v>892</v>
      </c>
      <c r="AK114" s="317"/>
    </row>
    <row r="115" spans="1:37" x14ac:dyDescent="0.3">
      <c r="A115" s="316">
        <v>14921</v>
      </c>
      <c r="B115" s="317" t="s">
        <v>1120</v>
      </c>
      <c r="C115" s="318" t="s">
        <v>261</v>
      </c>
      <c r="D115" s="319">
        <v>4.3499999999999996</v>
      </c>
      <c r="E115" s="317"/>
      <c r="F115" s="317"/>
      <c r="G115" s="317" t="s">
        <v>892</v>
      </c>
      <c r="H115" s="320">
        <v>361</v>
      </c>
      <c r="I115" s="321">
        <v>103003</v>
      </c>
      <c r="J115" s="322">
        <v>4.3499999999999996</v>
      </c>
      <c r="K115" s="320">
        <v>795</v>
      </c>
      <c r="L115" s="323">
        <v>3.3143591626882118</v>
      </c>
      <c r="M115" s="324">
        <v>146.04</v>
      </c>
      <c r="N115" s="322">
        <v>635.274</v>
      </c>
      <c r="O115" s="325" t="s">
        <v>891</v>
      </c>
      <c r="P115" s="324">
        <v>0</v>
      </c>
      <c r="Q115" s="326">
        <v>0</v>
      </c>
      <c r="R115" s="327" t="s">
        <v>892</v>
      </c>
      <c r="S115" s="317" t="s">
        <v>1114</v>
      </c>
      <c r="T115" s="328">
        <v>1</v>
      </c>
      <c r="U115" s="329">
        <v>55</v>
      </c>
      <c r="V115" s="330">
        <v>40</v>
      </c>
      <c r="W115" s="331">
        <v>10091</v>
      </c>
      <c r="X115" s="332">
        <v>2023</v>
      </c>
      <c r="Y115" s="333">
        <v>800</v>
      </c>
      <c r="Z115" s="333" t="s">
        <v>892</v>
      </c>
      <c r="AA115" s="332" t="s">
        <v>892</v>
      </c>
      <c r="AB115" s="333">
        <v>0</v>
      </c>
      <c r="AC115" s="333"/>
      <c r="AD115" s="334" t="s">
        <v>892</v>
      </c>
      <c r="AE115" s="335" t="s">
        <v>892</v>
      </c>
      <c r="AF115" s="324">
        <v>436</v>
      </c>
      <c r="AG115" s="327">
        <v>44545</v>
      </c>
      <c r="AH115" s="327" t="s">
        <v>892</v>
      </c>
      <c r="AI115" s="327">
        <v>44917</v>
      </c>
      <c r="AJ115" s="327" t="s">
        <v>892</v>
      </c>
      <c r="AK115" s="317"/>
    </row>
    <row r="116" spans="1:37" x14ac:dyDescent="0.3">
      <c r="A116" s="316">
        <v>14977</v>
      </c>
      <c r="B116" s="317" t="s">
        <v>1121</v>
      </c>
      <c r="C116" s="318" t="s">
        <v>264</v>
      </c>
      <c r="D116" s="319">
        <v>41</v>
      </c>
      <c r="E116" s="317"/>
      <c r="F116" s="317"/>
      <c r="G116" s="317" t="s">
        <v>892</v>
      </c>
      <c r="H116" s="320">
        <v>178</v>
      </c>
      <c r="I116" s="321">
        <v>103003</v>
      </c>
      <c r="J116" s="322">
        <v>41</v>
      </c>
      <c r="K116" s="320">
        <v>86</v>
      </c>
      <c r="L116" s="323">
        <v>22.029702970297031</v>
      </c>
      <c r="M116" s="324">
        <v>0</v>
      </c>
      <c r="N116" s="322">
        <v>0</v>
      </c>
      <c r="O116" s="325" t="s">
        <v>891</v>
      </c>
      <c r="P116" s="324">
        <v>0</v>
      </c>
      <c r="Q116" s="326">
        <v>0</v>
      </c>
      <c r="R116" s="327" t="s">
        <v>892</v>
      </c>
      <c r="S116" s="317" t="s">
        <v>1122</v>
      </c>
      <c r="T116" s="328">
        <v>1</v>
      </c>
      <c r="U116" s="329">
        <v>51</v>
      </c>
      <c r="V116" s="330">
        <v>37</v>
      </c>
      <c r="W116" s="331" t="s">
        <v>892</v>
      </c>
      <c r="X116" s="332" t="s">
        <v>892</v>
      </c>
      <c r="Y116" s="333">
        <v>0</v>
      </c>
      <c r="Z116" s="333" t="s">
        <v>892</v>
      </c>
      <c r="AA116" s="332" t="s">
        <v>892</v>
      </c>
      <c r="AB116" s="333">
        <v>0</v>
      </c>
      <c r="AC116" s="333"/>
      <c r="AD116" s="334" t="s">
        <v>892</v>
      </c>
      <c r="AE116" s="335" t="s">
        <v>892</v>
      </c>
      <c r="AF116" s="324">
        <v>32</v>
      </c>
      <c r="AG116" s="327">
        <v>45180</v>
      </c>
      <c r="AH116" s="327" t="s">
        <v>892</v>
      </c>
      <c r="AI116" s="327">
        <v>45160</v>
      </c>
      <c r="AJ116" s="327" t="s">
        <v>892</v>
      </c>
      <c r="AK116" s="317"/>
    </row>
    <row r="117" spans="1:37" x14ac:dyDescent="0.3">
      <c r="A117" s="316">
        <v>15051</v>
      </c>
      <c r="B117" s="317" t="s">
        <v>1123</v>
      </c>
      <c r="C117" s="318" t="s">
        <v>264</v>
      </c>
      <c r="D117" s="319">
        <v>9.8000000000000007</v>
      </c>
      <c r="E117" s="317"/>
      <c r="F117" s="317"/>
      <c r="G117" s="317" t="s">
        <v>892</v>
      </c>
      <c r="H117" s="320">
        <v>47</v>
      </c>
      <c r="I117" s="321">
        <v>103003</v>
      </c>
      <c r="J117" s="322">
        <v>9.8000000000000007</v>
      </c>
      <c r="K117" s="320">
        <v>4</v>
      </c>
      <c r="L117" s="323">
        <v>142.42424242424241</v>
      </c>
      <c r="M117" s="324">
        <v>0</v>
      </c>
      <c r="N117" s="322">
        <v>0</v>
      </c>
      <c r="O117" s="325" t="s">
        <v>891</v>
      </c>
      <c r="P117" s="324">
        <v>0</v>
      </c>
      <c r="Q117" s="326">
        <v>0</v>
      </c>
      <c r="R117" s="327" t="s">
        <v>892</v>
      </c>
      <c r="S117" s="317" t="s">
        <v>1045</v>
      </c>
      <c r="T117" s="328">
        <v>1</v>
      </c>
      <c r="U117" s="329">
        <v>61</v>
      </c>
      <c r="V117" s="330">
        <v>11</v>
      </c>
      <c r="W117" s="331" t="s">
        <v>892</v>
      </c>
      <c r="X117" s="332" t="s">
        <v>892</v>
      </c>
      <c r="Y117" s="333">
        <v>0</v>
      </c>
      <c r="Z117" s="333" t="s">
        <v>892</v>
      </c>
      <c r="AA117" s="332" t="s">
        <v>892</v>
      </c>
      <c r="AB117" s="333">
        <v>0</v>
      </c>
      <c r="AC117" s="333"/>
      <c r="AD117" s="334" t="s">
        <v>892</v>
      </c>
      <c r="AE117" s="335" t="s">
        <v>892</v>
      </c>
      <c r="AF117" s="324">
        <v>0</v>
      </c>
      <c r="AG117" s="327">
        <v>44312</v>
      </c>
      <c r="AH117" s="327" t="s">
        <v>892</v>
      </c>
      <c r="AI117" s="327">
        <v>44579</v>
      </c>
      <c r="AJ117" s="327" t="s">
        <v>892</v>
      </c>
      <c r="AK117" s="317"/>
    </row>
    <row r="118" spans="1:37" x14ac:dyDescent="0.3">
      <c r="A118" s="316">
        <v>15066</v>
      </c>
      <c r="B118" s="317" t="s">
        <v>1124</v>
      </c>
      <c r="C118" s="318" t="s">
        <v>264</v>
      </c>
      <c r="D118" s="319">
        <v>39</v>
      </c>
      <c r="E118" s="317"/>
      <c r="F118" s="317"/>
      <c r="G118" s="317" t="s">
        <v>892</v>
      </c>
      <c r="H118" s="320">
        <v>129</v>
      </c>
      <c r="I118" s="321">
        <v>103003</v>
      </c>
      <c r="J118" s="322">
        <v>39</v>
      </c>
      <c r="K118" s="320">
        <v>157</v>
      </c>
      <c r="L118" s="323">
        <v>10.678807947019866</v>
      </c>
      <c r="M118" s="324">
        <v>15.96</v>
      </c>
      <c r="N118" s="322">
        <v>622.44000000000005</v>
      </c>
      <c r="O118" s="325" t="s">
        <v>891</v>
      </c>
      <c r="P118" s="324">
        <v>0</v>
      </c>
      <c r="Q118" s="326">
        <v>0</v>
      </c>
      <c r="R118" s="327" t="s">
        <v>892</v>
      </c>
      <c r="S118" s="317" t="s">
        <v>1053</v>
      </c>
      <c r="T118" s="328">
        <v>1</v>
      </c>
      <c r="U118" s="329">
        <v>61</v>
      </c>
      <c r="V118" s="330">
        <v>15</v>
      </c>
      <c r="W118" s="331" t="s">
        <v>892</v>
      </c>
      <c r="X118" s="332" t="s">
        <v>892</v>
      </c>
      <c r="Y118" s="333">
        <v>0</v>
      </c>
      <c r="Z118" s="333" t="s">
        <v>892</v>
      </c>
      <c r="AA118" s="332" t="s">
        <v>892</v>
      </c>
      <c r="AB118" s="333">
        <v>0</v>
      </c>
      <c r="AC118" s="333"/>
      <c r="AD118" s="334" t="s">
        <v>892</v>
      </c>
      <c r="AE118" s="335" t="s">
        <v>892</v>
      </c>
      <c r="AF118" s="324">
        <v>48</v>
      </c>
      <c r="AG118" s="327">
        <v>44613</v>
      </c>
      <c r="AH118" s="327" t="s">
        <v>892</v>
      </c>
      <c r="AI118" s="327">
        <v>44607</v>
      </c>
      <c r="AJ118" s="327" t="s">
        <v>892</v>
      </c>
      <c r="AK118" s="317"/>
    </row>
    <row r="119" spans="1:37" x14ac:dyDescent="0.3">
      <c r="A119" s="316">
        <v>15085</v>
      </c>
      <c r="B119" s="317" t="s">
        <v>1125</v>
      </c>
      <c r="C119" s="318" t="s">
        <v>264</v>
      </c>
      <c r="D119" s="319">
        <v>0.14000000000000001</v>
      </c>
      <c r="E119" s="317"/>
      <c r="F119" s="317"/>
      <c r="G119" s="317" t="s">
        <v>892</v>
      </c>
      <c r="H119" s="320">
        <v>529</v>
      </c>
      <c r="I119" s="321">
        <v>103003</v>
      </c>
      <c r="J119" s="322">
        <v>0.14000000000000001</v>
      </c>
      <c r="K119" s="320">
        <v>86</v>
      </c>
      <c r="L119" s="323">
        <v>73.779637377963738</v>
      </c>
      <c r="M119" s="324">
        <v>0</v>
      </c>
      <c r="N119" s="322">
        <v>0</v>
      </c>
      <c r="O119" s="325" t="s">
        <v>891</v>
      </c>
      <c r="P119" s="324">
        <v>0</v>
      </c>
      <c r="Q119" s="326">
        <v>0</v>
      </c>
      <c r="R119" s="327" t="s">
        <v>892</v>
      </c>
      <c r="S119" s="317" t="s">
        <v>1053</v>
      </c>
      <c r="T119" s="328">
        <v>1</v>
      </c>
      <c r="U119" s="329">
        <v>61</v>
      </c>
      <c r="V119" s="330">
        <v>15</v>
      </c>
      <c r="W119" s="331" t="s">
        <v>892</v>
      </c>
      <c r="X119" s="332" t="s">
        <v>892</v>
      </c>
      <c r="Y119" s="333">
        <v>0</v>
      </c>
      <c r="Z119" s="333" t="s">
        <v>892</v>
      </c>
      <c r="AA119" s="332" t="s">
        <v>892</v>
      </c>
      <c r="AB119" s="333">
        <v>0</v>
      </c>
      <c r="AC119" s="333"/>
      <c r="AD119" s="334" t="s">
        <v>892</v>
      </c>
      <c r="AE119" s="335" t="s">
        <v>892</v>
      </c>
      <c r="AF119" s="324">
        <v>28</v>
      </c>
      <c r="AG119" s="327">
        <v>39752</v>
      </c>
      <c r="AH119" s="327" t="s">
        <v>892</v>
      </c>
      <c r="AI119" s="327">
        <v>42501</v>
      </c>
      <c r="AJ119" s="327" t="s">
        <v>892</v>
      </c>
      <c r="AK119" s="317"/>
    </row>
    <row r="120" spans="1:37" x14ac:dyDescent="0.3">
      <c r="A120" s="316">
        <v>15167</v>
      </c>
      <c r="B120" s="317" t="s">
        <v>1126</v>
      </c>
      <c r="C120" s="318" t="s">
        <v>264</v>
      </c>
      <c r="D120" s="319">
        <v>24.4</v>
      </c>
      <c r="E120" s="317"/>
      <c r="F120" s="317"/>
      <c r="G120" s="317" t="s">
        <v>892</v>
      </c>
      <c r="H120" s="320">
        <v>290</v>
      </c>
      <c r="I120" s="321">
        <v>103003</v>
      </c>
      <c r="J120" s="322">
        <v>24.4</v>
      </c>
      <c r="K120" s="320">
        <v>465</v>
      </c>
      <c r="L120" s="323">
        <v>7.4838709677419359</v>
      </c>
      <c r="M120" s="324">
        <v>0</v>
      </c>
      <c r="N120" s="322">
        <v>0</v>
      </c>
      <c r="O120" s="325" t="s">
        <v>891</v>
      </c>
      <c r="P120" s="324">
        <v>0</v>
      </c>
      <c r="Q120" s="326">
        <v>0</v>
      </c>
      <c r="R120" s="327" t="s">
        <v>892</v>
      </c>
      <c r="S120" s="317" t="s">
        <v>1127</v>
      </c>
      <c r="T120" s="328">
        <v>1</v>
      </c>
      <c r="U120" s="329">
        <v>55</v>
      </c>
      <c r="V120" s="330">
        <v>49</v>
      </c>
      <c r="W120" s="331">
        <v>2376</v>
      </c>
      <c r="X120" s="332">
        <v>2023</v>
      </c>
      <c r="Y120" s="333">
        <v>1100</v>
      </c>
      <c r="Z120" s="333" t="s">
        <v>892</v>
      </c>
      <c r="AA120" s="332" t="s">
        <v>892</v>
      </c>
      <c r="AB120" s="333">
        <v>0</v>
      </c>
      <c r="AC120" s="333"/>
      <c r="AD120" s="334" t="s">
        <v>892</v>
      </c>
      <c r="AE120" s="335" t="s">
        <v>892</v>
      </c>
      <c r="AF120" s="324">
        <v>156</v>
      </c>
      <c r="AG120" s="327">
        <v>45006</v>
      </c>
      <c r="AH120" s="327" t="s">
        <v>892</v>
      </c>
      <c r="AI120" s="327">
        <v>44917</v>
      </c>
      <c r="AJ120" s="327" t="s">
        <v>892</v>
      </c>
      <c r="AK120" s="317"/>
    </row>
    <row r="121" spans="1:37" x14ac:dyDescent="0.3">
      <c r="A121" s="316">
        <v>15267</v>
      </c>
      <c r="B121" s="317" t="s">
        <v>1128</v>
      </c>
      <c r="C121" s="318" t="s">
        <v>264</v>
      </c>
      <c r="D121" s="319">
        <v>2.38</v>
      </c>
      <c r="E121" s="317"/>
      <c r="F121" s="317"/>
      <c r="G121" s="317" t="s">
        <v>892</v>
      </c>
      <c r="H121" s="320">
        <v>23</v>
      </c>
      <c r="I121" s="321">
        <v>103003</v>
      </c>
      <c r="J121" s="322">
        <v>2.38</v>
      </c>
      <c r="K121" s="320">
        <v>30</v>
      </c>
      <c r="L121" s="323">
        <v>8.1272084805653702</v>
      </c>
      <c r="M121" s="324">
        <v>0</v>
      </c>
      <c r="N121" s="322">
        <v>0</v>
      </c>
      <c r="O121" s="325" t="s">
        <v>891</v>
      </c>
      <c r="P121" s="324">
        <v>0</v>
      </c>
      <c r="Q121" s="326">
        <v>0</v>
      </c>
      <c r="R121" s="327" t="s">
        <v>892</v>
      </c>
      <c r="S121" s="317" t="s">
        <v>1129</v>
      </c>
      <c r="T121" s="328">
        <v>1</v>
      </c>
      <c r="U121" s="329">
        <v>55</v>
      </c>
      <c r="V121" s="330">
        <v>34</v>
      </c>
      <c r="W121" s="331">
        <v>2956</v>
      </c>
      <c r="X121" s="332">
        <v>2023</v>
      </c>
      <c r="Y121" s="333">
        <v>20</v>
      </c>
      <c r="Z121" s="333" t="s">
        <v>892</v>
      </c>
      <c r="AA121" s="332" t="s">
        <v>892</v>
      </c>
      <c r="AB121" s="333">
        <v>0</v>
      </c>
      <c r="AC121" s="333"/>
      <c r="AD121" s="334" t="s">
        <v>892</v>
      </c>
      <c r="AE121" s="335" t="s">
        <v>892</v>
      </c>
      <c r="AF121" s="324">
        <v>12</v>
      </c>
      <c r="AG121" s="327">
        <v>43664</v>
      </c>
      <c r="AH121" s="327" t="s">
        <v>892</v>
      </c>
      <c r="AI121" s="327">
        <v>43623</v>
      </c>
      <c r="AJ121" s="327" t="s">
        <v>892</v>
      </c>
      <c r="AK121" s="317"/>
    </row>
    <row r="122" spans="1:37" x14ac:dyDescent="0.3">
      <c r="A122" s="316">
        <v>15271</v>
      </c>
      <c r="B122" s="317" t="s">
        <v>1130</v>
      </c>
      <c r="C122" s="318" t="s">
        <v>264</v>
      </c>
      <c r="D122" s="319">
        <v>17.16</v>
      </c>
      <c r="E122" s="317"/>
      <c r="F122" s="317"/>
      <c r="G122" s="317" t="s">
        <v>892</v>
      </c>
      <c r="H122" s="320">
        <v>263</v>
      </c>
      <c r="I122" s="321">
        <v>103003</v>
      </c>
      <c r="J122" s="322">
        <v>17.16</v>
      </c>
      <c r="K122" s="320"/>
      <c r="L122" s="323">
        <v>0</v>
      </c>
      <c r="M122" s="324">
        <v>0</v>
      </c>
      <c r="N122" s="322">
        <v>0</v>
      </c>
      <c r="O122" s="325" t="s">
        <v>891</v>
      </c>
      <c r="P122" s="324">
        <v>0</v>
      </c>
      <c r="Q122" s="326">
        <v>0</v>
      </c>
      <c r="R122" s="327" t="s">
        <v>892</v>
      </c>
      <c r="S122" s="317" t="s">
        <v>1129</v>
      </c>
      <c r="T122" s="328">
        <v>1</v>
      </c>
      <c r="U122" s="329">
        <v>55</v>
      </c>
      <c r="V122" s="330">
        <v>34</v>
      </c>
      <c r="W122" s="331" t="s">
        <v>892</v>
      </c>
      <c r="X122" s="332" t="s">
        <v>892</v>
      </c>
      <c r="Y122" s="333">
        <v>0</v>
      </c>
      <c r="Z122" s="333" t="s">
        <v>892</v>
      </c>
      <c r="AA122" s="332" t="s">
        <v>892</v>
      </c>
      <c r="AB122" s="333">
        <v>0</v>
      </c>
      <c r="AC122" s="333"/>
      <c r="AD122" s="334" t="s">
        <v>892</v>
      </c>
      <c r="AE122" s="335" t="s">
        <v>892</v>
      </c>
      <c r="AF122" s="324">
        <v>0</v>
      </c>
      <c r="AG122" s="327">
        <v>42086</v>
      </c>
      <c r="AH122" s="327" t="s">
        <v>892</v>
      </c>
      <c r="AI122" s="327">
        <v>43004</v>
      </c>
      <c r="AJ122" s="327" t="s">
        <v>892</v>
      </c>
      <c r="AK122" s="317"/>
    </row>
    <row r="123" spans="1:37" x14ac:dyDescent="0.3">
      <c r="A123" s="316">
        <v>15272</v>
      </c>
      <c r="B123" s="317" t="s">
        <v>1131</v>
      </c>
      <c r="C123" s="318" t="s">
        <v>264</v>
      </c>
      <c r="D123" s="319">
        <v>4.8</v>
      </c>
      <c r="E123" s="317"/>
      <c r="F123" s="317"/>
      <c r="G123" s="317" t="s">
        <v>892</v>
      </c>
      <c r="H123" s="320">
        <v>100</v>
      </c>
      <c r="I123" s="321">
        <v>103003</v>
      </c>
      <c r="J123" s="322">
        <v>4.8</v>
      </c>
      <c r="K123" s="320">
        <v>30</v>
      </c>
      <c r="L123" s="323">
        <v>40</v>
      </c>
      <c r="M123" s="324">
        <v>0</v>
      </c>
      <c r="N123" s="322">
        <v>0</v>
      </c>
      <c r="O123" s="325" t="s">
        <v>891</v>
      </c>
      <c r="P123" s="324">
        <v>0</v>
      </c>
      <c r="Q123" s="326">
        <v>0</v>
      </c>
      <c r="R123" s="327" t="s">
        <v>892</v>
      </c>
      <c r="S123" s="317" t="s">
        <v>1129</v>
      </c>
      <c r="T123" s="328">
        <v>1</v>
      </c>
      <c r="U123" s="329">
        <v>55</v>
      </c>
      <c r="V123" s="330">
        <v>34</v>
      </c>
      <c r="W123" s="331" t="s">
        <v>892</v>
      </c>
      <c r="X123" s="332" t="s">
        <v>892</v>
      </c>
      <c r="Y123" s="333">
        <v>0</v>
      </c>
      <c r="Z123" s="333" t="s">
        <v>892</v>
      </c>
      <c r="AA123" s="332" t="s">
        <v>892</v>
      </c>
      <c r="AB123" s="333">
        <v>0</v>
      </c>
      <c r="AC123" s="333"/>
      <c r="AD123" s="334" t="s">
        <v>892</v>
      </c>
      <c r="AE123" s="335" t="s">
        <v>892</v>
      </c>
      <c r="AF123" s="324">
        <v>10</v>
      </c>
      <c r="AG123" s="327">
        <v>44855</v>
      </c>
      <c r="AH123" s="327" t="s">
        <v>892</v>
      </c>
      <c r="AI123" s="327">
        <v>44845</v>
      </c>
      <c r="AJ123" s="327" t="s">
        <v>892</v>
      </c>
      <c r="AK123" s="317"/>
    </row>
    <row r="124" spans="1:37" x14ac:dyDescent="0.3">
      <c r="A124" s="316">
        <v>15299</v>
      </c>
      <c r="B124" s="317" t="s">
        <v>1132</v>
      </c>
      <c r="C124" s="318" t="s">
        <v>264</v>
      </c>
      <c r="D124" s="319">
        <v>4.2</v>
      </c>
      <c r="E124" s="317"/>
      <c r="F124" s="317"/>
      <c r="G124" s="317" t="s">
        <v>892</v>
      </c>
      <c r="H124" s="320">
        <v>0</v>
      </c>
      <c r="I124" s="321">
        <v>103003</v>
      </c>
      <c r="J124" s="322">
        <v>4.2</v>
      </c>
      <c r="K124" s="320">
        <v>270</v>
      </c>
      <c r="L124" s="323">
        <v>0</v>
      </c>
      <c r="M124" s="324">
        <v>232.04</v>
      </c>
      <c r="N124" s="322">
        <v>974.56799999999998</v>
      </c>
      <c r="O124" s="325" t="s">
        <v>891</v>
      </c>
      <c r="P124" s="324">
        <v>0</v>
      </c>
      <c r="Q124" s="326">
        <v>0</v>
      </c>
      <c r="R124" s="327" t="s">
        <v>892</v>
      </c>
      <c r="S124" s="317" t="s">
        <v>1029</v>
      </c>
      <c r="T124" s="328">
        <v>1</v>
      </c>
      <c r="U124" s="329">
        <v>55</v>
      </c>
      <c r="V124" s="330">
        <v>7</v>
      </c>
      <c r="W124" s="331">
        <v>2442</v>
      </c>
      <c r="X124" s="332">
        <v>2023</v>
      </c>
      <c r="Y124" s="333">
        <v>100</v>
      </c>
      <c r="Z124" s="333" t="s">
        <v>892</v>
      </c>
      <c r="AA124" s="332" t="s">
        <v>892</v>
      </c>
      <c r="AB124" s="333">
        <v>0</v>
      </c>
      <c r="AC124" s="333"/>
      <c r="AD124" s="334" t="s">
        <v>892</v>
      </c>
      <c r="AE124" s="335" t="s">
        <v>892</v>
      </c>
      <c r="AF124" s="324">
        <v>110</v>
      </c>
      <c r="AG124" s="327">
        <v>44336</v>
      </c>
      <c r="AH124" s="327" t="s">
        <v>892</v>
      </c>
      <c r="AI124" s="327">
        <v>44722</v>
      </c>
      <c r="AJ124" s="327" t="s">
        <v>892</v>
      </c>
      <c r="AK124" s="317"/>
    </row>
    <row r="125" spans="1:37" x14ac:dyDescent="0.3">
      <c r="A125" s="316">
        <v>15436</v>
      </c>
      <c r="B125" s="317" t="s">
        <v>1133</v>
      </c>
      <c r="C125" s="318" t="s">
        <v>264</v>
      </c>
      <c r="D125" s="319">
        <v>45.8</v>
      </c>
      <c r="E125" s="317"/>
      <c r="F125" s="317"/>
      <c r="G125" s="317" t="s">
        <v>892</v>
      </c>
      <c r="H125" s="320">
        <v>497</v>
      </c>
      <c r="I125" s="321">
        <v>103003</v>
      </c>
      <c r="J125" s="322">
        <v>45.8</v>
      </c>
      <c r="K125" s="320">
        <v>667</v>
      </c>
      <c r="L125" s="323">
        <v>8.4237288135593218</v>
      </c>
      <c r="M125" s="324">
        <v>211</v>
      </c>
      <c r="N125" s="322">
        <v>9663.7999999999993</v>
      </c>
      <c r="O125" s="325" t="s">
        <v>891</v>
      </c>
      <c r="P125" s="324">
        <v>0</v>
      </c>
      <c r="Q125" s="326">
        <v>0</v>
      </c>
      <c r="R125" s="327" t="s">
        <v>892</v>
      </c>
      <c r="S125" s="317" t="s">
        <v>1134</v>
      </c>
      <c r="T125" s="328">
        <v>1</v>
      </c>
      <c r="U125" s="329">
        <v>51</v>
      </c>
      <c r="V125" s="330">
        <v>9</v>
      </c>
      <c r="W125" s="331" t="s">
        <v>892</v>
      </c>
      <c r="X125" s="332" t="s">
        <v>892</v>
      </c>
      <c r="Y125" s="333">
        <v>0</v>
      </c>
      <c r="Z125" s="333" t="s">
        <v>892</v>
      </c>
      <c r="AA125" s="332" t="s">
        <v>892</v>
      </c>
      <c r="AB125" s="333">
        <v>0</v>
      </c>
      <c r="AC125" s="333"/>
      <c r="AD125" s="334" t="s">
        <v>892</v>
      </c>
      <c r="AE125" s="335" t="s">
        <v>892</v>
      </c>
      <c r="AF125" s="324">
        <v>236</v>
      </c>
      <c r="AG125" s="327">
        <v>45208</v>
      </c>
      <c r="AH125" s="327" t="s">
        <v>892</v>
      </c>
      <c r="AI125" s="327">
        <v>45189</v>
      </c>
      <c r="AJ125" s="327" t="s">
        <v>892</v>
      </c>
      <c r="AK125" s="317"/>
    </row>
    <row r="126" spans="1:37" x14ac:dyDescent="0.3">
      <c r="A126" s="316">
        <v>15464</v>
      </c>
      <c r="B126" s="317" t="s">
        <v>1130</v>
      </c>
      <c r="C126" s="318" t="s">
        <v>264</v>
      </c>
      <c r="D126" s="319">
        <v>8.8000000000000007</v>
      </c>
      <c r="E126" s="317"/>
      <c r="F126" s="317"/>
      <c r="G126" s="317" t="s">
        <v>892</v>
      </c>
      <c r="H126" s="320">
        <v>185</v>
      </c>
      <c r="I126" s="321">
        <v>103003</v>
      </c>
      <c r="J126" s="322">
        <v>8.8000000000000007</v>
      </c>
      <c r="K126" s="320"/>
      <c r="L126" s="323">
        <v>2312.5</v>
      </c>
      <c r="M126" s="324">
        <v>0</v>
      </c>
      <c r="N126" s="322">
        <v>0</v>
      </c>
      <c r="O126" s="325" t="s">
        <v>891</v>
      </c>
      <c r="P126" s="324">
        <v>0</v>
      </c>
      <c r="Q126" s="326">
        <v>0</v>
      </c>
      <c r="R126" s="327" t="s">
        <v>892</v>
      </c>
      <c r="S126" s="317" t="s">
        <v>1129</v>
      </c>
      <c r="T126" s="328">
        <v>1</v>
      </c>
      <c r="U126" s="329">
        <v>55</v>
      </c>
      <c r="V126" s="330">
        <v>34</v>
      </c>
      <c r="W126" s="331" t="s">
        <v>892</v>
      </c>
      <c r="X126" s="332" t="s">
        <v>892</v>
      </c>
      <c r="Y126" s="333">
        <v>0</v>
      </c>
      <c r="Z126" s="333" t="s">
        <v>892</v>
      </c>
      <c r="AA126" s="332" t="s">
        <v>892</v>
      </c>
      <c r="AB126" s="333">
        <v>0</v>
      </c>
      <c r="AC126" s="333"/>
      <c r="AD126" s="334" t="s">
        <v>892</v>
      </c>
      <c r="AE126" s="335" t="s">
        <v>892</v>
      </c>
      <c r="AF126" s="324">
        <v>0</v>
      </c>
      <c r="AG126" s="327">
        <v>42086</v>
      </c>
      <c r="AH126" s="327" t="s">
        <v>892</v>
      </c>
      <c r="AI126" s="327">
        <v>42031</v>
      </c>
      <c r="AJ126" s="327" t="s">
        <v>892</v>
      </c>
      <c r="AK126" s="317"/>
    </row>
    <row r="127" spans="1:37" x14ac:dyDescent="0.3">
      <c r="A127" s="316">
        <v>15465</v>
      </c>
      <c r="B127" s="317" t="s">
        <v>1135</v>
      </c>
      <c r="C127" s="318" t="s">
        <v>264</v>
      </c>
      <c r="D127" s="319">
        <v>33.25</v>
      </c>
      <c r="E127" s="317"/>
      <c r="F127" s="317"/>
      <c r="G127" s="317" t="s">
        <v>892</v>
      </c>
      <c r="H127" s="320">
        <v>135</v>
      </c>
      <c r="I127" s="321">
        <v>103003</v>
      </c>
      <c r="J127" s="322">
        <v>33.25</v>
      </c>
      <c r="K127" s="320">
        <v>30</v>
      </c>
      <c r="L127" s="323">
        <v>54</v>
      </c>
      <c r="M127" s="324">
        <v>0</v>
      </c>
      <c r="N127" s="322">
        <v>0</v>
      </c>
      <c r="O127" s="325" t="s">
        <v>891</v>
      </c>
      <c r="P127" s="324">
        <v>0</v>
      </c>
      <c r="Q127" s="326">
        <v>0</v>
      </c>
      <c r="R127" s="327" t="s">
        <v>892</v>
      </c>
      <c r="S127" s="317" t="s">
        <v>1129</v>
      </c>
      <c r="T127" s="328">
        <v>1</v>
      </c>
      <c r="U127" s="329">
        <v>55</v>
      </c>
      <c r="V127" s="330">
        <v>34</v>
      </c>
      <c r="W127" s="331" t="s">
        <v>892</v>
      </c>
      <c r="X127" s="332" t="s">
        <v>892</v>
      </c>
      <c r="Y127" s="333">
        <v>0</v>
      </c>
      <c r="Z127" s="333" t="s">
        <v>892</v>
      </c>
      <c r="AA127" s="332" t="s">
        <v>892</v>
      </c>
      <c r="AB127" s="333">
        <v>0</v>
      </c>
      <c r="AC127" s="333"/>
      <c r="AD127" s="334" t="s">
        <v>892</v>
      </c>
      <c r="AE127" s="335" t="s">
        <v>892</v>
      </c>
      <c r="AF127" s="324">
        <v>10</v>
      </c>
      <c r="AG127" s="327">
        <v>42086</v>
      </c>
      <c r="AH127" s="327" t="s">
        <v>892</v>
      </c>
      <c r="AI127" s="327">
        <v>43584</v>
      </c>
      <c r="AJ127" s="327" t="s">
        <v>892</v>
      </c>
      <c r="AK127" s="317"/>
    </row>
    <row r="128" spans="1:37" x14ac:dyDescent="0.3">
      <c r="A128" s="316">
        <v>15466</v>
      </c>
      <c r="B128" s="317" t="s">
        <v>1136</v>
      </c>
      <c r="C128" s="318" t="s">
        <v>264</v>
      </c>
      <c r="D128" s="319">
        <v>2.16</v>
      </c>
      <c r="E128" s="317"/>
      <c r="F128" s="317"/>
      <c r="G128" s="317" t="s">
        <v>892</v>
      </c>
      <c r="H128" s="320">
        <v>192</v>
      </c>
      <c r="I128" s="321">
        <v>103003</v>
      </c>
      <c r="J128" s="322">
        <v>2.16</v>
      </c>
      <c r="K128" s="320">
        <v>39</v>
      </c>
      <c r="L128" s="323">
        <v>59.076923076923073</v>
      </c>
      <c r="M128" s="324">
        <v>0</v>
      </c>
      <c r="N128" s="322">
        <v>0</v>
      </c>
      <c r="O128" s="325" t="s">
        <v>891</v>
      </c>
      <c r="P128" s="324">
        <v>0</v>
      </c>
      <c r="Q128" s="326">
        <v>0</v>
      </c>
      <c r="R128" s="327" t="s">
        <v>892</v>
      </c>
      <c r="S128" s="317" t="s">
        <v>1129</v>
      </c>
      <c r="T128" s="328">
        <v>1</v>
      </c>
      <c r="U128" s="329">
        <v>55</v>
      </c>
      <c r="V128" s="330">
        <v>34</v>
      </c>
      <c r="W128" s="331" t="s">
        <v>892</v>
      </c>
      <c r="X128" s="332" t="s">
        <v>892</v>
      </c>
      <c r="Y128" s="333">
        <v>0</v>
      </c>
      <c r="Z128" s="333" t="s">
        <v>892</v>
      </c>
      <c r="AA128" s="332" t="s">
        <v>892</v>
      </c>
      <c r="AB128" s="333">
        <v>0</v>
      </c>
      <c r="AC128" s="333"/>
      <c r="AD128" s="334" t="s">
        <v>892</v>
      </c>
      <c r="AE128" s="335" t="s">
        <v>892</v>
      </c>
      <c r="AF128" s="324">
        <v>14</v>
      </c>
      <c r="AG128" s="327">
        <v>42076</v>
      </c>
      <c r="AH128" s="327" t="s">
        <v>892</v>
      </c>
      <c r="AI128" s="327">
        <v>42111</v>
      </c>
      <c r="AJ128" s="327" t="s">
        <v>892</v>
      </c>
      <c r="AK128" s="317"/>
    </row>
    <row r="129" spans="1:37" x14ac:dyDescent="0.3">
      <c r="A129" s="316">
        <v>15467</v>
      </c>
      <c r="B129" s="317" t="s">
        <v>1137</v>
      </c>
      <c r="C129" s="318" t="s">
        <v>264</v>
      </c>
      <c r="D129" s="319">
        <v>3.8</v>
      </c>
      <c r="E129" s="317"/>
      <c r="F129" s="317"/>
      <c r="G129" s="317" t="s">
        <v>892</v>
      </c>
      <c r="H129" s="320">
        <v>37</v>
      </c>
      <c r="I129" s="321">
        <v>103003</v>
      </c>
      <c r="J129" s="322">
        <v>3.8</v>
      </c>
      <c r="K129" s="320">
        <v>26</v>
      </c>
      <c r="L129" s="323">
        <v>17.05069124423963</v>
      </c>
      <c r="M129" s="324">
        <v>0</v>
      </c>
      <c r="N129" s="322">
        <v>0</v>
      </c>
      <c r="O129" s="325" t="s">
        <v>891</v>
      </c>
      <c r="P129" s="324">
        <v>0</v>
      </c>
      <c r="Q129" s="326">
        <v>0</v>
      </c>
      <c r="R129" s="327" t="s">
        <v>892</v>
      </c>
      <c r="S129" s="317" t="s">
        <v>1129</v>
      </c>
      <c r="T129" s="328">
        <v>1</v>
      </c>
      <c r="U129" s="329">
        <v>55</v>
      </c>
      <c r="V129" s="330">
        <v>34</v>
      </c>
      <c r="W129" s="331" t="s">
        <v>892</v>
      </c>
      <c r="X129" s="332" t="s">
        <v>892</v>
      </c>
      <c r="Y129" s="333">
        <v>0</v>
      </c>
      <c r="Z129" s="333" t="s">
        <v>892</v>
      </c>
      <c r="AA129" s="332" t="s">
        <v>892</v>
      </c>
      <c r="AB129" s="333">
        <v>0</v>
      </c>
      <c r="AC129" s="333"/>
      <c r="AD129" s="334" t="s">
        <v>892</v>
      </c>
      <c r="AE129" s="335" t="s">
        <v>892</v>
      </c>
      <c r="AF129" s="324">
        <v>8</v>
      </c>
      <c r="AG129" s="327">
        <v>42076</v>
      </c>
      <c r="AH129" s="327" t="s">
        <v>892</v>
      </c>
      <c r="AI129" s="327">
        <v>43004</v>
      </c>
      <c r="AJ129" s="327" t="s">
        <v>892</v>
      </c>
      <c r="AK129" s="317"/>
    </row>
    <row r="130" spans="1:37" x14ac:dyDescent="0.3">
      <c r="A130" s="316">
        <v>15469</v>
      </c>
      <c r="B130" s="317" t="s">
        <v>1138</v>
      </c>
      <c r="C130" s="318" t="s">
        <v>264</v>
      </c>
      <c r="D130" s="319">
        <v>6.12</v>
      </c>
      <c r="E130" s="317"/>
      <c r="F130" s="317"/>
      <c r="G130" s="317" t="s">
        <v>892</v>
      </c>
      <c r="H130" s="320">
        <v>75</v>
      </c>
      <c r="I130" s="321">
        <v>103003</v>
      </c>
      <c r="J130" s="322">
        <v>6.12</v>
      </c>
      <c r="K130" s="320">
        <v>44</v>
      </c>
      <c r="L130" s="323">
        <v>20</v>
      </c>
      <c r="M130" s="324">
        <v>0</v>
      </c>
      <c r="N130" s="322">
        <v>0</v>
      </c>
      <c r="O130" s="325" t="s">
        <v>891</v>
      </c>
      <c r="P130" s="324">
        <v>0</v>
      </c>
      <c r="Q130" s="326">
        <v>0</v>
      </c>
      <c r="R130" s="327" t="s">
        <v>892</v>
      </c>
      <c r="S130" s="317" t="s">
        <v>1129</v>
      </c>
      <c r="T130" s="328">
        <v>1</v>
      </c>
      <c r="U130" s="329">
        <v>55</v>
      </c>
      <c r="V130" s="330">
        <v>34</v>
      </c>
      <c r="W130" s="331" t="s">
        <v>892</v>
      </c>
      <c r="X130" s="332" t="s">
        <v>892</v>
      </c>
      <c r="Y130" s="333">
        <v>0</v>
      </c>
      <c r="Z130" s="333" t="s">
        <v>892</v>
      </c>
      <c r="AA130" s="332" t="s">
        <v>892</v>
      </c>
      <c r="AB130" s="333">
        <v>0</v>
      </c>
      <c r="AC130" s="333"/>
      <c r="AD130" s="334" t="s">
        <v>892</v>
      </c>
      <c r="AE130" s="335" t="s">
        <v>892</v>
      </c>
      <c r="AF130" s="324">
        <v>16</v>
      </c>
      <c r="AG130" s="327">
        <v>44068</v>
      </c>
      <c r="AH130" s="327" t="s">
        <v>892</v>
      </c>
      <c r="AI130" s="327">
        <v>44028</v>
      </c>
      <c r="AJ130" s="327" t="s">
        <v>892</v>
      </c>
      <c r="AK130" s="317"/>
    </row>
    <row r="131" spans="1:37" x14ac:dyDescent="0.3">
      <c r="A131" s="316">
        <v>15473</v>
      </c>
      <c r="B131" s="317" t="s">
        <v>1139</v>
      </c>
      <c r="C131" s="318" t="s">
        <v>264</v>
      </c>
      <c r="D131" s="319">
        <v>17</v>
      </c>
      <c r="E131" s="317"/>
      <c r="F131" s="317"/>
      <c r="G131" s="317" t="s">
        <v>892</v>
      </c>
      <c r="H131" s="320">
        <v>74</v>
      </c>
      <c r="I131" s="321">
        <v>103003</v>
      </c>
      <c r="J131" s="322">
        <v>17</v>
      </c>
      <c r="K131" s="320">
        <v>24</v>
      </c>
      <c r="L131" s="323">
        <v>37</v>
      </c>
      <c r="M131" s="324">
        <v>0</v>
      </c>
      <c r="N131" s="322">
        <v>0</v>
      </c>
      <c r="O131" s="325" t="s">
        <v>891</v>
      </c>
      <c r="P131" s="324">
        <v>0</v>
      </c>
      <c r="Q131" s="326">
        <v>0</v>
      </c>
      <c r="R131" s="327" t="s">
        <v>892</v>
      </c>
      <c r="S131" s="317" t="s">
        <v>1129</v>
      </c>
      <c r="T131" s="328">
        <v>1</v>
      </c>
      <c r="U131" s="329">
        <v>55</v>
      </c>
      <c r="V131" s="330">
        <v>34</v>
      </c>
      <c r="W131" s="331" t="s">
        <v>892</v>
      </c>
      <c r="X131" s="332" t="s">
        <v>892</v>
      </c>
      <c r="Y131" s="333">
        <v>0</v>
      </c>
      <c r="Z131" s="333" t="s">
        <v>892</v>
      </c>
      <c r="AA131" s="332" t="s">
        <v>892</v>
      </c>
      <c r="AB131" s="333">
        <v>0</v>
      </c>
      <c r="AC131" s="333"/>
      <c r="AD131" s="334" t="s">
        <v>892</v>
      </c>
      <c r="AE131" s="335" t="s">
        <v>892</v>
      </c>
      <c r="AF131" s="324">
        <v>0</v>
      </c>
      <c r="AG131" s="327">
        <v>42076</v>
      </c>
      <c r="AH131" s="327" t="s">
        <v>892</v>
      </c>
      <c r="AI131" s="327">
        <v>44146</v>
      </c>
      <c r="AJ131" s="327" t="s">
        <v>892</v>
      </c>
      <c r="AK131" s="317"/>
    </row>
    <row r="132" spans="1:37" x14ac:dyDescent="0.3">
      <c r="A132" s="316">
        <v>15475</v>
      </c>
      <c r="B132" s="317" t="s">
        <v>1140</v>
      </c>
      <c r="C132" s="318" t="s">
        <v>264</v>
      </c>
      <c r="D132" s="319">
        <v>23.5</v>
      </c>
      <c r="E132" s="317"/>
      <c r="F132" s="317"/>
      <c r="G132" s="317" t="s">
        <v>892</v>
      </c>
      <c r="H132" s="320">
        <v>132</v>
      </c>
      <c r="I132" s="321">
        <v>103003</v>
      </c>
      <c r="J132" s="322">
        <v>23.5</v>
      </c>
      <c r="K132" s="320">
        <v>30</v>
      </c>
      <c r="L132" s="323">
        <v>46.64310954063604</v>
      </c>
      <c r="M132" s="324">
        <v>0</v>
      </c>
      <c r="N132" s="322">
        <v>0</v>
      </c>
      <c r="O132" s="325" t="s">
        <v>891</v>
      </c>
      <c r="P132" s="324">
        <v>0</v>
      </c>
      <c r="Q132" s="326">
        <v>0</v>
      </c>
      <c r="R132" s="327" t="s">
        <v>892</v>
      </c>
      <c r="S132" s="317" t="s">
        <v>1129</v>
      </c>
      <c r="T132" s="328">
        <v>1</v>
      </c>
      <c r="U132" s="329">
        <v>55</v>
      </c>
      <c r="V132" s="330">
        <v>34</v>
      </c>
      <c r="W132" s="331" t="s">
        <v>892</v>
      </c>
      <c r="X132" s="332" t="s">
        <v>892</v>
      </c>
      <c r="Y132" s="333">
        <v>0</v>
      </c>
      <c r="Z132" s="333" t="s">
        <v>892</v>
      </c>
      <c r="AA132" s="332" t="s">
        <v>892</v>
      </c>
      <c r="AB132" s="333">
        <v>0</v>
      </c>
      <c r="AC132" s="333"/>
      <c r="AD132" s="334" t="s">
        <v>892</v>
      </c>
      <c r="AE132" s="335" t="s">
        <v>892</v>
      </c>
      <c r="AF132" s="324">
        <v>0</v>
      </c>
      <c r="AG132" s="327">
        <v>42076</v>
      </c>
      <c r="AH132" s="327" t="s">
        <v>892</v>
      </c>
      <c r="AI132" s="327">
        <v>44155</v>
      </c>
      <c r="AJ132" s="327" t="s">
        <v>892</v>
      </c>
      <c r="AK132" s="317"/>
    </row>
    <row r="133" spans="1:37" x14ac:dyDescent="0.3">
      <c r="A133" s="316">
        <v>15530</v>
      </c>
      <c r="B133" s="317" t="s">
        <v>1141</v>
      </c>
      <c r="C133" s="318" t="s">
        <v>381</v>
      </c>
      <c r="D133" s="319">
        <v>7.0000000000000007E-2</v>
      </c>
      <c r="E133" s="317"/>
      <c r="F133" s="317"/>
      <c r="G133" s="317" t="s">
        <v>892</v>
      </c>
      <c r="H133" s="320">
        <v>22838</v>
      </c>
      <c r="I133" s="321">
        <v>103003</v>
      </c>
      <c r="J133" s="322">
        <v>7.0000000000000007E-2</v>
      </c>
      <c r="K133" s="320">
        <v>15300</v>
      </c>
      <c r="L133" s="323">
        <v>11.063153662447379</v>
      </c>
      <c r="M133" s="324">
        <v>1933.96</v>
      </c>
      <c r="N133" s="322">
        <v>135.37719999999999</v>
      </c>
      <c r="O133" s="325" t="s">
        <v>891</v>
      </c>
      <c r="P133" s="324">
        <v>0</v>
      </c>
      <c r="Q133" s="326">
        <v>0</v>
      </c>
      <c r="R133" s="327" t="s">
        <v>892</v>
      </c>
      <c r="S133" s="317" t="s">
        <v>1142</v>
      </c>
      <c r="T133" s="328">
        <v>1</v>
      </c>
      <c r="U133" s="329">
        <v>45</v>
      </c>
      <c r="V133" s="330">
        <v>13</v>
      </c>
      <c r="W133" s="331" t="s">
        <v>892</v>
      </c>
      <c r="X133" s="332" t="s">
        <v>892</v>
      </c>
      <c r="Y133" s="333">
        <v>0</v>
      </c>
      <c r="Z133" s="333" t="s">
        <v>892</v>
      </c>
      <c r="AA133" s="332" t="s">
        <v>892</v>
      </c>
      <c r="AB133" s="333">
        <v>0</v>
      </c>
      <c r="AC133" s="333"/>
      <c r="AD133" s="334" t="s">
        <v>892</v>
      </c>
      <c r="AE133" s="335" t="s">
        <v>892</v>
      </c>
      <c r="AF133" s="324">
        <v>8258</v>
      </c>
      <c r="AG133" s="327">
        <v>44204</v>
      </c>
      <c r="AH133" s="327" t="s">
        <v>892</v>
      </c>
      <c r="AI133" s="327">
        <v>44169</v>
      </c>
      <c r="AJ133" s="327" t="s">
        <v>892</v>
      </c>
      <c r="AK133" s="317"/>
    </row>
    <row r="134" spans="1:37" x14ac:dyDescent="0.3">
      <c r="A134" s="316">
        <v>15648</v>
      </c>
      <c r="B134" s="317" t="s">
        <v>1143</v>
      </c>
      <c r="C134" s="318" t="s">
        <v>264</v>
      </c>
      <c r="D134" s="319">
        <v>3.24</v>
      </c>
      <c r="E134" s="317"/>
      <c r="F134" s="317"/>
      <c r="G134" s="317" t="s">
        <v>892</v>
      </c>
      <c r="H134" s="320">
        <v>36</v>
      </c>
      <c r="I134" s="321">
        <v>103003</v>
      </c>
      <c r="J134" s="322">
        <v>3.24</v>
      </c>
      <c r="K134" s="320">
        <v>22</v>
      </c>
      <c r="L134" s="323">
        <v>19.672131147540984</v>
      </c>
      <c r="M134" s="324">
        <v>0</v>
      </c>
      <c r="N134" s="322">
        <v>0</v>
      </c>
      <c r="O134" s="325" t="s">
        <v>891</v>
      </c>
      <c r="P134" s="324">
        <v>0</v>
      </c>
      <c r="Q134" s="326">
        <v>0</v>
      </c>
      <c r="R134" s="327" t="s">
        <v>892</v>
      </c>
      <c r="S134" s="317" t="s">
        <v>1144</v>
      </c>
      <c r="T134" s="328">
        <v>1</v>
      </c>
      <c r="U134" s="329">
        <v>55</v>
      </c>
      <c r="V134" s="330">
        <v>35</v>
      </c>
      <c r="W134" s="331">
        <v>2442</v>
      </c>
      <c r="X134" s="332">
        <v>2023</v>
      </c>
      <c r="Y134" s="333">
        <v>10</v>
      </c>
      <c r="Z134" s="333" t="s">
        <v>892</v>
      </c>
      <c r="AA134" s="332" t="s">
        <v>892</v>
      </c>
      <c r="AB134" s="333">
        <v>0</v>
      </c>
      <c r="AC134" s="333"/>
      <c r="AD134" s="334" t="s">
        <v>892</v>
      </c>
      <c r="AE134" s="335" t="s">
        <v>892</v>
      </c>
      <c r="AF134" s="324">
        <v>8</v>
      </c>
      <c r="AG134" s="327">
        <v>43916</v>
      </c>
      <c r="AH134" s="327" t="s">
        <v>892</v>
      </c>
      <c r="AI134" s="327">
        <v>43865</v>
      </c>
      <c r="AJ134" s="327" t="s">
        <v>892</v>
      </c>
      <c r="AK134" s="317"/>
    </row>
    <row r="135" spans="1:37" x14ac:dyDescent="0.3">
      <c r="A135" s="316">
        <v>15656</v>
      </c>
      <c r="B135" s="317" t="s">
        <v>1145</v>
      </c>
      <c r="C135" s="318" t="s">
        <v>264</v>
      </c>
      <c r="D135" s="319">
        <v>5.75</v>
      </c>
      <c r="E135" s="317"/>
      <c r="F135" s="317"/>
      <c r="G135" s="317" t="s">
        <v>892</v>
      </c>
      <c r="H135" s="320">
        <v>136</v>
      </c>
      <c r="I135" s="321">
        <v>103003</v>
      </c>
      <c r="J135" s="322">
        <v>5.75</v>
      </c>
      <c r="K135" s="320">
        <v>15</v>
      </c>
      <c r="L135" s="323">
        <v>108.8</v>
      </c>
      <c r="M135" s="324">
        <v>0</v>
      </c>
      <c r="N135" s="322">
        <v>0</v>
      </c>
      <c r="O135" s="325" t="s">
        <v>891</v>
      </c>
      <c r="P135" s="324">
        <v>0</v>
      </c>
      <c r="Q135" s="326">
        <v>0</v>
      </c>
      <c r="R135" s="327" t="s">
        <v>892</v>
      </c>
      <c r="S135" s="317" t="s">
        <v>1144</v>
      </c>
      <c r="T135" s="328">
        <v>1</v>
      </c>
      <c r="U135" s="329">
        <v>55</v>
      </c>
      <c r="V135" s="330">
        <v>35</v>
      </c>
      <c r="W135" s="331" t="s">
        <v>892</v>
      </c>
      <c r="X135" s="332" t="s">
        <v>892</v>
      </c>
      <c r="Y135" s="333">
        <v>0</v>
      </c>
      <c r="Z135" s="333" t="s">
        <v>892</v>
      </c>
      <c r="AA135" s="332" t="s">
        <v>892</v>
      </c>
      <c r="AB135" s="333">
        <v>0</v>
      </c>
      <c r="AC135" s="333"/>
      <c r="AD135" s="334" t="s">
        <v>892</v>
      </c>
      <c r="AE135" s="335" t="s">
        <v>892</v>
      </c>
      <c r="AF135" s="324">
        <v>6</v>
      </c>
      <c r="AG135" s="327">
        <v>43966</v>
      </c>
      <c r="AH135" s="327" t="s">
        <v>892</v>
      </c>
      <c r="AI135" s="327">
        <v>43880</v>
      </c>
      <c r="AJ135" s="327" t="s">
        <v>892</v>
      </c>
      <c r="AK135" s="317"/>
    </row>
    <row r="136" spans="1:37" x14ac:dyDescent="0.3">
      <c r="A136" s="316">
        <v>15664</v>
      </c>
      <c r="B136" s="317" t="s">
        <v>1146</v>
      </c>
      <c r="C136" s="318" t="s">
        <v>264</v>
      </c>
      <c r="D136" s="319">
        <v>1.6</v>
      </c>
      <c r="E136" s="317"/>
      <c r="F136" s="317"/>
      <c r="G136" s="317" t="s">
        <v>892</v>
      </c>
      <c r="H136" s="320">
        <v>54</v>
      </c>
      <c r="I136" s="321">
        <v>103003</v>
      </c>
      <c r="J136" s="322">
        <v>1.6</v>
      </c>
      <c r="K136" s="320">
        <v>9</v>
      </c>
      <c r="L136" s="323">
        <v>72</v>
      </c>
      <c r="M136" s="324">
        <v>0</v>
      </c>
      <c r="N136" s="322">
        <v>0</v>
      </c>
      <c r="O136" s="325" t="s">
        <v>891</v>
      </c>
      <c r="P136" s="324">
        <v>0</v>
      </c>
      <c r="Q136" s="326">
        <v>0</v>
      </c>
      <c r="R136" s="327" t="s">
        <v>892</v>
      </c>
      <c r="S136" s="317" t="s">
        <v>1144</v>
      </c>
      <c r="T136" s="328">
        <v>1</v>
      </c>
      <c r="U136" s="329">
        <v>55</v>
      </c>
      <c r="V136" s="330">
        <v>35</v>
      </c>
      <c r="W136" s="331" t="s">
        <v>892</v>
      </c>
      <c r="X136" s="332" t="s">
        <v>892</v>
      </c>
      <c r="Y136" s="333">
        <v>0</v>
      </c>
      <c r="Z136" s="333" t="s">
        <v>892</v>
      </c>
      <c r="AA136" s="332" t="s">
        <v>892</v>
      </c>
      <c r="AB136" s="333">
        <v>0</v>
      </c>
      <c r="AC136" s="333"/>
      <c r="AD136" s="334" t="s">
        <v>892</v>
      </c>
      <c r="AE136" s="335" t="s">
        <v>892</v>
      </c>
      <c r="AF136" s="324">
        <v>4</v>
      </c>
      <c r="AG136" s="327">
        <v>43978</v>
      </c>
      <c r="AH136" s="327" t="s">
        <v>892</v>
      </c>
      <c r="AI136" s="327">
        <v>44516</v>
      </c>
      <c r="AJ136" s="327" t="s">
        <v>892</v>
      </c>
      <c r="AK136" s="317"/>
    </row>
    <row r="137" spans="1:37" x14ac:dyDescent="0.3">
      <c r="A137" s="316">
        <v>15668</v>
      </c>
      <c r="B137" s="317" t="s">
        <v>1147</v>
      </c>
      <c r="C137" s="318" t="s">
        <v>264</v>
      </c>
      <c r="D137" s="319">
        <v>10.14</v>
      </c>
      <c r="E137" s="317"/>
      <c r="F137" s="317"/>
      <c r="G137" s="317" t="s">
        <v>892</v>
      </c>
      <c r="H137" s="320">
        <v>239</v>
      </c>
      <c r="I137" s="321">
        <v>103003</v>
      </c>
      <c r="J137" s="322">
        <v>10.14</v>
      </c>
      <c r="K137" s="320">
        <v>15</v>
      </c>
      <c r="L137" s="323">
        <v>136.57142857142856</v>
      </c>
      <c r="M137" s="324">
        <v>0</v>
      </c>
      <c r="N137" s="322">
        <v>0</v>
      </c>
      <c r="O137" s="325" t="s">
        <v>891</v>
      </c>
      <c r="P137" s="324">
        <v>0</v>
      </c>
      <c r="Q137" s="326">
        <v>0</v>
      </c>
      <c r="R137" s="327" t="s">
        <v>892</v>
      </c>
      <c r="S137" s="317" t="s">
        <v>1144</v>
      </c>
      <c r="T137" s="328">
        <v>1</v>
      </c>
      <c r="U137" s="329">
        <v>55</v>
      </c>
      <c r="V137" s="330">
        <v>35</v>
      </c>
      <c r="W137" s="331" t="s">
        <v>892</v>
      </c>
      <c r="X137" s="332" t="s">
        <v>892</v>
      </c>
      <c r="Y137" s="333">
        <v>0</v>
      </c>
      <c r="Z137" s="333" t="s">
        <v>892</v>
      </c>
      <c r="AA137" s="332" t="s">
        <v>892</v>
      </c>
      <c r="AB137" s="333">
        <v>0</v>
      </c>
      <c r="AC137" s="333"/>
      <c r="AD137" s="334" t="s">
        <v>892</v>
      </c>
      <c r="AE137" s="335" t="s">
        <v>892</v>
      </c>
      <c r="AF137" s="324">
        <v>8</v>
      </c>
      <c r="AG137" s="327">
        <v>44168</v>
      </c>
      <c r="AH137" s="327" t="s">
        <v>892</v>
      </c>
      <c r="AI137" s="327">
        <v>44740</v>
      </c>
      <c r="AJ137" s="327" t="s">
        <v>892</v>
      </c>
      <c r="AK137" s="317"/>
    </row>
    <row r="138" spans="1:37" x14ac:dyDescent="0.3">
      <c r="A138" s="316">
        <v>15672</v>
      </c>
      <c r="B138" s="317" t="s">
        <v>1148</v>
      </c>
      <c r="C138" s="318" t="s">
        <v>264</v>
      </c>
      <c r="D138" s="319">
        <v>17.399999999999999</v>
      </c>
      <c r="E138" s="317"/>
      <c r="F138" s="317"/>
      <c r="G138" s="317" t="s">
        <v>892</v>
      </c>
      <c r="H138" s="320">
        <v>0</v>
      </c>
      <c r="I138" s="321">
        <v>103003</v>
      </c>
      <c r="J138" s="322">
        <v>17.399999999999999</v>
      </c>
      <c r="K138" s="320">
        <v>36</v>
      </c>
      <c r="L138" s="323">
        <v>0</v>
      </c>
      <c r="M138" s="324">
        <v>0</v>
      </c>
      <c r="N138" s="322">
        <v>0</v>
      </c>
      <c r="O138" s="325" t="s">
        <v>891</v>
      </c>
      <c r="P138" s="324">
        <v>0</v>
      </c>
      <c r="Q138" s="326">
        <v>0</v>
      </c>
      <c r="R138" s="327" t="s">
        <v>892</v>
      </c>
      <c r="S138" s="317" t="s">
        <v>1144</v>
      </c>
      <c r="T138" s="328">
        <v>1</v>
      </c>
      <c r="U138" s="329">
        <v>55</v>
      </c>
      <c r="V138" s="330">
        <v>35</v>
      </c>
      <c r="W138" s="331">
        <v>2235</v>
      </c>
      <c r="X138" s="332">
        <v>2023</v>
      </c>
      <c r="Y138" s="333">
        <v>500</v>
      </c>
      <c r="Z138" s="333" t="s">
        <v>892</v>
      </c>
      <c r="AA138" s="332" t="s">
        <v>892</v>
      </c>
      <c r="AB138" s="333">
        <v>0</v>
      </c>
      <c r="AC138" s="333"/>
      <c r="AD138" s="334" t="s">
        <v>892</v>
      </c>
      <c r="AE138" s="335" t="s">
        <v>892</v>
      </c>
      <c r="AF138" s="324">
        <v>12</v>
      </c>
      <c r="AG138" s="327">
        <v>44168</v>
      </c>
      <c r="AH138" s="327" t="s">
        <v>892</v>
      </c>
      <c r="AI138" s="327">
        <v>44146</v>
      </c>
      <c r="AJ138" s="327" t="s">
        <v>892</v>
      </c>
      <c r="AK138" s="317"/>
    </row>
    <row r="139" spans="1:37" x14ac:dyDescent="0.3">
      <c r="A139" s="316">
        <v>15673</v>
      </c>
      <c r="B139" s="317" t="s">
        <v>1149</v>
      </c>
      <c r="C139" s="318" t="s">
        <v>264</v>
      </c>
      <c r="D139" s="319">
        <v>4.5999999999999996</v>
      </c>
      <c r="E139" s="317"/>
      <c r="F139" s="317"/>
      <c r="G139" s="317" t="s">
        <v>892</v>
      </c>
      <c r="H139" s="320">
        <v>100</v>
      </c>
      <c r="I139" s="321">
        <v>103003</v>
      </c>
      <c r="J139" s="322">
        <v>4.5999999999999996</v>
      </c>
      <c r="K139" s="320">
        <v>66</v>
      </c>
      <c r="L139" s="323">
        <v>18.181818181818183</v>
      </c>
      <c r="M139" s="324">
        <v>0</v>
      </c>
      <c r="N139" s="322">
        <v>0</v>
      </c>
      <c r="O139" s="325" t="s">
        <v>891</v>
      </c>
      <c r="P139" s="324">
        <v>0</v>
      </c>
      <c r="Q139" s="326">
        <v>0</v>
      </c>
      <c r="R139" s="327" t="s">
        <v>892</v>
      </c>
      <c r="S139" s="317" t="s">
        <v>1144</v>
      </c>
      <c r="T139" s="328">
        <v>1</v>
      </c>
      <c r="U139" s="329">
        <v>55</v>
      </c>
      <c r="V139" s="330">
        <v>35</v>
      </c>
      <c r="W139" s="331">
        <v>2956</v>
      </c>
      <c r="X139" s="332">
        <v>2023</v>
      </c>
      <c r="Y139" s="333">
        <v>50</v>
      </c>
      <c r="Z139" s="333" t="s">
        <v>892</v>
      </c>
      <c r="AA139" s="332" t="s">
        <v>892</v>
      </c>
      <c r="AB139" s="333">
        <v>0</v>
      </c>
      <c r="AC139" s="333"/>
      <c r="AD139" s="334" t="s">
        <v>892</v>
      </c>
      <c r="AE139" s="335" t="s">
        <v>892</v>
      </c>
      <c r="AF139" s="324">
        <v>22</v>
      </c>
      <c r="AG139" s="327">
        <v>44337</v>
      </c>
      <c r="AH139" s="327" t="s">
        <v>892</v>
      </c>
      <c r="AI139" s="327">
        <v>44516</v>
      </c>
      <c r="AJ139" s="327" t="s">
        <v>892</v>
      </c>
      <c r="AK139" s="317"/>
    </row>
    <row r="140" spans="1:37" x14ac:dyDescent="0.3">
      <c r="A140" s="316">
        <v>15680</v>
      </c>
      <c r="B140" s="317" t="s">
        <v>1150</v>
      </c>
      <c r="C140" s="318" t="s">
        <v>264</v>
      </c>
      <c r="D140" s="319">
        <v>5.86</v>
      </c>
      <c r="E140" s="317"/>
      <c r="F140" s="317"/>
      <c r="G140" s="317" t="s">
        <v>892</v>
      </c>
      <c r="H140" s="320">
        <v>482</v>
      </c>
      <c r="I140" s="321">
        <v>103003</v>
      </c>
      <c r="J140" s="322">
        <v>5.86</v>
      </c>
      <c r="K140" s="320">
        <v>46</v>
      </c>
      <c r="L140" s="323">
        <v>125.8485639686684</v>
      </c>
      <c r="M140" s="324">
        <v>0</v>
      </c>
      <c r="N140" s="322">
        <v>0</v>
      </c>
      <c r="O140" s="325" t="s">
        <v>891</v>
      </c>
      <c r="P140" s="324">
        <v>0</v>
      </c>
      <c r="Q140" s="326">
        <v>0</v>
      </c>
      <c r="R140" s="327" t="s">
        <v>892</v>
      </c>
      <c r="S140" s="317" t="s">
        <v>1144</v>
      </c>
      <c r="T140" s="328">
        <v>1</v>
      </c>
      <c r="U140" s="329">
        <v>55</v>
      </c>
      <c r="V140" s="330">
        <v>35</v>
      </c>
      <c r="W140" s="331" t="s">
        <v>892</v>
      </c>
      <c r="X140" s="332" t="s">
        <v>892</v>
      </c>
      <c r="Y140" s="333">
        <v>0</v>
      </c>
      <c r="Z140" s="333" t="s">
        <v>892</v>
      </c>
      <c r="AA140" s="332" t="s">
        <v>892</v>
      </c>
      <c r="AB140" s="333">
        <v>0</v>
      </c>
      <c r="AC140" s="333"/>
      <c r="AD140" s="334" t="s">
        <v>892</v>
      </c>
      <c r="AE140" s="335" t="s">
        <v>892</v>
      </c>
      <c r="AF140" s="324">
        <v>16</v>
      </c>
      <c r="AG140" s="327">
        <v>44649</v>
      </c>
      <c r="AH140" s="327" t="s">
        <v>892</v>
      </c>
      <c r="AI140" s="327">
        <v>44755</v>
      </c>
      <c r="AJ140" s="327" t="s">
        <v>892</v>
      </c>
      <c r="AK140" s="317"/>
    </row>
    <row r="141" spans="1:37" x14ac:dyDescent="0.3">
      <c r="A141" s="316">
        <v>15813</v>
      </c>
      <c r="B141" s="317" t="s">
        <v>1151</v>
      </c>
      <c r="C141" s="318" t="s">
        <v>264</v>
      </c>
      <c r="D141" s="319">
        <v>0.6</v>
      </c>
      <c r="E141" s="317"/>
      <c r="F141" s="317"/>
      <c r="G141" s="317" t="s">
        <v>892</v>
      </c>
      <c r="H141" s="320">
        <v>1765</v>
      </c>
      <c r="I141" s="321">
        <v>103003</v>
      </c>
      <c r="J141" s="322">
        <v>0.6</v>
      </c>
      <c r="K141" s="320">
        <v>5635</v>
      </c>
      <c r="L141" s="323">
        <v>3.0762527233115469</v>
      </c>
      <c r="M141" s="324">
        <v>2920</v>
      </c>
      <c r="N141" s="322">
        <v>1752</v>
      </c>
      <c r="O141" s="325" t="s">
        <v>891</v>
      </c>
      <c r="P141" s="324">
        <v>0</v>
      </c>
      <c r="Q141" s="326">
        <v>0</v>
      </c>
      <c r="R141" s="327" t="s">
        <v>892</v>
      </c>
      <c r="S141" s="317" t="s">
        <v>1152</v>
      </c>
      <c r="T141" s="328">
        <v>1</v>
      </c>
      <c r="U141" s="329">
        <v>51</v>
      </c>
      <c r="V141" s="330">
        <v>6</v>
      </c>
      <c r="W141" s="331">
        <v>9011</v>
      </c>
      <c r="X141" s="332">
        <v>2023</v>
      </c>
      <c r="Y141" s="333">
        <v>2200</v>
      </c>
      <c r="Z141" s="333" t="s">
        <v>892</v>
      </c>
      <c r="AA141" s="332" t="s">
        <v>892</v>
      </c>
      <c r="AB141" s="333">
        <v>0</v>
      </c>
      <c r="AC141" s="333"/>
      <c r="AD141" s="334" t="s">
        <v>892</v>
      </c>
      <c r="AE141" s="335" t="s">
        <v>892</v>
      </c>
      <c r="AF141" s="324">
        <v>2296</v>
      </c>
      <c r="AG141" s="327">
        <v>44560</v>
      </c>
      <c r="AH141" s="327" t="s">
        <v>892</v>
      </c>
      <c r="AI141" s="327">
        <v>45078</v>
      </c>
      <c r="AJ141" s="327" t="s">
        <v>892</v>
      </c>
      <c r="AK141" s="317"/>
    </row>
    <row r="142" spans="1:37" x14ac:dyDescent="0.3">
      <c r="A142" s="316">
        <v>16053</v>
      </c>
      <c r="B142" s="317" t="s">
        <v>1153</v>
      </c>
      <c r="C142" s="318" t="s">
        <v>1111</v>
      </c>
      <c r="D142" s="319">
        <v>110</v>
      </c>
      <c r="E142" s="317"/>
      <c r="F142" s="317"/>
      <c r="G142" s="317" t="s">
        <v>892</v>
      </c>
      <c r="H142" s="320">
        <v>7</v>
      </c>
      <c r="I142" s="321">
        <v>103003</v>
      </c>
      <c r="J142" s="322">
        <v>110</v>
      </c>
      <c r="K142" s="320">
        <v>108</v>
      </c>
      <c r="L142" s="323">
        <v>0.44929396662387677</v>
      </c>
      <c r="M142" s="324">
        <v>179.96</v>
      </c>
      <c r="N142" s="322">
        <v>19795.599999999999</v>
      </c>
      <c r="O142" s="325" t="s">
        <v>891</v>
      </c>
      <c r="P142" s="324">
        <v>0</v>
      </c>
      <c r="Q142" s="326">
        <v>0</v>
      </c>
      <c r="R142" s="327" t="s">
        <v>892</v>
      </c>
      <c r="S142" s="317" t="s">
        <v>1154</v>
      </c>
      <c r="T142" s="328">
        <v>1</v>
      </c>
      <c r="U142" s="329">
        <v>51</v>
      </c>
      <c r="V142" s="330">
        <v>33</v>
      </c>
      <c r="W142" s="331" t="s">
        <v>892</v>
      </c>
      <c r="X142" s="332" t="s">
        <v>892</v>
      </c>
      <c r="Y142" s="333">
        <v>0</v>
      </c>
      <c r="Z142" s="333" t="s">
        <v>892</v>
      </c>
      <c r="AA142" s="332" t="s">
        <v>892</v>
      </c>
      <c r="AB142" s="333">
        <v>0</v>
      </c>
      <c r="AC142" s="333"/>
      <c r="AD142" s="334" t="s">
        <v>892</v>
      </c>
      <c r="AE142" s="335" t="s">
        <v>892</v>
      </c>
      <c r="AF142" s="324">
        <v>62</v>
      </c>
      <c r="AG142" s="327">
        <v>45188</v>
      </c>
      <c r="AH142" s="327" t="s">
        <v>892</v>
      </c>
      <c r="AI142" s="327">
        <v>45160</v>
      </c>
      <c r="AJ142" s="327" t="s">
        <v>892</v>
      </c>
      <c r="AK142" s="317"/>
    </row>
    <row r="143" spans="1:37" x14ac:dyDescent="0.3">
      <c r="A143" s="316">
        <v>16363</v>
      </c>
      <c r="B143" s="317" t="s">
        <v>1155</v>
      </c>
      <c r="C143" s="318" t="s">
        <v>264</v>
      </c>
      <c r="D143" s="319">
        <v>49.9</v>
      </c>
      <c r="E143" s="317"/>
      <c r="F143" s="317"/>
      <c r="G143" s="317" t="s">
        <v>892</v>
      </c>
      <c r="H143" s="320">
        <v>39</v>
      </c>
      <c r="I143" s="321">
        <v>103003</v>
      </c>
      <c r="J143" s="322">
        <v>49.9</v>
      </c>
      <c r="K143" s="320">
        <v>433</v>
      </c>
      <c r="L143" s="323">
        <v>0.93413173652694614</v>
      </c>
      <c r="M143" s="324">
        <v>462</v>
      </c>
      <c r="N143" s="322">
        <v>23053.8</v>
      </c>
      <c r="O143" s="325" t="s">
        <v>891</v>
      </c>
      <c r="P143" s="324">
        <v>0</v>
      </c>
      <c r="Q143" s="326">
        <v>0</v>
      </c>
      <c r="R143" s="327" t="s">
        <v>892</v>
      </c>
      <c r="S143" s="317" t="s">
        <v>1156</v>
      </c>
      <c r="T143" s="328">
        <v>1</v>
      </c>
      <c r="U143" s="329">
        <v>74</v>
      </c>
      <c r="V143" s="330">
        <v>8</v>
      </c>
      <c r="W143" s="331" t="s">
        <v>892</v>
      </c>
      <c r="X143" s="332" t="s">
        <v>892</v>
      </c>
      <c r="Y143" s="333">
        <v>0</v>
      </c>
      <c r="Z143" s="333" t="s">
        <v>892</v>
      </c>
      <c r="AA143" s="332" t="s">
        <v>892</v>
      </c>
      <c r="AB143" s="333">
        <v>0</v>
      </c>
      <c r="AC143" s="333"/>
      <c r="AD143" s="334" t="s">
        <v>892</v>
      </c>
      <c r="AE143" s="335" t="s">
        <v>892</v>
      </c>
      <c r="AF143" s="324">
        <v>168</v>
      </c>
      <c r="AG143" s="327">
        <v>44153</v>
      </c>
      <c r="AH143" s="327" t="s">
        <v>892</v>
      </c>
      <c r="AI143" s="327">
        <v>45210</v>
      </c>
      <c r="AJ143" s="327" t="s">
        <v>892</v>
      </c>
      <c r="AK143" s="317"/>
    </row>
    <row r="144" spans="1:37" x14ac:dyDescent="0.3">
      <c r="A144" s="316">
        <v>16365</v>
      </c>
      <c r="B144" s="317" t="s">
        <v>1157</v>
      </c>
      <c r="C144" s="318" t="s">
        <v>264</v>
      </c>
      <c r="D144" s="319">
        <v>183.5</v>
      </c>
      <c r="E144" s="317"/>
      <c r="F144" s="317"/>
      <c r="G144" s="317" t="s">
        <v>892</v>
      </c>
      <c r="H144" s="320">
        <v>509</v>
      </c>
      <c r="I144" s="321">
        <v>103003</v>
      </c>
      <c r="J144" s="322">
        <v>183.5</v>
      </c>
      <c r="K144" s="320">
        <v>91</v>
      </c>
      <c r="L144" s="323">
        <v>67.150395778364114</v>
      </c>
      <c r="M144" s="324">
        <v>0</v>
      </c>
      <c r="N144" s="322">
        <v>0</v>
      </c>
      <c r="O144" s="325" t="s">
        <v>891</v>
      </c>
      <c r="P144" s="324">
        <v>0</v>
      </c>
      <c r="Q144" s="326">
        <v>0</v>
      </c>
      <c r="R144" s="327" t="s">
        <v>892</v>
      </c>
      <c r="S144" s="317" t="s">
        <v>1156</v>
      </c>
      <c r="T144" s="328">
        <v>1</v>
      </c>
      <c r="U144" s="329">
        <v>74</v>
      </c>
      <c r="V144" s="330">
        <v>8</v>
      </c>
      <c r="W144" s="331" t="s">
        <v>892</v>
      </c>
      <c r="X144" s="332" t="s">
        <v>892</v>
      </c>
      <c r="Y144" s="333">
        <v>0</v>
      </c>
      <c r="Z144" s="333" t="s">
        <v>892</v>
      </c>
      <c r="AA144" s="332" t="s">
        <v>892</v>
      </c>
      <c r="AB144" s="333">
        <v>0</v>
      </c>
      <c r="AC144" s="333"/>
      <c r="AD144" s="334" t="s">
        <v>892</v>
      </c>
      <c r="AE144" s="335" t="s">
        <v>892</v>
      </c>
      <c r="AF144" s="324">
        <v>30</v>
      </c>
      <c r="AG144" s="327">
        <v>44544</v>
      </c>
      <c r="AH144" s="327" t="s">
        <v>892</v>
      </c>
      <c r="AI144" s="327">
        <v>44539</v>
      </c>
      <c r="AJ144" s="327" t="s">
        <v>892</v>
      </c>
      <c r="AK144" s="317"/>
    </row>
    <row r="145" spans="1:37" x14ac:dyDescent="0.3">
      <c r="A145" s="316">
        <v>16512</v>
      </c>
      <c r="B145" s="317" t="s">
        <v>1158</v>
      </c>
      <c r="C145" s="318" t="s">
        <v>270</v>
      </c>
      <c r="D145" s="319">
        <v>3.49</v>
      </c>
      <c r="E145" s="317"/>
      <c r="F145" s="317"/>
      <c r="G145" s="317" t="s">
        <v>892</v>
      </c>
      <c r="H145" s="320">
        <v>0</v>
      </c>
      <c r="I145" s="321">
        <v>103003</v>
      </c>
      <c r="J145" s="322">
        <v>3.49</v>
      </c>
      <c r="K145" s="320">
        <v>1063</v>
      </c>
      <c r="L145" s="323">
        <v>0</v>
      </c>
      <c r="M145" s="324">
        <v>0</v>
      </c>
      <c r="N145" s="322">
        <v>0</v>
      </c>
      <c r="O145" s="325" t="s">
        <v>891</v>
      </c>
      <c r="P145" s="324">
        <v>0</v>
      </c>
      <c r="Q145" s="326">
        <v>0</v>
      </c>
      <c r="R145" s="327" t="s">
        <v>892</v>
      </c>
      <c r="S145" s="317" t="s">
        <v>1079</v>
      </c>
      <c r="T145" s="328">
        <v>1</v>
      </c>
      <c r="U145" s="329">
        <v>45</v>
      </c>
      <c r="V145" s="330">
        <v>17</v>
      </c>
      <c r="W145" s="331">
        <v>6978</v>
      </c>
      <c r="X145" s="332">
        <v>2023</v>
      </c>
      <c r="Y145" s="333">
        <v>1100</v>
      </c>
      <c r="Z145" s="333" t="s">
        <v>892</v>
      </c>
      <c r="AA145" s="332" t="s">
        <v>892</v>
      </c>
      <c r="AB145" s="333">
        <v>0</v>
      </c>
      <c r="AC145" s="333"/>
      <c r="AD145" s="334" t="s">
        <v>892</v>
      </c>
      <c r="AE145" s="335" t="s">
        <v>892</v>
      </c>
      <c r="AF145" s="324">
        <v>362</v>
      </c>
      <c r="AG145" s="327">
        <v>44942</v>
      </c>
      <c r="AH145" s="327" t="s">
        <v>892</v>
      </c>
      <c r="AI145" s="327">
        <v>44910</v>
      </c>
      <c r="AJ145" s="327" t="s">
        <v>892</v>
      </c>
      <c r="AK145" s="317"/>
    </row>
    <row r="146" spans="1:37" x14ac:dyDescent="0.3">
      <c r="A146" s="316">
        <v>16571</v>
      </c>
      <c r="B146" s="317" t="s">
        <v>1159</v>
      </c>
      <c r="C146" s="318" t="s">
        <v>336</v>
      </c>
      <c r="D146" s="319">
        <v>6.75</v>
      </c>
      <c r="E146" s="317"/>
      <c r="F146" s="317"/>
      <c r="G146" s="317" t="s">
        <v>892</v>
      </c>
      <c r="H146" s="320">
        <v>2828</v>
      </c>
      <c r="I146" s="321">
        <v>103003</v>
      </c>
      <c r="J146" s="322">
        <v>6.75</v>
      </c>
      <c r="K146" s="320">
        <v>1488</v>
      </c>
      <c r="L146" s="323">
        <v>13.925546582627534</v>
      </c>
      <c r="M146" s="324">
        <v>0</v>
      </c>
      <c r="N146" s="322">
        <v>0</v>
      </c>
      <c r="O146" s="325" t="s">
        <v>891</v>
      </c>
      <c r="P146" s="324">
        <v>0</v>
      </c>
      <c r="Q146" s="326">
        <v>0</v>
      </c>
      <c r="R146" s="327" t="s">
        <v>892</v>
      </c>
      <c r="S146" s="317" t="s">
        <v>1160</v>
      </c>
      <c r="T146" s="328">
        <v>1</v>
      </c>
      <c r="U146" s="329">
        <v>48</v>
      </c>
      <c r="V146" s="330">
        <v>24</v>
      </c>
      <c r="W146" s="331" t="s">
        <v>892</v>
      </c>
      <c r="X146" s="332" t="s">
        <v>892</v>
      </c>
      <c r="Y146" s="333">
        <v>0</v>
      </c>
      <c r="Z146" s="333" t="s">
        <v>892</v>
      </c>
      <c r="AA146" s="332" t="s">
        <v>892</v>
      </c>
      <c r="AB146" s="333">
        <v>0</v>
      </c>
      <c r="AC146" s="333"/>
      <c r="AD146" s="334" t="s">
        <v>892</v>
      </c>
      <c r="AE146" s="335" t="s">
        <v>892</v>
      </c>
      <c r="AF146" s="324">
        <v>812</v>
      </c>
      <c r="AG146" s="327">
        <v>45167</v>
      </c>
      <c r="AH146" s="327" t="s">
        <v>892</v>
      </c>
      <c r="AI146" s="327">
        <v>45133</v>
      </c>
      <c r="AJ146" s="327" t="s">
        <v>892</v>
      </c>
      <c r="AK146" s="317"/>
    </row>
    <row r="147" spans="1:37" x14ac:dyDescent="0.3">
      <c r="A147" s="316">
        <v>16956</v>
      </c>
      <c r="B147" s="317" t="s">
        <v>1161</v>
      </c>
      <c r="C147" s="318" t="s">
        <v>264</v>
      </c>
      <c r="D147" s="319">
        <v>0.93</v>
      </c>
      <c r="E147" s="317"/>
      <c r="F147" s="317"/>
      <c r="G147" s="317" t="s">
        <v>892</v>
      </c>
      <c r="H147" s="320">
        <v>143</v>
      </c>
      <c r="I147" s="321">
        <v>103003</v>
      </c>
      <c r="J147" s="322">
        <v>0.93</v>
      </c>
      <c r="K147" s="320">
        <v>70</v>
      </c>
      <c r="L147" s="323">
        <v>24.528301886792455</v>
      </c>
      <c r="M147" s="324">
        <v>0</v>
      </c>
      <c r="N147" s="322">
        <v>0</v>
      </c>
      <c r="O147" s="325" t="s">
        <v>891</v>
      </c>
      <c r="P147" s="324">
        <v>0</v>
      </c>
      <c r="Q147" s="326">
        <v>0</v>
      </c>
      <c r="R147" s="327" t="s">
        <v>892</v>
      </c>
      <c r="S147" s="317" t="s">
        <v>1008</v>
      </c>
      <c r="T147" s="328">
        <v>1</v>
      </c>
      <c r="U147" s="329">
        <v>61</v>
      </c>
      <c r="V147" s="330">
        <v>8</v>
      </c>
      <c r="W147" s="331" t="s">
        <v>892</v>
      </c>
      <c r="X147" s="332" t="s">
        <v>892</v>
      </c>
      <c r="Y147" s="333">
        <v>0</v>
      </c>
      <c r="Z147" s="333" t="s">
        <v>892</v>
      </c>
      <c r="AA147" s="332" t="s">
        <v>892</v>
      </c>
      <c r="AB147" s="333">
        <v>0</v>
      </c>
      <c r="AC147" s="333"/>
      <c r="AD147" s="334" t="s">
        <v>892</v>
      </c>
      <c r="AE147" s="335" t="s">
        <v>892</v>
      </c>
      <c r="AF147" s="324">
        <v>24</v>
      </c>
      <c r="AG147" s="327">
        <v>44573</v>
      </c>
      <c r="AH147" s="327" t="s">
        <v>892</v>
      </c>
      <c r="AI147" s="327">
        <v>44985</v>
      </c>
      <c r="AJ147" s="327" t="s">
        <v>892</v>
      </c>
      <c r="AK147" s="317"/>
    </row>
    <row r="148" spans="1:37" x14ac:dyDescent="0.3">
      <c r="A148" s="316">
        <v>16978</v>
      </c>
      <c r="B148" s="317" t="s">
        <v>1162</v>
      </c>
      <c r="C148" s="318" t="s">
        <v>264</v>
      </c>
      <c r="D148" s="319">
        <v>0.55000000000000004</v>
      </c>
      <c r="E148" s="317"/>
      <c r="F148" s="317"/>
      <c r="G148" s="317" t="s">
        <v>892</v>
      </c>
      <c r="H148" s="320">
        <v>868</v>
      </c>
      <c r="I148" s="321">
        <v>103003</v>
      </c>
      <c r="J148" s="322">
        <v>0.55000000000000004</v>
      </c>
      <c r="K148" s="320">
        <v>100</v>
      </c>
      <c r="L148" s="323">
        <v>130.13493253373315</v>
      </c>
      <c r="M148" s="324">
        <v>0</v>
      </c>
      <c r="N148" s="322">
        <v>0</v>
      </c>
      <c r="O148" s="325" t="s">
        <v>891</v>
      </c>
      <c r="P148" s="324">
        <v>0</v>
      </c>
      <c r="Q148" s="326">
        <v>0</v>
      </c>
      <c r="R148" s="327" t="s">
        <v>892</v>
      </c>
      <c r="S148" s="317" t="s">
        <v>1008</v>
      </c>
      <c r="T148" s="328">
        <v>1</v>
      </c>
      <c r="U148" s="329">
        <v>61</v>
      </c>
      <c r="V148" s="330">
        <v>8</v>
      </c>
      <c r="W148" s="331" t="s">
        <v>892</v>
      </c>
      <c r="X148" s="332" t="s">
        <v>892</v>
      </c>
      <c r="Y148" s="333">
        <v>0</v>
      </c>
      <c r="Z148" s="333" t="s">
        <v>892</v>
      </c>
      <c r="AA148" s="332" t="s">
        <v>892</v>
      </c>
      <c r="AB148" s="333">
        <v>0</v>
      </c>
      <c r="AC148" s="333"/>
      <c r="AD148" s="334" t="s">
        <v>892</v>
      </c>
      <c r="AE148" s="335" t="s">
        <v>892</v>
      </c>
      <c r="AF148" s="324">
        <v>26</v>
      </c>
      <c r="AG148" s="327">
        <v>44533</v>
      </c>
      <c r="AH148" s="327" t="s">
        <v>892</v>
      </c>
      <c r="AI148" s="327">
        <v>44985</v>
      </c>
      <c r="AJ148" s="327" t="s">
        <v>892</v>
      </c>
      <c r="AK148" s="317"/>
    </row>
    <row r="149" spans="1:37" x14ac:dyDescent="0.3">
      <c r="A149" s="316">
        <v>17115</v>
      </c>
      <c r="B149" s="317" t="s">
        <v>1163</v>
      </c>
      <c r="C149" s="318" t="s">
        <v>268</v>
      </c>
      <c r="D149" s="319">
        <v>0.9</v>
      </c>
      <c r="E149" s="317"/>
      <c r="F149" s="317"/>
      <c r="G149" s="317" t="s">
        <v>892</v>
      </c>
      <c r="H149" s="320">
        <v>0</v>
      </c>
      <c r="I149" s="321">
        <v>103003</v>
      </c>
      <c r="J149" s="322">
        <v>0.9</v>
      </c>
      <c r="K149" s="320">
        <v>4441</v>
      </c>
      <c r="L149" s="323">
        <v>0</v>
      </c>
      <c r="M149" s="324">
        <v>1430.96</v>
      </c>
      <c r="N149" s="322">
        <v>1287.864</v>
      </c>
      <c r="O149" s="325" t="s">
        <v>891</v>
      </c>
      <c r="P149" s="324">
        <v>0</v>
      </c>
      <c r="Q149" s="326">
        <v>0</v>
      </c>
      <c r="R149" s="327" t="s">
        <v>892</v>
      </c>
      <c r="S149" s="317" t="s">
        <v>1164</v>
      </c>
      <c r="T149" s="328">
        <v>1</v>
      </c>
      <c r="U149" s="329">
        <v>79</v>
      </c>
      <c r="V149" s="330">
        <v>1</v>
      </c>
      <c r="W149" s="331" t="s">
        <v>892</v>
      </c>
      <c r="X149" s="332" t="s">
        <v>892</v>
      </c>
      <c r="Y149" s="333">
        <v>0</v>
      </c>
      <c r="Z149" s="333">
        <v>4567</v>
      </c>
      <c r="AA149" s="332">
        <v>2023</v>
      </c>
      <c r="AB149" s="333">
        <v>4000</v>
      </c>
      <c r="AC149" s="333">
        <v>4000</v>
      </c>
      <c r="AD149" s="334" t="s">
        <v>2090</v>
      </c>
      <c r="AE149" s="335">
        <v>45070</v>
      </c>
      <c r="AF149" s="324">
        <v>1810</v>
      </c>
      <c r="AG149" s="327">
        <v>44998</v>
      </c>
      <c r="AH149" s="327" t="s">
        <v>892</v>
      </c>
      <c r="AI149" s="327">
        <v>45036</v>
      </c>
      <c r="AJ149" s="327" t="s">
        <v>892</v>
      </c>
      <c r="AK149" s="317"/>
    </row>
    <row r="150" spans="1:37" x14ac:dyDescent="0.3">
      <c r="A150" s="316">
        <v>17132</v>
      </c>
      <c r="B150" s="317" t="s">
        <v>1165</v>
      </c>
      <c r="C150" s="318" t="s">
        <v>268</v>
      </c>
      <c r="D150" s="319">
        <v>2.0299999999999998</v>
      </c>
      <c r="E150" s="317"/>
      <c r="F150" s="317"/>
      <c r="G150" s="317" t="s">
        <v>892</v>
      </c>
      <c r="H150" s="320">
        <v>1439</v>
      </c>
      <c r="I150" s="321">
        <v>103003</v>
      </c>
      <c r="J150" s="322">
        <v>2.0299999999999998</v>
      </c>
      <c r="K150" s="320">
        <v>799</v>
      </c>
      <c r="L150" s="323">
        <v>17.045723762141673</v>
      </c>
      <c r="M150" s="324">
        <v>0</v>
      </c>
      <c r="N150" s="322">
        <v>0</v>
      </c>
      <c r="O150" s="325" t="s">
        <v>891</v>
      </c>
      <c r="P150" s="324">
        <v>0</v>
      </c>
      <c r="Q150" s="326">
        <v>0</v>
      </c>
      <c r="R150" s="327" t="s">
        <v>892</v>
      </c>
      <c r="S150" s="317" t="s">
        <v>974</v>
      </c>
      <c r="T150" s="328">
        <v>1</v>
      </c>
      <c r="U150" s="329">
        <v>45</v>
      </c>
      <c r="V150" s="330">
        <v>12</v>
      </c>
      <c r="W150" s="331" t="s">
        <v>892</v>
      </c>
      <c r="X150" s="332" t="s">
        <v>892</v>
      </c>
      <c r="Y150" s="333">
        <v>0</v>
      </c>
      <c r="Z150" s="333" t="s">
        <v>892</v>
      </c>
      <c r="AA150" s="332" t="s">
        <v>892</v>
      </c>
      <c r="AB150" s="333">
        <v>0</v>
      </c>
      <c r="AC150" s="333"/>
      <c r="AD150" s="334" t="s">
        <v>892</v>
      </c>
      <c r="AE150" s="335" t="s">
        <v>892</v>
      </c>
      <c r="AF150" s="324">
        <v>338</v>
      </c>
      <c r="AG150" s="327">
        <v>44678</v>
      </c>
      <c r="AH150" s="327" t="s">
        <v>892</v>
      </c>
      <c r="AI150" s="327">
        <v>45107</v>
      </c>
      <c r="AJ150" s="327" t="s">
        <v>892</v>
      </c>
      <c r="AK150" s="317"/>
    </row>
    <row r="151" spans="1:37" x14ac:dyDescent="0.3">
      <c r="A151" s="316">
        <v>17135</v>
      </c>
      <c r="B151" s="317" t="s">
        <v>1166</v>
      </c>
      <c r="C151" s="318" t="s">
        <v>264</v>
      </c>
      <c r="D151" s="319">
        <v>0.17</v>
      </c>
      <c r="E151" s="317"/>
      <c r="F151" s="317"/>
      <c r="G151" s="317" t="s">
        <v>892</v>
      </c>
      <c r="H151" s="320">
        <v>825</v>
      </c>
      <c r="I151" s="321">
        <v>103003</v>
      </c>
      <c r="J151" s="322">
        <v>0.17</v>
      </c>
      <c r="K151" s="320">
        <v>5991</v>
      </c>
      <c r="L151" s="323">
        <v>1.2474861264421695</v>
      </c>
      <c r="M151" s="324">
        <v>5910.96</v>
      </c>
      <c r="N151" s="322">
        <v>1004.8632</v>
      </c>
      <c r="O151" s="325" t="s">
        <v>891</v>
      </c>
      <c r="P151" s="324">
        <v>0</v>
      </c>
      <c r="Q151" s="326">
        <v>0</v>
      </c>
      <c r="R151" s="327" t="s">
        <v>892</v>
      </c>
      <c r="S151" s="317" t="s">
        <v>974</v>
      </c>
      <c r="T151" s="328">
        <v>1</v>
      </c>
      <c r="U151" s="329">
        <v>45</v>
      </c>
      <c r="V151" s="330">
        <v>12</v>
      </c>
      <c r="W151" s="331">
        <v>6978</v>
      </c>
      <c r="X151" s="332">
        <v>2023</v>
      </c>
      <c r="Y151" s="333">
        <v>1200</v>
      </c>
      <c r="Z151" s="333" t="s">
        <v>892</v>
      </c>
      <c r="AA151" s="332" t="s">
        <v>892</v>
      </c>
      <c r="AB151" s="333">
        <v>0</v>
      </c>
      <c r="AC151" s="333"/>
      <c r="AD151" s="334" t="s">
        <v>892</v>
      </c>
      <c r="AE151" s="335" t="s">
        <v>892</v>
      </c>
      <c r="AF151" s="324">
        <v>2646</v>
      </c>
      <c r="AG151" s="327">
        <v>45020</v>
      </c>
      <c r="AH151" s="327" t="s">
        <v>892</v>
      </c>
      <c r="AI151" s="327">
        <v>44998</v>
      </c>
      <c r="AJ151" s="327" t="s">
        <v>892</v>
      </c>
      <c r="AK151" s="317"/>
    </row>
    <row r="152" spans="1:37" x14ac:dyDescent="0.3">
      <c r="A152" s="316">
        <v>17136</v>
      </c>
      <c r="B152" s="317" t="s">
        <v>1167</v>
      </c>
      <c r="C152" s="318" t="s">
        <v>270</v>
      </c>
      <c r="D152" s="319">
        <v>4</v>
      </c>
      <c r="E152" s="317"/>
      <c r="F152" s="317"/>
      <c r="G152" s="317" t="s">
        <v>892</v>
      </c>
      <c r="H152" s="320">
        <v>377</v>
      </c>
      <c r="I152" s="321">
        <v>103003</v>
      </c>
      <c r="J152" s="322">
        <v>4</v>
      </c>
      <c r="K152" s="320">
        <v>673</v>
      </c>
      <c r="L152" s="323">
        <v>5.4972295129775448</v>
      </c>
      <c r="M152" s="324">
        <v>445.96</v>
      </c>
      <c r="N152" s="322">
        <v>1783.84</v>
      </c>
      <c r="O152" s="325" t="s">
        <v>891</v>
      </c>
      <c r="P152" s="324">
        <v>0</v>
      </c>
      <c r="Q152" s="326">
        <v>0</v>
      </c>
      <c r="R152" s="327" t="s">
        <v>892</v>
      </c>
      <c r="S152" s="317" t="s">
        <v>974</v>
      </c>
      <c r="T152" s="328">
        <v>1</v>
      </c>
      <c r="U152" s="329">
        <v>45</v>
      </c>
      <c r="V152" s="330">
        <v>12</v>
      </c>
      <c r="W152" s="331" t="s">
        <v>892</v>
      </c>
      <c r="X152" s="332" t="s">
        <v>892</v>
      </c>
      <c r="Y152" s="333">
        <v>0</v>
      </c>
      <c r="Z152" s="333" t="s">
        <v>892</v>
      </c>
      <c r="AA152" s="332" t="s">
        <v>892</v>
      </c>
      <c r="AB152" s="333">
        <v>0</v>
      </c>
      <c r="AC152" s="333"/>
      <c r="AD152" s="334" t="s">
        <v>892</v>
      </c>
      <c r="AE152" s="335" t="s">
        <v>892</v>
      </c>
      <c r="AF152" s="324">
        <v>274</v>
      </c>
      <c r="AG152" s="327">
        <v>45034</v>
      </c>
      <c r="AH152" s="327" t="s">
        <v>892</v>
      </c>
      <c r="AI152" s="327">
        <v>44998</v>
      </c>
      <c r="AJ152" s="327" t="s">
        <v>892</v>
      </c>
      <c r="AK152" s="317"/>
    </row>
    <row r="153" spans="1:37" x14ac:dyDescent="0.3">
      <c r="A153" s="316">
        <v>17299</v>
      </c>
      <c r="B153" s="317" t="s">
        <v>1168</v>
      </c>
      <c r="C153" s="318" t="s">
        <v>268</v>
      </c>
      <c r="D153" s="319">
        <v>278</v>
      </c>
      <c r="E153" s="317"/>
      <c r="F153" s="317"/>
      <c r="G153" s="317" t="s">
        <v>892</v>
      </c>
      <c r="H153" s="320">
        <v>22</v>
      </c>
      <c r="I153" s="321">
        <v>103003</v>
      </c>
      <c r="J153" s="322">
        <v>278</v>
      </c>
      <c r="K153" s="320">
        <v>21</v>
      </c>
      <c r="L153" s="323">
        <v>12.571428571428571</v>
      </c>
      <c r="M153" s="324">
        <v>0</v>
      </c>
      <c r="N153" s="322">
        <v>0</v>
      </c>
      <c r="O153" s="325" t="s">
        <v>891</v>
      </c>
      <c r="P153" s="324">
        <v>0</v>
      </c>
      <c r="Q153" s="326">
        <v>0</v>
      </c>
      <c r="R153" s="327" t="s">
        <v>892</v>
      </c>
      <c r="S153" s="317" t="s">
        <v>1169</v>
      </c>
      <c r="T153" s="328">
        <v>1</v>
      </c>
      <c r="U153" s="329">
        <v>57</v>
      </c>
      <c r="V153" s="330">
        <v>18</v>
      </c>
      <c r="W153" s="331" t="s">
        <v>892</v>
      </c>
      <c r="X153" s="332" t="s">
        <v>892</v>
      </c>
      <c r="Y153" s="333">
        <v>0</v>
      </c>
      <c r="Z153" s="333" t="s">
        <v>892</v>
      </c>
      <c r="AA153" s="332" t="s">
        <v>892</v>
      </c>
      <c r="AB153" s="333">
        <v>0</v>
      </c>
      <c r="AC153" s="333"/>
      <c r="AD153" s="334" t="s">
        <v>892</v>
      </c>
      <c r="AE153" s="335" t="s">
        <v>892</v>
      </c>
      <c r="AF153" s="324">
        <v>0</v>
      </c>
      <c r="AG153" s="327">
        <v>43622</v>
      </c>
      <c r="AH153" s="327" t="s">
        <v>892</v>
      </c>
      <c r="AI153" s="327">
        <v>44952</v>
      </c>
      <c r="AJ153" s="327" t="s">
        <v>892</v>
      </c>
      <c r="AK153" s="317"/>
    </row>
    <row r="154" spans="1:37" x14ac:dyDescent="0.3">
      <c r="A154" s="316">
        <v>17362</v>
      </c>
      <c r="B154" s="317" t="s">
        <v>1170</v>
      </c>
      <c r="C154" s="318" t="s">
        <v>381</v>
      </c>
      <c r="D154" s="319">
        <v>1.25</v>
      </c>
      <c r="E154" s="317"/>
      <c r="F154" s="317"/>
      <c r="G154" s="317" t="s">
        <v>892</v>
      </c>
      <c r="H154" s="320">
        <v>0</v>
      </c>
      <c r="I154" s="321">
        <v>103003</v>
      </c>
      <c r="J154" s="322">
        <v>1.25</v>
      </c>
      <c r="K154" s="320">
        <v>5952</v>
      </c>
      <c r="L154" s="323">
        <v>0</v>
      </c>
      <c r="M154" s="324">
        <v>6599.96</v>
      </c>
      <c r="N154" s="322">
        <v>8249.9500000000007</v>
      </c>
      <c r="O154" s="325" t="s">
        <v>891</v>
      </c>
      <c r="P154" s="324">
        <v>0</v>
      </c>
      <c r="Q154" s="326">
        <v>0</v>
      </c>
      <c r="R154" s="327" t="s">
        <v>892</v>
      </c>
      <c r="S154" s="317" t="s">
        <v>1171</v>
      </c>
      <c r="T154" s="328">
        <v>1</v>
      </c>
      <c r="U154" s="329">
        <v>57</v>
      </c>
      <c r="V154" s="330">
        <v>15</v>
      </c>
      <c r="W154" s="331">
        <v>6989</v>
      </c>
      <c r="X154" s="332">
        <v>2023</v>
      </c>
      <c r="Y154" s="333">
        <v>1900</v>
      </c>
      <c r="Z154" s="333" t="s">
        <v>892</v>
      </c>
      <c r="AA154" s="332" t="s">
        <v>892</v>
      </c>
      <c r="AB154" s="333">
        <v>0</v>
      </c>
      <c r="AC154" s="333"/>
      <c r="AD154" s="334" t="s">
        <v>892</v>
      </c>
      <c r="AE154" s="335" t="s">
        <v>892</v>
      </c>
      <c r="AF154" s="324">
        <v>2834</v>
      </c>
      <c r="AG154" s="327">
        <v>44967</v>
      </c>
      <c r="AH154" s="327" t="s">
        <v>892</v>
      </c>
      <c r="AI154" s="327">
        <v>44959</v>
      </c>
      <c r="AJ154" s="327" t="s">
        <v>892</v>
      </c>
      <c r="AK154" s="317"/>
    </row>
    <row r="155" spans="1:37" x14ac:dyDescent="0.3">
      <c r="A155" s="316">
        <v>17370</v>
      </c>
      <c r="B155" s="317" t="s">
        <v>1172</v>
      </c>
      <c r="C155" s="318" t="s">
        <v>381</v>
      </c>
      <c r="D155" s="319">
        <v>1.25</v>
      </c>
      <c r="E155" s="317"/>
      <c r="F155" s="317"/>
      <c r="G155" s="317" t="s">
        <v>892</v>
      </c>
      <c r="H155" s="320">
        <v>0</v>
      </c>
      <c r="I155" s="321">
        <v>103003</v>
      </c>
      <c r="J155" s="322">
        <v>1.25</v>
      </c>
      <c r="K155" s="320">
        <v>5645</v>
      </c>
      <c r="L155" s="323">
        <v>0</v>
      </c>
      <c r="M155" s="324">
        <v>5477.96</v>
      </c>
      <c r="N155" s="322">
        <v>6847.45</v>
      </c>
      <c r="O155" s="325" t="s">
        <v>891</v>
      </c>
      <c r="P155" s="324">
        <v>0</v>
      </c>
      <c r="Q155" s="326">
        <v>0</v>
      </c>
      <c r="R155" s="327" t="s">
        <v>892</v>
      </c>
      <c r="S155" s="317" t="s">
        <v>1171</v>
      </c>
      <c r="T155" s="328">
        <v>1</v>
      </c>
      <c r="U155" s="329">
        <v>57</v>
      </c>
      <c r="V155" s="330">
        <v>15</v>
      </c>
      <c r="W155" s="331">
        <v>6989</v>
      </c>
      <c r="X155" s="332">
        <v>2023</v>
      </c>
      <c r="Y155" s="333">
        <v>1900</v>
      </c>
      <c r="Z155" s="333" t="s">
        <v>892</v>
      </c>
      <c r="AA155" s="332" t="s">
        <v>892</v>
      </c>
      <c r="AB155" s="333">
        <v>0</v>
      </c>
      <c r="AC155" s="333"/>
      <c r="AD155" s="334" t="s">
        <v>892</v>
      </c>
      <c r="AE155" s="335" t="s">
        <v>892</v>
      </c>
      <c r="AF155" s="324">
        <v>2460</v>
      </c>
      <c r="AG155" s="327">
        <v>45009</v>
      </c>
      <c r="AH155" s="327" t="s">
        <v>892</v>
      </c>
      <c r="AI155" s="327">
        <v>44959</v>
      </c>
      <c r="AJ155" s="327" t="s">
        <v>892</v>
      </c>
      <c r="AK155" s="317"/>
    </row>
    <row r="156" spans="1:37" x14ac:dyDescent="0.3">
      <c r="A156" s="316">
        <v>17371</v>
      </c>
      <c r="B156" s="317" t="s">
        <v>1173</v>
      </c>
      <c r="C156" s="318" t="s">
        <v>381</v>
      </c>
      <c r="D156" s="319">
        <v>1.35</v>
      </c>
      <c r="E156" s="317"/>
      <c r="F156" s="317"/>
      <c r="G156" s="317" t="s">
        <v>892</v>
      </c>
      <c r="H156" s="320">
        <v>0</v>
      </c>
      <c r="I156" s="321">
        <v>103003</v>
      </c>
      <c r="J156" s="322">
        <v>1.35</v>
      </c>
      <c r="K156" s="320">
        <v>5652</v>
      </c>
      <c r="L156" s="323">
        <v>0</v>
      </c>
      <c r="M156" s="324">
        <v>5192.96</v>
      </c>
      <c r="N156" s="322">
        <v>7010.4960000000001</v>
      </c>
      <c r="O156" s="325" t="s">
        <v>891</v>
      </c>
      <c r="P156" s="324">
        <v>0</v>
      </c>
      <c r="Q156" s="326">
        <v>0</v>
      </c>
      <c r="R156" s="327" t="s">
        <v>892</v>
      </c>
      <c r="S156" s="317" t="s">
        <v>1171</v>
      </c>
      <c r="T156" s="328">
        <v>1</v>
      </c>
      <c r="U156" s="329">
        <v>57</v>
      </c>
      <c r="V156" s="330">
        <v>15</v>
      </c>
      <c r="W156" s="331">
        <v>6989</v>
      </c>
      <c r="X156" s="332">
        <v>2023</v>
      </c>
      <c r="Y156" s="333">
        <v>1900</v>
      </c>
      <c r="Z156" s="333" t="s">
        <v>892</v>
      </c>
      <c r="AA156" s="332" t="s">
        <v>892</v>
      </c>
      <c r="AB156" s="333">
        <v>0</v>
      </c>
      <c r="AC156" s="333"/>
      <c r="AD156" s="334" t="s">
        <v>892</v>
      </c>
      <c r="AE156" s="335" t="s">
        <v>892</v>
      </c>
      <c r="AF156" s="324">
        <v>2364</v>
      </c>
      <c r="AG156" s="327">
        <v>44967</v>
      </c>
      <c r="AH156" s="327" t="s">
        <v>892</v>
      </c>
      <c r="AI156" s="327">
        <v>44959</v>
      </c>
      <c r="AJ156" s="327" t="s">
        <v>892</v>
      </c>
      <c r="AK156" s="317"/>
    </row>
    <row r="157" spans="1:37" x14ac:dyDescent="0.3">
      <c r="A157" s="316">
        <v>17422</v>
      </c>
      <c r="B157" s="317" t="s">
        <v>1174</v>
      </c>
      <c r="C157" s="318" t="s">
        <v>264</v>
      </c>
      <c r="D157" s="319">
        <v>22.48</v>
      </c>
      <c r="E157" s="317"/>
      <c r="F157" s="317"/>
      <c r="G157" s="317" t="s">
        <v>892</v>
      </c>
      <c r="H157" s="320">
        <v>57</v>
      </c>
      <c r="I157" s="321">
        <v>103003</v>
      </c>
      <c r="J157" s="322">
        <v>22.48</v>
      </c>
      <c r="K157" s="320">
        <v>2</v>
      </c>
      <c r="L157" s="323">
        <v>335.29411764705878</v>
      </c>
      <c r="M157" s="324">
        <v>0</v>
      </c>
      <c r="N157" s="322">
        <v>0</v>
      </c>
      <c r="O157" s="325" t="s">
        <v>891</v>
      </c>
      <c r="P157" s="324">
        <v>0</v>
      </c>
      <c r="Q157" s="326">
        <v>0</v>
      </c>
      <c r="R157" s="327" t="s">
        <v>892</v>
      </c>
      <c r="S157" s="317" t="s">
        <v>1045</v>
      </c>
      <c r="T157" s="328">
        <v>1</v>
      </c>
      <c r="U157" s="329">
        <v>61</v>
      </c>
      <c r="V157" s="330">
        <v>11</v>
      </c>
      <c r="W157" s="331" t="s">
        <v>892</v>
      </c>
      <c r="X157" s="332" t="s">
        <v>892</v>
      </c>
      <c r="Y157" s="333">
        <v>0</v>
      </c>
      <c r="Z157" s="333" t="s">
        <v>892</v>
      </c>
      <c r="AA157" s="332" t="s">
        <v>892</v>
      </c>
      <c r="AB157" s="333">
        <v>0</v>
      </c>
      <c r="AC157" s="333"/>
      <c r="AD157" s="334" t="s">
        <v>892</v>
      </c>
      <c r="AE157" s="335" t="s">
        <v>892</v>
      </c>
      <c r="AF157" s="324">
        <v>0</v>
      </c>
      <c r="AG157" s="327">
        <v>45181</v>
      </c>
      <c r="AH157" s="327" t="s">
        <v>892</v>
      </c>
      <c r="AI157" s="327">
        <v>45145</v>
      </c>
      <c r="AJ157" s="327" t="s">
        <v>892</v>
      </c>
      <c r="AK157" s="317"/>
    </row>
    <row r="158" spans="1:37" x14ac:dyDescent="0.3">
      <c r="A158" s="316">
        <v>17426</v>
      </c>
      <c r="B158" s="317" t="s">
        <v>1175</v>
      </c>
      <c r="C158" s="318" t="s">
        <v>264</v>
      </c>
      <c r="D158" s="319">
        <v>64</v>
      </c>
      <c r="E158" s="317"/>
      <c r="F158" s="317"/>
      <c r="G158" s="317" t="s">
        <v>892</v>
      </c>
      <c r="H158" s="320">
        <v>18</v>
      </c>
      <c r="I158" s="321">
        <v>103003</v>
      </c>
      <c r="J158" s="322">
        <v>64</v>
      </c>
      <c r="K158" s="320">
        <v>20</v>
      </c>
      <c r="L158" s="323">
        <v>10.778443113772456</v>
      </c>
      <c r="M158" s="324">
        <v>2.04</v>
      </c>
      <c r="N158" s="322">
        <v>130.56</v>
      </c>
      <c r="O158" s="325" t="s">
        <v>891</v>
      </c>
      <c r="P158" s="324">
        <v>0</v>
      </c>
      <c r="Q158" s="326">
        <v>0</v>
      </c>
      <c r="R158" s="327" t="s">
        <v>892</v>
      </c>
      <c r="S158" s="317" t="s">
        <v>1045</v>
      </c>
      <c r="T158" s="328">
        <v>1</v>
      </c>
      <c r="U158" s="329">
        <v>61</v>
      </c>
      <c r="V158" s="330">
        <v>11</v>
      </c>
      <c r="W158" s="331" t="s">
        <v>892</v>
      </c>
      <c r="X158" s="332" t="s">
        <v>892</v>
      </c>
      <c r="Y158" s="333">
        <v>0</v>
      </c>
      <c r="Z158" s="333" t="s">
        <v>892</v>
      </c>
      <c r="AA158" s="332" t="s">
        <v>892</v>
      </c>
      <c r="AB158" s="333">
        <v>0</v>
      </c>
      <c r="AC158" s="333"/>
      <c r="AD158" s="334" t="s">
        <v>892</v>
      </c>
      <c r="AE158" s="335" t="s">
        <v>892</v>
      </c>
      <c r="AF158" s="324">
        <v>6</v>
      </c>
      <c r="AG158" s="327">
        <v>45208</v>
      </c>
      <c r="AH158" s="327" t="s">
        <v>892</v>
      </c>
      <c r="AI158" s="327">
        <v>45145</v>
      </c>
      <c r="AJ158" s="327" t="s">
        <v>892</v>
      </c>
      <c r="AK158" s="317"/>
    </row>
    <row r="159" spans="1:37" x14ac:dyDescent="0.3">
      <c r="A159" s="316">
        <v>17454</v>
      </c>
      <c r="B159" s="317" t="s">
        <v>1176</v>
      </c>
      <c r="C159" s="318" t="s">
        <v>381</v>
      </c>
      <c r="D159" s="319">
        <v>0.24</v>
      </c>
      <c r="E159" s="317"/>
      <c r="F159" s="317"/>
      <c r="G159" s="317" t="s">
        <v>892</v>
      </c>
      <c r="H159" s="320">
        <v>1451</v>
      </c>
      <c r="I159" s="321">
        <v>103003</v>
      </c>
      <c r="J159" s="322">
        <v>0.24</v>
      </c>
      <c r="K159" s="320">
        <v>5002</v>
      </c>
      <c r="L159" s="323">
        <v>2.2403384439606588</v>
      </c>
      <c r="M159" s="324">
        <v>6321.04</v>
      </c>
      <c r="N159" s="322">
        <v>1517.0496000000001</v>
      </c>
      <c r="O159" s="325" t="s">
        <v>891</v>
      </c>
      <c r="P159" s="324">
        <v>0</v>
      </c>
      <c r="Q159" s="326">
        <v>0</v>
      </c>
      <c r="R159" s="327" t="s">
        <v>892</v>
      </c>
      <c r="S159" s="317" t="s">
        <v>1177</v>
      </c>
      <c r="T159" s="328">
        <v>1</v>
      </c>
      <c r="U159" s="329">
        <v>57</v>
      </c>
      <c r="V159" s="330">
        <v>2</v>
      </c>
      <c r="W159" s="331" t="s">
        <v>892</v>
      </c>
      <c r="X159" s="332" t="s">
        <v>892</v>
      </c>
      <c r="Y159" s="333">
        <v>0</v>
      </c>
      <c r="Z159" s="333" t="s">
        <v>892</v>
      </c>
      <c r="AA159" s="332" t="s">
        <v>892</v>
      </c>
      <c r="AB159" s="333">
        <v>0</v>
      </c>
      <c r="AC159" s="333"/>
      <c r="AD159" s="334" t="s">
        <v>892</v>
      </c>
      <c r="AE159" s="335" t="s">
        <v>892</v>
      </c>
      <c r="AF159" s="324">
        <v>2590</v>
      </c>
      <c r="AG159" s="327">
        <v>44147</v>
      </c>
      <c r="AH159" s="327" t="s">
        <v>892</v>
      </c>
      <c r="AI159" s="327">
        <v>44126</v>
      </c>
      <c r="AJ159" s="327" t="s">
        <v>892</v>
      </c>
      <c r="AK159" s="317"/>
    </row>
    <row r="160" spans="1:37" x14ac:dyDescent="0.3">
      <c r="A160" s="316">
        <v>17562</v>
      </c>
      <c r="B160" s="317" t="s">
        <v>1178</v>
      </c>
      <c r="C160" s="318" t="s">
        <v>264</v>
      </c>
      <c r="D160" s="319">
        <v>6.35</v>
      </c>
      <c r="E160" s="317"/>
      <c r="F160" s="317"/>
      <c r="G160" s="317" t="s">
        <v>892</v>
      </c>
      <c r="H160" s="320">
        <v>443</v>
      </c>
      <c r="I160" s="321">
        <v>103003</v>
      </c>
      <c r="J160" s="322">
        <v>6.35</v>
      </c>
      <c r="K160" s="320">
        <v>40</v>
      </c>
      <c r="L160" s="323">
        <v>133.03303303303301</v>
      </c>
      <c r="M160" s="324">
        <v>0</v>
      </c>
      <c r="N160" s="322">
        <v>0</v>
      </c>
      <c r="O160" s="325" t="s">
        <v>891</v>
      </c>
      <c r="P160" s="324">
        <v>0</v>
      </c>
      <c r="Q160" s="326">
        <v>0</v>
      </c>
      <c r="R160" s="327" t="s">
        <v>892</v>
      </c>
      <c r="S160" s="317" t="s">
        <v>1179</v>
      </c>
      <c r="T160" s="328">
        <v>1</v>
      </c>
      <c r="U160" s="329">
        <v>83</v>
      </c>
      <c r="V160" s="330">
        <v>8</v>
      </c>
      <c r="W160" s="331" t="s">
        <v>892</v>
      </c>
      <c r="X160" s="332" t="s">
        <v>892</v>
      </c>
      <c r="Y160" s="333">
        <v>0</v>
      </c>
      <c r="Z160" s="333" t="s">
        <v>892</v>
      </c>
      <c r="AA160" s="332" t="s">
        <v>892</v>
      </c>
      <c r="AB160" s="333">
        <v>0</v>
      </c>
      <c r="AC160" s="333"/>
      <c r="AD160" s="334" t="s">
        <v>892</v>
      </c>
      <c r="AE160" s="335" t="s">
        <v>892</v>
      </c>
      <c r="AF160" s="324">
        <v>14</v>
      </c>
      <c r="AG160" s="327">
        <v>43280</v>
      </c>
      <c r="AH160" s="327" t="s">
        <v>892</v>
      </c>
      <c r="AI160" s="327">
        <v>44231</v>
      </c>
      <c r="AJ160" s="327" t="s">
        <v>892</v>
      </c>
      <c r="AK160" s="317"/>
    </row>
    <row r="161" spans="1:37" x14ac:dyDescent="0.3">
      <c r="A161" s="316">
        <v>17662</v>
      </c>
      <c r="B161" s="317" t="s">
        <v>1180</v>
      </c>
      <c r="C161" s="318" t="s">
        <v>381</v>
      </c>
      <c r="D161" s="319">
        <v>0.99</v>
      </c>
      <c r="E161" s="317"/>
      <c r="F161" s="317"/>
      <c r="G161" s="317" t="s">
        <v>892</v>
      </c>
      <c r="H161" s="320">
        <v>1410</v>
      </c>
      <c r="I161" s="321">
        <v>103003</v>
      </c>
      <c r="J161" s="322">
        <v>0.99</v>
      </c>
      <c r="K161" s="320">
        <v>10</v>
      </c>
      <c r="L161" s="323">
        <v>1698.7951807228915</v>
      </c>
      <c r="M161" s="324">
        <v>0</v>
      </c>
      <c r="N161" s="322">
        <v>0</v>
      </c>
      <c r="O161" s="325" t="s">
        <v>891</v>
      </c>
      <c r="P161" s="324">
        <v>0</v>
      </c>
      <c r="Q161" s="326">
        <v>0</v>
      </c>
      <c r="R161" s="327" t="s">
        <v>892</v>
      </c>
      <c r="S161" s="317" t="s">
        <v>1038</v>
      </c>
      <c r="T161" s="328">
        <v>1</v>
      </c>
      <c r="U161" s="329">
        <v>83</v>
      </c>
      <c r="V161" s="330">
        <v>2</v>
      </c>
      <c r="W161" s="331" t="s">
        <v>892</v>
      </c>
      <c r="X161" s="332" t="s">
        <v>892</v>
      </c>
      <c r="Y161" s="333">
        <v>0</v>
      </c>
      <c r="Z161" s="333" t="s">
        <v>892</v>
      </c>
      <c r="AA161" s="332" t="s">
        <v>892</v>
      </c>
      <c r="AB161" s="333">
        <v>0</v>
      </c>
      <c r="AC161" s="333"/>
      <c r="AD161" s="334" t="s">
        <v>892</v>
      </c>
      <c r="AE161" s="335" t="s">
        <v>892</v>
      </c>
      <c r="AF161" s="324">
        <v>4</v>
      </c>
      <c r="AG161" s="327">
        <v>43826</v>
      </c>
      <c r="AH161" s="327" t="s">
        <v>892</v>
      </c>
      <c r="AI161" s="327">
        <v>44349</v>
      </c>
      <c r="AJ161" s="327" t="s">
        <v>892</v>
      </c>
      <c r="AK161" s="317"/>
    </row>
    <row r="162" spans="1:37" x14ac:dyDescent="0.3">
      <c r="A162" s="316">
        <v>17663</v>
      </c>
      <c r="B162" s="317" t="s">
        <v>380</v>
      </c>
      <c r="C162" s="318" t="s">
        <v>381</v>
      </c>
      <c r="D162" s="319">
        <v>0.99</v>
      </c>
      <c r="E162" s="317"/>
      <c r="F162" s="317"/>
      <c r="G162" s="317" t="s">
        <v>892</v>
      </c>
      <c r="H162" s="320">
        <v>190</v>
      </c>
      <c r="I162" s="321">
        <v>103003</v>
      </c>
      <c r="J162" s="322">
        <v>0.99</v>
      </c>
      <c r="K162" s="320"/>
      <c r="L162" s="323">
        <v>0</v>
      </c>
      <c r="M162" s="324">
        <v>0</v>
      </c>
      <c r="N162" s="322">
        <v>0</v>
      </c>
      <c r="O162" s="325" t="s">
        <v>891</v>
      </c>
      <c r="P162" s="324">
        <v>0</v>
      </c>
      <c r="Q162" s="326">
        <v>0</v>
      </c>
      <c r="R162" s="327" t="s">
        <v>892</v>
      </c>
      <c r="S162" s="317" t="s">
        <v>1038</v>
      </c>
      <c r="T162" s="328">
        <v>1</v>
      </c>
      <c r="U162" s="329">
        <v>83</v>
      </c>
      <c r="V162" s="330">
        <v>2</v>
      </c>
      <c r="W162" s="331" t="s">
        <v>892</v>
      </c>
      <c r="X162" s="332" t="s">
        <v>892</v>
      </c>
      <c r="Y162" s="333">
        <v>0</v>
      </c>
      <c r="Z162" s="333" t="s">
        <v>892</v>
      </c>
      <c r="AA162" s="332" t="s">
        <v>892</v>
      </c>
      <c r="AB162" s="333">
        <v>0</v>
      </c>
      <c r="AC162" s="333"/>
      <c r="AD162" s="334" t="s">
        <v>892</v>
      </c>
      <c r="AE162" s="335" t="s">
        <v>892</v>
      </c>
      <c r="AF162" s="324">
        <v>0</v>
      </c>
      <c r="AG162" s="327">
        <v>44067</v>
      </c>
      <c r="AH162" s="327" t="s">
        <v>892</v>
      </c>
      <c r="AI162" s="327">
        <v>44040</v>
      </c>
      <c r="AJ162" s="327" t="s">
        <v>892</v>
      </c>
      <c r="AK162" s="317"/>
    </row>
    <row r="163" spans="1:37" x14ac:dyDescent="0.3">
      <c r="A163" s="316">
        <v>17696</v>
      </c>
      <c r="B163" s="317" t="s">
        <v>1181</v>
      </c>
      <c r="C163" s="318" t="s">
        <v>381</v>
      </c>
      <c r="D163" s="319">
        <v>2.4</v>
      </c>
      <c r="E163" s="317"/>
      <c r="F163" s="317"/>
      <c r="G163" s="317" t="s">
        <v>892</v>
      </c>
      <c r="H163" s="320">
        <v>0</v>
      </c>
      <c r="I163" s="321">
        <v>103003</v>
      </c>
      <c r="J163" s="322">
        <v>2.4</v>
      </c>
      <c r="K163" s="320">
        <v>29</v>
      </c>
      <c r="L163" s="323">
        <v>0</v>
      </c>
      <c r="M163" s="324">
        <v>29.04</v>
      </c>
      <c r="N163" s="322">
        <v>69.695999999999998</v>
      </c>
      <c r="O163" s="325" t="s">
        <v>891</v>
      </c>
      <c r="P163" s="324">
        <v>0</v>
      </c>
      <c r="Q163" s="326">
        <v>0</v>
      </c>
      <c r="R163" s="327" t="s">
        <v>892</v>
      </c>
      <c r="S163" s="317" t="s">
        <v>1038</v>
      </c>
      <c r="T163" s="328">
        <v>1</v>
      </c>
      <c r="U163" s="329">
        <v>83</v>
      </c>
      <c r="V163" s="330">
        <v>2</v>
      </c>
      <c r="W163" s="331" t="s">
        <v>892</v>
      </c>
      <c r="X163" s="332" t="s">
        <v>892</v>
      </c>
      <c r="Y163" s="333">
        <v>0</v>
      </c>
      <c r="Z163" s="333" t="s">
        <v>892</v>
      </c>
      <c r="AA163" s="332" t="s">
        <v>892</v>
      </c>
      <c r="AB163" s="333">
        <v>0</v>
      </c>
      <c r="AC163" s="333"/>
      <c r="AD163" s="334" t="s">
        <v>892</v>
      </c>
      <c r="AE163" s="335" t="s">
        <v>892</v>
      </c>
      <c r="AF163" s="324">
        <v>10</v>
      </c>
      <c r="AG163" s="327">
        <v>44743</v>
      </c>
      <c r="AH163" s="327" t="s">
        <v>892</v>
      </c>
      <c r="AI163" s="327">
        <v>44922</v>
      </c>
      <c r="AJ163" s="327" t="s">
        <v>892</v>
      </c>
      <c r="AK163" s="317"/>
    </row>
    <row r="164" spans="1:37" x14ac:dyDescent="0.3">
      <c r="A164" s="316">
        <v>17698</v>
      </c>
      <c r="B164" s="317" t="s">
        <v>1182</v>
      </c>
      <c r="C164" s="318" t="s">
        <v>381</v>
      </c>
      <c r="D164" s="319">
        <v>2.5</v>
      </c>
      <c r="E164" s="317"/>
      <c r="F164" s="317"/>
      <c r="G164" s="317" t="s">
        <v>892</v>
      </c>
      <c r="H164" s="320">
        <v>546</v>
      </c>
      <c r="I164" s="321">
        <v>103003</v>
      </c>
      <c r="J164" s="322">
        <v>2.5</v>
      </c>
      <c r="K164" s="320">
        <v>301</v>
      </c>
      <c r="L164" s="323">
        <v>21.555467824713777</v>
      </c>
      <c r="M164" s="324">
        <v>0</v>
      </c>
      <c r="N164" s="322">
        <v>0</v>
      </c>
      <c r="O164" s="325" t="s">
        <v>891</v>
      </c>
      <c r="P164" s="324">
        <v>0</v>
      </c>
      <c r="Q164" s="326">
        <v>0</v>
      </c>
      <c r="R164" s="327" t="s">
        <v>892</v>
      </c>
      <c r="S164" s="317" t="s">
        <v>1038</v>
      </c>
      <c r="T164" s="328">
        <v>1</v>
      </c>
      <c r="U164" s="329">
        <v>83</v>
      </c>
      <c r="V164" s="330">
        <v>2</v>
      </c>
      <c r="W164" s="331" t="s">
        <v>892</v>
      </c>
      <c r="X164" s="332" t="s">
        <v>892</v>
      </c>
      <c r="Y164" s="333">
        <v>0</v>
      </c>
      <c r="Z164" s="333" t="s">
        <v>892</v>
      </c>
      <c r="AA164" s="332" t="s">
        <v>892</v>
      </c>
      <c r="AB164" s="333">
        <v>0</v>
      </c>
      <c r="AC164" s="333"/>
      <c r="AD164" s="334" t="s">
        <v>892</v>
      </c>
      <c r="AE164" s="335" t="s">
        <v>892</v>
      </c>
      <c r="AF164" s="324">
        <v>102</v>
      </c>
      <c r="AG164" s="327">
        <v>45201</v>
      </c>
      <c r="AH164" s="327" t="s">
        <v>892</v>
      </c>
      <c r="AI164" s="327">
        <v>45189</v>
      </c>
      <c r="AJ164" s="327" t="s">
        <v>892</v>
      </c>
      <c r="AK164" s="317"/>
    </row>
    <row r="165" spans="1:37" x14ac:dyDescent="0.3">
      <c r="A165" s="316">
        <v>17704</v>
      </c>
      <c r="B165" s="317" t="s">
        <v>1183</v>
      </c>
      <c r="C165" s="318" t="s">
        <v>264</v>
      </c>
      <c r="D165" s="319">
        <v>23.75</v>
      </c>
      <c r="E165" s="317"/>
      <c r="F165" s="317"/>
      <c r="G165" s="317" t="s">
        <v>892</v>
      </c>
      <c r="H165" s="320">
        <v>197</v>
      </c>
      <c r="I165" s="321">
        <v>103003</v>
      </c>
      <c r="J165" s="322">
        <v>23.75</v>
      </c>
      <c r="K165" s="320">
        <v>108</v>
      </c>
      <c r="L165" s="323">
        <v>15.861513687600645</v>
      </c>
      <c r="M165" s="324">
        <v>0</v>
      </c>
      <c r="N165" s="322">
        <v>0</v>
      </c>
      <c r="O165" s="325" t="s">
        <v>891</v>
      </c>
      <c r="P165" s="324">
        <v>0</v>
      </c>
      <c r="Q165" s="326">
        <v>0</v>
      </c>
      <c r="R165" s="327" t="s">
        <v>892</v>
      </c>
      <c r="S165" s="317" t="s">
        <v>1063</v>
      </c>
      <c r="T165" s="328">
        <v>1</v>
      </c>
      <c r="U165" s="329">
        <v>51</v>
      </c>
      <c r="V165" s="330">
        <v>12</v>
      </c>
      <c r="W165" s="331" t="s">
        <v>892</v>
      </c>
      <c r="X165" s="332" t="s">
        <v>892</v>
      </c>
      <c r="Y165" s="333">
        <v>0</v>
      </c>
      <c r="Z165" s="333" t="s">
        <v>892</v>
      </c>
      <c r="AA165" s="332" t="s">
        <v>892</v>
      </c>
      <c r="AB165" s="333">
        <v>0</v>
      </c>
      <c r="AC165" s="333"/>
      <c r="AD165" s="334" t="s">
        <v>892</v>
      </c>
      <c r="AE165" s="335" t="s">
        <v>892</v>
      </c>
      <c r="AF165" s="324">
        <v>50</v>
      </c>
      <c r="AG165" s="327">
        <v>45195</v>
      </c>
      <c r="AH165" s="327" t="s">
        <v>892</v>
      </c>
      <c r="AI165" s="327">
        <v>45202</v>
      </c>
      <c r="AJ165" s="327" t="s">
        <v>892</v>
      </c>
      <c r="AK165" s="317"/>
    </row>
    <row r="166" spans="1:37" x14ac:dyDescent="0.3">
      <c r="A166" s="316">
        <v>17946</v>
      </c>
      <c r="B166" s="317" t="s">
        <v>1184</v>
      </c>
      <c r="C166" s="318" t="s">
        <v>264</v>
      </c>
      <c r="D166" s="319">
        <v>5.29</v>
      </c>
      <c r="E166" s="317"/>
      <c r="F166" s="317"/>
      <c r="G166" s="317" t="s">
        <v>892</v>
      </c>
      <c r="H166" s="320">
        <v>2316</v>
      </c>
      <c r="I166" s="321">
        <v>103003</v>
      </c>
      <c r="J166" s="322">
        <v>5.29</v>
      </c>
      <c r="K166" s="320">
        <v>20</v>
      </c>
      <c r="L166" s="323">
        <v>1386.8263473053892</v>
      </c>
      <c r="M166" s="324">
        <v>0</v>
      </c>
      <c r="N166" s="322">
        <v>0</v>
      </c>
      <c r="O166" s="325" t="s">
        <v>891</v>
      </c>
      <c r="P166" s="324">
        <v>0</v>
      </c>
      <c r="Q166" s="326">
        <v>0</v>
      </c>
      <c r="R166" s="327" t="s">
        <v>892</v>
      </c>
      <c r="S166" s="317" t="s">
        <v>933</v>
      </c>
      <c r="T166" s="328">
        <v>1</v>
      </c>
      <c r="U166" s="329">
        <v>70</v>
      </c>
      <c r="V166" s="330">
        <v>17</v>
      </c>
      <c r="W166" s="331" t="s">
        <v>892</v>
      </c>
      <c r="X166" s="332" t="s">
        <v>892</v>
      </c>
      <c r="Y166" s="333">
        <v>0</v>
      </c>
      <c r="Z166" s="333" t="s">
        <v>892</v>
      </c>
      <c r="AA166" s="332" t="s">
        <v>892</v>
      </c>
      <c r="AB166" s="333">
        <v>0</v>
      </c>
      <c r="AC166" s="333"/>
      <c r="AD166" s="334" t="s">
        <v>892</v>
      </c>
      <c r="AE166" s="335" t="s">
        <v>892</v>
      </c>
      <c r="AF166" s="324">
        <v>6</v>
      </c>
      <c r="AG166" s="327">
        <v>43105</v>
      </c>
      <c r="AH166" s="327" t="s">
        <v>892</v>
      </c>
      <c r="AI166" s="327">
        <v>43045</v>
      </c>
      <c r="AJ166" s="327" t="s">
        <v>892</v>
      </c>
      <c r="AK166" s="317"/>
    </row>
    <row r="167" spans="1:37" x14ac:dyDescent="0.3">
      <c r="A167" s="316">
        <v>18337</v>
      </c>
      <c r="B167" s="317" t="s">
        <v>1185</v>
      </c>
      <c r="C167" s="318" t="s">
        <v>321</v>
      </c>
      <c r="D167" s="319">
        <v>28.66</v>
      </c>
      <c r="E167" s="317"/>
      <c r="F167" s="317"/>
      <c r="G167" s="317" t="s">
        <v>892</v>
      </c>
      <c r="H167" s="320">
        <v>22</v>
      </c>
      <c r="I167" s="321">
        <v>103003</v>
      </c>
      <c r="J167" s="322">
        <v>28.66</v>
      </c>
      <c r="K167" s="320">
        <v>1</v>
      </c>
      <c r="L167" s="323">
        <v>275</v>
      </c>
      <c r="M167" s="324">
        <v>0</v>
      </c>
      <c r="N167" s="322">
        <v>0</v>
      </c>
      <c r="O167" s="325" t="s">
        <v>891</v>
      </c>
      <c r="P167" s="324">
        <v>0</v>
      </c>
      <c r="Q167" s="326">
        <v>0</v>
      </c>
      <c r="R167" s="327" t="s">
        <v>892</v>
      </c>
      <c r="S167" s="317" t="s">
        <v>1033</v>
      </c>
      <c r="T167" s="328">
        <v>1</v>
      </c>
      <c r="U167" s="329">
        <v>67</v>
      </c>
      <c r="V167" s="330">
        <v>6</v>
      </c>
      <c r="W167" s="331" t="s">
        <v>892</v>
      </c>
      <c r="X167" s="332" t="s">
        <v>892</v>
      </c>
      <c r="Y167" s="333">
        <v>0</v>
      </c>
      <c r="Z167" s="333" t="s">
        <v>892</v>
      </c>
      <c r="AA167" s="332" t="s">
        <v>892</v>
      </c>
      <c r="AB167" s="333">
        <v>0</v>
      </c>
      <c r="AC167" s="333"/>
      <c r="AD167" s="334" t="s">
        <v>892</v>
      </c>
      <c r="AE167" s="335" t="s">
        <v>892</v>
      </c>
      <c r="AF167" s="324">
        <v>0</v>
      </c>
      <c r="AG167" s="327">
        <v>43571</v>
      </c>
      <c r="AH167" s="327" t="s">
        <v>892</v>
      </c>
      <c r="AI167" s="327">
        <v>44547</v>
      </c>
      <c r="AJ167" s="327" t="s">
        <v>892</v>
      </c>
      <c r="AK167" s="317"/>
    </row>
    <row r="168" spans="1:37" x14ac:dyDescent="0.3">
      <c r="A168" s="316">
        <v>18346</v>
      </c>
      <c r="B168" s="317" t="s">
        <v>1186</v>
      </c>
      <c r="C168" s="318" t="s">
        <v>321</v>
      </c>
      <c r="D168" s="319">
        <v>14.87</v>
      </c>
      <c r="E168" s="317"/>
      <c r="F168" s="317"/>
      <c r="G168" s="317" t="s">
        <v>892</v>
      </c>
      <c r="H168" s="320">
        <v>250</v>
      </c>
      <c r="I168" s="321">
        <v>103003</v>
      </c>
      <c r="J168" s="322">
        <v>14.87</v>
      </c>
      <c r="K168" s="320">
        <v>8</v>
      </c>
      <c r="L168" s="323">
        <v>373.1343283582089</v>
      </c>
      <c r="M168" s="324">
        <v>0</v>
      </c>
      <c r="N168" s="322">
        <v>0</v>
      </c>
      <c r="O168" s="325" t="s">
        <v>891</v>
      </c>
      <c r="P168" s="324">
        <v>0</v>
      </c>
      <c r="Q168" s="326">
        <v>0</v>
      </c>
      <c r="R168" s="327" t="s">
        <v>892</v>
      </c>
      <c r="S168" s="317" t="s">
        <v>1033</v>
      </c>
      <c r="T168" s="328">
        <v>1</v>
      </c>
      <c r="U168" s="329">
        <v>67</v>
      </c>
      <c r="V168" s="330">
        <v>6</v>
      </c>
      <c r="W168" s="331" t="s">
        <v>892</v>
      </c>
      <c r="X168" s="332" t="s">
        <v>892</v>
      </c>
      <c r="Y168" s="333">
        <v>0</v>
      </c>
      <c r="Z168" s="333" t="s">
        <v>892</v>
      </c>
      <c r="AA168" s="332" t="s">
        <v>892</v>
      </c>
      <c r="AB168" s="333">
        <v>0</v>
      </c>
      <c r="AC168" s="333"/>
      <c r="AD168" s="334" t="s">
        <v>892</v>
      </c>
      <c r="AE168" s="335" t="s">
        <v>892</v>
      </c>
      <c r="AF168" s="324">
        <v>2</v>
      </c>
      <c r="AG168" s="327">
        <v>43853</v>
      </c>
      <c r="AH168" s="327" t="s">
        <v>892</v>
      </c>
      <c r="AI168" s="327">
        <v>44922</v>
      </c>
      <c r="AJ168" s="327" t="s">
        <v>892</v>
      </c>
      <c r="AK168" s="317"/>
    </row>
    <row r="169" spans="1:37" x14ac:dyDescent="0.3">
      <c r="A169" s="316">
        <v>18353</v>
      </c>
      <c r="B169" s="317" t="s">
        <v>1187</v>
      </c>
      <c r="C169" s="318" t="s">
        <v>321</v>
      </c>
      <c r="D169" s="319">
        <v>11</v>
      </c>
      <c r="E169" s="317"/>
      <c r="F169" s="317"/>
      <c r="G169" s="317" t="s">
        <v>892</v>
      </c>
      <c r="H169" s="320">
        <v>999</v>
      </c>
      <c r="I169" s="321">
        <v>103003</v>
      </c>
      <c r="J169" s="322">
        <v>11</v>
      </c>
      <c r="K169" s="320">
        <v>100</v>
      </c>
      <c r="L169" s="323">
        <v>59.928014397120577</v>
      </c>
      <c r="M169" s="324">
        <v>0</v>
      </c>
      <c r="N169" s="322">
        <v>0</v>
      </c>
      <c r="O169" s="325" t="s">
        <v>891</v>
      </c>
      <c r="P169" s="324">
        <v>0</v>
      </c>
      <c r="Q169" s="326">
        <v>0</v>
      </c>
      <c r="R169" s="327" t="s">
        <v>892</v>
      </c>
      <c r="S169" s="317" t="s">
        <v>1033</v>
      </c>
      <c r="T169" s="328">
        <v>1</v>
      </c>
      <c r="U169" s="329">
        <v>67</v>
      </c>
      <c r="V169" s="330">
        <v>6</v>
      </c>
      <c r="W169" s="331" t="s">
        <v>892</v>
      </c>
      <c r="X169" s="332" t="s">
        <v>892</v>
      </c>
      <c r="Y169" s="333">
        <v>0</v>
      </c>
      <c r="Z169" s="333" t="s">
        <v>892</v>
      </c>
      <c r="AA169" s="332" t="s">
        <v>892</v>
      </c>
      <c r="AB169" s="333">
        <v>0</v>
      </c>
      <c r="AC169" s="333"/>
      <c r="AD169" s="334" t="s">
        <v>892</v>
      </c>
      <c r="AE169" s="335" t="s">
        <v>892</v>
      </c>
      <c r="AF169" s="324">
        <v>66</v>
      </c>
      <c r="AG169" s="327">
        <v>45201</v>
      </c>
      <c r="AH169" s="327" t="s">
        <v>892</v>
      </c>
      <c r="AI169" s="327">
        <v>45189</v>
      </c>
      <c r="AJ169" s="327" t="s">
        <v>892</v>
      </c>
      <c r="AK169" s="317"/>
    </row>
    <row r="170" spans="1:37" x14ac:dyDescent="0.3">
      <c r="A170" s="316">
        <v>18357</v>
      </c>
      <c r="B170" s="317" t="s">
        <v>1188</v>
      </c>
      <c r="C170" s="318" t="s">
        <v>321</v>
      </c>
      <c r="D170" s="319">
        <v>10.6</v>
      </c>
      <c r="E170" s="317"/>
      <c r="F170" s="317"/>
      <c r="G170" s="317" t="s">
        <v>892</v>
      </c>
      <c r="H170" s="320">
        <v>1098</v>
      </c>
      <c r="I170" s="321">
        <v>103003</v>
      </c>
      <c r="J170" s="322">
        <v>10.6</v>
      </c>
      <c r="K170" s="320">
        <v>127</v>
      </c>
      <c r="L170" s="323">
        <v>58.311205523101435</v>
      </c>
      <c r="M170" s="324">
        <v>0</v>
      </c>
      <c r="N170" s="322">
        <v>0</v>
      </c>
      <c r="O170" s="325" t="s">
        <v>891</v>
      </c>
      <c r="P170" s="324">
        <v>0</v>
      </c>
      <c r="Q170" s="326">
        <v>0</v>
      </c>
      <c r="R170" s="327" t="s">
        <v>892</v>
      </c>
      <c r="S170" s="317" t="s">
        <v>1033</v>
      </c>
      <c r="T170" s="328">
        <v>1</v>
      </c>
      <c r="U170" s="329">
        <v>67</v>
      </c>
      <c r="V170" s="330">
        <v>6</v>
      </c>
      <c r="W170" s="331" t="s">
        <v>892</v>
      </c>
      <c r="X170" s="332" t="s">
        <v>892</v>
      </c>
      <c r="Y170" s="333">
        <v>0</v>
      </c>
      <c r="Z170" s="333" t="s">
        <v>892</v>
      </c>
      <c r="AA170" s="332" t="s">
        <v>892</v>
      </c>
      <c r="AB170" s="333">
        <v>0</v>
      </c>
      <c r="AC170" s="333"/>
      <c r="AD170" s="334" t="s">
        <v>892</v>
      </c>
      <c r="AE170" s="335" t="s">
        <v>892</v>
      </c>
      <c r="AF170" s="324">
        <v>76</v>
      </c>
      <c r="AG170" s="327">
        <v>45201</v>
      </c>
      <c r="AH170" s="327" t="s">
        <v>892</v>
      </c>
      <c r="AI170" s="327">
        <v>45189</v>
      </c>
      <c r="AJ170" s="327" t="s">
        <v>892</v>
      </c>
      <c r="AK170" s="317"/>
    </row>
    <row r="171" spans="1:37" x14ac:dyDescent="0.3">
      <c r="A171" s="316">
        <v>18358</v>
      </c>
      <c r="B171" s="317" t="s">
        <v>1189</v>
      </c>
      <c r="C171" s="318" t="s">
        <v>321</v>
      </c>
      <c r="D171" s="319">
        <v>11.8</v>
      </c>
      <c r="E171" s="317"/>
      <c r="F171" s="317"/>
      <c r="G171" s="317" t="s">
        <v>892</v>
      </c>
      <c r="H171" s="320">
        <v>189</v>
      </c>
      <c r="I171" s="321">
        <v>103003</v>
      </c>
      <c r="J171" s="322">
        <v>11.8</v>
      </c>
      <c r="K171" s="320">
        <v>137</v>
      </c>
      <c r="L171" s="323">
        <v>13.917525773195877</v>
      </c>
      <c r="M171" s="324">
        <v>0</v>
      </c>
      <c r="N171" s="322">
        <v>0</v>
      </c>
      <c r="O171" s="325" t="s">
        <v>891</v>
      </c>
      <c r="P171" s="324">
        <v>0</v>
      </c>
      <c r="Q171" s="326">
        <v>0</v>
      </c>
      <c r="R171" s="327" t="s">
        <v>892</v>
      </c>
      <c r="S171" s="317" t="s">
        <v>1033</v>
      </c>
      <c r="T171" s="328">
        <v>1</v>
      </c>
      <c r="U171" s="329">
        <v>67</v>
      </c>
      <c r="V171" s="330">
        <v>6</v>
      </c>
      <c r="W171" s="331" t="s">
        <v>892</v>
      </c>
      <c r="X171" s="332" t="s">
        <v>892</v>
      </c>
      <c r="Y171" s="333">
        <v>0</v>
      </c>
      <c r="Z171" s="333" t="s">
        <v>892</v>
      </c>
      <c r="AA171" s="332" t="s">
        <v>892</v>
      </c>
      <c r="AB171" s="333">
        <v>0</v>
      </c>
      <c r="AC171" s="333"/>
      <c r="AD171" s="334" t="s">
        <v>892</v>
      </c>
      <c r="AE171" s="335" t="s">
        <v>892</v>
      </c>
      <c r="AF171" s="324">
        <v>54</v>
      </c>
      <c r="AG171" s="327">
        <v>45201</v>
      </c>
      <c r="AH171" s="327" t="s">
        <v>892</v>
      </c>
      <c r="AI171" s="327">
        <v>45189</v>
      </c>
      <c r="AJ171" s="327" t="s">
        <v>892</v>
      </c>
      <c r="AK171" s="317"/>
    </row>
    <row r="172" spans="1:37" x14ac:dyDescent="0.3">
      <c r="A172" s="316">
        <v>19842</v>
      </c>
      <c r="B172" s="317" t="s">
        <v>1190</v>
      </c>
      <c r="C172" s="318" t="s">
        <v>264</v>
      </c>
      <c r="D172" s="319">
        <v>0.44</v>
      </c>
      <c r="E172" s="317"/>
      <c r="F172" s="317"/>
      <c r="G172" s="317" t="s">
        <v>892</v>
      </c>
      <c r="H172" s="320">
        <v>0</v>
      </c>
      <c r="I172" s="321">
        <v>103003</v>
      </c>
      <c r="J172" s="322">
        <v>0.44791999999999998</v>
      </c>
      <c r="K172" s="320">
        <v>8755</v>
      </c>
      <c r="L172" s="323">
        <v>0</v>
      </c>
      <c r="M172" s="324">
        <v>6775.04</v>
      </c>
      <c r="N172" s="322">
        <v>2981.0176000000001</v>
      </c>
      <c r="O172" s="325" t="s">
        <v>891</v>
      </c>
      <c r="P172" s="324">
        <v>0</v>
      </c>
      <c r="Q172" s="326">
        <v>0</v>
      </c>
      <c r="R172" s="327" t="s">
        <v>892</v>
      </c>
      <c r="S172" s="317" t="s">
        <v>1191</v>
      </c>
      <c r="T172" s="328">
        <v>1</v>
      </c>
      <c r="U172" s="329">
        <v>62</v>
      </c>
      <c r="V172" s="330">
        <v>12</v>
      </c>
      <c r="W172" s="331">
        <v>8985</v>
      </c>
      <c r="X172" s="332">
        <v>2023</v>
      </c>
      <c r="Y172" s="333">
        <v>2800</v>
      </c>
      <c r="Z172" s="333" t="s">
        <v>892</v>
      </c>
      <c r="AA172" s="332" t="s">
        <v>892</v>
      </c>
      <c r="AB172" s="333">
        <v>0</v>
      </c>
      <c r="AC172" s="333"/>
      <c r="AD172" s="334" t="s">
        <v>892</v>
      </c>
      <c r="AE172" s="335" t="s">
        <v>892</v>
      </c>
      <c r="AF172" s="324">
        <v>3192</v>
      </c>
      <c r="AG172" s="327">
        <v>44606</v>
      </c>
      <c r="AH172" s="327" t="s">
        <v>892</v>
      </c>
      <c r="AI172" s="327">
        <v>44582</v>
      </c>
      <c r="AJ172" s="327" t="s">
        <v>892</v>
      </c>
      <c r="AK172" s="317"/>
    </row>
    <row r="173" spans="1:37" x14ac:dyDescent="0.3">
      <c r="A173" s="316">
        <v>19871</v>
      </c>
      <c r="B173" s="317" t="s">
        <v>1192</v>
      </c>
      <c r="C173" s="318" t="s">
        <v>264</v>
      </c>
      <c r="D173" s="319">
        <v>4.17</v>
      </c>
      <c r="E173" s="317"/>
      <c r="F173" s="317"/>
      <c r="G173" s="317" t="s">
        <v>892</v>
      </c>
      <c r="H173" s="320">
        <v>95</v>
      </c>
      <c r="I173" s="321">
        <v>103003</v>
      </c>
      <c r="J173" s="322">
        <v>4.17</v>
      </c>
      <c r="K173" s="320">
        <v>38</v>
      </c>
      <c r="L173" s="323">
        <v>29.968454258675077</v>
      </c>
      <c r="M173" s="324">
        <v>0</v>
      </c>
      <c r="N173" s="322">
        <v>0</v>
      </c>
      <c r="O173" s="325" t="s">
        <v>891</v>
      </c>
      <c r="P173" s="324">
        <v>0</v>
      </c>
      <c r="Q173" s="326">
        <v>0</v>
      </c>
      <c r="R173" s="327" t="s">
        <v>892</v>
      </c>
      <c r="S173" s="317" t="s">
        <v>1193</v>
      </c>
      <c r="T173" s="328">
        <v>1</v>
      </c>
      <c r="U173" s="329">
        <v>70</v>
      </c>
      <c r="V173" s="330">
        <v>31</v>
      </c>
      <c r="W173" s="331" t="s">
        <v>892</v>
      </c>
      <c r="X173" s="332" t="s">
        <v>892</v>
      </c>
      <c r="Y173" s="333">
        <v>0</v>
      </c>
      <c r="Z173" s="333" t="s">
        <v>892</v>
      </c>
      <c r="AA173" s="332" t="s">
        <v>892</v>
      </c>
      <c r="AB173" s="333">
        <v>0</v>
      </c>
      <c r="AC173" s="333"/>
      <c r="AD173" s="334" t="s">
        <v>892</v>
      </c>
      <c r="AE173" s="335" t="s">
        <v>892</v>
      </c>
      <c r="AF173" s="324">
        <v>12</v>
      </c>
      <c r="AG173" s="327">
        <v>44375</v>
      </c>
      <c r="AH173" s="327" t="s">
        <v>892</v>
      </c>
      <c r="AI173" s="327">
        <v>44890</v>
      </c>
      <c r="AJ173" s="327" t="s">
        <v>892</v>
      </c>
      <c r="AK173" s="317"/>
    </row>
    <row r="174" spans="1:37" x14ac:dyDescent="0.3">
      <c r="A174" s="316">
        <v>19882</v>
      </c>
      <c r="B174" s="317" t="s">
        <v>1194</v>
      </c>
      <c r="C174" s="318" t="s">
        <v>264</v>
      </c>
      <c r="D174" s="319">
        <v>3.98</v>
      </c>
      <c r="E174" s="317"/>
      <c r="F174" s="317"/>
      <c r="G174" s="317" t="s">
        <v>892</v>
      </c>
      <c r="H174" s="320">
        <v>224</v>
      </c>
      <c r="I174" s="321">
        <v>103003</v>
      </c>
      <c r="J174" s="322">
        <v>3.9693100000000001</v>
      </c>
      <c r="K174" s="320">
        <v>34</v>
      </c>
      <c r="L174" s="323">
        <v>79.15194346289752</v>
      </c>
      <c r="M174" s="324">
        <v>0</v>
      </c>
      <c r="N174" s="322">
        <v>0</v>
      </c>
      <c r="O174" s="325" t="s">
        <v>891</v>
      </c>
      <c r="P174" s="324">
        <v>0</v>
      </c>
      <c r="Q174" s="326">
        <v>0</v>
      </c>
      <c r="R174" s="327" t="s">
        <v>892</v>
      </c>
      <c r="S174" s="317" t="s">
        <v>1193</v>
      </c>
      <c r="T174" s="328">
        <v>1</v>
      </c>
      <c r="U174" s="329">
        <v>70</v>
      </c>
      <c r="V174" s="330">
        <v>31</v>
      </c>
      <c r="W174" s="331" t="s">
        <v>892</v>
      </c>
      <c r="X174" s="332" t="s">
        <v>892</v>
      </c>
      <c r="Y174" s="333">
        <v>0</v>
      </c>
      <c r="Z174" s="333" t="s">
        <v>892</v>
      </c>
      <c r="AA174" s="332" t="s">
        <v>892</v>
      </c>
      <c r="AB174" s="333">
        <v>0</v>
      </c>
      <c r="AC174" s="333"/>
      <c r="AD174" s="334" t="s">
        <v>892</v>
      </c>
      <c r="AE174" s="335" t="s">
        <v>892</v>
      </c>
      <c r="AF174" s="324">
        <v>12</v>
      </c>
      <c r="AG174" s="327">
        <v>43748</v>
      </c>
      <c r="AH174" s="327" t="s">
        <v>892</v>
      </c>
      <c r="AI174" s="327">
        <v>43619</v>
      </c>
      <c r="AJ174" s="327" t="s">
        <v>892</v>
      </c>
      <c r="AK174" s="317"/>
    </row>
    <row r="175" spans="1:37" x14ac:dyDescent="0.3">
      <c r="A175" s="316">
        <v>19883</v>
      </c>
      <c r="B175" s="317" t="s">
        <v>1195</v>
      </c>
      <c r="C175" s="318" t="s">
        <v>264</v>
      </c>
      <c r="D175" s="319">
        <v>3.45</v>
      </c>
      <c r="E175" s="317"/>
      <c r="F175" s="317"/>
      <c r="G175" s="317" t="s">
        <v>892</v>
      </c>
      <c r="H175" s="320">
        <v>547</v>
      </c>
      <c r="I175" s="321">
        <v>103003</v>
      </c>
      <c r="J175" s="322">
        <v>3.45</v>
      </c>
      <c r="K175" s="320">
        <v>38</v>
      </c>
      <c r="L175" s="323">
        <v>172.55520504731859</v>
      </c>
      <c r="M175" s="324">
        <v>0</v>
      </c>
      <c r="N175" s="322">
        <v>0</v>
      </c>
      <c r="O175" s="325" t="s">
        <v>891</v>
      </c>
      <c r="P175" s="324">
        <v>0</v>
      </c>
      <c r="Q175" s="326">
        <v>0</v>
      </c>
      <c r="R175" s="327" t="s">
        <v>892</v>
      </c>
      <c r="S175" s="317" t="s">
        <v>1193</v>
      </c>
      <c r="T175" s="328">
        <v>1</v>
      </c>
      <c r="U175" s="329">
        <v>70</v>
      </c>
      <c r="V175" s="330">
        <v>31</v>
      </c>
      <c r="W175" s="331" t="s">
        <v>892</v>
      </c>
      <c r="X175" s="332" t="s">
        <v>892</v>
      </c>
      <c r="Y175" s="333">
        <v>0</v>
      </c>
      <c r="Z175" s="333" t="s">
        <v>892</v>
      </c>
      <c r="AA175" s="332" t="s">
        <v>892</v>
      </c>
      <c r="AB175" s="333">
        <v>0</v>
      </c>
      <c r="AC175" s="333"/>
      <c r="AD175" s="334" t="s">
        <v>892</v>
      </c>
      <c r="AE175" s="335" t="s">
        <v>892</v>
      </c>
      <c r="AF175" s="324">
        <v>12</v>
      </c>
      <c r="AG175" s="327">
        <v>44571</v>
      </c>
      <c r="AH175" s="327" t="s">
        <v>892</v>
      </c>
      <c r="AI175" s="327">
        <v>44536</v>
      </c>
      <c r="AJ175" s="327" t="s">
        <v>892</v>
      </c>
      <c r="AK175" s="317"/>
    </row>
    <row r="176" spans="1:37" x14ac:dyDescent="0.3">
      <c r="A176" s="316">
        <v>19998</v>
      </c>
      <c r="B176" s="317" t="s">
        <v>1196</v>
      </c>
      <c r="C176" s="318" t="s">
        <v>264</v>
      </c>
      <c r="D176" s="319">
        <v>10.45</v>
      </c>
      <c r="E176" s="317"/>
      <c r="F176" s="317"/>
      <c r="G176" s="317" t="s">
        <v>892</v>
      </c>
      <c r="H176" s="320">
        <v>0</v>
      </c>
      <c r="I176" s="321">
        <v>103003</v>
      </c>
      <c r="J176" s="322">
        <v>10.45</v>
      </c>
      <c r="K176" s="320">
        <v>14</v>
      </c>
      <c r="L176" s="323">
        <v>0</v>
      </c>
      <c r="M176" s="324">
        <v>14.04</v>
      </c>
      <c r="N176" s="322">
        <v>146.71799999999999</v>
      </c>
      <c r="O176" s="325" t="s">
        <v>891</v>
      </c>
      <c r="P176" s="324">
        <v>0</v>
      </c>
      <c r="Q176" s="326">
        <v>0</v>
      </c>
      <c r="R176" s="327" t="s">
        <v>892</v>
      </c>
      <c r="S176" s="317" t="s">
        <v>1193</v>
      </c>
      <c r="T176" s="328">
        <v>1</v>
      </c>
      <c r="U176" s="329">
        <v>70</v>
      </c>
      <c r="V176" s="330">
        <v>31</v>
      </c>
      <c r="W176" s="331" t="s">
        <v>892</v>
      </c>
      <c r="X176" s="332" t="s">
        <v>892</v>
      </c>
      <c r="Y176" s="333">
        <v>0</v>
      </c>
      <c r="Z176" s="333" t="s">
        <v>892</v>
      </c>
      <c r="AA176" s="332" t="s">
        <v>892</v>
      </c>
      <c r="AB176" s="333">
        <v>0</v>
      </c>
      <c r="AC176" s="333"/>
      <c r="AD176" s="334" t="s">
        <v>892</v>
      </c>
      <c r="AE176" s="335" t="s">
        <v>892</v>
      </c>
      <c r="AF176" s="324">
        <v>4</v>
      </c>
      <c r="AG176" s="327">
        <v>43553</v>
      </c>
      <c r="AH176" s="327" t="s">
        <v>892</v>
      </c>
      <c r="AI176" s="327">
        <v>43658</v>
      </c>
      <c r="AJ176" s="327" t="s">
        <v>892</v>
      </c>
      <c r="AK176" s="317"/>
    </row>
    <row r="177" spans="1:37" x14ac:dyDescent="0.3">
      <c r="A177" s="316">
        <v>20001</v>
      </c>
      <c r="B177" s="317" t="s">
        <v>1197</v>
      </c>
      <c r="C177" s="318" t="s">
        <v>264</v>
      </c>
      <c r="D177" s="319">
        <v>1.02</v>
      </c>
      <c r="E177" s="317"/>
      <c r="F177" s="317"/>
      <c r="G177" s="317" t="s">
        <v>892</v>
      </c>
      <c r="H177" s="320">
        <v>0</v>
      </c>
      <c r="I177" s="321">
        <v>103003</v>
      </c>
      <c r="J177" s="322">
        <v>1.02</v>
      </c>
      <c r="K177" s="320">
        <v>0</v>
      </c>
      <c r="L177" s="323">
        <v>0</v>
      </c>
      <c r="M177" s="324">
        <v>0</v>
      </c>
      <c r="N177" s="322">
        <v>0</v>
      </c>
      <c r="O177" s="325" t="s">
        <v>891</v>
      </c>
      <c r="P177" s="324">
        <v>0</v>
      </c>
      <c r="Q177" s="326">
        <v>0</v>
      </c>
      <c r="R177" s="327" t="s">
        <v>892</v>
      </c>
      <c r="S177" s="317" t="s">
        <v>1193</v>
      </c>
      <c r="T177" s="328">
        <v>1</v>
      </c>
      <c r="U177" s="329">
        <v>70</v>
      </c>
      <c r="V177" s="330">
        <v>31</v>
      </c>
      <c r="W177" s="331" t="s">
        <v>892</v>
      </c>
      <c r="X177" s="332" t="s">
        <v>892</v>
      </c>
      <c r="Y177" s="333">
        <v>0</v>
      </c>
      <c r="Z177" s="333" t="s">
        <v>892</v>
      </c>
      <c r="AA177" s="332" t="s">
        <v>892</v>
      </c>
      <c r="AB177" s="333">
        <v>0</v>
      </c>
      <c r="AC177" s="333"/>
      <c r="AD177" s="334" t="s">
        <v>892</v>
      </c>
      <c r="AE177" s="335" t="s">
        <v>892</v>
      </c>
      <c r="AF177" s="324">
        <v>0</v>
      </c>
      <c r="AG177" s="327">
        <v>43818</v>
      </c>
      <c r="AH177" s="327" t="s">
        <v>892</v>
      </c>
      <c r="AI177" s="327">
        <v>43812</v>
      </c>
      <c r="AJ177" s="327" t="s">
        <v>892</v>
      </c>
      <c r="AK177" s="317"/>
    </row>
    <row r="178" spans="1:37" x14ac:dyDescent="0.3">
      <c r="A178" s="316">
        <v>20034</v>
      </c>
      <c r="B178" s="317" t="s">
        <v>1198</v>
      </c>
      <c r="C178" s="318" t="s">
        <v>264</v>
      </c>
      <c r="D178" s="319">
        <v>2.44</v>
      </c>
      <c r="E178" s="317"/>
      <c r="F178" s="317"/>
      <c r="G178" s="317" t="s">
        <v>892</v>
      </c>
      <c r="H178" s="320">
        <v>241</v>
      </c>
      <c r="I178" s="321">
        <v>103003</v>
      </c>
      <c r="J178" s="322">
        <v>2.44</v>
      </c>
      <c r="K178" s="320">
        <v>540</v>
      </c>
      <c r="L178" s="323">
        <v>4.456360946745562</v>
      </c>
      <c r="M178" s="324">
        <v>407.96</v>
      </c>
      <c r="N178" s="322">
        <v>995.42240000000004</v>
      </c>
      <c r="O178" s="325" t="s">
        <v>891</v>
      </c>
      <c r="P178" s="324">
        <v>0</v>
      </c>
      <c r="Q178" s="326">
        <v>0</v>
      </c>
      <c r="R178" s="327" t="s">
        <v>892</v>
      </c>
      <c r="S178" s="317" t="s">
        <v>1193</v>
      </c>
      <c r="T178" s="328">
        <v>1</v>
      </c>
      <c r="U178" s="329">
        <v>70</v>
      </c>
      <c r="V178" s="330">
        <v>31</v>
      </c>
      <c r="W178" s="331" t="s">
        <v>892</v>
      </c>
      <c r="X178" s="332" t="s">
        <v>892</v>
      </c>
      <c r="Y178" s="333">
        <v>0</v>
      </c>
      <c r="Z178" s="333" t="s">
        <v>892</v>
      </c>
      <c r="AA178" s="332" t="s">
        <v>892</v>
      </c>
      <c r="AB178" s="333">
        <v>0</v>
      </c>
      <c r="AC178" s="333"/>
      <c r="AD178" s="334" t="s">
        <v>892</v>
      </c>
      <c r="AE178" s="335" t="s">
        <v>892</v>
      </c>
      <c r="AF178" s="324">
        <v>216</v>
      </c>
      <c r="AG178" s="327">
        <v>44607</v>
      </c>
      <c r="AH178" s="327" t="s">
        <v>892</v>
      </c>
      <c r="AI178" s="327">
        <v>44592</v>
      </c>
      <c r="AJ178" s="327" t="s">
        <v>892</v>
      </c>
      <c r="AK178" s="317"/>
    </row>
    <row r="179" spans="1:37" x14ac:dyDescent="0.3">
      <c r="A179" s="316">
        <v>20035</v>
      </c>
      <c r="B179" s="317" t="s">
        <v>1199</v>
      </c>
      <c r="C179" s="318" t="s">
        <v>264</v>
      </c>
      <c r="D179" s="319">
        <v>1.18</v>
      </c>
      <c r="E179" s="317"/>
      <c r="F179" s="317"/>
      <c r="G179" s="317" t="s">
        <v>892</v>
      </c>
      <c r="H179" s="320">
        <v>849</v>
      </c>
      <c r="I179" s="321">
        <v>103003</v>
      </c>
      <c r="J179" s="322">
        <v>1.18</v>
      </c>
      <c r="K179" s="320">
        <v>160</v>
      </c>
      <c r="L179" s="323">
        <v>55.965721819380356</v>
      </c>
      <c r="M179" s="324">
        <v>0</v>
      </c>
      <c r="N179" s="322">
        <v>0</v>
      </c>
      <c r="O179" s="325" t="s">
        <v>891</v>
      </c>
      <c r="P179" s="324">
        <v>0</v>
      </c>
      <c r="Q179" s="326">
        <v>0</v>
      </c>
      <c r="R179" s="327" t="s">
        <v>892</v>
      </c>
      <c r="S179" s="317" t="s">
        <v>1193</v>
      </c>
      <c r="T179" s="328">
        <v>1</v>
      </c>
      <c r="U179" s="329">
        <v>70</v>
      </c>
      <c r="V179" s="330">
        <v>31</v>
      </c>
      <c r="W179" s="331" t="s">
        <v>892</v>
      </c>
      <c r="X179" s="332" t="s">
        <v>892</v>
      </c>
      <c r="Y179" s="333">
        <v>0</v>
      </c>
      <c r="Z179" s="333" t="s">
        <v>892</v>
      </c>
      <c r="AA179" s="332" t="s">
        <v>892</v>
      </c>
      <c r="AB179" s="333">
        <v>0</v>
      </c>
      <c r="AC179" s="333"/>
      <c r="AD179" s="334" t="s">
        <v>892</v>
      </c>
      <c r="AE179" s="335" t="s">
        <v>892</v>
      </c>
      <c r="AF179" s="324">
        <v>60</v>
      </c>
      <c r="AG179" s="327">
        <v>44607</v>
      </c>
      <c r="AH179" s="327" t="s">
        <v>892</v>
      </c>
      <c r="AI179" s="327">
        <v>44592</v>
      </c>
      <c r="AJ179" s="327" t="s">
        <v>892</v>
      </c>
      <c r="AK179" s="317"/>
    </row>
    <row r="180" spans="1:37" x14ac:dyDescent="0.3">
      <c r="A180" s="316">
        <v>20037</v>
      </c>
      <c r="B180" s="317" t="s">
        <v>1200</v>
      </c>
      <c r="C180" s="318" t="s">
        <v>264</v>
      </c>
      <c r="D180" s="319">
        <v>9.98</v>
      </c>
      <c r="E180" s="317"/>
      <c r="F180" s="317"/>
      <c r="G180" s="317" t="s">
        <v>892</v>
      </c>
      <c r="H180" s="320">
        <v>148</v>
      </c>
      <c r="I180" s="321">
        <v>103003</v>
      </c>
      <c r="J180" s="322">
        <v>9.98</v>
      </c>
      <c r="K180" s="320">
        <v>110</v>
      </c>
      <c r="L180" s="323">
        <v>15.055951169888099</v>
      </c>
      <c r="M180" s="324">
        <v>0</v>
      </c>
      <c r="N180" s="322">
        <v>0</v>
      </c>
      <c r="O180" s="325" t="s">
        <v>891</v>
      </c>
      <c r="P180" s="324">
        <v>0</v>
      </c>
      <c r="Q180" s="326">
        <v>0</v>
      </c>
      <c r="R180" s="327" t="s">
        <v>892</v>
      </c>
      <c r="S180" s="317" t="s">
        <v>1193</v>
      </c>
      <c r="T180" s="328">
        <v>1</v>
      </c>
      <c r="U180" s="329">
        <v>70</v>
      </c>
      <c r="V180" s="330">
        <v>31</v>
      </c>
      <c r="W180" s="331" t="s">
        <v>892</v>
      </c>
      <c r="X180" s="332" t="s">
        <v>892</v>
      </c>
      <c r="Y180" s="333">
        <v>0</v>
      </c>
      <c r="Z180" s="333" t="s">
        <v>892</v>
      </c>
      <c r="AA180" s="332" t="s">
        <v>892</v>
      </c>
      <c r="AB180" s="333">
        <v>0</v>
      </c>
      <c r="AC180" s="333"/>
      <c r="AD180" s="334" t="s">
        <v>892</v>
      </c>
      <c r="AE180" s="335" t="s">
        <v>892</v>
      </c>
      <c r="AF180" s="324">
        <v>40</v>
      </c>
      <c r="AG180" s="327">
        <v>44607</v>
      </c>
      <c r="AH180" s="327" t="s">
        <v>892</v>
      </c>
      <c r="AI180" s="327">
        <v>44592</v>
      </c>
      <c r="AJ180" s="327" t="s">
        <v>892</v>
      </c>
      <c r="AK180" s="317"/>
    </row>
    <row r="181" spans="1:37" x14ac:dyDescent="0.3">
      <c r="A181" s="316">
        <v>20104</v>
      </c>
      <c r="B181" s="317" t="s">
        <v>1201</v>
      </c>
      <c r="C181" s="318" t="s">
        <v>264</v>
      </c>
      <c r="D181" s="319">
        <v>5.14</v>
      </c>
      <c r="E181" s="317"/>
      <c r="F181" s="317"/>
      <c r="G181" s="317" t="s">
        <v>892</v>
      </c>
      <c r="H181" s="320">
        <v>284</v>
      </c>
      <c r="I181" s="321">
        <v>103003</v>
      </c>
      <c r="J181" s="322">
        <v>5.14</v>
      </c>
      <c r="K181" s="320">
        <v>231</v>
      </c>
      <c r="L181" s="323">
        <v>14.692188308329023</v>
      </c>
      <c r="M181" s="324">
        <v>0</v>
      </c>
      <c r="N181" s="322">
        <v>0</v>
      </c>
      <c r="O181" s="325" t="s">
        <v>891</v>
      </c>
      <c r="P181" s="324">
        <v>0</v>
      </c>
      <c r="Q181" s="326">
        <v>0</v>
      </c>
      <c r="R181" s="327" t="s">
        <v>892</v>
      </c>
      <c r="S181" s="317" t="s">
        <v>1193</v>
      </c>
      <c r="T181" s="328">
        <v>1</v>
      </c>
      <c r="U181" s="329">
        <v>70</v>
      </c>
      <c r="V181" s="330">
        <v>31</v>
      </c>
      <c r="W181" s="331" t="s">
        <v>892</v>
      </c>
      <c r="X181" s="332" t="s">
        <v>892</v>
      </c>
      <c r="Y181" s="333">
        <v>0</v>
      </c>
      <c r="Z181" s="333" t="s">
        <v>892</v>
      </c>
      <c r="AA181" s="332" t="s">
        <v>892</v>
      </c>
      <c r="AB181" s="333">
        <v>0</v>
      </c>
      <c r="AC181" s="333"/>
      <c r="AD181" s="334" t="s">
        <v>892</v>
      </c>
      <c r="AE181" s="335" t="s">
        <v>892</v>
      </c>
      <c r="AF181" s="324">
        <v>78</v>
      </c>
      <c r="AG181" s="327">
        <v>44571</v>
      </c>
      <c r="AH181" s="327" t="s">
        <v>892</v>
      </c>
      <c r="AI181" s="327">
        <v>44536</v>
      </c>
      <c r="AJ181" s="327" t="s">
        <v>892</v>
      </c>
      <c r="AK181" s="317"/>
    </row>
    <row r="182" spans="1:37" x14ac:dyDescent="0.3">
      <c r="A182" s="316">
        <v>20106</v>
      </c>
      <c r="B182" s="317" t="s">
        <v>1202</v>
      </c>
      <c r="C182" s="318" t="s">
        <v>264</v>
      </c>
      <c r="D182" s="319">
        <v>1.42</v>
      </c>
      <c r="E182" s="317"/>
      <c r="F182" s="317"/>
      <c r="G182" s="317" t="s">
        <v>892</v>
      </c>
      <c r="H182" s="320">
        <v>518</v>
      </c>
      <c r="I182" s="321">
        <v>103003</v>
      </c>
      <c r="J182" s="322">
        <v>1.42</v>
      </c>
      <c r="K182" s="320">
        <v>335</v>
      </c>
      <c r="L182" s="323">
        <v>15.899324739103744</v>
      </c>
      <c r="M182" s="324">
        <v>0</v>
      </c>
      <c r="N182" s="322">
        <v>0</v>
      </c>
      <c r="O182" s="325" t="s">
        <v>891</v>
      </c>
      <c r="P182" s="324">
        <v>0</v>
      </c>
      <c r="Q182" s="326">
        <v>0</v>
      </c>
      <c r="R182" s="327" t="s">
        <v>892</v>
      </c>
      <c r="S182" s="317" t="s">
        <v>1193</v>
      </c>
      <c r="T182" s="328">
        <v>1</v>
      </c>
      <c r="U182" s="329">
        <v>70</v>
      </c>
      <c r="V182" s="330">
        <v>31</v>
      </c>
      <c r="W182" s="331" t="s">
        <v>892</v>
      </c>
      <c r="X182" s="332" t="s">
        <v>892</v>
      </c>
      <c r="Y182" s="333">
        <v>0</v>
      </c>
      <c r="Z182" s="333" t="s">
        <v>892</v>
      </c>
      <c r="AA182" s="332" t="s">
        <v>892</v>
      </c>
      <c r="AB182" s="333">
        <v>0</v>
      </c>
      <c r="AC182" s="333"/>
      <c r="AD182" s="334" t="s">
        <v>892</v>
      </c>
      <c r="AE182" s="335" t="s">
        <v>892</v>
      </c>
      <c r="AF182" s="324">
        <v>130</v>
      </c>
      <c r="AG182" s="327">
        <v>44607</v>
      </c>
      <c r="AH182" s="327" t="s">
        <v>892</v>
      </c>
      <c r="AI182" s="327">
        <v>44592</v>
      </c>
      <c r="AJ182" s="327" t="s">
        <v>892</v>
      </c>
      <c r="AK182" s="317"/>
    </row>
    <row r="183" spans="1:37" x14ac:dyDescent="0.3">
      <c r="A183" s="316">
        <v>20135</v>
      </c>
      <c r="B183" s="317" t="s">
        <v>1203</v>
      </c>
      <c r="C183" s="318" t="s">
        <v>264</v>
      </c>
      <c r="D183" s="319">
        <v>124</v>
      </c>
      <c r="E183" s="317"/>
      <c r="F183" s="317"/>
      <c r="G183" s="317" t="s">
        <v>892</v>
      </c>
      <c r="H183" s="320">
        <v>140</v>
      </c>
      <c r="I183" s="321">
        <v>103003</v>
      </c>
      <c r="J183" s="322">
        <v>124</v>
      </c>
      <c r="K183" s="320">
        <v>350</v>
      </c>
      <c r="L183" s="323">
        <v>4.6158918562479396</v>
      </c>
      <c r="M183" s="324">
        <v>223.96</v>
      </c>
      <c r="N183" s="322">
        <v>27771.040000000001</v>
      </c>
      <c r="O183" s="325" t="s">
        <v>891</v>
      </c>
      <c r="P183" s="324">
        <v>0</v>
      </c>
      <c r="Q183" s="326">
        <v>0</v>
      </c>
      <c r="R183" s="327" t="s">
        <v>892</v>
      </c>
      <c r="S183" s="317" t="s">
        <v>1204</v>
      </c>
      <c r="T183" s="328">
        <v>1</v>
      </c>
      <c r="U183" s="329">
        <v>69</v>
      </c>
      <c r="V183" s="330">
        <v>1</v>
      </c>
      <c r="W183" s="331" t="s">
        <v>892</v>
      </c>
      <c r="X183" s="332" t="s">
        <v>892</v>
      </c>
      <c r="Y183" s="333">
        <v>0</v>
      </c>
      <c r="Z183" s="333" t="s">
        <v>892</v>
      </c>
      <c r="AA183" s="332" t="s">
        <v>892</v>
      </c>
      <c r="AB183" s="333">
        <v>0</v>
      </c>
      <c r="AC183" s="333"/>
      <c r="AD183" s="334" t="s">
        <v>892</v>
      </c>
      <c r="AE183" s="335" t="s">
        <v>892</v>
      </c>
      <c r="AF183" s="324">
        <v>122</v>
      </c>
      <c r="AG183" s="327">
        <v>45173</v>
      </c>
      <c r="AH183" s="327" t="s">
        <v>892</v>
      </c>
      <c r="AI183" s="327">
        <v>45128</v>
      </c>
      <c r="AJ183" s="327" t="s">
        <v>892</v>
      </c>
      <c r="AK183" s="317"/>
    </row>
    <row r="184" spans="1:37" x14ac:dyDescent="0.3">
      <c r="A184" s="316">
        <v>20144</v>
      </c>
      <c r="B184" s="317" t="s">
        <v>1205</v>
      </c>
      <c r="C184" s="318" t="s">
        <v>264</v>
      </c>
      <c r="D184" s="319">
        <v>3.43</v>
      </c>
      <c r="E184" s="317"/>
      <c r="F184" s="317"/>
      <c r="G184" s="317" t="s">
        <v>892</v>
      </c>
      <c r="H184" s="320">
        <v>47</v>
      </c>
      <c r="I184" s="321">
        <v>103003</v>
      </c>
      <c r="J184" s="322">
        <v>3.43</v>
      </c>
      <c r="K184" s="320">
        <v>259</v>
      </c>
      <c r="L184" s="323">
        <v>1.7682468021068471</v>
      </c>
      <c r="M184" s="324">
        <v>271.95999999999998</v>
      </c>
      <c r="N184" s="322">
        <v>932.82280000000003</v>
      </c>
      <c r="O184" s="325" t="s">
        <v>891</v>
      </c>
      <c r="P184" s="324">
        <v>0</v>
      </c>
      <c r="Q184" s="326">
        <v>0</v>
      </c>
      <c r="R184" s="327" t="s">
        <v>892</v>
      </c>
      <c r="S184" s="317" t="s">
        <v>1193</v>
      </c>
      <c r="T184" s="328">
        <v>1</v>
      </c>
      <c r="U184" s="329">
        <v>70</v>
      </c>
      <c r="V184" s="330">
        <v>31</v>
      </c>
      <c r="W184" s="331" t="s">
        <v>892</v>
      </c>
      <c r="X184" s="332" t="s">
        <v>892</v>
      </c>
      <c r="Y184" s="333">
        <v>0</v>
      </c>
      <c r="Z184" s="333" t="s">
        <v>892</v>
      </c>
      <c r="AA184" s="332" t="s">
        <v>892</v>
      </c>
      <c r="AB184" s="333">
        <v>0</v>
      </c>
      <c r="AC184" s="333"/>
      <c r="AD184" s="334" t="s">
        <v>892</v>
      </c>
      <c r="AE184" s="335" t="s">
        <v>892</v>
      </c>
      <c r="AF184" s="324">
        <v>106</v>
      </c>
      <c r="AG184" s="327">
        <v>44202</v>
      </c>
      <c r="AH184" s="327" t="s">
        <v>892</v>
      </c>
      <c r="AI184" s="327">
        <v>44231</v>
      </c>
      <c r="AJ184" s="327" t="s">
        <v>892</v>
      </c>
      <c r="AK184" s="317"/>
    </row>
    <row r="185" spans="1:37" x14ac:dyDescent="0.3">
      <c r="A185" s="316">
        <v>20167</v>
      </c>
      <c r="B185" s="317" t="s">
        <v>1206</v>
      </c>
      <c r="C185" s="318" t="s">
        <v>264</v>
      </c>
      <c r="D185" s="319">
        <v>390</v>
      </c>
      <c r="E185" s="317"/>
      <c r="F185" s="317"/>
      <c r="G185" s="317" t="s">
        <v>892</v>
      </c>
      <c r="H185" s="320">
        <v>0</v>
      </c>
      <c r="I185" s="321">
        <v>103003</v>
      </c>
      <c r="J185" s="322">
        <v>390</v>
      </c>
      <c r="K185" s="320">
        <v>13</v>
      </c>
      <c r="L185" s="323">
        <v>0</v>
      </c>
      <c r="M185" s="324">
        <v>12.96</v>
      </c>
      <c r="N185" s="322">
        <v>5054.3999999999996</v>
      </c>
      <c r="O185" s="325" t="s">
        <v>891</v>
      </c>
      <c r="P185" s="324">
        <v>0</v>
      </c>
      <c r="Q185" s="326">
        <v>0</v>
      </c>
      <c r="R185" s="327" t="s">
        <v>892</v>
      </c>
      <c r="S185" s="317" t="s">
        <v>1207</v>
      </c>
      <c r="T185" s="328">
        <v>1</v>
      </c>
      <c r="U185" s="329">
        <v>79</v>
      </c>
      <c r="V185" s="330">
        <v>5</v>
      </c>
      <c r="W185" s="331" t="s">
        <v>892</v>
      </c>
      <c r="X185" s="332" t="s">
        <v>892</v>
      </c>
      <c r="Y185" s="333">
        <v>0</v>
      </c>
      <c r="Z185" s="333" t="s">
        <v>892</v>
      </c>
      <c r="AA185" s="332" t="s">
        <v>892</v>
      </c>
      <c r="AB185" s="333">
        <v>0</v>
      </c>
      <c r="AC185" s="333"/>
      <c r="AD185" s="334" t="s">
        <v>892</v>
      </c>
      <c r="AE185" s="335" t="s">
        <v>892</v>
      </c>
      <c r="AF185" s="324">
        <v>4</v>
      </c>
      <c r="AG185" s="327">
        <v>44582</v>
      </c>
      <c r="AH185" s="327" t="s">
        <v>892</v>
      </c>
      <c r="AI185" s="327">
        <v>44567</v>
      </c>
      <c r="AJ185" s="327" t="s">
        <v>892</v>
      </c>
      <c r="AK185" s="317"/>
    </row>
    <row r="186" spans="1:37" x14ac:dyDescent="0.3">
      <c r="A186" s="316">
        <v>20537</v>
      </c>
      <c r="B186" s="317" t="s">
        <v>1208</v>
      </c>
      <c r="C186" s="318" t="s">
        <v>321</v>
      </c>
      <c r="D186" s="319">
        <v>8.9</v>
      </c>
      <c r="E186" s="317"/>
      <c r="F186" s="317"/>
      <c r="G186" s="317" t="s">
        <v>892</v>
      </c>
      <c r="H186" s="320">
        <v>137</v>
      </c>
      <c r="I186" s="321">
        <v>103003</v>
      </c>
      <c r="J186" s="322">
        <v>8.9</v>
      </c>
      <c r="K186" s="320">
        <v>15</v>
      </c>
      <c r="L186" s="323">
        <v>109.6</v>
      </c>
      <c r="M186" s="324">
        <v>0</v>
      </c>
      <c r="N186" s="322">
        <v>0</v>
      </c>
      <c r="O186" s="325" t="s">
        <v>891</v>
      </c>
      <c r="P186" s="324">
        <v>0</v>
      </c>
      <c r="Q186" s="326">
        <v>0</v>
      </c>
      <c r="R186" s="327" t="s">
        <v>892</v>
      </c>
      <c r="S186" s="317" t="s">
        <v>1033</v>
      </c>
      <c r="T186" s="328">
        <v>1</v>
      </c>
      <c r="U186" s="329">
        <v>67</v>
      </c>
      <c r="V186" s="330">
        <v>6</v>
      </c>
      <c r="W186" s="331" t="s">
        <v>892</v>
      </c>
      <c r="X186" s="332" t="s">
        <v>892</v>
      </c>
      <c r="Y186" s="333">
        <v>0</v>
      </c>
      <c r="Z186" s="333" t="s">
        <v>892</v>
      </c>
      <c r="AA186" s="332" t="s">
        <v>892</v>
      </c>
      <c r="AB186" s="333">
        <v>0</v>
      </c>
      <c r="AC186" s="333"/>
      <c r="AD186" s="334" t="s">
        <v>892</v>
      </c>
      <c r="AE186" s="335" t="s">
        <v>892</v>
      </c>
      <c r="AF186" s="324">
        <v>6</v>
      </c>
      <c r="AG186" s="327">
        <v>43853</v>
      </c>
      <c r="AH186" s="327" t="s">
        <v>892</v>
      </c>
      <c r="AI186" s="327">
        <v>44055</v>
      </c>
      <c r="AJ186" s="327" t="s">
        <v>892</v>
      </c>
      <c r="AK186" s="317"/>
    </row>
    <row r="187" spans="1:37" x14ac:dyDescent="0.3">
      <c r="A187" s="316">
        <v>20554</v>
      </c>
      <c r="B187" s="317" t="s">
        <v>1209</v>
      </c>
      <c r="C187" s="318" t="s">
        <v>264</v>
      </c>
      <c r="D187" s="319">
        <v>0.13</v>
      </c>
      <c r="E187" s="317"/>
      <c r="F187" s="317"/>
      <c r="G187" s="317" t="s">
        <v>892</v>
      </c>
      <c r="H187" s="320">
        <v>12260</v>
      </c>
      <c r="I187" s="321">
        <v>103003</v>
      </c>
      <c r="J187" s="322">
        <v>0.13</v>
      </c>
      <c r="K187" s="320">
        <v>7010</v>
      </c>
      <c r="L187" s="323">
        <v>14.81570996978852</v>
      </c>
      <c r="M187" s="324">
        <v>0</v>
      </c>
      <c r="N187" s="322">
        <v>0</v>
      </c>
      <c r="O187" s="325" t="s">
        <v>891</v>
      </c>
      <c r="P187" s="324">
        <v>0</v>
      </c>
      <c r="Q187" s="326">
        <v>0</v>
      </c>
      <c r="R187" s="327" t="s">
        <v>892</v>
      </c>
      <c r="S187" s="317" t="s">
        <v>1210</v>
      </c>
      <c r="T187" s="328">
        <v>1</v>
      </c>
      <c r="U187" s="329">
        <v>67</v>
      </c>
      <c r="V187" s="330">
        <v>7</v>
      </c>
      <c r="W187" s="331" t="s">
        <v>892</v>
      </c>
      <c r="X187" s="332" t="s">
        <v>892</v>
      </c>
      <c r="Y187" s="333">
        <v>0</v>
      </c>
      <c r="Z187" s="333" t="s">
        <v>892</v>
      </c>
      <c r="AA187" s="332" t="s">
        <v>892</v>
      </c>
      <c r="AB187" s="333">
        <v>0</v>
      </c>
      <c r="AC187" s="333"/>
      <c r="AD187" s="334" t="s">
        <v>892</v>
      </c>
      <c r="AE187" s="335" t="s">
        <v>892</v>
      </c>
      <c r="AF187" s="324">
        <v>3310</v>
      </c>
      <c r="AG187" s="327">
        <v>45201</v>
      </c>
      <c r="AH187" s="327" t="s">
        <v>892</v>
      </c>
      <c r="AI187" s="327">
        <v>45189</v>
      </c>
      <c r="AJ187" s="327" t="s">
        <v>892</v>
      </c>
      <c r="AK187" s="317"/>
    </row>
    <row r="188" spans="1:37" x14ac:dyDescent="0.3">
      <c r="A188" s="316">
        <v>20558</v>
      </c>
      <c r="B188" s="317" t="s">
        <v>1211</v>
      </c>
      <c r="C188" s="318" t="s">
        <v>264</v>
      </c>
      <c r="D188" s="319">
        <v>0.08</v>
      </c>
      <c r="E188" s="317"/>
      <c r="F188" s="317"/>
      <c r="G188" s="317" t="s">
        <v>892</v>
      </c>
      <c r="H188" s="320">
        <v>9000</v>
      </c>
      <c r="I188" s="321">
        <v>103003</v>
      </c>
      <c r="J188" s="322">
        <v>0.08</v>
      </c>
      <c r="K188" s="320">
        <v>7405</v>
      </c>
      <c r="L188" s="323">
        <v>12.808288385728721</v>
      </c>
      <c r="M188" s="324">
        <v>0</v>
      </c>
      <c r="N188" s="322">
        <v>0</v>
      </c>
      <c r="O188" s="325" t="s">
        <v>891</v>
      </c>
      <c r="P188" s="324">
        <v>0</v>
      </c>
      <c r="Q188" s="326">
        <v>0</v>
      </c>
      <c r="R188" s="327" t="s">
        <v>892</v>
      </c>
      <c r="S188" s="317" t="s">
        <v>1210</v>
      </c>
      <c r="T188" s="328">
        <v>1</v>
      </c>
      <c r="U188" s="329">
        <v>67</v>
      </c>
      <c r="V188" s="330">
        <v>7</v>
      </c>
      <c r="W188" s="331" t="s">
        <v>892</v>
      </c>
      <c r="X188" s="332" t="s">
        <v>892</v>
      </c>
      <c r="Y188" s="333">
        <v>0</v>
      </c>
      <c r="Z188" s="333" t="s">
        <v>892</v>
      </c>
      <c r="AA188" s="332" t="s">
        <v>892</v>
      </c>
      <c r="AB188" s="333">
        <v>0</v>
      </c>
      <c r="AC188" s="333"/>
      <c r="AD188" s="334" t="s">
        <v>892</v>
      </c>
      <c r="AE188" s="335" t="s">
        <v>892</v>
      </c>
      <c r="AF188" s="324">
        <v>2810</v>
      </c>
      <c r="AG188" s="327">
        <v>45201</v>
      </c>
      <c r="AH188" s="327" t="s">
        <v>892</v>
      </c>
      <c r="AI188" s="327">
        <v>45189</v>
      </c>
      <c r="AJ188" s="327" t="s">
        <v>892</v>
      </c>
      <c r="AK188" s="317"/>
    </row>
    <row r="189" spans="1:37" x14ac:dyDescent="0.3">
      <c r="A189" s="316">
        <v>20576</v>
      </c>
      <c r="B189" s="317" t="s">
        <v>1212</v>
      </c>
      <c r="C189" s="318" t="s">
        <v>264</v>
      </c>
      <c r="D189" s="319">
        <v>0.08</v>
      </c>
      <c r="E189" s="317"/>
      <c r="F189" s="317"/>
      <c r="G189" s="317" t="s">
        <v>892</v>
      </c>
      <c r="H189" s="320">
        <v>7415</v>
      </c>
      <c r="I189" s="321">
        <v>103003</v>
      </c>
      <c r="J189" s="322">
        <v>0.08</v>
      </c>
      <c r="K189" s="320">
        <v>4800</v>
      </c>
      <c r="L189" s="323">
        <v>18.159331912913576</v>
      </c>
      <c r="M189" s="324">
        <v>0</v>
      </c>
      <c r="N189" s="322">
        <v>0</v>
      </c>
      <c r="O189" s="325" t="s">
        <v>891</v>
      </c>
      <c r="P189" s="324">
        <v>0</v>
      </c>
      <c r="Q189" s="326">
        <v>0</v>
      </c>
      <c r="R189" s="327" t="s">
        <v>892</v>
      </c>
      <c r="S189" s="317" t="s">
        <v>1210</v>
      </c>
      <c r="T189" s="328">
        <v>1</v>
      </c>
      <c r="U189" s="329">
        <v>67</v>
      </c>
      <c r="V189" s="330">
        <v>7</v>
      </c>
      <c r="W189" s="331" t="s">
        <v>892</v>
      </c>
      <c r="X189" s="332" t="s">
        <v>892</v>
      </c>
      <c r="Y189" s="333">
        <v>0</v>
      </c>
      <c r="Z189" s="333" t="s">
        <v>892</v>
      </c>
      <c r="AA189" s="332" t="s">
        <v>892</v>
      </c>
      <c r="AB189" s="333">
        <v>0</v>
      </c>
      <c r="AC189" s="333"/>
      <c r="AD189" s="334" t="s">
        <v>892</v>
      </c>
      <c r="AE189" s="335" t="s">
        <v>892</v>
      </c>
      <c r="AF189" s="324">
        <v>1634</v>
      </c>
      <c r="AG189" s="327">
        <v>44092</v>
      </c>
      <c r="AH189" s="327" t="s">
        <v>892</v>
      </c>
      <c r="AI189" s="327">
        <v>44040</v>
      </c>
      <c r="AJ189" s="327" t="s">
        <v>892</v>
      </c>
      <c r="AK189" s="317"/>
    </row>
    <row r="190" spans="1:37" x14ac:dyDescent="0.3">
      <c r="A190" s="316">
        <v>20583</v>
      </c>
      <c r="B190" s="317" t="s">
        <v>1213</v>
      </c>
      <c r="C190" s="318" t="s">
        <v>264</v>
      </c>
      <c r="D190" s="319">
        <v>0.09</v>
      </c>
      <c r="E190" s="317"/>
      <c r="F190" s="317"/>
      <c r="G190" s="317" t="s">
        <v>892</v>
      </c>
      <c r="H190" s="320">
        <v>13063</v>
      </c>
      <c r="I190" s="321">
        <v>103003</v>
      </c>
      <c r="J190" s="322">
        <v>0.09</v>
      </c>
      <c r="K190" s="320">
        <v>2950</v>
      </c>
      <c r="L190" s="323">
        <v>53.138347638612046</v>
      </c>
      <c r="M190" s="324">
        <v>0</v>
      </c>
      <c r="N190" s="322">
        <v>0</v>
      </c>
      <c r="O190" s="325" t="s">
        <v>891</v>
      </c>
      <c r="P190" s="324">
        <v>0</v>
      </c>
      <c r="Q190" s="326">
        <v>0</v>
      </c>
      <c r="R190" s="327" t="s">
        <v>892</v>
      </c>
      <c r="S190" s="317" t="s">
        <v>1210</v>
      </c>
      <c r="T190" s="328">
        <v>1</v>
      </c>
      <c r="U190" s="329">
        <v>67</v>
      </c>
      <c r="V190" s="330">
        <v>7</v>
      </c>
      <c r="W190" s="331" t="s">
        <v>892</v>
      </c>
      <c r="X190" s="332" t="s">
        <v>892</v>
      </c>
      <c r="Y190" s="333">
        <v>0</v>
      </c>
      <c r="Z190" s="333" t="s">
        <v>892</v>
      </c>
      <c r="AA190" s="332" t="s">
        <v>892</v>
      </c>
      <c r="AB190" s="333">
        <v>0</v>
      </c>
      <c r="AC190" s="333"/>
      <c r="AD190" s="334" t="s">
        <v>892</v>
      </c>
      <c r="AE190" s="335" t="s">
        <v>892</v>
      </c>
      <c r="AF190" s="324">
        <v>984</v>
      </c>
      <c r="AG190" s="327">
        <v>43853</v>
      </c>
      <c r="AH190" s="327" t="s">
        <v>892</v>
      </c>
      <c r="AI190" s="327">
        <v>43826</v>
      </c>
      <c r="AJ190" s="327" t="s">
        <v>892</v>
      </c>
      <c r="AK190" s="317"/>
    </row>
    <row r="191" spans="1:37" x14ac:dyDescent="0.3">
      <c r="A191" s="316">
        <v>20584</v>
      </c>
      <c r="B191" s="317" t="s">
        <v>1214</v>
      </c>
      <c r="C191" s="318" t="s">
        <v>264</v>
      </c>
      <c r="D191" s="319">
        <v>0.09</v>
      </c>
      <c r="E191" s="317"/>
      <c r="F191" s="317"/>
      <c r="G191" s="317" t="s">
        <v>892</v>
      </c>
      <c r="H191" s="320">
        <v>24460</v>
      </c>
      <c r="I191" s="321">
        <v>103003</v>
      </c>
      <c r="J191" s="322">
        <v>0.09</v>
      </c>
      <c r="K191" s="320">
        <v>1850</v>
      </c>
      <c r="L191" s="323">
        <v>96.806110737325355</v>
      </c>
      <c r="M191" s="324">
        <v>0</v>
      </c>
      <c r="N191" s="322">
        <v>0</v>
      </c>
      <c r="O191" s="325" t="s">
        <v>891</v>
      </c>
      <c r="P191" s="324">
        <v>0</v>
      </c>
      <c r="Q191" s="326">
        <v>0</v>
      </c>
      <c r="R191" s="327" t="s">
        <v>892</v>
      </c>
      <c r="S191" s="317" t="s">
        <v>1210</v>
      </c>
      <c r="T191" s="328">
        <v>1</v>
      </c>
      <c r="U191" s="329">
        <v>67</v>
      </c>
      <c r="V191" s="330">
        <v>7</v>
      </c>
      <c r="W191" s="331" t="s">
        <v>892</v>
      </c>
      <c r="X191" s="332" t="s">
        <v>892</v>
      </c>
      <c r="Y191" s="333">
        <v>0</v>
      </c>
      <c r="Z191" s="333" t="s">
        <v>892</v>
      </c>
      <c r="AA191" s="332" t="s">
        <v>892</v>
      </c>
      <c r="AB191" s="333">
        <v>0</v>
      </c>
      <c r="AC191" s="333"/>
      <c r="AD191" s="334" t="s">
        <v>892</v>
      </c>
      <c r="AE191" s="335" t="s">
        <v>892</v>
      </c>
      <c r="AF191" s="324">
        <v>1010</v>
      </c>
      <c r="AG191" s="327">
        <v>43754</v>
      </c>
      <c r="AH191" s="327" t="s">
        <v>892</v>
      </c>
      <c r="AI191" s="327">
        <v>43747</v>
      </c>
      <c r="AJ191" s="327" t="s">
        <v>892</v>
      </c>
      <c r="AK191" s="317"/>
    </row>
    <row r="192" spans="1:37" x14ac:dyDescent="0.3">
      <c r="A192" s="316">
        <v>20760</v>
      </c>
      <c r="B192" s="317" t="s">
        <v>1215</v>
      </c>
      <c r="C192" s="318" t="s">
        <v>1111</v>
      </c>
      <c r="D192" s="319">
        <v>281.64999999999998</v>
      </c>
      <c r="E192" s="317"/>
      <c r="F192" s="317"/>
      <c r="G192" s="317" t="s">
        <v>892</v>
      </c>
      <c r="H192" s="320">
        <v>0</v>
      </c>
      <c r="I192" s="321">
        <v>103003</v>
      </c>
      <c r="J192" s="322">
        <v>281.64999999999998</v>
      </c>
      <c r="K192" s="320">
        <v>113</v>
      </c>
      <c r="L192" s="323">
        <v>0</v>
      </c>
      <c r="M192" s="324">
        <v>81.96</v>
      </c>
      <c r="N192" s="322">
        <v>23084.034</v>
      </c>
      <c r="O192" s="325" t="s">
        <v>891</v>
      </c>
      <c r="P192" s="324">
        <v>0</v>
      </c>
      <c r="Q192" s="326">
        <v>0</v>
      </c>
      <c r="R192" s="327" t="s">
        <v>892</v>
      </c>
      <c r="S192" s="317" t="s">
        <v>1112</v>
      </c>
      <c r="T192" s="328">
        <v>1</v>
      </c>
      <c r="U192" s="329">
        <v>76</v>
      </c>
      <c r="V192" s="330">
        <v>5</v>
      </c>
      <c r="W192" s="331" t="s">
        <v>892</v>
      </c>
      <c r="X192" s="332" t="s">
        <v>892</v>
      </c>
      <c r="Y192" s="333">
        <v>0</v>
      </c>
      <c r="Z192" s="333">
        <v>11620</v>
      </c>
      <c r="AA192" s="332">
        <v>2023</v>
      </c>
      <c r="AB192" s="333">
        <v>60</v>
      </c>
      <c r="AC192" s="333">
        <v>60</v>
      </c>
      <c r="AD192" s="334" t="s">
        <v>2091</v>
      </c>
      <c r="AE192" s="335">
        <v>45247</v>
      </c>
      <c r="AF192" s="324">
        <v>48</v>
      </c>
      <c r="AG192" s="327">
        <v>45043</v>
      </c>
      <c r="AH192" s="327" t="s">
        <v>892</v>
      </c>
      <c r="AI192" s="327">
        <v>45181</v>
      </c>
      <c r="AJ192" s="327" t="s">
        <v>892</v>
      </c>
      <c r="AK192" s="317"/>
    </row>
    <row r="193" spans="1:37" x14ac:dyDescent="0.3">
      <c r="A193" s="316">
        <v>20763</v>
      </c>
      <c r="B193" s="317" t="s">
        <v>1216</v>
      </c>
      <c r="C193" s="318" t="s">
        <v>1111</v>
      </c>
      <c r="D193" s="319">
        <v>275.47000000000003</v>
      </c>
      <c r="E193" s="317"/>
      <c r="F193" s="317"/>
      <c r="G193" s="317" t="s">
        <v>892</v>
      </c>
      <c r="H193" s="320">
        <v>0</v>
      </c>
      <c r="I193" s="321">
        <v>103003</v>
      </c>
      <c r="J193" s="322">
        <v>275.47000000000003</v>
      </c>
      <c r="K193" s="320">
        <v>36</v>
      </c>
      <c r="L193" s="323">
        <v>0</v>
      </c>
      <c r="M193" s="324">
        <v>0</v>
      </c>
      <c r="N193" s="322">
        <v>0</v>
      </c>
      <c r="O193" s="325" t="s">
        <v>891</v>
      </c>
      <c r="P193" s="324">
        <v>0</v>
      </c>
      <c r="Q193" s="326">
        <v>0</v>
      </c>
      <c r="R193" s="327" t="s">
        <v>892</v>
      </c>
      <c r="S193" s="317" t="s">
        <v>1112</v>
      </c>
      <c r="T193" s="328">
        <v>1</v>
      </c>
      <c r="U193" s="329">
        <v>76</v>
      </c>
      <c r="V193" s="330">
        <v>5</v>
      </c>
      <c r="W193" s="331" t="s">
        <v>892</v>
      </c>
      <c r="X193" s="332" t="s">
        <v>892</v>
      </c>
      <c r="Y193" s="333">
        <v>0</v>
      </c>
      <c r="Z193" s="333">
        <v>11622</v>
      </c>
      <c r="AA193" s="332">
        <v>2023</v>
      </c>
      <c r="AB193" s="333">
        <v>40</v>
      </c>
      <c r="AC193" s="333">
        <v>40</v>
      </c>
      <c r="AD193" s="334" t="s">
        <v>2091</v>
      </c>
      <c r="AE193" s="335">
        <v>45247</v>
      </c>
      <c r="AF193" s="324">
        <v>12</v>
      </c>
      <c r="AG193" s="327">
        <v>44986</v>
      </c>
      <c r="AH193" s="327" t="s">
        <v>892</v>
      </c>
      <c r="AI193" s="327">
        <v>45182</v>
      </c>
      <c r="AJ193" s="327" t="s">
        <v>892</v>
      </c>
      <c r="AK193" s="317"/>
    </row>
    <row r="194" spans="1:37" x14ac:dyDescent="0.3">
      <c r="A194" s="316">
        <v>23016</v>
      </c>
      <c r="B194" s="317" t="s">
        <v>1217</v>
      </c>
      <c r="C194" s="318" t="s">
        <v>288</v>
      </c>
      <c r="D194" s="319">
        <v>79.489999999999995</v>
      </c>
      <c r="E194" s="317"/>
      <c r="F194" s="317"/>
      <c r="G194" s="317" t="s">
        <v>892</v>
      </c>
      <c r="H194" s="320">
        <v>50</v>
      </c>
      <c r="I194" s="321">
        <v>103003</v>
      </c>
      <c r="J194" s="322">
        <v>79.489999999999995</v>
      </c>
      <c r="K194" s="320">
        <v>47</v>
      </c>
      <c r="L194" s="323">
        <v>12.755102040816327</v>
      </c>
      <c r="M194" s="324">
        <v>0</v>
      </c>
      <c r="N194" s="322">
        <v>0</v>
      </c>
      <c r="O194" s="325" t="s">
        <v>891</v>
      </c>
      <c r="P194" s="324">
        <v>0</v>
      </c>
      <c r="Q194" s="326">
        <v>0</v>
      </c>
      <c r="R194" s="327" t="s">
        <v>892</v>
      </c>
      <c r="S194" s="317" t="s">
        <v>1005</v>
      </c>
      <c r="T194" s="328">
        <v>1</v>
      </c>
      <c r="U194" s="329">
        <v>51</v>
      </c>
      <c r="V194" s="330">
        <v>3</v>
      </c>
      <c r="W194" s="331" t="s">
        <v>892</v>
      </c>
      <c r="X194" s="332" t="s">
        <v>892</v>
      </c>
      <c r="Y194" s="333">
        <v>0</v>
      </c>
      <c r="Z194" s="333">
        <v>11594</v>
      </c>
      <c r="AA194" s="332">
        <v>2023</v>
      </c>
      <c r="AB194" s="333">
        <v>50</v>
      </c>
      <c r="AC194" s="333">
        <v>100</v>
      </c>
      <c r="AD194" s="334" t="s">
        <v>2088</v>
      </c>
      <c r="AE194" s="335">
        <v>45217</v>
      </c>
      <c r="AF194" s="324">
        <v>16</v>
      </c>
      <c r="AG194" s="327">
        <v>45217</v>
      </c>
      <c r="AH194" s="327" t="s">
        <v>892</v>
      </c>
      <c r="AI194" s="327">
        <v>45181</v>
      </c>
      <c r="AJ194" s="327" t="s">
        <v>892</v>
      </c>
      <c r="AK194" s="317"/>
    </row>
    <row r="195" spans="1:37" x14ac:dyDescent="0.3">
      <c r="A195" s="316">
        <v>23581</v>
      </c>
      <c r="B195" s="317" t="s">
        <v>1218</v>
      </c>
      <c r="C195" s="318" t="s">
        <v>31</v>
      </c>
      <c r="D195" s="319">
        <v>0.08</v>
      </c>
      <c r="E195" s="317"/>
      <c r="F195" s="317"/>
      <c r="G195" s="317" t="s">
        <v>892</v>
      </c>
      <c r="H195" s="320">
        <v>12976</v>
      </c>
      <c r="I195" s="321">
        <v>103003</v>
      </c>
      <c r="J195" s="322">
        <v>0.08</v>
      </c>
      <c r="K195" s="320">
        <v>11262</v>
      </c>
      <c r="L195" s="323">
        <v>8.5490469947227297</v>
      </c>
      <c r="M195" s="324">
        <v>5237.96</v>
      </c>
      <c r="N195" s="322">
        <v>419.03680000000003</v>
      </c>
      <c r="O195" s="325" t="s">
        <v>891</v>
      </c>
      <c r="P195" s="324">
        <v>0</v>
      </c>
      <c r="Q195" s="326">
        <v>0</v>
      </c>
      <c r="R195" s="327" t="s">
        <v>892</v>
      </c>
      <c r="S195" s="317" t="s">
        <v>983</v>
      </c>
      <c r="T195" s="328">
        <v>1</v>
      </c>
      <c r="U195" s="329">
        <v>45</v>
      </c>
      <c r="V195" s="330">
        <v>11</v>
      </c>
      <c r="W195" s="331" t="s">
        <v>892</v>
      </c>
      <c r="X195" s="332" t="s">
        <v>892</v>
      </c>
      <c r="Y195" s="333">
        <v>0</v>
      </c>
      <c r="Z195" s="333" t="s">
        <v>892</v>
      </c>
      <c r="AA195" s="332" t="s">
        <v>892</v>
      </c>
      <c r="AB195" s="333">
        <v>0</v>
      </c>
      <c r="AC195" s="333"/>
      <c r="AD195" s="334" t="s">
        <v>892</v>
      </c>
      <c r="AE195" s="335" t="s">
        <v>892</v>
      </c>
      <c r="AF195" s="324">
        <v>6072</v>
      </c>
      <c r="AG195" s="327">
        <v>43628</v>
      </c>
      <c r="AH195" s="327" t="s">
        <v>892</v>
      </c>
      <c r="AI195" s="327">
        <v>45107</v>
      </c>
      <c r="AJ195" s="327" t="s">
        <v>892</v>
      </c>
      <c r="AK195" s="317"/>
    </row>
    <row r="196" spans="1:37" x14ac:dyDescent="0.3">
      <c r="A196" s="316">
        <v>23607</v>
      </c>
      <c r="B196" s="317" t="s">
        <v>1219</v>
      </c>
      <c r="C196" s="318" t="s">
        <v>264</v>
      </c>
      <c r="D196" s="319">
        <v>1.28</v>
      </c>
      <c r="E196" s="317"/>
      <c r="F196" s="317"/>
      <c r="G196" s="317" t="s">
        <v>892</v>
      </c>
      <c r="H196" s="320">
        <v>575</v>
      </c>
      <c r="I196" s="321">
        <v>103003</v>
      </c>
      <c r="J196" s="322">
        <v>1.28</v>
      </c>
      <c r="K196" s="320">
        <v>50</v>
      </c>
      <c r="L196" s="323">
        <v>130.09049773755655</v>
      </c>
      <c r="M196" s="324">
        <v>0</v>
      </c>
      <c r="N196" s="322">
        <v>0</v>
      </c>
      <c r="O196" s="325" t="s">
        <v>891</v>
      </c>
      <c r="P196" s="324">
        <v>0</v>
      </c>
      <c r="Q196" s="326">
        <v>0</v>
      </c>
      <c r="R196" s="327" t="s">
        <v>892</v>
      </c>
      <c r="S196" s="317" t="s">
        <v>1047</v>
      </c>
      <c r="T196" s="328">
        <v>1</v>
      </c>
      <c r="U196" s="329">
        <v>51</v>
      </c>
      <c r="V196" s="330">
        <v>11</v>
      </c>
      <c r="W196" s="331" t="s">
        <v>892</v>
      </c>
      <c r="X196" s="332" t="s">
        <v>892</v>
      </c>
      <c r="Y196" s="333">
        <v>0</v>
      </c>
      <c r="Z196" s="333" t="s">
        <v>892</v>
      </c>
      <c r="AA196" s="332" t="s">
        <v>892</v>
      </c>
      <c r="AB196" s="333">
        <v>0</v>
      </c>
      <c r="AC196" s="333"/>
      <c r="AD196" s="334" t="s">
        <v>892</v>
      </c>
      <c r="AE196" s="335" t="s">
        <v>892</v>
      </c>
      <c r="AF196" s="324">
        <v>18</v>
      </c>
      <c r="AG196" s="327">
        <v>43775</v>
      </c>
      <c r="AH196" s="327" t="s">
        <v>892</v>
      </c>
      <c r="AI196" s="327">
        <v>43977</v>
      </c>
      <c r="AJ196" s="327" t="s">
        <v>892</v>
      </c>
      <c r="AK196" s="317"/>
    </row>
    <row r="197" spans="1:37" x14ac:dyDescent="0.3">
      <c r="A197" s="316">
        <v>23676</v>
      </c>
      <c r="B197" s="317" t="s">
        <v>1220</v>
      </c>
      <c r="C197" s="318" t="s">
        <v>848</v>
      </c>
      <c r="D197" s="319">
        <v>7.0000000000000007E-2</v>
      </c>
      <c r="E197" s="317"/>
      <c r="F197" s="317"/>
      <c r="G197" s="317" t="s">
        <v>892</v>
      </c>
      <c r="H197" s="320">
        <v>1931</v>
      </c>
      <c r="I197" s="321">
        <v>103003</v>
      </c>
      <c r="J197" s="322">
        <v>7.0000000000000007E-2</v>
      </c>
      <c r="K197" s="320">
        <v>3232</v>
      </c>
      <c r="L197" s="323">
        <v>6.0803577051451603</v>
      </c>
      <c r="M197" s="324">
        <v>1879.96</v>
      </c>
      <c r="N197" s="322">
        <v>131.59719999999999</v>
      </c>
      <c r="O197" s="325" t="s">
        <v>891</v>
      </c>
      <c r="P197" s="324">
        <v>0</v>
      </c>
      <c r="Q197" s="326">
        <v>0</v>
      </c>
      <c r="R197" s="327" t="s">
        <v>892</v>
      </c>
      <c r="S197" s="317" t="s">
        <v>1221</v>
      </c>
      <c r="T197" s="328">
        <v>1</v>
      </c>
      <c r="U197" s="329">
        <v>67</v>
      </c>
      <c r="V197" s="330">
        <v>5</v>
      </c>
      <c r="W197" s="331" t="s">
        <v>892</v>
      </c>
      <c r="X197" s="332" t="s">
        <v>892</v>
      </c>
      <c r="Y197" s="333">
        <v>0</v>
      </c>
      <c r="Z197" s="333" t="s">
        <v>892</v>
      </c>
      <c r="AA197" s="332" t="s">
        <v>892</v>
      </c>
      <c r="AB197" s="333">
        <v>0</v>
      </c>
      <c r="AC197" s="333"/>
      <c r="AD197" s="334" t="s">
        <v>892</v>
      </c>
      <c r="AE197" s="335" t="s">
        <v>892</v>
      </c>
      <c r="AF197" s="324">
        <v>1270</v>
      </c>
      <c r="AG197" s="327">
        <v>43864</v>
      </c>
      <c r="AH197" s="327" t="s">
        <v>892</v>
      </c>
      <c r="AI197" s="327">
        <v>43826</v>
      </c>
      <c r="AJ197" s="327" t="s">
        <v>892</v>
      </c>
      <c r="AK197" s="317"/>
    </row>
    <row r="198" spans="1:37" x14ac:dyDescent="0.3">
      <c r="A198" s="316">
        <v>23687</v>
      </c>
      <c r="B198" s="317" t="s">
        <v>1222</v>
      </c>
      <c r="C198" s="318" t="s">
        <v>381</v>
      </c>
      <c r="D198" s="319">
        <v>1.55</v>
      </c>
      <c r="E198" s="317"/>
      <c r="F198" s="317"/>
      <c r="G198" s="317" t="s">
        <v>892</v>
      </c>
      <c r="H198" s="320">
        <v>6899</v>
      </c>
      <c r="I198" s="321">
        <v>103003</v>
      </c>
      <c r="J198" s="322">
        <v>1.55</v>
      </c>
      <c r="K198" s="320">
        <v>14091</v>
      </c>
      <c r="L198" s="323">
        <v>3.8909693866041017</v>
      </c>
      <c r="M198" s="324">
        <v>14377.96</v>
      </c>
      <c r="N198" s="322">
        <v>22285.838</v>
      </c>
      <c r="O198" s="325" t="s">
        <v>891</v>
      </c>
      <c r="P198" s="324">
        <v>0</v>
      </c>
      <c r="Q198" s="326">
        <v>0</v>
      </c>
      <c r="R198" s="327" t="s">
        <v>892</v>
      </c>
      <c r="S198" s="317" t="s">
        <v>989</v>
      </c>
      <c r="T198" s="328">
        <v>1</v>
      </c>
      <c r="U198" s="329">
        <v>57</v>
      </c>
      <c r="V198" s="330">
        <v>16</v>
      </c>
      <c r="W198" s="331" t="s">
        <v>892</v>
      </c>
      <c r="X198" s="332" t="s">
        <v>892</v>
      </c>
      <c r="Y198" s="333">
        <v>0</v>
      </c>
      <c r="Z198" s="333" t="s">
        <v>892</v>
      </c>
      <c r="AA198" s="332" t="s">
        <v>892</v>
      </c>
      <c r="AB198" s="333">
        <v>0</v>
      </c>
      <c r="AC198" s="333"/>
      <c r="AD198" s="334" t="s">
        <v>892</v>
      </c>
      <c r="AE198" s="335" t="s">
        <v>892</v>
      </c>
      <c r="AF198" s="324">
        <v>7092</v>
      </c>
      <c r="AG198" s="327">
        <v>44971</v>
      </c>
      <c r="AH198" s="327" t="s">
        <v>892</v>
      </c>
      <c r="AI198" s="327">
        <v>44971</v>
      </c>
      <c r="AJ198" s="327" t="s">
        <v>892</v>
      </c>
      <c r="AK198" s="317"/>
    </row>
    <row r="199" spans="1:37" x14ac:dyDescent="0.3">
      <c r="A199" s="316">
        <v>23692</v>
      </c>
      <c r="B199" s="317" t="s">
        <v>1223</v>
      </c>
      <c r="C199" s="318" t="s">
        <v>381</v>
      </c>
      <c r="D199" s="319">
        <v>1.55</v>
      </c>
      <c r="E199" s="317"/>
      <c r="F199" s="317"/>
      <c r="G199" s="317" t="s">
        <v>892</v>
      </c>
      <c r="H199" s="320">
        <v>10439</v>
      </c>
      <c r="I199" s="321">
        <v>103003</v>
      </c>
      <c r="J199" s="322">
        <v>1.55</v>
      </c>
      <c r="K199" s="320">
        <v>9773</v>
      </c>
      <c r="L199" s="323">
        <v>8.0817855953920112</v>
      </c>
      <c r="M199" s="324">
        <v>5061.04</v>
      </c>
      <c r="N199" s="322">
        <v>7844.6120000000001</v>
      </c>
      <c r="O199" s="325" t="s">
        <v>891</v>
      </c>
      <c r="P199" s="324">
        <v>0</v>
      </c>
      <c r="Q199" s="326">
        <v>0</v>
      </c>
      <c r="R199" s="327" t="s">
        <v>892</v>
      </c>
      <c r="S199" s="317" t="s">
        <v>989</v>
      </c>
      <c r="T199" s="328">
        <v>1</v>
      </c>
      <c r="U199" s="329">
        <v>57</v>
      </c>
      <c r="V199" s="330">
        <v>16</v>
      </c>
      <c r="W199" s="331" t="s">
        <v>892</v>
      </c>
      <c r="X199" s="332" t="s">
        <v>892</v>
      </c>
      <c r="Y199" s="333">
        <v>0</v>
      </c>
      <c r="Z199" s="333" t="s">
        <v>892</v>
      </c>
      <c r="AA199" s="332" t="s">
        <v>892</v>
      </c>
      <c r="AB199" s="333">
        <v>0</v>
      </c>
      <c r="AC199" s="333"/>
      <c r="AD199" s="334" t="s">
        <v>892</v>
      </c>
      <c r="AE199" s="335" t="s">
        <v>892</v>
      </c>
      <c r="AF199" s="324">
        <v>5166</v>
      </c>
      <c r="AG199" s="327">
        <v>44425</v>
      </c>
      <c r="AH199" s="327" t="s">
        <v>892</v>
      </c>
      <c r="AI199" s="327">
        <v>44971</v>
      </c>
      <c r="AJ199" s="327" t="s">
        <v>892</v>
      </c>
      <c r="AK199" s="317"/>
    </row>
    <row r="200" spans="1:37" x14ac:dyDescent="0.3">
      <c r="A200" s="316">
        <v>23778</v>
      </c>
      <c r="B200" s="317" t="s">
        <v>1224</v>
      </c>
      <c r="C200" s="318" t="s">
        <v>1111</v>
      </c>
      <c r="D200" s="319">
        <v>235.4</v>
      </c>
      <c r="E200" s="317"/>
      <c r="F200" s="317"/>
      <c r="G200" s="317" t="s">
        <v>892</v>
      </c>
      <c r="H200" s="320">
        <v>41</v>
      </c>
      <c r="I200" s="321">
        <v>103003</v>
      </c>
      <c r="J200" s="322">
        <v>235.4</v>
      </c>
      <c r="K200" s="320">
        <v>134</v>
      </c>
      <c r="L200" s="323">
        <v>2.6588845654993514</v>
      </c>
      <c r="M200" s="324">
        <v>94.04</v>
      </c>
      <c r="N200" s="322">
        <v>22137.016</v>
      </c>
      <c r="O200" s="325" t="s">
        <v>891</v>
      </c>
      <c r="P200" s="324">
        <v>0</v>
      </c>
      <c r="Q200" s="326">
        <v>0</v>
      </c>
      <c r="R200" s="327" t="s">
        <v>892</v>
      </c>
      <c r="S200" s="317" t="s">
        <v>1225</v>
      </c>
      <c r="T200" s="328">
        <v>1</v>
      </c>
      <c r="U200" s="329">
        <v>76</v>
      </c>
      <c r="V200" s="330">
        <v>16</v>
      </c>
      <c r="W200" s="331" t="s">
        <v>892</v>
      </c>
      <c r="X200" s="332" t="s">
        <v>892</v>
      </c>
      <c r="Y200" s="333">
        <v>0</v>
      </c>
      <c r="Z200" s="333">
        <v>11600</v>
      </c>
      <c r="AA200" s="332">
        <v>2023</v>
      </c>
      <c r="AB200" s="333">
        <v>50</v>
      </c>
      <c r="AC200" s="333">
        <v>50</v>
      </c>
      <c r="AD200" s="334" t="s">
        <v>2092</v>
      </c>
      <c r="AE200" s="335">
        <v>45247</v>
      </c>
      <c r="AF200" s="324">
        <v>62</v>
      </c>
      <c r="AG200" s="327">
        <v>44986</v>
      </c>
      <c r="AH200" s="327" t="s">
        <v>892</v>
      </c>
      <c r="AI200" s="327">
        <v>45181</v>
      </c>
      <c r="AJ200" s="327" t="s">
        <v>892</v>
      </c>
      <c r="AK200" s="317"/>
    </row>
    <row r="201" spans="1:37" x14ac:dyDescent="0.3">
      <c r="A201" s="316">
        <v>23846</v>
      </c>
      <c r="B201" s="317" t="s">
        <v>1226</v>
      </c>
      <c r="C201" s="318" t="s">
        <v>381</v>
      </c>
      <c r="D201" s="319">
        <v>1.5</v>
      </c>
      <c r="E201" s="317"/>
      <c r="F201" s="317"/>
      <c r="G201" s="317" t="s">
        <v>892</v>
      </c>
      <c r="H201" s="320">
        <v>0</v>
      </c>
      <c r="I201" s="321">
        <v>103003</v>
      </c>
      <c r="J201" s="322">
        <v>1.5</v>
      </c>
      <c r="K201" s="320">
        <v>9077</v>
      </c>
      <c r="L201" s="323">
        <v>0</v>
      </c>
      <c r="M201" s="324">
        <v>7308</v>
      </c>
      <c r="N201" s="322">
        <v>10962</v>
      </c>
      <c r="O201" s="325" t="s">
        <v>891</v>
      </c>
      <c r="P201" s="324">
        <v>0</v>
      </c>
      <c r="Q201" s="326">
        <v>0</v>
      </c>
      <c r="R201" s="327" t="s">
        <v>892</v>
      </c>
      <c r="S201" s="317" t="s">
        <v>989</v>
      </c>
      <c r="T201" s="328">
        <v>1</v>
      </c>
      <c r="U201" s="329">
        <v>57</v>
      </c>
      <c r="V201" s="330">
        <v>16</v>
      </c>
      <c r="W201" s="331">
        <v>6984</v>
      </c>
      <c r="X201" s="332">
        <v>2023</v>
      </c>
      <c r="Y201" s="333">
        <v>6300</v>
      </c>
      <c r="Z201" s="333" t="s">
        <v>892</v>
      </c>
      <c r="AA201" s="332" t="s">
        <v>892</v>
      </c>
      <c r="AB201" s="333">
        <v>0</v>
      </c>
      <c r="AC201" s="333"/>
      <c r="AD201" s="334" t="s">
        <v>892</v>
      </c>
      <c r="AE201" s="335" t="s">
        <v>892</v>
      </c>
      <c r="AF201" s="324">
        <v>4536</v>
      </c>
      <c r="AG201" s="327">
        <v>44960</v>
      </c>
      <c r="AH201" s="327" t="s">
        <v>892</v>
      </c>
      <c r="AI201" s="327">
        <v>45054</v>
      </c>
      <c r="AJ201" s="327" t="s">
        <v>892</v>
      </c>
      <c r="AK201" s="317"/>
    </row>
    <row r="202" spans="1:37" x14ac:dyDescent="0.3">
      <c r="A202" s="316">
        <v>23862</v>
      </c>
      <c r="B202" s="317" t="s">
        <v>1227</v>
      </c>
      <c r="C202" s="318" t="s">
        <v>381</v>
      </c>
      <c r="D202" s="319">
        <v>1.5</v>
      </c>
      <c r="E202" s="317"/>
      <c r="F202" s="317"/>
      <c r="G202" s="317" t="s">
        <v>892</v>
      </c>
      <c r="H202" s="320">
        <v>0</v>
      </c>
      <c r="I202" s="321">
        <v>103003</v>
      </c>
      <c r="J202" s="322">
        <v>1.5</v>
      </c>
      <c r="K202" s="320">
        <v>9754</v>
      </c>
      <c r="L202" s="323">
        <v>0</v>
      </c>
      <c r="M202" s="324">
        <v>10500.04</v>
      </c>
      <c r="N202" s="322">
        <v>15750.06</v>
      </c>
      <c r="O202" s="325" t="s">
        <v>891</v>
      </c>
      <c r="P202" s="324">
        <v>0</v>
      </c>
      <c r="Q202" s="326">
        <v>0</v>
      </c>
      <c r="R202" s="327" t="s">
        <v>892</v>
      </c>
      <c r="S202" s="317" t="s">
        <v>989</v>
      </c>
      <c r="T202" s="328">
        <v>1</v>
      </c>
      <c r="U202" s="329">
        <v>57</v>
      </c>
      <c r="V202" s="330">
        <v>16</v>
      </c>
      <c r="W202" s="331">
        <v>6984</v>
      </c>
      <c r="X202" s="332">
        <v>2023</v>
      </c>
      <c r="Y202" s="333">
        <v>5000</v>
      </c>
      <c r="Z202" s="333" t="s">
        <v>892</v>
      </c>
      <c r="AA202" s="332" t="s">
        <v>892</v>
      </c>
      <c r="AB202" s="333">
        <v>0</v>
      </c>
      <c r="AC202" s="333"/>
      <c r="AD202" s="334" t="s">
        <v>892</v>
      </c>
      <c r="AE202" s="335" t="s">
        <v>892</v>
      </c>
      <c r="AF202" s="324">
        <v>5166</v>
      </c>
      <c r="AG202" s="327">
        <v>44960</v>
      </c>
      <c r="AH202" s="327" t="s">
        <v>892</v>
      </c>
      <c r="AI202" s="327">
        <v>45054</v>
      </c>
      <c r="AJ202" s="327" t="s">
        <v>892</v>
      </c>
      <c r="AK202" s="317"/>
    </row>
    <row r="203" spans="1:37" x14ac:dyDescent="0.3">
      <c r="A203" s="316">
        <v>23875</v>
      </c>
      <c r="B203" s="317" t="s">
        <v>1228</v>
      </c>
      <c r="C203" s="318" t="s">
        <v>381</v>
      </c>
      <c r="D203" s="319">
        <v>1.5</v>
      </c>
      <c r="E203" s="317"/>
      <c r="F203" s="317"/>
      <c r="G203" s="317" t="s">
        <v>892</v>
      </c>
      <c r="H203" s="320">
        <v>0</v>
      </c>
      <c r="I203" s="321">
        <v>103003</v>
      </c>
      <c r="J203" s="322">
        <v>1.5</v>
      </c>
      <c r="K203" s="320">
        <v>9055</v>
      </c>
      <c r="L203" s="323">
        <v>0</v>
      </c>
      <c r="M203" s="324">
        <v>10270.959999999999</v>
      </c>
      <c r="N203" s="322">
        <v>15406.44</v>
      </c>
      <c r="O203" s="325" t="s">
        <v>891</v>
      </c>
      <c r="P203" s="324">
        <v>0</v>
      </c>
      <c r="Q203" s="326">
        <v>0</v>
      </c>
      <c r="R203" s="327" t="s">
        <v>892</v>
      </c>
      <c r="S203" s="317" t="s">
        <v>989</v>
      </c>
      <c r="T203" s="328">
        <v>1</v>
      </c>
      <c r="U203" s="329">
        <v>57</v>
      </c>
      <c r="V203" s="330">
        <v>16</v>
      </c>
      <c r="W203" s="331">
        <v>6984</v>
      </c>
      <c r="X203" s="332">
        <v>2023</v>
      </c>
      <c r="Y203" s="333">
        <v>3500</v>
      </c>
      <c r="Z203" s="333" t="s">
        <v>892</v>
      </c>
      <c r="AA203" s="332" t="s">
        <v>892</v>
      </c>
      <c r="AB203" s="333">
        <v>0</v>
      </c>
      <c r="AC203" s="333"/>
      <c r="AD203" s="334" t="s">
        <v>892</v>
      </c>
      <c r="AE203" s="335" t="s">
        <v>892</v>
      </c>
      <c r="AF203" s="324">
        <v>4590</v>
      </c>
      <c r="AG203" s="327">
        <v>44960</v>
      </c>
      <c r="AH203" s="327" t="s">
        <v>892</v>
      </c>
      <c r="AI203" s="327">
        <v>45054</v>
      </c>
      <c r="AJ203" s="327" t="s">
        <v>892</v>
      </c>
      <c r="AK203" s="317"/>
    </row>
    <row r="204" spans="1:37" x14ac:dyDescent="0.3">
      <c r="A204" s="316">
        <v>23986</v>
      </c>
      <c r="B204" s="317" t="s">
        <v>1229</v>
      </c>
      <c r="C204" s="318" t="s">
        <v>261</v>
      </c>
      <c r="D204" s="319">
        <v>1.55</v>
      </c>
      <c r="E204" s="317"/>
      <c r="F204" s="317"/>
      <c r="G204" s="317" t="s">
        <v>892</v>
      </c>
      <c r="H204" s="320">
        <v>0</v>
      </c>
      <c r="I204" s="321">
        <v>103003</v>
      </c>
      <c r="J204" s="322">
        <v>1.55</v>
      </c>
      <c r="K204" s="320">
        <v>5397</v>
      </c>
      <c r="L204" s="323">
        <v>0</v>
      </c>
      <c r="M204" s="324">
        <v>6969</v>
      </c>
      <c r="N204" s="322">
        <v>10801.95</v>
      </c>
      <c r="O204" s="325" t="s">
        <v>891</v>
      </c>
      <c r="P204" s="324">
        <v>0</v>
      </c>
      <c r="Q204" s="326">
        <v>0</v>
      </c>
      <c r="R204" s="327" t="s">
        <v>892</v>
      </c>
      <c r="S204" s="317" t="s">
        <v>1177</v>
      </c>
      <c r="T204" s="328">
        <v>1</v>
      </c>
      <c r="U204" s="329">
        <v>57</v>
      </c>
      <c r="V204" s="330">
        <v>2</v>
      </c>
      <c r="W204" s="331">
        <v>6987</v>
      </c>
      <c r="X204" s="332">
        <v>2023</v>
      </c>
      <c r="Y204" s="333">
        <v>1200</v>
      </c>
      <c r="Z204" s="333" t="s">
        <v>892</v>
      </c>
      <c r="AA204" s="332" t="s">
        <v>892</v>
      </c>
      <c r="AB204" s="333">
        <v>0</v>
      </c>
      <c r="AC204" s="333"/>
      <c r="AD204" s="334" t="s">
        <v>892</v>
      </c>
      <c r="AE204" s="335" t="s">
        <v>892</v>
      </c>
      <c r="AF204" s="324">
        <v>2724</v>
      </c>
      <c r="AG204" s="327">
        <v>44966</v>
      </c>
      <c r="AH204" s="327" t="s">
        <v>892</v>
      </c>
      <c r="AI204" s="327">
        <v>45049</v>
      </c>
      <c r="AJ204" s="327" t="s">
        <v>892</v>
      </c>
      <c r="AK204" s="317"/>
    </row>
    <row r="205" spans="1:37" x14ac:dyDescent="0.3">
      <c r="A205" s="316">
        <v>23989</v>
      </c>
      <c r="B205" s="317" t="s">
        <v>1230</v>
      </c>
      <c r="C205" s="318" t="s">
        <v>261</v>
      </c>
      <c r="D205" s="319">
        <v>1.71</v>
      </c>
      <c r="E205" s="317"/>
      <c r="F205" s="317"/>
      <c r="G205" s="317" t="s">
        <v>892</v>
      </c>
      <c r="H205" s="320">
        <v>561</v>
      </c>
      <c r="I205" s="321">
        <v>103003</v>
      </c>
      <c r="J205" s="322">
        <v>1.71</v>
      </c>
      <c r="K205" s="320">
        <v>5171</v>
      </c>
      <c r="L205" s="323">
        <v>0.83762597984322518</v>
      </c>
      <c r="M205" s="324">
        <v>7476</v>
      </c>
      <c r="N205" s="322">
        <v>12783.96</v>
      </c>
      <c r="O205" s="325" t="s">
        <v>891</v>
      </c>
      <c r="P205" s="324">
        <v>0</v>
      </c>
      <c r="Q205" s="326">
        <v>0</v>
      </c>
      <c r="R205" s="327" t="s">
        <v>892</v>
      </c>
      <c r="S205" s="317" t="s">
        <v>1177</v>
      </c>
      <c r="T205" s="328">
        <v>1</v>
      </c>
      <c r="U205" s="329">
        <v>57</v>
      </c>
      <c r="V205" s="330">
        <v>2</v>
      </c>
      <c r="W205" s="331" t="s">
        <v>892</v>
      </c>
      <c r="X205" s="332" t="s">
        <v>892</v>
      </c>
      <c r="Y205" s="333">
        <v>0</v>
      </c>
      <c r="Z205" s="333" t="s">
        <v>892</v>
      </c>
      <c r="AA205" s="332" t="s">
        <v>892</v>
      </c>
      <c r="AB205" s="333">
        <v>0</v>
      </c>
      <c r="AC205" s="333"/>
      <c r="AD205" s="334" t="s">
        <v>892</v>
      </c>
      <c r="AE205" s="335" t="s">
        <v>892</v>
      </c>
      <c r="AF205" s="324">
        <v>2680</v>
      </c>
      <c r="AG205" s="327">
        <v>44966</v>
      </c>
      <c r="AH205" s="327" t="s">
        <v>892</v>
      </c>
      <c r="AI205" s="327">
        <v>45083</v>
      </c>
      <c r="AJ205" s="327" t="s">
        <v>892</v>
      </c>
      <c r="AK205" s="317"/>
    </row>
    <row r="206" spans="1:37" x14ac:dyDescent="0.3">
      <c r="A206" s="316">
        <v>23993</v>
      </c>
      <c r="B206" s="317" t="s">
        <v>1231</v>
      </c>
      <c r="C206" s="318" t="s">
        <v>261</v>
      </c>
      <c r="D206" s="319">
        <v>1.71</v>
      </c>
      <c r="E206" s="317"/>
      <c r="F206" s="317"/>
      <c r="G206" s="317" t="s">
        <v>892</v>
      </c>
      <c r="H206" s="320">
        <v>1315</v>
      </c>
      <c r="I206" s="321">
        <v>103003</v>
      </c>
      <c r="J206" s="322">
        <v>1.71</v>
      </c>
      <c r="K206" s="320">
        <v>5007</v>
      </c>
      <c r="L206" s="323">
        <v>2.0490845344760418</v>
      </c>
      <c r="M206" s="324">
        <v>6386</v>
      </c>
      <c r="N206" s="322">
        <v>10920.06</v>
      </c>
      <c r="O206" s="325" t="s">
        <v>891</v>
      </c>
      <c r="P206" s="324">
        <v>0</v>
      </c>
      <c r="Q206" s="326">
        <v>0</v>
      </c>
      <c r="R206" s="327" t="s">
        <v>892</v>
      </c>
      <c r="S206" s="317" t="s">
        <v>1177</v>
      </c>
      <c r="T206" s="328">
        <v>1</v>
      </c>
      <c r="U206" s="329">
        <v>57</v>
      </c>
      <c r="V206" s="330">
        <v>2</v>
      </c>
      <c r="W206" s="331" t="s">
        <v>892</v>
      </c>
      <c r="X206" s="332" t="s">
        <v>892</v>
      </c>
      <c r="Y206" s="333">
        <v>0</v>
      </c>
      <c r="Z206" s="333" t="s">
        <v>892</v>
      </c>
      <c r="AA206" s="332" t="s">
        <v>892</v>
      </c>
      <c r="AB206" s="333">
        <v>0</v>
      </c>
      <c r="AC206" s="333"/>
      <c r="AD206" s="334" t="s">
        <v>892</v>
      </c>
      <c r="AE206" s="335" t="s">
        <v>892</v>
      </c>
      <c r="AF206" s="324">
        <v>2568</v>
      </c>
      <c r="AG206" s="327">
        <v>44966</v>
      </c>
      <c r="AH206" s="327" t="s">
        <v>892</v>
      </c>
      <c r="AI206" s="327">
        <v>45083</v>
      </c>
      <c r="AJ206" s="327" t="s">
        <v>892</v>
      </c>
      <c r="AK206" s="317"/>
    </row>
    <row r="207" spans="1:37" x14ac:dyDescent="0.3">
      <c r="A207" s="316">
        <v>23996</v>
      </c>
      <c r="B207" s="317" t="s">
        <v>1232</v>
      </c>
      <c r="C207" s="318" t="s">
        <v>261</v>
      </c>
      <c r="D207" s="319">
        <v>1.55</v>
      </c>
      <c r="E207" s="317"/>
      <c r="F207" s="317"/>
      <c r="G207" s="317" t="s">
        <v>892</v>
      </c>
      <c r="H207" s="320">
        <v>0</v>
      </c>
      <c r="I207" s="321">
        <v>103003</v>
      </c>
      <c r="J207" s="322">
        <v>1.55</v>
      </c>
      <c r="K207" s="320">
        <v>5315</v>
      </c>
      <c r="L207" s="323">
        <v>0</v>
      </c>
      <c r="M207" s="324">
        <v>6145</v>
      </c>
      <c r="N207" s="322">
        <v>9524.75</v>
      </c>
      <c r="O207" s="325" t="s">
        <v>891</v>
      </c>
      <c r="P207" s="324">
        <v>0</v>
      </c>
      <c r="Q207" s="326">
        <v>0</v>
      </c>
      <c r="R207" s="327" t="s">
        <v>892</v>
      </c>
      <c r="S207" s="317" t="s">
        <v>1177</v>
      </c>
      <c r="T207" s="328">
        <v>1</v>
      </c>
      <c r="U207" s="329">
        <v>57</v>
      </c>
      <c r="V207" s="330">
        <v>2</v>
      </c>
      <c r="W207" s="331">
        <v>6216</v>
      </c>
      <c r="X207" s="332">
        <v>2023</v>
      </c>
      <c r="Y207" s="333">
        <v>2000</v>
      </c>
      <c r="Z207" s="333" t="s">
        <v>892</v>
      </c>
      <c r="AA207" s="332" t="s">
        <v>892</v>
      </c>
      <c r="AB207" s="333">
        <v>0</v>
      </c>
      <c r="AC207" s="333"/>
      <c r="AD207" s="334" t="s">
        <v>892</v>
      </c>
      <c r="AE207" s="335" t="s">
        <v>892</v>
      </c>
      <c r="AF207" s="324">
        <v>2716</v>
      </c>
      <c r="AG207" s="327">
        <v>44966</v>
      </c>
      <c r="AH207" s="327" t="s">
        <v>892</v>
      </c>
      <c r="AI207" s="327">
        <v>45049</v>
      </c>
      <c r="AJ207" s="327" t="s">
        <v>892</v>
      </c>
      <c r="AK207" s="317"/>
    </row>
    <row r="208" spans="1:37" x14ac:dyDescent="0.3">
      <c r="A208" s="316">
        <v>24204</v>
      </c>
      <c r="B208" s="317" t="s">
        <v>1233</v>
      </c>
      <c r="C208" s="318" t="s">
        <v>264</v>
      </c>
      <c r="D208" s="319">
        <v>4.63</v>
      </c>
      <c r="E208" s="317"/>
      <c r="F208" s="317"/>
      <c r="G208" s="317" t="s">
        <v>892</v>
      </c>
      <c r="H208" s="320">
        <v>0</v>
      </c>
      <c r="I208" s="321">
        <v>103003</v>
      </c>
      <c r="J208" s="322">
        <v>4.63</v>
      </c>
      <c r="K208" s="320">
        <v>503</v>
      </c>
      <c r="L208" s="323">
        <v>0</v>
      </c>
      <c r="M208" s="324">
        <v>277</v>
      </c>
      <c r="N208" s="322">
        <v>1282.51</v>
      </c>
      <c r="O208" s="325" t="s">
        <v>891</v>
      </c>
      <c r="P208" s="324">
        <v>0</v>
      </c>
      <c r="Q208" s="326">
        <v>0</v>
      </c>
      <c r="R208" s="327" t="s">
        <v>892</v>
      </c>
      <c r="S208" s="317" t="s">
        <v>1006</v>
      </c>
      <c r="T208" s="328">
        <v>1</v>
      </c>
      <c r="U208" s="329">
        <v>76</v>
      </c>
      <c r="V208" s="330">
        <v>11</v>
      </c>
      <c r="W208" s="331">
        <v>2659</v>
      </c>
      <c r="X208" s="332">
        <v>2023</v>
      </c>
      <c r="Y208" s="333">
        <v>500</v>
      </c>
      <c r="Z208" s="333" t="s">
        <v>892</v>
      </c>
      <c r="AA208" s="332" t="s">
        <v>892</v>
      </c>
      <c r="AB208" s="333">
        <v>0</v>
      </c>
      <c r="AC208" s="333"/>
      <c r="AD208" s="334" t="s">
        <v>892</v>
      </c>
      <c r="AE208" s="335" t="s">
        <v>892</v>
      </c>
      <c r="AF208" s="324">
        <v>260</v>
      </c>
      <c r="AG208" s="327">
        <v>44523</v>
      </c>
      <c r="AH208" s="327" t="s">
        <v>892</v>
      </c>
      <c r="AI208" s="327">
        <v>45180</v>
      </c>
      <c r="AJ208" s="327" t="s">
        <v>892</v>
      </c>
      <c r="AK208" s="317"/>
    </row>
    <row r="209" spans="1:37" x14ac:dyDescent="0.3">
      <c r="A209" s="316">
        <v>24219</v>
      </c>
      <c r="B209" s="317" t="s">
        <v>1234</v>
      </c>
      <c r="C209" s="318" t="s">
        <v>264</v>
      </c>
      <c r="D209" s="319">
        <v>47</v>
      </c>
      <c r="E209" s="317"/>
      <c r="F209" s="317"/>
      <c r="G209" s="317" t="s">
        <v>892</v>
      </c>
      <c r="H209" s="320">
        <v>387</v>
      </c>
      <c r="I209" s="321">
        <v>103003</v>
      </c>
      <c r="J209" s="322">
        <v>47</v>
      </c>
      <c r="K209" s="320">
        <v>207</v>
      </c>
      <c r="L209" s="323">
        <v>14.072727272727272</v>
      </c>
      <c r="M209" s="324">
        <v>0</v>
      </c>
      <c r="N209" s="322">
        <v>0</v>
      </c>
      <c r="O209" s="325" t="s">
        <v>891</v>
      </c>
      <c r="P209" s="324">
        <v>0</v>
      </c>
      <c r="Q209" s="326">
        <v>0</v>
      </c>
      <c r="R209" s="327" t="s">
        <v>892</v>
      </c>
      <c r="S209" s="317" t="s">
        <v>1235</v>
      </c>
      <c r="T209" s="328">
        <v>1</v>
      </c>
      <c r="U209" s="329">
        <v>79</v>
      </c>
      <c r="V209" s="330">
        <v>6</v>
      </c>
      <c r="W209" s="331" t="s">
        <v>892</v>
      </c>
      <c r="X209" s="332" t="s">
        <v>892</v>
      </c>
      <c r="Y209" s="333">
        <v>0</v>
      </c>
      <c r="Z209" s="333" t="s">
        <v>892</v>
      </c>
      <c r="AA209" s="332" t="s">
        <v>892</v>
      </c>
      <c r="AB209" s="333">
        <v>0</v>
      </c>
      <c r="AC209" s="333"/>
      <c r="AD209" s="334" t="s">
        <v>892</v>
      </c>
      <c r="AE209" s="335" t="s">
        <v>892</v>
      </c>
      <c r="AF209" s="324">
        <v>110</v>
      </c>
      <c r="AG209" s="327">
        <v>44610</v>
      </c>
      <c r="AH209" s="327" t="s">
        <v>892</v>
      </c>
      <c r="AI209" s="327">
        <v>44582</v>
      </c>
      <c r="AJ209" s="327" t="s">
        <v>892</v>
      </c>
      <c r="AK209" s="317"/>
    </row>
    <row r="210" spans="1:37" x14ac:dyDescent="0.3">
      <c r="A210" s="316">
        <v>24371</v>
      </c>
      <c r="B210" s="317" t="s">
        <v>1236</v>
      </c>
      <c r="C210" s="318" t="s">
        <v>264</v>
      </c>
      <c r="D210" s="319">
        <v>2.96</v>
      </c>
      <c r="E210" s="317"/>
      <c r="F210" s="317" t="s">
        <v>1107</v>
      </c>
      <c r="G210" s="317" t="s">
        <v>1237</v>
      </c>
      <c r="H210" s="320">
        <v>19274</v>
      </c>
      <c r="I210" s="321">
        <v>103003</v>
      </c>
      <c r="J210" s="322">
        <v>2.96</v>
      </c>
      <c r="K210" s="320">
        <v>20572</v>
      </c>
      <c r="L210" s="323">
        <v>8.4454707580942703</v>
      </c>
      <c r="M210" s="324">
        <v>8112.04</v>
      </c>
      <c r="N210" s="322">
        <v>24011.6384</v>
      </c>
      <c r="O210" s="325" t="s">
        <v>1238</v>
      </c>
      <c r="P210" s="324">
        <v>38900</v>
      </c>
      <c r="Q210" s="326">
        <v>115144</v>
      </c>
      <c r="R210" s="327">
        <v>45327</v>
      </c>
      <c r="S210" s="317" t="s">
        <v>1239</v>
      </c>
      <c r="T210" s="328">
        <v>1</v>
      </c>
      <c r="U210" s="329">
        <v>51</v>
      </c>
      <c r="V210" s="330">
        <v>7</v>
      </c>
      <c r="W210" s="331" t="s">
        <v>892</v>
      </c>
      <c r="X210" s="332" t="s">
        <v>892</v>
      </c>
      <c r="Y210" s="333">
        <v>0</v>
      </c>
      <c r="Z210" s="333" t="s">
        <v>892</v>
      </c>
      <c r="AA210" s="332" t="s">
        <v>892</v>
      </c>
      <c r="AB210" s="333">
        <v>0</v>
      </c>
      <c r="AC210" s="333"/>
      <c r="AD210" s="334" t="s">
        <v>892</v>
      </c>
      <c r="AE210" s="335" t="s">
        <v>892</v>
      </c>
      <c r="AF210" s="324">
        <v>9128</v>
      </c>
      <c r="AG210" s="327">
        <v>45154</v>
      </c>
      <c r="AH210" s="327" t="s">
        <v>892</v>
      </c>
      <c r="AI210" s="327">
        <v>45076</v>
      </c>
      <c r="AJ210" s="327" t="s">
        <v>892</v>
      </c>
      <c r="AK210" s="317"/>
    </row>
    <row r="211" spans="1:37" x14ac:dyDescent="0.3">
      <c r="A211" s="316">
        <v>24476</v>
      </c>
      <c r="B211" s="317" t="s">
        <v>1240</v>
      </c>
      <c r="C211" s="318" t="s">
        <v>261</v>
      </c>
      <c r="D211" s="319">
        <v>1.71</v>
      </c>
      <c r="E211" s="317"/>
      <c r="F211" s="317"/>
      <c r="G211" s="317" t="s">
        <v>892</v>
      </c>
      <c r="H211" s="320">
        <v>0</v>
      </c>
      <c r="I211" s="321">
        <v>103003</v>
      </c>
      <c r="J211" s="322">
        <v>1.71</v>
      </c>
      <c r="K211" s="320">
        <v>5373</v>
      </c>
      <c r="L211" s="323">
        <v>0</v>
      </c>
      <c r="M211" s="324">
        <v>6405.04</v>
      </c>
      <c r="N211" s="322">
        <v>10952.618399999999</v>
      </c>
      <c r="O211" s="325" t="s">
        <v>891</v>
      </c>
      <c r="P211" s="324">
        <v>0</v>
      </c>
      <c r="Q211" s="326">
        <v>0</v>
      </c>
      <c r="R211" s="327" t="s">
        <v>892</v>
      </c>
      <c r="S211" s="317" t="s">
        <v>1177</v>
      </c>
      <c r="T211" s="328">
        <v>1</v>
      </c>
      <c r="U211" s="329">
        <v>57</v>
      </c>
      <c r="V211" s="330">
        <v>2</v>
      </c>
      <c r="W211" s="331">
        <v>6216</v>
      </c>
      <c r="X211" s="332">
        <v>2023</v>
      </c>
      <c r="Y211" s="333">
        <v>2000</v>
      </c>
      <c r="Z211" s="333" t="s">
        <v>892</v>
      </c>
      <c r="AA211" s="332" t="s">
        <v>892</v>
      </c>
      <c r="AB211" s="333">
        <v>0</v>
      </c>
      <c r="AC211" s="333"/>
      <c r="AD211" s="334" t="s">
        <v>892</v>
      </c>
      <c r="AE211" s="335" t="s">
        <v>892</v>
      </c>
      <c r="AF211" s="324">
        <v>2802</v>
      </c>
      <c r="AG211" s="327">
        <v>44974</v>
      </c>
      <c r="AH211" s="327" t="s">
        <v>892</v>
      </c>
      <c r="AI211" s="327">
        <v>45083</v>
      </c>
      <c r="AJ211" s="327" t="s">
        <v>892</v>
      </c>
      <c r="AK211" s="317"/>
    </row>
    <row r="212" spans="1:37" x14ac:dyDescent="0.3">
      <c r="A212" s="316">
        <v>24477</v>
      </c>
      <c r="B212" s="317" t="s">
        <v>1241</v>
      </c>
      <c r="C212" s="318" t="s">
        <v>261</v>
      </c>
      <c r="D212" s="319">
        <v>1.55</v>
      </c>
      <c r="E212" s="317"/>
      <c r="F212" s="317"/>
      <c r="G212" s="317" t="s">
        <v>892</v>
      </c>
      <c r="H212" s="320">
        <v>0</v>
      </c>
      <c r="I212" s="321">
        <v>103003</v>
      </c>
      <c r="J212" s="322">
        <v>1.55</v>
      </c>
      <c r="K212" s="320">
        <v>5268</v>
      </c>
      <c r="L212" s="323">
        <v>0</v>
      </c>
      <c r="M212" s="324">
        <v>6684.04</v>
      </c>
      <c r="N212" s="322">
        <v>10360.262000000001</v>
      </c>
      <c r="O212" s="325" t="s">
        <v>891</v>
      </c>
      <c r="P212" s="324">
        <v>0</v>
      </c>
      <c r="Q212" s="326">
        <v>0</v>
      </c>
      <c r="R212" s="327" t="s">
        <v>892</v>
      </c>
      <c r="S212" s="317" t="s">
        <v>1177</v>
      </c>
      <c r="T212" s="328">
        <v>1</v>
      </c>
      <c r="U212" s="329">
        <v>57</v>
      </c>
      <c r="V212" s="330">
        <v>2</v>
      </c>
      <c r="W212" s="331">
        <v>6987</v>
      </c>
      <c r="X212" s="332">
        <v>2023</v>
      </c>
      <c r="Y212" s="333">
        <v>1400</v>
      </c>
      <c r="Z212" s="333" t="s">
        <v>892</v>
      </c>
      <c r="AA212" s="332" t="s">
        <v>892</v>
      </c>
      <c r="AB212" s="333">
        <v>0</v>
      </c>
      <c r="AC212" s="333"/>
      <c r="AD212" s="334" t="s">
        <v>892</v>
      </c>
      <c r="AE212" s="335" t="s">
        <v>892</v>
      </c>
      <c r="AF212" s="324">
        <v>2694</v>
      </c>
      <c r="AG212" s="327">
        <v>44966</v>
      </c>
      <c r="AH212" s="327" t="s">
        <v>892</v>
      </c>
      <c r="AI212" s="327">
        <v>45049</v>
      </c>
      <c r="AJ212" s="327" t="s">
        <v>892</v>
      </c>
      <c r="AK212" s="317"/>
    </row>
    <row r="213" spans="1:37" x14ac:dyDescent="0.3">
      <c r="A213" s="316">
        <v>24500</v>
      </c>
      <c r="B213" s="317" t="s">
        <v>1242</v>
      </c>
      <c r="C213" s="318" t="s">
        <v>264</v>
      </c>
      <c r="D213" s="319">
        <v>23.08</v>
      </c>
      <c r="E213" s="317"/>
      <c r="F213" s="317"/>
      <c r="G213" s="317" t="s">
        <v>892</v>
      </c>
      <c r="H213" s="320">
        <v>0</v>
      </c>
      <c r="I213" s="321">
        <v>103003</v>
      </c>
      <c r="J213" s="322">
        <v>23.08</v>
      </c>
      <c r="K213" s="320">
        <v>1099</v>
      </c>
      <c r="L213" s="323">
        <v>0</v>
      </c>
      <c r="M213" s="324">
        <v>1103.04</v>
      </c>
      <c r="N213" s="322">
        <v>25458.163199999999</v>
      </c>
      <c r="O213" s="325" t="s">
        <v>891</v>
      </c>
      <c r="P213" s="324">
        <v>0</v>
      </c>
      <c r="Q213" s="326">
        <v>0</v>
      </c>
      <c r="R213" s="327" t="s">
        <v>892</v>
      </c>
      <c r="S213" s="317" t="s">
        <v>1057</v>
      </c>
      <c r="T213" s="328">
        <v>1</v>
      </c>
      <c r="U213" s="329">
        <v>61</v>
      </c>
      <c r="V213" s="330">
        <v>14</v>
      </c>
      <c r="W213" s="331" t="s">
        <v>892</v>
      </c>
      <c r="X213" s="332" t="s">
        <v>892</v>
      </c>
      <c r="Y213" s="333">
        <v>0</v>
      </c>
      <c r="Z213" s="333" t="s">
        <v>892</v>
      </c>
      <c r="AA213" s="332" t="s">
        <v>892</v>
      </c>
      <c r="AB213" s="333">
        <v>0</v>
      </c>
      <c r="AC213" s="333"/>
      <c r="AD213" s="334" t="s">
        <v>892</v>
      </c>
      <c r="AE213" s="335" t="s">
        <v>892</v>
      </c>
      <c r="AF213" s="324">
        <v>368</v>
      </c>
      <c r="AG213" s="327">
        <v>45159</v>
      </c>
      <c r="AH213" s="327" t="s">
        <v>892</v>
      </c>
      <c r="AI213" s="327">
        <v>45145</v>
      </c>
      <c r="AJ213" s="327" t="s">
        <v>892</v>
      </c>
      <c r="AK213" s="317"/>
    </row>
    <row r="214" spans="1:37" x14ac:dyDescent="0.3">
      <c r="A214" s="316">
        <v>24551</v>
      </c>
      <c r="B214" s="317" t="s">
        <v>1243</v>
      </c>
      <c r="C214" s="318" t="s">
        <v>264</v>
      </c>
      <c r="D214" s="319">
        <v>5.2</v>
      </c>
      <c r="E214" s="317"/>
      <c r="F214" s="317"/>
      <c r="G214" s="317" t="s">
        <v>892</v>
      </c>
      <c r="H214" s="320">
        <v>0</v>
      </c>
      <c r="I214" s="321">
        <v>103003</v>
      </c>
      <c r="J214" s="322">
        <v>5.2</v>
      </c>
      <c r="K214" s="320">
        <v>34</v>
      </c>
      <c r="L214" s="323">
        <v>0</v>
      </c>
      <c r="M214" s="324">
        <v>33.96</v>
      </c>
      <c r="N214" s="322">
        <v>176.59200000000001</v>
      </c>
      <c r="O214" s="325" t="s">
        <v>891</v>
      </c>
      <c r="P214" s="324">
        <v>0</v>
      </c>
      <c r="Q214" s="326">
        <v>0</v>
      </c>
      <c r="R214" s="327" t="s">
        <v>892</v>
      </c>
      <c r="S214" s="317" t="s">
        <v>1244</v>
      </c>
      <c r="T214" s="328">
        <v>1</v>
      </c>
      <c r="U214" s="329">
        <v>83</v>
      </c>
      <c r="V214" s="330">
        <v>3</v>
      </c>
      <c r="W214" s="331" t="s">
        <v>892</v>
      </c>
      <c r="X214" s="332" t="s">
        <v>892</v>
      </c>
      <c r="Y214" s="333">
        <v>0</v>
      </c>
      <c r="Z214" s="333" t="s">
        <v>892</v>
      </c>
      <c r="AA214" s="332" t="s">
        <v>892</v>
      </c>
      <c r="AB214" s="333">
        <v>0</v>
      </c>
      <c r="AC214" s="333"/>
      <c r="AD214" s="334" t="s">
        <v>892</v>
      </c>
      <c r="AE214" s="335" t="s">
        <v>892</v>
      </c>
      <c r="AF214" s="324">
        <v>12</v>
      </c>
      <c r="AG214" s="327">
        <v>43889</v>
      </c>
      <c r="AH214" s="327" t="s">
        <v>892</v>
      </c>
      <c r="AI214" s="327">
        <v>43826</v>
      </c>
      <c r="AJ214" s="327" t="s">
        <v>892</v>
      </c>
      <c r="AK214" s="317"/>
    </row>
    <row r="215" spans="1:37" x14ac:dyDescent="0.3">
      <c r="A215" s="316">
        <v>24888</v>
      </c>
      <c r="B215" s="317" t="s">
        <v>1245</v>
      </c>
      <c r="C215" s="318" t="s">
        <v>321</v>
      </c>
      <c r="D215" s="319">
        <v>15.8</v>
      </c>
      <c r="E215" s="317"/>
      <c r="F215" s="317"/>
      <c r="G215" s="317" t="s">
        <v>892</v>
      </c>
      <c r="H215" s="320">
        <v>96</v>
      </c>
      <c r="I215" s="321">
        <v>103003</v>
      </c>
      <c r="J215" s="322">
        <v>15.8</v>
      </c>
      <c r="K215" s="320">
        <v>1</v>
      </c>
      <c r="L215" s="323">
        <v>1200</v>
      </c>
      <c r="M215" s="324">
        <v>0</v>
      </c>
      <c r="N215" s="322">
        <v>0</v>
      </c>
      <c r="O215" s="325" t="s">
        <v>891</v>
      </c>
      <c r="P215" s="324">
        <v>0</v>
      </c>
      <c r="Q215" s="326">
        <v>0</v>
      </c>
      <c r="R215" s="327" t="s">
        <v>892</v>
      </c>
      <c r="S215" s="317" t="s">
        <v>1033</v>
      </c>
      <c r="T215" s="328">
        <v>1</v>
      </c>
      <c r="U215" s="329">
        <v>67</v>
      </c>
      <c r="V215" s="330">
        <v>6</v>
      </c>
      <c r="W215" s="331" t="s">
        <v>892</v>
      </c>
      <c r="X215" s="332" t="s">
        <v>892</v>
      </c>
      <c r="Y215" s="333">
        <v>0</v>
      </c>
      <c r="Z215" s="333" t="s">
        <v>892</v>
      </c>
      <c r="AA215" s="332" t="s">
        <v>892</v>
      </c>
      <c r="AB215" s="333">
        <v>0</v>
      </c>
      <c r="AC215" s="333"/>
      <c r="AD215" s="334" t="s">
        <v>892</v>
      </c>
      <c r="AE215" s="335" t="s">
        <v>892</v>
      </c>
      <c r="AF215" s="324">
        <v>0</v>
      </c>
      <c r="AG215" s="327">
        <v>43853</v>
      </c>
      <c r="AH215" s="327" t="s">
        <v>892</v>
      </c>
      <c r="AI215" s="327">
        <v>44055</v>
      </c>
      <c r="AJ215" s="327" t="s">
        <v>892</v>
      </c>
      <c r="AK215" s="317"/>
    </row>
    <row r="216" spans="1:37" x14ac:dyDescent="0.3">
      <c r="A216" s="316">
        <v>25523</v>
      </c>
      <c r="B216" s="317" t="s">
        <v>1246</v>
      </c>
      <c r="C216" s="318" t="s">
        <v>264</v>
      </c>
      <c r="D216" s="319">
        <v>5.57</v>
      </c>
      <c r="E216" s="317"/>
      <c r="F216" s="317"/>
      <c r="G216" s="317" t="s">
        <v>892</v>
      </c>
      <c r="H216" s="320">
        <v>692</v>
      </c>
      <c r="I216" s="321">
        <v>103003</v>
      </c>
      <c r="J216" s="322">
        <v>5.57</v>
      </c>
      <c r="K216" s="320">
        <v>239</v>
      </c>
      <c r="L216" s="323">
        <v>30.524922805469782</v>
      </c>
      <c r="M216" s="324">
        <v>0</v>
      </c>
      <c r="N216" s="322">
        <v>0</v>
      </c>
      <c r="O216" s="325" t="s">
        <v>891</v>
      </c>
      <c r="P216" s="324">
        <v>0</v>
      </c>
      <c r="Q216" s="326">
        <v>0</v>
      </c>
      <c r="R216" s="327" t="s">
        <v>892</v>
      </c>
      <c r="S216" s="317" t="s">
        <v>1008</v>
      </c>
      <c r="T216" s="328">
        <v>1</v>
      </c>
      <c r="U216" s="329">
        <v>61</v>
      </c>
      <c r="V216" s="330">
        <v>8</v>
      </c>
      <c r="W216" s="331" t="s">
        <v>892</v>
      </c>
      <c r="X216" s="332" t="s">
        <v>892</v>
      </c>
      <c r="Y216" s="333">
        <v>0</v>
      </c>
      <c r="Z216" s="333" t="s">
        <v>892</v>
      </c>
      <c r="AA216" s="332" t="s">
        <v>892</v>
      </c>
      <c r="AB216" s="333">
        <v>0</v>
      </c>
      <c r="AC216" s="333"/>
      <c r="AD216" s="334" t="s">
        <v>892</v>
      </c>
      <c r="AE216" s="335" t="s">
        <v>892</v>
      </c>
      <c r="AF216" s="324">
        <v>90</v>
      </c>
      <c r="AG216" s="327">
        <v>43903</v>
      </c>
      <c r="AH216" s="327" t="s">
        <v>892</v>
      </c>
      <c r="AI216" s="327">
        <v>44533</v>
      </c>
      <c r="AJ216" s="327" t="s">
        <v>892</v>
      </c>
      <c r="AK216" s="317"/>
    </row>
    <row r="217" spans="1:37" x14ac:dyDescent="0.3">
      <c r="A217" s="316">
        <v>25559</v>
      </c>
      <c r="B217" s="317" t="s">
        <v>1247</v>
      </c>
      <c r="C217" s="318" t="s">
        <v>381</v>
      </c>
      <c r="D217" s="319">
        <v>1.6</v>
      </c>
      <c r="E217" s="317"/>
      <c r="F217" s="317"/>
      <c r="G217" s="317" t="s">
        <v>892</v>
      </c>
      <c r="H217" s="320">
        <v>3611</v>
      </c>
      <c r="I217" s="321">
        <v>103003</v>
      </c>
      <c r="J217" s="322">
        <v>1.6</v>
      </c>
      <c r="K217" s="320">
        <v>4301</v>
      </c>
      <c r="L217" s="323">
        <v>5.6450982537871095</v>
      </c>
      <c r="M217" s="324">
        <v>4065.04</v>
      </c>
      <c r="N217" s="322">
        <v>6504.0640000000003</v>
      </c>
      <c r="O217" s="325" t="s">
        <v>891</v>
      </c>
      <c r="P217" s="324">
        <v>0</v>
      </c>
      <c r="Q217" s="326">
        <v>0</v>
      </c>
      <c r="R217" s="327" t="s">
        <v>892</v>
      </c>
      <c r="S217" s="317" t="s">
        <v>1177</v>
      </c>
      <c r="T217" s="328">
        <v>1</v>
      </c>
      <c r="U217" s="329">
        <v>57</v>
      </c>
      <c r="V217" s="330">
        <v>2</v>
      </c>
      <c r="W217" s="331" t="s">
        <v>892</v>
      </c>
      <c r="X217" s="332" t="s">
        <v>892</v>
      </c>
      <c r="Y217" s="333">
        <v>0</v>
      </c>
      <c r="Z217" s="333" t="s">
        <v>892</v>
      </c>
      <c r="AA217" s="332" t="s">
        <v>892</v>
      </c>
      <c r="AB217" s="333">
        <v>0</v>
      </c>
      <c r="AC217" s="333"/>
      <c r="AD217" s="334" t="s">
        <v>892</v>
      </c>
      <c r="AE217" s="335" t="s">
        <v>892</v>
      </c>
      <c r="AF217" s="324">
        <v>2558</v>
      </c>
      <c r="AG217" s="327">
        <v>44203</v>
      </c>
      <c r="AH217" s="327" t="s">
        <v>892</v>
      </c>
      <c r="AI217" s="327">
        <v>45083</v>
      </c>
      <c r="AJ217" s="327" t="s">
        <v>892</v>
      </c>
      <c r="AK217" s="317"/>
    </row>
    <row r="218" spans="1:37" x14ac:dyDescent="0.3">
      <c r="A218" s="316">
        <v>25630</v>
      </c>
      <c r="B218" s="317" t="s">
        <v>1248</v>
      </c>
      <c r="C218" s="318" t="s">
        <v>264</v>
      </c>
      <c r="D218" s="319">
        <v>62.87</v>
      </c>
      <c r="E218" s="317"/>
      <c r="F218" s="317"/>
      <c r="G218" s="317" t="s">
        <v>892</v>
      </c>
      <c r="H218" s="320">
        <v>124</v>
      </c>
      <c r="I218" s="321">
        <v>103003</v>
      </c>
      <c r="J218" s="322">
        <v>62.87</v>
      </c>
      <c r="K218" s="320">
        <v>58</v>
      </c>
      <c r="L218" s="323">
        <v>22.222222222222225</v>
      </c>
      <c r="M218" s="324">
        <v>0</v>
      </c>
      <c r="N218" s="322">
        <v>0</v>
      </c>
      <c r="O218" s="325" t="s">
        <v>891</v>
      </c>
      <c r="P218" s="324">
        <v>0</v>
      </c>
      <c r="Q218" s="326">
        <v>0</v>
      </c>
      <c r="R218" s="327" t="s">
        <v>892</v>
      </c>
      <c r="S218" s="317" t="s">
        <v>1053</v>
      </c>
      <c r="T218" s="328">
        <v>1</v>
      </c>
      <c r="U218" s="329">
        <v>61</v>
      </c>
      <c r="V218" s="330">
        <v>15</v>
      </c>
      <c r="W218" s="331" t="s">
        <v>892</v>
      </c>
      <c r="X218" s="332" t="s">
        <v>892</v>
      </c>
      <c r="Y218" s="333">
        <v>0</v>
      </c>
      <c r="Z218" s="333" t="s">
        <v>892</v>
      </c>
      <c r="AA218" s="332" t="s">
        <v>892</v>
      </c>
      <c r="AB218" s="333">
        <v>0</v>
      </c>
      <c r="AC218" s="333"/>
      <c r="AD218" s="334" t="s">
        <v>892</v>
      </c>
      <c r="AE218" s="335" t="s">
        <v>892</v>
      </c>
      <c r="AF218" s="324">
        <v>22</v>
      </c>
      <c r="AG218" s="327">
        <v>44526</v>
      </c>
      <c r="AH218" s="327" t="s">
        <v>892</v>
      </c>
      <c r="AI218" s="327">
        <v>45096</v>
      </c>
      <c r="AJ218" s="327" t="s">
        <v>892</v>
      </c>
      <c r="AK218" s="317"/>
    </row>
    <row r="219" spans="1:37" x14ac:dyDescent="0.3">
      <c r="A219" s="316">
        <v>25756</v>
      </c>
      <c r="B219" s="317" t="s">
        <v>1249</v>
      </c>
      <c r="C219" s="318" t="s">
        <v>264</v>
      </c>
      <c r="D219" s="319">
        <v>66.25</v>
      </c>
      <c r="E219" s="317"/>
      <c r="F219" s="317"/>
      <c r="G219" s="317" t="s">
        <v>892</v>
      </c>
      <c r="H219" s="320">
        <v>116</v>
      </c>
      <c r="I219" s="321">
        <v>103003</v>
      </c>
      <c r="J219" s="322">
        <v>66.25</v>
      </c>
      <c r="K219" s="320">
        <v>53</v>
      </c>
      <c r="L219" s="323">
        <v>25.327510917030565</v>
      </c>
      <c r="M219" s="324">
        <v>0</v>
      </c>
      <c r="N219" s="322">
        <v>0</v>
      </c>
      <c r="O219" s="325" t="s">
        <v>891</v>
      </c>
      <c r="P219" s="324">
        <v>0</v>
      </c>
      <c r="Q219" s="326">
        <v>0</v>
      </c>
      <c r="R219" s="327" t="s">
        <v>892</v>
      </c>
      <c r="S219" s="317" t="s">
        <v>1053</v>
      </c>
      <c r="T219" s="328">
        <v>1</v>
      </c>
      <c r="U219" s="329">
        <v>61</v>
      </c>
      <c r="V219" s="330">
        <v>15</v>
      </c>
      <c r="W219" s="331" t="s">
        <v>892</v>
      </c>
      <c r="X219" s="332" t="s">
        <v>892</v>
      </c>
      <c r="Y219" s="333">
        <v>0</v>
      </c>
      <c r="Z219" s="333" t="s">
        <v>892</v>
      </c>
      <c r="AA219" s="332" t="s">
        <v>892</v>
      </c>
      <c r="AB219" s="333">
        <v>0</v>
      </c>
      <c r="AC219" s="333"/>
      <c r="AD219" s="334" t="s">
        <v>892</v>
      </c>
      <c r="AE219" s="335" t="s">
        <v>892</v>
      </c>
      <c r="AF219" s="324">
        <v>18</v>
      </c>
      <c r="AG219" s="327">
        <v>44610</v>
      </c>
      <c r="AH219" s="327" t="s">
        <v>892</v>
      </c>
      <c r="AI219" s="327">
        <v>44607</v>
      </c>
      <c r="AJ219" s="327" t="s">
        <v>892</v>
      </c>
      <c r="AK219" s="317"/>
    </row>
    <row r="220" spans="1:37" x14ac:dyDescent="0.3">
      <c r="A220" s="316">
        <v>26215</v>
      </c>
      <c r="B220" s="317" t="s">
        <v>1250</v>
      </c>
      <c r="C220" s="318" t="s">
        <v>264</v>
      </c>
      <c r="D220" s="319">
        <v>250</v>
      </c>
      <c r="E220" s="317"/>
      <c r="F220" s="317"/>
      <c r="G220" s="317" t="s">
        <v>892</v>
      </c>
      <c r="H220" s="320">
        <v>20</v>
      </c>
      <c r="I220" s="321">
        <v>103003</v>
      </c>
      <c r="J220" s="322">
        <v>250</v>
      </c>
      <c r="K220" s="320">
        <v>99</v>
      </c>
      <c r="L220" s="323">
        <v>2.4242424242424248</v>
      </c>
      <c r="M220" s="324">
        <v>79</v>
      </c>
      <c r="N220" s="322">
        <v>19750</v>
      </c>
      <c r="O220" s="325" t="s">
        <v>891</v>
      </c>
      <c r="P220" s="324">
        <v>0</v>
      </c>
      <c r="Q220" s="326">
        <v>0</v>
      </c>
      <c r="R220" s="327" t="s">
        <v>892</v>
      </c>
      <c r="S220" s="317" t="s">
        <v>1251</v>
      </c>
      <c r="T220" s="328">
        <v>1</v>
      </c>
      <c r="U220" s="329">
        <v>74</v>
      </c>
      <c r="V220" s="330">
        <v>9</v>
      </c>
      <c r="W220" s="331" t="s">
        <v>892</v>
      </c>
      <c r="X220" s="332" t="s">
        <v>892</v>
      </c>
      <c r="Y220" s="333">
        <v>0</v>
      </c>
      <c r="Z220" s="333" t="s">
        <v>892</v>
      </c>
      <c r="AA220" s="332" t="s">
        <v>892</v>
      </c>
      <c r="AB220" s="333">
        <v>0</v>
      </c>
      <c r="AC220" s="333"/>
      <c r="AD220" s="334" t="s">
        <v>892</v>
      </c>
      <c r="AE220" s="335" t="s">
        <v>892</v>
      </c>
      <c r="AF220" s="324">
        <v>34</v>
      </c>
      <c r="AG220" s="327">
        <v>44083</v>
      </c>
      <c r="AH220" s="327" t="s">
        <v>892</v>
      </c>
      <c r="AI220" s="327">
        <v>45210</v>
      </c>
      <c r="AJ220" s="327" t="s">
        <v>892</v>
      </c>
      <c r="AK220" s="317"/>
    </row>
    <row r="221" spans="1:37" x14ac:dyDescent="0.3">
      <c r="A221" s="316">
        <v>26282</v>
      </c>
      <c r="B221" s="317" t="s">
        <v>1252</v>
      </c>
      <c r="C221" s="318" t="s">
        <v>264</v>
      </c>
      <c r="D221" s="319">
        <v>297</v>
      </c>
      <c r="E221" s="317"/>
      <c r="F221" s="317"/>
      <c r="G221" s="317" t="s">
        <v>892</v>
      </c>
      <c r="H221" s="320">
        <v>19</v>
      </c>
      <c r="I221" s="321">
        <v>103003</v>
      </c>
      <c r="J221" s="322">
        <v>297</v>
      </c>
      <c r="K221" s="320"/>
      <c r="L221" s="323">
        <v>0</v>
      </c>
      <c r="M221" s="324">
        <v>0</v>
      </c>
      <c r="N221" s="322">
        <v>0</v>
      </c>
      <c r="O221" s="325" t="s">
        <v>891</v>
      </c>
      <c r="P221" s="324">
        <v>0</v>
      </c>
      <c r="Q221" s="326">
        <v>0</v>
      </c>
      <c r="R221" s="327" t="s">
        <v>892</v>
      </c>
      <c r="S221" s="317" t="s">
        <v>1253</v>
      </c>
      <c r="T221" s="328">
        <v>1</v>
      </c>
      <c r="U221" s="329">
        <v>51</v>
      </c>
      <c r="V221" s="330">
        <v>26</v>
      </c>
      <c r="W221" s="331" t="s">
        <v>892</v>
      </c>
      <c r="X221" s="332" t="s">
        <v>892</v>
      </c>
      <c r="Y221" s="333">
        <v>0</v>
      </c>
      <c r="Z221" s="333" t="s">
        <v>892</v>
      </c>
      <c r="AA221" s="332" t="s">
        <v>892</v>
      </c>
      <c r="AB221" s="333">
        <v>0</v>
      </c>
      <c r="AC221" s="333"/>
      <c r="AD221" s="334" t="s">
        <v>892</v>
      </c>
      <c r="AE221" s="335" t="s">
        <v>892</v>
      </c>
      <c r="AF221" s="324">
        <v>0</v>
      </c>
      <c r="AG221" s="327">
        <v>42381</v>
      </c>
      <c r="AH221" s="327" t="s">
        <v>892</v>
      </c>
      <c r="AI221" s="327">
        <v>42349</v>
      </c>
      <c r="AJ221" s="327" t="s">
        <v>892</v>
      </c>
      <c r="AK221" s="317"/>
    </row>
    <row r="222" spans="1:37" x14ac:dyDescent="0.3">
      <c r="A222" s="316">
        <v>26504</v>
      </c>
      <c r="B222" s="317" t="s">
        <v>1254</v>
      </c>
      <c r="C222" s="318" t="s">
        <v>264</v>
      </c>
      <c r="D222" s="319">
        <v>14.2</v>
      </c>
      <c r="E222" s="317"/>
      <c r="F222" s="317"/>
      <c r="G222" s="317" t="s">
        <v>892</v>
      </c>
      <c r="H222" s="320">
        <v>750</v>
      </c>
      <c r="I222" s="321">
        <v>103003</v>
      </c>
      <c r="J222" s="322">
        <v>14.2</v>
      </c>
      <c r="K222" s="320"/>
      <c r="L222" s="323">
        <v>0</v>
      </c>
      <c r="M222" s="324">
        <v>0</v>
      </c>
      <c r="N222" s="322">
        <v>0</v>
      </c>
      <c r="O222" s="325" t="s">
        <v>891</v>
      </c>
      <c r="P222" s="324">
        <v>0</v>
      </c>
      <c r="Q222" s="326">
        <v>0</v>
      </c>
      <c r="R222" s="327" t="s">
        <v>892</v>
      </c>
      <c r="S222" s="317" t="s">
        <v>1255</v>
      </c>
      <c r="T222" s="328">
        <v>1</v>
      </c>
      <c r="U222" s="329">
        <v>78</v>
      </c>
      <c r="V222" s="330">
        <v>6</v>
      </c>
      <c r="W222" s="331" t="s">
        <v>892</v>
      </c>
      <c r="X222" s="332" t="s">
        <v>892</v>
      </c>
      <c r="Y222" s="333">
        <v>0</v>
      </c>
      <c r="Z222" s="333" t="s">
        <v>892</v>
      </c>
      <c r="AA222" s="332" t="s">
        <v>892</v>
      </c>
      <c r="AB222" s="333">
        <v>0</v>
      </c>
      <c r="AC222" s="333"/>
      <c r="AD222" s="334" t="s">
        <v>892</v>
      </c>
      <c r="AE222" s="335" t="s">
        <v>892</v>
      </c>
      <c r="AF222" s="324">
        <v>0</v>
      </c>
      <c r="AG222" s="327">
        <v>43777</v>
      </c>
      <c r="AH222" s="327" t="s">
        <v>892</v>
      </c>
      <c r="AI222" s="327">
        <v>43840</v>
      </c>
      <c r="AJ222" s="327" t="s">
        <v>892</v>
      </c>
      <c r="AK222" s="317"/>
    </row>
    <row r="223" spans="1:37" x14ac:dyDescent="0.3">
      <c r="A223" s="316">
        <v>26506</v>
      </c>
      <c r="B223" s="317" t="s">
        <v>1256</v>
      </c>
      <c r="C223" s="318" t="s">
        <v>264</v>
      </c>
      <c r="D223" s="319">
        <v>20.5</v>
      </c>
      <c r="E223" s="317"/>
      <c r="F223" s="317"/>
      <c r="G223" s="317" t="s">
        <v>892</v>
      </c>
      <c r="H223" s="320">
        <v>750</v>
      </c>
      <c r="I223" s="321">
        <v>103003</v>
      </c>
      <c r="J223" s="322">
        <v>20.5</v>
      </c>
      <c r="K223" s="320"/>
      <c r="L223" s="323">
        <v>0</v>
      </c>
      <c r="M223" s="324">
        <v>0</v>
      </c>
      <c r="N223" s="322">
        <v>0</v>
      </c>
      <c r="O223" s="325" t="s">
        <v>891</v>
      </c>
      <c r="P223" s="324">
        <v>0</v>
      </c>
      <c r="Q223" s="326">
        <v>0</v>
      </c>
      <c r="R223" s="327" t="s">
        <v>892</v>
      </c>
      <c r="S223" s="317" t="s">
        <v>1255</v>
      </c>
      <c r="T223" s="328">
        <v>1</v>
      </c>
      <c r="U223" s="329">
        <v>78</v>
      </c>
      <c r="V223" s="330">
        <v>6</v>
      </c>
      <c r="W223" s="331" t="s">
        <v>892</v>
      </c>
      <c r="X223" s="332" t="s">
        <v>892</v>
      </c>
      <c r="Y223" s="333">
        <v>0</v>
      </c>
      <c r="Z223" s="333" t="s">
        <v>892</v>
      </c>
      <c r="AA223" s="332" t="s">
        <v>892</v>
      </c>
      <c r="AB223" s="333">
        <v>0</v>
      </c>
      <c r="AC223" s="333"/>
      <c r="AD223" s="334" t="s">
        <v>892</v>
      </c>
      <c r="AE223" s="335" t="s">
        <v>892</v>
      </c>
      <c r="AF223" s="324">
        <v>0</v>
      </c>
      <c r="AG223" s="327">
        <v>43777</v>
      </c>
      <c r="AH223" s="327" t="s">
        <v>892</v>
      </c>
      <c r="AI223" s="327">
        <v>43840</v>
      </c>
      <c r="AJ223" s="327" t="s">
        <v>892</v>
      </c>
      <c r="AK223" s="317"/>
    </row>
    <row r="224" spans="1:37" x14ac:dyDescent="0.3">
      <c r="A224" s="316">
        <v>27136</v>
      </c>
      <c r="B224" s="317" t="s">
        <v>1257</v>
      </c>
      <c r="C224" s="318" t="s">
        <v>264</v>
      </c>
      <c r="D224" s="319">
        <v>7.0000000000000007E-2</v>
      </c>
      <c r="E224" s="317" t="s">
        <v>1258</v>
      </c>
      <c r="F224" s="317" t="s">
        <v>1259</v>
      </c>
      <c r="G224" s="317" t="s">
        <v>939</v>
      </c>
      <c r="H224" s="320">
        <v>34248</v>
      </c>
      <c r="I224" s="321">
        <v>103003</v>
      </c>
      <c r="J224" s="322">
        <v>7.0000000000000007E-2</v>
      </c>
      <c r="K224" s="320">
        <v>127569</v>
      </c>
      <c r="L224" s="323">
        <v>3.2233169067903491</v>
      </c>
      <c r="M224" s="324">
        <v>93252.96</v>
      </c>
      <c r="N224" s="322">
        <v>6527.7071999999998</v>
      </c>
      <c r="O224" s="325" t="s">
        <v>940</v>
      </c>
      <c r="P224" s="324">
        <v>275000</v>
      </c>
      <c r="Q224" s="326">
        <v>19250</v>
      </c>
      <c r="R224" s="327">
        <v>45377</v>
      </c>
      <c r="S224" s="317" t="s">
        <v>1260</v>
      </c>
      <c r="T224" s="328">
        <v>1</v>
      </c>
      <c r="U224" s="329">
        <v>62</v>
      </c>
      <c r="V224" s="330">
        <v>10</v>
      </c>
      <c r="W224" s="331" t="s">
        <v>892</v>
      </c>
      <c r="X224" s="332" t="s">
        <v>892</v>
      </c>
      <c r="Y224" s="333">
        <v>0</v>
      </c>
      <c r="Z224" s="333" t="s">
        <v>892</v>
      </c>
      <c r="AA224" s="332" t="s">
        <v>892</v>
      </c>
      <c r="AB224" s="333">
        <v>0</v>
      </c>
      <c r="AC224" s="333"/>
      <c r="AD224" s="334" t="s">
        <v>892</v>
      </c>
      <c r="AE224" s="335" t="s">
        <v>892</v>
      </c>
      <c r="AF224" s="324">
        <v>42500</v>
      </c>
      <c r="AG224" s="327">
        <v>45203</v>
      </c>
      <c r="AH224" s="327" t="s">
        <v>892</v>
      </c>
      <c r="AI224" s="327">
        <v>45196</v>
      </c>
      <c r="AJ224" s="327" t="s">
        <v>892</v>
      </c>
      <c r="AK224" s="317"/>
    </row>
    <row r="225" spans="1:37" x14ac:dyDescent="0.3">
      <c r="A225" s="316">
        <v>27137</v>
      </c>
      <c r="B225" s="317" t="s">
        <v>1261</v>
      </c>
      <c r="C225" s="318" t="s">
        <v>381</v>
      </c>
      <c r="D225" s="319">
        <v>1.49</v>
      </c>
      <c r="E225" s="317"/>
      <c r="F225" s="317"/>
      <c r="G225" s="317" t="s">
        <v>892</v>
      </c>
      <c r="H225" s="320">
        <v>8585</v>
      </c>
      <c r="I225" s="321">
        <v>103003</v>
      </c>
      <c r="J225" s="322">
        <v>1.49</v>
      </c>
      <c r="K225" s="320">
        <v>3761</v>
      </c>
      <c r="L225" s="323">
        <v>17.349392720732371</v>
      </c>
      <c r="M225" s="324">
        <v>0</v>
      </c>
      <c r="N225" s="322">
        <v>0</v>
      </c>
      <c r="O225" s="325" t="s">
        <v>891</v>
      </c>
      <c r="P225" s="324">
        <v>0</v>
      </c>
      <c r="Q225" s="326">
        <v>0</v>
      </c>
      <c r="R225" s="327" t="s">
        <v>892</v>
      </c>
      <c r="S225" s="317" t="s">
        <v>1177</v>
      </c>
      <c r="T225" s="328">
        <v>1</v>
      </c>
      <c r="U225" s="329">
        <v>57</v>
      </c>
      <c r="V225" s="330">
        <v>2</v>
      </c>
      <c r="W225" s="331" t="s">
        <v>892</v>
      </c>
      <c r="X225" s="332" t="s">
        <v>892</v>
      </c>
      <c r="Y225" s="333">
        <v>0</v>
      </c>
      <c r="Z225" s="333" t="s">
        <v>892</v>
      </c>
      <c r="AA225" s="332" t="s">
        <v>892</v>
      </c>
      <c r="AB225" s="333">
        <v>0</v>
      </c>
      <c r="AC225" s="333"/>
      <c r="AD225" s="334" t="s">
        <v>892</v>
      </c>
      <c r="AE225" s="335" t="s">
        <v>892</v>
      </c>
      <c r="AF225" s="324">
        <v>1980</v>
      </c>
      <c r="AG225" s="327">
        <v>44133</v>
      </c>
      <c r="AH225" s="327" t="s">
        <v>892</v>
      </c>
      <c r="AI225" s="327">
        <v>44951</v>
      </c>
      <c r="AJ225" s="327" t="s">
        <v>892</v>
      </c>
      <c r="AK225" s="317"/>
    </row>
    <row r="226" spans="1:37" x14ac:dyDescent="0.3">
      <c r="A226" s="316">
        <v>27138</v>
      </c>
      <c r="B226" s="317" t="s">
        <v>1262</v>
      </c>
      <c r="C226" s="318" t="s">
        <v>381</v>
      </c>
      <c r="D226" s="319">
        <v>0.48</v>
      </c>
      <c r="E226" s="317"/>
      <c r="F226" s="317"/>
      <c r="G226" s="317" t="s">
        <v>892</v>
      </c>
      <c r="H226" s="320">
        <v>7416</v>
      </c>
      <c r="I226" s="321">
        <v>103003</v>
      </c>
      <c r="J226" s="322">
        <v>0.48</v>
      </c>
      <c r="K226" s="320">
        <v>3814</v>
      </c>
      <c r="L226" s="323">
        <v>14.475045380906836</v>
      </c>
      <c r="M226" s="324">
        <v>0</v>
      </c>
      <c r="N226" s="322">
        <v>0</v>
      </c>
      <c r="O226" s="325" t="s">
        <v>891</v>
      </c>
      <c r="P226" s="324">
        <v>0</v>
      </c>
      <c r="Q226" s="326">
        <v>0</v>
      </c>
      <c r="R226" s="327" t="s">
        <v>892</v>
      </c>
      <c r="S226" s="317" t="s">
        <v>1177</v>
      </c>
      <c r="T226" s="328">
        <v>1</v>
      </c>
      <c r="U226" s="329">
        <v>57</v>
      </c>
      <c r="V226" s="330">
        <v>2</v>
      </c>
      <c r="W226" s="331" t="s">
        <v>892</v>
      </c>
      <c r="X226" s="332" t="s">
        <v>892</v>
      </c>
      <c r="Y226" s="333">
        <v>0</v>
      </c>
      <c r="Z226" s="333" t="s">
        <v>892</v>
      </c>
      <c r="AA226" s="332" t="s">
        <v>892</v>
      </c>
      <c r="AB226" s="333">
        <v>0</v>
      </c>
      <c r="AC226" s="333"/>
      <c r="AD226" s="334" t="s">
        <v>892</v>
      </c>
      <c r="AE226" s="335" t="s">
        <v>892</v>
      </c>
      <c r="AF226" s="324">
        <v>2050</v>
      </c>
      <c r="AG226" s="327">
        <v>44133</v>
      </c>
      <c r="AH226" s="327" t="s">
        <v>892</v>
      </c>
      <c r="AI226" s="327">
        <v>44126</v>
      </c>
      <c r="AJ226" s="327" t="s">
        <v>892</v>
      </c>
      <c r="AK226" s="317"/>
    </row>
    <row r="227" spans="1:37" x14ac:dyDescent="0.3">
      <c r="A227" s="316">
        <v>27139</v>
      </c>
      <c r="B227" s="317" t="s">
        <v>1263</v>
      </c>
      <c r="C227" s="318" t="s">
        <v>381</v>
      </c>
      <c r="D227" s="319">
        <v>1.49</v>
      </c>
      <c r="E227" s="317"/>
      <c r="F227" s="317"/>
      <c r="G227" s="317" t="s">
        <v>892</v>
      </c>
      <c r="H227" s="320">
        <v>7253</v>
      </c>
      <c r="I227" s="321">
        <v>103003</v>
      </c>
      <c r="J227" s="322">
        <v>1.49</v>
      </c>
      <c r="K227" s="320">
        <v>3811</v>
      </c>
      <c r="L227" s="323">
        <v>14.532740242045362</v>
      </c>
      <c r="M227" s="324">
        <v>0</v>
      </c>
      <c r="N227" s="322">
        <v>0</v>
      </c>
      <c r="O227" s="325" t="s">
        <v>891</v>
      </c>
      <c r="P227" s="324">
        <v>0</v>
      </c>
      <c r="Q227" s="326">
        <v>0</v>
      </c>
      <c r="R227" s="327" t="s">
        <v>892</v>
      </c>
      <c r="S227" s="317" t="s">
        <v>1177</v>
      </c>
      <c r="T227" s="328">
        <v>1</v>
      </c>
      <c r="U227" s="329">
        <v>57</v>
      </c>
      <c r="V227" s="330">
        <v>2</v>
      </c>
      <c r="W227" s="331" t="s">
        <v>892</v>
      </c>
      <c r="X227" s="332" t="s">
        <v>892</v>
      </c>
      <c r="Y227" s="333">
        <v>0</v>
      </c>
      <c r="Z227" s="333" t="s">
        <v>892</v>
      </c>
      <c r="AA227" s="332" t="s">
        <v>892</v>
      </c>
      <c r="AB227" s="333">
        <v>0</v>
      </c>
      <c r="AC227" s="333"/>
      <c r="AD227" s="334" t="s">
        <v>892</v>
      </c>
      <c r="AE227" s="335" t="s">
        <v>892</v>
      </c>
      <c r="AF227" s="324">
        <v>1996</v>
      </c>
      <c r="AG227" s="327">
        <v>44133</v>
      </c>
      <c r="AH227" s="327" t="s">
        <v>892</v>
      </c>
      <c r="AI227" s="327">
        <v>44951</v>
      </c>
      <c r="AJ227" s="327" t="s">
        <v>892</v>
      </c>
      <c r="AK227" s="317"/>
    </row>
    <row r="228" spans="1:37" x14ac:dyDescent="0.3">
      <c r="A228" s="316">
        <v>27140</v>
      </c>
      <c r="B228" s="317" t="s">
        <v>1264</v>
      </c>
      <c r="C228" s="318" t="s">
        <v>381</v>
      </c>
      <c r="D228" s="319">
        <v>1.6</v>
      </c>
      <c r="E228" s="317"/>
      <c r="F228" s="317"/>
      <c r="G228" s="317" t="s">
        <v>892</v>
      </c>
      <c r="H228" s="320">
        <v>3434</v>
      </c>
      <c r="I228" s="321">
        <v>103003</v>
      </c>
      <c r="J228" s="322">
        <v>1.6</v>
      </c>
      <c r="K228" s="320">
        <v>4316</v>
      </c>
      <c r="L228" s="323">
        <v>5.9394295795354308</v>
      </c>
      <c r="M228" s="324">
        <v>3504.04</v>
      </c>
      <c r="N228" s="322">
        <v>5606.4639999999999</v>
      </c>
      <c r="O228" s="325" t="s">
        <v>891</v>
      </c>
      <c r="P228" s="324">
        <v>0</v>
      </c>
      <c r="Q228" s="326">
        <v>0</v>
      </c>
      <c r="R228" s="327" t="s">
        <v>892</v>
      </c>
      <c r="S228" s="317" t="s">
        <v>1177</v>
      </c>
      <c r="T228" s="328">
        <v>1</v>
      </c>
      <c r="U228" s="329">
        <v>57</v>
      </c>
      <c r="V228" s="330">
        <v>2</v>
      </c>
      <c r="W228" s="331" t="s">
        <v>892</v>
      </c>
      <c r="X228" s="332" t="s">
        <v>892</v>
      </c>
      <c r="Y228" s="333">
        <v>0</v>
      </c>
      <c r="Z228" s="333" t="s">
        <v>892</v>
      </c>
      <c r="AA228" s="332" t="s">
        <v>892</v>
      </c>
      <c r="AB228" s="333">
        <v>0</v>
      </c>
      <c r="AC228" s="333"/>
      <c r="AD228" s="334" t="s">
        <v>892</v>
      </c>
      <c r="AE228" s="335" t="s">
        <v>892</v>
      </c>
      <c r="AF228" s="324">
        <v>2312</v>
      </c>
      <c r="AG228" s="327">
        <v>44133</v>
      </c>
      <c r="AH228" s="327" t="s">
        <v>892</v>
      </c>
      <c r="AI228" s="327">
        <v>45083</v>
      </c>
      <c r="AJ228" s="327" t="s">
        <v>892</v>
      </c>
      <c r="AK228" s="317"/>
    </row>
    <row r="229" spans="1:37" x14ac:dyDescent="0.3">
      <c r="A229" s="316">
        <v>27287</v>
      </c>
      <c r="B229" s="317" t="s">
        <v>1265</v>
      </c>
      <c r="C229" s="318" t="s">
        <v>346</v>
      </c>
      <c r="D229" s="319">
        <v>40</v>
      </c>
      <c r="E229" s="317"/>
      <c r="F229" s="317"/>
      <c r="G229" s="317" t="s">
        <v>892</v>
      </c>
      <c r="H229" s="320">
        <v>1114</v>
      </c>
      <c r="I229" s="321">
        <v>103003</v>
      </c>
      <c r="J229" s="322">
        <v>40</v>
      </c>
      <c r="K229" s="320">
        <v>85</v>
      </c>
      <c r="L229" s="323">
        <v>157.34463276836158</v>
      </c>
      <c r="M229" s="324">
        <v>0</v>
      </c>
      <c r="N229" s="322">
        <v>0</v>
      </c>
      <c r="O229" s="325" t="s">
        <v>891</v>
      </c>
      <c r="P229" s="324">
        <v>0</v>
      </c>
      <c r="Q229" s="326">
        <v>0</v>
      </c>
      <c r="R229" s="327" t="s">
        <v>892</v>
      </c>
      <c r="S229" s="317" t="s">
        <v>1266</v>
      </c>
      <c r="T229" s="328">
        <v>1</v>
      </c>
      <c r="U229" s="329">
        <v>51</v>
      </c>
      <c r="V229" s="330">
        <v>13</v>
      </c>
      <c r="W229" s="331" t="s">
        <v>892</v>
      </c>
      <c r="X229" s="332" t="s">
        <v>892</v>
      </c>
      <c r="Y229" s="333">
        <v>0</v>
      </c>
      <c r="Z229" s="333" t="s">
        <v>892</v>
      </c>
      <c r="AA229" s="332" t="s">
        <v>892</v>
      </c>
      <c r="AB229" s="333">
        <v>0</v>
      </c>
      <c r="AC229" s="333"/>
      <c r="AD229" s="334" t="s">
        <v>892</v>
      </c>
      <c r="AE229" s="335" t="s">
        <v>892</v>
      </c>
      <c r="AF229" s="324">
        <v>28</v>
      </c>
      <c r="AG229" s="327">
        <v>44495</v>
      </c>
      <c r="AH229" s="327" t="s">
        <v>892</v>
      </c>
      <c r="AI229" s="327">
        <v>44483</v>
      </c>
      <c r="AJ229" s="327" t="s">
        <v>892</v>
      </c>
      <c r="AK229" s="317"/>
    </row>
    <row r="230" spans="1:37" x14ac:dyDescent="0.3">
      <c r="A230" s="316">
        <v>27353</v>
      </c>
      <c r="B230" s="317" t="s">
        <v>1267</v>
      </c>
      <c r="C230" s="318" t="s">
        <v>612</v>
      </c>
      <c r="D230" s="319">
        <v>3.21</v>
      </c>
      <c r="E230" s="317"/>
      <c r="F230" s="317"/>
      <c r="G230" s="317" t="s">
        <v>892</v>
      </c>
      <c r="H230" s="320">
        <v>0</v>
      </c>
      <c r="I230" s="321">
        <v>103003</v>
      </c>
      <c r="J230" s="322">
        <v>3.21</v>
      </c>
      <c r="K230" s="320">
        <v>452</v>
      </c>
      <c r="L230" s="323">
        <v>0</v>
      </c>
      <c r="M230" s="324">
        <v>497.04</v>
      </c>
      <c r="N230" s="322">
        <v>1595.4983999999999</v>
      </c>
      <c r="O230" s="325" t="s">
        <v>891</v>
      </c>
      <c r="P230" s="324">
        <v>0</v>
      </c>
      <c r="Q230" s="326">
        <v>0</v>
      </c>
      <c r="R230" s="327" t="s">
        <v>892</v>
      </c>
      <c r="S230" s="317" t="s">
        <v>1005</v>
      </c>
      <c r="T230" s="328">
        <v>1</v>
      </c>
      <c r="U230" s="329">
        <v>51</v>
      </c>
      <c r="V230" s="330">
        <v>3</v>
      </c>
      <c r="W230" s="331" t="s">
        <v>892</v>
      </c>
      <c r="X230" s="332" t="s">
        <v>892</v>
      </c>
      <c r="Y230" s="333">
        <v>0</v>
      </c>
      <c r="Z230" s="333" t="s">
        <v>892</v>
      </c>
      <c r="AA230" s="332" t="s">
        <v>892</v>
      </c>
      <c r="AB230" s="333">
        <v>0</v>
      </c>
      <c r="AC230" s="333"/>
      <c r="AD230" s="334" t="s">
        <v>892</v>
      </c>
      <c r="AE230" s="335" t="s">
        <v>892</v>
      </c>
      <c r="AF230" s="324">
        <v>166</v>
      </c>
      <c r="AG230" s="327">
        <v>45195</v>
      </c>
      <c r="AH230" s="327" t="s">
        <v>892</v>
      </c>
      <c r="AI230" s="327">
        <v>45160</v>
      </c>
      <c r="AJ230" s="327" t="s">
        <v>892</v>
      </c>
      <c r="AK230" s="317"/>
    </row>
    <row r="231" spans="1:37" x14ac:dyDescent="0.3">
      <c r="A231" s="316">
        <v>27760</v>
      </c>
      <c r="B231" s="317" t="s">
        <v>1268</v>
      </c>
      <c r="C231" s="318" t="s">
        <v>264</v>
      </c>
      <c r="D231" s="319">
        <v>63.5</v>
      </c>
      <c r="E231" s="317"/>
      <c r="F231" s="317"/>
      <c r="G231" s="317" t="s">
        <v>892</v>
      </c>
      <c r="H231" s="320">
        <v>48</v>
      </c>
      <c r="I231" s="321">
        <v>103003</v>
      </c>
      <c r="J231" s="322">
        <v>63.5</v>
      </c>
      <c r="K231" s="320">
        <v>40</v>
      </c>
      <c r="L231" s="323">
        <v>14.035087719298247</v>
      </c>
      <c r="M231" s="324">
        <v>0</v>
      </c>
      <c r="N231" s="322">
        <v>0</v>
      </c>
      <c r="O231" s="325" t="s">
        <v>891</v>
      </c>
      <c r="P231" s="324">
        <v>0</v>
      </c>
      <c r="Q231" s="326">
        <v>0</v>
      </c>
      <c r="R231" s="327" t="s">
        <v>892</v>
      </c>
      <c r="S231" s="317" t="s">
        <v>1053</v>
      </c>
      <c r="T231" s="328">
        <v>1</v>
      </c>
      <c r="U231" s="329">
        <v>61</v>
      </c>
      <c r="V231" s="330">
        <v>15</v>
      </c>
      <c r="W231" s="331" t="s">
        <v>892</v>
      </c>
      <c r="X231" s="332" t="s">
        <v>892</v>
      </c>
      <c r="Y231" s="333">
        <v>0</v>
      </c>
      <c r="Z231" s="333" t="s">
        <v>892</v>
      </c>
      <c r="AA231" s="332" t="s">
        <v>892</v>
      </c>
      <c r="AB231" s="333">
        <v>0</v>
      </c>
      <c r="AC231" s="333"/>
      <c r="AD231" s="334" t="s">
        <v>892</v>
      </c>
      <c r="AE231" s="335" t="s">
        <v>892</v>
      </c>
      <c r="AF231" s="324">
        <v>14</v>
      </c>
      <c r="AG231" s="327">
        <v>45166</v>
      </c>
      <c r="AH231" s="327" t="s">
        <v>892</v>
      </c>
      <c r="AI231" s="327">
        <v>45145</v>
      </c>
      <c r="AJ231" s="327" t="s">
        <v>892</v>
      </c>
      <c r="AK231" s="317"/>
    </row>
    <row r="232" spans="1:37" x14ac:dyDescent="0.3">
      <c r="A232" s="316">
        <v>27761</v>
      </c>
      <c r="B232" s="317" t="s">
        <v>1269</v>
      </c>
      <c r="C232" s="318" t="s">
        <v>346</v>
      </c>
      <c r="D232" s="319">
        <v>27.76</v>
      </c>
      <c r="E232" s="317"/>
      <c r="F232" s="317"/>
      <c r="G232" s="317" t="s">
        <v>892</v>
      </c>
      <c r="H232" s="320">
        <v>52</v>
      </c>
      <c r="I232" s="321">
        <v>103003</v>
      </c>
      <c r="J232" s="322">
        <v>27.76</v>
      </c>
      <c r="K232" s="320">
        <v>2</v>
      </c>
      <c r="L232" s="323">
        <v>305.88235294117646</v>
      </c>
      <c r="M232" s="324">
        <v>0</v>
      </c>
      <c r="N232" s="322">
        <v>0</v>
      </c>
      <c r="O232" s="325" t="s">
        <v>891</v>
      </c>
      <c r="P232" s="324">
        <v>0</v>
      </c>
      <c r="Q232" s="326">
        <v>0</v>
      </c>
      <c r="R232" s="327" t="s">
        <v>892</v>
      </c>
      <c r="S232" s="317" t="s">
        <v>1083</v>
      </c>
      <c r="T232" s="328">
        <v>1</v>
      </c>
      <c r="U232" s="329">
        <v>61</v>
      </c>
      <c r="V232" s="330">
        <v>2</v>
      </c>
      <c r="W232" s="331" t="s">
        <v>892</v>
      </c>
      <c r="X232" s="332" t="s">
        <v>892</v>
      </c>
      <c r="Y232" s="333">
        <v>0</v>
      </c>
      <c r="Z232" s="333" t="s">
        <v>892</v>
      </c>
      <c r="AA232" s="332" t="s">
        <v>892</v>
      </c>
      <c r="AB232" s="333">
        <v>0</v>
      </c>
      <c r="AC232" s="333"/>
      <c r="AD232" s="334" t="s">
        <v>892</v>
      </c>
      <c r="AE232" s="335" t="s">
        <v>892</v>
      </c>
      <c r="AF232" s="324">
        <v>0</v>
      </c>
      <c r="AG232" s="327">
        <v>42647</v>
      </c>
      <c r="AH232" s="327" t="s">
        <v>892</v>
      </c>
      <c r="AI232" s="327">
        <v>42635</v>
      </c>
      <c r="AJ232" s="327" t="s">
        <v>892</v>
      </c>
      <c r="AK232" s="317"/>
    </row>
    <row r="233" spans="1:37" x14ac:dyDescent="0.3">
      <c r="A233" s="316">
        <v>27764</v>
      </c>
      <c r="B233" s="317" t="s">
        <v>1270</v>
      </c>
      <c r="C233" s="318" t="s">
        <v>273</v>
      </c>
      <c r="D233" s="319">
        <v>2.58</v>
      </c>
      <c r="E233" s="317"/>
      <c r="F233" s="317"/>
      <c r="G233" s="317" t="s">
        <v>892</v>
      </c>
      <c r="H233" s="320">
        <v>560</v>
      </c>
      <c r="I233" s="321">
        <v>103003</v>
      </c>
      <c r="J233" s="322">
        <v>2.58</v>
      </c>
      <c r="K233" s="320"/>
      <c r="L233" s="323">
        <v>0</v>
      </c>
      <c r="M233" s="324">
        <v>0</v>
      </c>
      <c r="N233" s="322">
        <v>0</v>
      </c>
      <c r="O233" s="325" t="s">
        <v>891</v>
      </c>
      <c r="P233" s="324">
        <v>0</v>
      </c>
      <c r="Q233" s="326">
        <v>0</v>
      </c>
      <c r="R233" s="327" t="s">
        <v>892</v>
      </c>
      <c r="S233" s="317" t="s">
        <v>1083</v>
      </c>
      <c r="T233" s="328">
        <v>1</v>
      </c>
      <c r="U233" s="329">
        <v>61</v>
      </c>
      <c r="V233" s="330">
        <v>2</v>
      </c>
      <c r="W233" s="331" t="s">
        <v>892</v>
      </c>
      <c r="X233" s="332" t="s">
        <v>892</v>
      </c>
      <c r="Y233" s="333">
        <v>0</v>
      </c>
      <c r="Z233" s="333" t="s">
        <v>892</v>
      </c>
      <c r="AA233" s="332" t="s">
        <v>892</v>
      </c>
      <c r="AB233" s="333">
        <v>0</v>
      </c>
      <c r="AC233" s="333"/>
      <c r="AD233" s="334" t="s">
        <v>892</v>
      </c>
      <c r="AE233" s="335" t="s">
        <v>892</v>
      </c>
      <c r="AF233" s="324">
        <v>0</v>
      </c>
      <c r="AG233" s="327">
        <v>44172</v>
      </c>
      <c r="AH233" s="327" t="s">
        <v>892</v>
      </c>
      <c r="AI233" s="327">
        <v>44165</v>
      </c>
      <c r="AJ233" s="327" t="s">
        <v>892</v>
      </c>
      <c r="AK233" s="317"/>
    </row>
    <row r="234" spans="1:37" x14ac:dyDescent="0.3">
      <c r="A234" s="316">
        <v>28093</v>
      </c>
      <c r="B234" s="317" t="s">
        <v>1271</v>
      </c>
      <c r="C234" s="318" t="s">
        <v>264</v>
      </c>
      <c r="D234" s="319">
        <v>44.99</v>
      </c>
      <c r="E234" s="317"/>
      <c r="F234" s="317"/>
      <c r="G234" s="317" t="s">
        <v>892</v>
      </c>
      <c r="H234" s="320">
        <v>178</v>
      </c>
      <c r="I234" s="321">
        <v>103003</v>
      </c>
      <c r="J234" s="322">
        <v>44.99</v>
      </c>
      <c r="K234" s="320">
        <v>3</v>
      </c>
      <c r="L234" s="323">
        <v>712</v>
      </c>
      <c r="M234" s="324">
        <v>0</v>
      </c>
      <c r="N234" s="322">
        <v>0</v>
      </c>
      <c r="O234" s="325" t="s">
        <v>891</v>
      </c>
      <c r="P234" s="324">
        <v>0</v>
      </c>
      <c r="Q234" s="326">
        <v>0</v>
      </c>
      <c r="R234" s="327" t="s">
        <v>892</v>
      </c>
      <c r="S234" s="317" t="s">
        <v>1047</v>
      </c>
      <c r="T234" s="328">
        <v>1</v>
      </c>
      <c r="U234" s="329">
        <v>51</v>
      </c>
      <c r="V234" s="330">
        <v>11</v>
      </c>
      <c r="W234" s="331" t="s">
        <v>892</v>
      </c>
      <c r="X234" s="332" t="s">
        <v>892</v>
      </c>
      <c r="Y234" s="333">
        <v>0</v>
      </c>
      <c r="Z234" s="333" t="s">
        <v>892</v>
      </c>
      <c r="AA234" s="332" t="s">
        <v>892</v>
      </c>
      <c r="AB234" s="333">
        <v>0</v>
      </c>
      <c r="AC234" s="333"/>
      <c r="AD234" s="334" t="s">
        <v>892</v>
      </c>
      <c r="AE234" s="335" t="s">
        <v>892</v>
      </c>
      <c r="AF234" s="324">
        <v>2</v>
      </c>
      <c r="AG234" s="327">
        <v>44553</v>
      </c>
      <c r="AH234" s="327" t="s">
        <v>892</v>
      </c>
      <c r="AI234" s="327">
        <v>44547</v>
      </c>
      <c r="AJ234" s="327" t="s">
        <v>892</v>
      </c>
      <c r="AK234" s="317"/>
    </row>
    <row r="235" spans="1:37" x14ac:dyDescent="0.3">
      <c r="A235" s="316">
        <v>28181</v>
      </c>
      <c r="B235" s="317" t="s">
        <v>1272</v>
      </c>
      <c r="C235" s="318" t="s">
        <v>264</v>
      </c>
      <c r="D235" s="319">
        <v>11.99</v>
      </c>
      <c r="E235" s="317"/>
      <c r="F235" s="317"/>
      <c r="G235" s="317" t="s">
        <v>892</v>
      </c>
      <c r="H235" s="320">
        <v>12</v>
      </c>
      <c r="I235" s="321">
        <v>103003</v>
      </c>
      <c r="J235" s="322">
        <v>11.99</v>
      </c>
      <c r="K235" s="320">
        <v>5</v>
      </c>
      <c r="L235" s="323">
        <v>28.571428571428569</v>
      </c>
      <c r="M235" s="324">
        <v>0</v>
      </c>
      <c r="N235" s="322">
        <v>0</v>
      </c>
      <c r="O235" s="325" t="s">
        <v>891</v>
      </c>
      <c r="P235" s="324">
        <v>0</v>
      </c>
      <c r="Q235" s="326">
        <v>0</v>
      </c>
      <c r="R235" s="327" t="s">
        <v>892</v>
      </c>
      <c r="S235" s="317" t="s">
        <v>1008</v>
      </c>
      <c r="T235" s="328">
        <v>1</v>
      </c>
      <c r="U235" s="329">
        <v>61</v>
      </c>
      <c r="V235" s="330">
        <v>8</v>
      </c>
      <c r="W235" s="331" t="s">
        <v>892</v>
      </c>
      <c r="X235" s="332" t="s">
        <v>892</v>
      </c>
      <c r="Y235" s="333">
        <v>0</v>
      </c>
      <c r="Z235" s="333" t="s">
        <v>892</v>
      </c>
      <c r="AA235" s="332" t="s">
        <v>892</v>
      </c>
      <c r="AB235" s="333">
        <v>0</v>
      </c>
      <c r="AC235" s="333"/>
      <c r="AD235" s="334" t="s">
        <v>892</v>
      </c>
      <c r="AE235" s="335" t="s">
        <v>892</v>
      </c>
      <c r="AF235" s="324">
        <v>2</v>
      </c>
      <c r="AG235" s="327">
        <v>43798</v>
      </c>
      <c r="AH235" s="327" t="s">
        <v>892</v>
      </c>
      <c r="AI235" s="327">
        <v>44421</v>
      </c>
      <c r="AJ235" s="327" t="s">
        <v>892</v>
      </c>
      <c r="AK235" s="317"/>
    </row>
    <row r="236" spans="1:37" x14ac:dyDescent="0.3">
      <c r="A236" s="316">
        <v>28184</v>
      </c>
      <c r="B236" s="317" t="s">
        <v>1273</v>
      </c>
      <c r="C236" s="318" t="s">
        <v>264</v>
      </c>
      <c r="D236" s="319">
        <v>1.95</v>
      </c>
      <c r="E236" s="317"/>
      <c r="F236" s="317"/>
      <c r="G236" s="317" t="s">
        <v>892</v>
      </c>
      <c r="H236" s="320">
        <v>380</v>
      </c>
      <c r="I236" s="321">
        <v>103003</v>
      </c>
      <c r="J236" s="322">
        <v>1.95</v>
      </c>
      <c r="K236" s="320">
        <v>111</v>
      </c>
      <c r="L236" s="323">
        <v>28.853454821564164</v>
      </c>
      <c r="M236" s="324">
        <v>0</v>
      </c>
      <c r="N236" s="322">
        <v>0</v>
      </c>
      <c r="O236" s="325" t="s">
        <v>891</v>
      </c>
      <c r="P236" s="324">
        <v>0</v>
      </c>
      <c r="Q236" s="326">
        <v>0</v>
      </c>
      <c r="R236" s="327" t="s">
        <v>892</v>
      </c>
      <c r="S236" s="317" t="s">
        <v>1008</v>
      </c>
      <c r="T236" s="328">
        <v>1</v>
      </c>
      <c r="U236" s="329">
        <v>61</v>
      </c>
      <c r="V236" s="330">
        <v>8</v>
      </c>
      <c r="W236" s="331" t="s">
        <v>892</v>
      </c>
      <c r="X236" s="332" t="s">
        <v>892</v>
      </c>
      <c r="Y236" s="333">
        <v>0</v>
      </c>
      <c r="Z236" s="333" t="s">
        <v>892</v>
      </c>
      <c r="AA236" s="332" t="s">
        <v>892</v>
      </c>
      <c r="AB236" s="333">
        <v>0</v>
      </c>
      <c r="AC236" s="333"/>
      <c r="AD236" s="334" t="s">
        <v>892</v>
      </c>
      <c r="AE236" s="335" t="s">
        <v>892</v>
      </c>
      <c r="AF236" s="324">
        <v>52</v>
      </c>
      <c r="AG236" s="327">
        <v>44823</v>
      </c>
      <c r="AH236" s="327" t="s">
        <v>892</v>
      </c>
      <c r="AI236" s="327">
        <v>44776</v>
      </c>
      <c r="AJ236" s="327" t="s">
        <v>892</v>
      </c>
      <c r="AK236" s="317"/>
    </row>
    <row r="237" spans="1:37" x14ac:dyDescent="0.3">
      <c r="A237" s="316">
        <v>28306</v>
      </c>
      <c r="B237" s="317" t="s">
        <v>1274</v>
      </c>
      <c r="C237" s="318" t="s">
        <v>264</v>
      </c>
      <c r="D237" s="319">
        <v>29.08</v>
      </c>
      <c r="E237" s="317"/>
      <c r="F237" s="317"/>
      <c r="G237" s="317" t="s">
        <v>892</v>
      </c>
      <c r="H237" s="320">
        <v>133</v>
      </c>
      <c r="I237" s="321">
        <v>103003</v>
      </c>
      <c r="J237" s="322">
        <v>29.08</v>
      </c>
      <c r="K237" s="320">
        <v>21</v>
      </c>
      <c r="L237" s="323">
        <v>79.640718562874255</v>
      </c>
      <c r="M237" s="324">
        <v>0</v>
      </c>
      <c r="N237" s="322">
        <v>0</v>
      </c>
      <c r="O237" s="325" t="s">
        <v>891</v>
      </c>
      <c r="P237" s="324">
        <v>0</v>
      </c>
      <c r="Q237" s="326">
        <v>0</v>
      </c>
      <c r="R237" s="327" t="s">
        <v>892</v>
      </c>
      <c r="S237" s="317" t="s">
        <v>1008</v>
      </c>
      <c r="T237" s="328">
        <v>1</v>
      </c>
      <c r="U237" s="329">
        <v>61</v>
      </c>
      <c r="V237" s="330">
        <v>8</v>
      </c>
      <c r="W237" s="331" t="s">
        <v>892</v>
      </c>
      <c r="X237" s="332" t="s">
        <v>892</v>
      </c>
      <c r="Y237" s="333">
        <v>0</v>
      </c>
      <c r="Z237" s="333" t="s">
        <v>892</v>
      </c>
      <c r="AA237" s="332" t="s">
        <v>892</v>
      </c>
      <c r="AB237" s="333">
        <v>0</v>
      </c>
      <c r="AC237" s="333"/>
      <c r="AD237" s="334" t="s">
        <v>892</v>
      </c>
      <c r="AE237" s="335" t="s">
        <v>892</v>
      </c>
      <c r="AF237" s="324">
        <v>6</v>
      </c>
      <c r="AG237" s="327">
        <v>44573</v>
      </c>
      <c r="AH237" s="327" t="s">
        <v>892</v>
      </c>
      <c r="AI237" s="327">
        <v>44522</v>
      </c>
      <c r="AJ237" s="327" t="s">
        <v>892</v>
      </c>
      <c r="AK237" s="317"/>
    </row>
    <row r="238" spans="1:37" x14ac:dyDescent="0.3">
      <c r="A238" s="316">
        <v>28307</v>
      </c>
      <c r="B238" s="317" t="s">
        <v>1275</v>
      </c>
      <c r="C238" s="318" t="s">
        <v>264</v>
      </c>
      <c r="D238" s="319">
        <v>7.6</v>
      </c>
      <c r="E238" s="317"/>
      <c r="F238" s="317"/>
      <c r="G238" s="317" t="s">
        <v>892</v>
      </c>
      <c r="H238" s="320">
        <v>22</v>
      </c>
      <c r="I238" s="321">
        <v>103003</v>
      </c>
      <c r="J238" s="322">
        <v>7.6</v>
      </c>
      <c r="K238" s="320">
        <v>8</v>
      </c>
      <c r="L238" s="323">
        <v>18.803418803418804</v>
      </c>
      <c r="M238" s="324">
        <v>0</v>
      </c>
      <c r="N238" s="322">
        <v>0</v>
      </c>
      <c r="O238" s="325" t="s">
        <v>891</v>
      </c>
      <c r="P238" s="324">
        <v>0</v>
      </c>
      <c r="Q238" s="326">
        <v>0</v>
      </c>
      <c r="R238" s="327" t="s">
        <v>892</v>
      </c>
      <c r="S238" s="317" t="s">
        <v>1008</v>
      </c>
      <c r="T238" s="328">
        <v>1</v>
      </c>
      <c r="U238" s="329">
        <v>61</v>
      </c>
      <c r="V238" s="330">
        <v>8</v>
      </c>
      <c r="W238" s="331" t="s">
        <v>892</v>
      </c>
      <c r="X238" s="332" t="s">
        <v>892</v>
      </c>
      <c r="Y238" s="333">
        <v>0</v>
      </c>
      <c r="Z238" s="333" t="s">
        <v>892</v>
      </c>
      <c r="AA238" s="332" t="s">
        <v>892</v>
      </c>
      <c r="AB238" s="333">
        <v>0</v>
      </c>
      <c r="AC238" s="333"/>
      <c r="AD238" s="334" t="s">
        <v>892</v>
      </c>
      <c r="AE238" s="335" t="s">
        <v>892</v>
      </c>
      <c r="AF238" s="324">
        <v>4</v>
      </c>
      <c r="AG238" s="327">
        <v>42559</v>
      </c>
      <c r="AH238" s="327" t="s">
        <v>892</v>
      </c>
      <c r="AI238" s="327">
        <v>42551</v>
      </c>
      <c r="AJ238" s="327" t="s">
        <v>892</v>
      </c>
      <c r="AK238" s="317"/>
    </row>
    <row r="239" spans="1:37" x14ac:dyDescent="0.3">
      <c r="A239" s="316">
        <v>28308</v>
      </c>
      <c r="B239" s="317" t="s">
        <v>1276</v>
      </c>
      <c r="C239" s="318" t="s">
        <v>264</v>
      </c>
      <c r="D239" s="319">
        <v>13.09</v>
      </c>
      <c r="E239" s="317"/>
      <c r="F239" s="317"/>
      <c r="G239" s="317" t="s">
        <v>892</v>
      </c>
      <c r="H239" s="320">
        <v>74</v>
      </c>
      <c r="I239" s="321">
        <v>103003</v>
      </c>
      <c r="J239" s="322">
        <v>13.09</v>
      </c>
      <c r="K239" s="320">
        <v>59</v>
      </c>
      <c r="L239" s="323">
        <v>13.653136531365314</v>
      </c>
      <c r="M239" s="324">
        <v>0</v>
      </c>
      <c r="N239" s="322">
        <v>0</v>
      </c>
      <c r="O239" s="325" t="s">
        <v>891</v>
      </c>
      <c r="P239" s="324">
        <v>0</v>
      </c>
      <c r="Q239" s="326">
        <v>0</v>
      </c>
      <c r="R239" s="327" t="s">
        <v>892</v>
      </c>
      <c r="S239" s="317" t="s">
        <v>1008</v>
      </c>
      <c r="T239" s="328">
        <v>1</v>
      </c>
      <c r="U239" s="329">
        <v>61</v>
      </c>
      <c r="V239" s="330">
        <v>8</v>
      </c>
      <c r="W239" s="331" t="s">
        <v>892</v>
      </c>
      <c r="X239" s="332" t="s">
        <v>892</v>
      </c>
      <c r="Y239" s="333">
        <v>0</v>
      </c>
      <c r="Z239" s="333" t="s">
        <v>892</v>
      </c>
      <c r="AA239" s="332" t="s">
        <v>892</v>
      </c>
      <c r="AB239" s="333">
        <v>0</v>
      </c>
      <c r="AC239" s="333"/>
      <c r="AD239" s="334" t="s">
        <v>892</v>
      </c>
      <c r="AE239" s="335" t="s">
        <v>892</v>
      </c>
      <c r="AF239" s="324">
        <v>22</v>
      </c>
      <c r="AG239" s="327">
        <v>44573</v>
      </c>
      <c r="AH239" s="327" t="s">
        <v>892</v>
      </c>
      <c r="AI239" s="327">
        <v>44522</v>
      </c>
      <c r="AJ239" s="327" t="s">
        <v>892</v>
      </c>
      <c r="AK239" s="317"/>
    </row>
    <row r="240" spans="1:37" x14ac:dyDescent="0.3">
      <c r="A240" s="316">
        <v>28512</v>
      </c>
      <c r="B240" s="317" t="s">
        <v>1277</v>
      </c>
      <c r="C240" s="318" t="s">
        <v>273</v>
      </c>
      <c r="D240" s="319">
        <v>3.51</v>
      </c>
      <c r="E240" s="317"/>
      <c r="F240" s="317"/>
      <c r="G240" s="317" t="s">
        <v>892</v>
      </c>
      <c r="H240" s="320">
        <v>404</v>
      </c>
      <c r="I240" s="321">
        <v>103003</v>
      </c>
      <c r="J240" s="322">
        <v>3.51</v>
      </c>
      <c r="K240" s="320"/>
      <c r="L240" s="323">
        <v>0</v>
      </c>
      <c r="M240" s="324">
        <v>0</v>
      </c>
      <c r="N240" s="322">
        <v>0</v>
      </c>
      <c r="O240" s="325" t="s">
        <v>891</v>
      </c>
      <c r="P240" s="324">
        <v>0</v>
      </c>
      <c r="Q240" s="326">
        <v>0</v>
      </c>
      <c r="R240" s="327" t="s">
        <v>892</v>
      </c>
      <c r="S240" s="317" t="s">
        <v>1083</v>
      </c>
      <c r="T240" s="328">
        <v>1</v>
      </c>
      <c r="U240" s="329">
        <v>61</v>
      </c>
      <c r="V240" s="330">
        <v>2</v>
      </c>
      <c r="W240" s="331" t="s">
        <v>892</v>
      </c>
      <c r="X240" s="332" t="s">
        <v>892</v>
      </c>
      <c r="Y240" s="333">
        <v>0</v>
      </c>
      <c r="Z240" s="333" t="s">
        <v>892</v>
      </c>
      <c r="AA240" s="332" t="s">
        <v>892</v>
      </c>
      <c r="AB240" s="333">
        <v>0</v>
      </c>
      <c r="AC240" s="333"/>
      <c r="AD240" s="334" t="s">
        <v>892</v>
      </c>
      <c r="AE240" s="335" t="s">
        <v>892</v>
      </c>
      <c r="AF240" s="324">
        <v>0</v>
      </c>
      <c r="AG240" s="327">
        <v>45170</v>
      </c>
      <c r="AH240" s="327" t="s">
        <v>892</v>
      </c>
      <c r="AI240" s="327">
        <v>45145</v>
      </c>
      <c r="AJ240" s="327" t="s">
        <v>892</v>
      </c>
      <c r="AK240" s="317"/>
    </row>
    <row r="241" spans="1:37" x14ac:dyDescent="0.3">
      <c r="A241" s="316">
        <v>29293</v>
      </c>
      <c r="B241" s="317" t="s">
        <v>1278</v>
      </c>
      <c r="C241" s="318" t="s">
        <v>264</v>
      </c>
      <c r="D241" s="319">
        <v>0.2</v>
      </c>
      <c r="E241" s="317"/>
      <c r="F241" s="317"/>
      <c r="G241" s="317" t="s">
        <v>892</v>
      </c>
      <c r="H241" s="320">
        <v>5000</v>
      </c>
      <c r="I241" s="321">
        <v>103003</v>
      </c>
      <c r="J241" s="322">
        <v>0.2</v>
      </c>
      <c r="K241" s="320">
        <v>3165</v>
      </c>
      <c r="L241" s="323">
        <v>18.957345971563981</v>
      </c>
      <c r="M241" s="324">
        <v>0</v>
      </c>
      <c r="N241" s="322">
        <v>0</v>
      </c>
      <c r="O241" s="325" t="s">
        <v>891</v>
      </c>
      <c r="P241" s="324">
        <v>0</v>
      </c>
      <c r="Q241" s="326">
        <v>0</v>
      </c>
      <c r="R241" s="327" t="s">
        <v>892</v>
      </c>
      <c r="S241" s="317" t="s">
        <v>1060</v>
      </c>
      <c r="T241" s="328">
        <v>1</v>
      </c>
      <c r="U241" s="329">
        <v>67</v>
      </c>
      <c r="V241" s="330">
        <v>9</v>
      </c>
      <c r="W241" s="331" t="s">
        <v>892</v>
      </c>
      <c r="X241" s="332" t="s">
        <v>892</v>
      </c>
      <c r="Y241" s="333">
        <v>0</v>
      </c>
      <c r="Z241" s="333" t="s">
        <v>892</v>
      </c>
      <c r="AA241" s="332" t="s">
        <v>892</v>
      </c>
      <c r="AB241" s="333">
        <v>0</v>
      </c>
      <c r="AC241" s="333"/>
      <c r="AD241" s="334" t="s">
        <v>892</v>
      </c>
      <c r="AE241" s="335" t="s">
        <v>892</v>
      </c>
      <c r="AF241" s="324">
        <v>1056</v>
      </c>
      <c r="AG241" s="327">
        <v>45195</v>
      </c>
      <c r="AH241" s="327" t="s">
        <v>892</v>
      </c>
      <c r="AI241" s="327">
        <v>45189</v>
      </c>
      <c r="AJ241" s="327" t="s">
        <v>892</v>
      </c>
      <c r="AK241" s="317"/>
    </row>
    <row r="242" spans="1:37" x14ac:dyDescent="0.3">
      <c r="A242" s="316">
        <v>29296</v>
      </c>
      <c r="B242" s="317" t="s">
        <v>1279</v>
      </c>
      <c r="C242" s="318" t="s">
        <v>268</v>
      </c>
      <c r="D242" s="319">
        <v>7.09</v>
      </c>
      <c r="E242" s="317"/>
      <c r="F242" s="317"/>
      <c r="G242" s="317" t="s">
        <v>892</v>
      </c>
      <c r="H242" s="320">
        <v>288</v>
      </c>
      <c r="I242" s="321">
        <v>103003</v>
      </c>
      <c r="J242" s="322">
        <v>7.09</v>
      </c>
      <c r="K242" s="320">
        <v>165</v>
      </c>
      <c r="L242" s="323">
        <v>15.425816818425281</v>
      </c>
      <c r="M242" s="324">
        <v>0</v>
      </c>
      <c r="N242" s="322">
        <v>0</v>
      </c>
      <c r="O242" s="325" t="s">
        <v>891</v>
      </c>
      <c r="P242" s="324">
        <v>0</v>
      </c>
      <c r="Q242" s="326">
        <v>0</v>
      </c>
      <c r="R242" s="327" t="s">
        <v>892</v>
      </c>
      <c r="S242" s="317" t="s">
        <v>998</v>
      </c>
      <c r="T242" s="328">
        <v>1</v>
      </c>
      <c r="U242" s="329">
        <v>72</v>
      </c>
      <c r="V242" s="330">
        <v>7</v>
      </c>
      <c r="W242" s="331" t="s">
        <v>892</v>
      </c>
      <c r="X242" s="332" t="s">
        <v>892</v>
      </c>
      <c r="Y242" s="333">
        <v>0</v>
      </c>
      <c r="Z242" s="333" t="s">
        <v>892</v>
      </c>
      <c r="AA242" s="332" t="s">
        <v>892</v>
      </c>
      <c r="AB242" s="333">
        <v>0</v>
      </c>
      <c r="AC242" s="333"/>
      <c r="AD242" s="334" t="s">
        <v>892</v>
      </c>
      <c r="AE242" s="335" t="s">
        <v>892</v>
      </c>
      <c r="AF242" s="324">
        <v>74</v>
      </c>
      <c r="AG242" s="327">
        <v>44358</v>
      </c>
      <c r="AH242" s="327" t="s">
        <v>892</v>
      </c>
      <c r="AI242" s="327">
        <v>44333</v>
      </c>
      <c r="AJ242" s="327" t="s">
        <v>892</v>
      </c>
      <c r="AK242" s="317"/>
    </row>
    <row r="243" spans="1:37" x14ac:dyDescent="0.3">
      <c r="A243" s="316">
        <v>29952</v>
      </c>
      <c r="B243" s="317" t="s">
        <v>1280</v>
      </c>
      <c r="C243" s="318" t="s">
        <v>264</v>
      </c>
      <c r="D243" s="319">
        <v>3.83</v>
      </c>
      <c r="E243" s="317"/>
      <c r="F243" s="317"/>
      <c r="G243" s="317" t="s">
        <v>892</v>
      </c>
      <c r="H243" s="320">
        <v>1256</v>
      </c>
      <c r="I243" s="321">
        <v>103003</v>
      </c>
      <c r="J243" s="322">
        <v>3.83</v>
      </c>
      <c r="K243" s="320">
        <v>3570</v>
      </c>
      <c r="L243" s="323">
        <v>3.1256999228529478</v>
      </c>
      <c r="M243" s="324">
        <v>3565.96</v>
      </c>
      <c r="N243" s="322">
        <v>13657.6268</v>
      </c>
      <c r="O243" s="325" t="s">
        <v>891</v>
      </c>
      <c r="P243" s="324">
        <v>0</v>
      </c>
      <c r="Q243" s="326">
        <v>0</v>
      </c>
      <c r="R243" s="327" t="s">
        <v>892</v>
      </c>
      <c r="S243" s="317" t="s">
        <v>974</v>
      </c>
      <c r="T243" s="328">
        <v>1</v>
      </c>
      <c r="U243" s="329">
        <v>45</v>
      </c>
      <c r="V243" s="330">
        <v>12</v>
      </c>
      <c r="W243" s="331" t="s">
        <v>892</v>
      </c>
      <c r="X243" s="332" t="s">
        <v>892</v>
      </c>
      <c r="Y243" s="333">
        <v>0</v>
      </c>
      <c r="Z243" s="333" t="s">
        <v>892</v>
      </c>
      <c r="AA243" s="332" t="s">
        <v>892</v>
      </c>
      <c r="AB243" s="333">
        <v>0</v>
      </c>
      <c r="AC243" s="333"/>
      <c r="AD243" s="334" t="s">
        <v>892</v>
      </c>
      <c r="AE243" s="335" t="s">
        <v>892</v>
      </c>
      <c r="AF243" s="324">
        <v>1608</v>
      </c>
      <c r="AG243" s="327">
        <v>45036</v>
      </c>
      <c r="AH243" s="327" t="s">
        <v>892</v>
      </c>
      <c r="AI243" s="327">
        <v>44998</v>
      </c>
      <c r="AJ243" s="327" t="s">
        <v>892</v>
      </c>
      <c r="AK243" s="317"/>
    </row>
    <row r="244" spans="1:37" x14ac:dyDescent="0.3">
      <c r="A244" s="316">
        <v>29956</v>
      </c>
      <c r="B244" s="317" t="s">
        <v>1281</v>
      </c>
      <c r="C244" s="318" t="s">
        <v>381</v>
      </c>
      <c r="D244" s="319">
        <v>1</v>
      </c>
      <c r="E244" s="317"/>
      <c r="F244" s="317"/>
      <c r="G244" s="317" t="s">
        <v>892</v>
      </c>
      <c r="H244" s="320">
        <v>0</v>
      </c>
      <c r="I244" s="321">
        <v>103003</v>
      </c>
      <c r="J244" s="322">
        <v>1</v>
      </c>
      <c r="K244" s="320">
        <v>4945</v>
      </c>
      <c r="L244" s="323">
        <v>0</v>
      </c>
      <c r="M244" s="324">
        <v>7398.04</v>
      </c>
      <c r="N244" s="322">
        <v>7398.04</v>
      </c>
      <c r="O244" s="325" t="s">
        <v>891</v>
      </c>
      <c r="P244" s="324">
        <v>0</v>
      </c>
      <c r="Q244" s="326">
        <v>0</v>
      </c>
      <c r="R244" s="327" t="s">
        <v>892</v>
      </c>
      <c r="S244" s="317" t="s">
        <v>1171</v>
      </c>
      <c r="T244" s="328">
        <v>1</v>
      </c>
      <c r="U244" s="329">
        <v>57</v>
      </c>
      <c r="V244" s="330">
        <v>15</v>
      </c>
      <c r="W244" s="331">
        <v>6984</v>
      </c>
      <c r="X244" s="332">
        <v>2023</v>
      </c>
      <c r="Y244" s="333">
        <v>500</v>
      </c>
      <c r="Z244" s="333" t="s">
        <v>892</v>
      </c>
      <c r="AA244" s="332" t="s">
        <v>892</v>
      </c>
      <c r="AB244" s="333">
        <v>0</v>
      </c>
      <c r="AC244" s="333"/>
      <c r="AD244" s="334" t="s">
        <v>892</v>
      </c>
      <c r="AE244" s="335" t="s">
        <v>892</v>
      </c>
      <c r="AF244" s="324">
        <v>2632</v>
      </c>
      <c r="AG244" s="327">
        <v>44994</v>
      </c>
      <c r="AH244" s="327" t="s">
        <v>892</v>
      </c>
      <c r="AI244" s="327">
        <v>44959</v>
      </c>
      <c r="AJ244" s="327" t="s">
        <v>892</v>
      </c>
      <c r="AK244" s="317"/>
    </row>
    <row r="245" spans="1:37" x14ac:dyDescent="0.3">
      <c r="A245" s="316">
        <v>29959</v>
      </c>
      <c r="B245" s="317" t="s">
        <v>1282</v>
      </c>
      <c r="C245" s="318" t="s">
        <v>381</v>
      </c>
      <c r="D245" s="319">
        <v>1.02</v>
      </c>
      <c r="E245" s="317"/>
      <c r="F245" s="317"/>
      <c r="G245" s="317" t="s">
        <v>892</v>
      </c>
      <c r="H245" s="320">
        <v>0</v>
      </c>
      <c r="I245" s="321">
        <v>103003</v>
      </c>
      <c r="J245" s="322">
        <v>1.02</v>
      </c>
      <c r="K245" s="320">
        <v>5461</v>
      </c>
      <c r="L245" s="323">
        <v>0</v>
      </c>
      <c r="M245" s="324">
        <v>6581.04</v>
      </c>
      <c r="N245" s="322">
        <v>6712.6607999999997</v>
      </c>
      <c r="O245" s="325" t="s">
        <v>891</v>
      </c>
      <c r="P245" s="324">
        <v>0</v>
      </c>
      <c r="Q245" s="326">
        <v>0</v>
      </c>
      <c r="R245" s="327" t="s">
        <v>892</v>
      </c>
      <c r="S245" s="317" t="s">
        <v>1171</v>
      </c>
      <c r="T245" s="328">
        <v>1</v>
      </c>
      <c r="U245" s="329">
        <v>57</v>
      </c>
      <c r="V245" s="330">
        <v>15</v>
      </c>
      <c r="W245" s="331">
        <v>6984</v>
      </c>
      <c r="X245" s="332">
        <v>2023</v>
      </c>
      <c r="Y245" s="333">
        <v>1200</v>
      </c>
      <c r="Z245" s="333" t="s">
        <v>892</v>
      </c>
      <c r="AA245" s="332" t="s">
        <v>892</v>
      </c>
      <c r="AB245" s="333">
        <v>0</v>
      </c>
      <c r="AC245" s="333"/>
      <c r="AD245" s="334" t="s">
        <v>892</v>
      </c>
      <c r="AE245" s="335" t="s">
        <v>892</v>
      </c>
      <c r="AF245" s="324">
        <v>2594</v>
      </c>
      <c r="AG245" s="327">
        <v>45014</v>
      </c>
      <c r="AH245" s="327" t="s">
        <v>892</v>
      </c>
      <c r="AI245" s="327">
        <v>44959</v>
      </c>
      <c r="AJ245" s="327" t="s">
        <v>892</v>
      </c>
      <c r="AK245" s="317"/>
    </row>
    <row r="246" spans="1:37" x14ac:dyDescent="0.3">
      <c r="A246" s="316">
        <v>29961</v>
      </c>
      <c r="B246" s="317" t="s">
        <v>1283</v>
      </c>
      <c r="C246" s="318" t="s">
        <v>381</v>
      </c>
      <c r="D246" s="319">
        <v>1.02</v>
      </c>
      <c r="E246" s="317"/>
      <c r="F246" s="317"/>
      <c r="G246" s="317" t="s">
        <v>892</v>
      </c>
      <c r="H246" s="320">
        <v>0</v>
      </c>
      <c r="I246" s="321">
        <v>103003</v>
      </c>
      <c r="J246" s="322">
        <v>1.02</v>
      </c>
      <c r="K246" s="320">
        <v>4953</v>
      </c>
      <c r="L246" s="323">
        <v>0</v>
      </c>
      <c r="M246" s="324">
        <v>6168.96</v>
      </c>
      <c r="N246" s="322">
        <v>6292.3392000000003</v>
      </c>
      <c r="O246" s="325" t="s">
        <v>891</v>
      </c>
      <c r="P246" s="324">
        <v>0</v>
      </c>
      <c r="Q246" s="326">
        <v>0</v>
      </c>
      <c r="R246" s="327" t="s">
        <v>892</v>
      </c>
      <c r="S246" s="317" t="s">
        <v>1171</v>
      </c>
      <c r="T246" s="328">
        <v>1</v>
      </c>
      <c r="U246" s="329">
        <v>57</v>
      </c>
      <c r="V246" s="330">
        <v>15</v>
      </c>
      <c r="W246" s="331">
        <v>6984</v>
      </c>
      <c r="X246" s="332">
        <v>2023</v>
      </c>
      <c r="Y246" s="333">
        <v>1500</v>
      </c>
      <c r="Z246" s="333" t="s">
        <v>892</v>
      </c>
      <c r="AA246" s="332" t="s">
        <v>892</v>
      </c>
      <c r="AB246" s="333">
        <v>0</v>
      </c>
      <c r="AC246" s="333"/>
      <c r="AD246" s="334" t="s">
        <v>892</v>
      </c>
      <c r="AE246" s="335" t="s">
        <v>892</v>
      </c>
      <c r="AF246" s="324">
        <v>2556</v>
      </c>
      <c r="AG246" s="327">
        <v>45014</v>
      </c>
      <c r="AH246" s="327" t="s">
        <v>892</v>
      </c>
      <c r="AI246" s="327">
        <v>44959</v>
      </c>
      <c r="AJ246" s="327" t="s">
        <v>892</v>
      </c>
      <c r="AK246" s="317"/>
    </row>
    <row r="247" spans="1:37" x14ac:dyDescent="0.3">
      <c r="A247" s="316">
        <v>29962</v>
      </c>
      <c r="B247" s="317" t="s">
        <v>1284</v>
      </c>
      <c r="C247" s="318" t="s">
        <v>381</v>
      </c>
      <c r="D247" s="319">
        <v>0.86</v>
      </c>
      <c r="E247" s="317"/>
      <c r="F247" s="317"/>
      <c r="G247" s="317" t="s">
        <v>892</v>
      </c>
      <c r="H247" s="320">
        <v>0</v>
      </c>
      <c r="I247" s="321">
        <v>103003</v>
      </c>
      <c r="J247" s="322">
        <v>0.86</v>
      </c>
      <c r="K247" s="320">
        <v>4726</v>
      </c>
      <c r="L247" s="323">
        <v>0</v>
      </c>
      <c r="M247" s="324">
        <v>5663.96</v>
      </c>
      <c r="N247" s="322">
        <v>4871.0056000000004</v>
      </c>
      <c r="O247" s="325" t="s">
        <v>891</v>
      </c>
      <c r="P247" s="324">
        <v>0</v>
      </c>
      <c r="Q247" s="326">
        <v>0</v>
      </c>
      <c r="R247" s="327" t="s">
        <v>892</v>
      </c>
      <c r="S247" s="317" t="s">
        <v>1171</v>
      </c>
      <c r="T247" s="328">
        <v>1</v>
      </c>
      <c r="U247" s="329">
        <v>57</v>
      </c>
      <c r="V247" s="330">
        <v>15</v>
      </c>
      <c r="W247" s="331">
        <v>6216</v>
      </c>
      <c r="X247" s="332">
        <v>2023</v>
      </c>
      <c r="Y247" s="333">
        <v>1000</v>
      </c>
      <c r="Z247" s="333" t="s">
        <v>892</v>
      </c>
      <c r="AA247" s="332" t="s">
        <v>892</v>
      </c>
      <c r="AB247" s="333">
        <v>0</v>
      </c>
      <c r="AC247" s="333"/>
      <c r="AD247" s="334" t="s">
        <v>892</v>
      </c>
      <c r="AE247" s="335" t="s">
        <v>892</v>
      </c>
      <c r="AF247" s="324">
        <v>2222</v>
      </c>
      <c r="AG247" s="327">
        <v>44974</v>
      </c>
      <c r="AH247" s="327" t="s">
        <v>892</v>
      </c>
      <c r="AI247" s="327">
        <v>44959</v>
      </c>
      <c r="AJ247" s="327" t="s">
        <v>892</v>
      </c>
      <c r="AK247" s="317"/>
    </row>
    <row r="248" spans="1:37" x14ac:dyDescent="0.3">
      <c r="A248" s="316">
        <v>29964</v>
      </c>
      <c r="B248" s="317" t="s">
        <v>1285</v>
      </c>
      <c r="C248" s="318" t="s">
        <v>381</v>
      </c>
      <c r="D248" s="319">
        <v>0.86</v>
      </c>
      <c r="E248" s="317"/>
      <c r="F248" s="317"/>
      <c r="G248" s="317" t="s">
        <v>892</v>
      </c>
      <c r="H248" s="320">
        <v>0</v>
      </c>
      <c r="I248" s="321">
        <v>103003</v>
      </c>
      <c r="J248" s="322">
        <v>0.86</v>
      </c>
      <c r="K248" s="320">
        <v>4668</v>
      </c>
      <c r="L248" s="323">
        <v>0</v>
      </c>
      <c r="M248" s="324">
        <v>6239.96</v>
      </c>
      <c r="N248" s="322">
        <v>5366.3656000000001</v>
      </c>
      <c r="O248" s="325" t="s">
        <v>891</v>
      </c>
      <c r="P248" s="324">
        <v>0</v>
      </c>
      <c r="Q248" s="326">
        <v>0</v>
      </c>
      <c r="R248" s="327" t="s">
        <v>892</v>
      </c>
      <c r="S248" s="317" t="s">
        <v>1171</v>
      </c>
      <c r="T248" s="328">
        <v>1</v>
      </c>
      <c r="U248" s="329">
        <v>57</v>
      </c>
      <c r="V248" s="330">
        <v>15</v>
      </c>
      <c r="W248" s="331">
        <v>6216</v>
      </c>
      <c r="X248" s="332">
        <v>2023</v>
      </c>
      <c r="Y248" s="333">
        <v>1000</v>
      </c>
      <c r="Z248" s="333" t="s">
        <v>892</v>
      </c>
      <c r="AA248" s="332" t="s">
        <v>892</v>
      </c>
      <c r="AB248" s="333">
        <v>0</v>
      </c>
      <c r="AC248" s="333"/>
      <c r="AD248" s="334" t="s">
        <v>892</v>
      </c>
      <c r="AE248" s="335" t="s">
        <v>892</v>
      </c>
      <c r="AF248" s="324">
        <v>2414</v>
      </c>
      <c r="AG248" s="327">
        <v>44974</v>
      </c>
      <c r="AH248" s="327" t="s">
        <v>892</v>
      </c>
      <c r="AI248" s="327">
        <v>44959</v>
      </c>
      <c r="AJ248" s="327" t="s">
        <v>892</v>
      </c>
      <c r="AK248" s="317"/>
    </row>
    <row r="249" spans="1:37" x14ac:dyDescent="0.3">
      <c r="A249" s="316">
        <v>30165</v>
      </c>
      <c r="B249" s="317" t="s">
        <v>1286</v>
      </c>
      <c r="C249" s="318" t="s">
        <v>381</v>
      </c>
      <c r="D249" s="319">
        <v>0.98</v>
      </c>
      <c r="E249" s="317"/>
      <c r="F249" s="317"/>
      <c r="G249" s="317" t="s">
        <v>892</v>
      </c>
      <c r="H249" s="320">
        <v>0</v>
      </c>
      <c r="I249" s="321">
        <v>103003</v>
      </c>
      <c r="J249" s="322">
        <v>0.98</v>
      </c>
      <c r="K249" s="320">
        <v>9596</v>
      </c>
      <c r="L249" s="323">
        <v>0</v>
      </c>
      <c r="M249" s="324">
        <v>5153</v>
      </c>
      <c r="N249" s="322">
        <v>5049.9399999999996</v>
      </c>
      <c r="O249" s="325" t="s">
        <v>891</v>
      </c>
      <c r="P249" s="324">
        <v>0</v>
      </c>
      <c r="Q249" s="326">
        <v>0</v>
      </c>
      <c r="R249" s="327" t="s">
        <v>892</v>
      </c>
      <c r="S249" s="317" t="s">
        <v>989</v>
      </c>
      <c r="T249" s="328">
        <v>1</v>
      </c>
      <c r="U249" s="329">
        <v>57</v>
      </c>
      <c r="V249" s="330">
        <v>16</v>
      </c>
      <c r="W249" s="331">
        <v>6984</v>
      </c>
      <c r="X249" s="332">
        <v>2023</v>
      </c>
      <c r="Y249" s="333">
        <v>7300</v>
      </c>
      <c r="Z249" s="333" t="s">
        <v>892</v>
      </c>
      <c r="AA249" s="332" t="s">
        <v>892</v>
      </c>
      <c r="AB249" s="333">
        <v>0</v>
      </c>
      <c r="AC249" s="333"/>
      <c r="AD249" s="334" t="s">
        <v>892</v>
      </c>
      <c r="AE249" s="335" t="s">
        <v>892</v>
      </c>
      <c r="AF249" s="324">
        <v>4152</v>
      </c>
      <c r="AG249" s="327">
        <v>44960</v>
      </c>
      <c r="AH249" s="327" t="s">
        <v>892</v>
      </c>
      <c r="AI249" s="327">
        <v>44910</v>
      </c>
      <c r="AJ249" s="327" t="s">
        <v>892</v>
      </c>
      <c r="AK249" s="317"/>
    </row>
    <row r="250" spans="1:37" x14ac:dyDescent="0.3">
      <c r="A250" s="316">
        <v>31555</v>
      </c>
      <c r="B250" s="317" t="s">
        <v>1287</v>
      </c>
      <c r="C250" s="318" t="s">
        <v>264</v>
      </c>
      <c r="D250" s="319">
        <v>33.700000000000003</v>
      </c>
      <c r="E250" s="317"/>
      <c r="F250" s="317"/>
      <c r="G250" s="317" t="s">
        <v>892</v>
      </c>
      <c r="H250" s="320">
        <v>74</v>
      </c>
      <c r="I250" s="321">
        <v>103003</v>
      </c>
      <c r="J250" s="322">
        <v>33.700000000000003</v>
      </c>
      <c r="K250" s="320"/>
      <c r="L250" s="323">
        <v>0</v>
      </c>
      <c r="M250" s="324">
        <v>0</v>
      </c>
      <c r="N250" s="322">
        <v>0</v>
      </c>
      <c r="O250" s="325" t="s">
        <v>891</v>
      </c>
      <c r="P250" s="324">
        <v>0</v>
      </c>
      <c r="Q250" s="326">
        <v>0</v>
      </c>
      <c r="R250" s="327" t="s">
        <v>892</v>
      </c>
      <c r="S250" s="317" t="s">
        <v>1114</v>
      </c>
      <c r="T250" s="328">
        <v>1</v>
      </c>
      <c r="U250" s="329">
        <v>55</v>
      </c>
      <c r="V250" s="330">
        <v>40</v>
      </c>
      <c r="W250" s="331" t="s">
        <v>892</v>
      </c>
      <c r="X250" s="332" t="s">
        <v>892</v>
      </c>
      <c r="Y250" s="333">
        <v>0</v>
      </c>
      <c r="Z250" s="333" t="s">
        <v>892</v>
      </c>
      <c r="AA250" s="332" t="s">
        <v>892</v>
      </c>
      <c r="AB250" s="333">
        <v>0</v>
      </c>
      <c r="AC250" s="333"/>
      <c r="AD250" s="334" t="s">
        <v>892</v>
      </c>
      <c r="AE250" s="335" t="s">
        <v>892</v>
      </c>
      <c r="AF250" s="324">
        <v>0</v>
      </c>
      <c r="AG250" s="327">
        <v>37826</v>
      </c>
      <c r="AH250" s="327" t="s">
        <v>892</v>
      </c>
      <c r="AI250" s="327">
        <v>43865</v>
      </c>
      <c r="AJ250" s="327" t="s">
        <v>892</v>
      </c>
      <c r="AK250" s="317"/>
    </row>
    <row r="251" spans="1:37" x14ac:dyDescent="0.3">
      <c r="A251" s="316">
        <v>31580</v>
      </c>
      <c r="B251" s="317" t="s">
        <v>1288</v>
      </c>
      <c r="C251" s="318" t="s">
        <v>264</v>
      </c>
      <c r="D251" s="319">
        <v>2.8</v>
      </c>
      <c r="E251" s="317"/>
      <c r="F251" s="317"/>
      <c r="G251" s="317" t="s">
        <v>892</v>
      </c>
      <c r="H251" s="320">
        <v>88</v>
      </c>
      <c r="I251" s="321">
        <v>103003</v>
      </c>
      <c r="J251" s="322">
        <v>2.8</v>
      </c>
      <c r="K251" s="320"/>
      <c r="L251" s="323">
        <v>1100</v>
      </c>
      <c r="M251" s="324">
        <v>0</v>
      </c>
      <c r="N251" s="322">
        <v>0</v>
      </c>
      <c r="O251" s="325" t="s">
        <v>891</v>
      </c>
      <c r="P251" s="324">
        <v>0</v>
      </c>
      <c r="Q251" s="326">
        <v>0</v>
      </c>
      <c r="R251" s="327" t="s">
        <v>892</v>
      </c>
      <c r="S251" s="317" t="s">
        <v>1032</v>
      </c>
      <c r="T251" s="328">
        <v>1</v>
      </c>
      <c r="U251" s="329">
        <v>55</v>
      </c>
      <c r="V251" s="330">
        <v>32</v>
      </c>
      <c r="W251" s="331" t="s">
        <v>892</v>
      </c>
      <c r="X251" s="332" t="s">
        <v>892</v>
      </c>
      <c r="Y251" s="333">
        <v>0</v>
      </c>
      <c r="Z251" s="333" t="s">
        <v>892</v>
      </c>
      <c r="AA251" s="332" t="s">
        <v>892</v>
      </c>
      <c r="AB251" s="333">
        <v>0</v>
      </c>
      <c r="AC251" s="333"/>
      <c r="AD251" s="334" t="s">
        <v>892</v>
      </c>
      <c r="AE251" s="335" t="s">
        <v>892</v>
      </c>
      <c r="AF251" s="324">
        <v>0</v>
      </c>
      <c r="AG251" s="327">
        <v>41879</v>
      </c>
      <c r="AH251" s="327" t="s">
        <v>892</v>
      </c>
      <c r="AI251" s="327">
        <v>41823</v>
      </c>
      <c r="AJ251" s="327" t="s">
        <v>892</v>
      </c>
      <c r="AK251" s="317"/>
    </row>
    <row r="252" spans="1:37" x14ac:dyDescent="0.3">
      <c r="A252" s="316">
        <v>32534</v>
      </c>
      <c r="B252" s="317" t="s">
        <v>1289</v>
      </c>
      <c r="C252" s="318" t="s">
        <v>264</v>
      </c>
      <c r="D252" s="319">
        <v>3.97</v>
      </c>
      <c r="E252" s="317"/>
      <c r="F252" s="317" t="s">
        <v>1107</v>
      </c>
      <c r="G252" s="317" t="s">
        <v>1237</v>
      </c>
      <c r="H252" s="320">
        <v>4399</v>
      </c>
      <c r="I252" s="321">
        <v>103003</v>
      </c>
      <c r="J252" s="322">
        <v>3.97</v>
      </c>
      <c r="K252" s="320">
        <v>3382</v>
      </c>
      <c r="L252" s="323">
        <v>15.493801070724146</v>
      </c>
      <c r="M252" s="324">
        <v>0</v>
      </c>
      <c r="N252" s="322">
        <v>0</v>
      </c>
      <c r="O252" s="325" t="s">
        <v>1238</v>
      </c>
      <c r="P252" s="324">
        <v>10600</v>
      </c>
      <c r="Q252" s="326">
        <v>42082</v>
      </c>
      <c r="R252" s="327">
        <v>45327</v>
      </c>
      <c r="S252" s="317" t="s">
        <v>1239</v>
      </c>
      <c r="T252" s="328">
        <v>1</v>
      </c>
      <c r="U252" s="329">
        <v>51</v>
      </c>
      <c r="V252" s="330">
        <v>7</v>
      </c>
      <c r="W252" s="331" t="s">
        <v>892</v>
      </c>
      <c r="X252" s="332" t="s">
        <v>892</v>
      </c>
      <c r="Y252" s="333">
        <v>0</v>
      </c>
      <c r="Z252" s="333" t="s">
        <v>892</v>
      </c>
      <c r="AA252" s="332" t="s">
        <v>892</v>
      </c>
      <c r="AB252" s="333">
        <v>0</v>
      </c>
      <c r="AC252" s="333"/>
      <c r="AD252" s="334" t="s">
        <v>892</v>
      </c>
      <c r="AE252" s="335" t="s">
        <v>892</v>
      </c>
      <c r="AF252" s="324">
        <v>1136</v>
      </c>
      <c r="AG252" s="327">
        <v>45132</v>
      </c>
      <c r="AH252" s="327" t="s">
        <v>892</v>
      </c>
      <c r="AI252" s="327">
        <v>45076</v>
      </c>
      <c r="AJ252" s="327" t="s">
        <v>892</v>
      </c>
      <c r="AK252" s="317"/>
    </row>
    <row r="253" spans="1:37" x14ac:dyDescent="0.3">
      <c r="A253" s="316">
        <v>32927</v>
      </c>
      <c r="B253" s="317" t="s">
        <v>1290</v>
      </c>
      <c r="C253" s="318" t="s">
        <v>381</v>
      </c>
      <c r="D253" s="319">
        <v>0.53</v>
      </c>
      <c r="E253" s="317"/>
      <c r="F253" s="317"/>
      <c r="G253" s="317" t="s">
        <v>892</v>
      </c>
      <c r="H253" s="320">
        <v>0</v>
      </c>
      <c r="I253" s="321">
        <v>103003</v>
      </c>
      <c r="J253" s="322">
        <v>0.53</v>
      </c>
      <c r="K253" s="320">
        <v>5743</v>
      </c>
      <c r="L253" s="323">
        <v>0</v>
      </c>
      <c r="M253" s="324">
        <v>5472</v>
      </c>
      <c r="N253" s="322">
        <v>2900.16</v>
      </c>
      <c r="O253" s="325" t="s">
        <v>891</v>
      </c>
      <c r="P253" s="324">
        <v>0</v>
      </c>
      <c r="Q253" s="326">
        <v>0</v>
      </c>
      <c r="R253" s="327" t="s">
        <v>892</v>
      </c>
      <c r="S253" s="317" t="s">
        <v>1171</v>
      </c>
      <c r="T253" s="328">
        <v>1</v>
      </c>
      <c r="U253" s="329">
        <v>57</v>
      </c>
      <c r="V253" s="330">
        <v>15</v>
      </c>
      <c r="W253" s="331">
        <v>6989</v>
      </c>
      <c r="X253" s="332">
        <v>2023</v>
      </c>
      <c r="Y253" s="333">
        <v>2100</v>
      </c>
      <c r="Z253" s="333" t="s">
        <v>892</v>
      </c>
      <c r="AA253" s="332" t="s">
        <v>892</v>
      </c>
      <c r="AB253" s="333">
        <v>0</v>
      </c>
      <c r="AC253" s="333"/>
      <c r="AD253" s="334" t="s">
        <v>892</v>
      </c>
      <c r="AE253" s="335" t="s">
        <v>892</v>
      </c>
      <c r="AF253" s="324">
        <v>2524</v>
      </c>
      <c r="AG253" s="327">
        <v>44967</v>
      </c>
      <c r="AH253" s="327" t="s">
        <v>892</v>
      </c>
      <c r="AI253" s="327">
        <v>44959</v>
      </c>
      <c r="AJ253" s="327" t="s">
        <v>892</v>
      </c>
      <c r="AK253" s="317"/>
    </row>
    <row r="254" spans="1:37" x14ac:dyDescent="0.3">
      <c r="A254" s="316">
        <v>32933</v>
      </c>
      <c r="B254" s="317" t="s">
        <v>1291</v>
      </c>
      <c r="C254" s="318" t="s">
        <v>381</v>
      </c>
      <c r="D254" s="319">
        <v>0.98</v>
      </c>
      <c r="E254" s="317"/>
      <c r="F254" s="317"/>
      <c r="G254" s="317" t="s">
        <v>892</v>
      </c>
      <c r="H254" s="320">
        <v>0</v>
      </c>
      <c r="I254" s="321">
        <v>103003</v>
      </c>
      <c r="J254" s="322">
        <v>0.98</v>
      </c>
      <c r="K254" s="320">
        <v>9496</v>
      </c>
      <c r="L254" s="323">
        <v>0</v>
      </c>
      <c r="M254" s="324">
        <v>5808.96</v>
      </c>
      <c r="N254" s="322">
        <v>5692.7808000000005</v>
      </c>
      <c r="O254" s="325" t="s">
        <v>891</v>
      </c>
      <c r="P254" s="324">
        <v>0</v>
      </c>
      <c r="Q254" s="326">
        <v>0</v>
      </c>
      <c r="R254" s="327" t="s">
        <v>892</v>
      </c>
      <c r="S254" s="317" t="s">
        <v>989</v>
      </c>
      <c r="T254" s="328">
        <v>1</v>
      </c>
      <c r="U254" s="329">
        <v>57</v>
      </c>
      <c r="V254" s="330">
        <v>16</v>
      </c>
      <c r="W254" s="331">
        <v>6984</v>
      </c>
      <c r="X254" s="332">
        <v>2023</v>
      </c>
      <c r="Y254" s="333">
        <v>5700</v>
      </c>
      <c r="Z254" s="333" t="s">
        <v>892</v>
      </c>
      <c r="AA254" s="332" t="s">
        <v>892</v>
      </c>
      <c r="AB254" s="333">
        <v>0</v>
      </c>
      <c r="AC254" s="333"/>
      <c r="AD254" s="334" t="s">
        <v>892</v>
      </c>
      <c r="AE254" s="335" t="s">
        <v>892</v>
      </c>
      <c r="AF254" s="324">
        <v>3836</v>
      </c>
      <c r="AG254" s="327">
        <v>44960</v>
      </c>
      <c r="AH254" s="327" t="s">
        <v>892</v>
      </c>
      <c r="AI254" s="327">
        <v>44910</v>
      </c>
      <c r="AJ254" s="327" t="s">
        <v>892</v>
      </c>
      <c r="AK254" s="317"/>
    </row>
    <row r="255" spans="1:37" x14ac:dyDescent="0.3">
      <c r="A255" s="316">
        <v>33609</v>
      </c>
      <c r="B255" s="317" t="s">
        <v>1292</v>
      </c>
      <c r="C255" s="318" t="s">
        <v>321</v>
      </c>
      <c r="D255" s="319">
        <v>16.13</v>
      </c>
      <c r="E255" s="317"/>
      <c r="F255" s="317"/>
      <c r="G255" s="317" t="s">
        <v>892</v>
      </c>
      <c r="H255" s="320">
        <v>145</v>
      </c>
      <c r="I255" s="321">
        <v>103003</v>
      </c>
      <c r="J255" s="322">
        <v>16.13</v>
      </c>
      <c r="K255" s="320">
        <v>5</v>
      </c>
      <c r="L255" s="323">
        <v>345.23809523809524</v>
      </c>
      <c r="M255" s="324">
        <v>0</v>
      </c>
      <c r="N255" s="322">
        <v>0</v>
      </c>
      <c r="O255" s="325" t="s">
        <v>891</v>
      </c>
      <c r="P255" s="324">
        <v>0</v>
      </c>
      <c r="Q255" s="326">
        <v>0</v>
      </c>
      <c r="R255" s="327" t="s">
        <v>892</v>
      </c>
      <c r="S255" s="317" t="s">
        <v>1293</v>
      </c>
      <c r="T255" s="328">
        <v>1</v>
      </c>
      <c r="U255" s="329">
        <v>67</v>
      </c>
      <c r="V255" s="330">
        <v>14</v>
      </c>
      <c r="W255" s="331" t="s">
        <v>892</v>
      </c>
      <c r="X255" s="332" t="s">
        <v>892</v>
      </c>
      <c r="Y255" s="333">
        <v>0</v>
      </c>
      <c r="Z255" s="333" t="s">
        <v>892</v>
      </c>
      <c r="AA255" s="332" t="s">
        <v>892</v>
      </c>
      <c r="AB255" s="333">
        <v>0</v>
      </c>
      <c r="AC255" s="333"/>
      <c r="AD255" s="334" t="s">
        <v>892</v>
      </c>
      <c r="AE255" s="335" t="s">
        <v>892</v>
      </c>
      <c r="AF255" s="324">
        <v>2</v>
      </c>
      <c r="AG255" s="327">
        <v>43689</v>
      </c>
      <c r="AH255" s="327" t="s">
        <v>892</v>
      </c>
      <c r="AI255" s="327">
        <v>44921</v>
      </c>
      <c r="AJ255" s="327" t="s">
        <v>892</v>
      </c>
      <c r="AK255" s="317"/>
    </row>
    <row r="256" spans="1:37" x14ac:dyDescent="0.3">
      <c r="A256" s="316">
        <v>33612</v>
      </c>
      <c r="B256" s="317" t="s">
        <v>1294</v>
      </c>
      <c r="C256" s="318" t="s">
        <v>321</v>
      </c>
      <c r="D256" s="319">
        <v>17.55</v>
      </c>
      <c r="E256" s="317"/>
      <c r="F256" s="317"/>
      <c r="G256" s="317" t="s">
        <v>892</v>
      </c>
      <c r="H256" s="320">
        <v>325</v>
      </c>
      <c r="I256" s="321">
        <v>103003</v>
      </c>
      <c r="J256" s="322">
        <v>17.55</v>
      </c>
      <c r="K256" s="320">
        <v>61</v>
      </c>
      <c r="L256" s="323">
        <v>60.975609756097562</v>
      </c>
      <c r="M256" s="324">
        <v>0</v>
      </c>
      <c r="N256" s="322">
        <v>0</v>
      </c>
      <c r="O256" s="325" t="s">
        <v>891</v>
      </c>
      <c r="P256" s="324">
        <v>0</v>
      </c>
      <c r="Q256" s="326">
        <v>0</v>
      </c>
      <c r="R256" s="327" t="s">
        <v>892</v>
      </c>
      <c r="S256" s="317" t="s">
        <v>1293</v>
      </c>
      <c r="T256" s="328">
        <v>1</v>
      </c>
      <c r="U256" s="329">
        <v>67</v>
      </c>
      <c r="V256" s="330">
        <v>14</v>
      </c>
      <c r="W256" s="331" t="s">
        <v>892</v>
      </c>
      <c r="X256" s="332" t="s">
        <v>892</v>
      </c>
      <c r="Y256" s="333">
        <v>0</v>
      </c>
      <c r="Z256" s="333" t="s">
        <v>892</v>
      </c>
      <c r="AA256" s="332" t="s">
        <v>892</v>
      </c>
      <c r="AB256" s="333">
        <v>0</v>
      </c>
      <c r="AC256" s="333"/>
      <c r="AD256" s="334" t="s">
        <v>892</v>
      </c>
      <c r="AE256" s="335" t="s">
        <v>892</v>
      </c>
      <c r="AF256" s="324">
        <v>22</v>
      </c>
      <c r="AG256" s="327">
        <v>43860</v>
      </c>
      <c r="AH256" s="327" t="s">
        <v>892</v>
      </c>
      <c r="AI256" s="327">
        <v>45105</v>
      </c>
      <c r="AJ256" s="327" t="s">
        <v>892</v>
      </c>
      <c r="AK256" s="317"/>
    </row>
    <row r="257" spans="1:37" x14ac:dyDescent="0.3">
      <c r="A257" s="316">
        <v>33623</v>
      </c>
      <c r="B257" s="317" t="s">
        <v>1295</v>
      </c>
      <c r="C257" s="318" t="s">
        <v>321</v>
      </c>
      <c r="D257" s="319">
        <v>14</v>
      </c>
      <c r="E257" s="317"/>
      <c r="F257" s="317"/>
      <c r="G257" s="317" t="s">
        <v>892</v>
      </c>
      <c r="H257" s="320">
        <v>408</v>
      </c>
      <c r="I257" s="321">
        <v>103003</v>
      </c>
      <c r="J257" s="322">
        <v>14</v>
      </c>
      <c r="K257" s="320">
        <v>275</v>
      </c>
      <c r="L257" s="323">
        <v>14.315789473684211</v>
      </c>
      <c r="M257" s="324">
        <v>0</v>
      </c>
      <c r="N257" s="322">
        <v>0</v>
      </c>
      <c r="O257" s="325" t="s">
        <v>891</v>
      </c>
      <c r="P257" s="324">
        <v>0</v>
      </c>
      <c r="Q257" s="326">
        <v>0</v>
      </c>
      <c r="R257" s="327" t="s">
        <v>892</v>
      </c>
      <c r="S257" s="317" t="s">
        <v>1293</v>
      </c>
      <c r="T257" s="328">
        <v>1</v>
      </c>
      <c r="U257" s="329">
        <v>67</v>
      </c>
      <c r="V257" s="330">
        <v>14</v>
      </c>
      <c r="W257" s="331" t="s">
        <v>892</v>
      </c>
      <c r="X257" s="332" t="s">
        <v>892</v>
      </c>
      <c r="Y257" s="333">
        <v>0</v>
      </c>
      <c r="Z257" s="333" t="s">
        <v>892</v>
      </c>
      <c r="AA257" s="332" t="s">
        <v>892</v>
      </c>
      <c r="AB257" s="333">
        <v>0</v>
      </c>
      <c r="AC257" s="333"/>
      <c r="AD257" s="334" t="s">
        <v>892</v>
      </c>
      <c r="AE257" s="335" t="s">
        <v>892</v>
      </c>
      <c r="AF257" s="324">
        <v>114</v>
      </c>
      <c r="AG257" s="327">
        <v>45215</v>
      </c>
      <c r="AH257" s="327" t="s">
        <v>892</v>
      </c>
      <c r="AI257" s="327">
        <v>45189</v>
      </c>
      <c r="AJ257" s="327" t="s">
        <v>892</v>
      </c>
      <c r="AK257" s="317"/>
    </row>
    <row r="258" spans="1:37" x14ac:dyDescent="0.3">
      <c r="A258" s="316">
        <v>34214</v>
      </c>
      <c r="B258" s="317" t="s">
        <v>1296</v>
      </c>
      <c r="C258" s="318" t="s">
        <v>264</v>
      </c>
      <c r="D258" s="319">
        <v>655</v>
      </c>
      <c r="E258" s="317"/>
      <c r="F258" s="317"/>
      <c r="G258" s="317" t="s">
        <v>892</v>
      </c>
      <c r="H258" s="320">
        <v>21</v>
      </c>
      <c r="I258" s="321">
        <v>103003</v>
      </c>
      <c r="J258" s="322">
        <v>655</v>
      </c>
      <c r="K258" s="320"/>
      <c r="L258" s="323">
        <v>0</v>
      </c>
      <c r="M258" s="324">
        <v>0</v>
      </c>
      <c r="N258" s="322">
        <v>0</v>
      </c>
      <c r="O258" s="325" t="s">
        <v>891</v>
      </c>
      <c r="P258" s="324">
        <v>0</v>
      </c>
      <c r="Q258" s="326">
        <v>0</v>
      </c>
      <c r="R258" s="327" t="s">
        <v>892</v>
      </c>
      <c r="S258" s="317" t="s">
        <v>1253</v>
      </c>
      <c r="T258" s="328">
        <v>1</v>
      </c>
      <c r="U258" s="329">
        <v>51</v>
      </c>
      <c r="V258" s="330">
        <v>26</v>
      </c>
      <c r="W258" s="331" t="s">
        <v>892</v>
      </c>
      <c r="X258" s="332" t="s">
        <v>892</v>
      </c>
      <c r="Y258" s="333">
        <v>0</v>
      </c>
      <c r="Z258" s="333" t="s">
        <v>892</v>
      </c>
      <c r="AA258" s="332" t="s">
        <v>892</v>
      </c>
      <c r="AB258" s="333">
        <v>0</v>
      </c>
      <c r="AC258" s="333"/>
      <c r="AD258" s="334" t="s">
        <v>892</v>
      </c>
      <c r="AE258" s="335" t="s">
        <v>892</v>
      </c>
      <c r="AF258" s="324">
        <v>0</v>
      </c>
      <c r="AG258" s="327">
        <v>45201</v>
      </c>
      <c r="AH258" s="327" t="s">
        <v>892</v>
      </c>
      <c r="AI258" s="327">
        <v>45160</v>
      </c>
      <c r="AJ258" s="327" t="s">
        <v>892</v>
      </c>
      <c r="AK258" s="317"/>
    </row>
    <row r="259" spans="1:37" x14ac:dyDescent="0.3">
      <c r="A259" s="316">
        <v>34801</v>
      </c>
      <c r="B259" s="317" t="s">
        <v>1297</v>
      </c>
      <c r="C259" s="318" t="s">
        <v>264</v>
      </c>
      <c r="D259" s="319">
        <v>2.84</v>
      </c>
      <c r="E259" s="317"/>
      <c r="F259" s="317" t="s">
        <v>1107</v>
      </c>
      <c r="G259" s="317" t="s">
        <v>1237</v>
      </c>
      <c r="H259" s="320">
        <v>2439</v>
      </c>
      <c r="I259" s="321">
        <v>103003</v>
      </c>
      <c r="J259" s="322">
        <v>2.84</v>
      </c>
      <c r="K259" s="320">
        <v>2742</v>
      </c>
      <c r="L259" s="323">
        <v>10.26212816089536</v>
      </c>
      <c r="M259" s="324">
        <v>413.04</v>
      </c>
      <c r="N259" s="322">
        <v>1173.0336</v>
      </c>
      <c r="O259" s="325" t="s">
        <v>1238</v>
      </c>
      <c r="P259" s="324">
        <v>10100</v>
      </c>
      <c r="Q259" s="326">
        <v>28684</v>
      </c>
      <c r="R259" s="327">
        <v>45327</v>
      </c>
      <c r="S259" s="317" t="s">
        <v>1239</v>
      </c>
      <c r="T259" s="328">
        <v>1</v>
      </c>
      <c r="U259" s="329">
        <v>51</v>
      </c>
      <c r="V259" s="330">
        <v>7</v>
      </c>
      <c r="W259" s="331" t="s">
        <v>892</v>
      </c>
      <c r="X259" s="332" t="s">
        <v>892</v>
      </c>
      <c r="Y259" s="333">
        <v>0</v>
      </c>
      <c r="Z259" s="333" t="s">
        <v>892</v>
      </c>
      <c r="AA259" s="332" t="s">
        <v>892</v>
      </c>
      <c r="AB259" s="333">
        <v>0</v>
      </c>
      <c r="AC259" s="333"/>
      <c r="AD259" s="334" t="s">
        <v>892</v>
      </c>
      <c r="AE259" s="335" t="s">
        <v>892</v>
      </c>
      <c r="AF259" s="324">
        <v>950</v>
      </c>
      <c r="AG259" s="327">
        <v>45132</v>
      </c>
      <c r="AH259" s="327" t="s">
        <v>892</v>
      </c>
      <c r="AI259" s="327">
        <v>45082</v>
      </c>
      <c r="AJ259" s="327" t="s">
        <v>892</v>
      </c>
      <c r="AK259" s="317"/>
    </row>
    <row r="260" spans="1:37" x14ac:dyDescent="0.3">
      <c r="A260" s="316">
        <v>35224</v>
      </c>
      <c r="B260" s="317" t="s">
        <v>1298</v>
      </c>
      <c r="C260" s="318" t="s">
        <v>264</v>
      </c>
      <c r="D260" s="319">
        <v>50</v>
      </c>
      <c r="E260" s="317"/>
      <c r="F260" s="317"/>
      <c r="G260" s="317" t="s">
        <v>892</v>
      </c>
      <c r="H260" s="320">
        <v>20</v>
      </c>
      <c r="I260" s="321">
        <v>103003</v>
      </c>
      <c r="J260" s="322">
        <v>50</v>
      </c>
      <c r="K260" s="320">
        <v>19</v>
      </c>
      <c r="L260" s="323">
        <v>11.428571428571429</v>
      </c>
      <c r="M260" s="324">
        <v>1</v>
      </c>
      <c r="N260" s="322">
        <v>50</v>
      </c>
      <c r="O260" s="325" t="s">
        <v>891</v>
      </c>
      <c r="P260" s="324">
        <v>0</v>
      </c>
      <c r="Q260" s="326">
        <v>0</v>
      </c>
      <c r="R260" s="327" t="s">
        <v>892</v>
      </c>
      <c r="S260" s="317" t="s">
        <v>1053</v>
      </c>
      <c r="T260" s="328">
        <v>1</v>
      </c>
      <c r="U260" s="329">
        <v>61</v>
      </c>
      <c r="V260" s="330">
        <v>15</v>
      </c>
      <c r="W260" s="331" t="s">
        <v>892</v>
      </c>
      <c r="X260" s="332" t="s">
        <v>892</v>
      </c>
      <c r="Y260" s="333">
        <v>0</v>
      </c>
      <c r="Z260" s="333" t="s">
        <v>892</v>
      </c>
      <c r="AA260" s="332" t="s">
        <v>892</v>
      </c>
      <c r="AB260" s="333">
        <v>0</v>
      </c>
      <c r="AC260" s="333"/>
      <c r="AD260" s="334" t="s">
        <v>892</v>
      </c>
      <c r="AE260" s="335" t="s">
        <v>892</v>
      </c>
      <c r="AF260" s="324">
        <v>8</v>
      </c>
      <c r="AG260" s="327">
        <v>45166</v>
      </c>
      <c r="AH260" s="327" t="s">
        <v>892</v>
      </c>
      <c r="AI260" s="327">
        <v>45145</v>
      </c>
      <c r="AJ260" s="327" t="s">
        <v>892</v>
      </c>
      <c r="AK260" s="317"/>
    </row>
    <row r="261" spans="1:37" x14ac:dyDescent="0.3">
      <c r="A261" s="316">
        <v>35256</v>
      </c>
      <c r="B261" s="317" t="s">
        <v>1299</v>
      </c>
      <c r="C261" s="318" t="s">
        <v>346</v>
      </c>
      <c r="D261" s="319">
        <v>6</v>
      </c>
      <c r="E261" s="317"/>
      <c r="F261" s="317"/>
      <c r="G261" s="317" t="s">
        <v>892</v>
      </c>
      <c r="H261" s="320">
        <v>157</v>
      </c>
      <c r="I261" s="321">
        <v>103003</v>
      </c>
      <c r="J261" s="322">
        <v>6</v>
      </c>
      <c r="K261" s="320"/>
      <c r="L261" s="323">
        <v>0</v>
      </c>
      <c r="M261" s="324">
        <v>0</v>
      </c>
      <c r="N261" s="322">
        <v>0</v>
      </c>
      <c r="O261" s="325" t="s">
        <v>891</v>
      </c>
      <c r="P261" s="324">
        <v>0</v>
      </c>
      <c r="Q261" s="326">
        <v>0</v>
      </c>
      <c r="R261" s="327" t="s">
        <v>892</v>
      </c>
      <c r="S261" s="317" t="s">
        <v>1300</v>
      </c>
      <c r="T261" s="328">
        <v>1</v>
      </c>
      <c r="U261" s="329">
        <v>69</v>
      </c>
      <c r="V261" s="330">
        <v>3</v>
      </c>
      <c r="W261" s="331" t="s">
        <v>892</v>
      </c>
      <c r="X261" s="332" t="s">
        <v>892</v>
      </c>
      <c r="Y261" s="333">
        <v>0</v>
      </c>
      <c r="Z261" s="333" t="s">
        <v>892</v>
      </c>
      <c r="AA261" s="332" t="s">
        <v>892</v>
      </c>
      <c r="AB261" s="333">
        <v>0</v>
      </c>
      <c r="AC261" s="333"/>
      <c r="AD261" s="334" t="s">
        <v>892</v>
      </c>
      <c r="AE261" s="335" t="s">
        <v>892</v>
      </c>
      <c r="AF261" s="324">
        <v>0</v>
      </c>
      <c r="AG261" s="327">
        <v>43749</v>
      </c>
      <c r="AH261" s="327" t="s">
        <v>892</v>
      </c>
      <c r="AI261" s="327">
        <v>43734</v>
      </c>
      <c r="AJ261" s="327" t="s">
        <v>892</v>
      </c>
      <c r="AK261" s="317"/>
    </row>
    <row r="262" spans="1:37" x14ac:dyDescent="0.3">
      <c r="A262" s="316">
        <v>35550</v>
      </c>
      <c r="B262" s="317" t="s">
        <v>1301</v>
      </c>
      <c r="C262" s="318" t="s">
        <v>381</v>
      </c>
      <c r="D262" s="319">
        <v>0.4</v>
      </c>
      <c r="E262" s="317"/>
      <c r="F262" s="317"/>
      <c r="G262" s="317" t="s">
        <v>892</v>
      </c>
      <c r="H262" s="320">
        <v>39</v>
      </c>
      <c r="I262" s="321">
        <v>103003</v>
      </c>
      <c r="J262" s="322">
        <v>0.4</v>
      </c>
      <c r="K262" s="320">
        <v>76</v>
      </c>
      <c r="L262" s="323">
        <v>6.1611374407582939</v>
      </c>
      <c r="M262" s="324">
        <v>36.96</v>
      </c>
      <c r="N262" s="322">
        <v>14.784000000000001</v>
      </c>
      <c r="O262" s="325" t="s">
        <v>891</v>
      </c>
      <c r="P262" s="324">
        <v>0</v>
      </c>
      <c r="Q262" s="326">
        <v>0</v>
      </c>
      <c r="R262" s="327" t="s">
        <v>892</v>
      </c>
      <c r="S262" s="317" t="s">
        <v>1038</v>
      </c>
      <c r="T262" s="328">
        <v>1</v>
      </c>
      <c r="U262" s="329">
        <v>83</v>
      </c>
      <c r="V262" s="330">
        <v>2</v>
      </c>
      <c r="W262" s="331" t="s">
        <v>892</v>
      </c>
      <c r="X262" s="332" t="s">
        <v>892</v>
      </c>
      <c r="Y262" s="333">
        <v>0</v>
      </c>
      <c r="Z262" s="333" t="s">
        <v>892</v>
      </c>
      <c r="AA262" s="332" t="s">
        <v>892</v>
      </c>
      <c r="AB262" s="333">
        <v>0</v>
      </c>
      <c r="AC262" s="333"/>
      <c r="AD262" s="334" t="s">
        <v>892</v>
      </c>
      <c r="AE262" s="335" t="s">
        <v>892</v>
      </c>
      <c r="AF262" s="324">
        <v>26</v>
      </c>
      <c r="AG262" s="327">
        <v>43257</v>
      </c>
      <c r="AH262" s="327" t="s">
        <v>892</v>
      </c>
      <c r="AI262" s="327">
        <v>43217</v>
      </c>
      <c r="AJ262" s="327" t="s">
        <v>892</v>
      </c>
      <c r="AK262" s="317"/>
    </row>
    <row r="263" spans="1:37" x14ac:dyDescent="0.3">
      <c r="A263" s="316">
        <v>35554</v>
      </c>
      <c r="B263" s="317" t="s">
        <v>1302</v>
      </c>
      <c r="C263" s="318" t="s">
        <v>381</v>
      </c>
      <c r="D263" s="319">
        <v>1.01</v>
      </c>
      <c r="E263" s="317"/>
      <c r="F263" s="317"/>
      <c r="G263" s="317" t="s">
        <v>892</v>
      </c>
      <c r="H263" s="320">
        <v>20</v>
      </c>
      <c r="I263" s="321">
        <v>103003</v>
      </c>
      <c r="J263" s="322">
        <v>1.01</v>
      </c>
      <c r="K263" s="320">
        <v>38</v>
      </c>
      <c r="L263" s="323">
        <v>6.3091482649842279</v>
      </c>
      <c r="M263" s="324">
        <v>18.04</v>
      </c>
      <c r="N263" s="322">
        <v>18.220400000000001</v>
      </c>
      <c r="O263" s="325" t="s">
        <v>891</v>
      </c>
      <c r="P263" s="324">
        <v>0</v>
      </c>
      <c r="Q263" s="326">
        <v>0</v>
      </c>
      <c r="R263" s="327" t="s">
        <v>892</v>
      </c>
      <c r="S263" s="317" t="s">
        <v>1038</v>
      </c>
      <c r="T263" s="328">
        <v>1</v>
      </c>
      <c r="U263" s="329">
        <v>83</v>
      </c>
      <c r="V263" s="330">
        <v>2</v>
      </c>
      <c r="W263" s="331" t="s">
        <v>892</v>
      </c>
      <c r="X263" s="332" t="s">
        <v>892</v>
      </c>
      <c r="Y263" s="333">
        <v>0</v>
      </c>
      <c r="Z263" s="333" t="s">
        <v>892</v>
      </c>
      <c r="AA263" s="332" t="s">
        <v>892</v>
      </c>
      <c r="AB263" s="333">
        <v>0</v>
      </c>
      <c r="AC263" s="333"/>
      <c r="AD263" s="334" t="s">
        <v>892</v>
      </c>
      <c r="AE263" s="335" t="s">
        <v>892</v>
      </c>
      <c r="AF263" s="324">
        <v>12</v>
      </c>
      <c r="AG263" s="327">
        <v>45201</v>
      </c>
      <c r="AH263" s="327" t="s">
        <v>892</v>
      </c>
      <c r="AI263" s="327">
        <v>45189</v>
      </c>
      <c r="AJ263" s="327" t="s">
        <v>892</v>
      </c>
      <c r="AK263" s="317"/>
    </row>
    <row r="264" spans="1:37" x14ac:dyDescent="0.3">
      <c r="A264" s="316">
        <v>35555</v>
      </c>
      <c r="B264" s="317" t="s">
        <v>1303</v>
      </c>
      <c r="C264" s="318" t="s">
        <v>381</v>
      </c>
      <c r="D264" s="319">
        <v>0.4</v>
      </c>
      <c r="E264" s="317"/>
      <c r="F264" s="317"/>
      <c r="G264" s="317" t="s">
        <v>892</v>
      </c>
      <c r="H264" s="320">
        <v>63</v>
      </c>
      <c r="I264" s="321">
        <v>103003</v>
      </c>
      <c r="J264" s="322">
        <v>0.4</v>
      </c>
      <c r="K264" s="320">
        <v>75</v>
      </c>
      <c r="L264" s="323">
        <v>10.08</v>
      </c>
      <c r="M264" s="324">
        <v>12</v>
      </c>
      <c r="N264" s="322">
        <v>4.8</v>
      </c>
      <c r="O264" s="325" t="s">
        <v>891</v>
      </c>
      <c r="P264" s="324">
        <v>0</v>
      </c>
      <c r="Q264" s="326">
        <v>0</v>
      </c>
      <c r="R264" s="327" t="s">
        <v>892</v>
      </c>
      <c r="S264" s="317" t="s">
        <v>1038</v>
      </c>
      <c r="T264" s="328">
        <v>1</v>
      </c>
      <c r="U264" s="329">
        <v>83</v>
      </c>
      <c r="V264" s="330">
        <v>2</v>
      </c>
      <c r="W264" s="331" t="s">
        <v>892</v>
      </c>
      <c r="X264" s="332" t="s">
        <v>892</v>
      </c>
      <c r="Y264" s="333">
        <v>0</v>
      </c>
      <c r="Z264" s="333" t="s">
        <v>892</v>
      </c>
      <c r="AA264" s="332" t="s">
        <v>892</v>
      </c>
      <c r="AB264" s="333">
        <v>0</v>
      </c>
      <c r="AC264" s="333"/>
      <c r="AD264" s="334" t="s">
        <v>892</v>
      </c>
      <c r="AE264" s="335" t="s">
        <v>892</v>
      </c>
      <c r="AF264" s="324">
        <v>26</v>
      </c>
      <c r="AG264" s="327">
        <v>43257</v>
      </c>
      <c r="AH264" s="327" t="s">
        <v>892</v>
      </c>
      <c r="AI264" s="327">
        <v>43217</v>
      </c>
      <c r="AJ264" s="327" t="s">
        <v>892</v>
      </c>
      <c r="AK264" s="317"/>
    </row>
    <row r="265" spans="1:37" x14ac:dyDescent="0.3">
      <c r="A265" s="316">
        <v>36031</v>
      </c>
      <c r="B265" s="317" t="s">
        <v>1304</v>
      </c>
      <c r="C265" s="318" t="s">
        <v>1305</v>
      </c>
      <c r="D265" s="319">
        <v>12.4</v>
      </c>
      <c r="E265" s="317"/>
      <c r="F265" s="317"/>
      <c r="G265" s="317" t="s">
        <v>892</v>
      </c>
      <c r="H265" s="320">
        <v>2616</v>
      </c>
      <c r="I265" s="321">
        <v>103003</v>
      </c>
      <c r="J265" s="322">
        <v>12.4</v>
      </c>
      <c r="K265" s="320">
        <v>38</v>
      </c>
      <c r="L265" s="323">
        <v>785.58558558558559</v>
      </c>
      <c r="M265" s="324">
        <v>0</v>
      </c>
      <c r="N265" s="322">
        <v>0</v>
      </c>
      <c r="O265" s="325" t="s">
        <v>891</v>
      </c>
      <c r="P265" s="324">
        <v>0</v>
      </c>
      <c r="Q265" s="326">
        <v>0</v>
      </c>
      <c r="R265" s="327" t="s">
        <v>892</v>
      </c>
      <c r="S265" s="317" t="s">
        <v>1033</v>
      </c>
      <c r="T265" s="328">
        <v>1</v>
      </c>
      <c r="U265" s="329">
        <v>67</v>
      </c>
      <c r="V265" s="330">
        <v>6</v>
      </c>
      <c r="W265" s="331" t="s">
        <v>892</v>
      </c>
      <c r="X265" s="332" t="s">
        <v>892</v>
      </c>
      <c r="Y265" s="333">
        <v>0</v>
      </c>
      <c r="Z265" s="333" t="s">
        <v>892</v>
      </c>
      <c r="AA265" s="332" t="s">
        <v>892</v>
      </c>
      <c r="AB265" s="333">
        <v>0</v>
      </c>
      <c r="AC265" s="333"/>
      <c r="AD265" s="334" t="s">
        <v>892</v>
      </c>
      <c r="AE265" s="335" t="s">
        <v>892</v>
      </c>
      <c r="AF265" s="324">
        <v>14</v>
      </c>
      <c r="AG265" s="327">
        <v>43847</v>
      </c>
      <c r="AH265" s="327" t="s">
        <v>892</v>
      </c>
      <c r="AI265" s="327">
        <v>45175</v>
      </c>
      <c r="AJ265" s="327" t="s">
        <v>892</v>
      </c>
      <c r="AK265" s="317"/>
    </row>
    <row r="266" spans="1:37" x14ac:dyDescent="0.3">
      <c r="A266" s="316">
        <v>36399</v>
      </c>
      <c r="B266" s="317" t="s">
        <v>1306</v>
      </c>
      <c r="C266" s="318" t="s">
        <v>264</v>
      </c>
      <c r="D266" s="319">
        <v>5.7</v>
      </c>
      <c r="E266" s="317"/>
      <c r="F266" s="317"/>
      <c r="G266" s="317" t="s">
        <v>892</v>
      </c>
      <c r="H266" s="320">
        <v>143</v>
      </c>
      <c r="I266" s="321">
        <v>103003</v>
      </c>
      <c r="J266" s="322">
        <v>5.7</v>
      </c>
      <c r="K266" s="320">
        <v>40</v>
      </c>
      <c r="L266" s="323">
        <v>42.942942942942949</v>
      </c>
      <c r="M266" s="324">
        <v>0</v>
      </c>
      <c r="N266" s="322">
        <v>0</v>
      </c>
      <c r="O266" s="325" t="s">
        <v>891</v>
      </c>
      <c r="P266" s="324">
        <v>0</v>
      </c>
      <c r="Q266" s="326">
        <v>0</v>
      </c>
      <c r="R266" s="327" t="s">
        <v>892</v>
      </c>
      <c r="S266" s="317" t="s">
        <v>1307</v>
      </c>
      <c r="T266" s="328">
        <v>1</v>
      </c>
      <c r="U266" s="329">
        <v>89</v>
      </c>
      <c r="V266" s="330">
        <v>12</v>
      </c>
      <c r="W266" s="331" t="s">
        <v>892</v>
      </c>
      <c r="X266" s="332" t="s">
        <v>892</v>
      </c>
      <c r="Y266" s="333">
        <v>0</v>
      </c>
      <c r="Z266" s="333" t="s">
        <v>892</v>
      </c>
      <c r="AA266" s="332" t="s">
        <v>892</v>
      </c>
      <c r="AB266" s="333">
        <v>0</v>
      </c>
      <c r="AC266" s="333"/>
      <c r="AD266" s="334" t="s">
        <v>892</v>
      </c>
      <c r="AE266" s="335" t="s">
        <v>892</v>
      </c>
      <c r="AF266" s="324">
        <v>14</v>
      </c>
      <c r="AG266" s="327">
        <v>44406</v>
      </c>
      <c r="AH266" s="327" t="s">
        <v>892</v>
      </c>
      <c r="AI266" s="327">
        <v>44392</v>
      </c>
      <c r="AJ266" s="327" t="s">
        <v>892</v>
      </c>
      <c r="AK266" s="317"/>
    </row>
    <row r="267" spans="1:37" x14ac:dyDescent="0.3">
      <c r="A267" s="316">
        <v>37518</v>
      </c>
      <c r="B267" s="317" t="s">
        <v>1308</v>
      </c>
      <c r="C267" s="318" t="s">
        <v>264</v>
      </c>
      <c r="D267" s="319">
        <v>0.11</v>
      </c>
      <c r="E267" s="317"/>
      <c r="F267" s="317"/>
      <c r="G267" s="317" t="s">
        <v>892</v>
      </c>
      <c r="H267" s="320">
        <v>350</v>
      </c>
      <c r="I267" s="321">
        <v>103003</v>
      </c>
      <c r="J267" s="322">
        <v>0.11</v>
      </c>
      <c r="K267" s="320"/>
      <c r="L267" s="323">
        <v>0</v>
      </c>
      <c r="M267" s="324">
        <v>0</v>
      </c>
      <c r="N267" s="322">
        <v>0</v>
      </c>
      <c r="O267" s="325" t="s">
        <v>891</v>
      </c>
      <c r="P267" s="324">
        <v>0</v>
      </c>
      <c r="Q267" s="326">
        <v>0</v>
      </c>
      <c r="R267" s="327" t="s">
        <v>892</v>
      </c>
      <c r="S267" s="317" t="s">
        <v>1117</v>
      </c>
      <c r="T267" s="328">
        <v>1</v>
      </c>
      <c r="U267" s="329">
        <v>55</v>
      </c>
      <c r="V267" s="330">
        <v>27</v>
      </c>
      <c r="W267" s="331" t="s">
        <v>892</v>
      </c>
      <c r="X267" s="332" t="s">
        <v>892</v>
      </c>
      <c r="Y267" s="333">
        <v>0</v>
      </c>
      <c r="Z267" s="333" t="s">
        <v>892</v>
      </c>
      <c r="AA267" s="332" t="s">
        <v>892</v>
      </c>
      <c r="AB267" s="333">
        <v>0</v>
      </c>
      <c r="AC267" s="333"/>
      <c r="AD267" s="334" t="s">
        <v>892</v>
      </c>
      <c r="AE267" s="335" t="s">
        <v>892</v>
      </c>
      <c r="AF267" s="324">
        <v>0</v>
      </c>
      <c r="AG267" s="327">
        <v>41970</v>
      </c>
      <c r="AH267" s="327" t="s">
        <v>892</v>
      </c>
      <c r="AI267" s="327">
        <v>42142</v>
      </c>
      <c r="AJ267" s="327" t="s">
        <v>892</v>
      </c>
      <c r="AK267" s="317"/>
    </row>
    <row r="268" spans="1:37" x14ac:dyDescent="0.3">
      <c r="A268" s="316">
        <v>37519</v>
      </c>
      <c r="B268" s="317" t="s">
        <v>1309</v>
      </c>
      <c r="C268" s="318" t="s">
        <v>264</v>
      </c>
      <c r="D268" s="319">
        <v>0.25</v>
      </c>
      <c r="E268" s="317"/>
      <c r="F268" s="317"/>
      <c r="G268" s="317" t="s">
        <v>892</v>
      </c>
      <c r="H268" s="320">
        <v>2345</v>
      </c>
      <c r="I268" s="321">
        <v>103003</v>
      </c>
      <c r="J268" s="322">
        <v>0.25</v>
      </c>
      <c r="K268" s="320"/>
      <c r="L268" s="323">
        <v>0</v>
      </c>
      <c r="M268" s="324">
        <v>0</v>
      </c>
      <c r="N268" s="322">
        <v>0</v>
      </c>
      <c r="O268" s="325" t="s">
        <v>891</v>
      </c>
      <c r="P268" s="324">
        <v>0</v>
      </c>
      <c r="Q268" s="326">
        <v>0</v>
      </c>
      <c r="R268" s="327" t="s">
        <v>892</v>
      </c>
      <c r="S268" s="317" t="s">
        <v>1117</v>
      </c>
      <c r="T268" s="328">
        <v>1</v>
      </c>
      <c r="U268" s="329">
        <v>55</v>
      </c>
      <c r="V268" s="330">
        <v>27</v>
      </c>
      <c r="W268" s="331" t="s">
        <v>892</v>
      </c>
      <c r="X268" s="332" t="s">
        <v>892</v>
      </c>
      <c r="Y268" s="333">
        <v>0</v>
      </c>
      <c r="Z268" s="333" t="s">
        <v>892</v>
      </c>
      <c r="AA268" s="332" t="s">
        <v>892</v>
      </c>
      <c r="AB268" s="333">
        <v>0</v>
      </c>
      <c r="AC268" s="333"/>
      <c r="AD268" s="334" t="s">
        <v>892</v>
      </c>
      <c r="AE268" s="335" t="s">
        <v>892</v>
      </c>
      <c r="AF268" s="324">
        <v>0</v>
      </c>
      <c r="AG268" s="327">
        <v>41577</v>
      </c>
      <c r="AH268" s="327" t="s">
        <v>892</v>
      </c>
      <c r="AI268" s="327">
        <v>44027</v>
      </c>
      <c r="AJ268" s="327" t="s">
        <v>892</v>
      </c>
      <c r="AK268" s="317"/>
    </row>
    <row r="269" spans="1:37" x14ac:dyDescent="0.3">
      <c r="A269" s="316">
        <v>37528</v>
      </c>
      <c r="B269" s="317" t="s">
        <v>1310</v>
      </c>
      <c r="C269" s="318" t="s">
        <v>264</v>
      </c>
      <c r="D269" s="319">
        <v>1.91</v>
      </c>
      <c r="E269" s="317"/>
      <c r="F269" s="317"/>
      <c r="G269" s="317" t="s">
        <v>892</v>
      </c>
      <c r="H269" s="320">
        <v>673</v>
      </c>
      <c r="I269" s="321">
        <v>103003</v>
      </c>
      <c r="J269" s="322">
        <v>1.91</v>
      </c>
      <c r="K269" s="320">
        <v>652</v>
      </c>
      <c r="L269" s="323">
        <v>8.9733333333333327</v>
      </c>
      <c r="M269" s="324">
        <v>77</v>
      </c>
      <c r="N269" s="322">
        <v>147.07</v>
      </c>
      <c r="O269" s="325" t="s">
        <v>891</v>
      </c>
      <c r="P269" s="324">
        <v>0</v>
      </c>
      <c r="Q269" s="326">
        <v>0</v>
      </c>
      <c r="R269" s="327" t="s">
        <v>892</v>
      </c>
      <c r="S269" s="317" t="s">
        <v>1074</v>
      </c>
      <c r="T269" s="328">
        <v>1</v>
      </c>
      <c r="U269" s="329">
        <v>67</v>
      </c>
      <c r="V269" s="330">
        <v>1</v>
      </c>
      <c r="W269" s="331">
        <v>2483</v>
      </c>
      <c r="X269" s="332">
        <v>2023</v>
      </c>
      <c r="Y269" s="333">
        <v>150</v>
      </c>
      <c r="Z269" s="333" t="s">
        <v>892</v>
      </c>
      <c r="AA269" s="332" t="s">
        <v>892</v>
      </c>
      <c r="AB269" s="333">
        <v>0</v>
      </c>
      <c r="AC269" s="333"/>
      <c r="AD269" s="334" t="s">
        <v>892</v>
      </c>
      <c r="AE269" s="335" t="s">
        <v>892</v>
      </c>
      <c r="AF269" s="324">
        <v>300</v>
      </c>
      <c r="AG269" s="327">
        <v>44946</v>
      </c>
      <c r="AH269" s="327" t="s">
        <v>892</v>
      </c>
      <c r="AI269" s="327">
        <v>44922</v>
      </c>
      <c r="AJ269" s="327" t="s">
        <v>892</v>
      </c>
      <c r="AK269" s="317"/>
    </row>
    <row r="270" spans="1:37" x14ac:dyDescent="0.3">
      <c r="A270" s="316">
        <v>38534</v>
      </c>
      <c r="B270" s="317" t="s">
        <v>1311</v>
      </c>
      <c r="C270" s="318" t="s">
        <v>264</v>
      </c>
      <c r="D270" s="319">
        <v>2.86</v>
      </c>
      <c r="E270" s="317"/>
      <c r="F270" s="317"/>
      <c r="G270" s="317" t="s">
        <v>892</v>
      </c>
      <c r="H270" s="320">
        <v>102</v>
      </c>
      <c r="I270" s="321">
        <v>103003</v>
      </c>
      <c r="J270" s="322">
        <v>2.86</v>
      </c>
      <c r="K270" s="320">
        <v>6</v>
      </c>
      <c r="L270" s="323">
        <v>204</v>
      </c>
      <c r="M270" s="324">
        <v>0</v>
      </c>
      <c r="N270" s="322">
        <v>0</v>
      </c>
      <c r="O270" s="325" t="s">
        <v>891</v>
      </c>
      <c r="P270" s="324">
        <v>0</v>
      </c>
      <c r="Q270" s="326">
        <v>0</v>
      </c>
      <c r="R270" s="327" t="s">
        <v>892</v>
      </c>
      <c r="S270" s="317" t="s">
        <v>1008</v>
      </c>
      <c r="T270" s="328">
        <v>1</v>
      </c>
      <c r="U270" s="329">
        <v>61</v>
      </c>
      <c r="V270" s="330">
        <v>8</v>
      </c>
      <c r="W270" s="331" t="s">
        <v>892</v>
      </c>
      <c r="X270" s="332" t="s">
        <v>892</v>
      </c>
      <c r="Y270" s="333">
        <v>0</v>
      </c>
      <c r="Z270" s="333" t="s">
        <v>892</v>
      </c>
      <c r="AA270" s="332" t="s">
        <v>892</v>
      </c>
      <c r="AB270" s="333">
        <v>0</v>
      </c>
      <c r="AC270" s="333"/>
      <c r="AD270" s="334" t="s">
        <v>892</v>
      </c>
      <c r="AE270" s="335" t="s">
        <v>892</v>
      </c>
      <c r="AF270" s="324">
        <v>2</v>
      </c>
      <c r="AG270" s="327">
        <v>40858</v>
      </c>
      <c r="AH270" s="327" t="s">
        <v>892</v>
      </c>
      <c r="AI270" s="327">
        <v>44291</v>
      </c>
      <c r="AJ270" s="327" t="s">
        <v>892</v>
      </c>
      <c r="AK270" s="317"/>
    </row>
    <row r="271" spans="1:37" x14ac:dyDescent="0.3">
      <c r="A271" s="316">
        <v>38648</v>
      </c>
      <c r="B271" s="317" t="s">
        <v>445</v>
      </c>
      <c r="C271" s="318" t="s">
        <v>273</v>
      </c>
      <c r="D271" s="319">
        <v>5.33</v>
      </c>
      <c r="E271" s="317"/>
      <c r="F271" s="317"/>
      <c r="G271" s="317" t="s">
        <v>892</v>
      </c>
      <c r="H271" s="320">
        <v>308</v>
      </c>
      <c r="I271" s="321">
        <v>103003</v>
      </c>
      <c r="J271" s="322">
        <v>5.33</v>
      </c>
      <c r="K271" s="320"/>
      <c r="L271" s="323">
        <v>0</v>
      </c>
      <c r="M271" s="324">
        <v>0</v>
      </c>
      <c r="N271" s="322">
        <v>0</v>
      </c>
      <c r="O271" s="325" t="s">
        <v>891</v>
      </c>
      <c r="P271" s="324">
        <v>0</v>
      </c>
      <c r="Q271" s="326">
        <v>0</v>
      </c>
      <c r="R271" s="327" t="s">
        <v>892</v>
      </c>
      <c r="S271" s="317" t="s">
        <v>1312</v>
      </c>
      <c r="T271" s="328">
        <v>1</v>
      </c>
      <c r="U271" s="329">
        <v>59</v>
      </c>
      <c r="V271" s="330">
        <v>18</v>
      </c>
      <c r="W271" s="331" t="s">
        <v>892</v>
      </c>
      <c r="X271" s="332" t="s">
        <v>892</v>
      </c>
      <c r="Y271" s="333">
        <v>0</v>
      </c>
      <c r="Z271" s="333" t="s">
        <v>892</v>
      </c>
      <c r="AA271" s="332" t="s">
        <v>892</v>
      </c>
      <c r="AB271" s="333">
        <v>0</v>
      </c>
      <c r="AC271" s="333"/>
      <c r="AD271" s="334" t="s">
        <v>892</v>
      </c>
      <c r="AE271" s="335" t="s">
        <v>892</v>
      </c>
      <c r="AF271" s="324">
        <v>0</v>
      </c>
      <c r="AG271" s="327">
        <v>44034</v>
      </c>
      <c r="AH271" s="327" t="s">
        <v>892</v>
      </c>
      <c r="AI271" s="327">
        <v>44027</v>
      </c>
      <c r="AJ271" s="327" t="s">
        <v>892</v>
      </c>
      <c r="AK271" s="317"/>
    </row>
    <row r="272" spans="1:37" x14ac:dyDescent="0.3">
      <c r="A272" s="316">
        <v>39378</v>
      </c>
      <c r="B272" s="317" t="s">
        <v>1313</v>
      </c>
      <c r="C272" s="318" t="s">
        <v>264</v>
      </c>
      <c r="D272" s="319">
        <v>1.99</v>
      </c>
      <c r="E272" s="317"/>
      <c r="F272" s="317"/>
      <c r="G272" s="317" t="s">
        <v>892</v>
      </c>
      <c r="H272" s="320">
        <v>3962</v>
      </c>
      <c r="I272" s="321">
        <v>103003</v>
      </c>
      <c r="J272" s="322">
        <v>1.99</v>
      </c>
      <c r="K272" s="320"/>
      <c r="L272" s="323">
        <v>0</v>
      </c>
      <c r="M272" s="324">
        <v>0</v>
      </c>
      <c r="N272" s="322">
        <v>0</v>
      </c>
      <c r="O272" s="325" t="s">
        <v>891</v>
      </c>
      <c r="P272" s="324">
        <v>0</v>
      </c>
      <c r="Q272" s="326">
        <v>0</v>
      </c>
      <c r="R272" s="327" t="s">
        <v>892</v>
      </c>
      <c r="S272" s="317" t="s">
        <v>1074</v>
      </c>
      <c r="T272" s="328">
        <v>1</v>
      </c>
      <c r="U272" s="329">
        <v>67</v>
      </c>
      <c r="V272" s="330">
        <v>1</v>
      </c>
      <c r="W272" s="331" t="s">
        <v>892</v>
      </c>
      <c r="X272" s="332" t="s">
        <v>892</v>
      </c>
      <c r="Y272" s="333">
        <v>0</v>
      </c>
      <c r="Z272" s="333" t="s">
        <v>892</v>
      </c>
      <c r="AA272" s="332" t="s">
        <v>892</v>
      </c>
      <c r="AB272" s="333">
        <v>0</v>
      </c>
      <c r="AC272" s="333"/>
      <c r="AD272" s="334" t="s">
        <v>892</v>
      </c>
      <c r="AE272" s="335" t="s">
        <v>892</v>
      </c>
      <c r="AF272" s="324">
        <v>0</v>
      </c>
      <c r="AG272" s="327">
        <v>44600</v>
      </c>
      <c r="AH272" s="327" t="s">
        <v>892</v>
      </c>
      <c r="AI272" s="327">
        <v>44823</v>
      </c>
      <c r="AJ272" s="327" t="s">
        <v>892</v>
      </c>
      <c r="AK272" s="317"/>
    </row>
    <row r="273" spans="1:37" x14ac:dyDescent="0.3">
      <c r="A273" s="316">
        <v>40086</v>
      </c>
      <c r="B273" s="317" t="s">
        <v>1314</v>
      </c>
      <c r="C273" s="318" t="s">
        <v>264</v>
      </c>
      <c r="D273" s="319">
        <v>1.84</v>
      </c>
      <c r="E273" s="317"/>
      <c r="F273" s="317"/>
      <c r="G273" s="317" t="s">
        <v>892</v>
      </c>
      <c r="H273" s="320">
        <v>927</v>
      </c>
      <c r="I273" s="321">
        <v>103003</v>
      </c>
      <c r="J273" s="322">
        <v>1.84</v>
      </c>
      <c r="K273" s="320">
        <v>24</v>
      </c>
      <c r="L273" s="323">
        <v>463.5</v>
      </c>
      <c r="M273" s="324">
        <v>0</v>
      </c>
      <c r="N273" s="322">
        <v>0</v>
      </c>
      <c r="O273" s="325" t="s">
        <v>891</v>
      </c>
      <c r="P273" s="324">
        <v>0</v>
      </c>
      <c r="Q273" s="326">
        <v>0</v>
      </c>
      <c r="R273" s="327" t="s">
        <v>892</v>
      </c>
      <c r="S273" s="317" t="s">
        <v>1315</v>
      </c>
      <c r="T273" s="328">
        <v>1</v>
      </c>
      <c r="U273" s="329">
        <v>51</v>
      </c>
      <c r="V273" s="330">
        <v>17</v>
      </c>
      <c r="W273" s="331" t="s">
        <v>892</v>
      </c>
      <c r="X273" s="332" t="s">
        <v>892</v>
      </c>
      <c r="Y273" s="333">
        <v>0</v>
      </c>
      <c r="Z273" s="333" t="s">
        <v>892</v>
      </c>
      <c r="AA273" s="332" t="s">
        <v>892</v>
      </c>
      <c r="AB273" s="333">
        <v>0</v>
      </c>
      <c r="AC273" s="333"/>
      <c r="AD273" s="334" t="s">
        <v>892</v>
      </c>
      <c r="AE273" s="335" t="s">
        <v>892</v>
      </c>
      <c r="AF273" s="324">
        <v>8</v>
      </c>
      <c r="AG273" s="327">
        <v>39646</v>
      </c>
      <c r="AH273" s="327" t="s">
        <v>892</v>
      </c>
      <c r="AI273" s="327">
        <v>44945</v>
      </c>
      <c r="AJ273" s="327" t="s">
        <v>892</v>
      </c>
      <c r="AK273" s="317"/>
    </row>
    <row r="274" spans="1:37" x14ac:dyDescent="0.3">
      <c r="A274" s="316">
        <v>40251</v>
      </c>
      <c r="B274" s="317" t="s">
        <v>1316</v>
      </c>
      <c r="C274" s="318" t="s">
        <v>264</v>
      </c>
      <c r="D274" s="319">
        <v>10</v>
      </c>
      <c r="E274" s="317"/>
      <c r="F274" s="317"/>
      <c r="G274" s="317" t="s">
        <v>892</v>
      </c>
      <c r="H274" s="320">
        <v>0</v>
      </c>
      <c r="I274" s="321">
        <v>103003</v>
      </c>
      <c r="J274" s="322">
        <v>10</v>
      </c>
      <c r="K274" s="320">
        <v>418</v>
      </c>
      <c r="L274" s="323">
        <v>0</v>
      </c>
      <c r="M274" s="324">
        <v>438</v>
      </c>
      <c r="N274" s="322">
        <v>4380</v>
      </c>
      <c r="O274" s="325" t="s">
        <v>891</v>
      </c>
      <c r="P274" s="324">
        <v>0</v>
      </c>
      <c r="Q274" s="326">
        <v>0</v>
      </c>
      <c r="R274" s="327" t="s">
        <v>892</v>
      </c>
      <c r="S274" s="317" t="s">
        <v>1317</v>
      </c>
      <c r="T274" s="328">
        <v>1</v>
      </c>
      <c r="U274" s="329">
        <v>83</v>
      </c>
      <c r="V274" s="330">
        <v>4</v>
      </c>
      <c r="W274" s="331" t="s">
        <v>892</v>
      </c>
      <c r="X274" s="332" t="s">
        <v>892</v>
      </c>
      <c r="Y274" s="333">
        <v>0</v>
      </c>
      <c r="Z274" s="333" t="s">
        <v>892</v>
      </c>
      <c r="AA274" s="332" t="s">
        <v>892</v>
      </c>
      <c r="AB274" s="333">
        <v>0</v>
      </c>
      <c r="AC274" s="333"/>
      <c r="AD274" s="334" t="s">
        <v>892</v>
      </c>
      <c r="AE274" s="335" t="s">
        <v>892</v>
      </c>
      <c r="AF274" s="324">
        <v>146</v>
      </c>
      <c r="AG274" s="327">
        <v>45201</v>
      </c>
      <c r="AH274" s="327" t="s">
        <v>892</v>
      </c>
      <c r="AI274" s="327">
        <v>45189</v>
      </c>
      <c r="AJ274" s="327" t="s">
        <v>892</v>
      </c>
      <c r="AK274" s="317"/>
    </row>
    <row r="275" spans="1:37" x14ac:dyDescent="0.3">
      <c r="A275" s="316">
        <v>40772</v>
      </c>
      <c r="B275" s="317" t="s">
        <v>1318</v>
      </c>
      <c r="C275" s="318" t="s">
        <v>264</v>
      </c>
      <c r="D275" s="319">
        <v>2.17</v>
      </c>
      <c r="E275" s="317"/>
      <c r="F275" s="317"/>
      <c r="G275" s="317" t="s">
        <v>892</v>
      </c>
      <c r="H275" s="320">
        <v>163</v>
      </c>
      <c r="I275" s="321">
        <v>103003</v>
      </c>
      <c r="J275" s="322">
        <v>2.17</v>
      </c>
      <c r="K275" s="320">
        <v>13</v>
      </c>
      <c r="L275" s="323">
        <v>150.92592592592592</v>
      </c>
      <c r="M275" s="324">
        <v>0</v>
      </c>
      <c r="N275" s="322">
        <v>0</v>
      </c>
      <c r="O275" s="325" t="s">
        <v>891</v>
      </c>
      <c r="P275" s="324">
        <v>0</v>
      </c>
      <c r="Q275" s="326">
        <v>0</v>
      </c>
      <c r="R275" s="327" t="s">
        <v>892</v>
      </c>
      <c r="S275" s="317" t="s">
        <v>1008</v>
      </c>
      <c r="T275" s="328">
        <v>1</v>
      </c>
      <c r="U275" s="329">
        <v>61</v>
      </c>
      <c r="V275" s="330">
        <v>8</v>
      </c>
      <c r="W275" s="331" t="s">
        <v>892</v>
      </c>
      <c r="X275" s="332" t="s">
        <v>892</v>
      </c>
      <c r="Y275" s="333">
        <v>0</v>
      </c>
      <c r="Z275" s="333" t="s">
        <v>892</v>
      </c>
      <c r="AA275" s="332" t="s">
        <v>892</v>
      </c>
      <c r="AB275" s="333">
        <v>0</v>
      </c>
      <c r="AC275" s="333"/>
      <c r="AD275" s="334" t="s">
        <v>892</v>
      </c>
      <c r="AE275" s="335" t="s">
        <v>892</v>
      </c>
      <c r="AF275" s="324">
        <v>4</v>
      </c>
      <c r="AG275" s="327">
        <v>42654</v>
      </c>
      <c r="AH275" s="327" t="s">
        <v>892</v>
      </c>
      <c r="AI275" s="327">
        <v>42948</v>
      </c>
      <c r="AJ275" s="327" t="s">
        <v>892</v>
      </c>
      <c r="AK275" s="317"/>
    </row>
    <row r="276" spans="1:37" x14ac:dyDescent="0.3">
      <c r="A276" s="316">
        <v>42566</v>
      </c>
      <c r="B276" s="317" t="s">
        <v>1319</v>
      </c>
      <c r="C276" s="318" t="s">
        <v>31</v>
      </c>
      <c r="D276" s="319">
        <v>170</v>
      </c>
      <c r="E276" s="317" t="s">
        <v>1320</v>
      </c>
      <c r="F276" s="317" t="s">
        <v>1321</v>
      </c>
      <c r="G276" s="317" t="s">
        <v>1322</v>
      </c>
      <c r="H276" s="320">
        <v>47</v>
      </c>
      <c r="I276" s="321">
        <v>103003</v>
      </c>
      <c r="J276" s="322">
        <v>309.08999999999997</v>
      </c>
      <c r="K276" s="320">
        <v>20</v>
      </c>
      <c r="L276" s="323">
        <v>28.143712574850301</v>
      </c>
      <c r="M276" s="324">
        <v>0</v>
      </c>
      <c r="N276" s="322">
        <v>0</v>
      </c>
      <c r="O276" s="325" t="s">
        <v>1323</v>
      </c>
      <c r="P276" s="324">
        <v>160</v>
      </c>
      <c r="Q276" s="326">
        <v>27200</v>
      </c>
      <c r="R276" s="327">
        <v>45540</v>
      </c>
      <c r="S276" s="317" t="s">
        <v>1324</v>
      </c>
      <c r="T276" s="328">
        <v>1</v>
      </c>
      <c r="U276" s="329">
        <v>51</v>
      </c>
      <c r="V276" s="330">
        <v>28</v>
      </c>
      <c r="W276" s="331" t="s">
        <v>892</v>
      </c>
      <c r="X276" s="332" t="s">
        <v>892</v>
      </c>
      <c r="Y276" s="333">
        <v>0</v>
      </c>
      <c r="Z276" s="333" t="s">
        <v>892</v>
      </c>
      <c r="AA276" s="332" t="s">
        <v>892</v>
      </c>
      <c r="AB276" s="333">
        <v>0</v>
      </c>
      <c r="AC276" s="333"/>
      <c r="AD276" s="334" t="s">
        <v>892</v>
      </c>
      <c r="AE276" s="335" t="s">
        <v>892</v>
      </c>
      <c r="AF276" s="324">
        <v>6</v>
      </c>
      <c r="AG276" s="327">
        <v>45005</v>
      </c>
      <c r="AH276" s="327" t="s">
        <v>892</v>
      </c>
      <c r="AI276" s="327">
        <v>44995</v>
      </c>
      <c r="AJ276" s="327" t="s">
        <v>892</v>
      </c>
      <c r="AK276" s="317"/>
    </row>
    <row r="277" spans="1:37" x14ac:dyDescent="0.3">
      <c r="A277" s="316">
        <v>42854</v>
      </c>
      <c r="B277" s="317" t="s">
        <v>1325</v>
      </c>
      <c r="C277" s="318" t="s">
        <v>264</v>
      </c>
      <c r="D277" s="319">
        <v>17.98</v>
      </c>
      <c r="E277" s="317"/>
      <c r="F277" s="317"/>
      <c r="G277" s="317" t="s">
        <v>892</v>
      </c>
      <c r="H277" s="320">
        <v>293</v>
      </c>
      <c r="I277" s="321">
        <v>103003</v>
      </c>
      <c r="J277" s="322">
        <v>17.98</v>
      </c>
      <c r="K277" s="320">
        <v>713</v>
      </c>
      <c r="L277" s="323">
        <v>3.1934604904632153</v>
      </c>
      <c r="M277" s="324">
        <v>308</v>
      </c>
      <c r="N277" s="322">
        <v>5537.84</v>
      </c>
      <c r="O277" s="325" t="s">
        <v>891</v>
      </c>
      <c r="P277" s="324">
        <v>0</v>
      </c>
      <c r="Q277" s="326">
        <v>0</v>
      </c>
      <c r="R277" s="327" t="s">
        <v>892</v>
      </c>
      <c r="S277" s="317" t="s">
        <v>1326</v>
      </c>
      <c r="T277" s="328">
        <v>1</v>
      </c>
      <c r="U277" s="329">
        <v>49</v>
      </c>
      <c r="V277" s="330">
        <v>8</v>
      </c>
      <c r="W277" s="331" t="s">
        <v>892</v>
      </c>
      <c r="X277" s="332" t="s">
        <v>892</v>
      </c>
      <c r="Y277" s="333">
        <v>0</v>
      </c>
      <c r="Z277" s="333">
        <v>9670</v>
      </c>
      <c r="AA277" s="332">
        <v>2023</v>
      </c>
      <c r="AB277" s="333">
        <v>500</v>
      </c>
      <c r="AC277" s="333">
        <v>500</v>
      </c>
      <c r="AD277" s="334" t="s">
        <v>2093</v>
      </c>
      <c r="AE277" s="335">
        <v>45162</v>
      </c>
      <c r="AF277" s="324">
        <v>368</v>
      </c>
      <c r="AG277" s="327">
        <v>44991</v>
      </c>
      <c r="AH277" s="327" t="s">
        <v>892</v>
      </c>
      <c r="AI277" s="327">
        <v>45145</v>
      </c>
      <c r="AJ277" s="327" t="s">
        <v>892</v>
      </c>
      <c r="AK277" s="317"/>
    </row>
    <row r="278" spans="1:37" x14ac:dyDescent="0.3">
      <c r="A278" s="316">
        <v>44398</v>
      </c>
      <c r="B278" s="317" t="s">
        <v>1327</v>
      </c>
      <c r="C278" s="318" t="s">
        <v>346</v>
      </c>
      <c r="D278" s="319">
        <v>82</v>
      </c>
      <c r="E278" s="317"/>
      <c r="F278" s="317"/>
      <c r="G278" s="317" t="s">
        <v>892</v>
      </c>
      <c r="H278" s="320">
        <v>1070</v>
      </c>
      <c r="I278" s="321">
        <v>103003</v>
      </c>
      <c r="J278" s="322">
        <v>82</v>
      </c>
      <c r="K278" s="320">
        <v>562</v>
      </c>
      <c r="L278" s="323">
        <v>12.09039548022599</v>
      </c>
      <c r="M278" s="324">
        <v>0</v>
      </c>
      <c r="N278" s="322">
        <v>0</v>
      </c>
      <c r="O278" s="325" t="s">
        <v>891</v>
      </c>
      <c r="P278" s="324">
        <v>0</v>
      </c>
      <c r="Q278" s="326">
        <v>0</v>
      </c>
      <c r="R278" s="327" t="s">
        <v>892</v>
      </c>
      <c r="S278" s="317" t="s">
        <v>1081</v>
      </c>
      <c r="T278" s="328">
        <v>1</v>
      </c>
      <c r="U278" s="329">
        <v>69</v>
      </c>
      <c r="V278" s="330">
        <v>10</v>
      </c>
      <c r="W278" s="331" t="s">
        <v>892</v>
      </c>
      <c r="X278" s="332" t="s">
        <v>892</v>
      </c>
      <c r="Y278" s="333">
        <v>0</v>
      </c>
      <c r="Z278" s="333" t="s">
        <v>892</v>
      </c>
      <c r="AA278" s="332" t="s">
        <v>892</v>
      </c>
      <c r="AB278" s="333">
        <v>0</v>
      </c>
      <c r="AC278" s="333"/>
      <c r="AD278" s="334" t="s">
        <v>892</v>
      </c>
      <c r="AE278" s="335" t="s">
        <v>892</v>
      </c>
      <c r="AF278" s="324">
        <v>354</v>
      </c>
      <c r="AG278" s="327">
        <v>44924</v>
      </c>
      <c r="AH278" s="327" t="s">
        <v>892</v>
      </c>
      <c r="AI278" s="327">
        <v>44881</v>
      </c>
      <c r="AJ278" s="327" t="s">
        <v>892</v>
      </c>
      <c r="AK278" s="317"/>
    </row>
    <row r="279" spans="1:37" x14ac:dyDescent="0.3">
      <c r="A279" s="316">
        <v>44789</v>
      </c>
      <c r="B279" s="317" t="s">
        <v>1328</v>
      </c>
      <c r="C279" s="318" t="s">
        <v>264</v>
      </c>
      <c r="D279" s="319">
        <v>3.65</v>
      </c>
      <c r="E279" s="317"/>
      <c r="F279" s="317"/>
      <c r="G279" s="317" t="s">
        <v>892</v>
      </c>
      <c r="H279" s="320">
        <v>123</v>
      </c>
      <c r="I279" s="321">
        <v>103003</v>
      </c>
      <c r="J279" s="322">
        <v>3.65</v>
      </c>
      <c r="K279" s="320">
        <v>25</v>
      </c>
      <c r="L279" s="323">
        <v>59.134615384615387</v>
      </c>
      <c r="M279" s="324">
        <v>0</v>
      </c>
      <c r="N279" s="322">
        <v>0</v>
      </c>
      <c r="O279" s="325" t="s">
        <v>891</v>
      </c>
      <c r="P279" s="324">
        <v>0</v>
      </c>
      <c r="Q279" s="326">
        <v>0</v>
      </c>
      <c r="R279" s="327" t="s">
        <v>892</v>
      </c>
      <c r="S279" s="317" t="s">
        <v>1008</v>
      </c>
      <c r="T279" s="328">
        <v>1</v>
      </c>
      <c r="U279" s="329">
        <v>61</v>
      </c>
      <c r="V279" s="330">
        <v>8</v>
      </c>
      <c r="W279" s="331" t="s">
        <v>892</v>
      </c>
      <c r="X279" s="332" t="s">
        <v>892</v>
      </c>
      <c r="Y279" s="333">
        <v>0</v>
      </c>
      <c r="Z279" s="333" t="s">
        <v>892</v>
      </c>
      <c r="AA279" s="332" t="s">
        <v>892</v>
      </c>
      <c r="AB279" s="333">
        <v>0</v>
      </c>
      <c r="AC279" s="333"/>
      <c r="AD279" s="334" t="s">
        <v>892</v>
      </c>
      <c r="AE279" s="335" t="s">
        <v>892</v>
      </c>
      <c r="AF279" s="324">
        <v>8</v>
      </c>
      <c r="AG279" s="327">
        <v>43455</v>
      </c>
      <c r="AH279" s="327" t="s">
        <v>892</v>
      </c>
      <c r="AI279" s="327">
        <v>43376</v>
      </c>
      <c r="AJ279" s="327" t="s">
        <v>892</v>
      </c>
      <c r="AK279" s="317"/>
    </row>
    <row r="280" spans="1:37" x14ac:dyDescent="0.3">
      <c r="A280" s="316">
        <v>45607</v>
      </c>
      <c r="B280" s="317" t="s">
        <v>1329</v>
      </c>
      <c r="C280" s="318" t="s">
        <v>264</v>
      </c>
      <c r="D280" s="319">
        <v>4.4800000000000004</v>
      </c>
      <c r="E280" s="317"/>
      <c r="F280" s="317"/>
      <c r="G280" s="317" t="s">
        <v>892</v>
      </c>
      <c r="H280" s="320">
        <v>692</v>
      </c>
      <c r="I280" s="321">
        <v>103003</v>
      </c>
      <c r="J280" s="322">
        <v>4.4800000000000004</v>
      </c>
      <c r="K280" s="320">
        <v>305</v>
      </c>
      <c r="L280" s="323">
        <v>20.011567379988435</v>
      </c>
      <c r="M280" s="324">
        <v>0</v>
      </c>
      <c r="N280" s="322">
        <v>0</v>
      </c>
      <c r="O280" s="325" t="s">
        <v>891</v>
      </c>
      <c r="P280" s="324">
        <v>0</v>
      </c>
      <c r="Q280" s="326">
        <v>0</v>
      </c>
      <c r="R280" s="327" t="s">
        <v>892</v>
      </c>
      <c r="S280" s="317" t="s">
        <v>1008</v>
      </c>
      <c r="T280" s="328">
        <v>1</v>
      </c>
      <c r="U280" s="329">
        <v>61</v>
      </c>
      <c r="V280" s="330">
        <v>8</v>
      </c>
      <c r="W280" s="331" t="s">
        <v>892</v>
      </c>
      <c r="X280" s="332" t="s">
        <v>892</v>
      </c>
      <c r="Y280" s="333">
        <v>0</v>
      </c>
      <c r="Z280" s="333" t="s">
        <v>892</v>
      </c>
      <c r="AA280" s="332" t="s">
        <v>892</v>
      </c>
      <c r="AB280" s="333">
        <v>0</v>
      </c>
      <c r="AC280" s="333"/>
      <c r="AD280" s="334" t="s">
        <v>892</v>
      </c>
      <c r="AE280" s="335" t="s">
        <v>892</v>
      </c>
      <c r="AF280" s="324">
        <v>138</v>
      </c>
      <c r="AG280" s="327">
        <v>45180</v>
      </c>
      <c r="AH280" s="327" t="s">
        <v>892</v>
      </c>
      <c r="AI280" s="327">
        <v>45145</v>
      </c>
      <c r="AJ280" s="327" t="s">
        <v>892</v>
      </c>
      <c r="AK280" s="317"/>
    </row>
    <row r="281" spans="1:37" x14ac:dyDescent="0.3">
      <c r="A281" s="316">
        <v>45637</v>
      </c>
      <c r="B281" s="317" t="s">
        <v>1330</v>
      </c>
      <c r="C281" s="318" t="s">
        <v>264</v>
      </c>
      <c r="D281" s="319">
        <v>25.64</v>
      </c>
      <c r="E281" s="317"/>
      <c r="F281" s="317"/>
      <c r="G281" s="317" t="s">
        <v>892</v>
      </c>
      <c r="H281" s="320">
        <v>787</v>
      </c>
      <c r="I281" s="321">
        <v>103003</v>
      </c>
      <c r="J281" s="322">
        <v>11.99437</v>
      </c>
      <c r="K281" s="320"/>
      <c r="L281" s="323">
        <v>0</v>
      </c>
      <c r="M281" s="324">
        <v>0</v>
      </c>
      <c r="N281" s="322">
        <v>0</v>
      </c>
      <c r="O281" s="325" t="s">
        <v>891</v>
      </c>
      <c r="P281" s="324">
        <v>0</v>
      </c>
      <c r="Q281" s="326">
        <v>0</v>
      </c>
      <c r="R281" s="327" t="s">
        <v>892</v>
      </c>
      <c r="S281" s="317" t="s">
        <v>1331</v>
      </c>
      <c r="T281" s="328">
        <v>1</v>
      </c>
      <c r="U281" s="329">
        <v>55</v>
      </c>
      <c r="V281" s="330">
        <v>9</v>
      </c>
      <c r="W281" s="331" t="s">
        <v>892</v>
      </c>
      <c r="X281" s="332" t="s">
        <v>892</v>
      </c>
      <c r="Y281" s="333">
        <v>0</v>
      </c>
      <c r="Z281" s="333" t="s">
        <v>892</v>
      </c>
      <c r="AA281" s="332" t="s">
        <v>892</v>
      </c>
      <c r="AB281" s="333">
        <v>0</v>
      </c>
      <c r="AC281" s="333"/>
      <c r="AD281" s="334" t="s">
        <v>892</v>
      </c>
      <c r="AE281" s="335" t="s">
        <v>892</v>
      </c>
      <c r="AF281" s="324">
        <v>0</v>
      </c>
      <c r="AG281" s="327">
        <v>39846</v>
      </c>
      <c r="AH281" s="327" t="s">
        <v>892</v>
      </c>
      <c r="AI281" s="327">
        <v>39798</v>
      </c>
      <c r="AJ281" s="327" t="s">
        <v>892</v>
      </c>
      <c r="AK281" s="317"/>
    </row>
    <row r="282" spans="1:37" x14ac:dyDescent="0.3">
      <c r="A282" s="316">
        <v>47447</v>
      </c>
      <c r="B282" s="317" t="s">
        <v>1332</v>
      </c>
      <c r="C282" s="318" t="s">
        <v>381</v>
      </c>
      <c r="D282" s="319">
        <v>1.55</v>
      </c>
      <c r="E282" s="317"/>
      <c r="F282" s="317"/>
      <c r="G282" s="317" t="s">
        <v>892</v>
      </c>
      <c r="H282" s="320">
        <v>10908</v>
      </c>
      <c r="I282" s="321">
        <v>103003</v>
      </c>
      <c r="J282" s="322">
        <v>1.55</v>
      </c>
      <c r="K282" s="320">
        <v>11074</v>
      </c>
      <c r="L282" s="323">
        <v>7.2083264496943666</v>
      </c>
      <c r="M282" s="324">
        <v>7251</v>
      </c>
      <c r="N282" s="322">
        <v>11239.05</v>
      </c>
      <c r="O282" s="325" t="s">
        <v>891</v>
      </c>
      <c r="P282" s="324">
        <v>0</v>
      </c>
      <c r="Q282" s="326">
        <v>0</v>
      </c>
      <c r="R282" s="327" t="s">
        <v>892</v>
      </c>
      <c r="S282" s="317" t="s">
        <v>989</v>
      </c>
      <c r="T282" s="328">
        <v>1</v>
      </c>
      <c r="U282" s="329">
        <v>57</v>
      </c>
      <c r="V282" s="330">
        <v>16</v>
      </c>
      <c r="W282" s="331" t="s">
        <v>892</v>
      </c>
      <c r="X282" s="332" t="s">
        <v>892</v>
      </c>
      <c r="Y282" s="333">
        <v>0</v>
      </c>
      <c r="Z282" s="333" t="s">
        <v>892</v>
      </c>
      <c r="AA282" s="332" t="s">
        <v>892</v>
      </c>
      <c r="AB282" s="333">
        <v>0</v>
      </c>
      <c r="AC282" s="333"/>
      <c r="AD282" s="334" t="s">
        <v>892</v>
      </c>
      <c r="AE282" s="335" t="s">
        <v>892</v>
      </c>
      <c r="AF282" s="324">
        <v>6054</v>
      </c>
      <c r="AG282" s="327">
        <v>44960</v>
      </c>
      <c r="AH282" s="327" t="s">
        <v>892</v>
      </c>
      <c r="AI282" s="327">
        <v>44971</v>
      </c>
      <c r="AJ282" s="327" t="s">
        <v>892</v>
      </c>
      <c r="AK282" s="317"/>
    </row>
    <row r="283" spans="1:37" x14ac:dyDescent="0.3">
      <c r="A283" s="316">
        <v>48178</v>
      </c>
      <c r="B283" s="317" t="s">
        <v>457</v>
      </c>
      <c r="C283" s="318" t="s">
        <v>264</v>
      </c>
      <c r="D283" s="319">
        <v>182</v>
      </c>
      <c r="E283" s="317"/>
      <c r="F283" s="317"/>
      <c r="G283" s="317" t="s">
        <v>892</v>
      </c>
      <c r="H283" s="320">
        <v>36</v>
      </c>
      <c r="I283" s="321">
        <v>103003</v>
      </c>
      <c r="J283" s="322">
        <v>182</v>
      </c>
      <c r="K283" s="320"/>
      <c r="L283" s="323">
        <v>0</v>
      </c>
      <c r="M283" s="324">
        <v>0</v>
      </c>
      <c r="N283" s="322">
        <v>0</v>
      </c>
      <c r="O283" s="325" t="s">
        <v>891</v>
      </c>
      <c r="P283" s="324">
        <v>0</v>
      </c>
      <c r="Q283" s="326">
        <v>0</v>
      </c>
      <c r="R283" s="327" t="s">
        <v>892</v>
      </c>
      <c r="S283" s="317" t="s">
        <v>1156</v>
      </c>
      <c r="T283" s="328">
        <v>1</v>
      </c>
      <c r="U283" s="329">
        <v>74</v>
      </c>
      <c r="V283" s="330">
        <v>8</v>
      </c>
      <c r="W283" s="331" t="s">
        <v>892</v>
      </c>
      <c r="X283" s="332" t="s">
        <v>892</v>
      </c>
      <c r="Y283" s="333">
        <v>0</v>
      </c>
      <c r="Z283" s="333" t="s">
        <v>892</v>
      </c>
      <c r="AA283" s="332" t="s">
        <v>892</v>
      </c>
      <c r="AB283" s="333">
        <v>0</v>
      </c>
      <c r="AC283" s="333"/>
      <c r="AD283" s="334" t="s">
        <v>892</v>
      </c>
      <c r="AE283" s="335" t="s">
        <v>892</v>
      </c>
      <c r="AF283" s="324">
        <v>0</v>
      </c>
      <c r="AG283" s="327">
        <v>43284</v>
      </c>
      <c r="AH283" s="327" t="s">
        <v>892</v>
      </c>
      <c r="AI283" s="327">
        <v>43224</v>
      </c>
      <c r="AJ283" s="327" t="s">
        <v>892</v>
      </c>
      <c r="AK283" s="317"/>
    </row>
    <row r="284" spans="1:37" x14ac:dyDescent="0.3">
      <c r="A284" s="316">
        <v>48901</v>
      </c>
      <c r="B284" s="317" t="s">
        <v>1333</v>
      </c>
      <c r="C284" s="318" t="s">
        <v>264</v>
      </c>
      <c r="D284" s="319">
        <v>2.4</v>
      </c>
      <c r="E284" s="317"/>
      <c r="F284" s="317"/>
      <c r="G284" s="317" t="s">
        <v>892</v>
      </c>
      <c r="H284" s="320">
        <v>289</v>
      </c>
      <c r="I284" s="321">
        <v>103003</v>
      </c>
      <c r="J284" s="322">
        <v>2.4</v>
      </c>
      <c r="K284" s="320">
        <v>48</v>
      </c>
      <c r="L284" s="323">
        <v>60.84210526315789</v>
      </c>
      <c r="M284" s="324">
        <v>0</v>
      </c>
      <c r="N284" s="322">
        <v>0</v>
      </c>
      <c r="O284" s="325" t="s">
        <v>891</v>
      </c>
      <c r="P284" s="324">
        <v>0</v>
      </c>
      <c r="Q284" s="326">
        <v>0</v>
      </c>
      <c r="R284" s="327" t="s">
        <v>892</v>
      </c>
      <c r="S284" s="317" t="s">
        <v>895</v>
      </c>
      <c r="T284" s="328">
        <v>1</v>
      </c>
      <c r="U284" s="329">
        <v>45</v>
      </c>
      <c r="V284" s="330">
        <v>9</v>
      </c>
      <c r="W284" s="331" t="s">
        <v>892</v>
      </c>
      <c r="X284" s="332" t="s">
        <v>892</v>
      </c>
      <c r="Y284" s="333">
        <v>0</v>
      </c>
      <c r="Z284" s="333" t="s">
        <v>892</v>
      </c>
      <c r="AA284" s="332" t="s">
        <v>892</v>
      </c>
      <c r="AB284" s="333">
        <v>0</v>
      </c>
      <c r="AC284" s="333"/>
      <c r="AD284" s="334" t="s">
        <v>892</v>
      </c>
      <c r="AE284" s="335" t="s">
        <v>892</v>
      </c>
      <c r="AF284" s="324">
        <v>20</v>
      </c>
      <c r="AG284" s="327">
        <v>43616</v>
      </c>
      <c r="AH284" s="327" t="s">
        <v>892</v>
      </c>
      <c r="AI284" s="327">
        <v>45196</v>
      </c>
      <c r="AJ284" s="327" t="s">
        <v>892</v>
      </c>
      <c r="AK284" s="317"/>
    </row>
    <row r="285" spans="1:37" x14ac:dyDescent="0.3">
      <c r="A285" s="316">
        <v>49033</v>
      </c>
      <c r="B285" s="317" t="s">
        <v>1334</v>
      </c>
      <c r="C285" s="318" t="s">
        <v>264</v>
      </c>
      <c r="D285" s="319">
        <v>160.13</v>
      </c>
      <c r="E285" s="317" t="s">
        <v>1320</v>
      </c>
      <c r="F285" s="317" t="s">
        <v>1321</v>
      </c>
      <c r="G285" s="317" t="s">
        <v>1322</v>
      </c>
      <c r="H285" s="320">
        <v>30</v>
      </c>
      <c r="I285" s="321">
        <v>103003</v>
      </c>
      <c r="J285" s="322">
        <v>308.64999999999998</v>
      </c>
      <c r="K285" s="320">
        <v>12</v>
      </c>
      <c r="L285" s="323">
        <v>30</v>
      </c>
      <c r="M285" s="324">
        <v>0</v>
      </c>
      <c r="N285" s="322">
        <v>0</v>
      </c>
      <c r="O285" s="325" t="s">
        <v>1323</v>
      </c>
      <c r="P285" s="324">
        <v>141</v>
      </c>
      <c r="Q285" s="326">
        <v>22898.59</v>
      </c>
      <c r="R285" s="327">
        <v>45540</v>
      </c>
      <c r="S285" s="317" t="s">
        <v>1324</v>
      </c>
      <c r="T285" s="328">
        <v>1</v>
      </c>
      <c r="U285" s="329">
        <v>51</v>
      </c>
      <c r="V285" s="330">
        <v>28</v>
      </c>
      <c r="W285" s="331" t="s">
        <v>892</v>
      </c>
      <c r="X285" s="332" t="s">
        <v>892</v>
      </c>
      <c r="Y285" s="333">
        <v>0</v>
      </c>
      <c r="Z285" s="333" t="s">
        <v>892</v>
      </c>
      <c r="AA285" s="332" t="s">
        <v>892</v>
      </c>
      <c r="AB285" s="333">
        <v>0</v>
      </c>
      <c r="AC285" s="333"/>
      <c r="AD285" s="334" t="s">
        <v>892</v>
      </c>
      <c r="AE285" s="335" t="s">
        <v>892</v>
      </c>
      <c r="AF285" s="324">
        <v>4</v>
      </c>
      <c r="AG285" s="327">
        <v>45069</v>
      </c>
      <c r="AH285" s="327" t="s">
        <v>892</v>
      </c>
      <c r="AI285" s="327">
        <v>45034</v>
      </c>
      <c r="AJ285" s="327" t="s">
        <v>892</v>
      </c>
      <c r="AK285" s="317"/>
    </row>
    <row r="286" spans="1:37" x14ac:dyDescent="0.3">
      <c r="A286" s="316">
        <v>49254</v>
      </c>
      <c r="B286" s="317" t="s">
        <v>1335</v>
      </c>
      <c r="C286" s="318" t="s">
        <v>273</v>
      </c>
      <c r="D286" s="319">
        <v>10.199999999999999</v>
      </c>
      <c r="E286" s="317"/>
      <c r="F286" s="317"/>
      <c r="G286" s="317" t="s">
        <v>892</v>
      </c>
      <c r="H286" s="320">
        <v>0</v>
      </c>
      <c r="I286" s="321">
        <v>103003</v>
      </c>
      <c r="J286" s="322">
        <v>10.199999999999999</v>
      </c>
      <c r="K286" s="320">
        <v>1586</v>
      </c>
      <c r="L286" s="323">
        <v>0</v>
      </c>
      <c r="M286" s="324">
        <v>1449.96</v>
      </c>
      <c r="N286" s="322">
        <v>14789.592000000001</v>
      </c>
      <c r="O286" s="325" t="s">
        <v>891</v>
      </c>
      <c r="P286" s="324">
        <v>0</v>
      </c>
      <c r="Q286" s="326">
        <v>0</v>
      </c>
      <c r="R286" s="327" t="s">
        <v>892</v>
      </c>
      <c r="S286" s="317" t="s">
        <v>998</v>
      </c>
      <c r="T286" s="328">
        <v>1</v>
      </c>
      <c r="U286" s="329">
        <v>72</v>
      </c>
      <c r="V286" s="330">
        <v>7</v>
      </c>
      <c r="W286" s="331">
        <v>5540</v>
      </c>
      <c r="X286" s="332">
        <v>2023</v>
      </c>
      <c r="Y286" s="333">
        <v>600</v>
      </c>
      <c r="Z286" s="333" t="s">
        <v>892</v>
      </c>
      <c r="AA286" s="332" t="s">
        <v>892</v>
      </c>
      <c r="AB286" s="333">
        <v>0</v>
      </c>
      <c r="AC286" s="333"/>
      <c r="AD286" s="334" t="s">
        <v>892</v>
      </c>
      <c r="AE286" s="335" t="s">
        <v>892</v>
      </c>
      <c r="AF286" s="324">
        <v>684</v>
      </c>
      <c r="AG286" s="327">
        <v>45069</v>
      </c>
      <c r="AH286" s="327" t="s">
        <v>892</v>
      </c>
      <c r="AI286" s="327">
        <v>44998</v>
      </c>
      <c r="AJ286" s="327" t="s">
        <v>892</v>
      </c>
      <c r="AK286" s="317"/>
    </row>
    <row r="287" spans="1:37" x14ac:dyDescent="0.3">
      <c r="A287" s="316">
        <v>49695</v>
      </c>
      <c r="B287" s="317" t="s">
        <v>1336</v>
      </c>
      <c r="C287" s="318" t="s">
        <v>264</v>
      </c>
      <c r="D287" s="319">
        <v>14.5</v>
      </c>
      <c r="E287" s="317"/>
      <c r="F287" s="317"/>
      <c r="G287" s="317" t="s">
        <v>892</v>
      </c>
      <c r="H287" s="320">
        <v>100</v>
      </c>
      <c r="I287" s="321">
        <v>103003</v>
      </c>
      <c r="J287" s="322">
        <v>14.5</v>
      </c>
      <c r="K287" s="320">
        <v>280</v>
      </c>
      <c r="L287" s="323">
        <v>4.0816326530612246</v>
      </c>
      <c r="M287" s="324">
        <v>194</v>
      </c>
      <c r="N287" s="322">
        <v>2813</v>
      </c>
      <c r="O287" s="325" t="s">
        <v>891</v>
      </c>
      <c r="P287" s="324">
        <v>0</v>
      </c>
      <c r="Q287" s="326">
        <v>0</v>
      </c>
      <c r="R287" s="327" t="s">
        <v>892</v>
      </c>
      <c r="S287" s="317" t="s">
        <v>1070</v>
      </c>
      <c r="T287" s="328">
        <v>1</v>
      </c>
      <c r="U287" s="329">
        <v>51</v>
      </c>
      <c r="V287" s="330">
        <v>8</v>
      </c>
      <c r="W287" s="331" t="s">
        <v>892</v>
      </c>
      <c r="X287" s="332" t="s">
        <v>892</v>
      </c>
      <c r="Y287" s="333">
        <v>0</v>
      </c>
      <c r="Z287" s="333" t="s">
        <v>892</v>
      </c>
      <c r="AA287" s="332" t="s">
        <v>892</v>
      </c>
      <c r="AB287" s="333">
        <v>0</v>
      </c>
      <c r="AC287" s="333"/>
      <c r="AD287" s="334" t="s">
        <v>892</v>
      </c>
      <c r="AE287" s="335" t="s">
        <v>892</v>
      </c>
      <c r="AF287" s="324">
        <v>98</v>
      </c>
      <c r="AG287" s="327">
        <v>45201</v>
      </c>
      <c r="AH287" s="327" t="s">
        <v>892</v>
      </c>
      <c r="AI287" s="327">
        <v>45189</v>
      </c>
      <c r="AJ287" s="327" t="s">
        <v>892</v>
      </c>
      <c r="AK287" s="317"/>
    </row>
    <row r="288" spans="1:37" x14ac:dyDescent="0.3">
      <c r="A288" s="316">
        <v>49858</v>
      </c>
      <c r="B288" s="317" t="s">
        <v>1337</v>
      </c>
      <c r="C288" s="318" t="s">
        <v>1305</v>
      </c>
      <c r="D288" s="319">
        <v>2.0499999999999998</v>
      </c>
      <c r="E288" s="317"/>
      <c r="F288" s="317"/>
      <c r="G288" s="317" t="s">
        <v>892</v>
      </c>
      <c r="H288" s="320">
        <v>185</v>
      </c>
      <c r="I288" s="321">
        <v>103003</v>
      </c>
      <c r="J288" s="322">
        <v>2.0499999999999998</v>
      </c>
      <c r="K288" s="320">
        <v>10</v>
      </c>
      <c r="L288" s="323">
        <v>222.89156626506025</v>
      </c>
      <c r="M288" s="324">
        <v>0</v>
      </c>
      <c r="N288" s="322">
        <v>0</v>
      </c>
      <c r="O288" s="325" t="s">
        <v>891</v>
      </c>
      <c r="P288" s="324">
        <v>0</v>
      </c>
      <c r="Q288" s="326">
        <v>0</v>
      </c>
      <c r="R288" s="327" t="s">
        <v>892</v>
      </c>
      <c r="S288" s="317" t="s">
        <v>1033</v>
      </c>
      <c r="T288" s="328">
        <v>1</v>
      </c>
      <c r="U288" s="329">
        <v>67</v>
      </c>
      <c r="V288" s="330">
        <v>6</v>
      </c>
      <c r="W288" s="331" t="s">
        <v>892</v>
      </c>
      <c r="X288" s="332" t="s">
        <v>892</v>
      </c>
      <c r="Y288" s="333">
        <v>0</v>
      </c>
      <c r="Z288" s="333" t="s">
        <v>892</v>
      </c>
      <c r="AA288" s="332" t="s">
        <v>892</v>
      </c>
      <c r="AB288" s="333">
        <v>0</v>
      </c>
      <c r="AC288" s="333"/>
      <c r="AD288" s="334" t="s">
        <v>892</v>
      </c>
      <c r="AE288" s="335" t="s">
        <v>892</v>
      </c>
      <c r="AF288" s="324">
        <v>4</v>
      </c>
      <c r="AG288" s="327">
        <v>41556</v>
      </c>
      <c r="AH288" s="327" t="s">
        <v>892</v>
      </c>
      <c r="AI288" s="327">
        <v>42041</v>
      </c>
      <c r="AJ288" s="327" t="s">
        <v>892</v>
      </c>
      <c r="AK288" s="317"/>
    </row>
    <row r="289" spans="1:37" x14ac:dyDescent="0.3">
      <c r="A289" s="316">
        <v>50475</v>
      </c>
      <c r="B289" s="317" t="s">
        <v>1338</v>
      </c>
      <c r="C289" s="318" t="s">
        <v>264</v>
      </c>
      <c r="D289" s="319">
        <v>1.94</v>
      </c>
      <c r="E289" s="317"/>
      <c r="F289" s="317"/>
      <c r="G289" s="317" t="s">
        <v>892</v>
      </c>
      <c r="H289" s="320">
        <v>230</v>
      </c>
      <c r="I289" s="321">
        <v>103003</v>
      </c>
      <c r="J289" s="322">
        <v>1.94</v>
      </c>
      <c r="K289" s="320"/>
      <c r="L289" s="323">
        <v>20.300088261253308</v>
      </c>
      <c r="M289" s="324">
        <v>0</v>
      </c>
      <c r="N289" s="322">
        <v>0</v>
      </c>
      <c r="O289" s="325" t="s">
        <v>891</v>
      </c>
      <c r="P289" s="324">
        <v>0</v>
      </c>
      <c r="Q289" s="326">
        <v>0</v>
      </c>
      <c r="R289" s="327" t="s">
        <v>892</v>
      </c>
      <c r="S289" s="317" t="s">
        <v>1315</v>
      </c>
      <c r="T289" s="328">
        <v>1</v>
      </c>
      <c r="U289" s="329">
        <v>51</v>
      </c>
      <c r="V289" s="330">
        <v>17</v>
      </c>
      <c r="W289" s="331" t="s">
        <v>892</v>
      </c>
      <c r="X289" s="332" t="s">
        <v>892</v>
      </c>
      <c r="Y289" s="333">
        <v>0</v>
      </c>
      <c r="Z289" s="333" t="s">
        <v>892</v>
      </c>
      <c r="AA289" s="332" t="s">
        <v>892</v>
      </c>
      <c r="AB289" s="333">
        <v>0</v>
      </c>
      <c r="AC289" s="333"/>
      <c r="AD289" s="334" t="s">
        <v>892</v>
      </c>
      <c r="AE289" s="335" t="s">
        <v>892</v>
      </c>
      <c r="AF289" s="324">
        <v>46</v>
      </c>
      <c r="AG289" s="327">
        <v>41472</v>
      </c>
      <c r="AH289" s="327" t="s">
        <v>892</v>
      </c>
      <c r="AI289" s="327">
        <v>44273</v>
      </c>
      <c r="AJ289" s="327" t="s">
        <v>892</v>
      </c>
      <c r="AK289" s="317"/>
    </row>
    <row r="290" spans="1:37" x14ac:dyDescent="0.3">
      <c r="A290" s="316">
        <v>50476</v>
      </c>
      <c r="B290" s="317" t="s">
        <v>467</v>
      </c>
      <c r="C290" s="318" t="s">
        <v>264</v>
      </c>
      <c r="D290" s="319">
        <v>1.24</v>
      </c>
      <c r="E290" s="317"/>
      <c r="F290" s="317"/>
      <c r="G290" s="317" t="s">
        <v>892</v>
      </c>
      <c r="H290" s="320">
        <v>571</v>
      </c>
      <c r="I290" s="321">
        <v>103003</v>
      </c>
      <c r="J290" s="322">
        <v>1.24</v>
      </c>
      <c r="K290" s="320">
        <v>11</v>
      </c>
      <c r="L290" s="323">
        <v>620.65217391304338</v>
      </c>
      <c r="M290" s="324">
        <v>0</v>
      </c>
      <c r="N290" s="322">
        <v>0</v>
      </c>
      <c r="O290" s="325" t="s">
        <v>891</v>
      </c>
      <c r="P290" s="324">
        <v>0</v>
      </c>
      <c r="Q290" s="326">
        <v>0</v>
      </c>
      <c r="R290" s="327" t="s">
        <v>892</v>
      </c>
      <c r="S290" s="317" t="s">
        <v>1315</v>
      </c>
      <c r="T290" s="328">
        <v>1</v>
      </c>
      <c r="U290" s="329">
        <v>51</v>
      </c>
      <c r="V290" s="330">
        <v>17</v>
      </c>
      <c r="W290" s="331" t="s">
        <v>892</v>
      </c>
      <c r="X290" s="332" t="s">
        <v>892</v>
      </c>
      <c r="Y290" s="333">
        <v>0</v>
      </c>
      <c r="Z290" s="333" t="s">
        <v>892</v>
      </c>
      <c r="AA290" s="332" t="s">
        <v>892</v>
      </c>
      <c r="AB290" s="333">
        <v>0</v>
      </c>
      <c r="AC290" s="333"/>
      <c r="AD290" s="334" t="s">
        <v>892</v>
      </c>
      <c r="AE290" s="335" t="s">
        <v>892</v>
      </c>
      <c r="AF290" s="324">
        <v>4</v>
      </c>
      <c r="AG290" s="327">
        <v>39820</v>
      </c>
      <c r="AH290" s="327" t="s">
        <v>892</v>
      </c>
      <c r="AI290" s="327">
        <v>40826</v>
      </c>
      <c r="AJ290" s="327" t="s">
        <v>892</v>
      </c>
      <c r="AK290" s="317"/>
    </row>
    <row r="291" spans="1:37" x14ac:dyDescent="0.3">
      <c r="A291" s="316">
        <v>50591</v>
      </c>
      <c r="B291" s="317" t="s">
        <v>1339</v>
      </c>
      <c r="C291" s="318" t="s">
        <v>264</v>
      </c>
      <c r="D291" s="319">
        <v>151.51</v>
      </c>
      <c r="E291" s="317" t="s">
        <v>1320</v>
      </c>
      <c r="F291" s="317" t="s">
        <v>1321</v>
      </c>
      <c r="G291" s="317" t="s">
        <v>1322</v>
      </c>
      <c r="H291" s="320">
        <v>30</v>
      </c>
      <c r="I291" s="321">
        <v>103003</v>
      </c>
      <c r="J291" s="322">
        <v>113.47</v>
      </c>
      <c r="K291" s="320">
        <v>12</v>
      </c>
      <c r="L291" s="323">
        <v>30</v>
      </c>
      <c r="M291" s="324">
        <v>0</v>
      </c>
      <c r="N291" s="322">
        <v>0</v>
      </c>
      <c r="O291" s="325" t="s">
        <v>1323</v>
      </c>
      <c r="P291" s="324">
        <v>64</v>
      </c>
      <c r="Q291" s="326">
        <v>9999.66</v>
      </c>
      <c r="R291" s="327">
        <v>45540</v>
      </c>
      <c r="S291" s="317" t="s">
        <v>1324</v>
      </c>
      <c r="T291" s="328">
        <v>1</v>
      </c>
      <c r="U291" s="329">
        <v>51</v>
      </c>
      <c r="V291" s="330">
        <v>28</v>
      </c>
      <c r="W291" s="331" t="s">
        <v>892</v>
      </c>
      <c r="X291" s="332" t="s">
        <v>892</v>
      </c>
      <c r="Y291" s="333">
        <v>0</v>
      </c>
      <c r="Z291" s="333" t="s">
        <v>892</v>
      </c>
      <c r="AA291" s="332" t="s">
        <v>892</v>
      </c>
      <c r="AB291" s="333">
        <v>0</v>
      </c>
      <c r="AC291" s="333"/>
      <c r="AD291" s="334" t="s">
        <v>892</v>
      </c>
      <c r="AE291" s="335" t="s">
        <v>892</v>
      </c>
      <c r="AF291" s="324">
        <v>4</v>
      </c>
      <c r="AG291" s="327">
        <v>43818</v>
      </c>
      <c r="AH291" s="327" t="s">
        <v>892</v>
      </c>
      <c r="AI291" s="327">
        <v>44238</v>
      </c>
      <c r="AJ291" s="327" t="s">
        <v>892</v>
      </c>
      <c r="AK291" s="317"/>
    </row>
    <row r="292" spans="1:37" x14ac:dyDescent="0.3">
      <c r="A292" s="316">
        <v>50797</v>
      </c>
      <c r="B292" s="317" t="s">
        <v>1340</v>
      </c>
      <c r="C292" s="318" t="s">
        <v>264</v>
      </c>
      <c r="D292" s="319">
        <v>38.17</v>
      </c>
      <c r="E292" s="317"/>
      <c r="F292" s="317"/>
      <c r="G292" s="317" t="s">
        <v>892</v>
      </c>
      <c r="H292" s="320">
        <v>108</v>
      </c>
      <c r="I292" s="321">
        <v>103003</v>
      </c>
      <c r="J292" s="322">
        <v>38.17</v>
      </c>
      <c r="K292" s="320">
        <v>190</v>
      </c>
      <c r="L292" s="323">
        <v>6.1714285714285717</v>
      </c>
      <c r="M292" s="324">
        <v>102</v>
      </c>
      <c r="N292" s="322">
        <v>3893.34</v>
      </c>
      <c r="O292" s="325" t="s">
        <v>891</v>
      </c>
      <c r="P292" s="324">
        <v>0</v>
      </c>
      <c r="Q292" s="326">
        <v>0</v>
      </c>
      <c r="R292" s="327" t="s">
        <v>892</v>
      </c>
      <c r="S292" s="317" t="s">
        <v>1341</v>
      </c>
      <c r="T292" s="328">
        <v>1</v>
      </c>
      <c r="U292" s="329">
        <v>61</v>
      </c>
      <c r="V292" s="330">
        <v>16</v>
      </c>
      <c r="W292" s="331" t="s">
        <v>892</v>
      </c>
      <c r="X292" s="332" t="s">
        <v>892</v>
      </c>
      <c r="Y292" s="333">
        <v>0</v>
      </c>
      <c r="Z292" s="333" t="s">
        <v>892</v>
      </c>
      <c r="AA292" s="332" t="s">
        <v>892</v>
      </c>
      <c r="AB292" s="333">
        <v>0</v>
      </c>
      <c r="AC292" s="333"/>
      <c r="AD292" s="334" t="s">
        <v>892</v>
      </c>
      <c r="AE292" s="335" t="s">
        <v>892</v>
      </c>
      <c r="AF292" s="324">
        <v>70</v>
      </c>
      <c r="AG292" s="327">
        <v>45189</v>
      </c>
      <c r="AH292" s="327" t="s">
        <v>892</v>
      </c>
      <c r="AI292" s="327">
        <v>45145</v>
      </c>
      <c r="AJ292" s="327" t="s">
        <v>892</v>
      </c>
      <c r="AK292" s="317"/>
    </row>
    <row r="293" spans="1:37" x14ac:dyDescent="0.3">
      <c r="A293" s="316">
        <v>51222</v>
      </c>
      <c r="B293" s="317" t="s">
        <v>1342</v>
      </c>
      <c r="C293" s="318" t="s">
        <v>264</v>
      </c>
      <c r="D293" s="319">
        <v>14.25</v>
      </c>
      <c r="E293" s="317"/>
      <c r="F293" s="317"/>
      <c r="G293" s="317" t="s">
        <v>892</v>
      </c>
      <c r="H293" s="320">
        <v>61</v>
      </c>
      <c r="I293" s="321">
        <v>103003</v>
      </c>
      <c r="J293" s="322">
        <v>14.25</v>
      </c>
      <c r="K293" s="320">
        <v>10</v>
      </c>
      <c r="L293" s="323">
        <v>73.493975903614455</v>
      </c>
      <c r="M293" s="324">
        <v>0</v>
      </c>
      <c r="N293" s="322">
        <v>0</v>
      </c>
      <c r="O293" s="325" t="s">
        <v>891</v>
      </c>
      <c r="P293" s="324">
        <v>0</v>
      </c>
      <c r="Q293" s="326">
        <v>0</v>
      </c>
      <c r="R293" s="327" t="s">
        <v>892</v>
      </c>
      <c r="S293" s="317" t="s">
        <v>1127</v>
      </c>
      <c r="T293" s="328">
        <v>1</v>
      </c>
      <c r="U293" s="329">
        <v>55</v>
      </c>
      <c r="V293" s="330">
        <v>49</v>
      </c>
      <c r="W293" s="331" t="s">
        <v>892</v>
      </c>
      <c r="X293" s="332" t="s">
        <v>892</v>
      </c>
      <c r="Y293" s="333">
        <v>0</v>
      </c>
      <c r="Z293" s="333" t="s">
        <v>892</v>
      </c>
      <c r="AA293" s="332" t="s">
        <v>892</v>
      </c>
      <c r="AB293" s="333">
        <v>0</v>
      </c>
      <c r="AC293" s="333"/>
      <c r="AD293" s="334" t="s">
        <v>892</v>
      </c>
      <c r="AE293" s="335" t="s">
        <v>892</v>
      </c>
      <c r="AF293" s="324">
        <v>4</v>
      </c>
      <c r="AG293" s="327">
        <v>43635</v>
      </c>
      <c r="AH293" s="327" t="s">
        <v>892</v>
      </c>
      <c r="AI293" s="327">
        <v>43623</v>
      </c>
      <c r="AJ293" s="327" t="s">
        <v>892</v>
      </c>
      <c r="AK293" s="317"/>
    </row>
    <row r="294" spans="1:37" x14ac:dyDescent="0.3">
      <c r="A294" s="316">
        <v>51579</v>
      </c>
      <c r="B294" s="317" t="s">
        <v>1343</v>
      </c>
      <c r="C294" s="318" t="s">
        <v>264</v>
      </c>
      <c r="D294" s="319">
        <v>18.149999999999999</v>
      </c>
      <c r="E294" s="317"/>
      <c r="F294" s="317"/>
      <c r="G294" s="317" t="s">
        <v>892</v>
      </c>
      <c r="H294" s="320">
        <v>422</v>
      </c>
      <c r="I294" s="321">
        <v>103003</v>
      </c>
      <c r="J294" s="322">
        <v>18.149999999999999</v>
      </c>
      <c r="K294" s="320">
        <v>577</v>
      </c>
      <c r="L294" s="323">
        <v>5.2208338488185086</v>
      </c>
      <c r="M294" s="324">
        <v>547.96</v>
      </c>
      <c r="N294" s="322">
        <v>9945.4740000000002</v>
      </c>
      <c r="O294" s="325" t="s">
        <v>891</v>
      </c>
      <c r="P294" s="324">
        <v>0</v>
      </c>
      <c r="Q294" s="326">
        <v>0</v>
      </c>
      <c r="R294" s="327" t="s">
        <v>892</v>
      </c>
      <c r="S294" s="317" t="s">
        <v>974</v>
      </c>
      <c r="T294" s="328">
        <v>1</v>
      </c>
      <c r="U294" s="329">
        <v>45</v>
      </c>
      <c r="V294" s="330">
        <v>12</v>
      </c>
      <c r="W294" s="331" t="s">
        <v>892</v>
      </c>
      <c r="X294" s="332" t="s">
        <v>892</v>
      </c>
      <c r="Y294" s="333">
        <v>0</v>
      </c>
      <c r="Z294" s="333" t="s">
        <v>892</v>
      </c>
      <c r="AA294" s="332" t="s">
        <v>892</v>
      </c>
      <c r="AB294" s="333">
        <v>0</v>
      </c>
      <c r="AC294" s="333"/>
      <c r="AD294" s="334" t="s">
        <v>892</v>
      </c>
      <c r="AE294" s="335" t="s">
        <v>892</v>
      </c>
      <c r="AF294" s="324">
        <v>324</v>
      </c>
      <c r="AG294" s="327">
        <v>45064</v>
      </c>
      <c r="AH294" s="327" t="s">
        <v>892</v>
      </c>
      <c r="AI294" s="327">
        <v>45141</v>
      </c>
      <c r="AJ294" s="327" t="s">
        <v>892</v>
      </c>
      <c r="AK294" s="317"/>
    </row>
    <row r="295" spans="1:37" x14ac:dyDescent="0.3">
      <c r="A295" s="316">
        <v>52129</v>
      </c>
      <c r="B295" s="317" t="s">
        <v>1344</v>
      </c>
      <c r="C295" s="318" t="s">
        <v>264</v>
      </c>
      <c r="D295" s="319">
        <v>7.79</v>
      </c>
      <c r="E295" s="317"/>
      <c r="F295" s="317"/>
      <c r="G295" s="317" t="s">
        <v>892</v>
      </c>
      <c r="H295" s="320">
        <v>455</v>
      </c>
      <c r="I295" s="321">
        <v>103003</v>
      </c>
      <c r="J295" s="322">
        <v>7.79</v>
      </c>
      <c r="K295" s="320">
        <v>215</v>
      </c>
      <c r="L295" s="323">
        <v>25.390625</v>
      </c>
      <c r="M295" s="324">
        <v>0</v>
      </c>
      <c r="N295" s="322">
        <v>0</v>
      </c>
      <c r="O295" s="325" t="s">
        <v>891</v>
      </c>
      <c r="P295" s="324">
        <v>0</v>
      </c>
      <c r="Q295" s="326">
        <v>0</v>
      </c>
      <c r="R295" s="327" t="s">
        <v>892</v>
      </c>
      <c r="S295" s="317" t="s">
        <v>1345</v>
      </c>
      <c r="T295" s="328">
        <v>1</v>
      </c>
      <c r="U295" s="329">
        <v>70</v>
      </c>
      <c r="V295" s="330">
        <v>30</v>
      </c>
      <c r="W295" s="331" t="s">
        <v>892</v>
      </c>
      <c r="X295" s="332" t="s">
        <v>892</v>
      </c>
      <c r="Y295" s="333">
        <v>0</v>
      </c>
      <c r="Z295" s="333" t="s">
        <v>892</v>
      </c>
      <c r="AA295" s="332" t="s">
        <v>892</v>
      </c>
      <c r="AB295" s="333">
        <v>0</v>
      </c>
      <c r="AC295" s="333"/>
      <c r="AD295" s="334" t="s">
        <v>892</v>
      </c>
      <c r="AE295" s="335" t="s">
        <v>892</v>
      </c>
      <c r="AF295" s="324">
        <v>72</v>
      </c>
      <c r="AG295" s="327">
        <v>44550</v>
      </c>
      <c r="AH295" s="327" t="s">
        <v>892</v>
      </c>
      <c r="AI295" s="327">
        <v>44536</v>
      </c>
      <c r="AJ295" s="327" t="s">
        <v>892</v>
      </c>
      <c r="AK295" s="317"/>
    </row>
    <row r="296" spans="1:37" x14ac:dyDescent="0.3">
      <c r="A296" s="316">
        <v>52946</v>
      </c>
      <c r="B296" s="317" t="s">
        <v>1346</v>
      </c>
      <c r="C296" s="318" t="s">
        <v>264</v>
      </c>
      <c r="D296" s="319">
        <v>212</v>
      </c>
      <c r="E296" s="317"/>
      <c r="F296" s="317"/>
      <c r="G296" s="317" t="s">
        <v>892</v>
      </c>
      <c r="H296" s="320">
        <v>34</v>
      </c>
      <c r="I296" s="321">
        <v>103003</v>
      </c>
      <c r="J296" s="322">
        <v>212</v>
      </c>
      <c r="K296" s="320"/>
      <c r="L296" s="323">
        <v>0</v>
      </c>
      <c r="M296" s="324">
        <v>0</v>
      </c>
      <c r="N296" s="322">
        <v>0</v>
      </c>
      <c r="O296" s="325" t="s">
        <v>891</v>
      </c>
      <c r="P296" s="324">
        <v>0</v>
      </c>
      <c r="Q296" s="326">
        <v>0</v>
      </c>
      <c r="R296" s="327" t="s">
        <v>892</v>
      </c>
      <c r="S296" s="317" t="s">
        <v>1253</v>
      </c>
      <c r="T296" s="328">
        <v>1</v>
      </c>
      <c r="U296" s="329">
        <v>51</v>
      </c>
      <c r="V296" s="330">
        <v>26</v>
      </c>
      <c r="W296" s="331" t="s">
        <v>892</v>
      </c>
      <c r="X296" s="332" t="s">
        <v>892</v>
      </c>
      <c r="Y296" s="333">
        <v>0</v>
      </c>
      <c r="Z296" s="333" t="s">
        <v>892</v>
      </c>
      <c r="AA296" s="332" t="s">
        <v>892</v>
      </c>
      <c r="AB296" s="333">
        <v>0</v>
      </c>
      <c r="AC296" s="333"/>
      <c r="AD296" s="334" t="s">
        <v>892</v>
      </c>
      <c r="AE296" s="335" t="s">
        <v>892</v>
      </c>
      <c r="AF296" s="324">
        <v>0</v>
      </c>
      <c r="AG296" s="327">
        <v>43644</v>
      </c>
      <c r="AH296" s="327" t="s">
        <v>892</v>
      </c>
      <c r="AI296" s="327">
        <v>44111</v>
      </c>
      <c r="AJ296" s="327" t="s">
        <v>892</v>
      </c>
      <c r="AK296" s="317"/>
    </row>
    <row r="297" spans="1:37" x14ac:dyDescent="0.3">
      <c r="A297" s="316">
        <v>52994</v>
      </c>
      <c r="B297" s="317" t="s">
        <v>1347</v>
      </c>
      <c r="C297" s="318" t="s">
        <v>264</v>
      </c>
      <c r="D297" s="319">
        <v>10.130000000000001</v>
      </c>
      <c r="E297" s="317"/>
      <c r="F297" s="317"/>
      <c r="G297" s="317" t="s">
        <v>892</v>
      </c>
      <c r="H297" s="320">
        <v>164</v>
      </c>
      <c r="I297" s="321">
        <v>103003</v>
      </c>
      <c r="J297" s="322">
        <v>10.130000000000001</v>
      </c>
      <c r="K297" s="320">
        <v>25</v>
      </c>
      <c r="L297" s="323">
        <v>75.576036866359445</v>
      </c>
      <c r="M297" s="324">
        <v>0</v>
      </c>
      <c r="N297" s="322">
        <v>0</v>
      </c>
      <c r="O297" s="325" t="s">
        <v>891</v>
      </c>
      <c r="P297" s="324">
        <v>0</v>
      </c>
      <c r="Q297" s="326">
        <v>0</v>
      </c>
      <c r="R297" s="327" t="s">
        <v>892</v>
      </c>
      <c r="S297" s="317" t="s">
        <v>1008</v>
      </c>
      <c r="T297" s="328">
        <v>1</v>
      </c>
      <c r="U297" s="329">
        <v>61</v>
      </c>
      <c r="V297" s="330">
        <v>8</v>
      </c>
      <c r="W297" s="331" t="s">
        <v>892</v>
      </c>
      <c r="X297" s="332" t="s">
        <v>892</v>
      </c>
      <c r="Y297" s="333">
        <v>0</v>
      </c>
      <c r="Z297" s="333" t="s">
        <v>892</v>
      </c>
      <c r="AA297" s="332" t="s">
        <v>892</v>
      </c>
      <c r="AB297" s="333">
        <v>0</v>
      </c>
      <c r="AC297" s="333"/>
      <c r="AD297" s="334" t="s">
        <v>892</v>
      </c>
      <c r="AE297" s="335" t="s">
        <v>892</v>
      </c>
      <c r="AF297" s="324">
        <v>8</v>
      </c>
      <c r="AG297" s="327">
        <v>44573</v>
      </c>
      <c r="AH297" s="327" t="s">
        <v>892</v>
      </c>
      <c r="AI297" s="327">
        <v>44522</v>
      </c>
      <c r="AJ297" s="327" t="s">
        <v>892</v>
      </c>
      <c r="AK297" s="317"/>
    </row>
    <row r="298" spans="1:37" x14ac:dyDescent="0.3">
      <c r="A298" s="316">
        <v>53446</v>
      </c>
      <c r="B298" s="317" t="s">
        <v>1348</v>
      </c>
      <c r="C298" s="318" t="s">
        <v>612</v>
      </c>
      <c r="D298" s="319">
        <v>3.04</v>
      </c>
      <c r="E298" s="317"/>
      <c r="F298" s="317"/>
      <c r="G298" s="317" t="s">
        <v>892</v>
      </c>
      <c r="H298" s="320">
        <v>1853</v>
      </c>
      <c r="I298" s="321">
        <v>103003</v>
      </c>
      <c r="J298" s="322">
        <v>3.04</v>
      </c>
      <c r="K298" s="320">
        <v>1225</v>
      </c>
      <c r="L298" s="323">
        <v>13.064936896284284</v>
      </c>
      <c r="M298" s="324">
        <v>0</v>
      </c>
      <c r="N298" s="322">
        <v>0</v>
      </c>
      <c r="O298" s="325" t="s">
        <v>891</v>
      </c>
      <c r="P298" s="324">
        <v>0</v>
      </c>
      <c r="Q298" s="326">
        <v>0</v>
      </c>
      <c r="R298" s="327" t="s">
        <v>892</v>
      </c>
      <c r="S298" s="317" t="s">
        <v>1349</v>
      </c>
      <c r="T298" s="328">
        <v>1</v>
      </c>
      <c r="U298" s="329">
        <v>51</v>
      </c>
      <c r="V298" s="330">
        <v>19</v>
      </c>
      <c r="W298" s="331" t="s">
        <v>892</v>
      </c>
      <c r="X298" s="332" t="s">
        <v>892</v>
      </c>
      <c r="Y298" s="333">
        <v>0</v>
      </c>
      <c r="Z298" s="333" t="s">
        <v>892</v>
      </c>
      <c r="AA298" s="332" t="s">
        <v>892</v>
      </c>
      <c r="AB298" s="333">
        <v>0</v>
      </c>
      <c r="AC298" s="333"/>
      <c r="AD298" s="334" t="s">
        <v>892</v>
      </c>
      <c r="AE298" s="335" t="s">
        <v>892</v>
      </c>
      <c r="AF298" s="324">
        <v>568</v>
      </c>
      <c r="AG298" s="327">
        <v>45169</v>
      </c>
      <c r="AH298" s="327" t="s">
        <v>892</v>
      </c>
      <c r="AI298" s="327">
        <v>45174</v>
      </c>
      <c r="AJ298" s="327" t="s">
        <v>892</v>
      </c>
      <c r="AK298" s="317"/>
    </row>
    <row r="299" spans="1:37" x14ac:dyDescent="0.3">
      <c r="A299" s="316">
        <v>53813</v>
      </c>
      <c r="B299" s="317" t="s">
        <v>1350</v>
      </c>
      <c r="C299" s="318" t="s">
        <v>346</v>
      </c>
      <c r="D299" s="319">
        <v>80</v>
      </c>
      <c r="E299" s="317"/>
      <c r="F299" s="317"/>
      <c r="G299" s="317" t="s">
        <v>892</v>
      </c>
      <c r="H299" s="320">
        <v>234</v>
      </c>
      <c r="I299" s="321">
        <v>103003</v>
      </c>
      <c r="J299" s="322">
        <v>80</v>
      </c>
      <c r="K299" s="320">
        <v>9</v>
      </c>
      <c r="L299" s="323">
        <v>312</v>
      </c>
      <c r="M299" s="324">
        <v>0</v>
      </c>
      <c r="N299" s="322">
        <v>0</v>
      </c>
      <c r="O299" s="325" t="s">
        <v>891</v>
      </c>
      <c r="P299" s="324">
        <v>0</v>
      </c>
      <c r="Q299" s="326">
        <v>0</v>
      </c>
      <c r="R299" s="327" t="s">
        <v>892</v>
      </c>
      <c r="S299" s="317" t="s">
        <v>1266</v>
      </c>
      <c r="T299" s="328">
        <v>1</v>
      </c>
      <c r="U299" s="329">
        <v>51</v>
      </c>
      <c r="V299" s="330">
        <v>13</v>
      </c>
      <c r="W299" s="331" t="s">
        <v>892</v>
      </c>
      <c r="X299" s="332" t="s">
        <v>892</v>
      </c>
      <c r="Y299" s="333">
        <v>0</v>
      </c>
      <c r="Z299" s="333" t="s">
        <v>892</v>
      </c>
      <c r="AA299" s="332" t="s">
        <v>892</v>
      </c>
      <c r="AB299" s="333">
        <v>0</v>
      </c>
      <c r="AC299" s="333"/>
      <c r="AD299" s="334" t="s">
        <v>892</v>
      </c>
      <c r="AE299" s="335" t="s">
        <v>892</v>
      </c>
      <c r="AF299" s="324">
        <v>4</v>
      </c>
      <c r="AG299" s="327">
        <v>45195</v>
      </c>
      <c r="AH299" s="327" t="s">
        <v>892</v>
      </c>
      <c r="AI299" s="327">
        <v>45156</v>
      </c>
      <c r="AJ299" s="327" t="s">
        <v>892</v>
      </c>
      <c r="AK299" s="317"/>
    </row>
    <row r="300" spans="1:37" x14ac:dyDescent="0.3">
      <c r="A300" s="316">
        <v>53814</v>
      </c>
      <c r="B300" s="317" t="s">
        <v>1351</v>
      </c>
      <c r="C300" s="318" t="s">
        <v>346</v>
      </c>
      <c r="D300" s="319">
        <v>124.87</v>
      </c>
      <c r="E300" s="317"/>
      <c r="F300" s="317"/>
      <c r="G300" s="317" t="s">
        <v>892</v>
      </c>
      <c r="H300" s="320">
        <v>1159</v>
      </c>
      <c r="I300" s="321">
        <v>103003</v>
      </c>
      <c r="J300" s="322">
        <v>124.87</v>
      </c>
      <c r="K300" s="320">
        <v>293</v>
      </c>
      <c r="L300" s="323">
        <v>15.573770491803277</v>
      </c>
      <c r="M300" s="324">
        <v>0</v>
      </c>
      <c r="N300" s="322">
        <v>0</v>
      </c>
      <c r="O300" s="325" t="s">
        <v>891</v>
      </c>
      <c r="P300" s="324">
        <v>0</v>
      </c>
      <c r="Q300" s="326">
        <v>0</v>
      </c>
      <c r="R300" s="327" t="s">
        <v>892</v>
      </c>
      <c r="S300" s="317" t="s">
        <v>1266</v>
      </c>
      <c r="T300" s="328">
        <v>1</v>
      </c>
      <c r="U300" s="329">
        <v>51</v>
      </c>
      <c r="V300" s="330">
        <v>13</v>
      </c>
      <c r="W300" s="331" t="s">
        <v>892</v>
      </c>
      <c r="X300" s="332" t="s">
        <v>892</v>
      </c>
      <c r="Y300" s="333">
        <v>0</v>
      </c>
      <c r="Z300" s="333" t="s">
        <v>892</v>
      </c>
      <c r="AA300" s="332" t="s">
        <v>892</v>
      </c>
      <c r="AB300" s="333">
        <v>0</v>
      </c>
      <c r="AC300" s="333"/>
      <c r="AD300" s="334" t="s">
        <v>892</v>
      </c>
      <c r="AE300" s="335" t="s">
        <v>892</v>
      </c>
      <c r="AF300" s="324">
        <v>298</v>
      </c>
      <c r="AG300" s="327">
        <v>45184</v>
      </c>
      <c r="AH300" s="327" t="s">
        <v>892</v>
      </c>
      <c r="AI300" s="327">
        <v>45156</v>
      </c>
      <c r="AJ300" s="327" t="s">
        <v>892</v>
      </c>
      <c r="AK300" s="317"/>
    </row>
    <row r="301" spans="1:37" x14ac:dyDescent="0.3">
      <c r="A301" s="316">
        <v>53849</v>
      </c>
      <c r="B301" s="317" t="s">
        <v>1352</v>
      </c>
      <c r="C301" s="318" t="s">
        <v>264</v>
      </c>
      <c r="D301" s="319">
        <v>36.42</v>
      </c>
      <c r="E301" s="317"/>
      <c r="F301" s="317"/>
      <c r="G301" s="317" t="s">
        <v>892</v>
      </c>
      <c r="H301" s="320">
        <v>20</v>
      </c>
      <c r="I301" s="321">
        <v>103003</v>
      </c>
      <c r="J301" s="322">
        <v>36.42</v>
      </c>
      <c r="K301" s="320">
        <v>77</v>
      </c>
      <c r="L301" s="323">
        <v>2.554278416347382</v>
      </c>
      <c r="M301" s="324">
        <v>73.959999999999994</v>
      </c>
      <c r="N301" s="322">
        <v>2693.6232</v>
      </c>
      <c r="O301" s="325" t="s">
        <v>891</v>
      </c>
      <c r="P301" s="324">
        <v>0</v>
      </c>
      <c r="Q301" s="326">
        <v>0</v>
      </c>
      <c r="R301" s="327" t="s">
        <v>892</v>
      </c>
      <c r="S301" s="317" t="s">
        <v>1053</v>
      </c>
      <c r="T301" s="328">
        <v>1</v>
      </c>
      <c r="U301" s="329">
        <v>61</v>
      </c>
      <c r="V301" s="330">
        <v>15</v>
      </c>
      <c r="W301" s="331" t="s">
        <v>892</v>
      </c>
      <c r="X301" s="332" t="s">
        <v>892</v>
      </c>
      <c r="Y301" s="333">
        <v>0</v>
      </c>
      <c r="Z301" s="333" t="s">
        <v>892</v>
      </c>
      <c r="AA301" s="332" t="s">
        <v>892</v>
      </c>
      <c r="AB301" s="333">
        <v>0</v>
      </c>
      <c r="AC301" s="333"/>
      <c r="AD301" s="334" t="s">
        <v>892</v>
      </c>
      <c r="AE301" s="335" t="s">
        <v>892</v>
      </c>
      <c r="AF301" s="324">
        <v>32</v>
      </c>
      <c r="AG301" s="327">
        <v>45184</v>
      </c>
      <c r="AH301" s="327" t="s">
        <v>892</v>
      </c>
      <c r="AI301" s="327">
        <v>45145</v>
      </c>
      <c r="AJ301" s="327" t="s">
        <v>892</v>
      </c>
      <c r="AK301" s="317"/>
    </row>
    <row r="302" spans="1:37" x14ac:dyDescent="0.3">
      <c r="A302" s="316">
        <v>54017</v>
      </c>
      <c r="B302" s="317" t="s">
        <v>1353</v>
      </c>
      <c r="C302" s="318" t="s">
        <v>31</v>
      </c>
      <c r="D302" s="319">
        <v>4.2</v>
      </c>
      <c r="E302" s="317"/>
      <c r="F302" s="317"/>
      <c r="G302" s="317" t="s">
        <v>892</v>
      </c>
      <c r="H302" s="320">
        <v>0</v>
      </c>
      <c r="I302" s="321">
        <v>103003</v>
      </c>
      <c r="J302" s="322">
        <v>4.2</v>
      </c>
      <c r="K302" s="320">
        <v>174</v>
      </c>
      <c r="L302" s="323">
        <v>0</v>
      </c>
      <c r="M302" s="324">
        <v>116.04</v>
      </c>
      <c r="N302" s="322">
        <v>487.36799999999999</v>
      </c>
      <c r="O302" s="325" t="s">
        <v>891</v>
      </c>
      <c r="P302" s="324">
        <v>0</v>
      </c>
      <c r="Q302" s="326">
        <v>0</v>
      </c>
      <c r="R302" s="327" t="s">
        <v>892</v>
      </c>
      <c r="S302" s="317" t="s">
        <v>1032</v>
      </c>
      <c r="T302" s="328">
        <v>1</v>
      </c>
      <c r="U302" s="329">
        <v>55</v>
      </c>
      <c r="V302" s="330">
        <v>32</v>
      </c>
      <c r="W302" s="331">
        <v>2442</v>
      </c>
      <c r="X302" s="332">
        <v>2023</v>
      </c>
      <c r="Y302" s="333">
        <v>60</v>
      </c>
      <c r="Z302" s="333" t="s">
        <v>892</v>
      </c>
      <c r="AA302" s="332" t="s">
        <v>892</v>
      </c>
      <c r="AB302" s="333">
        <v>0</v>
      </c>
      <c r="AC302" s="333"/>
      <c r="AD302" s="334" t="s">
        <v>892</v>
      </c>
      <c r="AE302" s="335" t="s">
        <v>892</v>
      </c>
      <c r="AF302" s="324">
        <v>58</v>
      </c>
      <c r="AG302" s="327">
        <v>44530</v>
      </c>
      <c r="AH302" s="327" t="s">
        <v>892</v>
      </c>
      <c r="AI302" s="327">
        <v>44516</v>
      </c>
      <c r="AJ302" s="327" t="s">
        <v>892</v>
      </c>
      <c r="AK302" s="317"/>
    </row>
    <row r="303" spans="1:37" x14ac:dyDescent="0.3">
      <c r="A303" s="316">
        <v>54018</v>
      </c>
      <c r="B303" s="317" t="s">
        <v>1354</v>
      </c>
      <c r="C303" s="318" t="s">
        <v>31</v>
      </c>
      <c r="D303" s="319">
        <v>2.5499999999999998</v>
      </c>
      <c r="E303" s="317"/>
      <c r="F303" s="317"/>
      <c r="G303" s="317" t="s">
        <v>892</v>
      </c>
      <c r="H303" s="320">
        <v>480</v>
      </c>
      <c r="I303" s="321">
        <v>103003</v>
      </c>
      <c r="J303" s="322">
        <v>2.5499999999999998</v>
      </c>
      <c r="K303" s="320">
        <v>100</v>
      </c>
      <c r="L303" s="323">
        <v>57.623049219687879</v>
      </c>
      <c r="M303" s="324">
        <v>0</v>
      </c>
      <c r="N303" s="322">
        <v>0</v>
      </c>
      <c r="O303" s="325" t="s">
        <v>891</v>
      </c>
      <c r="P303" s="324">
        <v>0</v>
      </c>
      <c r="Q303" s="326">
        <v>0</v>
      </c>
      <c r="R303" s="327" t="s">
        <v>892</v>
      </c>
      <c r="S303" s="317" t="s">
        <v>1032</v>
      </c>
      <c r="T303" s="328">
        <v>1</v>
      </c>
      <c r="U303" s="329">
        <v>55</v>
      </c>
      <c r="V303" s="330">
        <v>32</v>
      </c>
      <c r="W303" s="331" t="s">
        <v>892</v>
      </c>
      <c r="X303" s="332" t="s">
        <v>892</v>
      </c>
      <c r="Y303" s="333">
        <v>0</v>
      </c>
      <c r="Z303" s="333" t="s">
        <v>892</v>
      </c>
      <c r="AA303" s="332" t="s">
        <v>892</v>
      </c>
      <c r="AB303" s="333">
        <v>0</v>
      </c>
      <c r="AC303" s="333"/>
      <c r="AD303" s="334" t="s">
        <v>892</v>
      </c>
      <c r="AE303" s="335" t="s">
        <v>892</v>
      </c>
      <c r="AF303" s="324">
        <v>34</v>
      </c>
      <c r="AG303" s="327">
        <v>44649</v>
      </c>
      <c r="AH303" s="327" t="s">
        <v>892</v>
      </c>
      <c r="AI303" s="327">
        <v>44616</v>
      </c>
      <c r="AJ303" s="327" t="s">
        <v>892</v>
      </c>
      <c r="AK303" s="317"/>
    </row>
    <row r="304" spans="1:37" x14ac:dyDescent="0.3">
      <c r="A304" s="316">
        <v>54019</v>
      </c>
      <c r="B304" s="317" t="s">
        <v>1355</v>
      </c>
      <c r="C304" s="318" t="s">
        <v>264</v>
      </c>
      <c r="D304" s="319">
        <v>3.2</v>
      </c>
      <c r="E304" s="317"/>
      <c r="F304" s="317"/>
      <c r="G304" s="317" t="s">
        <v>892</v>
      </c>
      <c r="H304" s="320">
        <v>455</v>
      </c>
      <c r="I304" s="321">
        <v>103003</v>
      </c>
      <c r="J304" s="322">
        <v>3.2</v>
      </c>
      <c r="K304" s="320">
        <v>394</v>
      </c>
      <c r="L304" s="323">
        <v>12.698855707507674</v>
      </c>
      <c r="M304" s="324">
        <v>0</v>
      </c>
      <c r="N304" s="322">
        <v>0</v>
      </c>
      <c r="O304" s="325" t="s">
        <v>891</v>
      </c>
      <c r="P304" s="324">
        <v>0</v>
      </c>
      <c r="Q304" s="326">
        <v>0</v>
      </c>
      <c r="R304" s="327" t="s">
        <v>892</v>
      </c>
      <c r="S304" s="317" t="s">
        <v>1356</v>
      </c>
      <c r="T304" s="328">
        <v>1</v>
      </c>
      <c r="U304" s="329">
        <v>55</v>
      </c>
      <c r="V304" s="330">
        <v>45</v>
      </c>
      <c r="W304" s="331">
        <v>2442</v>
      </c>
      <c r="X304" s="332">
        <v>2023</v>
      </c>
      <c r="Y304" s="333">
        <v>100</v>
      </c>
      <c r="Z304" s="333" t="s">
        <v>892</v>
      </c>
      <c r="AA304" s="332" t="s">
        <v>892</v>
      </c>
      <c r="AB304" s="333">
        <v>0</v>
      </c>
      <c r="AC304" s="333"/>
      <c r="AD304" s="334" t="s">
        <v>892</v>
      </c>
      <c r="AE304" s="335" t="s">
        <v>892</v>
      </c>
      <c r="AF304" s="324">
        <v>144</v>
      </c>
      <c r="AG304" s="327">
        <v>44965</v>
      </c>
      <c r="AH304" s="327" t="s">
        <v>892</v>
      </c>
      <c r="AI304" s="327">
        <v>44917</v>
      </c>
      <c r="AJ304" s="327" t="s">
        <v>892</v>
      </c>
      <c r="AK304" s="317"/>
    </row>
    <row r="305" spans="1:37" x14ac:dyDescent="0.3">
      <c r="A305" s="316">
        <v>54026</v>
      </c>
      <c r="B305" s="317" t="s">
        <v>1357</v>
      </c>
      <c r="C305" s="318" t="s">
        <v>346</v>
      </c>
      <c r="D305" s="319">
        <v>13.4</v>
      </c>
      <c r="E305" s="317"/>
      <c r="F305" s="317"/>
      <c r="G305" s="317" t="s">
        <v>892</v>
      </c>
      <c r="H305" s="320">
        <v>125</v>
      </c>
      <c r="I305" s="321">
        <v>103003</v>
      </c>
      <c r="J305" s="322">
        <v>13.4</v>
      </c>
      <c r="K305" s="320">
        <v>55</v>
      </c>
      <c r="L305" s="323">
        <v>25.879917184265011</v>
      </c>
      <c r="M305" s="324">
        <v>0</v>
      </c>
      <c r="N305" s="322">
        <v>0</v>
      </c>
      <c r="O305" s="325" t="s">
        <v>891</v>
      </c>
      <c r="P305" s="324">
        <v>0</v>
      </c>
      <c r="Q305" s="326">
        <v>0</v>
      </c>
      <c r="R305" s="327" t="s">
        <v>892</v>
      </c>
      <c r="S305" s="317" t="s">
        <v>1032</v>
      </c>
      <c r="T305" s="328">
        <v>1</v>
      </c>
      <c r="U305" s="329">
        <v>55</v>
      </c>
      <c r="V305" s="330">
        <v>32</v>
      </c>
      <c r="W305" s="331" t="s">
        <v>892</v>
      </c>
      <c r="X305" s="332" t="s">
        <v>892</v>
      </c>
      <c r="Y305" s="333">
        <v>0</v>
      </c>
      <c r="Z305" s="333" t="s">
        <v>892</v>
      </c>
      <c r="AA305" s="332" t="s">
        <v>892</v>
      </c>
      <c r="AB305" s="333">
        <v>0</v>
      </c>
      <c r="AC305" s="333"/>
      <c r="AD305" s="334" t="s">
        <v>892</v>
      </c>
      <c r="AE305" s="335" t="s">
        <v>892</v>
      </c>
      <c r="AF305" s="324">
        <v>20</v>
      </c>
      <c r="AG305" s="327">
        <v>44965</v>
      </c>
      <c r="AH305" s="327" t="s">
        <v>892</v>
      </c>
      <c r="AI305" s="327">
        <v>44917</v>
      </c>
      <c r="AJ305" s="327" t="s">
        <v>892</v>
      </c>
      <c r="AK305" s="317"/>
    </row>
    <row r="306" spans="1:37" x14ac:dyDescent="0.3">
      <c r="A306" s="316">
        <v>54029</v>
      </c>
      <c r="B306" s="317" t="s">
        <v>1358</v>
      </c>
      <c r="C306" s="318" t="s">
        <v>31</v>
      </c>
      <c r="D306" s="319">
        <v>0.08</v>
      </c>
      <c r="E306" s="317"/>
      <c r="F306" s="317"/>
      <c r="G306" s="317" t="s">
        <v>892</v>
      </c>
      <c r="H306" s="320">
        <v>2115</v>
      </c>
      <c r="I306" s="321">
        <v>103003</v>
      </c>
      <c r="J306" s="322">
        <v>0.08</v>
      </c>
      <c r="K306" s="320">
        <v>1550</v>
      </c>
      <c r="L306" s="323">
        <v>16.373770999458078</v>
      </c>
      <c r="M306" s="324">
        <v>0</v>
      </c>
      <c r="N306" s="322">
        <v>0</v>
      </c>
      <c r="O306" s="325" t="s">
        <v>891</v>
      </c>
      <c r="P306" s="324">
        <v>0</v>
      </c>
      <c r="Q306" s="326">
        <v>0</v>
      </c>
      <c r="R306" s="327" t="s">
        <v>892</v>
      </c>
      <c r="S306" s="317" t="s">
        <v>1221</v>
      </c>
      <c r="T306" s="328">
        <v>1</v>
      </c>
      <c r="U306" s="329">
        <v>67</v>
      </c>
      <c r="V306" s="330">
        <v>5</v>
      </c>
      <c r="W306" s="331" t="s">
        <v>892</v>
      </c>
      <c r="X306" s="332" t="s">
        <v>892</v>
      </c>
      <c r="Y306" s="333">
        <v>0</v>
      </c>
      <c r="Z306" s="333" t="s">
        <v>892</v>
      </c>
      <c r="AA306" s="332" t="s">
        <v>892</v>
      </c>
      <c r="AB306" s="333">
        <v>0</v>
      </c>
      <c r="AC306" s="333"/>
      <c r="AD306" s="334" t="s">
        <v>892</v>
      </c>
      <c r="AE306" s="335" t="s">
        <v>892</v>
      </c>
      <c r="AF306" s="324">
        <v>516</v>
      </c>
      <c r="AG306" s="327">
        <v>44161</v>
      </c>
      <c r="AH306" s="327" t="s">
        <v>892</v>
      </c>
      <c r="AI306" s="327">
        <v>44369</v>
      </c>
      <c r="AJ306" s="327" t="s">
        <v>892</v>
      </c>
      <c r="AK306" s="317"/>
    </row>
    <row r="307" spans="1:37" x14ac:dyDescent="0.3">
      <c r="A307" s="316">
        <v>54032</v>
      </c>
      <c r="B307" s="317" t="s">
        <v>1359</v>
      </c>
      <c r="C307" s="318" t="s">
        <v>264</v>
      </c>
      <c r="D307" s="319">
        <v>7.0000000000000007E-2</v>
      </c>
      <c r="E307" s="317"/>
      <c r="F307" s="317"/>
      <c r="G307" s="317" t="s">
        <v>892</v>
      </c>
      <c r="H307" s="320">
        <v>22466</v>
      </c>
      <c r="I307" s="321">
        <v>103003</v>
      </c>
      <c r="J307" s="322">
        <v>7.0000000000000007E-2</v>
      </c>
      <c r="K307" s="320">
        <v>10324</v>
      </c>
      <c r="L307" s="323">
        <v>22.800483086884597</v>
      </c>
      <c r="M307" s="324">
        <v>0</v>
      </c>
      <c r="N307" s="322">
        <v>0</v>
      </c>
      <c r="O307" s="325" t="s">
        <v>891</v>
      </c>
      <c r="P307" s="324">
        <v>0</v>
      </c>
      <c r="Q307" s="326">
        <v>0</v>
      </c>
      <c r="R307" s="327" t="s">
        <v>892</v>
      </c>
      <c r="S307" s="317" t="s">
        <v>1221</v>
      </c>
      <c r="T307" s="328">
        <v>1</v>
      </c>
      <c r="U307" s="329">
        <v>67</v>
      </c>
      <c r="V307" s="330">
        <v>5</v>
      </c>
      <c r="W307" s="331" t="s">
        <v>892</v>
      </c>
      <c r="X307" s="332" t="s">
        <v>892</v>
      </c>
      <c r="Y307" s="333">
        <v>0</v>
      </c>
      <c r="Z307" s="333" t="s">
        <v>892</v>
      </c>
      <c r="AA307" s="332" t="s">
        <v>892</v>
      </c>
      <c r="AB307" s="333">
        <v>0</v>
      </c>
      <c r="AC307" s="333"/>
      <c r="AD307" s="334" t="s">
        <v>892</v>
      </c>
      <c r="AE307" s="335" t="s">
        <v>892</v>
      </c>
      <c r="AF307" s="324">
        <v>3942</v>
      </c>
      <c r="AG307" s="327">
        <v>44560</v>
      </c>
      <c r="AH307" s="327" t="s">
        <v>892</v>
      </c>
      <c r="AI307" s="327">
        <v>44547</v>
      </c>
      <c r="AJ307" s="327" t="s">
        <v>892</v>
      </c>
      <c r="AK307" s="317"/>
    </row>
    <row r="308" spans="1:37" x14ac:dyDescent="0.3">
      <c r="A308" s="316">
        <v>54144</v>
      </c>
      <c r="B308" s="317" t="s">
        <v>1360</v>
      </c>
      <c r="C308" s="318" t="s">
        <v>264</v>
      </c>
      <c r="D308" s="319">
        <v>1.29</v>
      </c>
      <c r="E308" s="317"/>
      <c r="F308" s="317"/>
      <c r="G308" s="317" t="s">
        <v>892</v>
      </c>
      <c r="H308" s="320">
        <v>326</v>
      </c>
      <c r="I308" s="321">
        <v>103003</v>
      </c>
      <c r="J308" s="322">
        <v>1.29</v>
      </c>
      <c r="K308" s="320">
        <v>253</v>
      </c>
      <c r="L308" s="323">
        <v>12.57716049382716</v>
      </c>
      <c r="M308" s="324">
        <v>0</v>
      </c>
      <c r="N308" s="322">
        <v>0</v>
      </c>
      <c r="O308" s="325" t="s">
        <v>891</v>
      </c>
      <c r="P308" s="324">
        <v>0</v>
      </c>
      <c r="Q308" s="326">
        <v>0</v>
      </c>
      <c r="R308" s="327" t="s">
        <v>892</v>
      </c>
      <c r="S308" s="317" t="s">
        <v>1032</v>
      </c>
      <c r="T308" s="328">
        <v>1</v>
      </c>
      <c r="U308" s="329">
        <v>55</v>
      </c>
      <c r="V308" s="330">
        <v>32</v>
      </c>
      <c r="W308" s="331" t="s">
        <v>892</v>
      </c>
      <c r="X308" s="332" t="s">
        <v>892</v>
      </c>
      <c r="Y308" s="333">
        <v>0</v>
      </c>
      <c r="Z308" s="333" t="s">
        <v>892</v>
      </c>
      <c r="AA308" s="332" t="s">
        <v>892</v>
      </c>
      <c r="AB308" s="333">
        <v>0</v>
      </c>
      <c r="AC308" s="333"/>
      <c r="AD308" s="334" t="s">
        <v>892</v>
      </c>
      <c r="AE308" s="335" t="s">
        <v>892</v>
      </c>
      <c r="AF308" s="324">
        <v>104</v>
      </c>
      <c r="AG308" s="327">
        <v>43893</v>
      </c>
      <c r="AH308" s="327" t="s">
        <v>892</v>
      </c>
      <c r="AI308" s="327">
        <v>44061</v>
      </c>
      <c r="AJ308" s="327" t="s">
        <v>892</v>
      </c>
      <c r="AK308" s="317"/>
    </row>
    <row r="309" spans="1:37" x14ac:dyDescent="0.3">
      <c r="A309" s="316">
        <v>54550</v>
      </c>
      <c r="B309" s="317" t="s">
        <v>1361</v>
      </c>
      <c r="C309" s="318" t="s">
        <v>346</v>
      </c>
      <c r="D309" s="319">
        <v>140</v>
      </c>
      <c r="E309" s="317"/>
      <c r="F309" s="317"/>
      <c r="G309" s="317" t="s">
        <v>892</v>
      </c>
      <c r="H309" s="320">
        <v>655</v>
      </c>
      <c r="I309" s="321">
        <v>103003</v>
      </c>
      <c r="J309" s="322">
        <v>140</v>
      </c>
      <c r="K309" s="320">
        <v>442</v>
      </c>
      <c r="L309" s="323">
        <v>16.903225806451612</v>
      </c>
      <c r="M309" s="324">
        <v>0</v>
      </c>
      <c r="N309" s="322">
        <v>0</v>
      </c>
      <c r="O309" s="325" t="s">
        <v>891</v>
      </c>
      <c r="P309" s="324">
        <v>0</v>
      </c>
      <c r="Q309" s="326">
        <v>0</v>
      </c>
      <c r="R309" s="327" t="s">
        <v>892</v>
      </c>
      <c r="S309" s="317" t="s">
        <v>1081</v>
      </c>
      <c r="T309" s="328">
        <v>1</v>
      </c>
      <c r="U309" s="329">
        <v>69</v>
      </c>
      <c r="V309" s="330">
        <v>10</v>
      </c>
      <c r="W309" s="331" t="s">
        <v>892</v>
      </c>
      <c r="X309" s="332" t="s">
        <v>892</v>
      </c>
      <c r="Y309" s="333">
        <v>0</v>
      </c>
      <c r="Z309" s="333" t="s">
        <v>892</v>
      </c>
      <c r="AA309" s="332" t="s">
        <v>892</v>
      </c>
      <c r="AB309" s="333">
        <v>0</v>
      </c>
      <c r="AC309" s="333"/>
      <c r="AD309" s="334" t="s">
        <v>892</v>
      </c>
      <c r="AE309" s="335" t="s">
        <v>892</v>
      </c>
      <c r="AF309" s="324">
        <v>156</v>
      </c>
      <c r="AG309" s="327">
        <v>44519</v>
      </c>
      <c r="AH309" s="327" t="s">
        <v>892</v>
      </c>
      <c r="AI309" s="327">
        <v>44883</v>
      </c>
      <c r="AJ309" s="327" t="s">
        <v>892</v>
      </c>
      <c r="AK309" s="317"/>
    </row>
    <row r="310" spans="1:37" x14ac:dyDescent="0.3">
      <c r="A310" s="316">
        <v>54552</v>
      </c>
      <c r="B310" s="317" t="s">
        <v>1362</v>
      </c>
      <c r="C310" s="318" t="s">
        <v>346</v>
      </c>
      <c r="D310" s="319">
        <v>107</v>
      </c>
      <c r="E310" s="317"/>
      <c r="F310" s="317"/>
      <c r="G310" s="317" t="s">
        <v>892</v>
      </c>
      <c r="H310" s="320">
        <v>805</v>
      </c>
      <c r="I310" s="321">
        <v>103003</v>
      </c>
      <c r="J310" s="322">
        <v>107</v>
      </c>
      <c r="K310" s="320">
        <v>269</v>
      </c>
      <c r="L310" s="323">
        <v>9.0368208352043116</v>
      </c>
      <c r="M310" s="324">
        <v>263.95999999999998</v>
      </c>
      <c r="N310" s="322">
        <v>28243.72</v>
      </c>
      <c r="O310" s="325" t="s">
        <v>891</v>
      </c>
      <c r="P310" s="324">
        <v>0</v>
      </c>
      <c r="Q310" s="326">
        <v>0</v>
      </c>
      <c r="R310" s="327" t="s">
        <v>892</v>
      </c>
      <c r="S310" s="317" t="s">
        <v>1081</v>
      </c>
      <c r="T310" s="328">
        <v>1</v>
      </c>
      <c r="U310" s="329">
        <v>69</v>
      </c>
      <c r="V310" s="330">
        <v>10</v>
      </c>
      <c r="W310" s="331" t="s">
        <v>892</v>
      </c>
      <c r="X310" s="332" t="s">
        <v>892</v>
      </c>
      <c r="Y310" s="333">
        <v>0</v>
      </c>
      <c r="Z310" s="333" t="s">
        <v>892</v>
      </c>
      <c r="AA310" s="332" t="s">
        <v>892</v>
      </c>
      <c r="AB310" s="333">
        <v>0</v>
      </c>
      <c r="AC310" s="333"/>
      <c r="AD310" s="334" t="s">
        <v>892</v>
      </c>
      <c r="AE310" s="335" t="s">
        <v>892</v>
      </c>
      <c r="AF310" s="324">
        <v>356</v>
      </c>
      <c r="AG310" s="327">
        <v>45169</v>
      </c>
      <c r="AH310" s="327" t="s">
        <v>892</v>
      </c>
      <c r="AI310" s="327">
        <v>45156</v>
      </c>
      <c r="AJ310" s="327" t="s">
        <v>892</v>
      </c>
      <c r="AK310" s="317"/>
    </row>
    <row r="311" spans="1:37" x14ac:dyDescent="0.3">
      <c r="A311" s="316">
        <v>54586</v>
      </c>
      <c r="B311" s="317" t="s">
        <v>1363</v>
      </c>
      <c r="C311" s="318" t="s">
        <v>264</v>
      </c>
      <c r="D311" s="319">
        <v>15</v>
      </c>
      <c r="E311" s="317"/>
      <c r="F311" s="317"/>
      <c r="G311" s="317" t="s">
        <v>892</v>
      </c>
      <c r="H311" s="320">
        <v>10</v>
      </c>
      <c r="I311" s="321">
        <v>103003</v>
      </c>
      <c r="J311" s="322">
        <v>15</v>
      </c>
      <c r="K311" s="320">
        <v>62</v>
      </c>
      <c r="L311" s="323">
        <v>1.7391304347826089</v>
      </c>
      <c r="M311" s="324">
        <v>59</v>
      </c>
      <c r="N311" s="322">
        <v>885</v>
      </c>
      <c r="O311" s="325" t="s">
        <v>891</v>
      </c>
      <c r="P311" s="324">
        <v>0</v>
      </c>
      <c r="Q311" s="326">
        <v>0</v>
      </c>
      <c r="R311" s="327" t="s">
        <v>892</v>
      </c>
      <c r="S311" s="317" t="s">
        <v>1083</v>
      </c>
      <c r="T311" s="328">
        <v>1</v>
      </c>
      <c r="U311" s="329">
        <v>61</v>
      </c>
      <c r="V311" s="330">
        <v>2</v>
      </c>
      <c r="W311" s="331" t="s">
        <v>892</v>
      </c>
      <c r="X311" s="332" t="s">
        <v>892</v>
      </c>
      <c r="Y311" s="333">
        <v>0</v>
      </c>
      <c r="Z311" s="333" t="s">
        <v>892</v>
      </c>
      <c r="AA311" s="332" t="s">
        <v>892</v>
      </c>
      <c r="AB311" s="333">
        <v>0</v>
      </c>
      <c r="AC311" s="333"/>
      <c r="AD311" s="334" t="s">
        <v>892</v>
      </c>
      <c r="AE311" s="335" t="s">
        <v>892</v>
      </c>
      <c r="AF311" s="324">
        <v>24</v>
      </c>
      <c r="AG311" s="327">
        <v>45160</v>
      </c>
      <c r="AH311" s="327" t="s">
        <v>892</v>
      </c>
      <c r="AI311" s="327">
        <v>45145</v>
      </c>
      <c r="AJ311" s="327" t="s">
        <v>892</v>
      </c>
      <c r="AK311" s="317"/>
    </row>
    <row r="312" spans="1:37" x14ac:dyDescent="0.3">
      <c r="A312" s="316">
        <v>54587</v>
      </c>
      <c r="B312" s="317" t="s">
        <v>1364</v>
      </c>
      <c r="C312" s="318" t="s">
        <v>264</v>
      </c>
      <c r="D312" s="319">
        <v>17.829999999999998</v>
      </c>
      <c r="E312" s="317"/>
      <c r="F312" s="317"/>
      <c r="G312" s="317" t="s">
        <v>892</v>
      </c>
      <c r="H312" s="320">
        <v>27</v>
      </c>
      <c r="I312" s="321">
        <v>103003</v>
      </c>
      <c r="J312" s="322">
        <v>17.829999999999998</v>
      </c>
      <c r="K312" s="320">
        <v>71</v>
      </c>
      <c r="L312" s="323">
        <v>4.5608108108108114</v>
      </c>
      <c r="M312" s="324">
        <v>44.04</v>
      </c>
      <c r="N312" s="322">
        <v>785.23320000000001</v>
      </c>
      <c r="O312" s="325" t="s">
        <v>891</v>
      </c>
      <c r="P312" s="324">
        <v>0</v>
      </c>
      <c r="Q312" s="326">
        <v>0</v>
      </c>
      <c r="R312" s="327" t="s">
        <v>892</v>
      </c>
      <c r="S312" s="317" t="s">
        <v>1083</v>
      </c>
      <c r="T312" s="328">
        <v>1</v>
      </c>
      <c r="U312" s="329">
        <v>61</v>
      </c>
      <c r="V312" s="330">
        <v>2</v>
      </c>
      <c r="W312" s="331" t="s">
        <v>892</v>
      </c>
      <c r="X312" s="332" t="s">
        <v>892</v>
      </c>
      <c r="Y312" s="333">
        <v>0</v>
      </c>
      <c r="Z312" s="333" t="s">
        <v>892</v>
      </c>
      <c r="AA312" s="332" t="s">
        <v>892</v>
      </c>
      <c r="AB312" s="333">
        <v>0</v>
      </c>
      <c r="AC312" s="333"/>
      <c r="AD312" s="334" t="s">
        <v>892</v>
      </c>
      <c r="AE312" s="335" t="s">
        <v>892</v>
      </c>
      <c r="AF312" s="324">
        <v>24</v>
      </c>
      <c r="AG312" s="327">
        <v>45180</v>
      </c>
      <c r="AH312" s="327" t="s">
        <v>892</v>
      </c>
      <c r="AI312" s="327">
        <v>45145</v>
      </c>
      <c r="AJ312" s="327" t="s">
        <v>892</v>
      </c>
      <c r="AK312" s="317"/>
    </row>
    <row r="313" spans="1:37" x14ac:dyDescent="0.3">
      <c r="A313" s="316">
        <v>54680</v>
      </c>
      <c r="B313" s="317" t="s">
        <v>1365</v>
      </c>
      <c r="C313" s="318" t="s">
        <v>561</v>
      </c>
      <c r="D313" s="319">
        <v>38.31</v>
      </c>
      <c r="E313" s="317"/>
      <c r="F313" s="317" t="s">
        <v>1366</v>
      </c>
      <c r="G313" s="317" t="s">
        <v>1237</v>
      </c>
      <c r="H313" s="320">
        <v>130</v>
      </c>
      <c r="I313" s="321">
        <v>103003</v>
      </c>
      <c r="J313" s="322">
        <v>53.8</v>
      </c>
      <c r="K313" s="320">
        <v>151</v>
      </c>
      <c r="L313" s="323">
        <v>10.333863275039745</v>
      </c>
      <c r="M313" s="324">
        <v>20.96</v>
      </c>
      <c r="N313" s="322">
        <v>802.97760000000005</v>
      </c>
      <c r="O313" s="325" t="s">
        <v>1238</v>
      </c>
      <c r="P313" s="324">
        <v>5500</v>
      </c>
      <c r="Q313" s="326">
        <v>210705</v>
      </c>
      <c r="R313" s="327">
        <v>45328</v>
      </c>
      <c r="S313" s="317" t="s">
        <v>1367</v>
      </c>
      <c r="T313" s="328">
        <v>1</v>
      </c>
      <c r="U313" s="329">
        <v>51</v>
      </c>
      <c r="V313" s="330">
        <v>30</v>
      </c>
      <c r="W313" s="331" t="s">
        <v>892</v>
      </c>
      <c r="X313" s="332" t="s">
        <v>892</v>
      </c>
      <c r="Y313" s="333">
        <v>0</v>
      </c>
      <c r="Z313" s="333" t="s">
        <v>892</v>
      </c>
      <c r="AA313" s="332" t="s">
        <v>892</v>
      </c>
      <c r="AB313" s="333">
        <v>0</v>
      </c>
      <c r="AC313" s="333"/>
      <c r="AD313" s="334" t="s">
        <v>892</v>
      </c>
      <c r="AE313" s="335" t="s">
        <v>892</v>
      </c>
      <c r="AF313" s="324">
        <v>50</v>
      </c>
      <c r="AG313" s="327">
        <v>44616</v>
      </c>
      <c r="AH313" s="327" t="s">
        <v>892</v>
      </c>
      <c r="AI313" s="327">
        <v>44544</v>
      </c>
      <c r="AJ313" s="327" t="s">
        <v>892</v>
      </c>
      <c r="AK313" s="317"/>
    </row>
    <row r="314" spans="1:37" x14ac:dyDescent="0.3">
      <c r="A314" s="316">
        <v>54682</v>
      </c>
      <c r="B314" s="317" t="s">
        <v>1368</v>
      </c>
      <c r="C314" s="318" t="s">
        <v>261</v>
      </c>
      <c r="D314" s="319">
        <v>6.88</v>
      </c>
      <c r="E314" s="317"/>
      <c r="F314" s="317"/>
      <c r="G314" s="317" t="s">
        <v>892</v>
      </c>
      <c r="H314" s="320">
        <v>0</v>
      </c>
      <c r="I314" s="321">
        <v>103003</v>
      </c>
      <c r="J314" s="322">
        <v>6.88</v>
      </c>
      <c r="K314" s="320">
        <v>4237</v>
      </c>
      <c r="L314" s="323">
        <v>0</v>
      </c>
      <c r="M314" s="324">
        <v>4479</v>
      </c>
      <c r="N314" s="322">
        <v>30815.52</v>
      </c>
      <c r="O314" s="325" t="s">
        <v>891</v>
      </c>
      <c r="P314" s="324">
        <v>0</v>
      </c>
      <c r="Q314" s="326">
        <v>0</v>
      </c>
      <c r="R314" s="327" t="s">
        <v>892</v>
      </c>
      <c r="S314" s="317" t="s">
        <v>974</v>
      </c>
      <c r="T314" s="328">
        <v>1</v>
      </c>
      <c r="U314" s="329">
        <v>45</v>
      </c>
      <c r="V314" s="330">
        <v>12</v>
      </c>
      <c r="W314" s="331">
        <v>7338</v>
      </c>
      <c r="X314" s="332">
        <v>2023</v>
      </c>
      <c r="Y314" s="333">
        <v>1836</v>
      </c>
      <c r="Z314" s="333" t="s">
        <v>892</v>
      </c>
      <c r="AA314" s="332" t="s">
        <v>892</v>
      </c>
      <c r="AB314" s="333">
        <v>0</v>
      </c>
      <c r="AC314" s="333"/>
      <c r="AD314" s="334" t="s">
        <v>892</v>
      </c>
      <c r="AE314" s="335" t="s">
        <v>892</v>
      </c>
      <c r="AF314" s="324">
        <v>2106</v>
      </c>
      <c r="AG314" s="327">
        <v>44924</v>
      </c>
      <c r="AH314" s="327" t="s">
        <v>892</v>
      </c>
      <c r="AI314" s="327">
        <v>44910</v>
      </c>
      <c r="AJ314" s="327" t="s">
        <v>892</v>
      </c>
      <c r="AK314" s="317"/>
    </row>
    <row r="315" spans="1:37" x14ac:dyDescent="0.3">
      <c r="A315" s="316">
        <v>55836</v>
      </c>
      <c r="B315" s="317" t="s">
        <v>1369</v>
      </c>
      <c r="C315" s="318" t="s">
        <v>264</v>
      </c>
      <c r="D315" s="319">
        <v>0.51</v>
      </c>
      <c r="E315" s="317"/>
      <c r="F315" s="317"/>
      <c r="G315" s="317" t="s">
        <v>892</v>
      </c>
      <c r="H315" s="320">
        <v>9108</v>
      </c>
      <c r="I315" s="321">
        <v>103003</v>
      </c>
      <c r="J315" s="322">
        <v>0.51</v>
      </c>
      <c r="K315" s="320"/>
      <c r="L315" s="323">
        <v>0</v>
      </c>
      <c r="M315" s="324">
        <v>0</v>
      </c>
      <c r="N315" s="322">
        <v>0</v>
      </c>
      <c r="O315" s="325" t="s">
        <v>891</v>
      </c>
      <c r="P315" s="324">
        <v>0</v>
      </c>
      <c r="Q315" s="326">
        <v>0</v>
      </c>
      <c r="R315" s="327" t="s">
        <v>892</v>
      </c>
      <c r="S315" s="317" t="s">
        <v>1117</v>
      </c>
      <c r="T315" s="328">
        <v>1</v>
      </c>
      <c r="U315" s="329">
        <v>78</v>
      </c>
      <c r="V315" s="330">
        <v>2</v>
      </c>
      <c r="W315" s="331" t="s">
        <v>892</v>
      </c>
      <c r="X315" s="332" t="s">
        <v>892</v>
      </c>
      <c r="Y315" s="333">
        <v>0</v>
      </c>
      <c r="Z315" s="333" t="s">
        <v>892</v>
      </c>
      <c r="AA315" s="332" t="s">
        <v>892</v>
      </c>
      <c r="AB315" s="333">
        <v>0</v>
      </c>
      <c r="AC315" s="333"/>
      <c r="AD315" s="334" t="s">
        <v>892</v>
      </c>
      <c r="AE315" s="335" t="s">
        <v>892</v>
      </c>
      <c r="AF315" s="324">
        <v>0</v>
      </c>
      <c r="AG315" s="327">
        <v>40555</v>
      </c>
      <c r="AH315" s="327" t="s">
        <v>892</v>
      </c>
      <c r="AI315" s="327">
        <v>42571</v>
      </c>
      <c r="AJ315" s="327" t="s">
        <v>892</v>
      </c>
      <c r="AK315" s="317"/>
    </row>
    <row r="316" spans="1:37" x14ac:dyDescent="0.3">
      <c r="A316" s="316">
        <v>56519</v>
      </c>
      <c r="B316" s="317" t="s">
        <v>1370</v>
      </c>
      <c r="C316" s="318" t="s">
        <v>264</v>
      </c>
      <c r="D316" s="319">
        <v>615.38</v>
      </c>
      <c r="E316" s="317" t="s">
        <v>1371</v>
      </c>
      <c r="F316" s="317" t="s">
        <v>1372</v>
      </c>
      <c r="G316" s="317" t="s">
        <v>1322</v>
      </c>
      <c r="H316" s="320">
        <v>38</v>
      </c>
      <c r="I316" s="321">
        <v>103003</v>
      </c>
      <c r="J316" s="322">
        <v>689.98</v>
      </c>
      <c r="K316" s="320">
        <v>16</v>
      </c>
      <c r="L316" s="323">
        <v>28.571428571428569</v>
      </c>
      <c r="M316" s="324">
        <v>0</v>
      </c>
      <c r="N316" s="322">
        <v>0</v>
      </c>
      <c r="O316" s="325" t="s">
        <v>1323</v>
      </c>
      <c r="P316" s="324">
        <v>143</v>
      </c>
      <c r="Q316" s="326">
        <v>87999.34</v>
      </c>
      <c r="R316" s="327">
        <v>45540</v>
      </c>
      <c r="S316" s="317" t="s">
        <v>1324</v>
      </c>
      <c r="T316" s="328">
        <v>1</v>
      </c>
      <c r="U316" s="329">
        <v>51</v>
      </c>
      <c r="V316" s="330">
        <v>28</v>
      </c>
      <c r="W316" s="331" t="s">
        <v>892</v>
      </c>
      <c r="X316" s="332" t="s">
        <v>892</v>
      </c>
      <c r="Y316" s="333">
        <v>0</v>
      </c>
      <c r="Z316" s="333" t="s">
        <v>892</v>
      </c>
      <c r="AA316" s="332" t="s">
        <v>892</v>
      </c>
      <c r="AB316" s="333">
        <v>0</v>
      </c>
      <c r="AC316" s="333"/>
      <c r="AD316" s="334" t="s">
        <v>892</v>
      </c>
      <c r="AE316" s="335" t="s">
        <v>892</v>
      </c>
      <c r="AF316" s="324">
        <v>6</v>
      </c>
      <c r="AG316" s="327">
        <v>45048</v>
      </c>
      <c r="AH316" s="327" t="s">
        <v>892</v>
      </c>
      <c r="AI316" s="327">
        <v>45016</v>
      </c>
      <c r="AJ316" s="327" t="s">
        <v>892</v>
      </c>
      <c r="AK316" s="317"/>
    </row>
    <row r="317" spans="1:37" x14ac:dyDescent="0.3">
      <c r="A317" s="316">
        <v>56520</v>
      </c>
      <c r="B317" s="317" t="s">
        <v>1373</v>
      </c>
      <c r="C317" s="318" t="s">
        <v>264</v>
      </c>
      <c r="D317" s="319">
        <v>671.14</v>
      </c>
      <c r="E317" s="317" t="s">
        <v>1320</v>
      </c>
      <c r="F317" s="317" t="s">
        <v>1321</v>
      </c>
      <c r="G317" s="317" t="s">
        <v>1322</v>
      </c>
      <c r="H317" s="320">
        <v>0</v>
      </c>
      <c r="I317" s="321">
        <v>103003</v>
      </c>
      <c r="J317" s="322">
        <v>671.14</v>
      </c>
      <c r="K317" s="320">
        <v>44</v>
      </c>
      <c r="L317" s="323">
        <v>0</v>
      </c>
      <c r="M317" s="324">
        <v>5.96</v>
      </c>
      <c r="N317" s="322">
        <v>3999.9944</v>
      </c>
      <c r="O317" s="325" t="s">
        <v>1323</v>
      </c>
      <c r="P317" s="324">
        <v>109</v>
      </c>
      <c r="Q317" s="326">
        <v>73154.259999999995</v>
      </c>
      <c r="R317" s="327">
        <v>45540</v>
      </c>
      <c r="S317" s="317" t="s">
        <v>1324</v>
      </c>
      <c r="T317" s="328">
        <v>1</v>
      </c>
      <c r="U317" s="329">
        <v>51</v>
      </c>
      <c r="V317" s="330">
        <v>28</v>
      </c>
      <c r="W317" s="331" t="s">
        <v>892</v>
      </c>
      <c r="X317" s="332" t="s">
        <v>892</v>
      </c>
      <c r="Y317" s="333">
        <v>0</v>
      </c>
      <c r="Z317" s="333">
        <v>11685</v>
      </c>
      <c r="AA317" s="332">
        <v>2023</v>
      </c>
      <c r="AB317" s="333">
        <v>40</v>
      </c>
      <c r="AC317" s="333">
        <v>40</v>
      </c>
      <c r="AD317" s="334" t="s">
        <v>2094</v>
      </c>
      <c r="AE317" s="335">
        <v>45215</v>
      </c>
      <c r="AF317" s="324">
        <v>16</v>
      </c>
      <c r="AG317" s="327">
        <v>45048</v>
      </c>
      <c r="AH317" s="327" t="s">
        <v>892</v>
      </c>
      <c r="AI317" s="327">
        <v>45182</v>
      </c>
      <c r="AJ317" s="327" t="s">
        <v>892</v>
      </c>
      <c r="AK317" s="317"/>
    </row>
    <row r="318" spans="1:37" x14ac:dyDescent="0.3">
      <c r="A318" s="316">
        <v>57598</v>
      </c>
      <c r="B318" s="317" t="s">
        <v>1374</v>
      </c>
      <c r="C318" s="318" t="s">
        <v>612</v>
      </c>
      <c r="D318" s="319">
        <v>4.87</v>
      </c>
      <c r="E318" s="317"/>
      <c r="F318" s="317"/>
      <c r="G318" s="317" t="s">
        <v>892</v>
      </c>
      <c r="H318" s="320">
        <v>160</v>
      </c>
      <c r="I318" s="321">
        <v>103003</v>
      </c>
      <c r="J318" s="322">
        <v>4.87</v>
      </c>
      <c r="K318" s="320">
        <v>856</v>
      </c>
      <c r="L318" s="323">
        <v>1.8658892128279883</v>
      </c>
      <c r="M318" s="324">
        <v>269</v>
      </c>
      <c r="N318" s="322">
        <v>1310.03</v>
      </c>
      <c r="O318" s="325" t="s">
        <v>891</v>
      </c>
      <c r="P318" s="324">
        <v>0</v>
      </c>
      <c r="Q318" s="326">
        <v>0</v>
      </c>
      <c r="R318" s="327" t="s">
        <v>892</v>
      </c>
      <c r="S318" s="317" t="s">
        <v>1349</v>
      </c>
      <c r="T318" s="328">
        <v>1</v>
      </c>
      <c r="U318" s="329">
        <v>51</v>
      </c>
      <c r="V318" s="330">
        <v>19</v>
      </c>
      <c r="W318" s="331" t="s">
        <v>892</v>
      </c>
      <c r="X318" s="332" t="s">
        <v>892</v>
      </c>
      <c r="Y318" s="333">
        <v>0</v>
      </c>
      <c r="Z318" s="333">
        <v>10437</v>
      </c>
      <c r="AA318" s="332">
        <v>2023</v>
      </c>
      <c r="AB318" s="333">
        <v>600</v>
      </c>
      <c r="AC318" s="333">
        <v>1000</v>
      </c>
      <c r="AD318" s="334" t="s">
        <v>2095</v>
      </c>
      <c r="AE318" s="335">
        <v>45197</v>
      </c>
      <c r="AF318" s="324">
        <v>344</v>
      </c>
      <c r="AG318" s="327">
        <v>45201</v>
      </c>
      <c r="AH318" s="327" t="s">
        <v>892</v>
      </c>
      <c r="AI318" s="327">
        <v>45160</v>
      </c>
      <c r="AJ318" s="327" t="s">
        <v>892</v>
      </c>
      <c r="AK318" s="317"/>
    </row>
    <row r="319" spans="1:37" x14ac:dyDescent="0.3">
      <c r="A319" s="316">
        <v>57900</v>
      </c>
      <c r="B319" s="317" t="s">
        <v>1375</v>
      </c>
      <c r="C319" s="318" t="s">
        <v>288</v>
      </c>
      <c r="D319" s="319">
        <v>366.6</v>
      </c>
      <c r="E319" s="317"/>
      <c r="F319" s="317"/>
      <c r="G319" s="317" t="s">
        <v>892</v>
      </c>
      <c r="H319" s="320">
        <v>30</v>
      </c>
      <c r="I319" s="321">
        <v>103003</v>
      </c>
      <c r="J319" s="322">
        <v>366.6</v>
      </c>
      <c r="K319" s="320">
        <v>27</v>
      </c>
      <c r="L319" s="323">
        <v>12.875536480686694</v>
      </c>
      <c r="M319" s="324">
        <v>0</v>
      </c>
      <c r="N319" s="322">
        <v>0</v>
      </c>
      <c r="O319" s="325" t="s">
        <v>891</v>
      </c>
      <c r="P319" s="324">
        <v>0</v>
      </c>
      <c r="Q319" s="326">
        <v>0</v>
      </c>
      <c r="R319" s="327" t="s">
        <v>892</v>
      </c>
      <c r="S319" s="317" t="s">
        <v>1376</v>
      </c>
      <c r="T319" s="328">
        <v>1</v>
      </c>
      <c r="U319" s="329">
        <v>76</v>
      </c>
      <c r="V319" s="330">
        <v>8</v>
      </c>
      <c r="W319" s="331" t="s">
        <v>892</v>
      </c>
      <c r="X319" s="332" t="s">
        <v>892</v>
      </c>
      <c r="Y319" s="333">
        <v>0</v>
      </c>
      <c r="Z319" s="333" t="s">
        <v>892</v>
      </c>
      <c r="AA319" s="332" t="s">
        <v>892</v>
      </c>
      <c r="AB319" s="333">
        <v>0</v>
      </c>
      <c r="AC319" s="333"/>
      <c r="AD319" s="334" t="s">
        <v>892</v>
      </c>
      <c r="AE319" s="335" t="s">
        <v>892</v>
      </c>
      <c r="AF319" s="324">
        <v>10</v>
      </c>
      <c r="AG319" s="327">
        <v>45208</v>
      </c>
      <c r="AH319" s="327" t="s">
        <v>892</v>
      </c>
      <c r="AI319" s="327">
        <v>45181</v>
      </c>
      <c r="AJ319" s="327" t="s">
        <v>892</v>
      </c>
      <c r="AK319" s="317"/>
    </row>
    <row r="320" spans="1:37" x14ac:dyDescent="0.3">
      <c r="A320" s="316">
        <v>58436</v>
      </c>
      <c r="B320" s="317" t="s">
        <v>1377</v>
      </c>
      <c r="C320" s="318" t="s">
        <v>264</v>
      </c>
      <c r="D320" s="319">
        <v>32</v>
      </c>
      <c r="E320" s="317"/>
      <c r="F320" s="317"/>
      <c r="G320" s="317" t="s">
        <v>892</v>
      </c>
      <c r="H320" s="320">
        <v>427</v>
      </c>
      <c r="I320" s="321">
        <v>103003</v>
      </c>
      <c r="J320" s="322">
        <v>32</v>
      </c>
      <c r="K320" s="320">
        <v>15</v>
      </c>
      <c r="L320" s="323">
        <v>341.6</v>
      </c>
      <c r="M320" s="324">
        <v>0</v>
      </c>
      <c r="N320" s="322">
        <v>0</v>
      </c>
      <c r="O320" s="325" t="s">
        <v>891</v>
      </c>
      <c r="P320" s="324">
        <v>0</v>
      </c>
      <c r="Q320" s="326">
        <v>0</v>
      </c>
      <c r="R320" s="327" t="s">
        <v>892</v>
      </c>
      <c r="S320" s="317" t="s">
        <v>1378</v>
      </c>
      <c r="T320" s="328">
        <v>1</v>
      </c>
      <c r="U320" s="329">
        <v>69</v>
      </c>
      <c r="V320" s="330">
        <v>2</v>
      </c>
      <c r="W320" s="331" t="s">
        <v>892</v>
      </c>
      <c r="X320" s="332" t="s">
        <v>892</v>
      </c>
      <c r="Y320" s="333">
        <v>0</v>
      </c>
      <c r="Z320" s="333" t="s">
        <v>892</v>
      </c>
      <c r="AA320" s="332" t="s">
        <v>892</v>
      </c>
      <c r="AB320" s="333">
        <v>0</v>
      </c>
      <c r="AC320" s="333"/>
      <c r="AD320" s="334" t="s">
        <v>892</v>
      </c>
      <c r="AE320" s="335" t="s">
        <v>892</v>
      </c>
      <c r="AF320" s="324">
        <v>6</v>
      </c>
      <c r="AG320" s="327">
        <v>44586</v>
      </c>
      <c r="AH320" s="327" t="s">
        <v>892</v>
      </c>
      <c r="AI320" s="327">
        <v>44547</v>
      </c>
      <c r="AJ320" s="327" t="s">
        <v>892</v>
      </c>
      <c r="AK320" s="317"/>
    </row>
    <row r="321" spans="1:37" x14ac:dyDescent="0.3">
      <c r="A321" s="316">
        <v>58706</v>
      </c>
      <c r="B321" s="317" t="s">
        <v>1379</v>
      </c>
      <c r="C321" s="318" t="s">
        <v>264</v>
      </c>
      <c r="D321" s="319">
        <v>88.22</v>
      </c>
      <c r="E321" s="317"/>
      <c r="F321" s="317"/>
      <c r="G321" s="317" t="s">
        <v>892</v>
      </c>
      <c r="H321" s="320">
        <v>0</v>
      </c>
      <c r="I321" s="321">
        <v>103003</v>
      </c>
      <c r="J321" s="322">
        <v>88.22</v>
      </c>
      <c r="K321" s="320">
        <v>296</v>
      </c>
      <c r="L321" s="323">
        <v>0</v>
      </c>
      <c r="M321" s="324">
        <v>407.04</v>
      </c>
      <c r="N321" s="322">
        <v>35909.068800000001</v>
      </c>
      <c r="O321" s="325" t="s">
        <v>891</v>
      </c>
      <c r="P321" s="324">
        <v>0</v>
      </c>
      <c r="Q321" s="326">
        <v>0</v>
      </c>
      <c r="R321" s="327" t="s">
        <v>892</v>
      </c>
      <c r="S321" s="317" t="s">
        <v>1380</v>
      </c>
      <c r="T321" s="328">
        <v>1</v>
      </c>
      <c r="U321" s="329">
        <v>74</v>
      </c>
      <c r="V321" s="330">
        <v>3</v>
      </c>
      <c r="W321" s="331" t="s">
        <v>892</v>
      </c>
      <c r="X321" s="332" t="s">
        <v>892</v>
      </c>
      <c r="Y321" s="333">
        <v>0</v>
      </c>
      <c r="Z321" s="333" t="s">
        <v>892</v>
      </c>
      <c r="AA321" s="332" t="s">
        <v>892</v>
      </c>
      <c r="AB321" s="333">
        <v>0</v>
      </c>
      <c r="AC321" s="333"/>
      <c r="AD321" s="334" t="s">
        <v>892</v>
      </c>
      <c r="AE321" s="335" t="s">
        <v>892</v>
      </c>
      <c r="AF321" s="324">
        <v>136</v>
      </c>
      <c r="AG321" s="327">
        <v>44974</v>
      </c>
      <c r="AH321" s="327" t="s">
        <v>892</v>
      </c>
      <c r="AI321" s="327">
        <v>45210</v>
      </c>
      <c r="AJ321" s="327" t="s">
        <v>892</v>
      </c>
      <c r="AK321" s="317"/>
    </row>
    <row r="322" spans="1:37" x14ac:dyDescent="0.3">
      <c r="A322" s="316">
        <v>59018</v>
      </c>
      <c r="B322" s="317" t="s">
        <v>1381</v>
      </c>
      <c r="C322" s="318" t="s">
        <v>346</v>
      </c>
      <c r="D322" s="319">
        <v>146.83000000000001</v>
      </c>
      <c r="E322" s="317"/>
      <c r="F322" s="317"/>
      <c r="G322" s="317" t="s">
        <v>892</v>
      </c>
      <c r="H322" s="320">
        <v>732</v>
      </c>
      <c r="I322" s="321">
        <v>103003</v>
      </c>
      <c r="J322" s="322">
        <v>146.83000000000001</v>
      </c>
      <c r="K322" s="320">
        <v>166</v>
      </c>
      <c r="L322" s="323">
        <v>52.285714285714285</v>
      </c>
      <c r="M322" s="324">
        <v>0</v>
      </c>
      <c r="N322" s="322">
        <v>0</v>
      </c>
      <c r="O322" s="325" t="s">
        <v>891</v>
      </c>
      <c r="P322" s="324">
        <v>0</v>
      </c>
      <c r="Q322" s="326">
        <v>0</v>
      </c>
      <c r="R322" s="327" t="s">
        <v>892</v>
      </c>
      <c r="S322" s="317" t="s">
        <v>1300</v>
      </c>
      <c r="T322" s="328">
        <v>1</v>
      </c>
      <c r="U322" s="329">
        <v>69</v>
      </c>
      <c r="V322" s="330">
        <v>3</v>
      </c>
      <c r="W322" s="331" t="s">
        <v>892</v>
      </c>
      <c r="X322" s="332" t="s">
        <v>892</v>
      </c>
      <c r="Y322" s="333">
        <v>0</v>
      </c>
      <c r="Z322" s="333" t="s">
        <v>892</v>
      </c>
      <c r="AA322" s="332" t="s">
        <v>892</v>
      </c>
      <c r="AB322" s="333">
        <v>0</v>
      </c>
      <c r="AC322" s="333"/>
      <c r="AD322" s="334" t="s">
        <v>892</v>
      </c>
      <c r="AE322" s="335" t="s">
        <v>892</v>
      </c>
      <c r="AF322" s="324">
        <v>56</v>
      </c>
      <c r="AG322" s="327">
        <v>44579</v>
      </c>
      <c r="AH322" s="327" t="s">
        <v>892</v>
      </c>
      <c r="AI322" s="327">
        <v>44781</v>
      </c>
      <c r="AJ322" s="327" t="s">
        <v>892</v>
      </c>
      <c r="AK322" s="317"/>
    </row>
    <row r="323" spans="1:37" x14ac:dyDescent="0.3">
      <c r="A323" s="316">
        <v>59069</v>
      </c>
      <c r="B323" s="317" t="s">
        <v>1382</v>
      </c>
      <c r="C323" s="318" t="s">
        <v>264</v>
      </c>
      <c r="D323" s="319">
        <v>6.49</v>
      </c>
      <c r="E323" s="317"/>
      <c r="F323" s="317"/>
      <c r="G323" s="317" t="s">
        <v>892</v>
      </c>
      <c r="H323" s="320">
        <v>117</v>
      </c>
      <c r="I323" s="321">
        <v>103003</v>
      </c>
      <c r="J323" s="322">
        <v>6.49</v>
      </c>
      <c r="K323" s="320">
        <v>48</v>
      </c>
      <c r="L323" s="323">
        <v>29.25</v>
      </c>
      <c r="M323" s="324">
        <v>0</v>
      </c>
      <c r="N323" s="322">
        <v>0</v>
      </c>
      <c r="O323" s="325" t="s">
        <v>891</v>
      </c>
      <c r="P323" s="324">
        <v>0</v>
      </c>
      <c r="Q323" s="326">
        <v>0</v>
      </c>
      <c r="R323" s="327" t="s">
        <v>892</v>
      </c>
      <c r="S323" s="317" t="s">
        <v>1008</v>
      </c>
      <c r="T323" s="328">
        <v>1</v>
      </c>
      <c r="U323" s="329">
        <v>61</v>
      </c>
      <c r="V323" s="330">
        <v>8</v>
      </c>
      <c r="W323" s="331" t="s">
        <v>892</v>
      </c>
      <c r="X323" s="332" t="s">
        <v>892</v>
      </c>
      <c r="Y323" s="333">
        <v>0</v>
      </c>
      <c r="Z323" s="333" t="s">
        <v>892</v>
      </c>
      <c r="AA323" s="332" t="s">
        <v>892</v>
      </c>
      <c r="AB323" s="333">
        <v>0</v>
      </c>
      <c r="AC323" s="333"/>
      <c r="AD323" s="334" t="s">
        <v>892</v>
      </c>
      <c r="AE323" s="335" t="s">
        <v>892</v>
      </c>
      <c r="AF323" s="324">
        <v>16</v>
      </c>
      <c r="AG323" s="327">
        <v>44560</v>
      </c>
      <c r="AH323" s="327" t="s">
        <v>892</v>
      </c>
      <c r="AI323" s="327">
        <v>44522</v>
      </c>
      <c r="AJ323" s="327" t="s">
        <v>892</v>
      </c>
      <c r="AK323" s="317"/>
    </row>
    <row r="324" spans="1:37" x14ac:dyDescent="0.3">
      <c r="A324" s="316">
        <v>59074</v>
      </c>
      <c r="B324" s="317" t="s">
        <v>1383</v>
      </c>
      <c r="C324" s="318" t="s">
        <v>1384</v>
      </c>
      <c r="D324" s="319">
        <v>2.4900000000000002</v>
      </c>
      <c r="E324" s="317"/>
      <c r="F324" s="317"/>
      <c r="G324" s="317" t="s">
        <v>892</v>
      </c>
      <c r="H324" s="320">
        <v>0</v>
      </c>
      <c r="I324" s="321">
        <v>103003</v>
      </c>
      <c r="J324" s="322">
        <v>2.4900000000000002</v>
      </c>
      <c r="K324" s="320">
        <v>1299</v>
      </c>
      <c r="L324" s="323">
        <v>0</v>
      </c>
      <c r="M324" s="324">
        <v>448.04</v>
      </c>
      <c r="N324" s="322">
        <v>1115.6196</v>
      </c>
      <c r="O324" s="325" t="s">
        <v>891</v>
      </c>
      <c r="P324" s="324">
        <v>0</v>
      </c>
      <c r="Q324" s="326">
        <v>0</v>
      </c>
      <c r="R324" s="327" t="s">
        <v>892</v>
      </c>
      <c r="S324" s="317" t="s">
        <v>983</v>
      </c>
      <c r="T324" s="328">
        <v>1</v>
      </c>
      <c r="U324" s="329">
        <v>45</v>
      </c>
      <c r="V324" s="330">
        <v>11</v>
      </c>
      <c r="W324" s="331">
        <v>6978</v>
      </c>
      <c r="X324" s="332">
        <v>2023</v>
      </c>
      <c r="Y324" s="333">
        <v>1000</v>
      </c>
      <c r="Z324" s="333" t="s">
        <v>892</v>
      </c>
      <c r="AA324" s="332" t="s">
        <v>892</v>
      </c>
      <c r="AB324" s="333">
        <v>0</v>
      </c>
      <c r="AC324" s="333"/>
      <c r="AD324" s="334" t="s">
        <v>892</v>
      </c>
      <c r="AE324" s="335" t="s">
        <v>892</v>
      </c>
      <c r="AF324" s="324">
        <v>482</v>
      </c>
      <c r="AG324" s="327">
        <v>43635</v>
      </c>
      <c r="AH324" s="327" t="s">
        <v>892</v>
      </c>
      <c r="AI324" s="327">
        <v>45107</v>
      </c>
      <c r="AJ324" s="327" t="s">
        <v>892</v>
      </c>
      <c r="AK324" s="317"/>
    </row>
    <row r="325" spans="1:37" x14ac:dyDescent="0.3">
      <c r="A325" s="316">
        <v>59097</v>
      </c>
      <c r="B325" s="317" t="s">
        <v>1385</v>
      </c>
      <c r="C325" s="318" t="s">
        <v>346</v>
      </c>
      <c r="D325" s="319">
        <v>139</v>
      </c>
      <c r="E325" s="317"/>
      <c r="F325" s="317"/>
      <c r="G325" s="317" t="s">
        <v>892</v>
      </c>
      <c r="H325" s="320">
        <v>0</v>
      </c>
      <c r="I325" s="321">
        <v>103003</v>
      </c>
      <c r="J325" s="322">
        <v>139</v>
      </c>
      <c r="K325" s="320">
        <v>61</v>
      </c>
      <c r="L325" s="323">
        <v>0</v>
      </c>
      <c r="M325" s="324">
        <v>0</v>
      </c>
      <c r="N325" s="322">
        <v>0</v>
      </c>
      <c r="O325" s="325" t="s">
        <v>891</v>
      </c>
      <c r="P325" s="324">
        <v>0</v>
      </c>
      <c r="Q325" s="326">
        <v>0</v>
      </c>
      <c r="R325" s="327" t="s">
        <v>892</v>
      </c>
      <c r="S325" s="317" t="s">
        <v>1008</v>
      </c>
      <c r="T325" s="328">
        <v>1</v>
      </c>
      <c r="U325" s="329">
        <v>61</v>
      </c>
      <c r="V325" s="330">
        <v>8</v>
      </c>
      <c r="W325" s="331" t="s">
        <v>892</v>
      </c>
      <c r="X325" s="332" t="s">
        <v>892</v>
      </c>
      <c r="Y325" s="333">
        <v>0</v>
      </c>
      <c r="Z325" s="333">
        <v>9656</v>
      </c>
      <c r="AA325" s="332">
        <v>2023</v>
      </c>
      <c r="AB325" s="333">
        <v>100</v>
      </c>
      <c r="AC325" s="333">
        <v>100</v>
      </c>
      <c r="AD325" s="334" t="s">
        <v>2087</v>
      </c>
      <c r="AE325" s="335">
        <v>45162</v>
      </c>
      <c r="AF325" s="324">
        <v>22</v>
      </c>
      <c r="AG325" s="327">
        <v>44950</v>
      </c>
      <c r="AH325" s="327" t="s">
        <v>892</v>
      </c>
      <c r="AI325" s="327">
        <v>45145</v>
      </c>
      <c r="AJ325" s="327" t="s">
        <v>892</v>
      </c>
      <c r="AK325" s="317"/>
    </row>
    <row r="326" spans="1:37" x14ac:dyDescent="0.3">
      <c r="A326" s="316">
        <v>59400</v>
      </c>
      <c r="B326" s="317" t="s">
        <v>1386</v>
      </c>
      <c r="C326" s="318" t="s">
        <v>264</v>
      </c>
      <c r="D326" s="319">
        <v>1.7</v>
      </c>
      <c r="E326" s="317"/>
      <c r="F326" s="317"/>
      <c r="G326" s="317" t="s">
        <v>892</v>
      </c>
      <c r="H326" s="320">
        <v>138</v>
      </c>
      <c r="I326" s="321">
        <v>103003</v>
      </c>
      <c r="J326" s="322">
        <v>1.7</v>
      </c>
      <c r="K326" s="320">
        <v>60</v>
      </c>
      <c r="L326" s="323">
        <v>27.6</v>
      </c>
      <c r="M326" s="324">
        <v>0</v>
      </c>
      <c r="N326" s="322">
        <v>0</v>
      </c>
      <c r="O326" s="325" t="s">
        <v>891</v>
      </c>
      <c r="P326" s="324">
        <v>0</v>
      </c>
      <c r="Q326" s="326">
        <v>0</v>
      </c>
      <c r="R326" s="327" t="s">
        <v>892</v>
      </c>
      <c r="S326" s="317" t="s">
        <v>1008</v>
      </c>
      <c r="T326" s="328">
        <v>1</v>
      </c>
      <c r="U326" s="329">
        <v>61</v>
      </c>
      <c r="V326" s="330">
        <v>8</v>
      </c>
      <c r="W326" s="331" t="s">
        <v>892</v>
      </c>
      <c r="X326" s="332" t="s">
        <v>892</v>
      </c>
      <c r="Y326" s="333">
        <v>0</v>
      </c>
      <c r="Z326" s="333" t="s">
        <v>892</v>
      </c>
      <c r="AA326" s="332" t="s">
        <v>892</v>
      </c>
      <c r="AB326" s="333">
        <v>0</v>
      </c>
      <c r="AC326" s="333"/>
      <c r="AD326" s="334" t="s">
        <v>892</v>
      </c>
      <c r="AE326" s="335" t="s">
        <v>892</v>
      </c>
      <c r="AF326" s="324">
        <v>20</v>
      </c>
      <c r="AG326" s="327">
        <v>44833</v>
      </c>
      <c r="AH326" s="327" t="s">
        <v>892</v>
      </c>
      <c r="AI326" s="327">
        <v>44813</v>
      </c>
      <c r="AJ326" s="327" t="s">
        <v>892</v>
      </c>
      <c r="AK326" s="317"/>
    </row>
    <row r="327" spans="1:37" x14ac:dyDescent="0.3">
      <c r="A327" s="316">
        <v>59882</v>
      </c>
      <c r="B327" s="317" t="s">
        <v>1387</v>
      </c>
      <c r="C327" s="318" t="s">
        <v>346</v>
      </c>
      <c r="D327" s="319">
        <v>47</v>
      </c>
      <c r="E327" s="317"/>
      <c r="F327" s="317"/>
      <c r="G327" s="317" t="s">
        <v>892</v>
      </c>
      <c r="H327" s="320">
        <v>1986</v>
      </c>
      <c r="I327" s="321">
        <v>103003</v>
      </c>
      <c r="J327" s="322">
        <v>46.943440000000002</v>
      </c>
      <c r="K327" s="320">
        <v>669</v>
      </c>
      <c r="L327" s="323">
        <v>29.422222222222221</v>
      </c>
      <c r="M327" s="324">
        <v>0</v>
      </c>
      <c r="N327" s="322">
        <v>0</v>
      </c>
      <c r="O327" s="325" t="s">
        <v>891</v>
      </c>
      <c r="P327" s="324">
        <v>0</v>
      </c>
      <c r="Q327" s="326">
        <v>0</v>
      </c>
      <c r="R327" s="327" t="s">
        <v>892</v>
      </c>
      <c r="S327" s="317" t="s">
        <v>1388</v>
      </c>
      <c r="T327" s="328">
        <v>1</v>
      </c>
      <c r="U327" s="329">
        <v>69</v>
      </c>
      <c r="V327" s="330">
        <v>8</v>
      </c>
      <c r="W327" s="331" t="s">
        <v>892</v>
      </c>
      <c r="X327" s="332" t="s">
        <v>892</v>
      </c>
      <c r="Y327" s="333">
        <v>0</v>
      </c>
      <c r="Z327" s="333" t="s">
        <v>892</v>
      </c>
      <c r="AA327" s="332" t="s">
        <v>892</v>
      </c>
      <c r="AB327" s="333">
        <v>0</v>
      </c>
      <c r="AC327" s="333"/>
      <c r="AD327" s="334" t="s">
        <v>892</v>
      </c>
      <c r="AE327" s="335" t="s">
        <v>892</v>
      </c>
      <c r="AF327" s="324">
        <v>270</v>
      </c>
      <c r="AG327" s="327">
        <v>45181</v>
      </c>
      <c r="AH327" s="327" t="s">
        <v>892</v>
      </c>
      <c r="AI327" s="327">
        <v>45141</v>
      </c>
      <c r="AJ327" s="327" t="s">
        <v>892</v>
      </c>
      <c r="AK327" s="317"/>
    </row>
    <row r="328" spans="1:37" x14ac:dyDescent="0.3">
      <c r="A328" s="316">
        <v>59942</v>
      </c>
      <c r="B328" s="317" t="s">
        <v>1389</v>
      </c>
      <c r="C328" s="318" t="s">
        <v>346</v>
      </c>
      <c r="D328" s="319">
        <v>31.4</v>
      </c>
      <c r="E328" s="317"/>
      <c r="F328" s="317"/>
      <c r="G328" s="317" t="s">
        <v>892</v>
      </c>
      <c r="H328" s="320">
        <v>508</v>
      </c>
      <c r="I328" s="321">
        <v>103003</v>
      </c>
      <c r="J328" s="322">
        <v>31.4</v>
      </c>
      <c r="K328" s="320">
        <v>116</v>
      </c>
      <c r="L328" s="323">
        <v>48.015122873345931</v>
      </c>
      <c r="M328" s="324">
        <v>0</v>
      </c>
      <c r="N328" s="322">
        <v>0</v>
      </c>
      <c r="O328" s="325" t="s">
        <v>891</v>
      </c>
      <c r="P328" s="324">
        <v>0</v>
      </c>
      <c r="Q328" s="326">
        <v>0</v>
      </c>
      <c r="R328" s="327" t="s">
        <v>892</v>
      </c>
      <c r="S328" s="317" t="s">
        <v>1388</v>
      </c>
      <c r="T328" s="328">
        <v>1</v>
      </c>
      <c r="U328" s="329">
        <v>69</v>
      </c>
      <c r="V328" s="330">
        <v>8</v>
      </c>
      <c r="W328" s="331" t="s">
        <v>892</v>
      </c>
      <c r="X328" s="332" t="s">
        <v>892</v>
      </c>
      <c r="Y328" s="333">
        <v>0</v>
      </c>
      <c r="Z328" s="333" t="s">
        <v>892</v>
      </c>
      <c r="AA328" s="332" t="s">
        <v>892</v>
      </c>
      <c r="AB328" s="333">
        <v>0</v>
      </c>
      <c r="AC328" s="333"/>
      <c r="AD328" s="334" t="s">
        <v>892</v>
      </c>
      <c r="AE328" s="335" t="s">
        <v>892</v>
      </c>
      <c r="AF328" s="324">
        <v>42</v>
      </c>
      <c r="AG328" s="327">
        <v>44551</v>
      </c>
      <c r="AH328" s="327" t="s">
        <v>892</v>
      </c>
      <c r="AI328" s="327">
        <v>45141</v>
      </c>
      <c r="AJ328" s="327" t="s">
        <v>892</v>
      </c>
      <c r="AK328" s="317"/>
    </row>
    <row r="329" spans="1:37" x14ac:dyDescent="0.3">
      <c r="A329" s="316">
        <v>60116</v>
      </c>
      <c r="B329" s="317" t="s">
        <v>1390</v>
      </c>
      <c r="C329" s="318" t="s">
        <v>264</v>
      </c>
      <c r="D329" s="319">
        <v>7.2</v>
      </c>
      <c r="E329" s="317"/>
      <c r="F329" s="317"/>
      <c r="G329" s="317" t="s">
        <v>892</v>
      </c>
      <c r="H329" s="320">
        <v>141</v>
      </c>
      <c r="I329" s="321">
        <v>103003</v>
      </c>
      <c r="J329" s="322">
        <v>7.2</v>
      </c>
      <c r="K329" s="320">
        <v>68</v>
      </c>
      <c r="L329" s="323">
        <v>18.8</v>
      </c>
      <c r="M329" s="324">
        <v>0</v>
      </c>
      <c r="N329" s="322">
        <v>0</v>
      </c>
      <c r="O329" s="325" t="s">
        <v>891</v>
      </c>
      <c r="P329" s="324">
        <v>0</v>
      </c>
      <c r="Q329" s="326">
        <v>0</v>
      </c>
      <c r="R329" s="327" t="s">
        <v>892</v>
      </c>
      <c r="S329" s="317" t="s">
        <v>1391</v>
      </c>
      <c r="T329" s="328">
        <v>1</v>
      </c>
      <c r="U329" s="329">
        <v>61</v>
      </c>
      <c r="V329" s="330">
        <v>3</v>
      </c>
      <c r="W329" s="331" t="s">
        <v>892</v>
      </c>
      <c r="X329" s="332" t="s">
        <v>892</v>
      </c>
      <c r="Y329" s="333">
        <v>0</v>
      </c>
      <c r="Z329" s="333" t="s">
        <v>892</v>
      </c>
      <c r="AA329" s="332" t="s">
        <v>892</v>
      </c>
      <c r="AB329" s="333">
        <v>0</v>
      </c>
      <c r="AC329" s="333"/>
      <c r="AD329" s="334" t="s">
        <v>892</v>
      </c>
      <c r="AE329" s="335" t="s">
        <v>892</v>
      </c>
      <c r="AF329" s="324">
        <v>30</v>
      </c>
      <c r="AG329" s="327">
        <v>45169</v>
      </c>
      <c r="AH329" s="327" t="s">
        <v>892</v>
      </c>
      <c r="AI329" s="327">
        <v>45145</v>
      </c>
      <c r="AJ329" s="327" t="s">
        <v>892</v>
      </c>
      <c r="AK329" s="317"/>
    </row>
    <row r="330" spans="1:37" x14ac:dyDescent="0.3">
      <c r="A330" s="316">
        <v>60517</v>
      </c>
      <c r="B330" s="317" t="s">
        <v>1392</v>
      </c>
      <c r="C330" s="318" t="s">
        <v>346</v>
      </c>
      <c r="D330" s="319">
        <v>75.56</v>
      </c>
      <c r="E330" s="317"/>
      <c r="F330" s="317"/>
      <c r="G330" s="317" t="s">
        <v>892</v>
      </c>
      <c r="H330" s="320">
        <v>1781</v>
      </c>
      <c r="I330" s="321">
        <v>103003</v>
      </c>
      <c r="J330" s="322">
        <v>75.56</v>
      </c>
      <c r="K330" s="320">
        <v>12</v>
      </c>
      <c r="L330" s="323">
        <v>98.018712162905885</v>
      </c>
      <c r="M330" s="324">
        <v>0</v>
      </c>
      <c r="N330" s="322">
        <v>0</v>
      </c>
      <c r="O330" s="325" t="s">
        <v>891</v>
      </c>
      <c r="P330" s="324">
        <v>0</v>
      </c>
      <c r="Q330" s="326">
        <v>0</v>
      </c>
      <c r="R330" s="327" t="s">
        <v>892</v>
      </c>
      <c r="S330" s="317" t="s">
        <v>1266</v>
      </c>
      <c r="T330" s="328">
        <v>1</v>
      </c>
      <c r="U330" s="329">
        <v>51</v>
      </c>
      <c r="V330" s="330">
        <v>13</v>
      </c>
      <c r="W330" s="331" t="s">
        <v>892</v>
      </c>
      <c r="X330" s="332" t="s">
        <v>892</v>
      </c>
      <c r="Y330" s="333">
        <v>0</v>
      </c>
      <c r="Z330" s="333" t="s">
        <v>892</v>
      </c>
      <c r="AA330" s="332" t="s">
        <v>892</v>
      </c>
      <c r="AB330" s="333">
        <v>0</v>
      </c>
      <c r="AC330" s="333"/>
      <c r="AD330" s="334" t="s">
        <v>892</v>
      </c>
      <c r="AE330" s="335" t="s">
        <v>892</v>
      </c>
      <c r="AF330" s="324">
        <v>72</v>
      </c>
      <c r="AG330" s="327">
        <v>44505</v>
      </c>
      <c r="AH330" s="327" t="s">
        <v>892</v>
      </c>
      <c r="AI330" s="327">
        <v>44882</v>
      </c>
      <c r="AJ330" s="327" t="s">
        <v>892</v>
      </c>
      <c r="AK330" s="317"/>
    </row>
    <row r="331" spans="1:37" x14ac:dyDescent="0.3">
      <c r="A331" s="316">
        <v>60830</v>
      </c>
      <c r="B331" s="317" t="s">
        <v>1393</v>
      </c>
      <c r="C331" s="318" t="s">
        <v>264</v>
      </c>
      <c r="D331" s="319">
        <v>0.98</v>
      </c>
      <c r="E331" s="317"/>
      <c r="F331" s="317"/>
      <c r="G331" s="317" t="s">
        <v>892</v>
      </c>
      <c r="H331" s="320">
        <v>78</v>
      </c>
      <c r="I331" s="321">
        <v>103003</v>
      </c>
      <c r="J331" s="322">
        <v>0.98</v>
      </c>
      <c r="K331" s="320"/>
      <c r="L331" s="323">
        <v>0</v>
      </c>
      <c r="M331" s="324">
        <v>0</v>
      </c>
      <c r="N331" s="322">
        <v>0</v>
      </c>
      <c r="O331" s="325" t="s">
        <v>891</v>
      </c>
      <c r="P331" s="324">
        <v>0</v>
      </c>
      <c r="Q331" s="326">
        <v>0</v>
      </c>
      <c r="R331" s="327" t="s">
        <v>892</v>
      </c>
      <c r="S331" s="317" t="s">
        <v>1008</v>
      </c>
      <c r="T331" s="328">
        <v>1</v>
      </c>
      <c r="U331" s="329">
        <v>61</v>
      </c>
      <c r="V331" s="330">
        <v>8</v>
      </c>
      <c r="W331" s="331" t="s">
        <v>892</v>
      </c>
      <c r="X331" s="332" t="s">
        <v>892</v>
      </c>
      <c r="Y331" s="333">
        <v>0</v>
      </c>
      <c r="Z331" s="333" t="s">
        <v>892</v>
      </c>
      <c r="AA331" s="332" t="s">
        <v>892</v>
      </c>
      <c r="AB331" s="333">
        <v>0</v>
      </c>
      <c r="AC331" s="333"/>
      <c r="AD331" s="334" t="s">
        <v>892</v>
      </c>
      <c r="AE331" s="335" t="s">
        <v>892</v>
      </c>
      <c r="AF331" s="324">
        <v>0</v>
      </c>
      <c r="AG331" s="327">
        <v>44078</v>
      </c>
      <c r="AH331" s="327" t="s">
        <v>892</v>
      </c>
      <c r="AI331" s="327">
        <v>44029</v>
      </c>
      <c r="AJ331" s="327" t="s">
        <v>892</v>
      </c>
      <c r="AK331" s="317"/>
    </row>
    <row r="332" spans="1:37" x14ac:dyDescent="0.3">
      <c r="A332" s="316">
        <v>60889</v>
      </c>
      <c r="B332" s="317" t="s">
        <v>1394</v>
      </c>
      <c r="C332" s="318" t="s">
        <v>346</v>
      </c>
      <c r="D332" s="319">
        <v>34.659999999999997</v>
      </c>
      <c r="E332" s="317"/>
      <c r="F332" s="317"/>
      <c r="G332" s="317" t="s">
        <v>892</v>
      </c>
      <c r="H332" s="320">
        <v>408</v>
      </c>
      <c r="I332" s="321">
        <v>103003</v>
      </c>
      <c r="J332" s="322">
        <v>34.659999999999997</v>
      </c>
      <c r="K332" s="320">
        <v>1224</v>
      </c>
      <c r="L332" s="323">
        <v>2.5172754195459031</v>
      </c>
      <c r="M332" s="324">
        <v>1236.96</v>
      </c>
      <c r="N332" s="322">
        <v>42873.033600000002</v>
      </c>
      <c r="O332" s="325" t="s">
        <v>891</v>
      </c>
      <c r="P332" s="324">
        <v>0</v>
      </c>
      <c r="Q332" s="326">
        <v>0</v>
      </c>
      <c r="R332" s="327" t="s">
        <v>892</v>
      </c>
      <c r="S332" s="317" t="s">
        <v>1032</v>
      </c>
      <c r="T332" s="328">
        <v>1</v>
      </c>
      <c r="U332" s="329">
        <v>55</v>
      </c>
      <c r="V332" s="330">
        <v>32</v>
      </c>
      <c r="W332" s="331">
        <v>2956</v>
      </c>
      <c r="X332" s="332">
        <v>2023</v>
      </c>
      <c r="Y332" s="333">
        <v>300</v>
      </c>
      <c r="Z332" s="333" t="s">
        <v>892</v>
      </c>
      <c r="AA332" s="332" t="s">
        <v>892</v>
      </c>
      <c r="AB332" s="333">
        <v>0</v>
      </c>
      <c r="AC332" s="333"/>
      <c r="AD332" s="334" t="s">
        <v>892</v>
      </c>
      <c r="AE332" s="335" t="s">
        <v>892</v>
      </c>
      <c r="AF332" s="324">
        <v>648</v>
      </c>
      <c r="AG332" s="327">
        <v>44874</v>
      </c>
      <c r="AH332" s="327" t="s">
        <v>892</v>
      </c>
      <c r="AI332" s="327">
        <v>44845</v>
      </c>
      <c r="AJ332" s="327" t="s">
        <v>892</v>
      </c>
      <c r="AK332" s="317"/>
    </row>
    <row r="333" spans="1:37" x14ac:dyDescent="0.3">
      <c r="A333" s="316">
        <v>60973</v>
      </c>
      <c r="B333" s="317" t="s">
        <v>1395</v>
      </c>
      <c r="C333" s="318" t="s">
        <v>264</v>
      </c>
      <c r="D333" s="319">
        <v>9.0299999999999994</v>
      </c>
      <c r="E333" s="317"/>
      <c r="F333" s="317"/>
      <c r="G333" s="317" t="s">
        <v>892</v>
      </c>
      <c r="H333" s="320">
        <v>50</v>
      </c>
      <c r="I333" s="321">
        <v>103003</v>
      </c>
      <c r="J333" s="322">
        <v>9.0299999999999994</v>
      </c>
      <c r="K333" s="320">
        <v>63</v>
      </c>
      <c r="L333" s="323">
        <v>9.5238095238095237</v>
      </c>
      <c r="M333" s="324">
        <v>13</v>
      </c>
      <c r="N333" s="322">
        <v>117.39</v>
      </c>
      <c r="O333" s="325" t="s">
        <v>891</v>
      </c>
      <c r="P333" s="324">
        <v>0</v>
      </c>
      <c r="Q333" s="326">
        <v>0</v>
      </c>
      <c r="R333" s="327" t="s">
        <v>892</v>
      </c>
      <c r="S333" s="317" t="s">
        <v>1244</v>
      </c>
      <c r="T333" s="328">
        <v>1</v>
      </c>
      <c r="U333" s="329">
        <v>83</v>
      </c>
      <c r="V333" s="330">
        <v>3</v>
      </c>
      <c r="W333" s="331" t="s">
        <v>892</v>
      </c>
      <c r="X333" s="332" t="s">
        <v>892</v>
      </c>
      <c r="Y333" s="333">
        <v>0</v>
      </c>
      <c r="Z333" s="333" t="s">
        <v>892</v>
      </c>
      <c r="AA333" s="332" t="s">
        <v>892</v>
      </c>
      <c r="AB333" s="333">
        <v>0</v>
      </c>
      <c r="AC333" s="333"/>
      <c r="AD333" s="334" t="s">
        <v>892</v>
      </c>
      <c r="AE333" s="335" t="s">
        <v>892</v>
      </c>
      <c r="AF333" s="324">
        <v>22</v>
      </c>
      <c r="AG333" s="327">
        <v>45203</v>
      </c>
      <c r="AH333" s="327" t="s">
        <v>892</v>
      </c>
      <c r="AI333" s="327">
        <v>45189</v>
      </c>
      <c r="AJ333" s="327" t="s">
        <v>892</v>
      </c>
      <c r="AK333" s="317"/>
    </row>
    <row r="334" spans="1:37" x14ac:dyDescent="0.3">
      <c r="A334" s="316">
        <v>61046</v>
      </c>
      <c r="B334" s="317" t="s">
        <v>1396</v>
      </c>
      <c r="C334" s="318" t="s">
        <v>346</v>
      </c>
      <c r="D334" s="319">
        <v>144</v>
      </c>
      <c r="E334" s="317"/>
      <c r="F334" s="317"/>
      <c r="G334" s="317" t="s">
        <v>892</v>
      </c>
      <c r="H334" s="320">
        <v>496</v>
      </c>
      <c r="I334" s="321">
        <v>103003</v>
      </c>
      <c r="J334" s="322">
        <v>144</v>
      </c>
      <c r="K334" s="320">
        <v>13</v>
      </c>
      <c r="L334" s="323">
        <v>459.25925925925924</v>
      </c>
      <c r="M334" s="324">
        <v>0</v>
      </c>
      <c r="N334" s="322">
        <v>0</v>
      </c>
      <c r="O334" s="325" t="s">
        <v>891</v>
      </c>
      <c r="P334" s="324">
        <v>0</v>
      </c>
      <c r="Q334" s="326">
        <v>0</v>
      </c>
      <c r="R334" s="327" t="s">
        <v>892</v>
      </c>
      <c r="S334" s="317" t="s">
        <v>1300</v>
      </c>
      <c r="T334" s="328">
        <v>1</v>
      </c>
      <c r="U334" s="329">
        <v>69</v>
      </c>
      <c r="V334" s="330">
        <v>3</v>
      </c>
      <c r="W334" s="331" t="s">
        <v>892</v>
      </c>
      <c r="X334" s="332" t="s">
        <v>892</v>
      </c>
      <c r="Y334" s="333">
        <v>0</v>
      </c>
      <c r="Z334" s="333" t="s">
        <v>892</v>
      </c>
      <c r="AA334" s="332" t="s">
        <v>892</v>
      </c>
      <c r="AB334" s="333">
        <v>0</v>
      </c>
      <c r="AC334" s="333"/>
      <c r="AD334" s="334" t="s">
        <v>892</v>
      </c>
      <c r="AE334" s="335" t="s">
        <v>892</v>
      </c>
      <c r="AF334" s="324">
        <v>4</v>
      </c>
      <c r="AG334" s="327">
        <v>44510</v>
      </c>
      <c r="AH334" s="327" t="s">
        <v>892</v>
      </c>
      <c r="AI334" s="327">
        <v>44483</v>
      </c>
      <c r="AJ334" s="327" t="s">
        <v>892</v>
      </c>
      <c r="AK334" s="317"/>
    </row>
    <row r="335" spans="1:37" x14ac:dyDescent="0.3">
      <c r="A335" s="316">
        <v>61200</v>
      </c>
      <c r="B335" s="317" t="s">
        <v>1397</v>
      </c>
      <c r="C335" s="318" t="s">
        <v>264</v>
      </c>
      <c r="D335" s="319">
        <v>4.5</v>
      </c>
      <c r="E335" s="317"/>
      <c r="F335" s="317"/>
      <c r="G335" s="317" t="s">
        <v>892</v>
      </c>
      <c r="H335" s="320">
        <v>69</v>
      </c>
      <c r="I335" s="321">
        <v>103003</v>
      </c>
      <c r="J335" s="322">
        <v>4.5</v>
      </c>
      <c r="K335" s="320">
        <v>55</v>
      </c>
      <c r="L335" s="323">
        <v>16.546762589928058</v>
      </c>
      <c r="M335" s="324">
        <v>0</v>
      </c>
      <c r="N335" s="322">
        <v>0</v>
      </c>
      <c r="O335" s="325" t="s">
        <v>891</v>
      </c>
      <c r="P335" s="324">
        <v>0</v>
      </c>
      <c r="Q335" s="326">
        <v>0</v>
      </c>
      <c r="R335" s="327" t="s">
        <v>892</v>
      </c>
      <c r="S335" s="317" t="s">
        <v>1008</v>
      </c>
      <c r="T335" s="328">
        <v>1</v>
      </c>
      <c r="U335" s="329">
        <v>61</v>
      </c>
      <c r="V335" s="330">
        <v>8</v>
      </c>
      <c r="W335" s="331" t="s">
        <v>892</v>
      </c>
      <c r="X335" s="332" t="s">
        <v>892</v>
      </c>
      <c r="Y335" s="333">
        <v>0</v>
      </c>
      <c r="Z335" s="333" t="s">
        <v>892</v>
      </c>
      <c r="AA335" s="332" t="s">
        <v>892</v>
      </c>
      <c r="AB335" s="333">
        <v>0</v>
      </c>
      <c r="AC335" s="333"/>
      <c r="AD335" s="334" t="s">
        <v>892</v>
      </c>
      <c r="AE335" s="335" t="s">
        <v>892</v>
      </c>
      <c r="AF335" s="324">
        <v>16</v>
      </c>
      <c r="AG335" s="327">
        <v>45160</v>
      </c>
      <c r="AH335" s="327" t="s">
        <v>892</v>
      </c>
      <c r="AI335" s="327">
        <v>45145</v>
      </c>
      <c r="AJ335" s="327" t="s">
        <v>892</v>
      </c>
      <c r="AK335" s="317"/>
    </row>
    <row r="336" spans="1:37" x14ac:dyDescent="0.3">
      <c r="A336" s="316">
        <v>61201</v>
      </c>
      <c r="B336" s="317" t="s">
        <v>1398</v>
      </c>
      <c r="C336" s="318" t="s">
        <v>264</v>
      </c>
      <c r="D336" s="319">
        <v>5.29</v>
      </c>
      <c r="E336" s="317"/>
      <c r="F336" s="317"/>
      <c r="G336" s="317" t="s">
        <v>892</v>
      </c>
      <c r="H336" s="320">
        <v>1240</v>
      </c>
      <c r="I336" s="321">
        <v>103003</v>
      </c>
      <c r="J336" s="322">
        <v>5.29</v>
      </c>
      <c r="K336" s="320">
        <v>295</v>
      </c>
      <c r="L336" s="323">
        <v>47.382499044707686</v>
      </c>
      <c r="M336" s="324">
        <v>0</v>
      </c>
      <c r="N336" s="322">
        <v>0</v>
      </c>
      <c r="O336" s="325" t="s">
        <v>891</v>
      </c>
      <c r="P336" s="324">
        <v>0</v>
      </c>
      <c r="Q336" s="326">
        <v>0</v>
      </c>
      <c r="R336" s="327" t="s">
        <v>892</v>
      </c>
      <c r="S336" s="317" t="s">
        <v>1008</v>
      </c>
      <c r="T336" s="328">
        <v>1</v>
      </c>
      <c r="U336" s="329">
        <v>61</v>
      </c>
      <c r="V336" s="330">
        <v>8</v>
      </c>
      <c r="W336" s="331" t="s">
        <v>892</v>
      </c>
      <c r="X336" s="332" t="s">
        <v>892</v>
      </c>
      <c r="Y336" s="333">
        <v>0</v>
      </c>
      <c r="Z336" s="333" t="s">
        <v>892</v>
      </c>
      <c r="AA336" s="332" t="s">
        <v>892</v>
      </c>
      <c r="AB336" s="333">
        <v>0</v>
      </c>
      <c r="AC336" s="333"/>
      <c r="AD336" s="334" t="s">
        <v>892</v>
      </c>
      <c r="AE336" s="335" t="s">
        <v>892</v>
      </c>
      <c r="AF336" s="324">
        <v>104</v>
      </c>
      <c r="AG336" s="327">
        <v>43796</v>
      </c>
      <c r="AH336" s="327" t="s">
        <v>892</v>
      </c>
      <c r="AI336" s="327">
        <v>45096</v>
      </c>
      <c r="AJ336" s="327" t="s">
        <v>892</v>
      </c>
      <c r="AK336" s="317"/>
    </row>
    <row r="337" spans="1:37" x14ac:dyDescent="0.3">
      <c r="A337" s="316">
        <v>63031</v>
      </c>
      <c r="B337" s="317" t="s">
        <v>1399</v>
      </c>
      <c r="C337" s="318" t="s">
        <v>264</v>
      </c>
      <c r="D337" s="319">
        <v>3.2</v>
      </c>
      <c r="E337" s="317"/>
      <c r="F337" s="317"/>
      <c r="G337" s="317" t="s">
        <v>892</v>
      </c>
      <c r="H337" s="320">
        <v>0</v>
      </c>
      <c r="I337" s="321">
        <v>103003</v>
      </c>
      <c r="J337" s="322">
        <v>3.2</v>
      </c>
      <c r="K337" s="320">
        <v>1125</v>
      </c>
      <c r="L337" s="323">
        <v>0</v>
      </c>
      <c r="M337" s="324">
        <v>1425</v>
      </c>
      <c r="N337" s="322">
        <v>4560</v>
      </c>
      <c r="O337" s="325" t="s">
        <v>891</v>
      </c>
      <c r="P337" s="324">
        <v>0</v>
      </c>
      <c r="Q337" s="326">
        <v>0</v>
      </c>
      <c r="R337" s="327" t="s">
        <v>892</v>
      </c>
      <c r="S337" s="317" t="s">
        <v>1045</v>
      </c>
      <c r="T337" s="328">
        <v>1</v>
      </c>
      <c r="U337" s="329">
        <v>61</v>
      </c>
      <c r="V337" s="330">
        <v>11</v>
      </c>
      <c r="W337" s="331" t="s">
        <v>892</v>
      </c>
      <c r="X337" s="332" t="s">
        <v>892</v>
      </c>
      <c r="Y337" s="333">
        <v>0</v>
      </c>
      <c r="Z337" s="333" t="s">
        <v>892</v>
      </c>
      <c r="AA337" s="332" t="s">
        <v>892</v>
      </c>
      <c r="AB337" s="333">
        <v>0</v>
      </c>
      <c r="AC337" s="333"/>
      <c r="AD337" s="334" t="s">
        <v>892</v>
      </c>
      <c r="AE337" s="335" t="s">
        <v>892</v>
      </c>
      <c r="AF337" s="324">
        <v>476</v>
      </c>
      <c r="AG337" s="327">
        <v>45166</v>
      </c>
      <c r="AH337" s="327" t="s">
        <v>892</v>
      </c>
      <c r="AI337" s="327">
        <v>45145</v>
      </c>
      <c r="AJ337" s="327" t="s">
        <v>892</v>
      </c>
      <c r="AK337" s="317"/>
    </row>
    <row r="338" spans="1:37" x14ac:dyDescent="0.3">
      <c r="A338" s="316">
        <v>63252</v>
      </c>
      <c r="B338" s="317" t="s">
        <v>1400</v>
      </c>
      <c r="C338" s="318" t="s">
        <v>31</v>
      </c>
      <c r="D338" s="319">
        <v>7.7</v>
      </c>
      <c r="E338" s="317"/>
      <c r="F338" s="317"/>
      <c r="G338" s="317" t="s">
        <v>892</v>
      </c>
      <c r="H338" s="320">
        <v>0</v>
      </c>
      <c r="I338" s="321">
        <v>103003</v>
      </c>
      <c r="J338" s="322">
        <v>7.7</v>
      </c>
      <c r="K338" s="320">
        <v>179</v>
      </c>
      <c r="L338" s="323">
        <v>0</v>
      </c>
      <c r="M338" s="324">
        <v>189.96</v>
      </c>
      <c r="N338" s="322">
        <v>1462.692</v>
      </c>
      <c r="O338" s="325" t="s">
        <v>891</v>
      </c>
      <c r="P338" s="324">
        <v>0</v>
      </c>
      <c r="Q338" s="326">
        <v>0</v>
      </c>
      <c r="R338" s="327" t="s">
        <v>892</v>
      </c>
      <c r="S338" s="317" t="s">
        <v>1401</v>
      </c>
      <c r="T338" s="328">
        <v>1</v>
      </c>
      <c r="U338" s="329">
        <v>72</v>
      </c>
      <c r="V338" s="330">
        <v>13</v>
      </c>
      <c r="W338" s="331" t="s">
        <v>892</v>
      </c>
      <c r="X338" s="332" t="s">
        <v>892</v>
      </c>
      <c r="Y338" s="333">
        <v>0</v>
      </c>
      <c r="Z338" s="333" t="s">
        <v>892</v>
      </c>
      <c r="AA338" s="332" t="s">
        <v>892</v>
      </c>
      <c r="AB338" s="333">
        <v>0</v>
      </c>
      <c r="AC338" s="333"/>
      <c r="AD338" s="334" t="s">
        <v>892</v>
      </c>
      <c r="AE338" s="335" t="s">
        <v>892</v>
      </c>
      <c r="AF338" s="324">
        <v>64</v>
      </c>
      <c r="AG338" s="327">
        <v>45188</v>
      </c>
      <c r="AH338" s="327" t="s">
        <v>892</v>
      </c>
      <c r="AI338" s="327">
        <v>45173</v>
      </c>
      <c r="AJ338" s="327" t="s">
        <v>892</v>
      </c>
      <c r="AK338" s="317"/>
    </row>
    <row r="339" spans="1:37" x14ac:dyDescent="0.3">
      <c r="A339" s="316">
        <v>63277</v>
      </c>
      <c r="B339" s="317" t="s">
        <v>1402</v>
      </c>
      <c r="C339" s="318" t="s">
        <v>264</v>
      </c>
      <c r="D339" s="319">
        <v>2.38</v>
      </c>
      <c r="E339" s="317"/>
      <c r="F339" s="317"/>
      <c r="G339" s="317" t="s">
        <v>892</v>
      </c>
      <c r="H339" s="320">
        <v>308</v>
      </c>
      <c r="I339" s="321">
        <v>103003</v>
      </c>
      <c r="J339" s="322">
        <v>2.38</v>
      </c>
      <c r="K339" s="320">
        <v>94</v>
      </c>
      <c r="L339" s="323">
        <v>38.5</v>
      </c>
      <c r="M339" s="324">
        <v>0</v>
      </c>
      <c r="N339" s="322">
        <v>0</v>
      </c>
      <c r="O339" s="325" t="s">
        <v>891</v>
      </c>
      <c r="P339" s="324">
        <v>0</v>
      </c>
      <c r="Q339" s="326">
        <v>0</v>
      </c>
      <c r="R339" s="327" t="s">
        <v>892</v>
      </c>
      <c r="S339" s="317" t="s">
        <v>1008</v>
      </c>
      <c r="T339" s="328">
        <v>1</v>
      </c>
      <c r="U339" s="329">
        <v>61</v>
      </c>
      <c r="V339" s="330">
        <v>8</v>
      </c>
      <c r="W339" s="331" t="s">
        <v>892</v>
      </c>
      <c r="X339" s="332" t="s">
        <v>892</v>
      </c>
      <c r="Y339" s="333">
        <v>0</v>
      </c>
      <c r="Z339" s="333" t="s">
        <v>892</v>
      </c>
      <c r="AA339" s="332" t="s">
        <v>892</v>
      </c>
      <c r="AB339" s="333">
        <v>0</v>
      </c>
      <c r="AC339" s="333"/>
      <c r="AD339" s="334" t="s">
        <v>892</v>
      </c>
      <c r="AE339" s="335" t="s">
        <v>892</v>
      </c>
      <c r="AF339" s="324">
        <v>32</v>
      </c>
      <c r="AG339" s="327">
        <v>45180</v>
      </c>
      <c r="AH339" s="327" t="s">
        <v>892</v>
      </c>
      <c r="AI339" s="327">
        <v>45145</v>
      </c>
      <c r="AJ339" s="327" t="s">
        <v>892</v>
      </c>
      <c r="AK339" s="317"/>
    </row>
    <row r="340" spans="1:37" x14ac:dyDescent="0.3">
      <c r="A340" s="316">
        <v>63382</v>
      </c>
      <c r="B340" s="317" t="s">
        <v>1403</v>
      </c>
      <c r="C340" s="318" t="s">
        <v>270</v>
      </c>
      <c r="D340" s="319">
        <v>9.3000000000000007</v>
      </c>
      <c r="E340" s="317"/>
      <c r="F340" s="317"/>
      <c r="G340" s="317" t="s">
        <v>892</v>
      </c>
      <c r="H340" s="320">
        <v>214</v>
      </c>
      <c r="I340" s="321">
        <v>103003</v>
      </c>
      <c r="J340" s="322">
        <v>9.3000000000000007</v>
      </c>
      <c r="K340" s="320">
        <v>37</v>
      </c>
      <c r="L340" s="323">
        <v>67.50788643533123</v>
      </c>
      <c r="M340" s="324">
        <v>0</v>
      </c>
      <c r="N340" s="322">
        <v>0</v>
      </c>
      <c r="O340" s="325" t="s">
        <v>891</v>
      </c>
      <c r="P340" s="324">
        <v>0</v>
      </c>
      <c r="Q340" s="326">
        <v>0</v>
      </c>
      <c r="R340" s="327" t="s">
        <v>892</v>
      </c>
      <c r="S340" s="317" t="s">
        <v>1154</v>
      </c>
      <c r="T340" s="328">
        <v>1</v>
      </c>
      <c r="U340" s="329">
        <v>51</v>
      </c>
      <c r="V340" s="330">
        <v>33</v>
      </c>
      <c r="W340" s="331" t="s">
        <v>892</v>
      </c>
      <c r="X340" s="332" t="s">
        <v>892</v>
      </c>
      <c r="Y340" s="333">
        <v>0</v>
      </c>
      <c r="Z340" s="333" t="s">
        <v>892</v>
      </c>
      <c r="AA340" s="332" t="s">
        <v>892</v>
      </c>
      <c r="AB340" s="333">
        <v>0</v>
      </c>
      <c r="AC340" s="333"/>
      <c r="AD340" s="334" t="s">
        <v>892</v>
      </c>
      <c r="AE340" s="335" t="s">
        <v>892</v>
      </c>
      <c r="AF340" s="324">
        <v>12</v>
      </c>
      <c r="AG340" s="327">
        <v>43627</v>
      </c>
      <c r="AH340" s="327" t="s">
        <v>892</v>
      </c>
      <c r="AI340" s="327">
        <v>45161</v>
      </c>
      <c r="AJ340" s="327" t="s">
        <v>892</v>
      </c>
      <c r="AK340" s="317"/>
    </row>
    <row r="341" spans="1:37" x14ac:dyDescent="0.3">
      <c r="A341" s="316">
        <v>63385</v>
      </c>
      <c r="B341" s="317" t="s">
        <v>1404</v>
      </c>
      <c r="C341" s="318" t="s">
        <v>381</v>
      </c>
      <c r="D341" s="319">
        <v>0.62</v>
      </c>
      <c r="E341" s="317"/>
      <c r="F341" s="317"/>
      <c r="G341" s="317" t="s">
        <v>892</v>
      </c>
      <c r="H341" s="320">
        <v>0</v>
      </c>
      <c r="I341" s="321">
        <v>103003</v>
      </c>
      <c r="J341" s="322">
        <v>0.62</v>
      </c>
      <c r="K341" s="320">
        <v>20287</v>
      </c>
      <c r="L341" s="323">
        <v>0</v>
      </c>
      <c r="M341" s="324">
        <v>1486.96</v>
      </c>
      <c r="N341" s="322">
        <v>921.91520000000003</v>
      </c>
      <c r="O341" s="325" t="s">
        <v>891</v>
      </c>
      <c r="P341" s="324">
        <v>0</v>
      </c>
      <c r="Q341" s="326">
        <v>0</v>
      </c>
      <c r="R341" s="327" t="s">
        <v>892</v>
      </c>
      <c r="S341" s="317" t="s">
        <v>1405</v>
      </c>
      <c r="T341" s="328">
        <v>1</v>
      </c>
      <c r="U341" s="329">
        <v>57</v>
      </c>
      <c r="V341" s="330">
        <v>17</v>
      </c>
      <c r="W341" s="331">
        <v>6989</v>
      </c>
      <c r="X341" s="332">
        <v>2023</v>
      </c>
      <c r="Y341" s="333">
        <v>18800</v>
      </c>
      <c r="Z341" s="333" t="s">
        <v>892</v>
      </c>
      <c r="AA341" s="332" t="s">
        <v>892</v>
      </c>
      <c r="AB341" s="333">
        <v>0</v>
      </c>
      <c r="AC341" s="333"/>
      <c r="AD341" s="334" t="s">
        <v>892</v>
      </c>
      <c r="AE341" s="335" t="s">
        <v>892</v>
      </c>
      <c r="AF341" s="324">
        <v>6762</v>
      </c>
      <c r="AG341" s="327">
        <v>44967</v>
      </c>
      <c r="AH341" s="327" t="s">
        <v>892</v>
      </c>
      <c r="AI341" s="327">
        <v>44910</v>
      </c>
      <c r="AJ341" s="327" t="s">
        <v>892</v>
      </c>
      <c r="AK341" s="317"/>
    </row>
    <row r="342" spans="1:37" x14ac:dyDescent="0.3">
      <c r="A342" s="316">
        <v>63591</v>
      </c>
      <c r="B342" s="317" t="s">
        <v>1406</v>
      </c>
      <c r="C342" s="318" t="s">
        <v>381</v>
      </c>
      <c r="D342" s="319">
        <v>0.46</v>
      </c>
      <c r="E342" s="317"/>
      <c r="F342" s="317"/>
      <c r="G342" s="317" t="s">
        <v>892</v>
      </c>
      <c r="H342" s="320">
        <v>0</v>
      </c>
      <c r="I342" s="321">
        <v>103003</v>
      </c>
      <c r="J342" s="322">
        <v>0.46</v>
      </c>
      <c r="K342" s="320">
        <v>5589</v>
      </c>
      <c r="L342" s="323">
        <v>0</v>
      </c>
      <c r="M342" s="324">
        <v>7354.04</v>
      </c>
      <c r="N342" s="322">
        <v>3382.8584000000001</v>
      </c>
      <c r="O342" s="325" t="s">
        <v>891</v>
      </c>
      <c r="P342" s="324">
        <v>0</v>
      </c>
      <c r="Q342" s="326">
        <v>0</v>
      </c>
      <c r="R342" s="327" t="s">
        <v>892</v>
      </c>
      <c r="S342" s="317" t="s">
        <v>1177</v>
      </c>
      <c r="T342" s="328">
        <v>1</v>
      </c>
      <c r="U342" s="329">
        <v>57</v>
      </c>
      <c r="V342" s="330">
        <v>2</v>
      </c>
      <c r="W342" s="331">
        <v>6216</v>
      </c>
      <c r="X342" s="332">
        <v>2023</v>
      </c>
      <c r="Y342" s="333">
        <v>1000</v>
      </c>
      <c r="Z342" s="333" t="s">
        <v>892</v>
      </c>
      <c r="AA342" s="332" t="s">
        <v>892</v>
      </c>
      <c r="AB342" s="333">
        <v>0</v>
      </c>
      <c r="AC342" s="333"/>
      <c r="AD342" s="334" t="s">
        <v>892</v>
      </c>
      <c r="AE342" s="335" t="s">
        <v>892</v>
      </c>
      <c r="AF342" s="324">
        <v>2784</v>
      </c>
      <c r="AG342" s="327">
        <v>44586</v>
      </c>
      <c r="AH342" s="327" t="s">
        <v>892</v>
      </c>
      <c r="AI342" s="327">
        <v>44551</v>
      </c>
      <c r="AJ342" s="327" t="s">
        <v>892</v>
      </c>
      <c r="AK342" s="317"/>
    </row>
    <row r="343" spans="1:37" x14ac:dyDescent="0.3">
      <c r="A343" s="316">
        <v>63839</v>
      </c>
      <c r="B343" s="317" t="s">
        <v>1407</v>
      </c>
      <c r="C343" s="318" t="s">
        <v>302</v>
      </c>
      <c r="D343" s="319">
        <v>95</v>
      </c>
      <c r="E343" s="317"/>
      <c r="F343" s="317"/>
      <c r="G343" s="317" t="s">
        <v>892</v>
      </c>
      <c r="H343" s="320">
        <v>100</v>
      </c>
      <c r="I343" s="321">
        <v>103003</v>
      </c>
      <c r="J343" s="322">
        <v>95</v>
      </c>
      <c r="K343" s="320">
        <v>225</v>
      </c>
      <c r="L343" s="323">
        <v>5.2410901467505244</v>
      </c>
      <c r="M343" s="324">
        <v>128.96</v>
      </c>
      <c r="N343" s="322">
        <v>12251.2</v>
      </c>
      <c r="O343" s="325" t="s">
        <v>891</v>
      </c>
      <c r="P343" s="324">
        <v>0</v>
      </c>
      <c r="Q343" s="326">
        <v>0</v>
      </c>
      <c r="R343" s="327" t="s">
        <v>892</v>
      </c>
      <c r="S343" s="317" t="s">
        <v>1066</v>
      </c>
      <c r="T343" s="328">
        <v>1</v>
      </c>
      <c r="U343" s="329">
        <v>74</v>
      </c>
      <c r="V343" s="330">
        <v>4</v>
      </c>
      <c r="W343" s="331" t="s">
        <v>892</v>
      </c>
      <c r="X343" s="332" t="s">
        <v>892</v>
      </c>
      <c r="Y343" s="333">
        <v>0</v>
      </c>
      <c r="Z343" s="333" t="s">
        <v>892</v>
      </c>
      <c r="AA343" s="332" t="s">
        <v>892</v>
      </c>
      <c r="AB343" s="333">
        <v>0</v>
      </c>
      <c r="AC343" s="333"/>
      <c r="AD343" s="334" t="s">
        <v>892</v>
      </c>
      <c r="AE343" s="335" t="s">
        <v>892</v>
      </c>
      <c r="AF343" s="324">
        <v>76</v>
      </c>
      <c r="AG343" s="327">
        <v>45190</v>
      </c>
      <c r="AH343" s="327" t="s">
        <v>892</v>
      </c>
      <c r="AI343" s="327">
        <v>45181</v>
      </c>
      <c r="AJ343" s="327" t="s">
        <v>892</v>
      </c>
      <c r="AK343" s="317"/>
    </row>
    <row r="344" spans="1:37" x14ac:dyDescent="0.3">
      <c r="A344" s="316">
        <v>63991</v>
      </c>
      <c r="B344" s="317" t="s">
        <v>1408</v>
      </c>
      <c r="C344" s="318" t="s">
        <v>848</v>
      </c>
      <c r="D344" s="319">
        <v>4.3</v>
      </c>
      <c r="E344" s="317"/>
      <c r="F344" s="317"/>
      <c r="G344" s="317" t="s">
        <v>892</v>
      </c>
      <c r="H344" s="320">
        <v>3648</v>
      </c>
      <c r="I344" s="321">
        <v>103003</v>
      </c>
      <c r="J344" s="322">
        <v>4.3</v>
      </c>
      <c r="K344" s="320">
        <v>2731</v>
      </c>
      <c r="L344" s="323">
        <v>12.153113235833027</v>
      </c>
      <c r="M344" s="324">
        <v>0</v>
      </c>
      <c r="N344" s="322">
        <v>0</v>
      </c>
      <c r="O344" s="325" t="s">
        <v>891</v>
      </c>
      <c r="P344" s="324">
        <v>0</v>
      </c>
      <c r="Q344" s="326">
        <v>0</v>
      </c>
      <c r="R344" s="327" t="s">
        <v>892</v>
      </c>
      <c r="S344" s="317" t="s">
        <v>1409</v>
      </c>
      <c r="T344" s="328">
        <v>1</v>
      </c>
      <c r="U344" s="329">
        <v>58</v>
      </c>
      <c r="V344" s="330">
        <v>8</v>
      </c>
      <c r="W344" s="331" t="s">
        <v>892</v>
      </c>
      <c r="X344" s="332" t="s">
        <v>892</v>
      </c>
      <c r="Y344" s="333">
        <v>0</v>
      </c>
      <c r="Z344" s="333" t="s">
        <v>892</v>
      </c>
      <c r="AA344" s="332" t="s">
        <v>892</v>
      </c>
      <c r="AB344" s="333">
        <v>0</v>
      </c>
      <c r="AC344" s="333"/>
      <c r="AD344" s="334" t="s">
        <v>892</v>
      </c>
      <c r="AE344" s="335" t="s">
        <v>892</v>
      </c>
      <c r="AF344" s="324">
        <v>1200</v>
      </c>
      <c r="AG344" s="327">
        <v>45069</v>
      </c>
      <c r="AH344" s="327" t="s">
        <v>892</v>
      </c>
      <c r="AI344" s="327">
        <v>45020</v>
      </c>
      <c r="AJ344" s="327" t="s">
        <v>892</v>
      </c>
      <c r="AK344" s="317"/>
    </row>
    <row r="345" spans="1:37" x14ac:dyDescent="0.3">
      <c r="A345" s="316">
        <v>64044</v>
      </c>
      <c r="B345" s="317" t="s">
        <v>1410</v>
      </c>
      <c r="C345" s="318" t="s">
        <v>561</v>
      </c>
      <c r="D345" s="319">
        <v>38.31</v>
      </c>
      <c r="E345" s="317"/>
      <c r="F345" s="317" t="s">
        <v>1366</v>
      </c>
      <c r="G345" s="317" t="s">
        <v>1237</v>
      </c>
      <c r="H345" s="320">
        <v>320</v>
      </c>
      <c r="I345" s="321">
        <v>103003</v>
      </c>
      <c r="J345" s="322">
        <v>38.31</v>
      </c>
      <c r="K345" s="320">
        <v>170</v>
      </c>
      <c r="L345" s="323">
        <v>22.582921665490471</v>
      </c>
      <c r="M345" s="324">
        <v>0</v>
      </c>
      <c r="N345" s="322">
        <v>0</v>
      </c>
      <c r="O345" s="325" t="s">
        <v>1238</v>
      </c>
      <c r="P345" s="324">
        <v>3000</v>
      </c>
      <c r="Q345" s="326">
        <v>114930</v>
      </c>
      <c r="R345" s="327">
        <v>45328</v>
      </c>
      <c r="S345" s="317" t="s">
        <v>1367</v>
      </c>
      <c r="T345" s="328">
        <v>1</v>
      </c>
      <c r="U345" s="329">
        <v>51</v>
      </c>
      <c r="V345" s="330">
        <v>30</v>
      </c>
      <c r="W345" s="331" t="s">
        <v>892</v>
      </c>
      <c r="X345" s="332" t="s">
        <v>892</v>
      </c>
      <c r="Y345" s="333">
        <v>0</v>
      </c>
      <c r="Z345" s="333" t="s">
        <v>892</v>
      </c>
      <c r="AA345" s="332" t="s">
        <v>892</v>
      </c>
      <c r="AB345" s="333">
        <v>0</v>
      </c>
      <c r="AC345" s="333"/>
      <c r="AD345" s="334" t="s">
        <v>892</v>
      </c>
      <c r="AE345" s="335" t="s">
        <v>892</v>
      </c>
      <c r="AF345" s="324">
        <v>56</v>
      </c>
      <c r="AG345" s="327">
        <v>45104</v>
      </c>
      <c r="AH345" s="327" t="s">
        <v>892</v>
      </c>
      <c r="AI345" s="327">
        <v>45033</v>
      </c>
      <c r="AJ345" s="327" t="s">
        <v>892</v>
      </c>
      <c r="AK345" s="317"/>
    </row>
    <row r="346" spans="1:37" x14ac:dyDescent="0.3">
      <c r="A346" s="316">
        <v>64253</v>
      </c>
      <c r="B346" s="317" t="s">
        <v>1411</v>
      </c>
      <c r="C346" s="318" t="s">
        <v>346</v>
      </c>
      <c r="D346" s="319">
        <v>56.66</v>
      </c>
      <c r="E346" s="317"/>
      <c r="F346" s="317"/>
      <c r="G346" s="317" t="s">
        <v>892</v>
      </c>
      <c r="H346" s="320">
        <v>1590</v>
      </c>
      <c r="I346" s="321">
        <v>103003</v>
      </c>
      <c r="J346" s="322">
        <v>56.66</v>
      </c>
      <c r="K346" s="320">
        <v>1320</v>
      </c>
      <c r="L346" s="323">
        <v>14.281864726488816</v>
      </c>
      <c r="M346" s="324">
        <v>0</v>
      </c>
      <c r="N346" s="322">
        <v>0</v>
      </c>
      <c r="O346" s="325" t="s">
        <v>891</v>
      </c>
      <c r="P346" s="324">
        <v>0</v>
      </c>
      <c r="Q346" s="326">
        <v>0</v>
      </c>
      <c r="R346" s="327" t="s">
        <v>892</v>
      </c>
      <c r="S346" s="317" t="s">
        <v>1412</v>
      </c>
      <c r="T346" s="328">
        <v>1</v>
      </c>
      <c r="U346" s="329">
        <v>69</v>
      </c>
      <c r="V346" s="330">
        <v>17</v>
      </c>
      <c r="W346" s="331" t="s">
        <v>892</v>
      </c>
      <c r="X346" s="332" t="s">
        <v>892</v>
      </c>
      <c r="Y346" s="333">
        <v>0</v>
      </c>
      <c r="Z346" s="333" t="s">
        <v>892</v>
      </c>
      <c r="AA346" s="332" t="s">
        <v>892</v>
      </c>
      <c r="AB346" s="333">
        <v>0</v>
      </c>
      <c r="AC346" s="333"/>
      <c r="AD346" s="334" t="s">
        <v>892</v>
      </c>
      <c r="AE346" s="335" t="s">
        <v>892</v>
      </c>
      <c r="AF346" s="324">
        <v>446</v>
      </c>
      <c r="AG346" s="327">
        <v>44895</v>
      </c>
      <c r="AH346" s="327" t="s">
        <v>892</v>
      </c>
      <c r="AI346" s="327">
        <v>44881</v>
      </c>
      <c r="AJ346" s="327" t="s">
        <v>892</v>
      </c>
      <c r="AK346" s="317"/>
    </row>
    <row r="347" spans="1:37" x14ac:dyDescent="0.3">
      <c r="A347" s="316">
        <v>64462</v>
      </c>
      <c r="B347" s="317" t="s">
        <v>1413</v>
      </c>
      <c r="C347" s="318" t="s">
        <v>264</v>
      </c>
      <c r="D347" s="319">
        <v>0.19</v>
      </c>
      <c r="E347" s="317"/>
      <c r="F347" s="317"/>
      <c r="G347" s="317" t="s">
        <v>892</v>
      </c>
      <c r="H347" s="320">
        <v>8061</v>
      </c>
      <c r="I347" s="321">
        <v>103003</v>
      </c>
      <c r="J347" s="322">
        <v>0.19</v>
      </c>
      <c r="K347" s="320">
        <v>4039</v>
      </c>
      <c r="L347" s="323">
        <v>22.293821560927039</v>
      </c>
      <c r="M347" s="324">
        <v>0</v>
      </c>
      <c r="N347" s="322">
        <v>0</v>
      </c>
      <c r="O347" s="325" t="s">
        <v>891</v>
      </c>
      <c r="P347" s="324">
        <v>0</v>
      </c>
      <c r="Q347" s="326">
        <v>0</v>
      </c>
      <c r="R347" s="327" t="s">
        <v>892</v>
      </c>
      <c r="S347" s="317" t="s">
        <v>1414</v>
      </c>
      <c r="T347" s="328">
        <v>1</v>
      </c>
      <c r="U347" s="329">
        <v>67</v>
      </c>
      <c r="V347" s="330">
        <v>4</v>
      </c>
      <c r="W347" s="331" t="s">
        <v>892</v>
      </c>
      <c r="X347" s="332" t="s">
        <v>892</v>
      </c>
      <c r="Y347" s="333">
        <v>0</v>
      </c>
      <c r="Z347" s="333" t="s">
        <v>892</v>
      </c>
      <c r="AA347" s="332" t="s">
        <v>892</v>
      </c>
      <c r="AB347" s="333">
        <v>0</v>
      </c>
      <c r="AC347" s="333"/>
      <c r="AD347" s="334" t="s">
        <v>892</v>
      </c>
      <c r="AE347" s="335" t="s">
        <v>892</v>
      </c>
      <c r="AF347" s="324">
        <v>1446</v>
      </c>
      <c r="AG347" s="327">
        <v>45201</v>
      </c>
      <c r="AH347" s="327" t="s">
        <v>892</v>
      </c>
      <c r="AI347" s="327">
        <v>45189</v>
      </c>
      <c r="AJ347" s="327" t="s">
        <v>892</v>
      </c>
      <c r="AK347" s="317"/>
    </row>
    <row r="348" spans="1:37" x14ac:dyDescent="0.3">
      <c r="A348" s="316">
        <v>64466</v>
      </c>
      <c r="B348" s="317" t="s">
        <v>1415</v>
      </c>
      <c r="C348" s="318" t="s">
        <v>264</v>
      </c>
      <c r="D348" s="319">
        <v>7.0000000000000007E-2</v>
      </c>
      <c r="E348" s="317"/>
      <c r="F348" s="317"/>
      <c r="G348" s="317" t="s">
        <v>892</v>
      </c>
      <c r="H348" s="320">
        <v>5067</v>
      </c>
      <c r="I348" s="321">
        <v>103003</v>
      </c>
      <c r="J348" s="322">
        <v>7.0000000000000007E-2</v>
      </c>
      <c r="K348" s="320">
        <v>195</v>
      </c>
      <c r="L348" s="323">
        <v>311.81538461538463</v>
      </c>
      <c r="M348" s="324">
        <v>0</v>
      </c>
      <c r="N348" s="322">
        <v>0</v>
      </c>
      <c r="O348" s="325" t="s">
        <v>891</v>
      </c>
      <c r="P348" s="324">
        <v>0</v>
      </c>
      <c r="Q348" s="326">
        <v>0</v>
      </c>
      <c r="R348" s="327" t="s">
        <v>892</v>
      </c>
      <c r="S348" s="317" t="s">
        <v>1221</v>
      </c>
      <c r="T348" s="328">
        <v>1</v>
      </c>
      <c r="U348" s="329">
        <v>67</v>
      </c>
      <c r="V348" s="330">
        <v>5</v>
      </c>
      <c r="W348" s="331" t="s">
        <v>892</v>
      </c>
      <c r="X348" s="332" t="s">
        <v>892</v>
      </c>
      <c r="Y348" s="333">
        <v>0</v>
      </c>
      <c r="Z348" s="333" t="s">
        <v>892</v>
      </c>
      <c r="AA348" s="332" t="s">
        <v>892</v>
      </c>
      <c r="AB348" s="333">
        <v>0</v>
      </c>
      <c r="AC348" s="333"/>
      <c r="AD348" s="334" t="s">
        <v>892</v>
      </c>
      <c r="AE348" s="335" t="s">
        <v>892</v>
      </c>
      <c r="AF348" s="324">
        <v>66</v>
      </c>
      <c r="AG348" s="327">
        <v>43864</v>
      </c>
      <c r="AH348" s="327" t="s">
        <v>892</v>
      </c>
      <c r="AI348" s="327">
        <v>43826</v>
      </c>
      <c r="AJ348" s="327" t="s">
        <v>892</v>
      </c>
      <c r="AK348" s="317"/>
    </row>
    <row r="349" spans="1:37" x14ac:dyDescent="0.3">
      <c r="A349" s="316">
        <v>64604</v>
      </c>
      <c r="B349" s="317" t="s">
        <v>1416</v>
      </c>
      <c r="C349" s="318" t="s">
        <v>346</v>
      </c>
      <c r="D349" s="319">
        <v>19.579999999999998</v>
      </c>
      <c r="E349" s="317"/>
      <c r="F349" s="317"/>
      <c r="G349" s="317" t="s">
        <v>892</v>
      </c>
      <c r="H349" s="320">
        <v>1361</v>
      </c>
      <c r="I349" s="321">
        <v>103003</v>
      </c>
      <c r="J349" s="322">
        <v>19.579999999999998</v>
      </c>
      <c r="K349" s="320">
        <v>48</v>
      </c>
      <c r="L349" s="323">
        <v>173.81864623243933</v>
      </c>
      <c r="M349" s="324">
        <v>0</v>
      </c>
      <c r="N349" s="322">
        <v>0</v>
      </c>
      <c r="O349" s="325" t="s">
        <v>891</v>
      </c>
      <c r="P349" s="324">
        <v>0</v>
      </c>
      <c r="Q349" s="326">
        <v>0</v>
      </c>
      <c r="R349" s="327" t="s">
        <v>892</v>
      </c>
      <c r="S349" s="317" t="s">
        <v>1388</v>
      </c>
      <c r="T349" s="328">
        <v>1</v>
      </c>
      <c r="U349" s="329">
        <v>69</v>
      </c>
      <c r="V349" s="330">
        <v>8</v>
      </c>
      <c r="W349" s="331" t="s">
        <v>892</v>
      </c>
      <c r="X349" s="332" t="s">
        <v>892</v>
      </c>
      <c r="Y349" s="333">
        <v>0</v>
      </c>
      <c r="Z349" s="333" t="s">
        <v>892</v>
      </c>
      <c r="AA349" s="332" t="s">
        <v>892</v>
      </c>
      <c r="AB349" s="333">
        <v>0</v>
      </c>
      <c r="AC349" s="333"/>
      <c r="AD349" s="334" t="s">
        <v>892</v>
      </c>
      <c r="AE349" s="335" t="s">
        <v>892</v>
      </c>
      <c r="AF349" s="324">
        <v>32</v>
      </c>
      <c r="AG349" s="327">
        <v>44551</v>
      </c>
      <c r="AH349" s="327" t="s">
        <v>892</v>
      </c>
      <c r="AI349" s="327">
        <v>45141</v>
      </c>
      <c r="AJ349" s="327" t="s">
        <v>892</v>
      </c>
      <c r="AK349" s="317"/>
    </row>
    <row r="350" spans="1:37" x14ac:dyDescent="0.3">
      <c r="A350" s="316">
        <v>64605</v>
      </c>
      <c r="B350" s="317" t="s">
        <v>1417</v>
      </c>
      <c r="C350" s="318" t="s">
        <v>346</v>
      </c>
      <c r="D350" s="319">
        <v>9.98</v>
      </c>
      <c r="E350" s="317"/>
      <c r="F350" s="317"/>
      <c r="G350" s="317" t="s">
        <v>892</v>
      </c>
      <c r="H350" s="320">
        <v>1020</v>
      </c>
      <c r="I350" s="321">
        <v>103003</v>
      </c>
      <c r="J350" s="322">
        <v>9.8965800000000002</v>
      </c>
      <c r="K350" s="320">
        <v>398</v>
      </c>
      <c r="L350" s="323">
        <v>8.0632411067193672</v>
      </c>
      <c r="M350" s="324">
        <v>498</v>
      </c>
      <c r="N350" s="322">
        <v>4970.04</v>
      </c>
      <c r="O350" s="325" t="s">
        <v>891</v>
      </c>
      <c r="P350" s="324">
        <v>0</v>
      </c>
      <c r="Q350" s="326">
        <v>0</v>
      </c>
      <c r="R350" s="327" t="s">
        <v>892</v>
      </c>
      <c r="S350" s="317" t="s">
        <v>1388</v>
      </c>
      <c r="T350" s="328">
        <v>1</v>
      </c>
      <c r="U350" s="329">
        <v>69</v>
      </c>
      <c r="V350" s="330">
        <v>8</v>
      </c>
      <c r="W350" s="331" t="s">
        <v>892</v>
      </c>
      <c r="X350" s="332" t="s">
        <v>892</v>
      </c>
      <c r="Y350" s="333">
        <v>0</v>
      </c>
      <c r="Z350" s="333" t="s">
        <v>892</v>
      </c>
      <c r="AA350" s="332" t="s">
        <v>892</v>
      </c>
      <c r="AB350" s="333">
        <v>0</v>
      </c>
      <c r="AC350" s="333"/>
      <c r="AD350" s="334" t="s">
        <v>892</v>
      </c>
      <c r="AE350" s="335" t="s">
        <v>892</v>
      </c>
      <c r="AF350" s="324">
        <v>506</v>
      </c>
      <c r="AG350" s="327">
        <v>45190</v>
      </c>
      <c r="AH350" s="327" t="s">
        <v>892</v>
      </c>
      <c r="AI350" s="327">
        <v>45156</v>
      </c>
      <c r="AJ350" s="327" t="s">
        <v>892</v>
      </c>
      <c r="AK350" s="317"/>
    </row>
    <row r="351" spans="1:37" x14ac:dyDescent="0.3">
      <c r="A351" s="316">
        <v>64607</v>
      </c>
      <c r="B351" s="317" t="s">
        <v>1418</v>
      </c>
      <c r="C351" s="318" t="s">
        <v>346</v>
      </c>
      <c r="D351" s="319">
        <v>49.4</v>
      </c>
      <c r="E351" s="317"/>
      <c r="F351" s="317"/>
      <c r="G351" s="317" t="s">
        <v>892</v>
      </c>
      <c r="H351" s="320">
        <v>1236</v>
      </c>
      <c r="I351" s="321">
        <v>103003</v>
      </c>
      <c r="J351" s="322">
        <v>49.4</v>
      </c>
      <c r="K351" s="320">
        <v>510</v>
      </c>
      <c r="L351" s="323">
        <v>29.08235294117647</v>
      </c>
      <c r="M351" s="324">
        <v>0</v>
      </c>
      <c r="N351" s="322">
        <v>0</v>
      </c>
      <c r="O351" s="325" t="s">
        <v>891</v>
      </c>
      <c r="P351" s="324">
        <v>0</v>
      </c>
      <c r="Q351" s="326">
        <v>0</v>
      </c>
      <c r="R351" s="327" t="s">
        <v>892</v>
      </c>
      <c r="S351" s="317" t="s">
        <v>1300</v>
      </c>
      <c r="T351" s="328">
        <v>1</v>
      </c>
      <c r="U351" s="329">
        <v>69</v>
      </c>
      <c r="V351" s="330">
        <v>3</v>
      </c>
      <c r="W351" s="331" t="s">
        <v>892</v>
      </c>
      <c r="X351" s="332" t="s">
        <v>892</v>
      </c>
      <c r="Y351" s="333">
        <v>0</v>
      </c>
      <c r="Z351" s="333" t="s">
        <v>892</v>
      </c>
      <c r="AA351" s="332" t="s">
        <v>892</v>
      </c>
      <c r="AB351" s="333">
        <v>0</v>
      </c>
      <c r="AC351" s="333"/>
      <c r="AD351" s="334" t="s">
        <v>892</v>
      </c>
      <c r="AE351" s="335" t="s">
        <v>892</v>
      </c>
      <c r="AF351" s="324">
        <v>170</v>
      </c>
      <c r="AG351" s="327">
        <v>45181</v>
      </c>
      <c r="AH351" s="327" t="s">
        <v>892</v>
      </c>
      <c r="AI351" s="327">
        <v>45128</v>
      </c>
      <c r="AJ351" s="327" t="s">
        <v>892</v>
      </c>
      <c r="AK351" s="317"/>
    </row>
    <row r="352" spans="1:37" x14ac:dyDescent="0.3">
      <c r="A352" s="316">
        <v>64609</v>
      </c>
      <c r="B352" s="317" t="s">
        <v>1419</v>
      </c>
      <c r="C352" s="318" t="s">
        <v>346</v>
      </c>
      <c r="D352" s="319">
        <v>62</v>
      </c>
      <c r="E352" s="317"/>
      <c r="F352" s="317"/>
      <c r="G352" s="317" t="s">
        <v>892</v>
      </c>
      <c r="H352" s="320">
        <v>435</v>
      </c>
      <c r="I352" s="321">
        <v>103003</v>
      </c>
      <c r="J352" s="322">
        <v>62</v>
      </c>
      <c r="K352" s="320">
        <v>286</v>
      </c>
      <c r="L352" s="323">
        <v>17.997517583781548</v>
      </c>
      <c r="M352" s="324">
        <v>0</v>
      </c>
      <c r="N352" s="322">
        <v>0</v>
      </c>
      <c r="O352" s="325" t="s">
        <v>891</v>
      </c>
      <c r="P352" s="324">
        <v>0</v>
      </c>
      <c r="Q352" s="326">
        <v>0</v>
      </c>
      <c r="R352" s="327" t="s">
        <v>892</v>
      </c>
      <c r="S352" s="317" t="s">
        <v>1300</v>
      </c>
      <c r="T352" s="328">
        <v>1</v>
      </c>
      <c r="U352" s="329">
        <v>69</v>
      </c>
      <c r="V352" s="330">
        <v>3</v>
      </c>
      <c r="W352" s="331" t="s">
        <v>892</v>
      </c>
      <c r="X352" s="332" t="s">
        <v>892</v>
      </c>
      <c r="Y352" s="333">
        <v>0</v>
      </c>
      <c r="Z352" s="333" t="s">
        <v>892</v>
      </c>
      <c r="AA352" s="332" t="s">
        <v>892</v>
      </c>
      <c r="AB352" s="333">
        <v>0</v>
      </c>
      <c r="AC352" s="333"/>
      <c r="AD352" s="334" t="s">
        <v>892</v>
      </c>
      <c r="AE352" s="335" t="s">
        <v>892</v>
      </c>
      <c r="AF352" s="324">
        <v>96</v>
      </c>
      <c r="AG352" s="327">
        <v>44510</v>
      </c>
      <c r="AH352" s="327" t="s">
        <v>892</v>
      </c>
      <c r="AI352" s="327">
        <v>44781</v>
      </c>
      <c r="AJ352" s="327" t="s">
        <v>892</v>
      </c>
      <c r="AK352" s="317"/>
    </row>
    <row r="353" spans="1:37" x14ac:dyDescent="0.3">
      <c r="A353" s="316">
        <v>64610</v>
      </c>
      <c r="B353" s="317" t="s">
        <v>1420</v>
      </c>
      <c r="C353" s="318" t="s">
        <v>264</v>
      </c>
      <c r="D353" s="319">
        <v>96.6</v>
      </c>
      <c r="E353" s="317"/>
      <c r="F353" s="317"/>
      <c r="G353" s="317" t="s">
        <v>892</v>
      </c>
      <c r="H353" s="320">
        <v>806</v>
      </c>
      <c r="I353" s="321">
        <v>103003</v>
      </c>
      <c r="J353" s="322">
        <v>96.6</v>
      </c>
      <c r="K353" s="320">
        <v>357</v>
      </c>
      <c r="L353" s="323">
        <v>27.092436974789916</v>
      </c>
      <c r="M353" s="324">
        <v>0</v>
      </c>
      <c r="N353" s="322">
        <v>0</v>
      </c>
      <c r="O353" s="325" t="s">
        <v>891</v>
      </c>
      <c r="P353" s="324">
        <v>0</v>
      </c>
      <c r="Q353" s="326">
        <v>0</v>
      </c>
      <c r="R353" s="327" t="s">
        <v>892</v>
      </c>
      <c r="S353" s="317" t="s">
        <v>1204</v>
      </c>
      <c r="T353" s="328">
        <v>1</v>
      </c>
      <c r="U353" s="329">
        <v>69</v>
      </c>
      <c r="V353" s="330">
        <v>1</v>
      </c>
      <c r="W353" s="331" t="s">
        <v>892</v>
      </c>
      <c r="X353" s="332" t="s">
        <v>892</v>
      </c>
      <c r="Y353" s="333">
        <v>0</v>
      </c>
      <c r="Z353" s="333" t="s">
        <v>892</v>
      </c>
      <c r="AA353" s="332" t="s">
        <v>892</v>
      </c>
      <c r="AB353" s="333">
        <v>0</v>
      </c>
      <c r="AC353" s="333"/>
      <c r="AD353" s="334" t="s">
        <v>892</v>
      </c>
      <c r="AE353" s="335" t="s">
        <v>892</v>
      </c>
      <c r="AF353" s="324">
        <v>120</v>
      </c>
      <c r="AG353" s="327">
        <v>45184</v>
      </c>
      <c r="AH353" s="327" t="s">
        <v>892</v>
      </c>
      <c r="AI353" s="327">
        <v>45128</v>
      </c>
      <c r="AJ353" s="327" t="s">
        <v>892</v>
      </c>
      <c r="AK353" s="317"/>
    </row>
    <row r="354" spans="1:37" x14ac:dyDescent="0.3">
      <c r="A354" s="316">
        <v>64625</v>
      </c>
      <c r="B354" s="317" t="s">
        <v>1421</v>
      </c>
      <c r="C354" s="318" t="s">
        <v>346</v>
      </c>
      <c r="D354" s="319">
        <v>61.42</v>
      </c>
      <c r="E354" s="317"/>
      <c r="F354" s="317"/>
      <c r="G354" s="317" t="s">
        <v>892</v>
      </c>
      <c r="H354" s="320">
        <v>677</v>
      </c>
      <c r="I354" s="321">
        <v>103003</v>
      </c>
      <c r="J354" s="322">
        <v>61.42</v>
      </c>
      <c r="K354" s="320">
        <v>60</v>
      </c>
      <c r="L354" s="323">
        <v>135.4</v>
      </c>
      <c r="M354" s="324">
        <v>0</v>
      </c>
      <c r="N354" s="322">
        <v>0</v>
      </c>
      <c r="O354" s="325" t="s">
        <v>891</v>
      </c>
      <c r="P354" s="324">
        <v>0</v>
      </c>
      <c r="Q354" s="326">
        <v>0</v>
      </c>
      <c r="R354" s="327" t="s">
        <v>892</v>
      </c>
      <c r="S354" s="317" t="s">
        <v>1388</v>
      </c>
      <c r="T354" s="328">
        <v>1</v>
      </c>
      <c r="U354" s="329">
        <v>69</v>
      </c>
      <c r="V354" s="330">
        <v>8</v>
      </c>
      <c r="W354" s="331" t="s">
        <v>892</v>
      </c>
      <c r="X354" s="332" t="s">
        <v>892</v>
      </c>
      <c r="Y354" s="333">
        <v>0</v>
      </c>
      <c r="Z354" s="333" t="s">
        <v>892</v>
      </c>
      <c r="AA354" s="332" t="s">
        <v>892</v>
      </c>
      <c r="AB354" s="333">
        <v>0</v>
      </c>
      <c r="AC354" s="333"/>
      <c r="AD354" s="334" t="s">
        <v>892</v>
      </c>
      <c r="AE354" s="335" t="s">
        <v>892</v>
      </c>
      <c r="AF354" s="324">
        <v>20</v>
      </c>
      <c r="AG354" s="327">
        <v>44893</v>
      </c>
      <c r="AH354" s="327" t="s">
        <v>892</v>
      </c>
      <c r="AI354" s="327">
        <v>44881</v>
      </c>
      <c r="AJ354" s="327" t="s">
        <v>892</v>
      </c>
      <c r="AK354" s="317"/>
    </row>
    <row r="355" spans="1:37" x14ac:dyDescent="0.3">
      <c r="A355" s="316">
        <v>64626</v>
      </c>
      <c r="B355" s="317" t="s">
        <v>1422</v>
      </c>
      <c r="C355" s="318" t="s">
        <v>346</v>
      </c>
      <c r="D355" s="319">
        <v>75.400000000000006</v>
      </c>
      <c r="E355" s="317"/>
      <c r="F355" s="317"/>
      <c r="G355" s="317" t="s">
        <v>892</v>
      </c>
      <c r="H355" s="320">
        <v>2397</v>
      </c>
      <c r="I355" s="321">
        <v>103003</v>
      </c>
      <c r="J355" s="322">
        <v>75.400000000000006</v>
      </c>
      <c r="K355" s="320">
        <v>507</v>
      </c>
      <c r="L355" s="323">
        <v>56.73372781065089</v>
      </c>
      <c r="M355" s="324">
        <v>0</v>
      </c>
      <c r="N355" s="322">
        <v>0</v>
      </c>
      <c r="O355" s="325" t="s">
        <v>891</v>
      </c>
      <c r="P355" s="324">
        <v>0</v>
      </c>
      <c r="Q355" s="326">
        <v>0</v>
      </c>
      <c r="R355" s="327" t="s">
        <v>892</v>
      </c>
      <c r="S355" s="317" t="s">
        <v>1388</v>
      </c>
      <c r="T355" s="328">
        <v>1</v>
      </c>
      <c r="U355" s="329">
        <v>69</v>
      </c>
      <c r="V355" s="330">
        <v>8</v>
      </c>
      <c r="W355" s="331" t="s">
        <v>892</v>
      </c>
      <c r="X355" s="332" t="s">
        <v>892</v>
      </c>
      <c r="Y355" s="333">
        <v>0</v>
      </c>
      <c r="Z355" s="333" t="s">
        <v>892</v>
      </c>
      <c r="AA355" s="332" t="s">
        <v>892</v>
      </c>
      <c r="AB355" s="333">
        <v>0</v>
      </c>
      <c r="AC355" s="333"/>
      <c r="AD355" s="334" t="s">
        <v>892</v>
      </c>
      <c r="AE355" s="335" t="s">
        <v>892</v>
      </c>
      <c r="AF355" s="324">
        <v>170</v>
      </c>
      <c r="AG355" s="327">
        <v>45180</v>
      </c>
      <c r="AH355" s="327" t="s">
        <v>892</v>
      </c>
      <c r="AI355" s="327">
        <v>45128</v>
      </c>
      <c r="AJ355" s="327" t="s">
        <v>892</v>
      </c>
      <c r="AK355" s="317"/>
    </row>
    <row r="356" spans="1:37" x14ac:dyDescent="0.3">
      <c r="A356" s="316">
        <v>64627</v>
      </c>
      <c r="B356" s="317" t="s">
        <v>1423</v>
      </c>
      <c r="C356" s="318" t="s">
        <v>346</v>
      </c>
      <c r="D356" s="319">
        <v>66</v>
      </c>
      <c r="E356" s="317"/>
      <c r="F356" s="317"/>
      <c r="G356" s="317" t="s">
        <v>892</v>
      </c>
      <c r="H356" s="320">
        <v>2121</v>
      </c>
      <c r="I356" s="321">
        <v>103003</v>
      </c>
      <c r="J356" s="322">
        <v>66</v>
      </c>
      <c r="K356" s="320">
        <v>40</v>
      </c>
      <c r="L356" s="323">
        <v>636.93693693693683</v>
      </c>
      <c r="M356" s="324">
        <v>0</v>
      </c>
      <c r="N356" s="322">
        <v>0</v>
      </c>
      <c r="O356" s="325" t="s">
        <v>891</v>
      </c>
      <c r="P356" s="324">
        <v>0</v>
      </c>
      <c r="Q356" s="326">
        <v>0</v>
      </c>
      <c r="R356" s="327" t="s">
        <v>892</v>
      </c>
      <c r="S356" s="317" t="s">
        <v>1388</v>
      </c>
      <c r="T356" s="328">
        <v>1</v>
      </c>
      <c r="U356" s="329">
        <v>69</v>
      </c>
      <c r="V356" s="330">
        <v>8</v>
      </c>
      <c r="W356" s="331" t="s">
        <v>892</v>
      </c>
      <c r="X356" s="332" t="s">
        <v>892</v>
      </c>
      <c r="Y356" s="333">
        <v>0</v>
      </c>
      <c r="Z356" s="333" t="s">
        <v>892</v>
      </c>
      <c r="AA356" s="332" t="s">
        <v>892</v>
      </c>
      <c r="AB356" s="333">
        <v>0</v>
      </c>
      <c r="AC356" s="333"/>
      <c r="AD356" s="334" t="s">
        <v>892</v>
      </c>
      <c r="AE356" s="335" t="s">
        <v>892</v>
      </c>
      <c r="AF356" s="324">
        <v>14</v>
      </c>
      <c r="AG356" s="327">
        <v>44579</v>
      </c>
      <c r="AH356" s="327" t="s">
        <v>892</v>
      </c>
      <c r="AI356" s="327">
        <v>44883</v>
      </c>
      <c r="AJ356" s="327" t="s">
        <v>892</v>
      </c>
      <c r="AK356" s="317"/>
    </row>
    <row r="357" spans="1:37" x14ac:dyDescent="0.3">
      <c r="A357" s="316">
        <v>64634</v>
      </c>
      <c r="B357" s="317" t="s">
        <v>1424</v>
      </c>
      <c r="C357" s="318" t="s">
        <v>264</v>
      </c>
      <c r="D357" s="319">
        <v>3</v>
      </c>
      <c r="E357" s="317"/>
      <c r="F357" s="317"/>
      <c r="G357" s="317" t="s">
        <v>892</v>
      </c>
      <c r="H357" s="320">
        <v>89</v>
      </c>
      <c r="I357" s="321">
        <v>103003</v>
      </c>
      <c r="J357" s="322">
        <v>3</v>
      </c>
      <c r="K357" s="320"/>
      <c r="L357" s="323">
        <v>0</v>
      </c>
      <c r="M357" s="324">
        <v>0</v>
      </c>
      <c r="N357" s="322">
        <v>0</v>
      </c>
      <c r="O357" s="325" t="s">
        <v>891</v>
      </c>
      <c r="P357" s="324">
        <v>0</v>
      </c>
      <c r="Q357" s="326">
        <v>0</v>
      </c>
      <c r="R357" s="327" t="s">
        <v>892</v>
      </c>
      <c r="S357" s="317" t="s">
        <v>1425</v>
      </c>
      <c r="T357" s="328">
        <v>1</v>
      </c>
      <c r="U357" s="329">
        <v>83</v>
      </c>
      <c r="V357" s="330">
        <v>10</v>
      </c>
      <c r="W357" s="331" t="s">
        <v>892</v>
      </c>
      <c r="X357" s="332" t="s">
        <v>892</v>
      </c>
      <c r="Y357" s="333">
        <v>0</v>
      </c>
      <c r="Z357" s="333" t="s">
        <v>892</v>
      </c>
      <c r="AA357" s="332" t="s">
        <v>892</v>
      </c>
      <c r="AB357" s="333">
        <v>0</v>
      </c>
      <c r="AC357" s="333"/>
      <c r="AD357" s="334" t="s">
        <v>892</v>
      </c>
      <c r="AE357" s="335" t="s">
        <v>892</v>
      </c>
      <c r="AF357" s="324">
        <v>0</v>
      </c>
      <c r="AG357" s="327">
        <v>44162</v>
      </c>
      <c r="AH357" s="327" t="s">
        <v>892</v>
      </c>
      <c r="AI357" s="327">
        <v>44029</v>
      </c>
      <c r="AJ357" s="327" t="s">
        <v>892</v>
      </c>
      <c r="AK357" s="317"/>
    </row>
    <row r="358" spans="1:37" x14ac:dyDescent="0.3">
      <c r="A358" s="316">
        <v>64635</v>
      </c>
      <c r="B358" s="317" t="s">
        <v>1426</v>
      </c>
      <c r="C358" s="318" t="s">
        <v>264</v>
      </c>
      <c r="D358" s="319">
        <v>7.1</v>
      </c>
      <c r="E358" s="317"/>
      <c r="F358" s="317"/>
      <c r="G358" s="317" t="s">
        <v>892</v>
      </c>
      <c r="H358" s="320">
        <v>70</v>
      </c>
      <c r="I358" s="321">
        <v>103003</v>
      </c>
      <c r="J358" s="322">
        <v>7.3909500000000001</v>
      </c>
      <c r="K358" s="320">
        <v>2</v>
      </c>
      <c r="L358" s="323">
        <v>411.76470588235293</v>
      </c>
      <c r="M358" s="324">
        <v>0</v>
      </c>
      <c r="N358" s="322">
        <v>0</v>
      </c>
      <c r="O358" s="325" t="s">
        <v>891</v>
      </c>
      <c r="P358" s="324">
        <v>0</v>
      </c>
      <c r="Q358" s="326">
        <v>0</v>
      </c>
      <c r="R358" s="327" t="s">
        <v>892</v>
      </c>
      <c r="S358" s="317" t="s">
        <v>1008</v>
      </c>
      <c r="T358" s="328">
        <v>1</v>
      </c>
      <c r="U358" s="329">
        <v>61</v>
      </c>
      <c r="V358" s="330">
        <v>8</v>
      </c>
      <c r="W358" s="331" t="s">
        <v>892</v>
      </c>
      <c r="X358" s="332" t="s">
        <v>892</v>
      </c>
      <c r="Y358" s="333">
        <v>0</v>
      </c>
      <c r="Z358" s="333" t="s">
        <v>892</v>
      </c>
      <c r="AA358" s="332" t="s">
        <v>892</v>
      </c>
      <c r="AB358" s="333">
        <v>0</v>
      </c>
      <c r="AC358" s="333"/>
      <c r="AD358" s="334" t="s">
        <v>892</v>
      </c>
      <c r="AE358" s="335" t="s">
        <v>892</v>
      </c>
      <c r="AF358" s="324">
        <v>0</v>
      </c>
      <c r="AG358" s="327">
        <v>39419</v>
      </c>
      <c r="AH358" s="327" t="s">
        <v>892</v>
      </c>
      <c r="AI358" s="327">
        <v>39380</v>
      </c>
      <c r="AJ358" s="327" t="s">
        <v>892</v>
      </c>
      <c r="AK358" s="317"/>
    </row>
    <row r="359" spans="1:37" x14ac:dyDescent="0.3">
      <c r="A359" s="316">
        <v>64636</v>
      </c>
      <c r="B359" s="317" t="s">
        <v>1427</v>
      </c>
      <c r="C359" s="318" t="s">
        <v>264</v>
      </c>
      <c r="D359" s="319">
        <v>4.5</v>
      </c>
      <c r="E359" s="317"/>
      <c r="F359" s="317"/>
      <c r="G359" s="317" t="s">
        <v>892</v>
      </c>
      <c r="H359" s="320">
        <v>41</v>
      </c>
      <c r="I359" s="321">
        <v>103003</v>
      </c>
      <c r="J359" s="322">
        <v>4.5</v>
      </c>
      <c r="K359" s="320">
        <v>51</v>
      </c>
      <c r="L359" s="323">
        <v>9.1111111111111107</v>
      </c>
      <c r="M359" s="324">
        <v>13</v>
      </c>
      <c r="N359" s="322">
        <v>58.5</v>
      </c>
      <c r="O359" s="325" t="s">
        <v>891</v>
      </c>
      <c r="P359" s="324">
        <v>0</v>
      </c>
      <c r="Q359" s="326">
        <v>0</v>
      </c>
      <c r="R359" s="327" t="s">
        <v>892</v>
      </c>
      <c r="S359" s="317" t="s">
        <v>1008</v>
      </c>
      <c r="T359" s="328">
        <v>1</v>
      </c>
      <c r="U359" s="329">
        <v>61</v>
      </c>
      <c r="V359" s="330">
        <v>8</v>
      </c>
      <c r="W359" s="331" t="s">
        <v>892</v>
      </c>
      <c r="X359" s="332" t="s">
        <v>892</v>
      </c>
      <c r="Y359" s="333">
        <v>0</v>
      </c>
      <c r="Z359" s="333" t="s">
        <v>892</v>
      </c>
      <c r="AA359" s="332" t="s">
        <v>892</v>
      </c>
      <c r="AB359" s="333">
        <v>0</v>
      </c>
      <c r="AC359" s="333"/>
      <c r="AD359" s="334" t="s">
        <v>892</v>
      </c>
      <c r="AE359" s="335" t="s">
        <v>892</v>
      </c>
      <c r="AF359" s="324">
        <v>18</v>
      </c>
      <c r="AG359" s="327">
        <v>45160</v>
      </c>
      <c r="AH359" s="327" t="s">
        <v>892</v>
      </c>
      <c r="AI359" s="327">
        <v>45145</v>
      </c>
      <c r="AJ359" s="327" t="s">
        <v>892</v>
      </c>
      <c r="AK359" s="317"/>
    </row>
    <row r="360" spans="1:37" x14ac:dyDescent="0.3">
      <c r="A360" s="316">
        <v>64646</v>
      </c>
      <c r="B360" s="317" t="s">
        <v>1428</v>
      </c>
      <c r="C360" s="318" t="s">
        <v>264</v>
      </c>
      <c r="D360" s="319">
        <v>2.6</v>
      </c>
      <c r="E360" s="317"/>
      <c r="F360" s="317"/>
      <c r="G360" s="317" t="s">
        <v>892</v>
      </c>
      <c r="H360" s="320">
        <v>1080</v>
      </c>
      <c r="I360" s="321">
        <v>103003</v>
      </c>
      <c r="J360" s="322">
        <v>2.6</v>
      </c>
      <c r="K360" s="320">
        <v>660</v>
      </c>
      <c r="L360" s="323">
        <v>19.636363636363637</v>
      </c>
      <c r="M360" s="324">
        <v>0</v>
      </c>
      <c r="N360" s="322">
        <v>0</v>
      </c>
      <c r="O360" s="325" t="s">
        <v>891</v>
      </c>
      <c r="P360" s="324">
        <v>0</v>
      </c>
      <c r="Q360" s="326">
        <v>0</v>
      </c>
      <c r="R360" s="327" t="s">
        <v>892</v>
      </c>
      <c r="S360" s="317" t="s">
        <v>1117</v>
      </c>
      <c r="T360" s="328">
        <v>1</v>
      </c>
      <c r="U360" s="329">
        <v>78</v>
      </c>
      <c r="V360" s="330">
        <v>2</v>
      </c>
      <c r="W360" s="331" t="s">
        <v>892</v>
      </c>
      <c r="X360" s="332" t="s">
        <v>892</v>
      </c>
      <c r="Y360" s="333">
        <v>0</v>
      </c>
      <c r="Z360" s="333" t="s">
        <v>892</v>
      </c>
      <c r="AA360" s="332" t="s">
        <v>892</v>
      </c>
      <c r="AB360" s="333">
        <v>0</v>
      </c>
      <c r="AC360" s="333"/>
      <c r="AD360" s="334" t="s">
        <v>892</v>
      </c>
      <c r="AE360" s="335" t="s">
        <v>892</v>
      </c>
      <c r="AF360" s="324">
        <v>220</v>
      </c>
      <c r="AG360" s="327">
        <v>45201</v>
      </c>
      <c r="AH360" s="327" t="s">
        <v>892</v>
      </c>
      <c r="AI360" s="327">
        <v>45189</v>
      </c>
      <c r="AJ360" s="327" t="s">
        <v>892</v>
      </c>
      <c r="AK360" s="317"/>
    </row>
    <row r="361" spans="1:37" x14ac:dyDescent="0.3">
      <c r="A361" s="316">
        <v>64647</v>
      </c>
      <c r="B361" s="317" t="s">
        <v>1429</v>
      </c>
      <c r="C361" s="318" t="s">
        <v>264</v>
      </c>
      <c r="D361" s="319">
        <v>20.8</v>
      </c>
      <c r="E361" s="317"/>
      <c r="F361" s="317"/>
      <c r="G361" s="317" t="s">
        <v>892</v>
      </c>
      <c r="H361" s="320">
        <v>18</v>
      </c>
      <c r="I361" s="321">
        <v>103003</v>
      </c>
      <c r="J361" s="322">
        <v>20.8</v>
      </c>
      <c r="K361" s="320"/>
      <c r="L361" s="323">
        <v>0</v>
      </c>
      <c r="M361" s="324">
        <v>0</v>
      </c>
      <c r="N361" s="322">
        <v>0</v>
      </c>
      <c r="O361" s="325" t="s">
        <v>891</v>
      </c>
      <c r="P361" s="324">
        <v>0</v>
      </c>
      <c r="Q361" s="326">
        <v>0</v>
      </c>
      <c r="R361" s="327" t="s">
        <v>892</v>
      </c>
      <c r="S361" s="317" t="s">
        <v>1008</v>
      </c>
      <c r="T361" s="328">
        <v>1</v>
      </c>
      <c r="U361" s="329">
        <v>61</v>
      </c>
      <c r="V361" s="330">
        <v>8</v>
      </c>
      <c r="W361" s="331" t="s">
        <v>892</v>
      </c>
      <c r="X361" s="332" t="s">
        <v>892</v>
      </c>
      <c r="Y361" s="333">
        <v>0</v>
      </c>
      <c r="Z361" s="333" t="s">
        <v>892</v>
      </c>
      <c r="AA361" s="332" t="s">
        <v>892</v>
      </c>
      <c r="AB361" s="333">
        <v>0</v>
      </c>
      <c r="AC361" s="333"/>
      <c r="AD361" s="334" t="s">
        <v>892</v>
      </c>
      <c r="AE361" s="335" t="s">
        <v>892</v>
      </c>
      <c r="AF361" s="324">
        <v>0</v>
      </c>
      <c r="AG361" s="327">
        <v>40688</v>
      </c>
      <c r="AH361" s="327" t="s">
        <v>892</v>
      </c>
      <c r="AI361" s="327">
        <v>43725</v>
      </c>
      <c r="AJ361" s="327" t="s">
        <v>892</v>
      </c>
      <c r="AK361" s="317"/>
    </row>
    <row r="362" spans="1:37" x14ac:dyDescent="0.3">
      <c r="A362" s="316">
        <v>64648</v>
      </c>
      <c r="B362" s="317" t="s">
        <v>1430</v>
      </c>
      <c r="C362" s="318" t="s">
        <v>264</v>
      </c>
      <c r="D362" s="319">
        <v>48.46</v>
      </c>
      <c r="E362" s="317"/>
      <c r="F362" s="317"/>
      <c r="G362" s="317" t="s">
        <v>892</v>
      </c>
      <c r="H362" s="320">
        <v>14</v>
      </c>
      <c r="I362" s="321">
        <v>103003</v>
      </c>
      <c r="J362" s="322">
        <v>48.46</v>
      </c>
      <c r="K362" s="320">
        <v>3</v>
      </c>
      <c r="L362" s="323">
        <v>4.3076923076923084</v>
      </c>
      <c r="M362" s="324">
        <v>15</v>
      </c>
      <c r="N362" s="322">
        <v>726.9</v>
      </c>
      <c r="O362" s="325" t="s">
        <v>891</v>
      </c>
      <c r="P362" s="324">
        <v>0</v>
      </c>
      <c r="Q362" s="326">
        <v>0</v>
      </c>
      <c r="R362" s="327" t="s">
        <v>892</v>
      </c>
      <c r="S362" s="317" t="s">
        <v>1008</v>
      </c>
      <c r="T362" s="328">
        <v>1</v>
      </c>
      <c r="U362" s="329">
        <v>61</v>
      </c>
      <c r="V362" s="330">
        <v>8</v>
      </c>
      <c r="W362" s="331">
        <v>8979</v>
      </c>
      <c r="X362" s="332">
        <v>2023</v>
      </c>
      <c r="Y362" s="333">
        <v>10</v>
      </c>
      <c r="Z362" s="333" t="s">
        <v>892</v>
      </c>
      <c r="AA362" s="332" t="s">
        <v>892</v>
      </c>
      <c r="AB362" s="333">
        <v>0</v>
      </c>
      <c r="AC362" s="333"/>
      <c r="AD362" s="334" t="s">
        <v>892</v>
      </c>
      <c r="AE362" s="335" t="s">
        <v>892</v>
      </c>
      <c r="AF362" s="324">
        <v>14</v>
      </c>
      <c r="AG362" s="327">
        <v>44573</v>
      </c>
      <c r="AH362" s="327" t="s">
        <v>892</v>
      </c>
      <c r="AI362" s="327">
        <v>44522</v>
      </c>
      <c r="AJ362" s="327" t="s">
        <v>892</v>
      </c>
      <c r="AK362" s="317"/>
    </row>
    <row r="363" spans="1:37" x14ac:dyDescent="0.3">
      <c r="A363" s="316">
        <v>64817</v>
      </c>
      <c r="B363" s="317" t="s">
        <v>1431</v>
      </c>
      <c r="C363" s="318" t="s">
        <v>346</v>
      </c>
      <c r="D363" s="319">
        <v>16</v>
      </c>
      <c r="E363" s="317"/>
      <c r="F363" s="317"/>
      <c r="G363" s="317" t="s">
        <v>892</v>
      </c>
      <c r="H363" s="320">
        <v>86</v>
      </c>
      <c r="I363" s="321">
        <v>103003</v>
      </c>
      <c r="J363" s="322">
        <v>16</v>
      </c>
      <c r="K363" s="320">
        <v>2</v>
      </c>
      <c r="L363" s="323">
        <v>505.88235294117646</v>
      </c>
      <c r="M363" s="324">
        <v>0</v>
      </c>
      <c r="N363" s="322">
        <v>0</v>
      </c>
      <c r="O363" s="325" t="s">
        <v>891</v>
      </c>
      <c r="P363" s="324">
        <v>0</v>
      </c>
      <c r="Q363" s="326">
        <v>0</v>
      </c>
      <c r="R363" s="327" t="s">
        <v>892</v>
      </c>
      <c r="S363" s="317" t="s">
        <v>1388</v>
      </c>
      <c r="T363" s="328">
        <v>1</v>
      </c>
      <c r="U363" s="329">
        <v>69</v>
      </c>
      <c r="V363" s="330">
        <v>8</v>
      </c>
      <c r="W363" s="331" t="s">
        <v>892</v>
      </c>
      <c r="X363" s="332" t="s">
        <v>892</v>
      </c>
      <c r="Y363" s="333">
        <v>0</v>
      </c>
      <c r="Z363" s="333" t="s">
        <v>892</v>
      </c>
      <c r="AA363" s="332" t="s">
        <v>892</v>
      </c>
      <c r="AB363" s="333">
        <v>0</v>
      </c>
      <c r="AC363" s="333"/>
      <c r="AD363" s="334" t="s">
        <v>892</v>
      </c>
      <c r="AE363" s="335" t="s">
        <v>892</v>
      </c>
      <c r="AF363" s="324">
        <v>0</v>
      </c>
      <c r="AG363" s="327">
        <v>43788</v>
      </c>
      <c r="AH363" s="327" t="s">
        <v>892</v>
      </c>
      <c r="AI363" s="327">
        <v>44012</v>
      </c>
      <c r="AJ363" s="327" t="s">
        <v>892</v>
      </c>
      <c r="AK363" s="317"/>
    </row>
    <row r="364" spans="1:37" x14ac:dyDescent="0.3">
      <c r="A364" s="316">
        <v>64821</v>
      </c>
      <c r="B364" s="317" t="s">
        <v>508</v>
      </c>
      <c r="C364" s="318" t="s">
        <v>288</v>
      </c>
      <c r="D364" s="319">
        <v>99</v>
      </c>
      <c r="E364" s="317"/>
      <c r="F364" s="317"/>
      <c r="G364" s="317" t="s">
        <v>892</v>
      </c>
      <c r="H364" s="320">
        <v>18</v>
      </c>
      <c r="I364" s="321">
        <v>103003</v>
      </c>
      <c r="J364" s="322">
        <v>99</v>
      </c>
      <c r="K364" s="320">
        <v>5</v>
      </c>
      <c r="L364" s="323">
        <v>42.857142857142861</v>
      </c>
      <c r="M364" s="324">
        <v>0</v>
      </c>
      <c r="N364" s="322">
        <v>0</v>
      </c>
      <c r="O364" s="325" t="s">
        <v>891</v>
      </c>
      <c r="P364" s="324">
        <v>0</v>
      </c>
      <c r="Q364" s="326">
        <v>0</v>
      </c>
      <c r="R364" s="327" t="s">
        <v>892</v>
      </c>
      <c r="S364" s="317" t="s">
        <v>1432</v>
      </c>
      <c r="T364" s="328">
        <v>1</v>
      </c>
      <c r="U364" s="329">
        <v>76</v>
      </c>
      <c r="V364" s="330">
        <v>9</v>
      </c>
      <c r="W364" s="331" t="s">
        <v>892</v>
      </c>
      <c r="X364" s="332" t="s">
        <v>892</v>
      </c>
      <c r="Y364" s="333">
        <v>0</v>
      </c>
      <c r="Z364" s="333" t="s">
        <v>892</v>
      </c>
      <c r="AA364" s="332" t="s">
        <v>892</v>
      </c>
      <c r="AB364" s="333">
        <v>0</v>
      </c>
      <c r="AC364" s="333"/>
      <c r="AD364" s="334" t="s">
        <v>892</v>
      </c>
      <c r="AE364" s="335" t="s">
        <v>892</v>
      </c>
      <c r="AF364" s="324">
        <v>2</v>
      </c>
      <c r="AG364" s="327">
        <v>43497</v>
      </c>
      <c r="AH364" s="327" t="s">
        <v>892</v>
      </c>
      <c r="AI364" s="327">
        <v>43875</v>
      </c>
      <c r="AJ364" s="327" t="s">
        <v>892</v>
      </c>
      <c r="AK364" s="317"/>
    </row>
    <row r="365" spans="1:37" x14ac:dyDescent="0.3">
      <c r="A365" s="316">
        <v>64860</v>
      </c>
      <c r="B365" s="317" t="s">
        <v>1433</v>
      </c>
      <c r="C365" s="318" t="s">
        <v>346</v>
      </c>
      <c r="D365" s="319">
        <v>41</v>
      </c>
      <c r="E365" s="317"/>
      <c r="F365" s="317"/>
      <c r="G365" s="317" t="s">
        <v>892</v>
      </c>
      <c r="H365" s="320">
        <v>106</v>
      </c>
      <c r="I365" s="321">
        <v>103003</v>
      </c>
      <c r="J365" s="322">
        <v>41</v>
      </c>
      <c r="K365" s="320">
        <v>201</v>
      </c>
      <c r="L365" s="323">
        <v>6.3283582089552244</v>
      </c>
      <c r="M365" s="324">
        <v>95</v>
      </c>
      <c r="N365" s="322">
        <v>3895</v>
      </c>
      <c r="O365" s="325" t="s">
        <v>891</v>
      </c>
      <c r="P365" s="324">
        <v>0</v>
      </c>
      <c r="Q365" s="326">
        <v>0</v>
      </c>
      <c r="R365" s="327" t="s">
        <v>892</v>
      </c>
      <c r="S365" s="317" t="s">
        <v>1388</v>
      </c>
      <c r="T365" s="328">
        <v>1</v>
      </c>
      <c r="U365" s="329">
        <v>69</v>
      </c>
      <c r="V365" s="330">
        <v>8</v>
      </c>
      <c r="W365" s="331" t="s">
        <v>892</v>
      </c>
      <c r="X365" s="332" t="s">
        <v>892</v>
      </c>
      <c r="Y365" s="333">
        <v>0</v>
      </c>
      <c r="Z365" s="333" t="s">
        <v>892</v>
      </c>
      <c r="AA365" s="332" t="s">
        <v>892</v>
      </c>
      <c r="AB365" s="333">
        <v>0</v>
      </c>
      <c r="AC365" s="333"/>
      <c r="AD365" s="334" t="s">
        <v>892</v>
      </c>
      <c r="AE365" s="335" t="s">
        <v>892</v>
      </c>
      <c r="AF365" s="324">
        <v>68</v>
      </c>
      <c r="AG365" s="327">
        <v>45184</v>
      </c>
      <c r="AH365" s="327" t="s">
        <v>892</v>
      </c>
      <c r="AI365" s="327">
        <v>45156</v>
      </c>
      <c r="AJ365" s="327" t="s">
        <v>892</v>
      </c>
      <c r="AK365" s="317"/>
    </row>
    <row r="366" spans="1:37" x14ac:dyDescent="0.3">
      <c r="A366" s="316">
        <v>64861</v>
      </c>
      <c r="B366" s="317" t="s">
        <v>1434</v>
      </c>
      <c r="C366" s="318" t="s">
        <v>346</v>
      </c>
      <c r="D366" s="319">
        <v>38.89</v>
      </c>
      <c r="E366" s="317"/>
      <c r="F366" s="317"/>
      <c r="G366" s="317" t="s">
        <v>892</v>
      </c>
      <c r="H366" s="320">
        <v>1790</v>
      </c>
      <c r="I366" s="321">
        <v>103003</v>
      </c>
      <c r="J366" s="322">
        <v>38.89</v>
      </c>
      <c r="K366" s="320"/>
      <c r="L366" s="323">
        <v>0</v>
      </c>
      <c r="M366" s="324">
        <v>0</v>
      </c>
      <c r="N366" s="322">
        <v>0</v>
      </c>
      <c r="O366" s="325" t="s">
        <v>891</v>
      </c>
      <c r="P366" s="324">
        <v>0</v>
      </c>
      <c r="Q366" s="326">
        <v>0</v>
      </c>
      <c r="R366" s="327" t="s">
        <v>892</v>
      </c>
      <c r="S366" s="317" t="s">
        <v>1388</v>
      </c>
      <c r="T366" s="328">
        <v>1</v>
      </c>
      <c r="U366" s="329">
        <v>69</v>
      </c>
      <c r="V366" s="330">
        <v>8</v>
      </c>
      <c r="W366" s="331" t="s">
        <v>892</v>
      </c>
      <c r="X366" s="332" t="s">
        <v>892</v>
      </c>
      <c r="Y366" s="333">
        <v>0</v>
      </c>
      <c r="Z366" s="333" t="s">
        <v>892</v>
      </c>
      <c r="AA366" s="332" t="s">
        <v>892</v>
      </c>
      <c r="AB366" s="333">
        <v>0</v>
      </c>
      <c r="AC366" s="333"/>
      <c r="AD366" s="334" t="s">
        <v>892</v>
      </c>
      <c r="AE366" s="335" t="s">
        <v>892</v>
      </c>
      <c r="AF366" s="324">
        <v>0</v>
      </c>
      <c r="AG366" s="327">
        <v>44579</v>
      </c>
      <c r="AH366" s="327" t="s">
        <v>892</v>
      </c>
      <c r="AI366" s="327">
        <v>44883</v>
      </c>
      <c r="AJ366" s="327" t="s">
        <v>892</v>
      </c>
      <c r="AK366" s="317"/>
    </row>
    <row r="367" spans="1:37" x14ac:dyDescent="0.3">
      <c r="A367" s="316">
        <v>65173</v>
      </c>
      <c r="B367" s="317" t="s">
        <v>1435</v>
      </c>
      <c r="C367" s="318" t="s">
        <v>264</v>
      </c>
      <c r="D367" s="319">
        <v>72.959999999999994</v>
      </c>
      <c r="E367" s="317"/>
      <c r="F367" s="317"/>
      <c r="G367" s="317" t="s">
        <v>892</v>
      </c>
      <c r="H367" s="320">
        <v>50</v>
      </c>
      <c r="I367" s="321">
        <v>103003</v>
      </c>
      <c r="J367" s="322">
        <v>72.959999999999994</v>
      </c>
      <c r="K367" s="320">
        <v>125</v>
      </c>
      <c r="L367" s="323">
        <v>4.5454545454545459</v>
      </c>
      <c r="M367" s="324">
        <v>82</v>
      </c>
      <c r="N367" s="322">
        <v>5982.72</v>
      </c>
      <c r="O367" s="325" t="s">
        <v>891</v>
      </c>
      <c r="P367" s="324">
        <v>0</v>
      </c>
      <c r="Q367" s="326">
        <v>0</v>
      </c>
      <c r="R367" s="327" t="s">
        <v>892</v>
      </c>
      <c r="S367" s="317" t="s">
        <v>1053</v>
      </c>
      <c r="T367" s="328">
        <v>1</v>
      </c>
      <c r="U367" s="329">
        <v>61</v>
      </c>
      <c r="V367" s="330">
        <v>15</v>
      </c>
      <c r="W367" s="331" t="s">
        <v>892</v>
      </c>
      <c r="X367" s="332" t="s">
        <v>892</v>
      </c>
      <c r="Y367" s="333">
        <v>0</v>
      </c>
      <c r="Z367" s="333" t="s">
        <v>892</v>
      </c>
      <c r="AA367" s="332" t="s">
        <v>892</v>
      </c>
      <c r="AB367" s="333">
        <v>0</v>
      </c>
      <c r="AC367" s="333"/>
      <c r="AD367" s="334" t="s">
        <v>892</v>
      </c>
      <c r="AE367" s="335" t="s">
        <v>892</v>
      </c>
      <c r="AF367" s="324">
        <v>44</v>
      </c>
      <c r="AG367" s="327">
        <v>45189</v>
      </c>
      <c r="AH367" s="327" t="s">
        <v>892</v>
      </c>
      <c r="AI367" s="327">
        <v>45145</v>
      </c>
      <c r="AJ367" s="327" t="s">
        <v>892</v>
      </c>
      <c r="AK367" s="317"/>
    </row>
    <row r="368" spans="1:37" x14ac:dyDescent="0.3">
      <c r="A368" s="316">
        <v>65609</v>
      </c>
      <c r="B368" s="317" t="s">
        <v>510</v>
      </c>
      <c r="C368" s="318" t="s">
        <v>264</v>
      </c>
      <c r="D368" s="319">
        <v>21</v>
      </c>
      <c r="E368" s="317"/>
      <c r="F368" s="317"/>
      <c r="G368" s="317" t="s">
        <v>892</v>
      </c>
      <c r="H368" s="320">
        <v>3</v>
      </c>
      <c r="I368" s="321">
        <v>103003</v>
      </c>
      <c r="J368" s="322">
        <v>21</v>
      </c>
      <c r="K368" s="320"/>
      <c r="L368" s="323">
        <v>0</v>
      </c>
      <c r="M368" s="324">
        <v>0</v>
      </c>
      <c r="N368" s="322">
        <v>0</v>
      </c>
      <c r="O368" s="325" t="s">
        <v>891</v>
      </c>
      <c r="P368" s="324">
        <v>0</v>
      </c>
      <c r="Q368" s="326">
        <v>0</v>
      </c>
      <c r="R368" s="327" t="s">
        <v>892</v>
      </c>
      <c r="S368" s="317" t="s">
        <v>1315</v>
      </c>
      <c r="T368" s="328">
        <v>1</v>
      </c>
      <c r="U368" s="329">
        <v>51</v>
      </c>
      <c r="V368" s="330">
        <v>17</v>
      </c>
      <c r="W368" s="331" t="s">
        <v>892</v>
      </c>
      <c r="X368" s="332" t="s">
        <v>892</v>
      </c>
      <c r="Y368" s="333">
        <v>0</v>
      </c>
      <c r="Z368" s="333" t="s">
        <v>892</v>
      </c>
      <c r="AA368" s="332" t="s">
        <v>892</v>
      </c>
      <c r="AB368" s="333">
        <v>0</v>
      </c>
      <c r="AC368" s="333"/>
      <c r="AD368" s="334" t="s">
        <v>892</v>
      </c>
      <c r="AE368" s="335" t="s">
        <v>892</v>
      </c>
      <c r="AF368" s="324">
        <v>0</v>
      </c>
      <c r="AG368" s="327">
        <v>39779</v>
      </c>
      <c r="AH368" s="327" t="s">
        <v>892</v>
      </c>
      <c r="AI368" s="327">
        <v>39734</v>
      </c>
      <c r="AJ368" s="327" t="s">
        <v>892</v>
      </c>
      <c r="AK368" s="317"/>
    </row>
    <row r="369" spans="1:37" x14ac:dyDescent="0.3">
      <c r="A369" s="316">
        <v>65610</v>
      </c>
      <c r="B369" s="317" t="s">
        <v>511</v>
      </c>
      <c r="C369" s="318" t="s">
        <v>264</v>
      </c>
      <c r="D369" s="319">
        <v>30</v>
      </c>
      <c r="E369" s="317"/>
      <c r="F369" s="317"/>
      <c r="G369" s="317" t="s">
        <v>892</v>
      </c>
      <c r="H369" s="320">
        <v>15</v>
      </c>
      <c r="I369" s="321">
        <v>103003</v>
      </c>
      <c r="J369" s="322">
        <v>28.95</v>
      </c>
      <c r="K369" s="320"/>
      <c r="L369" s="323">
        <v>0</v>
      </c>
      <c r="M369" s="324">
        <v>0</v>
      </c>
      <c r="N369" s="322">
        <v>0</v>
      </c>
      <c r="O369" s="325" t="s">
        <v>891</v>
      </c>
      <c r="P369" s="324">
        <v>0</v>
      </c>
      <c r="Q369" s="326">
        <v>0</v>
      </c>
      <c r="R369" s="327" t="s">
        <v>892</v>
      </c>
      <c r="S369" s="317" t="s">
        <v>1315</v>
      </c>
      <c r="T369" s="328">
        <v>1</v>
      </c>
      <c r="U369" s="329">
        <v>51</v>
      </c>
      <c r="V369" s="330">
        <v>17</v>
      </c>
      <c r="W369" s="331" t="s">
        <v>892</v>
      </c>
      <c r="X369" s="332" t="s">
        <v>892</v>
      </c>
      <c r="Y369" s="333">
        <v>0</v>
      </c>
      <c r="Z369" s="333" t="s">
        <v>892</v>
      </c>
      <c r="AA369" s="332" t="s">
        <v>892</v>
      </c>
      <c r="AB369" s="333">
        <v>0</v>
      </c>
      <c r="AC369" s="333"/>
      <c r="AD369" s="334" t="s">
        <v>892</v>
      </c>
      <c r="AE369" s="335" t="s">
        <v>892</v>
      </c>
      <c r="AF369" s="324">
        <v>0</v>
      </c>
      <c r="AG369" s="327">
        <v>39636</v>
      </c>
      <c r="AH369" s="327" t="s">
        <v>892</v>
      </c>
      <c r="AI369" s="327">
        <v>39616</v>
      </c>
      <c r="AJ369" s="327" t="s">
        <v>892</v>
      </c>
      <c r="AK369" s="317"/>
    </row>
    <row r="370" spans="1:37" x14ac:dyDescent="0.3">
      <c r="A370" s="316">
        <v>66168</v>
      </c>
      <c r="B370" s="317" t="s">
        <v>1436</v>
      </c>
      <c r="C370" s="318" t="s">
        <v>346</v>
      </c>
      <c r="D370" s="319">
        <v>42</v>
      </c>
      <c r="E370" s="317"/>
      <c r="F370" s="317"/>
      <c r="G370" s="317" t="s">
        <v>892</v>
      </c>
      <c r="H370" s="320">
        <v>139</v>
      </c>
      <c r="I370" s="321">
        <v>103003</v>
      </c>
      <c r="J370" s="322">
        <v>42</v>
      </c>
      <c r="K370" s="320">
        <v>687</v>
      </c>
      <c r="L370" s="323">
        <v>2.1523691545370083</v>
      </c>
      <c r="M370" s="324">
        <v>635.96</v>
      </c>
      <c r="N370" s="322">
        <v>26710.32</v>
      </c>
      <c r="O370" s="325" t="s">
        <v>891</v>
      </c>
      <c r="P370" s="324">
        <v>0</v>
      </c>
      <c r="Q370" s="326">
        <v>0</v>
      </c>
      <c r="R370" s="327" t="s">
        <v>892</v>
      </c>
      <c r="S370" s="317" t="s">
        <v>1412</v>
      </c>
      <c r="T370" s="328">
        <v>1</v>
      </c>
      <c r="U370" s="329">
        <v>69</v>
      </c>
      <c r="V370" s="330">
        <v>17</v>
      </c>
      <c r="W370" s="331" t="s">
        <v>892</v>
      </c>
      <c r="X370" s="332" t="s">
        <v>892</v>
      </c>
      <c r="Y370" s="333">
        <v>0</v>
      </c>
      <c r="Z370" s="333" t="s">
        <v>892</v>
      </c>
      <c r="AA370" s="332" t="s">
        <v>892</v>
      </c>
      <c r="AB370" s="333">
        <v>0</v>
      </c>
      <c r="AC370" s="333"/>
      <c r="AD370" s="334" t="s">
        <v>892</v>
      </c>
      <c r="AE370" s="335" t="s">
        <v>892</v>
      </c>
      <c r="AF370" s="324">
        <v>258</v>
      </c>
      <c r="AG370" s="327">
        <v>45148</v>
      </c>
      <c r="AH370" s="327" t="s">
        <v>892</v>
      </c>
      <c r="AI370" s="327">
        <v>45128</v>
      </c>
      <c r="AJ370" s="327" t="s">
        <v>892</v>
      </c>
      <c r="AK370" s="317"/>
    </row>
    <row r="371" spans="1:37" x14ac:dyDescent="0.3">
      <c r="A371" s="316">
        <v>67375</v>
      </c>
      <c r="B371" s="317" t="s">
        <v>1437</v>
      </c>
      <c r="C371" s="318" t="s">
        <v>264</v>
      </c>
      <c r="D371" s="319">
        <v>46</v>
      </c>
      <c r="E371" s="317"/>
      <c r="F371" s="317"/>
      <c r="G371" s="317" t="s">
        <v>892</v>
      </c>
      <c r="H371" s="320">
        <v>103</v>
      </c>
      <c r="I371" s="321">
        <v>103003</v>
      </c>
      <c r="J371" s="322">
        <v>46</v>
      </c>
      <c r="K371" s="320">
        <v>85</v>
      </c>
      <c r="L371" s="323">
        <v>13.881401617250674</v>
      </c>
      <c r="M371" s="324">
        <v>0</v>
      </c>
      <c r="N371" s="322">
        <v>0</v>
      </c>
      <c r="O371" s="325" t="s">
        <v>891</v>
      </c>
      <c r="P371" s="324">
        <v>0</v>
      </c>
      <c r="Q371" s="326">
        <v>0</v>
      </c>
      <c r="R371" s="327" t="s">
        <v>892</v>
      </c>
      <c r="S371" s="317" t="s">
        <v>1315</v>
      </c>
      <c r="T371" s="328">
        <v>1</v>
      </c>
      <c r="U371" s="329">
        <v>51</v>
      </c>
      <c r="V371" s="330">
        <v>17</v>
      </c>
      <c r="W371" s="331" t="s">
        <v>892</v>
      </c>
      <c r="X371" s="332" t="s">
        <v>892</v>
      </c>
      <c r="Y371" s="333">
        <v>0</v>
      </c>
      <c r="Z371" s="333" t="s">
        <v>892</v>
      </c>
      <c r="AA371" s="332" t="s">
        <v>892</v>
      </c>
      <c r="AB371" s="333">
        <v>0</v>
      </c>
      <c r="AC371" s="333"/>
      <c r="AD371" s="334" t="s">
        <v>892</v>
      </c>
      <c r="AE371" s="335" t="s">
        <v>892</v>
      </c>
      <c r="AF371" s="324">
        <v>30</v>
      </c>
      <c r="AG371" s="327">
        <v>45208</v>
      </c>
      <c r="AH371" s="327" t="s">
        <v>892</v>
      </c>
      <c r="AI371" s="327">
        <v>45160</v>
      </c>
      <c r="AJ371" s="327" t="s">
        <v>892</v>
      </c>
      <c r="AK371" s="317"/>
    </row>
    <row r="372" spans="1:37" x14ac:dyDescent="0.3">
      <c r="A372" s="316">
        <v>67376</v>
      </c>
      <c r="B372" s="317" t="s">
        <v>1438</v>
      </c>
      <c r="C372" s="318" t="s">
        <v>264</v>
      </c>
      <c r="D372" s="319">
        <v>53</v>
      </c>
      <c r="E372" s="317"/>
      <c r="F372" s="317"/>
      <c r="G372" s="317" t="s">
        <v>892</v>
      </c>
      <c r="H372" s="320">
        <v>178</v>
      </c>
      <c r="I372" s="321">
        <v>103003</v>
      </c>
      <c r="J372" s="322">
        <v>53</v>
      </c>
      <c r="K372" s="320">
        <v>83</v>
      </c>
      <c r="L372" s="323">
        <v>25.722543352601157</v>
      </c>
      <c r="M372" s="324">
        <v>0</v>
      </c>
      <c r="N372" s="322">
        <v>0</v>
      </c>
      <c r="O372" s="325" t="s">
        <v>891</v>
      </c>
      <c r="P372" s="324">
        <v>0</v>
      </c>
      <c r="Q372" s="326">
        <v>0</v>
      </c>
      <c r="R372" s="327" t="s">
        <v>892</v>
      </c>
      <c r="S372" s="317" t="s">
        <v>1315</v>
      </c>
      <c r="T372" s="328">
        <v>1</v>
      </c>
      <c r="U372" s="329">
        <v>51</v>
      </c>
      <c r="V372" s="330">
        <v>17</v>
      </c>
      <c r="W372" s="331" t="s">
        <v>892</v>
      </c>
      <c r="X372" s="332" t="s">
        <v>892</v>
      </c>
      <c r="Y372" s="333">
        <v>0</v>
      </c>
      <c r="Z372" s="333" t="s">
        <v>892</v>
      </c>
      <c r="AA372" s="332" t="s">
        <v>892</v>
      </c>
      <c r="AB372" s="333">
        <v>0</v>
      </c>
      <c r="AC372" s="333"/>
      <c r="AD372" s="334" t="s">
        <v>892</v>
      </c>
      <c r="AE372" s="335" t="s">
        <v>892</v>
      </c>
      <c r="AF372" s="324">
        <v>28</v>
      </c>
      <c r="AG372" s="327">
        <v>45189</v>
      </c>
      <c r="AH372" s="327" t="s">
        <v>892</v>
      </c>
      <c r="AI372" s="327">
        <v>45160</v>
      </c>
      <c r="AJ372" s="327" t="s">
        <v>892</v>
      </c>
      <c r="AK372" s="317"/>
    </row>
    <row r="373" spans="1:37" x14ac:dyDescent="0.3">
      <c r="A373" s="316">
        <v>67939</v>
      </c>
      <c r="B373" s="317" t="s">
        <v>1439</v>
      </c>
      <c r="C373" s="318" t="s">
        <v>474</v>
      </c>
      <c r="D373" s="319">
        <v>39.96</v>
      </c>
      <c r="E373" s="317"/>
      <c r="F373" s="317"/>
      <c r="G373" s="317" t="s">
        <v>892</v>
      </c>
      <c r="H373" s="320">
        <v>3</v>
      </c>
      <c r="I373" s="321">
        <v>103003</v>
      </c>
      <c r="J373" s="322">
        <v>39.96</v>
      </c>
      <c r="K373" s="320">
        <v>132</v>
      </c>
      <c r="L373" s="323">
        <v>0.25167785234899326</v>
      </c>
      <c r="M373" s="324">
        <v>140.04</v>
      </c>
      <c r="N373" s="322">
        <v>5595.9984000000004</v>
      </c>
      <c r="O373" s="325" t="s">
        <v>891</v>
      </c>
      <c r="P373" s="324">
        <v>0</v>
      </c>
      <c r="Q373" s="326">
        <v>0</v>
      </c>
      <c r="R373" s="327" t="s">
        <v>892</v>
      </c>
      <c r="S373" s="317" t="s">
        <v>1324</v>
      </c>
      <c r="T373" s="328">
        <v>1</v>
      </c>
      <c r="U373" s="329">
        <v>51</v>
      </c>
      <c r="V373" s="330">
        <v>28</v>
      </c>
      <c r="W373" s="331" t="s">
        <v>892</v>
      </c>
      <c r="X373" s="332" t="s">
        <v>892</v>
      </c>
      <c r="Y373" s="333">
        <v>0</v>
      </c>
      <c r="Z373" s="333" t="s">
        <v>892</v>
      </c>
      <c r="AA373" s="332" t="s">
        <v>892</v>
      </c>
      <c r="AB373" s="333">
        <v>0</v>
      </c>
      <c r="AC373" s="333"/>
      <c r="AD373" s="334" t="s">
        <v>892</v>
      </c>
      <c r="AE373" s="335" t="s">
        <v>892</v>
      </c>
      <c r="AF373" s="324">
        <v>48</v>
      </c>
      <c r="AG373" s="327">
        <v>43853</v>
      </c>
      <c r="AH373" s="327" t="s">
        <v>892</v>
      </c>
      <c r="AI373" s="327">
        <v>45210</v>
      </c>
      <c r="AJ373" s="327" t="s">
        <v>892</v>
      </c>
      <c r="AK373" s="317"/>
    </row>
    <row r="374" spans="1:37" x14ac:dyDescent="0.3">
      <c r="A374" s="316">
        <v>69222</v>
      </c>
      <c r="B374" s="317" t="s">
        <v>1440</v>
      </c>
      <c r="C374" s="318" t="s">
        <v>1384</v>
      </c>
      <c r="D374" s="319">
        <v>1.8</v>
      </c>
      <c r="E374" s="317"/>
      <c r="F374" s="317"/>
      <c r="G374" s="317" t="s">
        <v>892</v>
      </c>
      <c r="H374" s="320">
        <v>0</v>
      </c>
      <c r="I374" s="321">
        <v>103003</v>
      </c>
      <c r="J374" s="322">
        <v>1.8</v>
      </c>
      <c r="K374" s="320">
        <v>3320</v>
      </c>
      <c r="L374" s="323">
        <v>0</v>
      </c>
      <c r="M374" s="324">
        <v>2073</v>
      </c>
      <c r="N374" s="322">
        <v>3731.4</v>
      </c>
      <c r="O374" s="325" t="s">
        <v>891</v>
      </c>
      <c r="P374" s="324">
        <v>0</v>
      </c>
      <c r="Q374" s="326">
        <v>0</v>
      </c>
      <c r="R374" s="327" t="s">
        <v>892</v>
      </c>
      <c r="S374" s="317" t="s">
        <v>983</v>
      </c>
      <c r="T374" s="328">
        <v>1</v>
      </c>
      <c r="U374" s="329">
        <v>45</v>
      </c>
      <c r="V374" s="330">
        <v>11</v>
      </c>
      <c r="W374" s="331">
        <v>6978</v>
      </c>
      <c r="X374" s="332">
        <v>2023</v>
      </c>
      <c r="Y374" s="333">
        <v>1500</v>
      </c>
      <c r="Z374" s="333" t="s">
        <v>892</v>
      </c>
      <c r="AA374" s="332" t="s">
        <v>892</v>
      </c>
      <c r="AB374" s="333">
        <v>0</v>
      </c>
      <c r="AC374" s="333"/>
      <c r="AD374" s="334" t="s">
        <v>892</v>
      </c>
      <c r="AE374" s="335" t="s">
        <v>892</v>
      </c>
      <c r="AF374" s="324">
        <v>1192</v>
      </c>
      <c r="AG374" s="327">
        <v>44973</v>
      </c>
      <c r="AH374" s="327" t="s">
        <v>892</v>
      </c>
      <c r="AI374" s="327">
        <v>45107</v>
      </c>
      <c r="AJ374" s="327" t="s">
        <v>892</v>
      </c>
      <c r="AK374" s="317"/>
    </row>
    <row r="375" spans="1:37" x14ac:dyDescent="0.3">
      <c r="A375" s="316">
        <v>69229</v>
      </c>
      <c r="B375" s="317" t="s">
        <v>1215</v>
      </c>
      <c r="C375" s="318" t="s">
        <v>1111</v>
      </c>
      <c r="D375" s="319">
        <v>279.98</v>
      </c>
      <c r="E375" s="317"/>
      <c r="F375" s="317"/>
      <c r="G375" s="317" t="s">
        <v>892</v>
      </c>
      <c r="H375" s="320">
        <v>46</v>
      </c>
      <c r="I375" s="321">
        <v>103003</v>
      </c>
      <c r="J375" s="322">
        <v>279.98</v>
      </c>
      <c r="K375" s="320">
        <v>74</v>
      </c>
      <c r="L375" s="323">
        <v>7.4554294975688817</v>
      </c>
      <c r="M375" s="324">
        <v>0</v>
      </c>
      <c r="N375" s="322">
        <v>0</v>
      </c>
      <c r="O375" s="325" t="s">
        <v>891</v>
      </c>
      <c r="P375" s="324">
        <v>0</v>
      </c>
      <c r="Q375" s="326">
        <v>0</v>
      </c>
      <c r="R375" s="327" t="s">
        <v>892</v>
      </c>
      <c r="S375" s="317" t="s">
        <v>1112</v>
      </c>
      <c r="T375" s="328">
        <v>1</v>
      </c>
      <c r="U375" s="329">
        <v>76</v>
      </c>
      <c r="V375" s="330">
        <v>5</v>
      </c>
      <c r="W375" s="331" t="s">
        <v>892</v>
      </c>
      <c r="X375" s="332" t="s">
        <v>892</v>
      </c>
      <c r="Y375" s="333">
        <v>0</v>
      </c>
      <c r="Z375" s="333">
        <v>11620</v>
      </c>
      <c r="AA375" s="332">
        <v>2023</v>
      </c>
      <c r="AB375" s="333">
        <v>60</v>
      </c>
      <c r="AC375" s="333">
        <v>60</v>
      </c>
      <c r="AD375" s="334" t="s">
        <v>2091</v>
      </c>
      <c r="AE375" s="335">
        <v>45247</v>
      </c>
      <c r="AF375" s="324">
        <v>24</v>
      </c>
      <c r="AG375" s="327">
        <v>45043</v>
      </c>
      <c r="AH375" s="327" t="s">
        <v>892</v>
      </c>
      <c r="AI375" s="327">
        <v>45181</v>
      </c>
      <c r="AJ375" s="327" t="s">
        <v>892</v>
      </c>
      <c r="AK375" s="317"/>
    </row>
    <row r="376" spans="1:37" x14ac:dyDescent="0.3">
      <c r="A376" s="316">
        <v>70379</v>
      </c>
      <c r="B376" s="317" t="s">
        <v>1441</v>
      </c>
      <c r="C376" s="318" t="s">
        <v>943</v>
      </c>
      <c r="D376" s="319">
        <v>39.15</v>
      </c>
      <c r="E376" s="317"/>
      <c r="F376" s="317"/>
      <c r="G376" s="317" t="s">
        <v>892</v>
      </c>
      <c r="H376" s="320">
        <v>2268</v>
      </c>
      <c r="I376" s="321">
        <v>103003</v>
      </c>
      <c r="J376" s="322">
        <v>39.15</v>
      </c>
      <c r="K376" s="320">
        <v>3140</v>
      </c>
      <c r="L376" s="323">
        <v>8.0305927342256211</v>
      </c>
      <c r="M376" s="324">
        <v>1121.04</v>
      </c>
      <c r="N376" s="322">
        <v>43888.716</v>
      </c>
      <c r="O376" s="325" t="s">
        <v>891</v>
      </c>
      <c r="P376" s="324">
        <v>0</v>
      </c>
      <c r="Q376" s="326">
        <v>0</v>
      </c>
      <c r="R376" s="327" t="s">
        <v>892</v>
      </c>
      <c r="S376" s="317" t="s">
        <v>1405</v>
      </c>
      <c r="T376" s="328">
        <v>1</v>
      </c>
      <c r="U376" s="329">
        <v>57</v>
      </c>
      <c r="V376" s="330">
        <v>17</v>
      </c>
      <c r="W376" s="331" t="s">
        <v>892</v>
      </c>
      <c r="X376" s="332" t="s">
        <v>892</v>
      </c>
      <c r="Y376" s="333">
        <v>0</v>
      </c>
      <c r="Z376" s="333" t="s">
        <v>892</v>
      </c>
      <c r="AA376" s="332" t="s">
        <v>892</v>
      </c>
      <c r="AB376" s="333">
        <v>0</v>
      </c>
      <c r="AC376" s="333"/>
      <c r="AD376" s="334" t="s">
        <v>892</v>
      </c>
      <c r="AE376" s="335" t="s">
        <v>892</v>
      </c>
      <c r="AF376" s="324">
        <v>1130</v>
      </c>
      <c r="AG376" s="327">
        <v>45090</v>
      </c>
      <c r="AH376" s="327" t="s">
        <v>892</v>
      </c>
      <c r="AI376" s="327">
        <v>45002</v>
      </c>
      <c r="AJ376" s="327" t="s">
        <v>892</v>
      </c>
      <c r="AK376" s="317"/>
    </row>
    <row r="377" spans="1:37" x14ac:dyDescent="0.3">
      <c r="A377" s="316">
        <v>70967</v>
      </c>
      <c r="B377" s="317" t="s">
        <v>1442</v>
      </c>
      <c r="C377" s="318" t="s">
        <v>264</v>
      </c>
      <c r="D377" s="319">
        <v>5.59</v>
      </c>
      <c r="E377" s="317"/>
      <c r="F377" s="317"/>
      <c r="G377" s="317" t="s">
        <v>892</v>
      </c>
      <c r="H377" s="320">
        <v>39</v>
      </c>
      <c r="I377" s="321">
        <v>103003</v>
      </c>
      <c r="J377" s="322">
        <v>5.59</v>
      </c>
      <c r="K377" s="320">
        <v>63</v>
      </c>
      <c r="L377" s="323">
        <v>7.4285714285714288</v>
      </c>
      <c r="M377" s="324">
        <v>24</v>
      </c>
      <c r="N377" s="322">
        <v>134.16</v>
      </c>
      <c r="O377" s="325" t="s">
        <v>891</v>
      </c>
      <c r="P377" s="324">
        <v>0</v>
      </c>
      <c r="Q377" s="326">
        <v>0</v>
      </c>
      <c r="R377" s="327" t="s">
        <v>892</v>
      </c>
      <c r="S377" s="317" t="s">
        <v>1391</v>
      </c>
      <c r="T377" s="328">
        <v>1</v>
      </c>
      <c r="U377" s="329">
        <v>61</v>
      </c>
      <c r="V377" s="330">
        <v>3</v>
      </c>
      <c r="W377" s="331" t="s">
        <v>892</v>
      </c>
      <c r="X377" s="332" t="s">
        <v>892</v>
      </c>
      <c r="Y377" s="333">
        <v>0</v>
      </c>
      <c r="Z377" s="333" t="s">
        <v>892</v>
      </c>
      <c r="AA377" s="332" t="s">
        <v>892</v>
      </c>
      <c r="AB377" s="333">
        <v>0</v>
      </c>
      <c r="AC377" s="333"/>
      <c r="AD377" s="334" t="s">
        <v>892</v>
      </c>
      <c r="AE377" s="335" t="s">
        <v>892</v>
      </c>
      <c r="AF377" s="324">
        <v>22</v>
      </c>
      <c r="AG377" s="327">
        <v>44166</v>
      </c>
      <c r="AH377" s="327" t="s">
        <v>892</v>
      </c>
      <c r="AI377" s="327">
        <v>44284</v>
      </c>
      <c r="AJ377" s="327" t="s">
        <v>892</v>
      </c>
      <c r="AK377" s="317"/>
    </row>
    <row r="378" spans="1:37" x14ac:dyDescent="0.3">
      <c r="A378" s="316">
        <v>71697</v>
      </c>
      <c r="B378" s="317" t="s">
        <v>1443</v>
      </c>
      <c r="C378" s="318" t="s">
        <v>381</v>
      </c>
      <c r="D378" s="319">
        <v>0.85</v>
      </c>
      <c r="E378" s="317"/>
      <c r="F378" s="317"/>
      <c r="G378" s="317" t="s">
        <v>892</v>
      </c>
      <c r="H378" s="320">
        <v>1894</v>
      </c>
      <c r="I378" s="321">
        <v>103003</v>
      </c>
      <c r="J378" s="322">
        <v>0.85</v>
      </c>
      <c r="K378" s="320">
        <v>1609</v>
      </c>
      <c r="L378" s="323">
        <v>9.6426025862946751</v>
      </c>
      <c r="M378" s="324">
        <v>463.04</v>
      </c>
      <c r="N378" s="322">
        <v>393.584</v>
      </c>
      <c r="O378" s="325" t="s">
        <v>891</v>
      </c>
      <c r="P378" s="324">
        <v>0</v>
      </c>
      <c r="Q378" s="326">
        <v>0</v>
      </c>
      <c r="R378" s="327" t="s">
        <v>892</v>
      </c>
      <c r="S378" s="317" t="s">
        <v>1038</v>
      </c>
      <c r="T378" s="328">
        <v>1</v>
      </c>
      <c r="U378" s="329">
        <v>83</v>
      </c>
      <c r="V378" s="330">
        <v>2</v>
      </c>
      <c r="W378" s="331" t="s">
        <v>892</v>
      </c>
      <c r="X378" s="332" t="s">
        <v>892</v>
      </c>
      <c r="Y378" s="333">
        <v>0</v>
      </c>
      <c r="Z378" s="333" t="s">
        <v>892</v>
      </c>
      <c r="AA378" s="332" t="s">
        <v>892</v>
      </c>
      <c r="AB378" s="333">
        <v>0</v>
      </c>
      <c r="AC378" s="333"/>
      <c r="AD378" s="334" t="s">
        <v>892</v>
      </c>
      <c r="AE378" s="335" t="s">
        <v>892</v>
      </c>
      <c r="AF378" s="324">
        <v>786</v>
      </c>
      <c r="AG378" s="327">
        <v>45203</v>
      </c>
      <c r="AH378" s="327" t="s">
        <v>892</v>
      </c>
      <c r="AI378" s="327">
        <v>45189</v>
      </c>
      <c r="AJ378" s="327" t="s">
        <v>892</v>
      </c>
      <c r="AK378" s="317"/>
    </row>
    <row r="379" spans="1:37" x14ac:dyDescent="0.3">
      <c r="A379" s="316">
        <v>71874</v>
      </c>
      <c r="B379" s="317" t="s">
        <v>1444</v>
      </c>
      <c r="C379" s="318" t="s">
        <v>264</v>
      </c>
      <c r="D379" s="319">
        <v>1.7</v>
      </c>
      <c r="E379" s="317"/>
      <c r="F379" s="317"/>
      <c r="G379" s="317" t="s">
        <v>892</v>
      </c>
      <c r="H379" s="320">
        <v>126</v>
      </c>
      <c r="I379" s="321">
        <v>103003</v>
      </c>
      <c r="J379" s="322">
        <v>1.7</v>
      </c>
      <c r="K379" s="320">
        <v>5</v>
      </c>
      <c r="L379" s="323">
        <v>300</v>
      </c>
      <c r="M379" s="324">
        <v>0</v>
      </c>
      <c r="N379" s="322">
        <v>0</v>
      </c>
      <c r="O379" s="325" t="s">
        <v>891</v>
      </c>
      <c r="P379" s="324">
        <v>0</v>
      </c>
      <c r="Q379" s="326">
        <v>0</v>
      </c>
      <c r="R379" s="327" t="s">
        <v>892</v>
      </c>
      <c r="S379" s="317" t="s">
        <v>1307</v>
      </c>
      <c r="T379" s="328">
        <v>1</v>
      </c>
      <c r="U379" s="329">
        <v>89</v>
      </c>
      <c r="V379" s="330">
        <v>12</v>
      </c>
      <c r="W379" s="331" t="s">
        <v>892</v>
      </c>
      <c r="X379" s="332" t="s">
        <v>892</v>
      </c>
      <c r="Y379" s="333">
        <v>0</v>
      </c>
      <c r="Z379" s="333" t="s">
        <v>892</v>
      </c>
      <c r="AA379" s="332" t="s">
        <v>892</v>
      </c>
      <c r="AB379" s="333">
        <v>0</v>
      </c>
      <c r="AC379" s="333"/>
      <c r="AD379" s="334" t="s">
        <v>892</v>
      </c>
      <c r="AE379" s="335" t="s">
        <v>892</v>
      </c>
      <c r="AF379" s="324">
        <v>2</v>
      </c>
      <c r="AG379" s="327" t="s">
        <v>892</v>
      </c>
      <c r="AH379" s="327" t="s">
        <v>892</v>
      </c>
      <c r="AI379" s="327">
        <v>41570</v>
      </c>
      <c r="AJ379" s="327" t="s">
        <v>892</v>
      </c>
      <c r="AK379" s="317"/>
    </row>
    <row r="380" spans="1:37" x14ac:dyDescent="0.3">
      <c r="A380" s="316">
        <v>72184</v>
      </c>
      <c r="B380" s="317" t="s">
        <v>1445</v>
      </c>
      <c r="C380" s="318" t="s">
        <v>264</v>
      </c>
      <c r="D380" s="319">
        <v>1.8</v>
      </c>
      <c r="E380" s="317"/>
      <c r="F380" s="317"/>
      <c r="G380" s="317" t="s">
        <v>892</v>
      </c>
      <c r="H380" s="320">
        <v>5812</v>
      </c>
      <c r="I380" s="321">
        <v>103003</v>
      </c>
      <c r="J380" s="322">
        <v>1.8</v>
      </c>
      <c r="K380" s="320">
        <v>905</v>
      </c>
      <c r="L380" s="323">
        <v>69.88096669472165</v>
      </c>
      <c r="M380" s="324">
        <v>0</v>
      </c>
      <c r="N380" s="322">
        <v>0</v>
      </c>
      <c r="O380" s="325" t="s">
        <v>891</v>
      </c>
      <c r="P380" s="324">
        <v>0</v>
      </c>
      <c r="Q380" s="326">
        <v>0</v>
      </c>
      <c r="R380" s="327" t="s">
        <v>892</v>
      </c>
      <c r="S380" s="317" t="s">
        <v>1446</v>
      </c>
      <c r="T380" s="328">
        <v>1</v>
      </c>
      <c r="U380" s="329">
        <v>55</v>
      </c>
      <c r="V380" s="330">
        <v>16</v>
      </c>
      <c r="W380" s="331" t="s">
        <v>892</v>
      </c>
      <c r="X380" s="332" t="s">
        <v>892</v>
      </c>
      <c r="Y380" s="333">
        <v>0</v>
      </c>
      <c r="Z380" s="333" t="s">
        <v>892</v>
      </c>
      <c r="AA380" s="332" t="s">
        <v>892</v>
      </c>
      <c r="AB380" s="333">
        <v>0</v>
      </c>
      <c r="AC380" s="333"/>
      <c r="AD380" s="334" t="s">
        <v>892</v>
      </c>
      <c r="AE380" s="335" t="s">
        <v>892</v>
      </c>
      <c r="AF380" s="324">
        <v>332</v>
      </c>
      <c r="AG380" s="327">
        <v>45189</v>
      </c>
      <c r="AH380" s="327" t="s">
        <v>892</v>
      </c>
      <c r="AI380" s="327">
        <v>45167</v>
      </c>
      <c r="AJ380" s="327" t="s">
        <v>892</v>
      </c>
      <c r="AK380" s="317"/>
    </row>
    <row r="381" spans="1:37" x14ac:dyDescent="0.3">
      <c r="A381" s="316">
        <v>72222</v>
      </c>
      <c r="B381" s="317" t="s">
        <v>1447</v>
      </c>
      <c r="C381" s="318" t="s">
        <v>268</v>
      </c>
      <c r="D381" s="319">
        <v>7.34</v>
      </c>
      <c r="E381" s="317"/>
      <c r="F381" s="317"/>
      <c r="G381" s="317" t="s">
        <v>892</v>
      </c>
      <c r="H381" s="320">
        <v>1582</v>
      </c>
      <c r="I381" s="321">
        <v>103003</v>
      </c>
      <c r="J381" s="322">
        <v>7.34</v>
      </c>
      <c r="K381" s="320">
        <v>154</v>
      </c>
      <c r="L381" s="323">
        <v>82.524778299426188</v>
      </c>
      <c r="M381" s="324">
        <v>0</v>
      </c>
      <c r="N381" s="322">
        <v>0</v>
      </c>
      <c r="O381" s="325" t="s">
        <v>891</v>
      </c>
      <c r="P381" s="324">
        <v>0</v>
      </c>
      <c r="Q381" s="326">
        <v>0</v>
      </c>
      <c r="R381" s="327" t="s">
        <v>892</v>
      </c>
      <c r="S381" s="317" t="s">
        <v>1448</v>
      </c>
      <c r="T381" s="328">
        <v>1</v>
      </c>
      <c r="U381" s="329">
        <v>57</v>
      </c>
      <c r="V381" s="330">
        <v>6</v>
      </c>
      <c r="W381" s="331" t="s">
        <v>892</v>
      </c>
      <c r="X381" s="332" t="s">
        <v>892</v>
      </c>
      <c r="Y381" s="333">
        <v>0</v>
      </c>
      <c r="Z381" s="333" t="s">
        <v>892</v>
      </c>
      <c r="AA381" s="332" t="s">
        <v>892</v>
      </c>
      <c r="AB381" s="333">
        <v>0</v>
      </c>
      <c r="AC381" s="333"/>
      <c r="AD381" s="334" t="s">
        <v>892</v>
      </c>
      <c r="AE381" s="335" t="s">
        <v>892</v>
      </c>
      <c r="AF381" s="324">
        <v>76</v>
      </c>
      <c r="AG381" s="327">
        <v>43622</v>
      </c>
      <c r="AH381" s="327" t="s">
        <v>892</v>
      </c>
      <c r="AI381" s="327">
        <v>43608</v>
      </c>
      <c r="AJ381" s="327" t="s">
        <v>892</v>
      </c>
      <c r="AK381" s="317"/>
    </row>
    <row r="382" spans="1:37" x14ac:dyDescent="0.3">
      <c r="A382" s="316">
        <v>74907</v>
      </c>
      <c r="B382" s="317" t="s">
        <v>1449</v>
      </c>
      <c r="C382" s="318" t="s">
        <v>264</v>
      </c>
      <c r="D382" s="319">
        <v>200.47</v>
      </c>
      <c r="E382" s="317" t="s">
        <v>1450</v>
      </c>
      <c r="F382" s="317" t="s">
        <v>1451</v>
      </c>
      <c r="G382" s="317" t="s">
        <v>1322</v>
      </c>
      <c r="H382" s="320">
        <v>11</v>
      </c>
      <c r="I382" s="321">
        <v>103003</v>
      </c>
      <c r="J382" s="322">
        <v>200.47</v>
      </c>
      <c r="K382" s="320">
        <v>87</v>
      </c>
      <c r="L382" s="323">
        <v>1.517241379310345</v>
      </c>
      <c r="M382" s="324">
        <v>76</v>
      </c>
      <c r="N382" s="322">
        <v>15235.72</v>
      </c>
      <c r="O382" s="325" t="s">
        <v>1323</v>
      </c>
      <c r="P382" s="324">
        <v>199</v>
      </c>
      <c r="Q382" s="326">
        <v>39893.53</v>
      </c>
      <c r="R382" s="327">
        <v>45540</v>
      </c>
      <c r="S382" s="317" t="s">
        <v>1380</v>
      </c>
      <c r="T382" s="328">
        <v>1</v>
      </c>
      <c r="U382" s="329">
        <v>74</v>
      </c>
      <c r="V382" s="330">
        <v>3</v>
      </c>
      <c r="W382" s="331" t="s">
        <v>892</v>
      </c>
      <c r="X382" s="332" t="s">
        <v>892</v>
      </c>
      <c r="Y382" s="333">
        <v>0</v>
      </c>
      <c r="Z382" s="333" t="s">
        <v>892</v>
      </c>
      <c r="AA382" s="332" t="s">
        <v>892</v>
      </c>
      <c r="AB382" s="333">
        <v>0</v>
      </c>
      <c r="AC382" s="333"/>
      <c r="AD382" s="334" t="s">
        <v>892</v>
      </c>
      <c r="AE382" s="335" t="s">
        <v>892</v>
      </c>
      <c r="AF382" s="324">
        <v>30</v>
      </c>
      <c r="AG382" s="327">
        <v>44158</v>
      </c>
      <c r="AH382" s="327">
        <v>37845</v>
      </c>
      <c r="AI382" s="327">
        <v>45209</v>
      </c>
      <c r="AJ382" s="327" t="s">
        <v>892</v>
      </c>
      <c r="AK382" s="317"/>
    </row>
    <row r="383" spans="1:37" x14ac:dyDescent="0.3">
      <c r="A383" s="316">
        <v>74908</v>
      </c>
      <c r="B383" s="317" t="s">
        <v>1452</v>
      </c>
      <c r="C383" s="318" t="s">
        <v>264</v>
      </c>
      <c r="D383" s="319">
        <v>70.2</v>
      </c>
      <c r="E383" s="317"/>
      <c r="F383" s="317"/>
      <c r="G383" s="317" t="s">
        <v>892</v>
      </c>
      <c r="H383" s="320">
        <v>350</v>
      </c>
      <c r="I383" s="321">
        <v>103003</v>
      </c>
      <c r="J383" s="322">
        <v>70.2</v>
      </c>
      <c r="K383" s="320">
        <v>53</v>
      </c>
      <c r="L383" s="323">
        <v>79.185520361990953</v>
      </c>
      <c r="M383" s="324">
        <v>0</v>
      </c>
      <c r="N383" s="322">
        <v>0</v>
      </c>
      <c r="O383" s="325" t="s">
        <v>891</v>
      </c>
      <c r="P383" s="324">
        <v>0</v>
      </c>
      <c r="Q383" s="326">
        <v>0</v>
      </c>
      <c r="R383" s="327" t="s">
        <v>892</v>
      </c>
      <c r="S383" s="317" t="s">
        <v>1380</v>
      </c>
      <c r="T383" s="328">
        <v>1</v>
      </c>
      <c r="U383" s="329">
        <v>74</v>
      </c>
      <c r="V383" s="330">
        <v>3</v>
      </c>
      <c r="W383" s="331" t="s">
        <v>892</v>
      </c>
      <c r="X383" s="332" t="s">
        <v>892</v>
      </c>
      <c r="Y383" s="333">
        <v>0</v>
      </c>
      <c r="Z383" s="333" t="s">
        <v>892</v>
      </c>
      <c r="AA383" s="332" t="s">
        <v>892</v>
      </c>
      <c r="AB383" s="333">
        <v>0</v>
      </c>
      <c r="AC383" s="333"/>
      <c r="AD383" s="334" t="s">
        <v>892</v>
      </c>
      <c r="AE383" s="335" t="s">
        <v>892</v>
      </c>
      <c r="AF383" s="324">
        <v>18</v>
      </c>
      <c r="AG383" s="327">
        <v>44158</v>
      </c>
      <c r="AH383" s="327">
        <v>37845</v>
      </c>
      <c r="AI383" s="327">
        <v>44133</v>
      </c>
      <c r="AJ383" s="327" t="s">
        <v>892</v>
      </c>
      <c r="AK383" s="317"/>
    </row>
    <row r="384" spans="1:37" x14ac:dyDescent="0.3">
      <c r="A384" s="316">
        <v>74909</v>
      </c>
      <c r="B384" s="317" t="s">
        <v>1453</v>
      </c>
      <c r="C384" s="318" t="s">
        <v>264</v>
      </c>
      <c r="D384" s="319">
        <v>152</v>
      </c>
      <c r="E384" s="317"/>
      <c r="F384" s="317"/>
      <c r="G384" s="317" t="s">
        <v>892</v>
      </c>
      <c r="H384" s="320">
        <v>0</v>
      </c>
      <c r="I384" s="321">
        <v>103003</v>
      </c>
      <c r="J384" s="322">
        <v>152</v>
      </c>
      <c r="K384" s="320">
        <v>124</v>
      </c>
      <c r="L384" s="323">
        <v>0</v>
      </c>
      <c r="M384" s="324">
        <v>123.96</v>
      </c>
      <c r="N384" s="322">
        <v>18841.919999999998</v>
      </c>
      <c r="O384" s="325" t="s">
        <v>891</v>
      </c>
      <c r="P384" s="324">
        <v>0</v>
      </c>
      <c r="Q384" s="326">
        <v>0</v>
      </c>
      <c r="R384" s="327" t="s">
        <v>892</v>
      </c>
      <c r="S384" s="317" t="s">
        <v>1380</v>
      </c>
      <c r="T384" s="328">
        <v>1</v>
      </c>
      <c r="U384" s="329">
        <v>74</v>
      </c>
      <c r="V384" s="330">
        <v>3</v>
      </c>
      <c r="W384" s="331" t="s">
        <v>892</v>
      </c>
      <c r="X384" s="332" t="s">
        <v>892</v>
      </c>
      <c r="Y384" s="333">
        <v>0</v>
      </c>
      <c r="Z384" s="333" t="s">
        <v>892</v>
      </c>
      <c r="AA384" s="332" t="s">
        <v>892</v>
      </c>
      <c r="AB384" s="333">
        <v>0</v>
      </c>
      <c r="AC384" s="333"/>
      <c r="AD384" s="334" t="s">
        <v>892</v>
      </c>
      <c r="AE384" s="335" t="s">
        <v>892</v>
      </c>
      <c r="AF384" s="324">
        <v>42</v>
      </c>
      <c r="AG384" s="327">
        <v>44160</v>
      </c>
      <c r="AH384" s="327">
        <v>37845</v>
      </c>
      <c r="AI384" s="327">
        <v>45210</v>
      </c>
      <c r="AJ384" s="327" t="s">
        <v>892</v>
      </c>
      <c r="AK384" s="317"/>
    </row>
    <row r="385" spans="1:37" x14ac:dyDescent="0.3">
      <c r="A385" s="316">
        <v>74911</v>
      </c>
      <c r="B385" s="317" t="s">
        <v>1454</v>
      </c>
      <c r="C385" s="318" t="s">
        <v>264</v>
      </c>
      <c r="D385" s="319">
        <v>146</v>
      </c>
      <c r="E385" s="317"/>
      <c r="F385" s="317"/>
      <c r="G385" s="317" t="s">
        <v>892</v>
      </c>
      <c r="H385" s="320">
        <v>17</v>
      </c>
      <c r="I385" s="321">
        <v>103003</v>
      </c>
      <c r="J385" s="322">
        <v>146</v>
      </c>
      <c r="K385" s="320">
        <v>133</v>
      </c>
      <c r="L385" s="323">
        <v>1.5342960288808667</v>
      </c>
      <c r="M385" s="324">
        <v>115.96</v>
      </c>
      <c r="N385" s="322">
        <v>16930.16</v>
      </c>
      <c r="O385" s="325" t="s">
        <v>891</v>
      </c>
      <c r="P385" s="324">
        <v>0</v>
      </c>
      <c r="Q385" s="326">
        <v>0</v>
      </c>
      <c r="R385" s="327" t="s">
        <v>892</v>
      </c>
      <c r="S385" s="317" t="s">
        <v>1380</v>
      </c>
      <c r="T385" s="328">
        <v>1</v>
      </c>
      <c r="U385" s="329">
        <v>74</v>
      </c>
      <c r="V385" s="330">
        <v>3</v>
      </c>
      <c r="W385" s="331" t="s">
        <v>892</v>
      </c>
      <c r="X385" s="332" t="s">
        <v>892</v>
      </c>
      <c r="Y385" s="333">
        <v>0</v>
      </c>
      <c r="Z385" s="333" t="s">
        <v>892</v>
      </c>
      <c r="AA385" s="332" t="s">
        <v>892</v>
      </c>
      <c r="AB385" s="333">
        <v>0</v>
      </c>
      <c r="AC385" s="333"/>
      <c r="AD385" s="334" t="s">
        <v>892</v>
      </c>
      <c r="AE385" s="335" t="s">
        <v>892</v>
      </c>
      <c r="AF385" s="324">
        <v>44</v>
      </c>
      <c r="AG385" s="327">
        <v>44974</v>
      </c>
      <c r="AH385" s="327">
        <v>37845</v>
      </c>
      <c r="AI385" s="327">
        <v>45210</v>
      </c>
      <c r="AJ385" s="327" t="s">
        <v>892</v>
      </c>
      <c r="AK385" s="317"/>
    </row>
    <row r="386" spans="1:37" x14ac:dyDescent="0.3">
      <c r="A386" s="316">
        <v>74976</v>
      </c>
      <c r="B386" s="317" t="s">
        <v>1455</v>
      </c>
      <c r="C386" s="318" t="s">
        <v>264</v>
      </c>
      <c r="D386" s="319">
        <v>11.14</v>
      </c>
      <c r="E386" s="317"/>
      <c r="F386" s="317"/>
      <c r="G386" s="317" t="s">
        <v>892</v>
      </c>
      <c r="H386" s="320">
        <v>426</v>
      </c>
      <c r="I386" s="321">
        <v>103003</v>
      </c>
      <c r="J386" s="322">
        <v>11.14</v>
      </c>
      <c r="K386" s="320">
        <v>66</v>
      </c>
      <c r="L386" s="323">
        <v>77.454545454545453</v>
      </c>
      <c r="M386" s="324">
        <v>0</v>
      </c>
      <c r="N386" s="322">
        <v>0</v>
      </c>
      <c r="O386" s="325" t="s">
        <v>891</v>
      </c>
      <c r="P386" s="324">
        <v>0</v>
      </c>
      <c r="Q386" s="326">
        <v>0</v>
      </c>
      <c r="R386" s="327" t="s">
        <v>892</v>
      </c>
      <c r="S386" s="317" t="s">
        <v>1008</v>
      </c>
      <c r="T386" s="328">
        <v>1</v>
      </c>
      <c r="U386" s="329">
        <v>61</v>
      </c>
      <c r="V386" s="330">
        <v>8</v>
      </c>
      <c r="W386" s="331" t="s">
        <v>892</v>
      </c>
      <c r="X386" s="332" t="s">
        <v>892</v>
      </c>
      <c r="Y386" s="333">
        <v>0</v>
      </c>
      <c r="Z386" s="333" t="s">
        <v>892</v>
      </c>
      <c r="AA386" s="332" t="s">
        <v>892</v>
      </c>
      <c r="AB386" s="333">
        <v>0</v>
      </c>
      <c r="AC386" s="333"/>
      <c r="AD386" s="334" t="s">
        <v>892</v>
      </c>
      <c r="AE386" s="335" t="s">
        <v>892</v>
      </c>
      <c r="AF386" s="324">
        <v>22</v>
      </c>
      <c r="AG386" s="327">
        <v>44560</v>
      </c>
      <c r="AH386" s="327">
        <v>37847</v>
      </c>
      <c r="AI386" s="327">
        <v>45096</v>
      </c>
      <c r="AJ386" s="327" t="s">
        <v>892</v>
      </c>
      <c r="AK386" s="317"/>
    </row>
    <row r="387" spans="1:37" x14ac:dyDescent="0.3">
      <c r="A387" s="316">
        <v>74979</v>
      </c>
      <c r="B387" s="317" t="s">
        <v>1456</v>
      </c>
      <c r="C387" s="318" t="s">
        <v>264</v>
      </c>
      <c r="D387" s="319">
        <v>28.49</v>
      </c>
      <c r="E387" s="317"/>
      <c r="F387" s="317"/>
      <c r="G387" s="317" t="s">
        <v>892</v>
      </c>
      <c r="H387" s="320">
        <v>169</v>
      </c>
      <c r="I387" s="321">
        <v>103003</v>
      </c>
      <c r="J387" s="322">
        <v>28.49</v>
      </c>
      <c r="K387" s="320">
        <v>56</v>
      </c>
      <c r="L387" s="323">
        <v>35.578947368421055</v>
      </c>
      <c r="M387" s="324">
        <v>0</v>
      </c>
      <c r="N387" s="322">
        <v>0</v>
      </c>
      <c r="O387" s="325" t="s">
        <v>891</v>
      </c>
      <c r="P387" s="324">
        <v>0</v>
      </c>
      <c r="Q387" s="326">
        <v>0</v>
      </c>
      <c r="R387" s="327" t="s">
        <v>892</v>
      </c>
      <c r="S387" s="317" t="s">
        <v>1008</v>
      </c>
      <c r="T387" s="328">
        <v>1</v>
      </c>
      <c r="U387" s="329">
        <v>61</v>
      </c>
      <c r="V387" s="330">
        <v>8</v>
      </c>
      <c r="W387" s="331" t="s">
        <v>892</v>
      </c>
      <c r="X387" s="332" t="s">
        <v>892</v>
      </c>
      <c r="Y387" s="333">
        <v>0</v>
      </c>
      <c r="Z387" s="333" t="s">
        <v>892</v>
      </c>
      <c r="AA387" s="332" t="s">
        <v>892</v>
      </c>
      <c r="AB387" s="333">
        <v>0</v>
      </c>
      <c r="AC387" s="333"/>
      <c r="AD387" s="334" t="s">
        <v>892</v>
      </c>
      <c r="AE387" s="335" t="s">
        <v>892</v>
      </c>
      <c r="AF387" s="324">
        <v>20</v>
      </c>
      <c r="AG387" s="327">
        <v>44573</v>
      </c>
      <c r="AH387" s="327">
        <v>37847</v>
      </c>
      <c r="AI387" s="327">
        <v>44522</v>
      </c>
      <c r="AJ387" s="327" t="s">
        <v>892</v>
      </c>
      <c r="AK387" s="317"/>
    </row>
    <row r="388" spans="1:37" x14ac:dyDescent="0.3">
      <c r="A388" s="316">
        <v>75324</v>
      </c>
      <c r="B388" s="317" t="s">
        <v>1457</v>
      </c>
      <c r="C388" s="318" t="s">
        <v>264</v>
      </c>
      <c r="D388" s="319">
        <v>142.27000000000001</v>
      </c>
      <c r="E388" s="317"/>
      <c r="F388" s="317"/>
      <c r="G388" s="317" t="s">
        <v>892</v>
      </c>
      <c r="H388" s="320">
        <v>127</v>
      </c>
      <c r="I388" s="321">
        <v>103003</v>
      </c>
      <c r="J388" s="322">
        <v>142.27000000000001</v>
      </c>
      <c r="K388" s="320">
        <v>419</v>
      </c>
      <c r="L388" s="323">
        <v>1.8608058608058609</v>
      </c>
      <c r="M388" s="324">
        <v>692</v>
      </c>
      <c r="N388" s="322">
        <v>98450.84</v>
      </c>
      <c r="O388" s="325" t="s">
        <v>891</v>
      </c>
      <c r="P388" s="324">
        <v>0</v>
      </c>
      <c r="Q388" s="326">
        <v>0</v>
      </c>
      <c r="R388" s="327" t="s">
        <v>892</v>
      </c>
      <c r="S388" s="317" t="s">
        <v>1156</v>
      </c>
      <c r="T388" s="328">
        <v>1</v>
      </c>
      <c r="U388" s="329">
        <v>74</v>
      </c>
      <c r="V388" s="330">
        <v>8</v>
      </c>
      <c r="W388" s="331" t="s">
        <v>892</v>
      </c>
      <c r="X388" s="332" t="s">
        <v>892</v>
      </c>
      <c r="Y388" s="333">
        <v>0</v>
      </c>
      <c r="Z388" s="333" t="s">
        <v>892</v>
      </c>
      <c r="AA388" s="332" t="s">
        <v>892</v>
      </c>
      <c r="AB388" s="333">
        <v>0</v>
      </c>
      <c r="AC388" s="333"/>
      <c r="AD388" s="334" t="s">
        <v>892</v>
      </c>
      <c r="AE388" s="335" t="s">
        <v>892</v>
      </c>
      <c r="AF388" s="324">
        <v>274</v>
      </c>
      <c r="AG388" s="327">
        <v>44924</v>
      </c>
      <c r="AH388" s="327">
        <v>37879</v>
      </c>
      <c r="AI388" s="327">
        <v>45210</v>
      </c>
      <c r="AJ388" s="327" t="s">
        <v>892</v>
      </c>
      <c r="AK388" s="317"/>
    </row>
    <row r="389" spans="1:37" x14ac:dyDescent="0.3">
      <c r="A389" s="316">
        <v>75334</v>
      </c>
      <c r="B389" s="317" t="s">
        <v>1458</v>
      </c>
      <c r="C389" s="318" t="s">
        <v>728</v>
      </c>
      <c r="D389" s="319">
        <v>260.72000000000003</v>
      </c>
      <c r="E389" s="317" t="s">
        <v>1459</v>
      </c>
      <c r="F389" s="317" t="s">
        <v>1460</v>
      </c>
      <c r="G389" s="317" t="s">
        <v>1322</v>
      </c>
      <c r="H389" s="320">
        <v>383</v>
      </c>
      <c r="I389" s="321">
        <v>103003</v>
      </c>
      <c r="J389" s="322">
        <v>260.72000000000003</v>
      </c>
      <c r="K389" s="320">
        <v>336</v>
      </c>
      <c r="L389" s="323">
        <v>10.942857142857141</v>
      </c>
      <c r="M389" s="324">
        <v>37</v>
      </c>
      <c r="N389" s="322">
        <v>9646.64</v>
      </c>
      <c r="O389" s="325" t="s">
        <v>1323</v>
      </c>
      <c r="P389" s="324">
        <v>568</v>
      </c>
      <c r="Q389" s="326">
        <v>148088.95999999999</v>
      </c>
      <c r="R389" s="327">
        <v>45540</v>
      </c>
      <c r="S389" s="317" t="s">
        <v>1156</v>
      </c>
      <c r="T389" s="328">
        <v>1</v>
      </c>
      <c r="U389" s="329">
        <v>74</v>
      </c>
      <c r="V389" s="330">
        <v>8</v>
      </c>
      <c r="W389" s="331" t="s">
        <v>892</v>
      </c>
      <c r="X389" s="332" t="s">
        <v>892</v>
      </c>
      <c r="Y389" s="333">
        <v>0</v>
      </c>
      <c r="Z389" s="333" t="s">
        <v>892</v>
      </c>
      <c r="AA389" s="332" t="s">
        <v>892</v>
      </c>
      <c r="AB389" s="333">
        <v>0</v>
      </c>
      <c r="AC389" s="333"/>
      <c r="AD389" s="334" t="s">
        <v>892</v>
      </c>
      <c r="AE389" s="335" t="s">
        <v>892</v>
      </c>
      <c r="AF389" s="324">
        <v>140</v>
      </c>
      <c r="AG389" s="327">
        <v>44844</v>
      </c>
      <c r="AH389" s="327">
        <v>37879</v>
      </c>
      <c r="AI389" s="327">
        <v>45203</v>
      </c>
      <c r="AJ389" s="327" t="s">
        <v>892</v>
      </c>
      <c r="AK389" s="317"/>
    </row>
    <row r="390" spans="1:37" x14ac:dyDescent="0.3">
      <c r="A390" s="316">
        <v>75938</v>
      </c>
      <c r="B390" s="317" t="s">
        <v>1461</v>
      </c>
      <c r="C390" s="318" t="s">
        <v>381</v>
      </c>
      <c r="D390" s="319">
        <v>1.02</v>
      </c>
      <c r="E390" s="317"/>
      <c r="F390" s="317"/>
      <c r="G390" s="317" t="s">
        <v>892</v>
      </c>
      <c r="H390" s="320">
        <v>0</v>
      </c>
      <c r="I390" s="321">
        <v>103003</v>
      </c>
      <c r="J390" s="322">
        <v>1.02</v>
      </c>
      <c r="K390" s="320">
        <v>4923</v>
      </c>
      <c r="L390" s="323">
        <v>0</v>
      </c>
      <c r="M390" s="324">
        <v>5998.04</v>
      </c>
      <c r="N390" s="322">
        <v>6118.0007999999998</v>
      </c>
      <c r="O390" s="325" t="s">
        <v>891</v>
      </c>
      <c r="P390" s="324">
        <v>0</v>
      </c>
      <c r="Q390" s="326">
        <v>0</v>
      </c>
      <c r="R390" s="327" t="s">
        <v>892</v>
      </c>
      <c r="S390" s="317" t="s">
        <v>1171</v>
      </c>
      <c r="T390" s="328">
        <v>1</v>
      </c>
      <c r="U390" s="329">
        <v>57</v>
      </c>
      <c r="V390" s="330">
        <v>15</v>
      </c>
      <c r="W390" s="331">
        <v>6984</v>
      </c>
      <c r="X390" s="332">
        <v>2023</v>
      </c>
      <c r="Y390" s="333">
        <v>1300</v>
      </c>
      <c r="Z390" s="333" t="s">
        <v>892</v>
      </c>
      <c r="AA390" s="332" t="s">
        <v>892</v>
      </c>
      <c r="AB390" s="333">
        <v>0</v>
      </c>
      <c r="AC390" s="333"/>
      <c r="AD390" s="334" t="s">
        <v>892</v>
      </c>
      <c r="AE390" s="335" t="s">
        <v>892</v>
      </c>
      <c r="AF390" s="324">
        <v>2432</v>
      </c>
      <c r="AG390" s="327">
        <v>44974</v>
      </c>
      <c r="AH390" s="327">
        <v>37931</v>
      </c>
      <c r="AI390" s="327">
        <v>44959</v>
      </c>
      <c r="AJ390" s="327" t="s">
        <v>892</v>
      </c>
      <c r="AK390" s="317"/>
    </row>
    <row r="391" spans="1:37" x14ac:dyDescent="0.3">
      <c r="A391" s="316">
        <v>76218</v>
      </c>
      <c r="B391" s="317" t="s">
        <v>1462</v>
      </c>
      <c r="C391" s="318" t="s">
        <v>264</v>
      </c>
      <c r="D391" s="319">
        <v>781.2</v>
      </c>
      <c r="E391" s="317"/>
      <c r="F391" s="317"/>
      <c r="G391" s="317" t="s">
        <v>892</v>
      </c>
      <c r="H391" s="320">
        <v>36</v>
      </c>
      <c r="I391" s="321">
        <v>103003</v>
      </c>
      <c r="J391" s="322">
        <v>781.2</v>
      </c>
      <c r="K391" s="320">
        <v>4</v>
      </c>
      <c r="L391" s="323">
        <v>109.09090909090908</v>
      </c>
      <c r="M391" s="324">
        <v>0</v>
      </c>
      <c r="N391" s="322">
        <v>0</v>
      </c>
      <c r="O391" s="325" t="s">
        <v>891</v>
      </c>
      <c r="P391" s="324">
        <v>0</v>
      </c>
      <c r="Q391" s="326">
        <v>0</v>
      </c>
      <c r="R391" s="327" t="s">
        <v>892</v>
      </c>
      <c r="S391" s="317" t="s">
        <v>1315</v>
      </c>
      <c r="T391" s="328">
        <v>1</v>
      </c>
      <c r="U391" s="329">
        <v>51</v>
      </c>
      <c r="V391" s="330">
        <v>17</v>
      </c>
      <c r="W391" s="331" t="s">
        <v>892</v>
      </c>
      <c r="X391" s="332" t="s">
        <v>892</v>
      </c>
      <c r="Y391" s="333">
        <v>0</v>
      </c>
      <c r="Z391" s="333" t="s">
        <v>892</v>
      </c>
      <c r="AA391" s="332" t="s">
        <v>892</v>
      </c>
      <c r="AB391" s="333">
        <v>0</v>
      </c>
      <c r="AC391" s="333"/>
      <c r="AD391" s="334" t="s">
        <v>892</v>
      </c>
      <c r="AE391" s="335" t="s">
        <v>892</v>
      </c>
      <c r="AF391" s="324">
        <v>2</v>
      </c>
      <c r="AG391" s="327">
        <v>44195</v>
      </c>
      <c r="AH391" s="327">
        <v>37956</v>
      </c>
      <c r="AI391" s="327">
        <v>44945</v>
      </c>
      <c r="AJ391" s="327" t="s">
        <v>892</v>
      </c>
      <c r="AK391" s="317"/>
    </row>
    <row r="392" spans="1:37" x14ac:dyDescent="0.3">
      <c r="A392" s="316">
        <v>76583</v>
      </c>
      <c r="B392" s="317" t="s">
        <v>1463</v>
      </c>
      <c r="C392" s="318" t="s">
        <v>264</v>
      </c>
      <c r="D392" s="319">
        <v>207.87</v>
      </c>
      <c r="E392" s="317" t="s">
        <v>1464</v>
      </c>
      <c r="F392" s="317" t="s">
        <v>1460</v>
      </c>
      <c r="G392" s="317" t="s">
        <v>1322</v>
      </c>
      <c r="H392" s="320">
        <v>190</v>
      </c>
      <c r="I392" s="321">
        <v>103003</v>
      </c>
      <c r="J392" s="322">
        <v>207.87</v>
      </c>
      <c r="K392" s="320">
        <v>84</v>
      </c>
      <c r="L392" s="323">
        <v>9.7435897435897427</v>
      </c>
      <c r="M392" s="324">
        <v>44</v>
      </c>
      <c r="N392" s="322">
        <v>9146.2800000000007</v>
      </c>
      <c r="O392" s="325" t="s">
        <v>1323</v>
      </c>
      <c r="P392" s="324">
        <v>407</v>
      </c>
      <c r="Q392" s="326">
        <v>84603.09</v>
      </c>
      <c r="R392" s="327">
        <v>45540</v>
      </c>
      <c r="S392" s="317" t="s">
        <v>1251</v>
      </c>
      <c r="T392" s="328">
        <v>1</v>
      </c>
      <c r="U392" s="329">
        <v>74</v>
      </c>
      <c r="V392" s="330">
        <v>9</v>
      </c>
      <c r="W392" s="331" t="s">
        <v>892</v>
      </c>
      <c r="X392" s="332" t="s">
        <v>892</v>
      </c>
      <c r="Y392" s="333">
        <v>0</v>
      </c>
      <c r="Z392" s="333" t="s">
        <v>892</v>
      </c>
      <c r="AA392" s="332" t="s">
        <v>892</v>
      </c>
      <c r="AB392" s="333">
        <v>0</v>
      </c>
      <c r="AC392" s="333"/>
      <c r="AD392" s="334" t="s">
        <v>892</v>
      </c>
      <c r="AE392" s="335" t="s">
        <v>892</v>
      </c>
      <c r="AF392" s="324">
        <v>78</v>
      </c>
      <c r="AG392" s="327">
        <v>45188</v>
      </c>
      <c r="AH392" s="327">
        <v>37995</v>
      </c>
      <c r="AI392" s="327">
        <v>45182</v>
      </c>
      <c r="AJ392" s="327" t="s">
        <v>892</v>
      </c>
      <c r="AK392" s="317"/>
    </row>
    <row r="393" spans="1:37" x14ac:dyDescent="0.3">
      <c r="A393" s="316">
        <v>76806</v>
      </c>
      <c r="B393" s="317" t="s">
        <v>1465</v>
      </c>
      <c r="C393" s="318" t="s">
        <v>346</v>
      </c>
      <c r="D393" s="319">
        <v>63.5</v>
      </c>
      <c r="E393" s="317"/>
      <c r="F393" s="317"/>
      <c r="G393" s="317" t="s">
        <v>892</v>
      </c>
      <c r="H393" s="320">
        <v>103</v>
      </c>
      <c r="I393" s="321">
        <v>103003</v>
      </c>
      <c r="J393" s="322">
        <v>63.5</v>
      </c>
      <c r="K393" s="320">
        <v>314</v>
      </c>
      <c r="L393" s="323">
        <v>3.4425133689839575</v>
      </c>
      <c r="M393" s="324">
        <v>206.04</v>
      </c>
      <c r="N393" s="322">
        <v>13083.54</v>
      </c>
      <c r="O393" s="325" t="s">
        <v>891</v>
      </c>
      <c r="P393" s="324">
        <v>0</v>
      </c>
      <c r="Q393" s="326">
        <v>0</v>
      </c>
      <c r="R393" s="327" t="s">
        <v>892</v>
      </c>
      <c r="S393" s="317" t="s">
        <v>1378</v>
      </c>
      <c r="T393" s="328">
        <v>1</v>
      </c>
      <c r="U393" s="329">
        <v>69</v>
      </c>
      <c r="V393" s="330">
        <v>2</v>
      </c>
      <c r="W393" s="331">
        <v>2975</v>
      </c>
      <c r="X393" s="332">
        <v>2023</v>
      </c>
      <c r="Y393" s="333">
        <v>50</v>
      </c>
      <c r="Z393" s="333" t="s">
        <v>892</v>
      </c>
      <c r="AA393" s="332" t="s">
        <v>892</v>
      </c>
      <c r="AB393" s="333">
        <v>0</v>
      </c>
      <c r="AC393" s="333"/>
      <c r="AD393" s="334" t="s">
        <v>892</v>
      </c>
      <c r="AE393" s="335" t="s">
        <v>892</v>
      </c>
      <c r="AF393" s="324">
        <v>120</v>
      </c>
      <c r="AG393" s="327">
        <v>44637</v>
      </c>
      <c r="AH393" s="327">
        <v>38014</v>
      </c>
      <c r="AI393" s="327">
        <v>44616</v>
      </c>
      <c r="AJ393" s="327" t="s">
        <v>892</v>
      </c>
      <c r="AK393" s="317"/>
    </row>
    <row r="394" spans="1:37" x14ac:dyDescent="0.3">
      <c r="A394" s="316">
        <v>77109</v>
      </c>
      <c r="B394" s="317" t="s">
        <v>1466</v>
      </c>
      <c r="C394" s="318" t="s">
        <v>264</v>
      </c>
      <c r="D394" s="319">
        <v>1.05</v>
      </c>
      <c r="E394" s="317"/>
      <c r="F394" s="317"/>
      <c r="G394" s="317" t="s">
        <v>892</v>
      </c>
      <c r="H394" s="320">
        <v>181</v>
      </c>
      <c r="I394" s="321">
        <v>103003</v>
      </c>
      <c r="J394" s="322">
        <v>1.05</v>
      </c>
      <c r="K394" s="320">
        <v>117</v>
      </c>
      <c r="L394" s="323">
        <v>17.107750472589792</v>
      </c>
      <c r="M394" s="324">
        <v>0</v>
      </c>
      <c r="N394" s="322">
        <v>0</v>
      </c>
      <c r="O394" s="325" t="s">
        <v>891</v>
      </c>
      <c r="P394" s="324">
        <v>0</v>
      </c>
      <c r="Q394" s="326">
        <v>0</v>
      </c>
      <c r="R394" s="327" t="s">
        <v>892</v>
      </c>
      <c r="S394" s="317" t="s">
        <v>1008</v>
      </c>
      <c r="T394" s="328">
        <v>1</v>
      </c>
      <c r="U394" s="329">
        <v>61</v>
      </c>
      <c r="V394" s="330">
        <v>8</v>
      </c>
      <c r="W394" s="331" t="s">
        <v>892</v>
      </c>
      <c r="X394" s="332" t="s">
        <v>892</v>
      </c>
      <c r="Y394" s="333">
        <v>0</v>
      </c>
      <c r="Z394" s="333" t="s">
        <v>892</v>
      </c>
      <c r="AA394" s="332" t="s">
        <v>892</v>
      </c>
      <c r="AB394" s="333">
        <v>0</v>
      </c>
      <c r="AC394" s="333"/>
      <c r="AD394" s="334" t="s">
        <v>892</v>
      </c>
      <c r="AE394" s="335" t="s">
        <v>892</v>
      </c>
      <c r="AF394" s="324">
        <v>42</v>
      </c>
      <c r="AG394" s="327">
        <v>45160</v>
      </c>
      <c r="AH394" s="327">
        <v>38028</v>
      </c>
      <c r="AI394" s="327">
        <v>45180</v>
      </c>
      <c r="AJ394" s="327" t="s">
        <v>892</v>
      </c>
      <c r="AK394" s="317"/>
    </row>
    <row r="395" spans="1:37" x14ac:dyDescent="0.3">
      <c r="A395" s="316">
        <v>77110</v>
      </c>
      <c r="B395" s="317" t="s">
        <v>1467</v>
      </c>
      <c r="C395" s="318" t="s">
        <v>264</v>
      </c>
      <c r="D395" s="319">
        <v>0.47</v>
      </c>
      <c r="E395" s="317"/>
      <c r="F395" s="317"/>
      <c r="G395" s="317" t="s">
        <v>892</v>
      </c>
      <c r="H395" s="320">
        <v>228</v>
      </c>
      <c r="I395" s="321">
        <v>103003</v>
      </c>
      <c r="J395" s="322">
        <v>0.47</v>
      </c>
      <c r="K395" s="320">
        <v>22</v>
      </c>
      <c r="L395" s="323">
        <v>124.59016393442622</v>
      </c>
      <c r="M395" s="324">
        <v>0</v>
      </c>
      <c r="N395" s="322">
        <v>0</v>
      </c>
      <c r="O395" s="325" t="s">
        <v>891</v>
      </c>
      <c r="P395" s="324">
        <v>0</v>
      </c>
      <c r="Q395" s="326">
        <v>0</v>
      </c>
      <c r="R395" s="327" t="s">
        <v>892</v>
      </c>
      <c r="S395" s="317" t="s">
        <v>1008</v>
      </c>
      <c r="T395" s="328">
        <v>1</v>
      </c>
      <c r="U395" s="329">
        <v>61</v>
      </c>
      <c r="V395" s="330">
        <v>8</v>
      </c>
      <c r="W395" s="331" t="s">
        <v>892</v>
      </c>
      <c r="X395" s="332" t="s">
        <v>892</v>
      </c>
      <c r="Y395" s="333">
        <v>0</v>
      </c>
      <c r="Z395" s="333" t="s">
        <v>892</v>
      </c>
      <c r="AA395" s="332" t="s">
        <v>892</v>
      </c>
      <c r="AB395" s="333">
        <v>0</v>
      </c>
      <c r="AC395" s="333"/>
      <c r="AD395" s="334" t="s">
        <v>892</v>
      </c>
      <c r="AE395" s="335" t="s">
        <v>892</v>
      </c>
      <c r="AF395" s="324">
        <v>8</v>
      </c>
      <c r="AG395" s="327">
        <v>41942</v>
      </c>
      <c r="AH395" s="327">
        <v>38028</v>
      </c>
      <c r="AI395" s="327">
        <v>42594</v>
      </c>
      <c r="AJ395" s="327" t="s">
        <v>892</v>
      </c>
      <c r="AK395" s="317"/>
    </row>
    <row r="396" spans="1:37" x14ac:dyDescent="0.3">
      <c r="A396" s="316">
        <v>77493</v>
      </c>
      <c r="B396" s="317" t="s">
        <v>1468</v>
      </c>
      <c r="C396" s="318" t="s">
        <v>264</v>
      </c>
      <c r="D396" s="319">
        <v>13.51</v>
      </c>
      <c r="E396" s="317"/>
      <c r="F396" s="317"/>
      <c r="G396" s="317" t="s">
        <v>892</v>
      </c>
      <c r="H396" s="320">
        <v>131</v>
      </c>
      <c r="I396" s="321">
        <v>103003</v>
      </c>
      <c r="J396" s="322">
        <v>13.51</v>
      </c>
      <c r="K396" s="320">
        <v>20</v>
      </c>
      <c r="L396" s="323">
        <v>68.229166666666671</v>
      </c>
      <c r="M396" s="324">
        <v>0</v>
      </c>
      <c r="N396" s="322">
        <v>0</v>
      </c>
      <c r="O396" s="325" t="s">
        <v>891</v>
      </c>
      <c r="P396" s="324">
        <v>0</v>
      </c>
      <c r="Q396" s="326">
        <v>0</v>
      </c>
      <c r="R396" s="327" t="s">
        <v>892</v>
      </c>
      <c r="S396" s="317" t="s">
        <v>1129</v>
      </c>
      <c r="T396" s="328">
        <v>1</v>
      </c>
      <c r="U396" s="329">
        <v>55</v>
      </c>
      <c r="V396" s="330">
        <v>34</v>
      </c>
      <c r="W396" s="331" t="s">
        <v>892</v>
      </c>
      <c r="X396" s="332" t="s">
        <v>892</v>
      </c>
      <c r="Y396" s="333">
        <v>0</v>
      </c>
      <c r="Z396" s="333" t="s">
        <v>892</v>
      </c>
      <c r="AA396" s="332" t="s">
        <v>892</v>
      </c>
      <c r="AB396" s="333">
        <v>0</v>
      </c>
      <c r="AC396" s="333"/>
      <c r="AD396" s="334" t="s">
        <v>892</v>
      </c>
      <c r="AE396" s="335" t="s">
        <v>892</v>
      </c>
      <c r="AF396" s="324">
        <v>8</v>
      </c>
      <c r="AG396" s="327">
        <v>42101</v>
      </c>
      <c r="AH396" s="327">
        <v>38054</v>
      </c>
      <c r="AI396" s="327">
        <v>42894</v>
      </c>
      <c r="AJ396" s="327" t="s">
        <v>892</v>
      </c>
      <c r="AK396" s="317"/>
    </row>
    <row r="397" spans="1:37" x14ac:dyDescent="0.3">
      <c r="A397" s="316">
        <v>77554</v>
      </c>
      <c r="B397" s="317" t="s">
        <v>1469</v>
      </c>
      <c r="C397" s="318" t="s">
        <v>264</v>
      </c>
      <c r="D397" s="319">
        <v>194.61</v>
      </c>
      <c r="E397" s="317"/>
      <c r="F397" s="317"/>
      <c r="G397" s="317" t="s">
        <v>892</v>
      </c>
      <c r="H397" s="320">
        <v>24</v>
      </c>
      <c r="I397" s="321">
        <v>103003</v>
      </c>
      <c r="J397" s="322">
        <v>194.61</v>
      </c>
      <c r="K397" s="320">
        <v>220</v>
      </c>
      <c r="L397" s="323">
        <v>1.28</v>
      </c>
      <c r="M397" s="324">
        <v>201</v>
      </c>
      <c r="N397" s="322">
        <v>39116.61</v>
      </c>
      <c r="O397" s="325" t="s">
        <v>891</v>
      </c>
      <c r="P397" s="324">
        <v>0</v>
      </c>
      <c r="Q397" s="326">
        <v>0</v>
      </c>
      <c r="R397" s="327" t="s">
        <v>892</v>
      </c>
      <c r="S397" s="317" t="s">
        <v>1380</v>
      </c>
      <c r="T397" s="328">
        <v>1</v>
      </c>
      <c r="U397" s="329">
        <v>74</v>
      </c>
      <c r="V397" s="330">
        <v>3</v>
      </c>
      <c r="W397" s="331" t="s">
        <v>892</v>
      </c>
      <c r="X397" s="332" t="s">
        <v>892</v>
      </c>
      <c r="Y397" s="333">
        <v>0</v>
      </c>
      <c r="Z397" s="333" t="s">
        <v>892</v>
      </c>
      <c r="AA397" s="332" t="s">
        <v>892</v>
      </c>
      <c r="AB397" s="333">
        <v>0</v>
      </c>
      <c r="AC397" s="333"/>
      <c r="AD397" s="334" t="s">
        <v>892</v>
      </c>
      <c r="AE397" s="335" t="s">
        <v>892</v>
      </c>
      <c r="AF397" s="324">
        <v>76</v>
      </c>
      <c r="AG397" s="327">
        <v>44974</v>
      </c>
      <c r="AH397" s="327">
        <v>38056</v>
      </c>
      <c r="AI397" s="327">
        <v>44887</v>
      </c>
      <c r="AJ397" s="327" t="s">
        <v>892</v>
      </c>
      <c r="AK397" s="317"/>
    </row>
    <row r="398" spans="1:37" x14ac:dyDescent="0.3">
      <c r="A398" s="316">
        <v>77556</v>
      </c>
      <c r="B398" s="317" t="s">
        <v>1470</v>
      </c>
      <c r="C398" s="318" t="s">
        <v>264</v>
      </c>
      <c r="D398" s="319">
        <v>153.84</v>
      </c>
      <c r="E398" s="317" t="s">
        <v>1450</v>
      </c>
      <c r="F398" s="317" t="s">
        <v>1451</v>
      </c>
      <c r="G398" s="317" t="s">
        <v>1322</v>
      </c>
      <c r="H398" s="320">
        <v>87</v>
      </c>
      <c r="I398" s="321">
        <v>103003</v>
      </c>
      <c r="J398" s="322">
        <v>253.2</v>
      </c>
      <c r="K398" s="320">
        <v>65</v>
      </c>
      <c r="L398" s="323">
        <v>16.051660516605164</v>
      </c>
      <c r="M398" s="324">
        <v>0</v>
      </c>
      <c r="N398" s="322">
        <v>0</v>
      </c>
      <c r="O398" s="325" t="s">
        <v>1323</v>
      </c>
      <c r="P398" s="324">
        <v>1001</v>
      </c>
      <c r="Q398" s="326">
        <v>153993.84</v>
      </c>
      <c r="R398" s="327">
        <v>45540</v>
      </c>
      <c r="S398" s="317" t="s">
        <v>1380</v>
      </c>
      <c r="T398" s="328">
        <v>1</v>
      </c>
      <c r="U398" s="329">
        <v>74</v>
      </c>
      <c r="V398" s="330">
        <v>3</v>
      </c>
      <c r="W398" s="331" t="s">
        <v>892</v>
      </c>
      <c r="X398" s="332" t="s">
        <v>892</v>
      </c>
      <c r="Y398" s="333">
        <v>0</v>
      </c>
      <c r="Z398" s="333" t="s">
        <v>892</v>
      </c>
      <c r="AA398" s="332" t="s">
        <v>892</v>
      </c>
      <c r="AB398" s="333">
        <v>0</v>
      </c>
      <c r="AC398" s="333"/>
      <c r="AD398" s="334" t="s">
        <v>892</v>
      </c>
      <c r="AE398" s="335" t="s">
        <v>892</v>
      </c>
      <c r="AF398" s="324">
        <v>22</v>
      </c>
      <c r="AG398" s="327">
        <v>44158</v>
      </c>
      <c r="AH398" s="327">
        <v>38056</v>
      </c>
      <c r="AI398" s="327">
        <v>45084</v>
      </c>
      <c r="AJ398" s="327" t="s">
        <v>892</v>
      </c>
      <c r="AK398" s="317"/>
    </row>
    <row r="399" spans="1:37" x14ac:dyDescent="0.3">
      <c r="A399" s="316">
        <v>77557</v>
      </c>
      <c r="B399" s="317" t="s">
        <v>1471</v>
      </c>
      <c r="C399" s="318" t="s">
        <v>264</v>
      </c>
      <c r="D399" s="319">
        <v>128.13999999999999</v>
      </c>
      <c r="E399" s="317"/>
      <c r="F399" s="317"/>
      <c r="G399" s="317" t="s">
        <v>892</v>
      </c>
      <c r="H399" s="320">
        <v>186</v>
      </c>
      <c r="I399" s="321">
        <v>103003</v>
      </c>
      <c r="J399" s="322">
        <v>128.13999999999999</v>
      </c>
      <c r="K399" s="320">
        <v>43</v>
      </c>
      <c r="L399" s="323">
        <v>51.955307262569832</v>
      </c>
      <c r="M399" s="324">
        <v>0</v>
      </c>
      <c r="N399" s="322">
        <v>0</v>
      </c>
      <c r="O399" s="325" t="s">
        <v>891</v>
      </c>
      <c r="P399" s="324">
        <v>0</v>
      </c>
      <c r="Q399" s="326">
        <v>0</v>
      </c>
      <c r="R399" s="327" t="s">
        <v>892</v>
      </c>
      <c r="S399" s="317" t="s">
        <v>1380</v>
      </c>
      <c r="T399" s="328">
        <v>1</v>
      </c>
      <c r="U399" s="329">
        <v>74</v>
      </c>
      <c r="V399" s="330">
        <v>3</v>
      </c>
      <c r="W399" s="331" t="s">
        <v>892</v>
      </c>
      <c r="X399" s="332" t="s">
        <v>892</v>
      </c>
      <c r="Y399" s="333">
        <v>0</v>
      </c>
      <c r="Z399" s="333" t="s">
        <v>892</v>
      </c>
      <c r="AA399" s="332" t="s">
        <v>892</v>
      </c>
      <c r="AB399" s="333">
        <v>0</v>
      </c>
      <c r="AC399" s="333"/>
      <c r="AD399" s="334" t="s">
        <v>892</v>
      </c>
      <c r="AE399" s="335" t="s">
        <v>892</v>
      </c>
      <c r="AF399" s="324">
        <v>14</v>
      </c>
      <c r="AG399" s="327">
        <v>43745</v>
      </c>
      <c r="AH399" s="327">
        <v>38056</v>
      </c>
      <c r="AI399" s="327">
        <v>44238</v>
      </c>
      <c r="AJ399" s="327" t="s">
        <v>892</v>
      </c>
      <c r="AK399" s="317"/>
    </row>
    <row r="400" spans="1:37" x14ac:dyDescent="0.3">
      <c r="A400" s="316">
        <v>77562</v>
      </c>
      <c r="B400" s="317" t="s">
        <v>1472</v>
      </c>
      <c r="C400" s="318" t="s">
        <v>264</v>
      </c>
      <c r="D400" s="319">
        <v>49.49</v>
      </c>
      <c r="E400" s="317" t="s">
        <v>1450</v>
      </c>
      <c r="F400" s="317" t="s">
        <v>1451</v>
      </c>
      <c r="G400" s="317" t="s">
        <v>1322</v>
      </c>
      <c r="H400" s="320">
        <v>0</v>
      </c>
      <c r="I400" s="321">
        <v>103003</v>
      </c>
      <c r="J400" s="322">
        <v>49.49</v>
      </c>
      <c r="K400" s="320">
        <v>3468</v>
      </c>
      <c r="L400" s="323">
        <v>0</v>
      </c>
      <c r="M400" s="324">
        <v>3724.96</v>
      </c>
      <c r="N400" s="322">
        <v>184348.27040000001</v>
      </c>
      <c r="O400" s="325" t="s">
        <v>1323</v>
      </c>
      <c r="P400" s="324">
        <v>9410</v>
      </c>
      <c r="Q400" s="326">
        <v>465700.9</v>
      </c>
      <c r="R400" s="327">
        <v>45540</v>
      </c>
      <c r="S400" s="317" t="s">
        <v>1473</v>
      </c>
      <c r="T400" s="328">
        <v>1</v>
      </c>
      <c r="U400" s="329">
        <v>74</v>
      </c>
      <c r="V400" s="330">
        <v>2</v>
      </c>
      <c r="W400" s="331" t="s">
        <v>892</v>
      </c>
      <c r="X400" s="332" t="s">
        <v>892</v>
      </c>
      <c r="Y400" s="333">
        <v>0</v>
      </c>
      <c r="Z400" s="333">
        <v>11692</v>
      </c>
      <c r="AA400" s="332">
        <v>2023</v>
      </c>
      <c r="AB400" s="333">
        <v>2300</v>
      </c>
      <c r="AC400" s="333">
        <v>2300</v>
      </c>
      <c r="AD400" s="334" t="s">
        <v>2096</v>
      </c>
      <c r="AE400" s="335">
        <v>45215</v>
      </c>
      <c r="AF400" s="324">
        <v>2008</v>
      </c>
      <c r="AG400" s="327">
        <v>44985</v>
      </c>
      <c r="AH400" s="327">
        <v>38056</v>
      </c>
      <c r="AI400" s="327">
        <v>45203</v>
      </c>
      <c r="AJ400" s="327" t="s">
        <v>892</v>
      </c>
      <c r="AK400" s="317"/>
    </row>
    <row r="401" spans="1:37" x14ac:dyDescent="0.3">
      <c r="A401" s="316">
        <v>77755</v>
      </c>
      <c r="B401" s="317" t="s">
        <v>1474</v>
      </c>
      <c r="C401" s="318" t="s">
        <v>264</v>
      </c>
      <c r="D401" s="319">
        <v>1.19</v>
      </c>
      <c r="E401" s="317"/>
      <c r="F401" s="317"/>
      <c r="G401" s="317" t="s">
        <v>892</v>
      </c>
      <c r="H401" s="320">
        <v>0</v>
      </c>
      <c r="I401" s="321">
        <v>103003</v>
      </c>
      <c r="J401" s="322">
        <v>1.19</v>
      </c>
      <c r="K401" s="320">
        <v>5066</v>
      </c>
      <c r="L401" s="323">
        <v>0</v>
      </c>
      <c r="M401" s="324">
        <v>3623</v>
      </c>
      <c r="N401" s="322">
        <v>4311.37</v>
      </c>
      <c r="O401" s="325" t="s">
        <v>891</v>
      </c>
      <c r="P401" s="324">
        <v>0</v>
      </c>
      <c r="Q401" s="326">
        <v>0</v>
      </c>
      <c r="R401" s="327" t="s">
        <v>892</v>
      </c>
      <c r="S401" s="317" t="s">
        <v>952</v>
      </c>
      <c r="T401" s="328">
        <v>1</v>
      </c>
      <c r="U401" s="329">
        <v>45</v>
      </c>
      <c r="V401" s="330">
        <v>10</v>
      </c>
      <c r="W401" s="331">
        <v>6211</v>
      </c>
      <c r="X401" s="332">
        <v>2023</v>
      </c>
      <c r="Y401" s="333">
        <v>2500</v>
      </c>
      <c r="Z401" s="333" t="s">
        <v>892</v>
      </c>
      <c r="AA401" s="332" t="s">
        <v>892</v>
      </c>
      <c r="AB401" s="333">
        <v>0</v>
      </c>
      <c r="AC401" s="333"/>
      <c r="AD401" s="334" t="s">
        <v>892</v>
      </c>
      <c r="AE401" s="335" t="s">
        <v>892</v>
      </c>
      <c r="AF401" s="324">
        <v>2042</v>
      </c>
      <c r="AG401" s="327">
        <v>44966</v>
      </c>
      <c r="AH401" s="327">
        <v>38063</v>
      </c>
      <c r="AI401" s="327">
        <v>44959</v>
      </c>
      <c r="AJ401" s="327" t="s">
        <v>892</v>
      </c>
      <c r="AK401" s="317"/>
    </row>
    <row r="402" spans="1:37" x14ac:dyDescent="0.3">
      <c r="A402" s="316">
        <v>77786</v>
      </c>
      <c r="B402" s="317" t="s">
        <v>1475</v>
      </c>
      <c r="C402" s="318" t="s">
        <v>264</v>
      </c>
      <c r="D402" s="319">
        <v>115</v>
      </c>
      <c r="E402" s="317"/>
      <c r="F402" s="317"/>
      <c r="G402" s="317" t="s">
        <v>892</v>
      </c>
      <c r="H402" s="320">
        <v>50</v>
      </c>
      <c r="I402" s="321">
        <v>103003</v>
      </c>
      <c r="J402" s="322">
        <v>115</v>
      </c>
      <c r="K402" s="320"/>
      <c r="L402" s="323">
        <v>0</v>
      </c>
      <c r="M402" s="324">
        <v>0</v>
      </c>
      <c r="N402" s="322">
        <v>0</v>
      </c>
      <c r="O402" s="325" t="s">
        <v>891</v>
      </c>
      <c r="P402" s="324">
        <v>0</v>
      </c>
      <c r="Q402" s="326">
        <v>0</v>
      </c>
      <c r="R402" s="327" t="s">
        <v>892</v>
      </c>
      <c r="S402" s="317" t="s">
        <v>1388</v>
      </c>
      <c r="T402" s="328">
        <v>1</v>
      </c>
      <c r="U402" s="329">
        <v>69</v>
      </c>
      <c r="V402" s="330">
        <v>8</v>
      </c>
      <c r="W402" s="331" t="s">
        <v>892</v>
      </c>
      <c r="X402" s="332" t="s">
        <v>892</v>
      </c>
      <c r="Y402" s="333">
        <v>0</v>
      </c>
      <c r="Z402" s="333" t="s">
        <v>892</v>
      </c>
      <c r="AA402" s="332" t="s">
        <v>892</v>
      </c>
      <c r="AB402" s="333">
        <v>0</v>
      </c>
      <c r="AC402" s="333"/>
      <c r="AD402" s="334" t="s">
        <v>892</v>
      </c>
      <c r="AE402" s="335" t="s">
        <v>892</v>
      </c>
      <c r="AF402" s="324">
        <v>0</v>
      </c>
      <c r="AG402" s="327">
        <v>44067</v>
      </c>
      <c r="AH402" s="327">
        <v>38064</v>
      </c>
      <c r="AI402" s="327">
        <v>44047</v>
      </c>
      <c r="AJ402" s="327" t="s">
        <v>892</v>
      </c>
      <c r="AK402" s="317"/>
    </row>
    <row r="403" spans="1:37" x14ac:dyDescent="0.3">
      <c r="A403" s="316">
        <v>77788</v>
      </c>
      <c r="B403" s="317" t="s">
        <v>1476</v>
      </c>
      <c r="C403" s="318" t="s">
        <v>264</v>
      </c>
      <c r="D403" s="319">
        <v>14.2</v>
      </c>
      <c r="E403" s="317"/>
      <c r="F403" s="317"/>
      <c r="G403" s="317" t="s">
        <v>892</v>
      </c>
      <c r="H403" s="320">
        <v>776</v>
      </c>
      <c r="I403" s="321">
        <v>103003</v>
      </c>
      <c r="J403" s="322">
        <v>14.2</v>
      </c>
      <c r="K403" s="320">
        <v>49</v>
      </c>
      <c r="L403" s="323">
        <v>190.19607843137254</v>
      </c>
      <c r="M403" s="324">
        <v>0</v>
      </c>
      <c r="N403" s="322">
        <v>0</v>
      </c>
      <c r="O403" s="325" t="s">
        <v>891</v>
      </c>
      <c r="P403" s="324">
        <v>0</v>
      </c>
      <c r="Q403" s="326">
        <v>0</v>
      </c>
      <c r="R403" s="327" t="s">
        <v>892</v>
      </c>
      <c r="S403" s="317" t="s">
        <v>1477</v>
      </c>
      <c r="T403" s="328">
        <v>1</v>
      </c>
      <c r="U403" s="329">
        <v>67</v>
      </c>
      <c r="V403" s="330">
        <v>13</v>
      </c>
      <c r="W403" s="331" t="s">
        <v>892</v>
      </c>
      <c r="X403" s="332" t="s">
        <v>892</v>
      </c>
      <c r="Y403" s="333">
        <v>0</v>
      </c>
      <c r="Z403" s="333" t="s">
        <v>892</v>
      </c>
      <c r="AA403" s="332" t="s">
        <v>892</v>
      </c>
      <c r="AB403" s="333">
        <v>0</v>
      </c>
      <c r="AC403" s="333"/>
      <c r="AD403" s="334" t="s">
        <v>892</v>
      </c>
      <c r="AE403" s="335" t="s">
        <v>892</v>
      </c>
      <c r="AF403" s="324">
        <v>16</v>
      </c>
      <c r="AG403" s="327">
        <v>43622</v>
      </c>
      <c r="AH403" s="327">
        <v>38064</v>
      </c>
      <c r="AI403" s="327">
        <v>45117</v>
      </c>
      <c r="AJ403" s="327" t="s">
        <v>892</v>
      </c>
      <c r="AK403" s="317"/>
    </row>
    <row r="404" spans="1:37" x14ac:dyDescent="0.3">
      <c r="A404" s="316">
        <v>77819</v>
      </c>
      <c r="B404" s="317" t="s">
        <v>1478</v>
      </c>
      <c r="C404" s="318" t="s">
        <v>394</v>
      </c>
      <c r="D404" s="319">
        <v>27.65</v>
      </c>
      <c r="E404" s="317"/>
      <c r="F404" s="317"/>
      <c r="G404" s="317" t="s">
        <v>892</v>
      </c>
      <c r="H404" s="320">
        <v>3044</v>
      </c>
      <c r="I404" s="321">
        <v>103003</v>
      </c>
      <c r="J404" s="322">
        <v>27.65</v>
      </c>
      <c r="K404" s="320">
        <v>1696</v>
      </c>
      <c r="L404" s="323">
        <v>9.6152631246446401</v>
      </c>
      <c r="M404" s="324">
        <v>254.96</v>
      </c>
      <c r="N404" s="322">
        <v>7049.6440000000002</v>
      </c>
      <c r="O404" s="325" t="s">
        <v>891</v>
      </c>
      <c r="P404" s="324">
        <v>0</v>
      </c>
      <c r="Q404" s="326">
        <v>0</v>
      </c>
      <c r="R404" s="327" t="s">
        <v>892</v>
      </c>
      <c r="S404" s="317" t="s">
        <v>1479</v>
      </c>
      <c r="T404" s="328">
        <v>1</v>
      </c>
      <c r="U404" s="329">
        <v>52</v>
      </c>
      <c r="V404" s="330">
        <v>15</v>
      </c>
      <c r="W404" s="331">
        <v>2998</v>
      </c>
      <c r="X404" s="332">
        <v>2023</v>
      </c>
      <c r="Y404" s="333">
        <v>500</v>
      </c>
      <c r="Z404" s="333" t="s">
        <v>892</v>
      </c>
      <c r="AA404" s="332" t="s">
        <v>892</v>
      </c>
      <c r="AB404" s="333">
        <v>0</v>
      </c>
      <c r="AC404" s="333"/>
      <c r="AD404" s="334" t="s">
        <v>892</v>
      </c>
      <c r="AE404" s="335" t="s">
        <v>892</v>
      </c>
      <c r="AF404" s="324">
        <v>1266</v>
      </c>
      <c r="AG404" s="327">
        <v>44942</v>
      </c>
      <c r="AH404" s="327">
        <v>38065</v>
      </c>
      <c r="AI404" s="327">
        <v>44895</v>
      </c>
      <c r="AJ404" s="327" t="s">
        <v>892</v>
      </c>
      <c r="AK404" s="317"/>
    </row>
    <row r="405" spans="1:37" x14ac:dyDescent="0.3">
      <c r="A405" s="316">
        <v>77823</v>
      </c>
      <c r="B405" s="317" t="s">
        <v>1480</v>
      </c>
      <c r="C405" s="318" t="s">
        <v>264</v>
      </c>
      <c r="D405" s="319">
        <v>21.71</v>
      </c>
      <c r="E405" s="317"/>
      <c r="F405" s="317"/>
      <c r="G405" s="317" t="s">
        <v>892</v>
      </c>
      <c r="H405" s="320">
        <v>37</v>
      </c>
      <c r="I405" s="321">
        <v>103003</v>
      </c>
      <c r="J405" s="322">
        <v>21.71</v>
      </c>
      <c r="K405" s="320">
        <v>24</v>
      </c>
      <c r="L405" s="323">
        <v>18.5</v>
      </c>
      <c r="M405" s="324">
        <v>0</v>
      </c>
      <c r="N405" s="322">
        <v>0</v>
      </c>
      <c r="O405" s="325" t="s">
        <v>891</v>
      </c>
      <c r="P405" s="324">
        <v>0</v>
      </c>
      <c r="Q405" s="326">
        <v>0</v>
      </c>
      <c r="R405" s="327" t="s">
        <v>892</v>
      </c>
      <c r="S405" s="317" t="s">
        <v>1481</v>
      </c>
      <c r="T405" s="328">
        <v>1</v>
      </c>
      <c r="U405" s="329">
        <v>72</v>
      </c>
      <c r="V405" s="330">
        <v>5</v>
      </c>
      <c r="W405" s="331" t="s">
        <v>892</v>
      </c>
      <c r="X405" s="332" t="s">
        <v>892</v>
      </c>
      <c r="Y405" s="333">
        <v>0</v>
      </c>
      <c r="Z405" s="333" t="s">
        <v>892</v>
      </c>
      <c r="AA405" s="332" t="s">
        <v>892</v>
      </c>
      <c r="AB405" s="333">
        <v>0</v>
      </c>
      <c r="AC405" s="333"/>
      <c r="AD405" s="334" t="s">
        <v>892</v>
      </c>
      <c r="AE405" s="335" t="s">
        <v>892</v>
      </c>
      <c r="AF405" s="324">
        <v>8</v>
      </c>
      <c r="AG405" s="327">
        <v>43279</v>
      </c>
      <c r="AH405" s="327">
        <v>38065</v>
      </c>
      <c r="AI405" s="327">
        <v>44711</v>
      </c>
      <c r="AJ405" s="327" t="s">
        <v>892</v>
      </c>
      <c r="AK405" s="317"/>
    </row>
    <row r="406" spans="1:37" x14ac:dyDescent="0.3">
      <c r="A406" s="316">
        <v>78055</v>
      </c>
      <c r="B406" s="317" t="s">
        <v>1482</v>
      </c>
      <c r="C406" s="318" t="s">
        <v>437</v>
      </c>
      <c r="D406" s="319">
        <v>31.07</v>
      </c>
      <c r="E406" s="317"/>
      <c r="F406" s="317"/>
      <c r="G406" s="317" t="s">
        <v>892</v>
      </c>
      <c r="H406" s="320">
        <v>0</v>
      </c>
      <c r="I406" s="321">
        <v>103003</v>
      </c>
      <c r="J406" s="322">
        <v>31.07</v>
      </c>
      <c r="K406" s="320">
        <v>261</v>
      </c>
      <c r="L406" s="323">
        <v>0</v>
      </c>
      <c r="M406" s="324">
        <v>261</v>
      </c>
      <c r="N406" s="322">
        <v>8109.27</v>
      </c>
      <c r="O406" s="325" t="s">
        <v>891</v>
      </c>
      <c r="P406" s="324">
        <v>0</v>
      </c>
      <c r="Q406" s="326">
        <v>0</v>
      </c>
      <c r="R406" s="327" t="s">
        <v>892</v>
      </c>
      <c r="S406" s="317" t="s">
        <v>1117</v>
      </c>
      <c r="T406" s="328">
        <v>1</v>
      </c>
      <c r="U406" s="329">
        <v>78</v>
      </c>
      <c r="V406" s="330">
        <v>2</v>
      </c>
      <c r="W406" s="331" t="s">
        <v>892</v>
      </c>
      <c r="X406" s="332" t="s">
        <v>892</v>
      </c>
      <c r="Y406" s="333">
        <v>0</v>
      </c>
      <c r="Z406" s="333" t="s">
        <v>892</v>
      </c>
      <c r="AA406" s="332" t="s">
        <v>892</v>
      </c>
      <c r="AB406" s="333">
        <v>0</v>
      </c>
      <c r="AC406" s="333"/>
      <c r="AD406" s="334" t="s">
        <v>892</v>
      </c>
      <c r="AE406" s="335" t="s">
        <v>892</v>
      </c>
      <c r="AF406" s="324">
        <v>88</v>
      </c>
      <c r="AG406" s="327">
        <v>45209</v>
      </c>
      <c r="AH406" s="327">
        <v>38072</v>
      </c>
      <c r="AI406" s="327">
        <v>45189</v>
      </c>
      <c r="AJ406" s="327" t="s">
        <v>892</v>
      </c>
      <c r="AK406" s="317"/>
    </row>
    <row r="407" spans="1:37" x14ac:dyDescent="0.3">
      <c r="A407" s="316">
        <v>78057</v>
      </c>
      <c r="B407" s="317" t="s">
        <v>1483</v>
      </c>
      <c r="C407" s="318" t="s">
        <v>268</v>
      </c>
      <c r="D407" s="319">
        <v>15</v>
      </c>
      <c r="E407" s="317"/>
      <c r="F407" s="317"/>
      <c r="G407" s="317" t="s">
        <v>892</v>
      </c>
      <c r="H407" s="320">
        <v>0</v>
      </c>
      <c r="I407" s="321">
        <v>103003</v>
      </c>
      <c r="J407" s="322">
        <v>15</v>
      </c>
      <c r="K407" s="320">
        <v>294</v>
      </c>
      <c r="L407" s="323">
        <v>0</v>
      </c>
      <c r="M407" s="324">
        <v>243.96</v>
      </c>
      <c r="N407" s="322">
        <v>3659.4</v>
      </c>
      <c r="O407" s="325" t="s">
        <v>891</v>
      </c>
      <c r="P407" s="324">
        <v>0</v>
      </c>
      <c r="Q407" s="326">
        <v>0</v>
      </c>
      <c r="R407" s="327" t="s">
        <v>892</v>
      </c>
      <c r="S407" s="317" t="s">
        <v>1117</v>
      </c>
      <c r="T407" s="328">
        <v>1</v>
      </c>
      <c r="U407" s="329">
        <v>78</v>
      </c>
      <c r="V407" s="330">
        <v>2</v>
      </c>
      <c r="W407" s="331">
        <v>7339</v>
      </c>
      <c r="X407" s="332">
        <v>2023</v>
      </c>
      <c r="Y407" s="333">
        <v>150</v>
      </c>
      <c r="Z407" s="333" t="s">
        <v>892</v>
      </c>
      <c r="AA407" s="332" t="s">
        <v>892</v>
      </c>
      <c r="AB407" s="333">
        <v>0</v>
      </c>
      <c r="AC407" s="333"/>
      <c r="AD407" s="334" t="s">
        <v>892</v>
      </c>
      <c r="AE407" s="335" t="s">
        <v>892</v>
      </c>
      <c r="AF407" s="324">
        <v>132</v>
      </c>
      <c r="AG407" s="327">
        <v>44931</v>
      </c>
      <c r="AH407" s="327">
        <v>38072</v>
      </c>
      <c r="AI407" s="327">
        <v>44970</v>
      </c>
      <c r="AJ407" s="327" t="s">
        <v>892</v>
      </c>
      <c r="AK407" s="317"/>
    </row>
    <row r="408" spans="1:37" x14ac:dyDescent="0.3">
      <c r="A408" s="316">
        <v>78181</v>
      </c>
      <c r="B408" s="317" t="s">
        <v>1484</v>
      </c>
      <c r="C408" s="318" t="s">
        <v>654</v>
      </c>
      <c r="D408" s="319">
        <v>7</v>
      </c>
      <c r="E408" s="317"/>
      <c r="F408" s="317"/>
      <c r="G408" s="317" t="s">
        <v>892</v>
      </c>
      <c r="H408" s="320">
        <v>188</v>
      </c>
      <c r="I408" s="321">
        <v>103003</v>
      </c>
      <c r="J408" s="322">
        <v>7</v>
      </c>
      <c r="K408" s="320">
        <v>50</v>
      </c>
      <c r="L408" s="323">
        <v>47.959183673469383</v>
      </c>
      <c r="M408" s="324">
        <v>0</v>
      </c>
      <c r="N408" s="322">
        <v>0</v>
      </c>
      <c r="O408" s="325" t="s">
        <v>891</v>
      </c>
      <c r="P408" s="324">
        <v>0</v>
      </c>
      <c r="Q408" s="326">
        <v>0</v>
      </c>
      <c r="R408" s="327" t="s">
        <v>892</v>
      </c>
      <c r="S408" s="317" t="s">
        <v>1485</v>
      </c>
      <c r="T408" s="328">
        <v>1</v>
      </c>
      <c r="U408" s="329">
        <v>72</v>
      </c>
      <c r="V408" s="330">
        <v>8</v>
      </c>
      <c r="W408" s="331" t="s">
        <v>892</v>
      </c>
      <c r="X408" s="332" t="s">
        <v>892</v>
      </c>
      <c r="Y408" s="333">
        <v>0</v>
      </c>
      <c r="Z408" s="333" t="s">
        <v>892</v>
      </c>
      <c r="AA408" s="332" t="s">
        <v>892</v>
      </c>
      <c r="AB408" s="333">
        <v>0</v>
      </c>
      <c r="AC408" s="333"/>
      <c r="AD408" s="334" t="s">
        <v>892</v>
      </c>
      <c r="AE408" s="335" t="s">
        <v>892</v>
      </c>
      <c r="AF408" s="324">
        <v>16</v>
      </c>
      <c r="AG408" s="327">
        <v>45153</v>
      </c>
      <c r="AH408" s="327">
        <v>38079</v>
      </c>
      <c r="AI408" s="327">
        <v>45133</v>
      </c>
      <c r="AJ408" s="327" t="s">
        <v>892</v>
      </c>
      <c r="AK408" s="317"/>
    </row>
    <row r="409" spans="1:37" x14ac:dyDescent="0.3">
      <c r="A409" s="316">
        <v>78303</v>
      </c>
      <c r="B409" s="317" t="s">
        <v>1486</v>
      </c>
      <c r="C409" s="318" t="s">
        <v>264</v>
      </c>
      <c r="D409" s="319">
        <v>274</v>
      </c>
      <c r="E409" s="317"/>
      <c r="F409" s="317"/>
      <c r="G409" s="317" t="s">
        <v>892</v>
      </c>
      <c r="H409" s="320">
        <v>17</v>
      </c>
      <c r="I409" s="321">
        <v>103003</v>
      </c>
      <c r="J409" s="322">
        <v>274</v>
      </c>
      <c r="K409" s="320">
        <v>9</v>
      </c>
      <c r="L409" s="323">
        <v>22.666666666666664</v>
      </c>
      <c r="M409" s="324">
        <v>0</v>
      </c>
      <c r="N409" s="322">
        <v>0</v>
      </c>
      <c r="O409" s="325" t="s">
        <v>891</v>
      </c>
      <c r="P409" s="324">
        <v>0</v>
      </c>
      <c r="Q409" s="326">
        <v>0</v>
      </c>
      <c r="R409" s="327" t="s">
        <v>892</v>
      </c>
      <c r="S409" s="317" t="s">
        <v>1487</v>
      </c>
      <c r="T409" s="328">
        <v>1</v>
      </c>
      <c r="U409" s="329">
        <v>51</v>
      </c>
      <c r="V409" s="330">
        <v>36</v>
      </c>
      <c r="W409" s="331" t="s">
        <v>892</v>
      </c>
      <c r="X409" s="332" t="s">
        <v>892</v>
      </c>
      <c r="Y409" s="333">
        <v>0</v>
      </c>
      <c r="Z409" s="333" t="s">
        <v>892</v>
      </c>
      <c r="AA409" s="332" t="s">
        <v>892</v>
      </c>
      <c r="AB409" s="333">
        <v>0</v>
      </c>
      <c r="AC409" s="333"/>
      <c r="AD409" s="334" t="s">
        <v>892</v>
      </c>
      <c r="AE409" s="335" t="s">
        <v>892</v>
      </c>
      <c r="AF409" s="324">
        <v>4</v>
      </c>
      <c r="AG409" s="327">
        <v>45153</v>
      </c>
      <c r="AH409" s="327">
        <v>38085</v>
      </c>
      <c r="AI409" s="327">
        <v>45131</v>
      </c>
      <c r="AJ409" s="327" t="s">
        <v>892</v>
      </c>
      <c r="AK409" s="317"/>
    </row>
    <row r="410" spans="1:37" x14ac:dyDescent="0.3">
      <c r="A410" s="316">
        <v>78307</v>
      </c>
      <c r="B410" s="317" t="s">
        <v>1488</v>
      </c>
      <c r="C410" s="318" t="s">
        <v>264</v>
      </c>
      <c r="D410" s="319">
        <v>238.63</v>
      </c>
      <c r="E410" s="317" t="s">
        <v>1489</v>
      </c>
      <c r="F410" s="317" t="s">
        <v>1460</v>
      </c>
      <c r="G410" s="317" t="s">
        <v>1322</v>
      </c>
      <c r="H410" s="320">
        <v>34</v>
      </c>
      <c r="I410" s="321">
        <v>103003</v>
      </c>
      <c r="J410" s="322">
        <v>273</v>
      </c>
      <c r="K410" s="320"/>
      <c r="L410" s="323">
        <v>0</v>
      </c>
      <c r="M410" s="324">
        <v>0</v>
      </c>
      <c r="N410" s="322">
        <v>0</v>
      </c>
      <c r="O410" s="325" t="s">
        <v>1323</v>
      </c>
      <c r="P410" s="324">
        <v>44</v>
      </c>
      <c r="Q410" s="326">
        <v>10499.72</v>
      </c>
      <c r="R410" s="327">
        <v>45540</v>
      </c>
      <c r="S410" s="317" t="s">
        <v>1324</v>
      </c>
      <c r="T410" s="328">
        <v>1</v>
      </c>
      <c r="U410" s="329">
        <v>51</v>
      </c>
      <c r="V410" s="330">
        <v>28</v>
      </c>
      <c r="W410" s="331" t="s">
        <v>892</v>
      </c>
      <c r="X410" s="332" t="s">
        <v>892</v>
      </c>
      <c r="Y410" s="333">
        <v>0</v>
      </c>
      <c r="Z410" s="333" t="s">
        <v>892</v>
      </c>
      <c r="AA410" s="332" t="s">
        <v>892</v>
      </c>
      <c r="AB410" s="333">
        <v>0</v>
      </c>
      <c r="AC410" s="333"/>
      <c r="AD410" s="334" t="s">
        <v>892</v>
      </c>
      <c r="AE410" s="335" t="s">
        <v>892</v>
      </c>
      <c r="AF410" s="324">
        <v>11</v>
      </c>
      <c r="AG410" s="327">
        <v>43818</v>
      </c>
      <c r="AH410" s="327">
        <v>38085</v>
      </c>
      <c r="AI410" s="327">
        <v>44579</v>
      </c>
      <c r="AJ410" s="327" t="s">
        <v>892</v>
      </c>
      <c r="AK410" s="317"/>
    </row>
    <row r="411" spans="1:37" x14ac:dyDescent="0.3">
      <c r="A411" s="316">
        <v>78399</v>
      </c>
      <c r="B411" s="317" t="s">
        <v>1490</v>
      </c>
      <c r="C411" s="318" t="s">
        <v>264</v>
      </c>
      <c r="D411" s="319">
        <v>1.4</v>
      </c>
      <c r="E411" s="317"/>
      <c r="F411" s="317"/>
      <c r="G411" s="317" t="s">
        <v>892</v>
      </c>
      <c r="H411" s="320">
        <v>325</v>
      </c>
      <c r="I411" s="321">
        <v>103003</v>
      </c>
      <c r="J411" s="322">
        <v>1.4</v>
      </c>
      <c r="K411" s="320">
        <v>16</v>
      </c>
      <c r="L411" s="323">
        <v>244.3609022556391</v>
      </c>
      <c r="M411" s="324">
        <v>0</v>
      </c>
      <c r="N411" s="322">
        <v>0</v>
      </c>
      <c r="O411" s="325" t="s">
        <v>891</v>
      </c>
      <c r="P411" s="324">
        <v>0</v>
      </c>
      <c r="Q411" s="326">
        <v>0</v>
      </c>
      <c r="R411" s="327" t="s">
        <v>892</v>
      </c>
      <c r="S411" s="317" t="s">
        <v>893</v>
      </c>
      <c r="T411" s="328">
        <v>1</v>
      </c>
      <c r="U411" s="329">
        <v>55</v>
      </c>
      <c r="V411" s="330">
        <v>46</v>
      </c>
      <c r="W411" s="331" t="s">
        <v>892</v>
      </c>
      <c r="X411" s="332" t="s">
        <v>892</v>
      </c>
      <c r="Y411" s="333">
        <v>0</v>
      </c>
      <c r="Z411" s="333" t="s">
        <v>892</v>
      </c>
      <c r="AA411" s="332" t="s">
        <v>892</v>
      </c>
      <c r="AB411" s="333">
        <v>0</v>
      </c>
      <c r="AC411" s="333"/>
      <c r="AD411" s="334" t="s">
        <v>892</v>
      </c>
      <c r="AE411" s="335" t="s">
        <v>892</v>
      </c>
      <c r="AF411" s="324">
        <v>6</v>
      </c>
      <c r="AG411" s="327">
        <v>44186</v>
      </c>
      <c r="AH411" s="327">
        <v>38096</v>
      </c>
      <c r="AI411" s="327">
        <v>44176</v>
      </c>
      <c r="AJ411" s="327" t="s">
        <v>892</v>
      </c>
      <c r="AK411" s="317"/>
    </row>
    <row r="412" spans="1:37" x14ac:dyDescent="0.3">
      <c r="A412" s="316">
        <v>78416</v>
      </c>
      <c r="B412" s="317" t="s">
        <v>1491</v>
      </c>
      <c r="C412" s="318" t="s">
        <v>264</v>
      </c>
      <c r="D412" s="319">
        <v>3.49</v>
      </c>
      <c r="E412" s="317"/>
      <c r="F412" s="317"/>
      <c r="G412" s="317" t="s">
        <v>892</v>
      </c>
      <c r="H412" s="320">
        <v>1019</v>
      </c>
      <c r="I412" s="321">
        <v>103003</v>
      </c>
      <c r="J412" s="322">
        <v>3.49</v>
      </c>
      <c r="K412" s="320">
        <v>315</v>
      </c>
      <c r="L412" s="323">
        <v>38.819047619047623</v>
      </c>
      <c r="M412" s="324">
        <v>0</v>
      </c>
      <c r="N412" s="322">
        <v>0</v>
      </c>
      <c r="O412" s="325" t="s">
        <v>891</v>
      </c>
      <c r="P412" s="324">
        <v>0</v>
      </c>
      <c r="Q412" s="326">
        <v>0</v>
      </c>
      <c r="R412" s="327" t="s">
        <v>892</v>
      </c>
      <c r="S412" s="317" t="s">
        <v>1492</v>
      </c>
      <c r="T412" s="328">
        <v>1</v>
      </c>
      <c r="U412" s="329">
        <v>67</v>
      </c>
      <c r="V412" s="330">
        <v>18</v>
      </c>
      <c r="W412" s="331" t="s">
        <v>892</v>
      </c>
      <c r="X412" s="332" t="s">
        <v>892</v>
      </c>
      <c r="Y412" s="333">
        <v>0</v>
      </c>
      <c r="Z412" s="333" t="s">
        <v>892</v>
      </c>
      <c r="AA412" s="332" t="s">
        <v>892</v>
      </c>
      <c r="AB412" s="333">
        <v>0</v>
      </c>
      <c r="AC412" s="333"/>
      <c r="AD412" s="334" t="s">
        <v>892</v>
      </c>
      <c r="AE412" s="335" t="s">
        <v>892</v>
      </c>
      <c r="AF412" s="324">
        <v>106</v>
      </c>
      <c r="AG412" s="327">
        <v>44071</v>
      </c>
      <c r="AH412" s="327">
        <v>38097</v>
      </c>
      <c r="AI412" s="327">
        <v>44040</v>
      </c>
      <c r="AJ412" s="327" t="s">
        <v>892</v>
      </c>
      <c r="AK412" s="317"/>
    </row>
    <row r="413" spans="1:37" x14ac:dyDescent="0.3">
      <c r="A413" s="316">
        <v>78418</v>
      </c>
      <c r="B413" s="317" t="s">
        <v>1493</v>
      </c>
      <c r="C413" s="318" t="s">
        <v>264</v>
      </c>
      <c r="D413" s="319">
        <v>2.75</v>
      </c>
      <c r="E413" s="317"/>
      <c r="F413" s="317"/>
      <c r="G413" s="317" t="s">
        <v>892</v>
      </c>
      <c r="H413" s="320">
        <v>255</v>
      </c>
      <c r="I413" s="321">
        <v>103003</v>
      </c>
      <c r="J413" s="322">
        <v>2.75</v>
      </c>
      <c r="K413" s="320">
        <v>60</v>
      </c>
      <c r="L413" s="323">
        <v>51</v>
      </c>
      <c r="M413" s="324">
        <v>0</v>
      </c>
      <c r="N413" s="322">
        <v>0</v>
      </c>
      <c r="O413" s="325" t="s">
        <v>891</v>
      </c>
      <c r="P413" s="324">
        <v>0</v>
      </c>
      <c r="Q413" s="326">
        <v>0</v>
      </c>
      <c r="R413" s="327" t="s">
        <v>892</v>
      </c>
      <c r="S413" s="317" t="s">
        <v>1494</v>
      </c>
      <c r="T413" s="328">
        <v>1</v>
      </c>
      <c r="U413" s="329">
        <v>67</v>
      </c>
      <c r="V413" s="330">
        <v>16</v>
      </c>
      <c r="W413" s="331" t="s">
        <v>892</v>
      </c>
      <c r="X413" s="332" t="s">
        <v>892</v>
      </c>
      <c r="Y413" s="333">
        <v>0</v>
      </c>
      <c r="Z413" s="333" t="s">
        <v>892</v>
      </c>
      <c r="AA413" s="332" t="s">
        <v>892</v>
      </c>
      <c r="AB413" s="333">
        <v>0</v>
      </c>
      <c r="AC413" s="333"/>
      <c r="AD413" s="334" t="s">
        <v>892</v>
      </c>
      <c r="AE413" s="335" t="s">
        <v>892</v>
      </c>
      <c r="AF413" s="324">
        <v>20</v>
      </c>
      <c r="AG413" s="327">
        <v>45201</v>
      </c>
      <c r="AH413" s="327">
        <v>38097</v>
      </c>
      <c r="AI413" s="327">
        <v>45189</v>
      </c>
      <c r="AJ413" s="327" t="s">
        <v>892</v>
      </c>
      <c r="AK413" s="317"/>
    </row>
    <row r="414" spans="1:37" x14ac:dyDescent="0.3">
      <c r="A414" s="316">
        <v>78509</v>
      </c>
      <c r="B414" s="317" t="s">
        <v>1495</v>
      </c>
      <c r="C414" s="318" t="s">
        <v>264</v>
      </c>
      <c r="D414" s="319">
        <v>206.5</v>
      </c>
      <c r="E414" s="317"/>
      <c r="F414" s="317"/>
      <c r="G414" s="317" t="s">
        <v>892</v>
      </c>
      <c r="H414" s="320">
        <v>9</v>
      </c>
      <c r="I414" s="321">
        <v>103003</v>
      </c>
      <c r="J414" s="322">
        <v>206.5</v>
      </c>
      <c r="K414" s="320">
        <v>15</v>
      </c>
      <c r="L414" s="323">
        <v>5.3892215568862278</v>
      </c>
      <c r="M414" s="324">
        <v>11.04</v>
      </c>
      <c r="N414" s="322">
        <v>2279.7600000000002</v>
      </c>
      <c r="O414" s="325" t="s">
        <v>891</v>
      </c>
      <c r="P414" s="324">
        <v>0</v>
      </c>
      <c r="Q414" s="326">
        <v>0</v>
      </c>
      <c r="R414" s="327" t="s">
        <v>892</v>
      </c>
      <c r="S414" s="317" t="s">
        <v>1487</v>
      </c>
      <c r="T414" s="328">
        <v>1</v>
      </c>
      <c r="U414" s="329">
        <v>51</v>
      </c>
      <c r="V414" s="330">
        <v>36</v>
      </c>
      <c r="W414" s="331" t="s">
        <v>892</v>
      </c>
      <c r="X414" s="332" t="s">
        <v>892</v>
      </c>
      <c r="Y414" s="333">
        <v>0</v>
      </c>
      <c r="Z414" s="333" t="s">
        <v>892</v>
      </c>
      <c r="AA414" s="332" t="s">
        <v>892</v>
      </c>
      <c r="AB414" s="333">
        <v>0</v>
      </c>
      <c r="AC414" s="333"/>
      <c r="AD414" s="334" t="s">
        <v>892</v>
      </c>
      <c r="AE414" s="335" t="s">
        <v>892</v>
      </c>
      <c r="AF414" s="324">
        <v>6</v>
      </c>
      <c r="AG414" s="327">
        <v>45180</v>
      </c>
      <c r="AH414" s="327">
        <v>38100</v>
      </c>
      <c r="AI414" s="327">
        <v>45131</v>
      </c>
      <c r="AJ414" s="327" t="s">
        <v>892</v>
      </c>
      <c r="AK414" s="317"/>
    </row>
    <row r="415" spans="1:37" x14ac:dyDescent="0.3">
      <c r="A415" s="316">
        <v>78641</v>
      </c>
      <c r="B415" s="317" t="s">
        <v>1496</v>
      </c>
      <c r="C415" s="318" t="s">
        <v>654</v>
      </c>
      <c r="D415" s="319">
        <v>7.4</v>
      </c>
      <c r="E415" s="317"/>
      <c r="F415" s="317"/>
      <c r="G415" s="317" t="s">
        <v>892</v>
      </c>
      <c r="H415" s="320">
        <v>0</v>
      </c>
      <c r="I415" s="321">
        <v>103003</v>
      </c>
      <c r="J415" s="322">
        <v>7.4</v>
      </c>
      <c r="K415" s="320">
        <v>3236</v>
      </c>
      <c r="L415" s="323">
        <v>0</v>
      </c>
      <c r="M415" s="324">
        <v>3577.96</v>
      </c>
      <c r="N415" s="322">
        <v>26476.903999999999</v>
      </c>
      <c r="O415" s="325" t="s">
        <v>891</v>
      </c>
      <c r="P415" s="324">
        <v>0</v>
      </c>
      <c r="Q415" s="326">
        <v>0</v>
      </c>
      <c r="R415" s="327" t="s">
        <v>892</v>
      </c>
      <c r="S415" s="317" t="s">
        <v>1497</v>
      </c>
      <c r="T415" s="328">
        <v>1</v>
      </c>
      <c r="U415" s="329">
        <v>45</v>
      </c>
      <c r="V415" s="330">
        <v>30</v>
      </c>
      <c r="W415" s="331">
        <v>6978</v>
      </c>
      <c r="X415" s="332">
        <v>2023</v>
      </c>
      <c r="Y415" s="333">
        <v>1100</v>
      </c>
      <c r="Z415" s="333" t="s">
        <v>892</v>
      </c>
      <c r="AA415" s="332" t="s">
        <v>892</v>
      </c>
      <c r="AB415" s="333">
        <v>0</v>
      </c>
      <c r="AC415" s="333"/>
      <c r="AD415" s="334" t="s">
        <v>892</v>
      </c>
      <c r="AE415" s="335" t="s">
        <v>892</v>
      </c>
      <c r="AF415" s="324">
        <v>1560</v>
      </c>
      <c r="AG415" s="327">
        <v>44463</v>
      </c>
      <c r="AH415" s="327">
        <v>38104</v>
      </c>
      <c r="AI415" s="327">
        <v>45044</v>
      </c>
      <c r="AJ415" s="327" t="s">
        <v>892</v>
      </c>
      <c r="AK415" s="317"/>
    </row>
    <row r="416" spans="1:37" x14ac:dyDescent="0.3">
      <c r="A416" s="316">
        <v>78642</v>
      </c>
      <c r="B416" s="317" t="s">
        <v>1498</v>
      </c>
      <c r="C416" s="318" t="s">
        <v>654</v>
      </c>
      <c r="D416" s="319">
        <v>2.64</v>
      </c>
      <c r="E416" s="317"/>
      <c r="F416" s="317"/>
      <c r="G416" s="317" t="s">
        <v>892</v>
      </c>
      <c r="H416" s="320">
        <v>128</v>
      </c>
      <c r="I416" s="321">
        <v>103003</v>
      </c>
      <c r="J416" s="322">
        <v>2.64</v>
      </c>
      <c r="K416" s="320">
        <v>3064</v>
      </c>
      <c r="L416" s="323">
        <v>0.34454912516823688</v>
      </c>
      <c r="M416" s="324">
        <v>3730</v>
      </c>
      <c r="N416" s="322">
        <v>9847.2000000000007</v>
      </c>
      <c r="O416" s="325" t="s">
        <v>891</v>
      </c>
      <c r="P416" s="324">
        <v>0</v>
      </c>
      <c r="Q416" s="326">
        <v>0</v>
      </c>
      <c r="R416" s="327" t="s">
        <v>892</v>
      </c>
      <c r="S416" s="317" t="s">
        <v>1497</v>
      </c>
      <c r="T416" s="328">
        <v>1</v>
      </c>
      <c r="U416" s="329">
        <v>45</v>
      </c>
      <c r="V416" s="330">
        <v>30</v>
      </c>
      <c r="W416" s="331">
        <v>6978</v>
      </c>
      <c r="X416" s="332">
        <v>2023</v>
      </c>
      <c r="Y416" s="333">
        <v>600</v>
      </c>
      <c r="Z416" s="333" t="s">
        <v>892</v>
      </c>
      <c r="AA416" s="332" t="s">
        <v>892</v>
      </c>
      <c r="AB416" s="333">
        <v>0</v>
      </c>
      <c r="AC416" s="333"/>
      <c r="AD416" s="334" t="s">
        <v>892</v>
      </c>
      <c r="AE416" s="335" t="s">
        <v>892</v>
      </c>
      <c r="AF416" s="324">
        <v>1486</v>
      </c>
      <c r="AG416" s="327">
        <v>44463</v>
      </c>
      <c r="AH416" s="327">
        <v>38104</v>
      </c>
      <c r="AI416" s="327">
        <v>44363</v>
      </c>
      <c r="AJ416" s="327" t="s">
        <v>892</v>
      </c>
      <c r="AK416" s="317"/>
    </row>
    <row r="417" spans="1:37" x14ac:dyDescent="0.3">
      <c r="A417" s="316">
        <v>78643</v>
      </c>
      <c r="B417" s="317" t="s">
        <v>1499</v>
      </c>
      <c r="C417" s="318" t="s">
        <v>654</v>
      </c>
      <c r="D417" s="319">
        <v>7.4</v>
      </c>
      <c r="E417" s="317"/>
      <c r="F417" s="317"/>
      <c r="G417" s="317" t="s">
        <v>892</v>
      </c>
      <c r="H417" s="320">
        <v>0</v>
      </c>
      <c r="I417" s="321">
        <v>103003</v>
      </c>
      <c r="J417" s="322">
        <v>7.4</v>
      </c>
      <c r="K417" s="320">
        <v>3444</v>
      </c>
      <c r="L417" s="323">
        <v>0</v>
      </c>
      <c r="M417" s="324">
        <v>3872.04</v>
      </c>
      <c r="N417" s="322">
        <v>28653.096000000001</v>
      </c>
      <c r="O417" s="325" t="s">
        <v>891</v>
      </c>
      <c r="P417" s="324">
        <v>0</v>
      </c>
      <c r="Q417" s="326">
        <v>0</v>
      </c>
      <c r="R417" s="327" t="s">
        <v>892</v>
      </c>
      <c r="S417" s="317" t="s">
        <v>1497</v>
      </c>
      <c r="T417" s="328">
        <v>1</v>
      </c>
      <c r="U417" s="329">
        <v>45</v>
      </c>
      <c r="V417" s="330">
        <v>30</v>
      </c>
      <c r="W417" s="331">
        <v>6978</v>
      </c>
      <c r="X417" s="332">
        <v>2023</v>
      </c>
      <c r="Y417" s="333">
        <v>1200</v>
      </c>
      <c r="Z417" s="333" t="s">
        <v>892</v>
      </c>
      <c r="AA417" s="332" t="s">
        <v>892</v>
      </c>
      <c r="AB417" s="333">
        <v>0</v>
      </c>
      <c r="AC417" s="333"/>
      <c r="AD417" s="334" t="s">
        <v>892</v>
      </c>
      <c r="AE417" s="335" t="s">
        <v>892</v>
      </c>
      <c r="AF417" s="324">
        <v>1690</v>
      </c>
      <c r="AG417" s="327">
        <v>44928</v>
      </c>
      <c r="AH417" s="327">
        <v>38104</v>
      </c>
      <c r="AI417" s="327">
        <v>45044</v>
      </c>
      <c r="AJ417" s="327" t="s">
        <v>892</v>
      </c>
      <c r="AK417" s="317"/>
    </row>
    <row r="418" spans="1:37" x14ac:dyDescent="0.3">
      <c r="A418" s="316">
        <v>78646</v>
      </c>
      <c r="B418" s="317" t="s">
        <v>1500</v>
      </c>
      <c r="C418" s="318" t="s">
        <v>654</v>
      </c>
      <c r="D418" s="319">
        <v>3.37</v>
      </c>
      <c r="E418" s="317"/>
      <c r="F418" s="317"/>
      <c r="G418" s="317" t="s">
        <v>892</v>
      </c>
      <c r="H418" s="320">
        <v>309</v>
      </c>
      <c r="I418" s="321">
        <v>103003</v>
      </c>
      <c r="J418" s="322">
        <v>3.37</v>
      </c>
      <c r="K418" s="320">
        <v>3842</v>
      </c>
      <c r="L418" s="323">
        <v>0.67149097072820918</v>
      </c>
      <c r="M418" s="324">
        <v>4313.04</v>
      </c>
      <c r="N418" s="322">
        <v>14534.944799999999</v>
      </c>
      <c r="O418" s="325" t="s">
        <v>891</v>
      </c>
      <c r="P418" s="324">
        <v>0</v>
      </c>
      <c r="Q418" s="326">
        <v>0</v>
      </c>
      <c r="R418" s="327" t="s">
        <v>892</v>
      </c>
      <c r="S418" s="317" t="s">
        <v>1497</v>
      </c>
      <c r="T418" s="328">
        <v>1</v>
      </c>
      <c r="U418" s="329">
        <v>45</v>
      </c>
      <c r="V418" s="330">
        <v>30</v>
      </c>
      <c r="W418" s="331">
        <v>6978</v>
      </c>
      <c r="X418" s="332">
        <v>2023</v>
      </c>
      <c r="Y418" s="333">
        <v>900</v>
      </c>
      <c r="Z418" s="333" t="s">
        <v>892</v>
      </c>
      <c r="AA418" s="332" t="s">
        <v>892</v>
      </c>
      <c r="AB418" s="333">
        <v>0</v>
      </c>
      <c r="AC418" s="333"/>
      <c r="AD418" s="334" t="s">
        <v>892</v>
      </c>
      <c r="AE418" s="335" t="s">
        <v>892</v>
      </c>
      <c r="AF418" s="324">
        <v>1840</v>
      </c>
      <c r="AG418" s="327">
        <v>44928</v>
      </c>
      <c r="AH418" s="327">
        <v>38104</v>
      </c>
      <c r="AI418" s="327">
        <v>44910</v>
      </c>
      <c r="AJ418" s="327" t="s">
        <v>892</v>
      </c>
      <c r="AK418" s="317"/>
    </row>
    <row r="419" spans="1:37" x14ac:dyDescent="0.3">
      <c r="A419" s="316">
        <v>79687</v>
      </c>
      <c r="B419" s="317" t="s">
        <v>1501</v>
      </c>
      <c r="C419" s="318" t="s">
        <v>264</v>
      </c>
      <c r="D419" s="319">
        <v>0.33</v>
      </c>
      <c r="E419" s="317"/>
      <c r="F419" s="317"/>
      <c r="G419" s="317" t="s">
        <v>892</v>
      </c>
      <c r="H419" s="320">
        <v>11982</v>
      </c>
      <c r="I419" s="321">
        <v>103003</v>
      </c>
      <c r="J419" s="322">
        <v>0.33</v>
      </c>
      <c r="K419" s="320">
        <v>9835</v>
      </c>
      <c r="L419" s="323">
        <v>8.3261528198571302</v>
      </c>
      <c r="M419" s="324">
        <v>5286.96</v>
      </c>
      <c r="N419" s="322">
        <v>1744.6967999999999</v>
      </c>
      <c r="O419" s="325" t="s">
        <v>891</v>
      </c>
      <c r="P419" s="324">
        <v>0</v>
      </c>
      <c r="Q419" s="326">
        <v>0</v>
      </c>
      <c r="R419" s="327" t="s">
        <v>892</v>
      </c>
      <c r="S419" s="317" t="s">
        <v>983</v>
      </c>
      <c r="T419" s="328">
        <v>1</v>
      </c>
      <c r="U419" s="329">
        <v>45</v>
      </c>
      <c r="V419" s="330">
        <v>11</v>
      </c>
      <c r="W419" s="331" t="s">
        <v>892</v>
      </c>
      <c r="X419" s="332" t="s">
        <v>892</v>
      </c>
      <c r="Y419" s="333">
        <v>0</v>
      </c>
      <c r="Z419" s="333" t="s">
        <v>892</v>
      </c>
      <c r="AA419" s="332" t="s">
        <v>892</v>
      </c>
      <c r="AB419" s="333">
        <v>0</v>
      </c>
      <c r="AC419" s="333"/>
      <c r="AD419" s="334" t="s">
        <v>892</v>
      </c>
      <c r="AE419" s="335" t="s">
        <v>892</v>
      </c>
      <c r="AF419" s="324">
        <v>5756</v>
      </c>
      <c r="AG419" s="327">
        <v>45019</v>
      </c>
      <c r="AH419" s="327">
        <v>38138</v>
      </c>
      <c r="AI419" s="327">
        <v>44959</v>
      </c>
      <c r="AJ419" s="327" t="s">
        <v>892</v>
      </c>
      <c r="AK419" s="317"/>
    </row>
    <row r="420" spans="1:37" x14ac:dyDescent="0.3">
      <c r="A420" s="316">
        <v>79688</v>
      </c>
      <c r="B420" s="317" t="s">
        <v>1502</v>
      </c>
      <c r="C420" s="318" t="s">
        <v>264</v>
      </c>
      <c r="D420" s="319">
        <v>0.26</v>
      </c>
      <c r="E420" s="317"/>
      <c r="F420" s="317"/>
      <c r="G420" s="317" t="s">
        <v>892</v>
      </c>
      <c r="H420" s="320">
        <v>17737</v>
      </c>
      <c r="I420" s="321">
        <v>103003</v>
      </c>
      <c r="J420" s="322">
        <v>0.26</v>
      </c>
      <c r="K420" s="320">
        <v>8507</v>
      </c>
      <c r="L420" s="323">
        <v>14.695111847555925</v>
      </c>
      <c r="M420" s="324">
        <v>0</v>
      </c>
      <c r="N420" s="322">
        <v>0</v>
      </c>
      <c r="O420" s="325" t="s">
        <v>891</v>
      </c>
      <c r="P420" s="324">
        <v>0</v>
      </c>
      <c r="Q420" s="326">
        <v>0</v>
      </c>
      <c r="R420" s="327" t="s">
        <v>892</v>
      </c>
      <c r="S420" s="317" t="s">
        <v>983</v>
      </c>
      <c r="T420" s="328">
        <v>1</v>
      </c>
      <c r="U420" s="329">
        <v>45</v>
      </c>
      <c r="V420" s="330">
        <v>11</v>
      </c>
      <c r="W420" s="331" t="s">
        <v>892</v>
      </c>
      <c r="X420" s="332" t="s">
        <v>892</v>
      </c>
      <c r="Y420" s="333">
        <v>0</v>
      </c>
      <c r="Z420" s="333" t="s">
        <v>892</v>
      </c>
      <c r="AA420" s="332" t="s">
        <v>892</v>
      </c>
      <c r="AB420" s="333">
        <v>0</v>
      </c>
      <c r="AC420" s="333"/>
      <c r="AD420" s="334" t="s">
        <v>892</v>
      </c>
      <c r="AE420" s="335" t="s">
        <v>892</v>
      </c>
      <c r="AF420" s="324">
        <v>4828</v>
      </c>
      <c r="AG420" s="327">
        <v>44974</v>
      </c>
      <c r="AH420" s="327">
        <v>38138</v>
      </c>
      <c r="AI420" s="327">
        <v>44959</v>
      </c>
      <c r="AJ420" s="327" t="s">
        <v>892</v>
      </c>
      <c r="AK420" s="317"/>
    </row>
    <row r="421" spans="1:37" x14ac:dyDescent="0.3">
      <c r="A421" s="316">
        <v>80298</v>
      </c>
      <c r="B421" s="317" t="s">
        <v>1503</v>
      </c>
      <c r="C421" s="318" t="s">
        <v>264</v>
      </c>
      <c r="D421" s="319">
        <v>1240</v>
      </c>
      <c r="E421" s="317"/>
      <c r="F421" s="317"/>
      <c r="G421" s="317" t="s">
        <v>892</v>
      </c>
      <c r="H421" s="320">
        <v>35</v>
      </c>
      <c r="I421" s="321">
        <v>103003</v>
      </c>
      <c r="J421" s="322">
        <v>1240</v>
      </c>
      <c r="K421" s="320">
        <v>8</v>
      </c>
      <c r="L421" s="323">
        <v>42.168674698795179</v>
      </c>
      <c r="M421" s="324">
        <v>0</v>
      </c>
      <c r="N421" s="322">
        <v>0</v>
      </c>
      <c r="O421" s="325" t="s">
        <v>891</v>
      </c>
      <c r="P421" s="324">
        <v>0</v>
      </c>
      <c r="Q421" s="326">
        <v>0</v>
      </c>
      <c r="R421" s="327" t="s">
        <v>892</v>
      </c>
      <c r="S421" s="317" t="s">
        <v>1367</v>
      </c>
      <c r="T421" s="328">
        <v>1</v>
      </c>
      <c r="U421" s="329">
        <v>51</v>
      </c>
      <c r="V421" s="330">
        <v>30</v>
      </c>
      <c r="W421" s="331" t="s">
        <v>892</v>
      </c>
      <c r="X421" s="332" t="s">
        <v>892</v>
      </c>
      <c r="Y421" s="333">
        <v>0</v>
      </c>
      <c r="Z421" s="333" t="s">
        <v>892</v>
      </c>
      <c r="AA421" s="332" t="s">
        <v>892</v>
      </c>
      <c r="AB421" s="333">
        <v>0</v>
      </c>
      <c r="AC421" s="333"/>
      <c r="AD421" s="334" t="s">
        <v>892</v>
      </c>
      <c r="AE421" s="335" t="s">
        <v>892</v>
      </c>
      <c r="AF421" s="324">
        <v>4</v>
      </c>
      <c r="AG421" s="327">
        <v>44525</v>
      </c>
      <c r="AH421" s="327">
        <v>38166</v>
      </c>
      <c r="AI421" s="327">
        <v>44508</v>
      </c>
      <c r="AJ421" s="327" t="s">
        <v>892</v>
      </c>
      <c r="AK421" s="317"/>
    </row>
    <row r="422" spans="1:37" x14ac:dyDescent="0.3">
      <c r="A422" s="316">
        <v>80300</v>
      </c>
      <c r="B422" s="317" t="s">
        <v>1504</v>
      </c>
      <c r="C422" s="318" t="s">
        <v>264</v>
      </c>
      <c r="D422" s="319">
        <v>174.66</v>
      </c>
      <c r="E422" s="317"/>
      <c r="F422" s="317"/>
      <c r="G422" s="317" t="s">
        <v>892</v>
      </c>
      <c r="H422" s="320">
        <v>54</v>
      </c>
      <c r="I422" s="321">
        <v>103003</v>
      </c>
      <c r="J422" s="322">
        <v>174.66</v>
      </c>
      <c r="K422" s="320">
        <v>48</v>
      </c>
      <c r="L422" s="323">
        <v>12.949640287769784</v>
      </c>
      <c r="M422" s="324">
        <v>0</v>
      </c>
      <c r="N422" s="322">
        <v>0</v>
      </c>
      <c r="O422" s="325" t="s">
        <v>891</v>
      </c>
      <c r="P422" s="324">
        <v>0</v>
      </c>
      <c r="Q422" s="326">
        <v>0</v>
      </c>
      <c r="R422" s="327" t="s">
        <v>892</v>
      </c>
      <c r="S422" s="317" t="s">
        <v>1505</v>
      </c>
      <c r="T422" s="328">
        <v>1</v>
      </c>
      <c r="U422" s="329">
        <v>74</v>
      </c>
      <c r="V422" s="330">
        <v>10</v>
      </c>
      <c r="W422" s="331" t="s">
        <v>892</v>
      </c>
      <c r="X422" s="332" t="s">
        <v>892</v>
      </c>
      <c r="Y422" s="333">
        <v>0</v>
      </c>
      <c r="Z422" s="333" t="s">
        <v>892</v>
      </c>
      <c r="AA422" s="332" t="s">
        <v>892</v>
      </c>
      <c r="AB422" s="333">
        <v>0</v>
      </c>
      <c r="AC422" s="333"/>
      <c r="AD422" s="334" t="s">
        <v>892</v>
      </c>
      <c r="AE422" s="335" t="s">
        <v>892</v>
      </c>
      <c r="AF422" s="324">
        <v>16</v>
      </c>
      <c r="AG422" s="327">
        <v>44182</v>
      </c>
      <c r="AH422" s="327">
        <v>38166</v>
      </c>
      <c r="AI422" s="327">
        <v>45210</v>
      </c>
      <c r="AJ422" s="327" t="s">
        <v>892</v>
      </c>
      <c r="AK422" s="317"/>
    </row>
    <row r="423" spans="1:37" x14ac:dyDescent="0.3">
      <c r="A423" s="316">
        <v>80385</v>
      </c>
      <c r="B423" s="317" t="s">
        <v>1506</v>
      </c>
      <c r="C423" s="318" t="s">
        <v>848</v>
      </c>
      <c r="D423" s="319">
        <v>29.12</v>
      </c>
      <c r="E423" s="317"/>
      <c r="F423" s="317"/>
      <c r="G423" s="317" t="s">
        <v>892</v>
      </c>
      <c r="H423" s="320">
        <v>20</v>
      </c>
      <c r="I423" s="321">
        <v>103003</v>
      </c>
      <c r="J423" s="322">
        <v>29.12</v>
      </c>
      <c r="K423" s="320">
        <v>60</v>
      </c>
      <c r="L423" s="323">
        <v>4</v>
      </c>
      <c r="M423" s="324">
        <v>40</v>
      </c>
      <c r="N423" s="322">
        <v>1164.8</v>
      </c>
      <c r="O423" s="325" t="s">
        <v>891</v>
      </c>
      <c r="P423" s="324">
        <v>0</v>
      </c>
      <c r="Q423" s="326">
        <v>0</v>
      </c>
      <c r="R423" s="327" t="s">
        <v>892</v>
      </c>
      <c r="S423" s="317" t="s">
        <v>1053</v>
      </c>
      <c r="T423" s="328">
        <v>1</v>
      </c>
      <c r="U423" s="329">
        <v>61</v>
      </c>
      <c r="V423" s="330">
        <v>15</v>
      </c>
      <c r="W423" s="331" t="s">
        <v>892</v>
      </c>
      <c r="X423" s="332" t="s">
        <v>892</v>
      </c>
      <c r="Y423" s="333">
        <v>0</v>
      </c>
      <c r="Z423" s="333" t="s">
        <v>892</v>
      </c>
      <c r="AA423" s="332" t="s">
        <v>892</v>
      </c>
      <c r="AB423" s="333">
        <v>0</v>
      </c>
      <c r="AC423" s="333"/>
      <c r="AD423" s="334" t="s">
        <v>892</v>
      </c>
      <c r="AE423" s="335" t="s">
        <v>892</v>
      </c>
      <c r="AF423" s="324">
        <v>20</v>
      </c>
      <c r="AG423" s="327">
        <v>44798</v>
      </c>
      <c r="AH423" s="327">
        <v>38169</v>
      </c>
      <c r="AI423" s="327">
        <v>44776</v>
      </c>
      <c r="AJ423" s="327" t="s">
        <v>892</v>
      </c>
      <c r="AK423" s="317"/>
    </row>
    <row r="424" spans="1:37" x14ac:dyDescent="0.3">
      <c r="A424" s="316">
        <v>80387</v>
      </c>
      <c r="B424" s="317" t="s">
        <v>1507</v>
      </c>
      <c r="C424" s="318" t="s">
        <v>264</v>
      </c>
      <c r="D424" s="319">
        <v>5.51</v>
      </c>
      <c r="E424" s="317"/>
      <c r="F424" s="317"/>
      <c r="G424" s="317" t="s">
        <v>892</v>
      </c>
      <c r="H424" s="320">
        <v>130</v>
      </c>
      <c r="I424" s="321">
        <v>103003</v>
      </c>
      <c r="J424" s="322">
        <v>5.51</v>
      </c>
      <c r="K424" s="320">
        <v>710</v>
      </c>
      <c r="L424" s="323">
        <v>2.1079941624777039</v>
      </c>
      <c r="M424" s="324">
        <v>610.04</v>
      </c>
      <c r="N424" s="322">
        <v>3361.3204000000001</v>
      </c>
      <c r="O424" s="325" t="s">
        <v>891</v>
      </c>
      <c r="P424" s="324">
        <v>0</v>
      </c>
      <c r="Q424" s="326">
        <v>0</v>
      </c>
      <c r="R424" s="327" t="s">
        <v>892</v>
      </c>
      <c r="S424" s="317" t="s">
        <v>1317</v>
      </c>
      <c r="T424" s="328">
        <v>1</v>
      </c>
      <c r="U424" s="329">
        <v>83</v>
      </c>
      <c r="V424" s="330">
        <v>4</v>
      </c>
      <c r="W424" s="331" t="s">
        <v>892</v>
      </c>
      <c r="X424" s="332" t="s">
        <v>892</v>
      </c>
      <c r="Y424" s="333">
        <v>0</v>
      </c>
      <c r="Z424" s="333" t="s">
        <v>892</v>
      </c>
      <c r="AA424" s="332" t="s">
        <v>892</v>
      </c>
      <c r="AB424" s="333">
        <v>0</v>
      </c>
      <c r="AC424" s="333"/>
      <c r="AD424" s="334" t="s">
        <v>892</v>
      </c>
      <c r="AE424" s="335" t="s">
        <v>892</v>
      </c>
      <c r="AF424" s="324">
        <v>246</v>
      </c>
      <c r="AG424" s="327">
        <v>43882</v>
      </c>
      <c r="AH424" s="327">
        <v>38169</v>
      </c>
      <c r="AI424" s="327">
        <v>43826</v>
      </c>
      <c r="AJ424" s="327" t="s">
        <v>892</v>
      </c>
      <c r="AK424" s="317"/>
    </row>
    <row r="425" spans="1:37" x14ac:dyDescent="0.3">
      <c r="A425" s="316">
        <v>80390</v>
      </c>
      <c r="B425" s="317" t="s">
        <v>1508</v>
      </c>
      <c r="C425" s="318" t="s">
        <v>264</v>
      </c>
      <c r="D425" s="319">
        <v>16.5</v>
      </c>
      <c r="E425" s="317"/>
      <c r="F425" s="317"/>
      <c r="G425" s="317" t="s">
        <v>892</v>
      </c>
      <c r="H425" s="320">
        <v>75</v>
      </c>
      <c r="I425" s="321">
        <v>103003</v>
      </c>
      <c r="J425" s="322">
        <v>16.5</v>
      </c>
      <c r="K425" s="320">
        <v>90</v>
      </c>
      <c r="L425" s="323">
        <v>10</v>
      </c>
      <c r="M425" s="324">
        <v>15</v>
      </c>
      <c r="N425" s="322">
        <v>247.5</v>
      </c>
      <c r="O425" s="325" t="s">
        <v>891</v>
      </c>
      <c r="P425" s="324">
        <v>0</v>
      </c>
      <c r="Q425" s="326">
        <v>0</v>
      </c>
      <c r="R425" s="327" t="s">
        <v>892</v>
      </c>
      <c r="S425" s="317" t="s">
        <v>1053</v>
      </c>
      <c r="T425" s="328">
        <v>1</v>
      </c>
      <c r="U425" s="329">
        <v>61</v>
      </c>
      <c r="V425" s="330">
        <v>15</v>
      </c>
      <c r="W425" s="331" t="s">
        <v>892</v>
      </c>
      <c r="X425" s="332" t="s">
        <v>892</v>
      </c>
      <c r="Y425" s="333">
        <v>0</v>
      </c>
      <c r="Z425" s="333" t="s">
        <v>892</v>
      </c>
      <c r="AA425" s="332" t="s">
        <v>892</v>
      </c>
      <c r="AB425" s="333">
        <v>0</v>
      </c>
      <c r="AC425" s="333"/>
      <c r="AD425" s="334" t="s">
        <v>892</v>
      </c>
      <c r="AE425" s="335" t="s">
        <v>892</v>
      </c>
      <c r="AF425" s="324">
        <v>30</v>
      </c>
      <c r="AG425" s="327">
        <v>44830</v>
      </c>
      <c r="AH425" s="327">
        <v>38169</v>
      </c>
      <c r="AI425" s="327">
        <v>44748</v>
      </c>
      <c r="AJ425" s="327" t="s">
        <v>892</v>
      </c>
      <c r="AK425" s="317"/>
    </row>
    <row r="426" spans="1:37" x14ac:dyDescent="0.3">
      <c r="A426" s="316">
        <v>80872</v>
      </c>
      <c r="B426" s="317" t="s">
        <v>1509</v>
      </c>
      <c r="C426" s="318" t="s">
        <v>654</v>
      </c>
      <c r="D426" s="319">
        <v>7.4</v>
      </c>
      <c r="E426" s="317"/>
      <c r="F426" s="317"/>
      <c r="G426" s="317" t="s">
        <v>892</v>
      </c>
      <c r="H426" s="320">
        <v>0</v>
      </c>
      <c r="I426" s="321">
        <v>103003</v>
      </c>
      <c r="J426" s="322">
        <v>7.4</v>
      </c>
      <c r="K426" s="320">
        <v>3239</v>
      </c>
      <c r="L426" s="323">
        <v>0</v>
      </c>
      <c r="M426" s="324">
        <v>1605.04</v>
      </c>
      <c r="N426" s="322">
        <v>11877.296</v>
      </c>
      <c r="O426" s="325" t="s">
        <v>891</v>
      </c>
      <c r="P426" s="324">
        <v>0</v>
      </c>
      <c r="Q426" s="326">
        <v>0</v>
      </c>
      <c r="R426" s="327" t="s">
        <v>892</v>
      </c>
      <c r="S426" s="317" t="s">
        <v>1497</v>
      </c>
      <c r="T426" s="328">
        <v>1</v>
      </c>
      <c r="U426" s="329">
        <v>45</v>
      </c>
      <c r="V426" s="330">
        <v>30</v>
      </c>
      <c r="W426" s="331">
        <v>6978</v>
      </c>
      <c r="X426" s="332">
        <v>2023</v>
      </c>
      <c r="Y426" s="333">
        <v>2300</v>
      </c>
      <c r="Z426" s="333" t="s">
        <v>892</v>
      </c>
      <c r="AA426" s="332" t="s">
        <v>892</v>
      </c>
      <c r="AB426" s="333">
        <v>0</v>
      </c>
      <c r="AC426" s="333"/>
      <c r="AD426" s="334" t="s">
        <v>892</v>
      </c>
      <c r="AE426" s="335" t="s">
        <v>892</v>
      </c>
      <c r="AF426" s="324">
        <v>1302</v>
      </c>
      <c r="AG426" s="327">
        <v>44463</v>
      </c>
      <c r="AH426" s="327">
        <v>38196</v>
      </c>
      <c r="AI426" s="327">
        <v>45044</v>
      </c>
      <c r="AJ426" s="327" t="s">
        <v>892</v>
      </c>
      <c r="AK426" s="317"/>
    </row>
    <row r="427" spans="1:37" x14ac:dyDescent="0.3">
      <c r="A427" s="316">
        <v>80874</v>
      </c>
      <c r="B427" s="317" t="s">
        <v>1510</v>
      </c>
      <c r="C427" s="318" t="s">
        <v>654</v>
      </c>
      <c r="D427" s="319">
        <v>3.37</v>
      </c>
      <c r="E427" s="317"/>
      <c r="F427" s="317"/>
      <c r="G427" s="317" t="s">
        <v>892</v>
      </c>
      <c r="H427" s="320">
        <v>360</v>
      </c>
      <c r="I427" s="321">
        <v>103003</v>
      </c>
      <c r="J427" s="322">
        <v>3.37</v>
      </c>
      <c r="K427" s="320">
        <v>3600</v>
      </c>
      <c r="L427" s="323">
        <v>0.80058709720461674</v>
      </c>
      <c r="M427" s="324">
        <v>4336.04</v>
      </c>
      <c r="N427" s="322">
        <v>14612.4548</v>
      </c>
      <c r="O427" s="325" t="s">
        <v>891</v>
      </c>
      <c r="P427" s="324">
        <v>0</v>
      </c>
      <c r="Q427" s="326">
        <v>0</v>
      </c>
      <c r="R427" s="327" t="s">
        <v>892</v>
      </c>
      <c r="S427" s="317" t="s">
        <v>1497</v>
      </c>
      <c r="T427" s="328">
        <v>1</v>
      </c>
      <c r="U427" s="329">
        <v>45</v>
      </c>
      <c r="V427" s="330">
        <v>30</v>
      </c>
      <c r="W427" s="331">
        <v>6978</v>
      </c>
      <c r="X427" s="332">
        <v>2023</v>
      </c>
      <c r="Y427" s="333">
        <v>700</v>
      </c>
      <c r="Z427" s="333" t="s">
        <v>892</v>
      </c>
      <c r="AA427" s="332" t="s">
        <v>892</v>
      </c>
      <c r="AB427" s="333">
        <v>0</v>
      </c>
      <c r="AC427" s="333"/>
      <c r="AD427" s="334" t="s">
        <v>892</v>
      </c>
      <c r="AE427" s="335" t="s">
        <v>892</v>
      </c>
      <c r="AF427" s="324">
        <v>1798</v>
      </c>
      <c r="AG427" s="327">
        <v>44928</v>
      </c>
      <c r="AH427" s="327">
        <v>38196</v>
      </c>
      <c r="AI427" s="327">
        <v>44910</v>
      </c>
      <c r="AJ427" s="327" t="s">
        <v>892</v>
      </c>
      <c r="AK427" s="317"/>
    </row>
    <row r="428" spans="1:37" x14ac:dyDescent="0.3">
      <c r="A428" s="316">
        <v>81131</v>
      </c>
      <c r="B428" s="317" t="s">
        <v>1511</v>
      </c>
      <c r="C428" s="318" t="s">
        <v>268</v>
      </c>
      <c r="D428" s="319">
        <v>0.52</v>
      </c>
      <c r="E428" s="317"/>
      <c r="F428" s="317"/>
      <c r="G428" s="317" t="s">
        <v>892</v>
      </c>
      <c r="H428" s="320">
        <v>0</v>
      </c>
      <c r="I428" s="321">
        <v>103003</v>
      </c>
      <c r="J428" s="322">
        <v>0.52</v>
      </c>
      <c r="K428" s="320">
        <v>210</v>
      </c>
      <c r="L428" s="323">
        <v>0</v>
      </c>
      <c r="M428" s="324">
        <v>163.04</v>
      </c>
      <c r="N428" s="322">
        <v>84.780799999999999</v>
      </c>
      <c r="O428" s="325" t="s">
        <v>891</v>
      </c>
      <c r="P428" s="324">
        <v>0</v>
      </c>
      <c r="Q428" s="326">
        <v>0</v>
      </c>
      <c r="R428" s="327" t="s">
        <v>892</v>
      </c>
      <c r="S428" s="317" t="s">
        <v>941</v>
      </c>
      <c r="T428" s="328">
        <v>1</v>
      </c>
      <c r="U428" s="329">
        <v>72</v>
      </c>
      <c r="V428" s="330">
        <v>6</v>
      </c>
      <c r="W428" s="331">
        <v>9010</v>
      </c>
      <c r="X428" s="332">
        <v>2023</v>
      </c>
      <c r="Y428" s="333">
        <v>70</v>
      </c>
      <c r="Z428" s="333" t="s">
        <v>892</v>
      </c>
      <c r="AA428" s="332" t="s">
        <v>892</v>
      </c>
      <c r="AB428" s="333">
        <v>0</v>
      </c>
      <c r="AC428" s="333"/>
      <c r="AD428" s="334" t="s">
        <v>892</v>
      </c>
      <c r="AE428" s="335" t="s">
        <v>892</v>
      </c>
      <c r="AF428" s="324">
        <v>78</v>
      </c>
      <c r="AG428" s="327">
        <v>43682</v>
      </c>
      <c r="AH428" s="327">
        <v>38205</v>
      </c>
      <c r="AI428" s="327">
        <v>43851</v>
      </c>
      <c r="AJ428" s="327" t="s">
        <v>892</v>
      </c>
      <c r="AK428" s="317"/>
    </row>
    <row r="429" spans="1:37" x14ac:dyDescent="0.3">
      <c r="A429" s="316">
        <v>81152</v>
      </c>
      <c r="B429" s="317" t="s">
        <v>1512</v>
      </c>
      <c r="C429" s="318" t="s">
        <v>268</v>
      </c>
      <c r="D429" s="319">
        <v>132.19999999999999</v>
      </c>
      <c r="E429" s="317"/>
      <c r="F429" s="317"/>
      <c r="G429" s="317" t="s">
        <v>892</v>
      </c>
      <c r="H429" s="320">
        <v>609</v>
      </c>
      <c r="I429" s="321">
        <v>103003</v>
      </c>
      <c r="J429" s="322">
        <v>132.19999999999999</v>
      </c>
      <c r="K429" s="320">
        <v>13</v>
      </c>
      <c r="L429" s="323">
        <v>428.87323943661966</v>
      </c>
      <c r="M429" s="324">
        <v>0</v>
      </c>
      <c r="N429" s="322">
        <v>0</v>
      </c>
      <c r="O429" s="325" t="s">
        <v>891</v>
      </c>
      <c r="P429" s="324">
        <v>0</v>
      </c>
      <c r="Q429" s="326">
        <v>0</v>
      </c>
      <c r="R429" s="327" t="s">
        <v>892</v>
      </c>
      <c r="S429" s="317" t="s">
        <v>1513</v>
      </c>
      <c r="T429" s="328">
        <v>1</v>
      </c>
      <c r="U429" s="329">
        <v>73</v>
      </c>
      <c r="V429" s="330">
        <v>1</v>
      </c>
      <c r="W429" s="331" t="s">
        <v>892</v>
      </c>
      <c r="X429" s="332" t="s">
        <v>892</v>
      </c>
      <c r="Y429" s="333">
        <v>0</v>
      </c>
      <c r="Z429" s="333" t="s">
        <v>892</v>
      </c>
      <c r="AA429" s="332" t="s">
        <v>892</v>
      </c>
      <c r="AB429" s="333">
        <v>0</v>
      </c>
      <c r="AC429" s="333"/>
      <c r="AD429" s="334" t="s">
        <v>892</v>
      </c>
      <c r="AE429" s="335" t="s">
        <v>892</v>
      </c>
      <c r="AF429" s="324">
        <v>6</v>
      </c>
      <c r="AG429" s="327">
        <v>44426</v>
      </c>
      <c r="AH429" s="327">
        <v>38208</v>
      </c>
      <c r="AI429" s="327">
        <v>44405</v>
      </c>
      <c r="AJ429" s="327" t="s">
        <v>892</v>
      </c>
      <c r="AK429" s="317"/>
    </row>
    <row r="430" spans="1:37" x14ac:dyDescent="0.3">
      <c r="A430" s="316">
        <v>81370</v>
      </c>
      <c r="B430" s="317" t="s">
        <v>1514</v>
      </c>
      <c r="C430" s="318" t="s">
        <v>336</v>
      </c>
      <c r="D430" s="319">
        <v>1.61</v>
      </c>
      <c r="E430" s="317"/>
      <c r="F430" s="317"/>
      <c r="G430" s="317" t="s">
        <v>892</v>
      </c>
      <c r="H430" s="320">
        <v>0</v>
      </c>
      <c r="I430" s="321">
        <v>103003</v>
      </c>
      <c r="J430" s="322">
        <v>1.61</v>
      </c>
      <c r="K430" s="320">
        <v>2865</v>
      </c>
      <c r="L430" s="323">
        <v>0</v>
      </c>
      <c r="M430" s="324">
        <v>2004.04</v>
      </c>
      <c r="N430" s="322">
        <v>3226.5043999999998</v>
      </c>
      <c r="O430" s="325" t="s">
        <v>891</v>
      </c>
      <c r="P430" s="324">
        <v>0</v>
      </c>
      <c r="Q430" s="326">
        <v>0</v>
      </c>
      <c r="R430" s="327" t="s">
        <v>892</v>
      </c>
      <c r="S430" s="317" t="s">
        <v>1515</v>
      </c>
      <c r="T430" s="328">
        <v>1</v>
      </c>
      <c r="U430" s="329">
        <v>71</v>
      </c>
      <c r="V430" s="330">
        <v>33</v>
      </c>
      <c r="W430" s="331">
        <v>6219</v>
      </c>
      <c r="X430" s="332">
        <v>2023</v>
      </c>
      <c r="Y430" s="333">
        <v>1700</v>
      </c>
      <c r="Z430" s="333" t="s">
        <v>892</v>
      </c>
      <c r="AA430" s="332" t="s">
        <v>892</v>
      </c>
      <c r="AB430" s="333">
        <v>0</v>
      </c>
      <c r="AC430" s="333"/>
      <c r="AD430" s="334" t="s">
        <v>892</v>
      </c>
      <c r="AE430" s="335" t="s">
        <v>892</v>
      </c>
      <c r="AF430" s="324">
        <v>1234</v>
      </c>
      <c r="AG430" s="327">
        <v>45027</v>
      </c>
      <c r="AH430" s="327">
        <v>38217</v>
      </c>
      <c r="AI430" s="327">
        <v>44998</v>
      </c>
      <c r="AJ430" s="327" t="s">
        <v>892</v>
      </c>
      <c r="AK430" s="317"/>
    </row>
    <row r="431" spans="1:37" x14ac:dyDescent="0.3">
      <c r="A431" s="316">
        <v>81371</v>
      </c>
      <c r="B431" s="317" t="s">
        <v>1516</v>
      </c>
      <c r="C431" s="318" t="s">
        <v>336</v>
      </c>
      <c r="D431" s="319">
        <v>1.61</v>
      </c>
      <c r="E431" s="317"/>
      <c r="F431" s="317"/>
      <c r="G431" s="317" t="s">
        <v>892</v>
      </c>
      <c r="H431" s="320">
        <v>0</v>
      </c>
      <c r="I431" s="321">
        <v>103003</v>
      </c>
      <c r="J431" s="322">
        <v>1.61</v>
      </c>
      <c r="K431" s="320">
        <v>2819</v>
      </c>
      <c r="L431" s="323">
        <v>0</v>
      </c>
      <c r="M431" s="324">
        <v>1863.04</v>
      </c>
      <c r="N431" s="322">
        <v>2999.4944</v>
      </c>
      <c r="O431" s="325" t="s">
        <v>891</v>
      </c>
      <c r="P431" s="324">
        <v>0</v>
      </c>
      <c r="Q431" s="326">
        <v>0</v>
      </c>
      <c r="R431" s="327" t="s">
        <v>892</v>
      </c>
      <c r="S431" s="317" t="s">
        <v>1515</v>
      </c>
      <c r="T431" s="328">
        <v>1</v>
      </c>
      <c r="U431" s="329">
        <v>71</v>
      </c>
      <c r="V431" s="330">
        <v>33</v>
      </c>
      <c r="W431" s="331">
        <v>6219</v>
      </c>
      <c r="X431" s="332">
        <v>2023</v>
      </c>
      <c r="Y431" s="333">
        <v>1700</v>
      </c>
      <c r="Z431" s="333" t="s">
        <v>892</v>
      </c>
      <c r="AA431" s="332" t="s">
        <v>892</v>
      </c>
      <c r="AB431" s="333">
        <v>0</v>
      </c>
      <c r="AC431" s="333"/>
      <c r="AD431" s="334" t="s">
        <v>892</v>
      </c>
      <c r="AE431" s="335" t="s">
        <v>892</v>
      </c>
      <c r="AF431" s="324">
        <v>1188</v>
      </c>
      <c r="AG431" s="327">
        <v>45027</v>
      </c>
      <c r="AH431" s="327">
        <v>38217</v>
      </c>
      <c r="AI431" s="327">
        <v>44998</v>
      </c>
      <c r="AJ431" s="327" t="s">
        <v>892</v>
      </c>
      <c r="AK431" s="317"/>
    </row>
    <row r="432" spans="1:37" x14ac:dyDescent="0.3">
      <c r="A432" s="316">
        <v>81455</v>
      </c>
      <c r="B432" s="317" t="s">
        <v>1517</v>
      </c>
      <c r="C432" s="318" t="s">
        <v>264</v>
      </c>
      <c r="D432" s="319">
        <v>7.22</v>
      </c>
      <c r="E432" s="317"/>
      <c r="F432" s="317"/>
      <c r="G432" s="317" t="s">
        <v>892</v>
      </c>
      <c r="H432" s="320">
        <v>81</v>
      </c>
      <c r="I432" s="321">
        <v>103003</v>
      </c>
      <c r="J432" s="322">
        <v>7.22</v>
      </c>
      <c r="K432" s="320">
        <v>582</v>
      </c>
      <c r="L432" s="323">
        <v>1.6701030927835052</v>
      </c>
      <c r="M432" s="324">
        <v>501</v>
      </c>
      <c r="N432" s="322">
        <v>3617.22</v>
      </c>
      <c r="O432" s="325" t="s">
        <v>891</v>
      </c>
      <c r="P432" s="324">
        <v>0</v>
      </c>
      <c r="Q432" s="326">
        <v>0</v>
      </c>
      <c r="R432" s="327" t="s">
        <v>892</v>
      </c>
      <c r="S432" s="317" t="s">
        <v>1317</v>
      </c>
      <c r="T432" s="328">
        <v>1</v>
      </c>
      <c r="U432" s="329">
        <v>83</v>
      </c>
      <c r="V432" s="330">
        <v>4</v>
      </c>
      <c r="W432" s="331" t="s">
        <v>892</v>
      </c>
      <c r="X432" s="332" t="s">
        <v>892</v>
      </c>
      <c r="Y432" s="333">
        <v>0</v>
      </c>
      <c r="Z432" s="333" t="s">
        <v>892</v>
      </c>
      <c r="AA432" s="332" t="s">
        <v>892</v>
      </c>
      <c r="AB432" s="333">
        <v>0</v>
      </c>
      <c r="AC432" s="333"/>
      <c r="AD432" s="334" t="s">
        <v>892</v>
      </c>
      <c r="AE432" s="335" t="s">
        <v>892</v>
      </c>
      <c r="AF432" s="324">
        <v>194</v>
      </c>
      <c r="AG432" s="327">
        <v>45201</v>
      </c>
      <c r="AH432" s="327">
        <v>38223</v>
      </c>
      <c r="AI432" s="327">
        <v>45189</v>
      </c>
      <c r="AJ432" s="327" t="s">
        <v>892</v>
      </c>
      <c r="AK432" s="317"/>
    </row>
    <row r="433" spans="1:37" x14ac:dyDescent="0.3">
      <c r="A433" s="316">
        <v>81493</v>
      </c>
      <c r="B433" s="317" t="s">
        <v>1518</v>
      </c>
      <c r="C433" s="318" t="s">
        <v>288</v>
      </c>
      <c r="D433" s="319">
        <v>14.8</v>
      </c>
      <c r="E433" s="317"/>
      <c r="F433" s="317"/>
      <c r="G433" s="317" t="s">
        <v>892</v>
      </c>
      <c r="H433" s="320">
        <v>0</v>
      </c>
      <c r="I433" s="321">
        <v>103003</v>
      </c>
      <c r="J433" s="322">
        <v>14.8</v>
      </c>
      <c r="K433" s="320">
        <v>96</v>
      </c>
      <c r="L433" s="323">
        <v>0</v>
      </c>
      <c r="M433" s="324">
        <v>114.96</v>
      </c>
      <c r="N433" s="322">
        <v>1701.4079999999999</v>
      </c>
      <c r="O433" s="325" t="s">
        <v>891</v>
      </c>
      <c r="P433" s="324">
        <v>0</v>
      </c>
      <c r="Q433" s="326">
        <v>0</v>
      </c>
      <c r="R433" s="327" t="s">
        <v>892</v>
      </c>
      <c r="S433" s="317" t="s">
        <v>1519</v>
      </c>
      <c r="T433" s="328">
        <v>1</v>
      </c>
      <c r="U433" s="329">
        <v>76</v>
      </c>
      <c r="V433" s="330">
        <v>6</v>
      </c>
      <c r="W433" s="331" t="s">
        <v>892</v>
      </c>
      <c r="X433" s="332" t="s">
        <v>892</v>
      </c>
      <c r="Y433" s="333">
        <v>0</v>
      </c>
      <c r="Z433" s="333" t="s">
        <v>892</v>
      </c>
      <c r="AA433" s="332" t="s">
        <v>892</v>
      </c>
      <c r="AB433" s="333">
        <v>0</v>
      </c>
      <c r="AC433" s="333"/>
      <c r="AD433" s="334" t="s">
        <v>892</v>
      </c>
      <c r="AE433" s="335" t="s">
        <v>892</v>
      </c>
      <c r="AF433" s="324">
        <v>38</v>
      </c>
      <c r="AG433" s="327">
        <v>44742</v>
      </c>
      <c r="AH433" s="327">
        <v>38225</v>
      </c>
      <c r="AI433" s="327">
        <v>44713</v>
      </c>
      <c r="AJ433" s="327" t="s">
        <v>892</v>
      </c>
      <c r="AK433" s="317"/>
    </row>
    <row r="434" spans="1:37" x14ac:dyDescent="0.3">
      <c r="A434" s="316">
        <v>81514</v>
      </c>
      <c r="B434" s="317" t="s">
        <v>1520</v>
      </c>
      <c r="C434" s="318" t="s">
        <v>264</v>
      </c>
      <c r="D434" s="319">
        <v>0.02</v>
      </c>
      <c r="E434" s="317"/>
      <c r="F434" s="317"/>
      <c r="G434" s="317" t="s">
        <v>892</v>
      </c>
      <c r="H434" s="320">
        <v>131012</v>
      </c>
      <c r="I434" s="321">
        <v>103003</v>
      </c>
      <c r="J434" s="322">
        <v>0.02</v>
      </c>
      <c r="K434" s="320">
        <v>34753</v>
      </c>
      <c r="L434" s="323">
        <v>38.314100052055608</v>
      </c>
      <c r="M434" s="324">
        <v>0</v>
      </c>
      <c r="N434" s="322">
        <v>0</v>
      </c>
      <c r="O434" s="325" t="s">
        <v>891</v>
      </c>
      <c r="P434" s="324">
        <v>0</v>
      </c>
      <c r="Q434" s="326">
        <v>0</v>
      </c>
      <c r="R434" s="327" t="s">
        <v>892</v>
      </c>
      <c r="S434" s="317" t="s">
        <v>1521</v>
      </c>
      <c r="T434" s="328">
        <v>1</v>
      </c>
      <c r="U434" s="329">
        <v>67</v>
      </c>
      <c r="V434" s="330">
        <v>15</v>
      </c>
      <c r="W434" s="331" t="s">
        <v>892</v>
      </c>
      <c r="X434" s="332" t="s">
        <v>892</v>
      </c>
      <c r="Y434" s="333">
        <v>0</v>
      </c>
      <c r="Z434" s="333" t="s">
        <v>892</v>
      </c>
      <c r="AA434" s="332" t="s">
        <v>892</v>
      </c>
      <c r="AB434" s="333">
        <v>0</v>
      </c>
      <c r="AC434" s="333"/>
      <c r="AD434" s="334" t="s">
        <v>892</v>
      </c>
      <c r="AE434" s="335" t="s">
        <v>892</v>
      </c>
      <c r="AF434" s="324">
        <v>13678</v>
      </c>
      <c r="AG434" s="327">
        <v>43864</v>
      </c>
      <c r="AH434" s="327">
        <v>38226</v>
      </c>
      <c r="AI434" s="327">
        <v>43826</v>
      </c>
      <c r="AJ434" s="327" t="s">
        <v>892</v>
      </c>
      <c r="AK434" s="317"/>
    </row>
    <row r="435" spans="1:37" x14ac:dyDescent="0.3">
      <c r="A435" s="316">
        <v>81563</v>
      </c>
      <c r="B435" s="317" t="s">
        <v>1522</v>
      </c>
      <c r="C435" s="318" t="s">
        <v>474</v>
      </c>
      <c r="D435" s="319">
        <v>24.87</v>
      </c>
      <c r="E435" s="317"/>
      <c r="F435" s="317"/>
      <c r="G435" s="317" t="s">
        <v>892</v>
      </c>
      <c r="H435" s="320">
        <v>47</v>
      </c>
      <c r="I435" s="321">
        <v>103003</v>
      </c>
      <c r="J435" s="322">
        <v>24.87</v>
      </c>
      <c r="K435" s="320"/>
      <c r="L435" s="323">
        <v>0</v>
      </c>
      <c r="M435" s="324">
        <v>0</v>
      </c>
      <c r="N435" s="322">
        <v>0</v>
      </c>
      <c r="O435" s="325" t="s">
        <v>891</v>
      </c>
      <c r="P435" s="324">
        <v>0</v>
      </c>
      <c r="Q435" s="326">
        <v>0</v>
      </c>
      <c r="R435" s="327" t="s">
        <v>892</v>
      </c>
      <c r="S435" s="317" t="s">
        <v>1053</v>
      </c>
      <c r="T435" s="328">
        <v>1</v>
      </c>
      <c r="U435" s="329">
        <v>61</v>
      </c>
      <c r="V435" s="330">
        <v>15</v>
      </c>
      <c r="W435" s="331" t="s">
        <v>892</v>
      </c>
      <c r="X435" s="332" t="s">
        <v>892</v>
      </c>
      <c r="Y435" s="333">
        <v>0</v>
      </c>
      <c r="Z435" s="333" t="s">
        <v>892</v>
      </c>
      <c r="AA435" s="332" t="s">
        <v>892</v>
      </c>
      <c r="AB435" s="333">
        <v>0</v>
      </c>
      <c r="AC435" s="333"/>
      <c r="AD435" s="334" t="s">
        <v>892</v>
      </c>
      <c r="AE435" s="335" t="s">
        <v>892</v>
      </c>
      <c r="AF435" s="324">
        <v>0</v>
      </c>
      <c r="AG435" s="327">
        <v>44281</v>
      </c>
      <c r="AH435" s="327">
        <v>38231</v>
      </c>
      <c r="AI435" s="327">
        <v>44211</v>
      </c>
      <c r="AJ435" s="327" t="s">
        <v>892</v>
      </c>
      <c r="AK435" s="317"/>
    </row>
    <row r="436" spans="1:37" x14ac:dyDescent="0.3">
      <c r="A436" s="316">
        <v>81564</v>
      </c>
      <c r="B436" s="317" t="s">
        <v>1523</v>
      </c>
      <c r="C436" s="318" t="s">
        <v>474</v>
      </c>
      <c r="D436" s="319">
        <v>4.38</v>
      </c>
      <c r="E436" s="317"/>
      <c r="F436" s="317"/>
      <c r="G436" s="317" t="s">
        <v>892</v>
      </c>
      <c r="H436" s="320">
        <v>11</v>
      </c>
      <c r="I436" s="321">
        <v>103003</v>
      </c>
      <c r="J436" s="322">
        <v>4.38</v>
      </c>
      <c r="K436" s="320"/>
      <c r="L436" s="323">
        <v>0</v>
      </c>
      <c r="M436" s="324">
        <v>0</v>
      </c>
      <c r="N436" s="322">
        <v>0</v>
      </c>
      <c r="O436" s="325" t="s">
        <v>891</v>
      </c>
      <c r="P436" s="324">
        <v>0</v>
      </c>
      <c r="Q436" s="326">
        <v>0</v>
      </c>
      <c r="R436" s="327" t="s">
        <v>892</v>
      </c>
      <c r="S436" s="317" t="s">
        <v>1053</v>
      </c>
      <c r="T436" s="328">
        <v>1</v>
      </c>
      <c r="U436" s="329">
        <v>61</v>
      </c>
      <c r="V436" s="330">
        <v>15</v>
      </c>
      <c r="W436" s="331" t="s">
        <v>892</v>
      </c>
      <c r="X436" s="332" t="s">
        <v>892</v>
      </c>
      <c r="Y436" s="333">
        <v>0</v>
      </c>
      <c r="Z436" s="333" t="s">
        <v>892</v>
      </c>
      <c r="AA436" s="332" t="s">
        <v>892</v>
      </c>
      <c r="AB436" s="333">
        <v>0</v>
      </c>
      <c r="AC436" s="333"/>
      <c r="AD436" s="334" t="s">
        <v>892</v>
      </c>
      <c r="AE436" s="335" t="s">
        <v>892</v>
      </c>
      <c r="AF436" s="324">
        <v>0</v>
      </c>
      <c r="AG436" s="327">
        <v>41579</v>
      </c>
      <c r="AH436" s="327">
        <v>38231</v>
      </c>
      <c r="AI436" s="327">
        <v>41557</v>
      </c>
      <c r="AJ436" s="327" t="s">
        <v>892</v>
      </c>
      <c r="AK436" s="317"/>
    </row>
    <row r="437" spans="1:37" x14ac:dyDescent="0.3">
      <c r="A437" s="316">
        <v>81565</v>
      </c>
      <c r="B437" s="317" t="s">
        <v>1524</v>
      </c>
      <c r="C437" s="318" t="s">
        <v>474</v>
      </c>
      <c r="D437" s="319">
        <v>19.690000000000001</v>
      </c>
      <c r="E437" s="317"/>
      <c r="F437" s="317"/>
      <c r="G437" s="317" t="s">
        <v>892</v>
      </c>
      <c r="H437" s="320">
        <v>19</v>
      </c>
      <c r="I437" s="321">
        <v>103003</v>
      </c>
      <c r="J437" s="322">
        <v>19.690000000000001</v>
      </c>
      <c r="K437" s="320"/>
      <c r="L437" s="323">
        <v>237.5</v>
      </c>
      <c r="M437" s="324">
        <v>0</v>
      </c>
      <c r="N437" s="322">
        <v>0</v>
      </c>
      <c r="O437" s="325" t="s">
        <v>891</v>
      </c>
      <c r="P437" s="324">
        <v>0</v>
      </c>
      <c r="Q437" s="326">
        <v>0</v>
      </c>
      <c r="R437" s="327" t="s">
        <v>892</v>
      </c>
      <c r="S437" s="317" t="s">
        <v>1053</v>
      </c>
      <c r="T437" s="328">
        <v>1</v>
      </c>
      <c r="U437" s="329">
        <v>61</v>
      </c>
      <c r="V437" s="330">
        <v>15</v>
      </c>
      <c r="W437" s="331" t="s">
        <v>892</v>
      </c>
      <c r="X437" s="332" t="s">
        <v>892</v>
      </c>
      <c r="Y437" s="333">
        <v>0</v>
      </c>
      <c r="Z437" s="333" t="s">
        <v>892</v>
      </c>
      <c r="AA437" s="332" t="s">
        <v>892</v>
      </c>
      <c r="AB437" s="333">
        <v>0</v>
      </c>
      <c r="AC437" s="333"/>
      <c r="AD437" s="334" t="s">
        <v>892</v>
      </c>
      <c r="AE437" s="335" t="s">
        <v>892</v>
      </c>
      <c r="AF437" s="324">
        <v>0</v>
      </c>
      <c r="AG437" s="327">
        <v>43810</v>
      </c>
      <c r="AH437" s="327">
        <v>38231</v>
      </c>
      <c r="AI437" s="327">
        <v>43788</v>
      </c>
      <c r="AJ437" s="327" t="s">
        <v>892</v>
      </c>
      <c r="AK437" s="317"/>
    </row>
    <row r="438" spans="1:37" x14ac:dyDescent="0.3">
      <c r="A438" s="316">
        <v>81807</v>
      </c>
      <c r="B438" s="317" t="s">
        <v>1525</v>
      </c>
      <c r="C438" s="318" t="s">
        <v>264</v>
      </c>
      <c r="D438" s="319">
        <v>43.41</v>
      </c>
      <c r="E438" s="317"/>
      <c r="F438" s="317"/>
      <c r="G438" s="317" t="s">
        <v>892</v>
      </c>
      <c r="H438" s="320">
        <v>31</v>
      </c>
      <c r="I438" s="321">
        <v>103003</v>
      </c>
      <c r="J438" s="322">
        <v>43.41</v>
      </c>
      <c r="K438" s="320">
        <v>6</v>
      </c>
      <c r="L438" s="323">
        <v>62</v>
      </c>
      <c r="M438" s="324">
        <v>0</v>
      </c>
      <c r="N438" s="322">
        <v>0</v>
      </c>
      <c r="O438" s="325" t="s">
        <v>891</v>
      </c>
      <c r="P438" s="324">
        <v>0</v>
      </c>
      <c r="Q438" s="326">
        <v>0</v>
      </c>
      <c r="R438" s="327" t="s">
        <v>892</v>
      </c>
      <c r="S438" s="317" t="s">
        <v>1053</v>
      </c>
      <c r="T438" s="328">
        <v>1</v>
      </c>
      <c r="U438" s="329">
        <v>61</v>
      </c>
      <c r="V438" s="330">
        <v>15</v>
      </c>
      <c r="W438" s="331" t="s">
        <v>892</v>
      </c>
      <c r="X438" s="332" t="s">
        <v>892</v>
      </c>
      <c r="Y438" s="333">
        <v>0</v>
      </c>
      <c r="Z438" s="333" t="s">
        <v>892</v>
      </c>
      <c r="AA438" s="332" t="s">
        <v>892</v>
      </c>
      <c r="AB438" s="333">
        <v>0</v>
      </c>
      <c r="AC438" s="333"/>
      <c r="AD438" s="334" t="s">
        <v>892</v>
      </c>
      <c r="AE438" s="335" t="s">
        <v>892</v>
      </c>
      <c r="AF438" s="324">
        <v>2</v>
      </c>
      <c r="AG438" s="327">
        <v>45170</v>
      </c>
      <c r="AH438" s="327">
        <v>38246</v>
      </c>
      <c r="AI438" s="327">
        <v>45180</v>
      </c>
      <c r="AJ438" s="327" t="s">
        <v>892</v>
      </c>
      <c r="AK438" s="317"/>
    </row>
    <row r="439" spans="1:37" x14ac:dyDescent="0.3">
      <c r="A439" s="316">
        <v>81808</v>
      </c>
      <c r="B439" s="317" t="s">
        <v>1526</v>
      </c>
      <c r="C439" s="318" t="s">
        <v>264</v>
      </c>
      <c r="D439" s="319">
        <v>23</v>
      </c>
      <c r="E439" s="317"/>
      <c r="F439" s="317"/>
      <c r="G439" s="317" t="s">
        <v>892</v>
      </c>
      <c r="H439" s="320">
        <v>36</v>
      </c>
      <c r="I439" s="321">
        <v>103003</v>
      </c>
      <c r="J439" s="322">
        <v>23</v>
      </c>
      <c r="K439" s="320"/>
      <c r="L439" s="323">
        <v>0</v>
      </c>
      <c r="M439" s="324">
        <v>0</v>
      </c>
      <c r="N439" s="322">
        <v>0</v>
      </c>
      <c r="O439" s="325" t="s">
        <v>891</v>
      </c>
      <c r="P439" s="324">
        <v>0</v>
      </c>
      <c r="Q439" s="326">
        <v>0</v>
      </c>
      <c r="R439" s="327" t="s">
        <v>892</v>
      </c>
      <c r="S439" s="317" t="s">
        <v>1053</v>
      </c>
      <c r="T439" s="328">
        <v>1</v>
      </c>
      <c r="U439" s="329">
        <v>61</v>
      </c>
      <c r="V439" s="330">
        <v>15</v>
      </c>
      <c r="W439" s="331" t="s">
        <v>892</v>
      </c>
      <c r="X439" s="332" t="s">
        <v>892</v>
      </c>
      <c r="Y439" s="333">
        <v>0</v>
      </c>
      <c r="Z439" s="333" t="s">
        <v>892</v>
      </c>
      <c r="AA439" s="332" t="s">
        <v>892</v>
      </c>
      <c r="AB439" s="333">
        <v>0</v>
      </c>
      <c r="AC439" s="333"/>
      <c r="AD439" s="334" t="s">
        <v>892</v>
      </c>
      <c r="AE439" s="335" t="s">
        <v>892</v>
      </c>
      <c r="AF439" s="324">
        <v>0</v>
      </c>
      <c r="AG439" s="327">
        <v>45170</v>
      </c>
      <c r="AH439" s="327">
        <v>38246</v>
      </c>
      <c r="AI439" s="327">
        <v>45145</v>
      </c>
      <c r="AJ439" s="327" t="s">
        <v>892</v>
      </c>
      <c r="AK439" s="317"/>
    </row>
    <row r="440" spans="1:37" x14ac:dyDescent="0.3">
      <c r="A440" s="316">
        <v>82185</v>
      </c>
      <c r="B440" s="317" t="s">
        <v>1527</v>
      </c>
      <c r="C440" s="318" t="s">
        <v>264</v>
      </c>
      <c r="D440" s="319">
        <v>88</v>
      </c>
      <c r="E440" s="317"/>
      <c r="F440" s="317"/>
      <c r="G440" s="317" t="s">
        <v>892</v>
      </c>
      <c r="H440" s="320">
        <v>159</v>
      </c>
      <c r="I440" s="321">
        <v>103003</v>
      </c>
      <c r="J440" s="322">
        <v>96.650639999999996</v>
      </c>
      <c r="K440" s="320">
        <v>74</v>
      </c>
      <c r="L440" s="323">
        <v>25.769854132901134</v>
      </c>
      <c r="M440" s="324">
        <v>0</v>
      </c>
      <c r="N440" s="322">
        <v>0</v>
      </c>
      <c r="O440" s="325" t="s">
        <v>891</v>
      </c>
      <c r="P440" s="324">
        <v>0</v>
      </c>
      <c r="Q440" s="326">
        <v>0</v>
      </c>
      <c r="R440" s="327" t="s">
        <v>892</v>
      </c>
      <c r="S440" s="317" t="s">
        <v>1380</v>
      </c>
      <c r="T440" s="328">
        <v>1</v>
      </c>
      <c r="U440" s="329">
        <v>74</v>
      </c>
      <c r="V440" s="330">
        <v>3</v>
      </c>
      <c r="W440" s="331" t="s">
        <v>892</v>
      </c>
      <c r="X440" s="332" t="s">
        <v>892</v>
      </c>
      <c r="Y440" s="333">
        <v>0</v>
      </c>
      <c r="Z440" s="333" t="s">
        <v>892</v>
      </c>
      <c r="AA440" s="332" t="s">
        <v>892</v>
      </c>
      <c r="AB440" s="333">
        <v>0</v>
      </c>
      <c r="AC440" s="333"/>
      <c r="AD440" s="334" t="s">
        <v>892</v>
      </c>
      <c r="AE440" s="335" t="s">
        <v>892</v>
      </c>
      <c r="AF440" s="324">
        <v>24</v>
      </c>
      <c r="AG440" s="327">
        <v>44160</v>
      </c>
      <c r="AH440" s="327">
        <v>38273</v>
      </c>
      <c r="AI440" s="327">
        <v>44151</v>
      </c>
      <c r="AJ440" s="327" t="s">
        <v>892</v>
      </c>
      <c r="AK440" s="317"/>
    </row>
    <row r="441" spans="1:37" x14ac:dyDescent="0.3">
      <c r="A441" s="316">
        <v>82452</v>
      </c>
      <c r="B441" s="317" t="s">
        <v>1528</v>
      </c>
      <c r="C441" s="318" t="s">
        <v>264</v>
      </c>
      <c r="D441" s="319">
        <v>6.8</v>
      </c>
      <c r="E441" s="317"/>
      <c r="F441" s="317"/>
      <c r="G441" s="317" t="s">
        <v>892</v>
      </c>
      <c r="H441" s="320">
        <v>10</v>
      </c>
      <c r="I441" s="321">
        <v>103003</v>
      </c>
      <c r="J441" s="322">
        <v>6.8</v>
      </c>
      <c r="K441" s="320">
        <v>116</v>
      </c>
      <c r="L441" s="323">
        <v>1.0341261633919339</v>
      </c>
      <c r="M441" s="324">
        <v>106.04</v>
      </c>
      <c r="N441" s="322">
        <v>721.072</v>
      </c>
      <c r="O441" s="325" t="s">
        <v>891</v>
      </c>
      <c r="P441" s="324">
        <v>0</v>
      </c>
      <c r="Q441" s="326">
        <v>0</v>
      </c>
      <c r="R441" s="327" t="s">
        <v>892</v>
      </c>
      <c r="S441" s="317" t="s">
        <v>1008</v>
      </c>
      <c r="T441" s="328">
        <v>1</v>
      </c>
      <c r="U441" s="329">
        <v>61</v>
      </c>
      <c r="V441" s="330">
        <v>8</v>
      </c>
      <c r="W441" s="331" t="s">
        <v>892</v>
      </c>
      <c r="X441" s="332" t="s">
        <v>892</v>
      </c>
      <c r="Y441" s="333">
        <v>0</v>
      </c>
      <c r="Z441" s="333" t="s">
        <v>892</v>
      </c>
      <c r="AA441" s="332" t="s">
        <v>892</v>
      </c>
      <c r="AB441" s="333">
        <v>0</v>
      </c>
      <c r="AC441" s="333"/>
      <c r="AD441" s="334" t="s">
        <v>892</v>
      </c>
      <c r="AE441" s="335" t="s">
        <v>892</v>
      </c>
      <c r="AF441" s="324">
        <v>38</v>
      </c>
      <c r="AG441" s="327">
        <v>45170</v>
      </c>
      <c r="AH441" s="327">
        <v>38296</v>
      </c>
      <c r="AI441" s="327">
        <v>45145</v>
      </c>
      <c r="AJ441" s="327" t="s">
        <v>892</v>
      </c>
      <c r="AK441" s="317"/>
    </row>
    <row r="442" spans="1:37" x14ac:dyDescent="0.3">
      <c r="A442" s="316">
        <v>82995</v>
      </c>
      <c r="B442" s="317" t="s">
        <v>1529</v>
      </c>
      <c r="C442" s="318" t="s">
        <v>264</v>
      </c>
      <c r="D442" s="319">
        <v>8.14</v>
      </c>
      <c r="E442" s="317"/>
      <c r="F442" s="317"/>
      <c r="G442" s="317" t="s">
        <v>892</v>
      </c>
      <c r="H442" s="320">
        <v>300</v>
      </c>
      <c r="I442" s="321">
        <v>103003</v>
      </c>
      <c r="J442" s="322">
        <v>8.14</v>
      </c>
      <c r="K442" s="320">
        <v>670</v>
      </c>
      <c r="L442" s="323">
        <v>5.3734551316496502</v>
      </c>
      <c r="M442" s="324">
        <v>369.96</v>
      </c>
      <c r="N442" s="322">
        <v>3011.4744000000001</v>
      </c>
      <c r="O442" s="325" t="s">
        <v>891</v>
      </c>
      <c r="P442" s="324">
        <v>0</v>
      </c>
      <c r="Q442" s="326">
        <v>0</v>
      </c>
      <c r="R442" s="327" t="s">
        <v>892</v>
      </c>
      <c r="S442" s="317" t="s">
        <v>1070</v>
      </c>
      <c r="T442" s="328">
        <v>1</v>
      </c>
      <c r="U442" s="329">
        <v>51</v>
      </c>
      <c r="V442" s="330">
        <v>8</v>
      </c>
      <c r="W442" s="331" t="s">
        <v>892</v>
      </c>
      <c r="X442" s="332" t="s">
        <v>892</v>
      </c>
      <c r="Y442" s="333">
        <v>0</v>
      </c>
      <c r="Z442" s="333" t="s">
        <v>892</v>
      </c>
      <c r="AA442" s="332" t="s">
        <v>892</v>
      </c>
      <c r="AB442" s="333">
        <v>0</v>
      </c>
      <c r="AC442" s="333"/>
      <c r="AD442" s="334" t="s">
        <v>892</v>
      </c>
      <c r="AE442" s="335" t="s">
        <v>892</v>
      </c>
      <c r="AF442" s="324">
        <v>224</v>
      </c>
      <c r="AG442" s="327">
        <v>45181</v>
      </c>
      <c r="AH442" s="327">
        <v>38317</v>
      </c>
      <c r="AI442" s="327">
        <v>45160</v>
      </c>
      <c r="AJ442" s="327" t="s">
        <v>892</v>
      </c>
      <c r="AK442" s="317"/>
    </row>
    <row r="443" spans="1:37" x14ac:dyDescent="0.3">
      <c r="A443" s="316">
        <v>82996</v>
      </c>
      <c r="B443" s="317" t="s">
        <v>1530</v>
      </c>
      <c r="C443" s="318" t="s">
        <v>264</v>
      </c>
      <c r="D443" s="319">
        <v>8.56</v>
      </c>
      <c r="E443" s="317"/>
      <c r="F443" s="317"/>
      <c r="G443" s="317" t="s">
        <v>892</v>
      </c>
      <c r="H443" s="320">
        <v>480</v>
      </c>
      <c r="I443" s="321">
        <v>103003</v>
      </c>
      <c r="J443" s="322">
        <v>8.56</v>
      </c>
      <c r="K443" s="320">
        <v>100</v>
      </c>
      <c r="L443" s="323">
        <v>57.623049219687879</v>
      </c>
      <c r="M443" s="324">
        <v>0</v>
      </c>
      <c r="N443" s="322">
        <v>0</v>
      </c>
      <c r="O443" s="325" t="s">
        <v>891</v>
      </c>
      <c r="P443" s="324">
        <v>0</v>
      </c>
      <c r="Q443" s="326">
        <v>0</v>
      </c>
      <c r="R443" s="327" t="s">
        <v>892</v>
      </c>
      <c r="S443" s="317" t="s">
        <v>1070</v>
      </c>
      <c r="T443" s="328">
        <v>1</v>
      </c>
      <c r="U443" s="329">
        <v>51</v>
      </c>
      <c r="V443" s="330">
        <v>8</v>
      </c>
      <c r="W443" s="331" t="s">
        <v>892</v>
      </c>
      <c r="X443" s="332" t="s">
        <v>892</v>
      </c>
      <c r="Y443" s="333">
        <v>0</v>
      </c>
      <c r="Z443" s="333" t="s">
        <v>892</v>
      </c>
      <c r="AA443" s="332" t="s">
        <v>892</v>
      </c>
      <c r="AB443" s="333">
        <v>0</v>
      </c>
      <c r="AC443" s="333"/>
      <c r="AD443" s="334" t="s">
        <v>892</v>
      </c>
      <c r="AE443" s="335" t="s">
        <v>892</v>
      </c>
      <c r="AF443" s="324">
        <v>34</v>
      </c>
      <c r="AG443" s="327">
        <v>44161</v>
      </c>
      <c r="AH443" s="327">
        <v>38317</v>
      </c>
      <c r="AI443" s="327">
        <v>44133</v>
      </c>
      <c r="AJ443" s="327" t="s">
        <v>892</v>
      </c>
      <c r="AK443" s="317"/>
    </row>
    <row r="444" spans="1:37" x14ac:dyDescent="0.3">
      <c r="A444" s="316">
        <v>83627</v>
      </c>
      <c r="B444" s="317" t="s">
        <v>1531</v>
      </c>
      <c r="C444" s="318" t="s">
        <v>31</v>
      </c>
      <c r="D444" s="319">
        <v>0.29799999999999999</v>
      </c>
      <c r="E444" s="317"/>
      <c r="F444" s="317"/>
      <c r="G444" s="317" t="s">
        <v>892</v>
      </c>
      <c r="H444" s="320">
        <v>39672</v>
      </c>
      <c r="I444" s="321">
        <v>103003</v>
      </c>
      <c r="J444" s="322">
        <v>0.29799999999999999</v>
      </c>
      <c r="K444" s="320">
        <v>63006</v>
      </c>
      <c r="L444" s="323">
        <v>4.3285612814601366</v>
      </c>
      <c r="M444" s="324">
        <v>70310.039999999994</v>
      </c>
      <c r="N444" s="322">
        <v>20952.391919999998</v>
      </c>
      <c r="O444" s="325" t="s">
        <v>891</v>
      </c>
      <c r="P444" s="324">
        <v>0</v>
      </c>
      <c r="Q444" s="326">
        <v>0</v>
      </c>
      <c r="R444" s="327" t="s">
        <v>892</v>
      </c>
      <c r="S444" s="317" t="s">
        <v>983</v>
      </c>
      <c r="T444" s="328">
        <v>1</v>
      </c>
      <c r="U444" s="329">
        <v>45</v>
      </c>
      <c r="V444" s="330">
        <v>11</v>
      </c>
      <c r="W444" s="331" t="s">
        <v>892</v>
      </c>
      <c r="X444" s="332" t="s">
        <v>892</v>
      </c>
      <c r="Y444" s="333">
        <v>0</v>
      </c>
      <c r="Z444" s="333" t="s">
        <v>892</v>
      </c>
      <c r="AA444" s="332" t="s">
        <v>892</v>
      </c>
      <c r="AB444" s="333">
        <v>0</v>
      </c>
      <c r="AC444" s="333"/>
      <c r="AD444" s="334" t="s">
        <v>892</v>
      </c>
      <c r="AE444" s="335" t="s">
        <v>892</v>
      </c>
      <c r="AF444" s="324">
        <v>36660</v>
      </c>
      <c r="AG444" s="327">
        <v>44943</v>
      </c>
      <c r="AH444" s="327">
        <v>38369</v>
      </c>
      <c r="AI444" s="327">
        <v>45048</v>
      </c>
      <c r="AJ444" s="327" t="s">
        <v>892</v>
      </c>
      <c r="AK444" s="317"/>
    </row>
    <row r="445" spans="1:37" x14ac:dyDescent="0.3">
      <c r="A445" s="316">
        <v>83838</v>
      </c>
      <c r="B445" s="317" t="s">
        <v>1532</v>
      </c>
      <c r="C445" s="318" t="s">
        <v>270</v>
      </c>
      <c r="D445" s="319">
        <v>11.87</v>
      </c>
      <c r="E445" s="317"/>
      <c r="F445" s="317"/>
      <c r="G445" s="317" t="s">
        <v>892</v>
      </c>
      <c r="H445" s="320">
        <v>3775</v>
      </c>
      <c r="I445" s="321">
        <v>103003</v>
      </c>
      <c r="J445" s="322">
        <v>11.87</v>
      </c>
      <c r="K445" s="320">
        <v>12812</v>
      </c>
      <c r="L445" s="323">
        <v>2.1065848214285716</v>
      </c>
      <c r="M445" s="324">
        <v>17729</v>
      </c>
      <c r="N445" s="322">
        <v>210443.23</v>
      </c>
      <c r="O445" s="325" t="s">
        <v>891</v>
      </c>
      <c r="P445" s="324">
        <v>0</v>
      </c>
      <c r="Q445" s="326">
        <v>0</v>
      </c>
      <c r="R445" s="327" t="s">
        <v>892</v>
      </c>
      <c r="S445" s="317" t="s">
        <v>1533</v>
      </c>
      <c r="T445" s="328">
        <v>1</v>
      </c>
      <c r="U445" s="329">
        <v>54</v>
      </c>
      <c r="V445" s="330">
        <v>4</v>
      </c>
      <c r="W445" s="331" t="s">
        <v>892</v>
      </c>
      <c r="X445" s="332" t="s">
        <v>892</v>
      </c>
      <c r="Y445" s="333">
        <v>0</v>
      </c>
      <c r="Z445" s="333" t="s">
        <v>892</v>
      </c>
      <c r="AA445" s="332" t="s">
        <v>892</v>
      </c>
      <c r="AB445" s="333">
        <v>0</v>
      </c>
      <c r="AC445" s="333"/>
      <c r="AD445" s="334" t="s">
        <v>892</v>
      </c>
      <c r="AE445" s="335" t="s">
        <v>892</v>
      </c>
      <c r="AF445" s="324">
        <v>7168</v>
      </c>
      <c r="AG445" s="327">
        <v>44876</v>
      </c>
      <c r="AH445" s="327">
        <v>38384</v>
      </c>
      <c r="AI445" s="327">
        <v>44833</v>
      </c>
      <c r="AJ445" s="327" t="s">
        <v>892</v>
      </c>
      <c r="AK445" s="317"/>
    </row>
    <row r="446" spans="1:37" x14ac:dyDescent="0.3">
      <c r="A446" s="316">
        <v>83839</v>
      </c>
      <c r="B446" s="317" t="s">
        <v>1534</v>
      </c>
      <c r="C446" s="318" t="s">
        <v>270</v>
      </c>
      <c r="D446" s="319">
        <v>20.85</v>
      </c>
      <c r="E446" s="317"/>
      <c r="F446" s="317"/>
      <c r="G446" s="317" t="s">
        <v>892</v>
      </c>
      <c r="H446" s="320">
        <v>0</v>
      </c>
      <c r="I446" s="321">
        <v>103003</v>
      </c>
      <c r="J446" s="322">
        <v>20.85</v>
      </c>
      <c r="K446" s="320">
        <v>3308</v>
      </c>
      <c r="L446" s="323">
        <v>0</v>
      </c>
      <c r="M446" s="324">
        <v>5718.96</v>
      </c>
      <c r="N446" s="322">
        <v>119240.31600000001</v>
      </c>
      <c r="O446" s="325" t="s">
        <v>891</v>
      </c>
      <c r="P446" s="324">
        <v>0</v>
      </c>
      <c r="Q446" s="326">
        <v>0</v>
      </c>
      <c r="R446" s="327" t="s">
        <v>892</v>
      </c>
      <c r="S446" s="317" t="s">
        <v>1533</v>
      </c>
      <c r="T446" s="328">
        <v>1</v>
      </c>
      <c r="U446" s="329">
        <v>54</v>
      </c>
      <c r="V446" s="330">
        <v>4</v>
      </c>
      <c r="W446" s="331" t="s">
        <v>892</v>
      </c>
      <c r="X446" s="332" t="s">
        <v>892</v>
      </c>
      <c r="Y446" s="333">
        <v>0</v>
      </c>
      <c r="Z446" s="333" t="s">
        <v>892</v>
      </c>
      <c r="AA446" s="332" t="s">
        <v>892</v>
      </c>
      <c r="AB446" s="333">
        <v>0</v>
      </c>
      <c r="AC446" s="333"/>
      <c r="AD446" s="334" t="s">
        <v>892</v>
      </c>
      <c r="AE446" s="335" t="s">
        <v>892</v>
      </c>
      <c r="AF446" s="324">
        <v>1906</v>
      </c>
      <c r="AG446" s="327">
        <v>44558</v>
      </c>
      <c r="AH446" s="327">
        <v>38384</v>
      </c>
      <c r="AI446" s="327">
        <v>44538</v>
      </c>
      <c r="AJ446" s="327" t="s">
        <v>892</v>
      </c>
      <c r="AK446" s="317"/>
    </row>
    <row r="447" spans="1:37" x14ac:dyDescent="0.3">
      <c r="A447" s="316">
        <v>84878</v>
      </c>
      <c r="B447" s="317" t="s">
        <v>1535</v>
      </c>
      <c r="C447" s="318" t="s">
        <v>31</v>
      </c>
      <c r="D447" s="319">
        <v>0.12</v>
      </c>
      <c r="E447" s="317"/>
      <c r="F447" s="317"/>
      <c r="G447" s="317" t="s">
        <v>892</v>
      </c>
      <c r="H447" s="320">
        <v>50966</v>
      </c>
      <c r="I447" s="321">
        <v>103003</v>
      </c>
      <c r="J447" s="322">
        <v>0.12</v>
      </c>
      <c r="K447" s="320">
        <v>61239</v>
      </c>
      <c r="L447" s="323">
        <v>6.622685224288464</v>
      </c>
      <c r="M447" s="324">
        <v>41382.04</v>
      </c>
      <c r="N447" s="322">
        <v>4965.8447999999999</v>
      </c>
      <c r="O447" s="325" t="s">
        <v>891</v>
      </c>
      <c r="P447" s="324">
        <v>0</v>
      </c>
      <c r="Q447" s="326">
        <v>0</v>
      </c>
      <c r="R447" s="327" t="s">
        <v>892</v>
      </c>
      <c r="S447" s="317" t="s">
        <v>983</v>
      </c>
      <c r="T447" s="328">
        <v>1</v>
      </c>
      <c r="U447" s="329">
        <v>45</v>
      </c>
      <c r="V447" s="330">
        <v>11</v>
      </c>
      <c r="W447" s="331" t="s">
        <v>892</v>
      </c>
      <c r="X447" s="332" t="s">
        <v>892</v>
      </c>
      <c r="Y447" s="333">
        <v>0</v>
      </c>
      <c r="Z447" s="333" t="s">
        <v>892</v>
      </c>
      <c r="AA447" s="332" t="s">
        <v>892</v>
      </c>
      <c r="AB447" s="333">
        <v>0</v>
      </c>
      <c r="AC447" s="333"/>
      <c r="AD447" s="334" t="s">
        <v>892</v>
      </c>
      <c r="AE447" s="335" t="s">
        <v>892</v>
      </c>
      <c r="AF447" s="324">
        <v>30782</v>
      </c>
      <c r="AG447" s="327">
        <v>44967</v>
      </c>
      <c r="AH447" s="327">
        <v>38448</v>
      </c>
      <c r="AI447" s="327">
        <v>44998</v>
      </c>
      <c r="AJ447" s="327" t="s">
        <v>892</v>
      </c>
      <c r="AK447" s="317"/>
    </row>
    <row r="448" spans="1:37" x14ac:dyDescent="0.3">
      <c r="A448" s="316">
        <v>85798</v>
      </c>
      <c r="B448" s="317" t="s">
        <v>567</v>
      </c>
      <c r="C448" s="318" t="s">
        <v>264</v>
      </c>
      <c r="D448" s="319">
        <v>6.36</v>
      </c>
      <c r="E448" s="317"/>
      <c r="F448" s="317"/>
      <c r="G448" s="317" t="s">
        <v>892</v>
      </c>
      <c r="H448" s="320">
        <v>264</v>
      </c>
      <c r="I448" s="321">
        <v>103003</v>
      </c>
      <c r="J448" s="322">
        <v>6.36</v>
      </c>
      <c r="K448" s="320">
        <v>2</v>
      </c>
      <c r="L448" s="323">
        <v>1552.9411764705881</v>
      </c>
      <c r="M448" s="324">
        <v>0</v>
      </c>
      <c r="N448" s="322">
        <v>0</v>
      </c>
      <c r="O448" s="325" t="s">
        <v>891</v>
      </c>
      <c r="P448" s="324">
        <v>0</v>
      </c>
      <c r="Q448" s="326">
        <v>0</v>
      </c>
      <c r="R448" s="327" t="s">
        <v>892</v>
      </c>
      <c r="S448" s="317" t="s">
        <v>1317</v>
      </c>
      <c r="T448" s="328">
        <v>1</v>
      </c>
      <c r="U448" s="329">
        <v>83</v>
      </c>
      <c r="V448" s="330">
        <v>4</v>
      </c>
      <c r="W448" s="331" t="s">
        <v>892</v>
      </c>
      <c r="X448" s="332" t="s">
        <v>892</v>
      </c>
      <c r="Y448" s="333">
        <v>0</v>
      </c>
      <c r="Z448" s="333" t="s">
        <v>892</v>
      </c>
      <c r="AA448" s="332" t="s">
        <v>892</v>
      </c>
      <c r="AB448" s="333">
        <v>0</v>
      </c>
      <c r="AC448" s="333"/>
      <c r="AD448" s="334" t="s">
        <v>892</v>
      </c>
      <c r="AE448" s="335" t="s">
        <v>892</v>
      </c>
      <c r="AF448" s="324">
        <v>0</v>
      </c>
      <c r="AG448" s="327">
        <v>44055</v>
      </c>
      <c r="AH448" s="327">
        <v>38502</v>
      </c>
      <c r="AI448" s="327">
        <v>44594</v>
      </c>
      <c r="AJ448" s="327" t="s">
        <v>892</v>
      </c>
      <c r="AK448" s="317"/>
    </row>
    <row r="449" spans="1:37" x14ac:dyDescent="0.3">
      <c r="A449" s="316">
        <v>86891</v>
      </c>
      <c r="B449" s="317" t="s">
        <v>570</v>
      </c>
      <c r="C449" s="318" t="s">
        <v>264</v>
      </c>
      <c r="D449" s="319">
        <v>0.4</v>
      </c>
      <c r="E449" s="317"/>
      <c r="F449" s="317"/>
      <c r="G449" s="317" t="s">
        <v>892</v>
      </c>
      <c r="H449" s="320">
        <v>12840</v>
      </c>
      <c r="I449" s="321">
        <v>103003</v>
      </c>
      <c r="J449" s="322">
        <v>0.4</v>
      </c>
      <c r="K449" s="320"/>
      <c r="L449" s="323">
        <v>6420</v>
      </c>
      <c r="M449" s="324">
        <v>0</v>
      </c>
      <c r="N449" s="322">
        <v>0</v>
      </c>
      <c r="O449" s="325" t="s">
        <v>891</v>
      </c>
      <c r="P449" s="324">
        <v>0</v>
      </c>
      <c r="Q449" s="326">
        <v>0</v>
      </c>
      <c r="R449" s="327" t="s">
        <v>892</v>
      </c>
      <c r="S449" s="317" t="s">
        <v>1117</v>
      </c>
      <c r="T449" s="328">
        <v>1</v>
      </c>
      <c r="U449" s="329">
        <v>78</v>
      </c>
      <c r="V449" s="330">
        <v>2</v>
      </c>
      <c r="W449" s="331" t="s">
        <v>892</v>
      </c>
      <c r="X449" s="332" t="s">
        <v>892</v>
      </c>
      <c r="Y449" s="333">
        <v>0</v>
      </c>
      <c r="Z449" s="333" t="s">
        <v>892</v>
      </c>
      <c r="AA449" s="332" t="s">
        <v>892</v>
      </c>
      <c r="AB449" s="333">
        <v>0</v>
      </c>
      <c r="AC449" s="333"/>
      <c r="AD449" s="334" t="s">
        <v>892</v>
      </c>
      <c r="AE449" s="335" t="s">
        <v>892</v>
      </c>
      <c r="AF449" s="324">
        <v>8</v>
      </c>
      <c r="AG449" s="327" t="s">
        <v>892</v>
      </c>
      <c r="AH449" s="327">
        <v>38567</v>
      </c>
      <c r="AI449" s="327">
        <v>42142</v>
      </c>
      <c r="AJ449" s="327" t="s">
        <v>892</v>
      </c>
      <c r="AK449" s="317"/>
    </row>
    <row r="450" spans="1:37" x14ac:dyDescent="0.3">
      <c r="A450" s="316">
        <v>87157</v>
      </c>
      <c r="B450" s="317" t="s">
        <v>571</v>
      </c>
      <c r="C450" s="318" t="s">
        <v>561</v>
      </c>
      <c r="D450" s="319">
        <v>20.9</v>
      </c>
      <c r="E450" s="317"/>
      <c r="F450" s="317"/>
      <c r="G450" s="317" t="s">
        <v>892</v>
      </c>
      <c r="H450" s="320">
        <v>329.48</v>
      </c>
      <c r="I450" s="321">
        <v>103003</v>
      </c>
      <c r="J450" s="322">
        <v>20.9</v>
      </c>
      <c r="K450" s="320">
        <v>26</v>
      </c>
      <c r="L450" s="323">
        <v>151.83410138248848</v>
      </c>
      <c r="M450" s="324">
        <v>0</v>
      </c>
      <c r="N450" s="322">
        <v>0</v>
      </c>
      <c r="O450" s="325" t="s">
        <v>891</v>
      </c>
      <c r="P450" s="324">
        <v>0</v>
      </c>
      <c r="Q450" s="326">
        <v>0</v>
      </c>
      <c r="R450" s="327" t="s">
        <v>892</v>
      </c>
      <c r="S450" s="317" t="s">
        <v>1349</v>
      </c>
      <c r="T450" s="328">
        <v>1</v>
      </c>
      <c r="U450" s="329">
        <v>51</v>
      </c>
      <c r="V450" s="330">
        <v>19</v>
      </c>
      <c r="W450" s="331" t="s">
        <v>892</v>
      </c>
      <c r="X450" s="332" t="s">
        <v>892</v>
      </c>
      <c r="Y450" s="333">
        <v>0</v>
      </c>
      <c r="Z450" s="333" t="s">
        <v>892</v>
      </c>
      <c r="AA450" s="332" t="s">
        <v>892</v>
      </c>
      <c r="AB450" s="333">
        <v>0</v>
      </c>
      <c r="AC450" s="333"/>
      <c r="AD450" s="334" t="s">
        <v>892</v>
      </c>
      <c r="AE450" s="335" t="s">
        <v>892</v>
      </c>
      <c r="AF450" s="324">
        <v>8</v>
      </c>
      <c r="AG450" s="327">
        <v>40616</v>
      </c>
      <c r="AH450" s="327">
        <v>38580</v>
      </c>
      <c r="AI450" s="327">
        <v>40508</v>
      </c>
      <c r="AJ450" s="327" t="s">
        <v>892</v>
      </c>
      <c r="AK450" s="317"/>
    </row>
    <row r="451" spans="1:37" x14ac:dyDescent="0.3">
      <c r="A451" s="316">
        <v>87247</v>
      </c>
      <c r="B451" s="317" t="s">
        <v>1536</v>
      </c>
      <c r="C451" s="318" t="s">
        <v>264</v>
      </c>
      <c r="D451" s="319">
        <v>2.7</v>
      </c>
      <c r="E451" s="317"/>
      <c r="F451" s="317"/>
      <c r="G451" s="317" t="s">
        <v>892</v>
      </c>
      <c r="H451" s="320">
        <v>347</v>
      </c>
      <c r="I451" s="321">
        <v>103003</v>
      </c>
      <c r="J451" s="322">
        <v>2.7</v>
      </c>
      <c r="K451" s="320">
        <v>39</v>
      </c>
      <c r="L451" s="323">
        <v>106.76923076923077</v>
      </c>
      <c r="M451" s="324">
        <v>0</v>
      </c>
      <c r="N451" s="322">
        <v>0</v>
      </c>
      <c r="O451" s="325" t="s">
        <v>891</v>
      </c>
      <c r="P451" s="324">
        <v>0</v>
      </c>
      <c r="Q451" s="326">
        <v>0</v>
      </c>
      <c r="R451" s="327" t="s">
        <v>892</v>
      </c>
      <c r="S451" s="317" t="s">
        <v>1063</v>
      </c>
      <c r="T451" s="328">
        <v>1</v>
      </c>
      <c r="U451" s="329">
        <v>51</v>
      </c>
      <c r="V451" s="330">
        <v>12</v>
      </c>
      <c r="W451" s="331" t="s">
        <v>892</v>
      </c>
      <c r="X451" s="332" t="s">
        <v>892</v>
      </c>
      <c r="Y451" s="333">
        <v>0</v>
      </c>
      <c r="Z451" s="333" t="s">
        <v>892</v>
      </c>
      <c r="AA451" s="332" t="s">
        <v>892</v>
      </c>
      <c r="AB451" s="333">
        <v>0</v>
      </c>
      <c r="AC451" s="333"/>
      <c r="AD451" s="334" t="s">
        <v>892</v>
      </c>
      <c r="AE451" s="335" t="s">
        <v>892</v>
      </c>
      <c r="AF451" s="324">
        <v>14</v>
      </c>
      <c r="AG451" s="327">
        <v>43991</v>
      </c>
      <c r="AH451" s="327">
        <v>38581</v>
      </c>
      <c r="AI451" s="327">
        <v>44592</v>
      </c>
      <c r="AJ451" s="327" t="s">
        <v>892</v>
      </c>
      <c r="AK451" s="317"/>
    </row>
    <row r="452" spans="1:37" x14ac:dyDescent="0.3">
      <c r="A452" s="316">
        <v>87348</v>
      </c>
      <c r="B452" s="317" t="s">
        <v>1537</v>
      </c>
      <c r="C452" s="318" t="s">
        <v>346</v>
      </c>
      <c r="D452" s="319">
        <v>16.32</v>
      </c>
      <c r="E452" s="317"/>
      <c r="F452" s="317"/>
      <c r="G452" s="317" t="s">
        <v>892</v>
      </c>
      <c r="H452" s="320">
        <v>832</v>
      </c>
      <c r="I452" s="321">
        <v>103003</v>
      </c>
      <c r="J452" s="322">
        <v>16.32</v>
      </c>
      <c r="K452" s="320">
        <v>35</v>
      </c>
      <c r="L452" s="323">
        <v>284.93150684931504</v>
      </c>
      <c r="M452" s="324">
        <v>0</v>
      </c>
      <c r="N452" s="322">
        <v>0</v>
      </c>
      <c r="O452" s="325" t="s">
        <v>891</v>
      </c>
      <c r="P452" s="324">
        <v>0</v>
      </c>
      <c r="Q452" s="326">
        <v>0</v>
      </c>
      <c r="R452" s="327" t="s">
        <v>892</v>
      </c>
      <c r="S452" s="317" t="s">
        <v>1266</v>
      </c>
      <c r="T452" s="328">
        <v>1</v>
      </c>
      <c r="U452" s="329">
        <v>51</v>
      </c>
      <c r="V452" s="330">
        <v>13</v>
      </c>
      <c r="W452" s="331" t="s">
        <v>892</v>
      </c>
      <c r="X452" s="332" t="s">
        <v>892</v>
      </c>
      <c r="Y452" s="333">
        <v>0</v>
      </c>
      <c r="Z452" s="333" t="s">
        <v>892</v>
      </c>
      <c r="AA452" s="332" t="s">
        <v>892</v>
      </c>
      <c r="AB452" s="333">
        <v>0</v>
      </c>
      <c r="AC452" s="333"/>
      <c r="AD452" s="334" t="s">
        <v>892</v>
      </c>
      <c r="AE452" s="335" t="s">
        <v>892</v>
      </c>
      <c r="AF452" s="324">
        <v>12</v>
      </c>
      <c r="AG452" s="327">
        <v>43852</v>
      </c>
      <c r="AH452" s="327">
        <v>38583</v>
      </c>
      <c r="AI452" s="327">
        <v>44005</v>
      </c>
      <c r="AJ452" s="327" t="s">
        <v>892</v>
      </c>
      <c r="AK452" s="317"/>
    </row>
    <row r="453" spans="1:37" x14ac:dyDescent="0.3">
      <c r="A453" s="316">
        <v>87586</v>
      </c>
      <c r="B453" s="317" t="s">
        <v>1538</v>
      </c>
      <c r="C453" s="318" t="s">
        <v>1111</v>
      </c>
      <c r="D453" s="319">
        <v>428.15</v>
      </c>
      <c r="E453" s="317"/>
      <c r="F453" s="317"/>
      <c r="G453" s="317" t="s">
        <v>892</v>
      </c>
      <c r="H453" s="320">
        <v>0</v>
      </c>
      <c r="I453" s="321">
        <v>103003</v>
      </c>
      <c r="J453" s="322">
        <v>428.15</v>
      </c>
      <c r="K453" s="320">
        <v>26</v>
      </c>
      <c r="L453" s="323">
        <v>0</v>
      </c>
      <c r="M453" s="324">
        <v>16.04</v>
      </c>
      <c r="N453" s="322">
        <v>6867.5259999999998</v>
      </c>
      <c r="O453" s="325" t="s">
        <v>891</v>
      </c>
      <c r="P453" s="324">
        <v>0</v>
      </c>
      <c r="Q453" s="326">
        <v>0</v>
      </c>
      <c r="R453" s="327" t="s">
        <v>892</v>
      </c>
      <c r="S453" s="317" t="s">
        <v>1112</v>
      </c>
      <c r="T453" s="328">
        <v>1</v>
      </c>
      <c r="U453" s="329">
        <v>76</v>
      </c>
      <c r="V453" s="330">
        <v>5</v>
      </c>
      <c r="W453" s="331" t="s">
        <v>892</v>
      </c>
      <c r="X453" s="332" t="s">
        <v>892</v>
      </c>
      <c r="Y453" s="333">
        <v>0</v>
      </c>
      <c r="Z453" s="333">
        <v>11601</v>
      </c>
      <c r="AA453" s="332">
        <v>2023</v>
      </c>
      <c r="AB453" s="333">
        <v>10</v>
      </c>
      <c r="AC453" s="333">
        <v>10</v>
      </c>
      <c r="AD453" s="334" t="s">
        <v>2092</v>
      </c>
      <c r="AE453" s="335">
        <v>45247</v>
      </c>
      <c r="AF453" s="324">
        <v>8</v>
      </c>
      <c r="AG453" s="327">
        <v>44986</v>
      </c>
      <c r="AH453" s="327">
        <v>38603</v>
      </c>
      <c r="AI453" s="327">
        <v>45181</v>
      </c>
      <c r="AJ453" s="327" t="s">
        <v>892</v>
      </c>
      <c r="AK453" s="317"/>
    </row>
    <row r="454" spans="1:37" x14ac:dyDescent="0.3">
      <c r="A454" s="316">
        <v>87698</v>
      </c>
      <c r="B454" s="317" t="s">
        <v>1539</v>
      </c>
      <c r="C454" s="318" t="s">
        <v>264</v>
      </c>
      <c r="D454" s="319">
        <v>3.63</v>
      </c>
      <c r="E454" s="317" t="s">
        <v>1540</v>
      </c>
      <c r="F454" s="317" t="s">
        <v>1541</v>
      </c>
      <c r="G454" s="317" t="s">
        <v>939</v>
      </c>
      <c r="H454" s="320">
        <v>10</v>
      </c>
      <c r="I454" s="321">
        <v>103003</v>
      </c>
      <c r="J454" s="322">
        <v>3.63</v>
      </c>
      <c r="K454" s="320">
        <v>15</v>
      </c>
      <c r="L454" s="323">
        <v>8</v>
      </c>
      <c r="M454" s="324">
        <v>5</v>
      </c>
      <c r="N454" s="322">
        <v>18.149999999999999</v>
      </c>
      <c r="O454" s="325" t="s">
        <v>940</v>
      </c>
      <c r="P454" s="324">
        <v>330</v>
      </c>
      <c r="Q454" s="326">
        <v>1197.9000000000001</v>
      </c>
      <c r="R454" s="327">
        <v>45377</v>
      </c>
      <c r="S454" s="317" t="s">
        <v>1481</v>
      </c>
      <c r="T454" s="328">
        <v>1</v>
      </c>
      <c r="U454" s="329">
        <v>72</v>
      </c>
      <c r="V454" s="330">
        <v>5</v>
      </c>
      <c r="W454" s="331" t="s">
        <v>892</v>
      </c>
      <c r="X454" s="332" t="s">
        <v>892</v>
      </c>
      <c r="Y454" s="333">
        <v>0</v>
      </c>
      <c r="Z454" s="333" t="s">
        <v>892</v>
      </c>
      <c r="AA454" s="332" t="s">
        <v>892</v>
      </c>
      <c r="AB454" s="333">
        <v>0</v>
      </c>
      <c r="AC454" s="333"/>
      <c r="AD454" s="334" t="s">
        <v>892</v>
      </c>
      <c r="AE454" s="335" t="s">
        <v>892</v>
      </c>
      <c r="AF454" s="324">
        <v>6</v>
      </c>
      <c r="AG454" s="327">
        <v>45075</v>
      </c>
      <c r="AH454" s="327">
        <v>38611</v>
      </c>
      <c r="AI454" s="327">
        <v>45209</v>
      </c>
      <c r="AJ454" s="327" t="s">
        <v>892</v>
      </c>
      <c r="AK454" s="317"/>
    </row>
    <row r="455" spans="1:37" x14ac:dyDescent="0.3">
      <c r="A455" s="316">
        <v>87699</v>
      </c>
      <c r="B455" s="317" t="s">
        <v>1542</v>
      </c>
      <c r="C455" s="318" t="s">
        <v>264</v>
      </c>
      <c r="D455" s="319">
        <v>3.18</v>
      </c>
      <c r="E455" s="317" t="s">
        <v>1540</v>
      </c>
      <c r="F455" s="317" t="s">
        <v>1541</v>
      </c>
      <c r="G455" s="317" t="s">
        <v>939</v>
      </c>
      <c r="H455" s="320">
        <v>86</v>
      </c>
      <c r="I455" s="321">
        <v>103003</v>
      </c>
      <c r="J455" s="322">
        <v>3.18</v>
      </c>
      <c r="K455" s="320">
        <v>3</v>
      </c>
      <c r="L455" s="323">
        <v>344</v>
      </c>
      <c r="M455" s="324">
        <v>0</v>
      </c>
      <c r="N455" s="322">
        <v>0</v>
      </c>
      <c r="O455" s="325" t="s">
        <v>940</v>
      </c>
      <c r="P455" s="324">
        <v>330</v>
      </c>
      <c r="Q455" s="326">
        <v>1049.4000000000001</v>
      </c>
      <c r="R455" s="327">
        <v>45377</v>
      </c>
      <c r="S455" s="317" t="s">
        <v>1481</v>
      </c>
      <c r="T455" s="328">
        <v>1</v>
      </c>
      <c r="U455" s="329">
        <v>72</v>
      </c>
      <c r="V455" s="330">
        <v>5</v>
      </c>
      <c r="W455" s="331" t="s">
        <v>892</v>
      </c>
      <c r="X455" s="332" t="s">
        <v>892</v>
      </c>
      <c r="Y455" s="333">
        <v>0</v>
      </c>
      <c r="Z455" s="333" t="s">
        <v>892</v>
      </c>
      <c r="AA455" s="332" t="s">
        <v>892</v>
      </c>
      <c r="AB455" s="333">
        <v>0</v>
      </c>
      <c r="AC455" s="333"/>
      <c r="AD455" s="334" t="s">
        <v>892</v>
      </c>
      <c r="AE455" s="335" t="s">
        <v>892</v>
      </c>
      <c r="AF455" s="324">
        <v>0</v>
      </c>
      <c r="AG455" s="327">
        <v>43279</v>
      </c>
      <c r="AH455" s="327">
        <v>38611</v>
      </c>
      <c r="AI455" s="327">
        <v>45209</v>
      </c>
      <c r="AJ455" s="327" t="s">
        <v>892</v>
      </c>
      <c r="AK455" s="317"/>
    </row>
    <row r="456" spans="1:37" x14ac:dyDescent="0.3">
      <c r="A456" s="316">
        <v>88718</v>
      </c>
      <c r="B456" s="317" t="s">
        <v>576</v>
      </c>
      <c r="C456" s="318" t="s">
        <v>264</v>
      </c>
      <c r="D456" s="319">
        <v>33.1</v>
      </c>
      <c r="E456" s="317"/>
      <c r="F456" s="317"/>
      <c r="G456" s="317" t="s">
        <v>892</v>
      </c>
      <c r="H456" s="320">
        <v>96</v>
      </c>
      <c r="I456" s="321">
        <v>103003</v>
      </c>
      <c r="J456" s="322">
        <v>33.1</v>
      </c>
      <c r="K456" s="320">
        <v>12</v>
      </c>
      <c r="L456" s="323">
        <v>96</v>
      </c>
      <c r="M456" s="324">
        <v>0</v>
      </c>
      <c r="N456" s="322">
        <v>0</v>
      </c>
      <c r="O456" s="325" t="s">
        <v>891</v>
      </c>
      <c r="P456" s="324">
        <v>0</v>
      </c>
      <c r="Q456" s="326">
        <v>0</v>
      </c>
      <c r="R456" s="327" t="s">
        <v>892</v>
      </c>
      <c r="S456" s="317" t="s">
        <v>1543</v>
      </c>
      <c r="T456" s="328">
        <v>1</v>
      </c>
      <c r="U456" s="329">
        <v>55</v>
      </c>
      <c r="V456" s="330">
        <v>26</v>
      </c>
      <c r="W456" s="331" t="s">
        <v>892</v>
      </c>
      <c r="X456" s="332" t="s">
        <v>892</v>
      </c>
      <c r="Y456" s="333">
        <v>0</v>
      </c>
      <c r="Z456" s="333" t="s">
        <v>892</v>
      </c>
      <c r="AA456" s="332" t="s">
        <v>892</v>
      </c>
      <c r="AB456" s="333">
        <v>0</v>
      </c>
      <c r="AC456" s="333"/>
      <c r="AD456" s="334" t="s">
        <v>892</v>
      </c>
      <c r="AE456" s="335" t="s">
        <v>892</v>
      </c>
      <c r="AF456" s="324">
        <v>4</v>
      </c>
      <c r="AG456" s="327">
        <v>44951</v>
      </c>
      <c r="AH456" s="327">
        <v>38656</v>
      </c>
      <c r="AI456" s="327">
        <v>44917</v>
      </c>
      <c r="AJ456" s="327" t="s">
        <v>892</v>
      </c>
      <c r="AK456" s="317"/>
    </row>
    <row r="457" spans="1:37" x14ac:dyDescent="0.3">
      <c r="A457" s="316">
        <v>88726</v>
      </c>
      <c r="B457" s="317" t="s">
        <v>1544</v>
      </c>
      <c r="C457" s="318" t="s">
        <v>264</v>
      </c>
      <c r="D457" s="319">
        <v>20</v>
      </c>
      <c r="E457" s="317"/>
      <c r="F457" s="317"/>
      <c r="G457" s="317" t="s">
        <v>892</v>
      </c>
      <c r="H457" s="320">
        <v>130</v>
      </c>
      <c r="I457" s="321">
        <v>103003</v>
      </c>
      <c r="J457" s="322">
        <v>20</v>
      </c>
      <c r="K457" s="320">
        <v>46</v>
      </c>
      <c r="L457" s="323">
        <v>31.175059952038371</v>
      </c>
      <c r="M457" s="324">
        <v>0</v>
      </c>
      <c r="N457" s="322">
        <v>0</v>
      </c>
      <c r="O457" s="325" t="s">
        <v>891</v>
      </c>
      <c r="P457" s="324">
        <v>0</v>
      </c>
      <c r="Q457" s="326">
        <v>0</v>
      </c>
      <c r="R457" s="327" t="s">
        <v>892</v>
      </c>
      <c r="S457" s="317" t="s">
        <v>1543</v>
      </c>
      <c r="T457" s="328">
        <v>1</v>
      </c>
      <c r="U457" s="329">
        <v>55</v>
      </c>
      <c r="V457" s="330">
        <v>26</v>
      </c>
      <c r="W457" s="331" t="s">
        <v>892</v>
      </c>
      <c r="X457" s="332" t="s">
        <v>892</v>
      </c>
      <c r="Y457" s="333">
        <v>0</v>
      </c>
      <c r="Z457" s="333" t="s">
        <v>892</v>
      </c>
      <c r="AA457" s="332" t="s">
        <v>892</v>
      </c>
      <c r="AB457" s="333">
        <v>0</v>
      </c>
      <c r="AC457" s="333"/>
      <c r="AD457" s="334" t="s">
        <v>892</v>
      </c>
      <c r="AE457" s="335" t="s">
        <v>892</v>
      </c>
      <c r="AF457" s="324">
        <v>16</v>
      </c>
      <c r="AG457" s="327">
        <v>44336</v>
      </c>
      <c r="AH457" s="327">
        <v>38656</v>
      </c>
      <c r="AI457" s="327">
        <v>44333</v>
      </c>
      <c r="AJ457" s="327" t="s">
        <v>892</v>
      </c>
      <c r="AK457" s="317"/>
    </row>
    <row r="458" spans="1:37" x14ac:dyDescent="0.3">
      <c r="A458" s="316">
        <v>88727</v>
      </c>
      <c r="B458" s="317" t="s">
        <v>1545</v>
      </c>
      <c r="C458" s="318" t="s">
        <v>264</v>
      </c>
      <c r="D458" s="319">
        <v>20.61</v>
      </c>
      <c r="E458" s="317"/>
      <c r="F458" s="317"/>
      <c r="G458" s="317" t="s">
        <v>892</v>
      </c>
      <c r="H458" s="320">
        <v>218</v>
      </c>
      <c r="I458" s="321">
        <v>103003</v>
      </c>
      <c r="J458" s="322">
        <v>20.61</v>
      </c>
      <c r="K458" s="320">
        <v>165</v>
      </c>
      <c r="L458" s="323">
        <v>14.137483787289234</v>
      </c>
      <c r="M458" s="324">
        <v>0</v>
      </c>
      <c r="N458" s="322">
        <v>0</v>
      </c>
      <c r="O458" s="325" t="s">
        <v>891</v>
      </c>
      <c r="P458" s="324">
        <v>0</v>
      </c>
      <c r="Q458" s="326">
        <v>0</v>
      </c>
      <c r="R458" s="327" t="s">
        <v>892</v>
      </c>
      <c r="S458" s="317" t="s">
        <v>1543</v>
      </c>
      <c r="T458" s="328">
        <v>1</v>
      </c>
      <c r="U458" s="329">
        <v>55</v>
      </c>
      <c r="V458" s="330">
        <v>26</v>
      </c>
      <c r="W458" s="331" t="s">
        <v>892</v>
      </c>
      <c r="X458" s="332" t="s">
        <v>892</v>
      </c>
      <c r="Y458" s="333">
        <v>0</v>
      </c>
      <c r="Z458" s="333" t="s">
        <v>892</v>
      </c>
      <c r="AA458" s="332" t="s">
        <v>892</v>
      </c>
      <c r="AB458" s="333">
        <v>0</v>
      </c>
      <c r="AC458" s="333"/>
      <c r="AD458" s="334" t="s">
        <v>892</v>
      </c>
      <c r="AE458" s="335" t="s">
        <v>892</v>
      </c>
      <c r="AF458" s="324">
        <v>62</v>
      </c>
      <c r="AG458" s="327">
        <v>44545</v>
      </c>
      <c r="AH458" s="327">
        <v>38656</v>
      </c>
      <c r="AI458" s="327">
        <v>44516</v>
      </c>
      <c r="AJ458" s="327" t="s">
        <v>892</v>
      </c>
      <c r="AK458" s="317"/>
    </row>
    <row r="459" spans="1:37" x14ac:dyDescent="0.3">
      <c r="A459" s="316">
        <v>88728</v>
      </c>
      <c r="B459" s="317" t="s">
        <v>1546</v>
      </c>
      <c r="C459" s="318" t="s">
        <v>264</v>
      </c>
      <c r="D459" s="319">
        <v>28</v>
      </c>
      <c r="E459" s="317"/>
      <c r="F459" s="317"/>
      <c r="G459" s="317" t="s">
        <v>892</v>
      </c>
      <c r="H459" s="320">
        <v>186</v>
      </c>
      <c r="I459" s="321">
        <v>103003</v>
      </c>
      <c r="J459" s="322">
        <v>28</v>
      </c>
      <c r="K459" s="320">
        <v>87</v>
      </c>
      <c r="L459" s="323">
        <v>23.019801980198018</v>
      </c>
      <c r="M459" s="324">
        <v>0</v>
      </c>
      <c r="N459" s="322">
        <v>0</v>
      </c>
      <c r="O459" s="325" t="s">
        <v>891</v>
      </c>
      <c r="P459" s="324">
        <v>0</v>
      </c>
      <c r="Q459" s="326">
        <v>0</v>
      </c>
      <c r="R459" s="327" t="s">
        <v>892</v>
      </c>
      <c r="S459" s="317" t="s">
        <v>1543</v>
      </c>
      <c r="T459" s="328">
        <v>1</v>
      </c>
      <c r="U459" s="329">
        <v>55</v>
      </c>
      <c r="V459" s="330">
        <v>26</v>
      </c>
      <c r="W459" s="331" t="s">
        <v>892</v>
      </c>
      <c r="X459" s="332" t="s">
        <v>892</v>
      </c>
      <c r="Y459" s="333">
        <v>0</v>
      </c>
      <c r="Z459" s="333" t="s">
        <v>892</v>
      </c>
      <c r="AA459" s="332" t="s">
        <v>892</v>
      </c>
      <c r="AB459" s="333">
        <v>0</v>
      </c>
      <c r="AC459" s="333"/>
      <c r="AD459" s="334" t="s">
        <v>892</v>
      </c>
      <c r="AE459" s="335" t="s">
        <v>892</v>
      </c>
      <c r="AF459" s="324">
        <v>32</v>
      </c>
      <c r="AG459" s="327">
        <v>44336</v>
      </c>
      <c r="AH459" s="327">
        <v>38656</v>
      </c>
      <c r="AI459" s="327">
        <v>45075</v>
      </c>
      <c r="AJ459" s="327" t="s">
        <v>892</v>
      </c>
      <c r="AK459" s="317"/>
    </row>
    <row r="460" spans="1:37" x14ac:dyDescent="0.3">
      <c r="A460" s="316">
        <v>88729</v>
      </c>
      <c r="B460" s="317" t="s">
        <v>1547</v>
      </c>
      <c r="C460" s="318" t="s">
        <v>264</v>
      </c>
      <c r="D460" s="319">
        <v>27.87</v>
      </c>
      <c r="E460" s="317"/>
      <c r="F460" s="317"/>
      <c r="G460" s="317" t="s">
        <v>892</v>
      </c>
      <c r="H460" s="320">
        <v>17</v>
      </c>
      <c r="I460" s="321">
        <v>103003</v>
      </c>
      <c r="J460" s="322">
        <v>27.87</v>
      </c>
      <c r="K460" s="320">
        <v>47</v>
      </c>
      <c r="L460" s="323">
        <v>4.166666666666667</v>
      </c>
      <c r="M460" s="324">
        <v>16.96</v>
      </c>
      <c r="N460" s="322">
        <v>472.67520000000002</v>
      </c>
      <c r="O460" s="325" t="s">
        <v>891</v>
      </c>
      <c r="P460" s="324">
        <v>0</v>
      </c>
      <c r="Q460" s="326">
        <v>0</v>
      </c>
      <c r="R460" s="327" t="s">
        <v>892</v>
      </c>
      <c r="S460" s="317" t="s">
        <v>1543</v>
      </c>
      <c r="T460" s="328">
        <v>1</v>
      </c>
      <c r="U460" s="329">
        <v>55</v>
      </c>
      <c r="V460" s="330">
        <v>26</v>
      </c>
      <c r="W460" s="331">
        <v>2442</v>
      </c>
      <c r="X460" s="332">
        <v>2023</v>
      </c>
      <c r="Y460" s="333">
        <v>15</v>
      </c>
      <c r="Z460" s="333" t="s">
        <v>892</v>
      </c>
      <c r="AA460" s="332" t="s">
        <v>892</v>
      </c>
      <c r="AB460" s="333">
        <v>0</v>
      </c>
      <c r="AC460" s="333"/>
      <c r="AD460" s="334" t="s">
        <v>892</v>
      </c>
      <c r="AE460" s="335" t="s">
        <v>892</v>
      </c>
      <c r="AF460" s="324">
        <v>16</v>
      </c>
      <c r="AG460" s="327">
        <v>44175</v>
      </c>
      <c r="AH460" s="327">
        <v>38656</v>
      </c>
      <c r="AI460" s="327">
        <v>44865</v>
      </c>
      <c r="AJ460" s="327" t="s">
        <v>892</v>
      </c>
      <c r="AK460" s="317"/>
    </row>
    <row r="461" spans="1:37" x14ac:dyDescent="0.3">
      <c r="A461" s="316">
        <v>88730</v>
      </c>
      <c r="B461" s="317" t="s">
        <v>1548</v>
      </c>
      <c r="C461" s="318" t="s">
        <v>264</v>
      </c>
      <c r="D461" s="319">
        <v>22.5</v>
      </c>
      <c r="E461" s="317"/>
      <c r="F461" s="317"/>
      <c r="G461" s="317" t="s">
        <v>892</v>
      </c>
      <c r="H461" s="320">
        <v>18</v>
      </c>
      <c r="I461" s="321">
        <v>103003</v>
      </c>
      <c r="J461" s="322">
        <v>22.5</v>
      </c>
      <c r="K461" s="320">
        <v>30</v>
      </c>
      <c r="L461" s="323">
        <v>7.2</v>
      </c>
      <c r="M461" s="324">
        <v>2</v>
      </c>
      <c r="N461" s="322">
        <v>45</v>
      </c>
      <c r="O461" s="325" t="s">
        <v>891</v>
      </c>
      <c r="P461" s="324">
        <v>0</v>
      </c>
      <c r="Q461" s="326">
        <v>0</v>
      </c>
      <c r="R461" s="327" t="s">
        <v>892</v>
      </c>
      <c r="S461" s="317" t="s">
        <v>1543</v>
      </c>
      <c r="T461" s="328">
        <v>1</v>
      </c>
      <c r="U461" s="329">
        <v>55</v>
      </c>
      <c r="V461" s="330">
        <v>26</v>
      </c>
      <c r="W461" s="331">
        <v>2442</v>
      </c>
      <c r="X461" s="332">
        <v>2023</v>
      </c>
      <c r="Y461" s="333">
        <v>10</v>
      </c>
      <c r="Z461" s="333" t="s">
        <v>892</v>
      </c>
      <c r="AA461" s="332" t="s">
        <v>892</v>
      </c>
      <c r="AB461" s="333">
        <v>0</v>
      </c>
      <c r="AC461" s="333"/>
      <c r="AD461" s="334" t="s">
        <v>892</v>
      </c>
      <c r="AE461" s="335" t="s">
        <v>892</v>
      </c>
      <c r="AF461" s="324">
        <v>10</v>
      </c>
      <c r="AG461" s="327">
        <v>44874</v>
      </c>
      <c r="AH461" s="327">
        <v>38656</v>
      </c>
      <c r="AI461" s="327">
        <v>44845</v>
      </c>
      <c r="AJ461" s="327" t="s">
        <v>892</v>
      </c>
      <c r="AK461" s="317"/>
    </row>
    <row r="462" spans="1:37" x14ac:dyDescent="0.3">
      <c r="A462" s="316">
        <v>88731</v>
      </c>
      <c r="B462" s="317" t="s">
        <v>1549</v>
      </c>
      <c r="C462" s="318" t="s">
        <v>264</v>
      </c>
      <c r="D462" s="319">
        <v>15.28</v>
      </c>
      <c r="E462" s="317"/>
      <c r="F462" s="317"/>
      <c r="G462" s="317" t="s">
        <v>892</v>
      </c>
      <c r="H462" s="320">
        <v>40</v>
      </c>
      <c r="I462" s="321">
        <v>103003</v>
      </c>
      <c r="J462" s="322">
        <v>15.28</v>
      </c>
      <c r="K462" s="320">
        <v>1</v>
      </c>
      <c r="L462" s="323">
        <v>500</v>
      </c>
      <c r="M462" s="324">
        <v>0</v>
      </c>
      <c r="N462" s="322">
        <v>0</v>
      </c>
      <c r="O462" s="325" t="s">
        <v>891</v>
      </c>
      <c r="P462" s="324">
        <v>0</v>
      </c>
      <c r="Q462" s="326">
        <v>0</v>
      </c>
      <c r="R462" s="327" t="s">
        <v>892</v>
      </c>
      <c r="S462" s="317" t="s">
        <v>1543</v>
      </c>
      <c r="T462" s="328">
        <v>1</v>
      </c>
      <c r="U462" s="329">
        <v>55</v>
      </c>
      <c r="V462" s="330">
        <v>26</v>
      </c>
      <c r="W462" s="331" t="s">
        <v>892</v>
      </c>
      <c r="X462" s="332" t="s">
        <v>892</v>
      </c>
      <c r="Y462" s="333">
        <v>0</v>
      </c>
      <c r="Z462" s="333" t="s">
        <v>892</v>
      </c>
      <c r="AA462" s="332" t="s">
        <v>892</v>
      </c>
      <c r="AB462" s="333">
        <v>0</v>
      </c>
      <c r="AC462" s="333"/>
      <c r="AD462" s="334" t="s">
        <v>892</v>
      </c>
      <c r="AE462" s="335" t="s">
        <v>892</v>
      </c>
      <c r="AF462" s="324">
        <v>0</v>
      </c>
      <c r="AG462" s="327">
        <v>40200</v>
      </c>
      <c r="AH462" s="327">
        <v>38656</v>
      </c>
      <c r="AI462" s="327">
        <v>41040</v>
      </c>
      <c r="AJ462" s="327" t="s">
        <v>892</v>
      </c>
      <c r="AK462" s="317"/>
    </row>
    <row r="463" spans="1:37" x14ac:dyDescent="0.3">
      <c r="A463" s="316">
        <v>88732</v>
      </c>
      <c r="B463" s="317" t="s">
        <v>1550</v>
      </c>
      <c r="C463" s="318" t="s">
        <v>264</v>
      </c>
      <c r="D463" s="319">
        <v>19.5</v>
      </c>
      <c r="E463" s="317"/>
      <c r="F463" s="317"/>
      <c r="G463" s="317" t="s">
        <v>892</v>
      </c>
      <c r="H463" s="320">
        <v>24</v>
      </c>
      <c r="I463" s="321">
        <v>103003</v>
      </c>
      <c r="J463" s="322">
        <v>19.5</v>
      </c>
      <c r="K463" s="320">
        <v>32</v>
      </c>
      <c r="L463" s="323">
        <v>8.9887640449438209</v>
      </c>
      <c r="M463" s="324">
        <v>0</v>
      </c>
      <c r="N463" s="322">
        <v>0</v>
      </c>
      <c r="O463" s="325" t="s">
        <v>891</v>
      </c>
      <c r="P463" s="324">
        <v>0</v>
      </c>
      <c r="Q463" s="326">
        <v>0</v>
      </c>
      <c r="R463" s="327" t="s">
        <v>892</v>
      </c>
      <c r="S463" s="317" t="s">
        <v>1543</v>
      </c>
      <c r="T463" s="328">
        <v>1</v>
      </c>
      <c r="U463" s="329">
        <v>55</v>
      </c>
      <c r="V463" s="330">
        <v>26</v>
      </c>
      <c r="W463" s="331">
        <v>2442</v>
      </c>
      <c r="X463" s="332">
        <v>2023</v>
      </c>
      <c r="Y463" s="333">
        <v>10</v>
      </c>
      <c r="Z463" s="333" t="s">
        <v>892</v>
      </c>
      <c r="AA463" s="332" t="s">
        <v>892</v>
      </c>
      <c r="AB463" s="333">
        <v>0</v>
      </c>
      <c r="AC463" s="333"/>
      <c r="AD463" s="334" t="s">
        <v>892</v>
      </c>
      <c r="AE463" s="335" t="s">
        <v>892</v>
      </c>
      <c r="AF463" s="324">
        <v>10</v>
      </c>
      <c r="AG463" s="327">
        <v>43903</v>
      </c>
      <c r="AH463" s="327">
        <v>38656</v>
      </c>
      <c r="AI463" s="327">
        <v>43892</v>
      </c>
      <c r="AJ463" s="327" t="s">
        <v>892</v>
      </c>
      <c r="AK463" s="317"/>
    </row>
    <row r="464" spans="1:37" x14ac:dyDescent="0.3">
      <c r="A464" s="316">
        <v>88733</v>
      </c>
      <c r="B464" s="317" t="s">
        <v>1551</v>
      </c>
      <c r="C464" s="318" t="s">
        <v>264</v>
      </c>
      <c r="D464" s="319">
        <v>28.2</v>
      </c>
      <c r="E464" s="317"/>
      <c r="F464" s="317"/>
      <c r="G464" s="317" t="s">
        <v>892</v>
      </c>
      <c r="H464" s="320">
        <v>0</v>
      </c>
      <c r="I464" s="321">
        <v>103003</v>
      </c>
      <c r="J464" s="322">
        <v>28.2</v>
      </c>
      <c r="K464" s="320">
        <v>56</v>
      </c>
      <c r="L464" s="323">
        <v>0</v>
      </c>
      <c r="M464" s="324">
        <v>36.04</v>
      </c>
      <c r="N464" s="322">
        <v>1016.328</v>
      </c>
      <c r="O464" s="325" t="s">
        <v>891</v>
      </c>
      <c r="P464" s="324">
        <v>0</v>
      </c>
      <c r="Q464" s="326">
        <v>0</v>
      </c>
      <c r="R464" s="327" t="s">
        <v>892</v>
      </c>
      <c r="S464" s="317" t="s">
        <v>1543</v>
      </c>
      <c r="T464" s="328">
        <v>1</v>
      </c>
      <c r="U464" s="329">
        <v>55</v>
      </c>
      <c r="V464" s="330">
        <v>26</v>
      </c>
      <c r="W464" s="331">
        <v>2956</v>
      </c>
      <c r="X464" s="332">
        <v>2023</v>
      </c>
      <c r="Y464" s="333">
        <v>20</v>
      </c>
      <c r="Z464" s="333" t="s">
        <v>892</v>
      </c>
      <c r="AA464" s="332" t="s">
        <v>892</v>
      </c>
      <c r="AB464" s="333">
        <v>0</v>
      </c>
      <c r="AC464" s="333"/>
      <c r="AD464" s="334" t="s">
        <v>892</v>
      </c>
      <c r="AE464" s="335" t="s">
        <v>892</v>
      </c>
      <c r="AF464" s="324">
        <v>18</v>
      </c>
      <c r="AG464" s="327">
        <v>44175</v>
      </c>
      <c r="AH464" s="327">
        <v>38656</v>
      </c>
      <c r="AI464" s="327">
        <v>44167</v>
      </c>
      <c r="AJ464" s="327" t="s">
        <v>892</v>
      </c>
      <c r="AK464" s="317"/>
    </row>
    <row r="465" spans="1:37" x14ac:dyDescent="0.3">
      <c r="A465" s="316">
        <v>88734</v>
      </c>
      <c r="B465" s="317" t="s">
        <v>1552</v>
      </c>
      <c r="C465" s="318" t="s">
        <v>264</v>
      </c>
      <c r="D465" s="319">
        <v>44</v>
      </c>
      <c r="E465" s="317"/>
      <c r="F465" s="317"/>
      <c r="G465" s="317" t="s">
        <v>892</v>
      </c>
      <c r="H465" s="320">
        <v>44</v>
      </c>
      <c r="I465" s="321">
        <v>103003</v>
      </c>
      <c r="J465" s="322">
        <v>44</v>
      </c>
      <c r="K465" s="320">
        <v>8</v>
      </c>
      <c r="L465" s="323">
        <v>65.671641791044777</v>
      </c>
      <c r="M465" s="324">
        <v>0</v>
      </c>
      <c r="N465" s="322">
        <v>0</v>
      </c>
      <c r="O465" s="325" t="s">
        <v>891</v>
      </c>
      <c r="P465" s="324">
        <v>0</v>
      </c>
      <c r="Q465" s="326">
        <v>0</v>
      </c>
      <c r="R465" s="327" t="s">
        <v>892</v>
      </c>
      <c r="S465" s="317" t="s">
        <v>1543</v>
      </c>
      <c r="T465" s="328">
        <v>1</v>
      </c>
      <c r="U465" s="329">
        <v>55</v>
      </c>
      <c r="V465" s="330">
        <v>26</v>
      </c>
      <c r="W465" s="331" t="s">
        <v>892</v>
      </c>
      <c r="X465" s="332" t="s">
        <v>892</v>
      </c>
      <c r="Y465" s="333">
        <v>0</v>
      </c>
      <c r="Z465" s="333" t="s">
        <v>892</v>
      </c>
      <c r="AA465" s="332" t="s">
        <v>892</v>
      </c>
      <c r="AB465" s="333">
        <v>0</v>
      </c>
      <c r="AC465" s="333"/>
      <c r="AD465" s="334" t="s">
        <v>892</v>
      </c>
      <c r="AE465" s="335" t="s">
        <v>892</v>
      </c>
      <c r="AF465" s="324">
        <v>2</v>
      </c>
      <c r="AG465" s="327">
        <v>43903</v>
      </c>
      <c r="AH465" s="327">
        <v>38656</v>
      </c>
      <c r="AI465" s="327">
        <v>44687</v>
      </c>
      <c r="AJ465" s="327" t="s">
        <v>892</v>
      </c>
      <c r="AK465" s="317"/>
    </row>
    <row r="466" spans="1:37" x14ac:dyDescent="0.3">
      <c r="A466" s="316">
        <v>88735</v>
      </c>
      <c r="B466" s="317" t="s">
        <v>1553</v>
      </c>
      <c r="C466" s="318" t="s">
        <v>264</v>
      </c>
      <c r="D466" s="319">
        <v>34.299999999999997</v>
      </c>
      <c r="E466" s="317"/>
      <c r="F466" s="317"/>
      <c r="G466" s="317" t="s">
        <v>892</v>
      </c>
      <c r="H466" s="320">
        <v>91</v>
      </c>
      <c r="I466" s="321">
        <v>103003</v>
      </c>
      <c r="J466" s="322">
        <v>34.299999999999997</v>
      </c>
      <c r="K466" s="320">
        <v>22</v>
      </c>
      <c r="L466" s="323">
        <v>47.395833333333329</v>
      </c>
      <c r="M466" s="324">
        <v>0</v>
      </c>
      <c r="N466" s="322">
        <v>0</v>
      </c>
      <c r="O466" s="325" t="s">
        <v>891</v>
      </c>
      <c r="P466" s="324">
        <v>0</v>
      </c>
      <c r="Q466" s="326">
        <v>0</v>
      </c>
      <c r="R466" s="327" t="s">
        <v>892</v>
      </c>
      <c r="S466" s="317" t="s">
        <v>1543</v>
      </c>
      <c r="T466" s="328">
        <v>1</v>
      </c>
      <c r="U466" s="329">
        <v>55</v>
      </c>
      <c r="V466" s="330">
        <v>26</v>
      </c>
      <c r="W466" s="331" t="s">
        <v>892</v>
      </c>
      <c r="X466" s="332" t="s">
        <v>892</v>
      </c>
      <c r="Y466" s="333">
        <v>0</v>
      </c>
      <c r="Z466" s="333" t="s">
        <v>892</v>
      </c>
      <c r="AA466" s="332" t="s">
        <v>892</v>
      </c>
      <c r="AB466" s="333">
        <v>0</v>
      </c>
      <c r="AC466" s="333"/>
      <c r="AD466" s="334" t="s">
        <v>892</v>
      </c>
      <c r="AE466" s="335" t="s">
        <v>892</v>
      </c>
      <c r="AF466" s="324">
        <v>8</v>
      </c>
      <c r="AG466" s="327">
        <v>44628</v>
      </c>
      <c r="AH466" s="327">
        <v>38656</v>
      </c>
      <c r="AI466" s="327">
        <v>44616</v>
      </c>
      <c r="AJ466" s="327" t="s">
        <v>892</v>
      </c>
      <c r="AK466" s="317"/>
    </row>
    <row r="467" spans="1:37" x14ac:dyDescent="0.3">
      <c r="A467" s="316">
        <v>88740</v>
      </c>
      <c r="B467" s="317" t="s">
        <v>1554</v>
      </c>
      <c r="C467" s="318" t="s">
        <v>264</v>
      </c>
      <c r="D467" s="319">
        <v>20.079999999999998</v>
      </c>
      <c r="E467" s="317"/>
      <c r="F467" s="317"/>
      <c r="G467" s="317" t="s">
        <v>892</v>
      </c>
      <c r="H467" s="320">
        <v>74</v>
      </c>
      <c r="I467" s="321">
        <v>103003</v>
      </c>
      <c r="J467" s="322">
        <v>20.079999999999998</v>
      </c>
      <c r="K467" s="320">
        <v>84</v>
      </c>
      <c r="L467" s="323">
        <v>10.571428571428571</v>
      </c>
      <c r="M467" s="324">
        <v>10</v>
      </c>
      <c r="N467" s="322">
        <v>200.8</v>
      </c>
      <c r="O467" s="325" t="s">
        <v>891</v>
      </c>
      <c r="P467" s="324">
        <v>0</v>
      </c>
      <c r="Q467" s="326">
        <v>0</v>
      </c>
      <c r="R467" s="327" t="s">
        <v>892</v>
      </c>
      <c r="S467" s="317" t="s">
        <v>1543</v>
      </c>
      <c r="T467" s="328">
        <v>1</v>
      </c>
      <c r="U467" s="329">
        <v>55</v>
      </c>
      <c r="V467" s="330">
        <v>26</v>
      </c>
      <c r="W467" s="331" t="s">
        <v>892</v>
      </c>
      <c r="X467" s="332" t="s">
        <v>892</v>
      </c>
      <c r="Y467" s="333">
        <v>0</v>
      </c>
      <c r="Z467" s="333" t="s">
        <v>892</v>
      </c>
      <c r="AA467" s="332" t="s">
        <v>892</v>
      </c>
      <c r="AB467" s="333">
        <v>0</v>
      </c>
      <c r="AC467" s="333"/>
      <c r="AD467" s="334" t="s">
        <v>892</v>
      </c>
      <c r="AE467" s="335" t="s">
        <v>892</v>
      </c>
      <c r="AF467" s="324">
        <v>28</v>
      </c>
      <c r="AG467" s="327">
        <v>41173</v>
      </c>
      <c r="AH467" s="327">
        <v>38656</v>
      </c>
      <c r="AI467" s="327">
        <v>44291</v>
      </c>
      <c r="AJ467" s="327" t="s">
        <v>892</v>
      </c>
      <c r="AK467" s="317"/>
    </row>
    <row r="468" spans="1:37" x14ac:dyDescent="0.3">
      <c r="A468" s="316">
        <v>88744</v>
      </c>
      <c r="B468" s="317" t="s">
        <v>1555</v>
      </c>
      <c r="C468" s="318" t="s">
        <v>264</v>
      </c>
      <c r="D468" s="319">
        <v>44</v>
      </c>
      <c r="E468" s="317"/>
      <c r="F468" s="317"/>
      <c r="G468" s="317" t="s">
        <v>892</v>
      </c>
      <c r="H468" s="320">
        <v>30</v>
      </c>
      <c r="I468" s="321">
        <v>103003</v>
      </c>
      <c r="J468" s="322">
        <v>44</v>
      </c>
      <c r="K468" s="320">
        <v>17</v>
      </c>
      <c r="L468" s="323">
        <v>18.987341772151897</v>
      </c>
      <c r="M468" s="324">
        <v>0</v>
      </c>
      <c r="N468" s="322">
        <v>0</v>
      </c>
      <c r="O468" s="325" t="s">
        <v>891</v>
      </c>
      <c r="P468" s="324">
        <v>0</v>
      </c>
      <c r="Q468" s="326">
        <v>0</v>
      </c>
      <c r="R468" s="327" t="s">
        <v>892</v>
      </c>
      <c r="S468" s="317" t="s">
        <v>1543</v>
      </c>
      <c r="T468" s="328">
        <v>1</v>
      </c>
      <c r="U468" s="329">
        <v>55</v>
      </c>
      <c r="V468" s="330">
        <v>26</v>
      </c>
      <c r="W468" s="331" t="s">
        <v>892</v>
      </c>
      <c r="X468" s="332" t="s">
        <v>892</v>
      </c>
      <c r="Y468" s="333">
        <v>0</v>
      </c>
      <c r="Z468" s="333" t="s">
        <v>892</v>
      </c>
      <c r="AA468" s="332" t="s">
        <v>892</v>
      </c>
      <c r="AB468" s="333">
        <v>0</v>
      </c>
      <c r="AC468" s="333"/>
      <c r="AD468" s="334" t="s">
        <v>892</v>
      </c>
      <c r="AE468" s="335" t="s">
        <v>892</v>
      </c>
      <c r="AF468" s="324">
        <v>6</v>
      </c>
      <c r="AG468" s="327">
        <v>44509</v>
      </c>
      <c r="AH468" s="327">
        <v>38656</v>
      </c>
      <c r="AI468" s="327">
        <v>44687</v>
      </c>
      <c r="AJ468" s="327" t="s">
        <v>892</v>
      </c>
      <c r="AK468" s="317"/>
    </row>
    <row r="469" spans="1:37" x14ac:dyDescent="0.3">
      <c r="A469" s="316">
        <v>88745</v>
      </c>
      <c r="B469" s="317" t="s">
        <v>1556</v>
      </c>
      <c r="C469" s="318" t="s">
        <v>264</v>
      </c>
      <c r="D469" s="319">
        <v>80</v>
      </c>
      <c r="E469" s="317"/>
      <c r="F469" s="317"/>
      <c r="G469" s="317" t="s">
        <v>892</v>
      </c>
      <c r="H469" s="320">
        <v>17</v>
      </c>
      <c r="I469" s="321">
        <v>103003</v>
      </c>
      <c r="J469" s="322">
        <v>80</v>
      </c>
      <c r="K469" s="320">
        <v>12</v>
      </c>
      <c r="L469" s="323">
        <v>17</v>
      </c>
      <c r="M469" s="324">
        <v>0</v>
      </c>
      <c r="N469" s="322">
        <v>0</v>
      </c>
      <c r="O469" s="325" t="s">
        <v>891</v>
      </c>
      <c r="P469" s="324">
        <v>0</v>
      </c>
      <c r="Q469" s="326">
        <v>0</v>
      </c>
      <c r="R469" s="327" t="s">
        <v>892</v>
      </c>
      <c r="S469" s="317" t="s">
        <v>1543</v>
      </c>
      <c r="T469" s="328">
        <v>1</v>
      </c>
      <c r="U469" s="329">
        <v>55</v>
      </c>
      <c r="V469" s="330">
        <v>26</v>
      </c>
      <c r="W469" s="331">
        <v>2678</v>
      </c>
      <c r="X469" s="332">
        <v>2023</v>
      </c>
      <c r="Y469" s="333">
        <v>70</v>
      </c>
      <c r="Z469" s="333" t="s">
        <v>892</v>
      </c>
      <c r="AA469" s="332" t="s">
        <v>892</v>
      </c>
      <c r="AB469" s="333">
        <v>0</v>
      </c>
      <c r="AC469" s="333"/>
      <c r="AD469" s="334" t="s">
        <v>892</v>
      </c>
      <c r="AE469" s="335" t="s">
        <v>892</v>
      </c>
      <c r="AF469" s="324">
        <v>4</v>
      </c>
      <c r="AG469" s="327">
        <v>44855</v>
      </c>
      <c r="AH469" s="327">
        <v>38656</v>
      </c>
      <c r="AI469" s="327">
        <v>44845</v>
      </c>
      <c r="AJ469" s="327" t="s">
        <v>892</v>
      </c>
      <c r="AK469" s="317"/>
    </row>
    <row r="470" spans="1:37" x14ac:dyDescent="0.3">
      <c r="A470" s="316">
        <v>88746</v>
      </c>
      <c r="B470" s="317" t="s">
        <v>1557</v>
      </c>
      <c r="C470" s="318" t="s">
        <v>264</v>
      </c>
      <c r="D470" s="319">
        <v>158.69999999999999</v>
      </c>
      <c r="E470" s="317"/>
      <c r="F470" s="317"/>
      <c r="G470" s="317" t="s">
        <v>892</v>
      </c>
      <c r="H470" s="320">
        <v>42</v>
      </c>
      <c r="I470" s="321">
        <v>103003</v>
      </c>
      <c r="J470" s="322">
        <v>158.69999999999999</v>
      </c>
      <c r="K470" s="320">
        <v>9</v>
      </c>
      <c r="L470" s="323">
        <v>56</v>
      </c>
      <c r="M470" s="324">
        <v>0</v>
      </c>
      <c r="N470" s="322">
        <v>0</v>
      </c>
      <c r="O470" s="325" t="s">
        <v>891</v>
      </c>
      <c r="P470" s="324">
        <v>0</v>
      </c>
      <c r="Q470" s="326">
        <v>0</v>
      </c>
      <c r="R470" s="327" t="s">
        <v>892</v>
      </c>
      <c r="S470" s="317" t="s">
        <v>1543</v>
      </c>
      <c r="T470" s="328">
        <v>1</v>
      </c>
      <c r="U470" s="329">
        <v>55</v>
      </c>
      <c r="V470" s="330">
        <v>26</v>
      </c>
      <c r="W470" s="331" t="s">
        <v>892</v>
      </c>
      <c r="X470" s="332" t="s">
        <v>892</v>
      </c>
      <c r="Y470" s="333">
        <v>0</v>
      </c>
      <c r="Z470" s="333" t="s">
        <v>892</v>
      </c>
      <c r="AA470" s="332" t="s">
        <v>892</v>
      </c>
      <c r="AB470" s="333">
        <v>0</v>
      </c>
      <c r="AC470" s="333"/>
      <c r="AD470" s="334" t="s">
        <v>892</v>
      </c>
      <c r="AE470" s="335" t="s">
        <v>892</v>
      </c>
      <c r="AF470" s="324">
        <v>4</v>
      </c>
      <c r="AG470" s="327">
        <v>43818</v>
      </c>
      <c r="AH470" s="327">
        <v>38656</v>
      </c>
      <c r="AI470" s="327">
        <v>44923</v>
      </c>
      <c r="AJ470" s="327" t="s">
        <v>892</v>
      </c>
      <c r="AK470" s="317"/>
    </row>
    <row r="471" spans="1:37" x14ac:dyDescent="0.3">
      <c r="A471" s="316">
        <v>88747</v>
      </c>
      <c r="B471" s="317" t="s">
        <v>1558</v>
      </c>
      <c r="C471" s="318" t="s">
        <v>264</v>
      </c>
      <c r="D471" s="319">
        <v>205</v>
      </c>
      <c r="E471" s="317"/>
      <c r="F471" s="317"/>
      <c r="G471" s="317" t="s">
        <v>892</v>
      </c>
      <c r="H471" s="320">
        <v>5</v>
      </c>
      <c r="I471" s="321">
        <v>103003</v>
      </c>
      <c r="J471" s="322">
        <v>205</v>
      </c>
      <c r="K471" s="320">
        <v>5</v>
      </c>
      <c r="L471" s="323">
        <v>11.904761904761905</v>
      </c>
      <c r="M471" s="324">
        <v>0.04</v>
      </c>
      <c r="N471" s="322">
        <v>8.1999999999999993</v>
      </c>
      <c r="O471" s="325" t="s">
        <v>891</v>
      </c>
      <c r="P471" s="324">
        <v>0</v>
      </c>
      <c r="Q471" s="326">
        <v>0</v>
      </c>
      <c r="R471" s="327" t="s">
        <v>892</v>
      </c>
      <c r="S471" s="317" t="s">
        <v>1543</v>
      </c>
      <c r="T471" s="328">
        <v>1</v>
      </c>
      <c r="U471" s="329">
        <v>55</v>
      </c>
      <c r="V471" s="330">
        <v>26</v>
      </c>
      <c r="W471" s="331" t="s">
        <v>892</v>
      </c>
      <c r="X471" s="332" t="s">
        <v>892</v>
      </c>
      <c r="Y471" s="333">
        <v>0</v>
      </c>
      <c r="Z471" s="333" t="s">
        <v>892</v>
      </c>
      <c r="AA471" s="332" t="s">
        <v>892</v>
      </c>
      <c r="AB471" s="333">
        <v>0</v>
      </c>
      <c r="AC471" s="333"/>
      <c r="AD471" s="334" t="s">
        <v>892</v>
      </c>
      <c r="AE471" s="335" t="s">
        <v>892</v>
      </c>
      <c r="AF471" s="324">
        <v>2</v>
      </c>
      <c r="AG471" s="327">
        <v>44649</v>
      </c>
      <c r="AH471" s="327">
        <v>38656</v>
      </c>
      <c r="AI471" s="327">
        <v>44687</v>
      </c>
      <c r="AJ471" s="327" t="s">
        <v>892</v>
      </c>
      <c r="AK471" s="317"/>
    </row>
    <row r="472" spans="1:37" x14ac:dyDescent="0.3">
      <c r="A472" s="316">
        <v>88838</v>
      </c>
      <c r="B472" s="317" t="s">
        <v>1559</v>
      </c>
      <c r="C472" s="318" t="s">
        <v>381</v>
      </c>
      <c r="D472" s="319">
        <v>0.7</v>
      </c>
      <c r="E472" s="317"/>
      <c r="F472" s="317"/>
      <c r="G472" s="317" t="s">
        <v>892</v>
      </c>
      <c r="H472" s="320">
        <v>2384</v>
      </c>
      <c r="I472" s="321">
        <v>103003</v>
      </c>
      <c r="J472" s="322">
        <v>0.7</v>
      </c>
      <c r="K472" s="320">
        <v>2044</v>
      </c>
      <c r="L472" s="323">
        <v>8.4338628082216012</v>
      </c>
      <c r="M472" s="324">
        <v>1008.04</v>
      </c>
      <c r="N472" s="322">
        <v>705.62800000000004</v>
      </c>
      <c r="O472" s="325" t="s">
        <v>891</v>
      </c>
      <c r="P472" s="324">
        <v>0</v>
      </c>
      <c r="Q472" s="326">
        <v>0</v>
      </c>
      <c r="R472" s="327" t="s">
        <v>892</v>
      </c>
      <c r="S472" s="317" t="s">
        <v>1038</v>
      </c>
      <c r="T472" s="328">
        <v>1</v>
      </c>
      <c r="U472" s="329">
        <v>83</v>
      </c>
      <c r="V472" s="330">
        <v>2</v>
      </c>
      <c r="W472" s="331" t="s">
        <v>892</v>
      </c>
      <c r="X472" s="332" t="s">
        <v>892</v>
      </c>
      <c r="Y472" s="333">
        <v>0</v>
      </c>
      <c r="Z472" s="333" t="s">
        <v>892</v>
      </c>
      <c r="AA472" s="332" t="s">
        <v>892</v>
      </c>
      <c r="AB472" s="333">
        <v>0</v>
      </c>
      <c r="AC472" s="333"/>
      <c r="AD472" s="334" t="s">
        <v>892</v>
      </c>
      <c r="AE472" s="335" t="s">
        <v>892</v>
      </c>
      <c r="AF472" s="324">
        <v>1130</v>
      </c>
      <c r="AG472" s="327">
        <v>45203</v>
      </c>
      <c r="AH472" s="327">
        <v>38663</v>
      </c>
      <c r="AI472" s="327">
        <v>45189</v>
      </c>
      <c r="AJ472" s="327" t="s">
        <v>892</v>
      </c>
      <c r="AK472" s="317"/>
    </row>
    <row r="473" spans="1:37" x14ac:dyDescent="0.3">
      <c r="A473" s="316">
        <v>88839</v>
      </c>
      <c r="B473" s="317" t="s">
        <v>1560</v>
      </c>
      <c r="C473" s="318" t="s">
        <v>288</v>
      </c>
      <c r="D473" s="319">
        <v>62.2</v>
      </c>
      <c r="E473" s="317"/>
      <c r="F473" s="317"/>
      <c r="G473" s="317" t="s">
        <v>892</v>
      </c>
      <c r="H473" s="320">
        <v>51</v>
      </c>
      <c r="I473" s="321">
        <v>103003</v>
      </c>
      <c r="J473" s="322">
        <v>62.2</v>
      </c>
      <c r="K473" s="320">
        <v>37</v>
      </c>
      <c r="L473" s="323">
        <v>14.912280701754385</v>
      </c>
      <c r="M473" s="324">
        <v>0</v>
      </c>
      <c r="N473" s="322">
        <v>0</v>
      </c>
      <c r="O473" s="325" t="s">
        <v>891</v>
      </c>
      <c r="P473" s="324">
        <v>0</v>
      </c>
      <c r="Q473" s="326">
        <v>0</v>
      </c>
      <c r="R473" s="327" t="s">
        <v>892</v>
      </c>
      <c r="S473" s="317" t="s">
        <v>1561</v>
      </c>
      <c r="T473" s="328">
        <v>1</v>
      </c>
      <c r="U473" s="329">
        <v>76</v>
      </c>
      <c r="V473" s="330">
        <v>13</v>
      </c>
      <c r="W473" s="331" t="s">
        <v>892</v>
      </c>
      <c r="X473" s="332" t="s">
        <v>892</v>
      </c>
      <c r="Y473" s="333">
        <v>0</v>
      </c>
      <c r="Z473" s="333" t="s">
        <v>892</v>
      </c>
      <c r="AA473" s="332" t="s">
        <v>892</v>
      </c>
      <c r="AB473" s="333">
        <v>0</v>
      </c>
      <c r="AC473" s="333"/>
      <c r="AD473" s="334" t="s">
        <v>892</v>
      </c>
      <c r="AE473" s="335" t="s">
        <v>892</v>
      </c>
      <c r="AF473" s="324">
        <v>14</v>
      </c>
      <c r="AG473" s="327">
        <v>45190</v>
      </c>
      <c r="AH473" s="327">
        <v>38663</v>
      </c>
      <c r="AI473" s="327">
        <v>45181</v>
      </c>
      <c r="AJ473" s="327" t="s">
        <v>892</v>
      </c>
      <c r="AK473" s="317"/>
    </row>
    <row r="474" spans="1:37" x14ac:dyDescent="0.3">
      <c r="A474" s="316">
        <v>88849</v>
      </c>
      <c r="B474" s="317" t="s">
        <v>1562</v>
      </c>
      <c r="C474" s="318" t="s">
        <v>321</v>
      </c>
      <c r="D474" s="319">
        <v>15.4</v>
      </c>
      <c r="E474" s="317"/>
      <c r="F474" s="317"/>
      <c r="G474" s="317" t="s">
        <v>892</v>
      </c>
      <c r="H474" s="320">
        <v>563</v>
      </c>
      <c r="I474" s="321">
        <v>103003</v>
      </c>
      <c r="J474" s="322">
        <v>15.4</v>
      </c>
      <c r="K474" s="320">
        <v>447</v>
      </c>
      <c r="L474" s="323">
        <v>15.045430251202566</v>
      </c>
      <c r="M474" s="324">
        <v>0</v>
      </c>
      <c r="N474" s="322">
        <v>0</v>
      </c>
      <c r="O474" s="325" t="s">
        <v>891</v>
      </c>
      <c r="P474" s="324">
        <v>0</v>
      </c>
      <c r="Q474" s="326">
        <v>0</v>
      </c>
      <c r="R474" s="327" t="s">
        <v>892</v>
      </c>
      <c r="S474" s="317" t="s">
        <v>1221</v>
      </c>
      <c r="T474" s="328">
        <v>1</v>
      </c>
      <c r="U474" s="329">
        <v>67</v>
      </c>
      <c r="V474" s="330">
        <v>5</v>
      </c>
      <c r="W474" s="331">
        <v>2488</v>
      </c>
      <c r="X474" s="332">
        <v>2023</v>
      </c>
      <c r="Y474" s="333">
        <v>1000</v>
      </c>
      <c r="Z474" s="333" t="s">
        <v>892</v>
      </c>
      <c r="AA474" s="332" t="s">
        <v>892</v>
      </c>
      <c r="AB474" s="333">
        <v>0</v>
      </c>
      <c r="AC474" s="333"/>
      <c r="AD474" s="334" t="s">
        <v>892</v>
      </c>
      <c r="AE474" s="335" t="s">
        <v>892</v>
      </c>
      <c r="AF474" s="324">
        <v>150</v>
      </c>
      <c r="AG474" s="327">
        <v>44154</v>
      </c>
      <c r="AH474" s="327">
        <v>38664</v>
      </c>
      <c r="AI474" s="327">
        <v>44125</v>
      </c>
      <c r="AJ474" s="327" t="s">
        <v>892</v>
      </c>
      <c r="AK474" s="317"/>
    </row>
    <row r="475" spans="1:37" x14ac:dyDescent="0.3">
      <c r="A475" s="316">
        <v>88856</v>
      </c>
      <c r="B475" s="317" t="s">
        <v>1563</v>
      </c>
      <c r="C475" s="318" t="s">
        <v>346</v>
      </c>
      <c r="D475" s="319">
        <v>104.74</v>
      </c>
      <c r="E475" s="317"/>
      <c r="F475" s="317"/>
      <c r="G475" s="317" t="s">
        <v>892</v>
      </c>
      <c r="H475" s="320">
        <v>450</v>
      </c>
      <c r="I475" s="321">
        <v>103003</v>
      </c>
      <c r="J475" s="322">
        <v>104.74</v>
      </c>
      <c r="K475" s="320">
        <v>225</v>
      </c>
      <c r="L475" s="323">
        <v>23.474178403755868</v>
      </c>
      <c r="M475" s="324">
        <v>0</v>
      </c>
      <c r="N475" s="322">
        <v>0</v>
      </c>
      <c r="O475" s="325" t="s">
        <v>891</v>
      </c>
      <c r="P475" s="324">
        <v>0</v>
      </c>
      <c r="Q475" s="326">
        <v>0</v>
      </c>
      <c r="R475" s="327" t="s">
        <v>892</v>
      </c>
      <c r="S475" s="317" t="s">
        <v>1378</v>
      </c>
      <c r="T475" s="328">
        <v>1</v>
      </c>
      <c r="U475" s="329">
        <v>69</v>
      </c>
      <c r="V475" s="330">
        <v>2</v>
      </c>
      <c r="W475" s="331" t="s">
        <v>892</v>
      </c>
      <c r="X475" s="332" t="s">
        <v>892</v>
      </c>
      <c r="Y475" s="333">
        <v>0</v>
      </c>
      <c r="Z475" s="333" t="s">
        <v>892</v>
      </c>
      <c r="AA475" s="332" t="s">
        <v>892</v>
      </c>
      <c r="AB475" s="333">
        <v>0</v>
      </c>
      <c r="AC475" s="333"/>
      <c r="AD475" s="334" t="s">
        <v>892</v>
      </c>
      <c r="AE475" s="335" t="s">
        <v>892</v>
      </c>
      <c r="AF475" s="324">
        <v>76</v>
      </c>
      <c r="AG475" s="327">
        <v>44592</v>
      </c>
      <c r="AH475" s="327">
        <v>38664</v>
      </c>
      <c r="AI475" s="327">
        <v>44578</v>
      </c>
      <c r="AJ475" s="327" t="s">
        <v>892</v>
      </c>
      <c r="AK475" s="317"/>
    </row>
    <row r="476" spans="1:37" x14ac:dyDescent="0.3">
      <c r="A476" s="316">
        <v>88876</v>
      </c>
      <c r="B476" s="317" t="s">
        <v>1564</v>
      </c>
      <c r="C476" s="318" t="s">
        <v>264</v>
      </c>
      <c r="D476" s="319">
        <v>12.35</v>
      </c>
      <c r="E476" s="317"/>
      <c r="F476" s="317"/>
      <c r="G476" s="317" t="s">
        <v>892</v>
      </c>
      <c r="H476" s="320">
        <v>692</v>
      </c>
      <c r="I476" s="321">
        <v>103003</v>
      </c>
      <c r="J476" s="322">
        <v>12.35</v>
      </c>
      <c r="K476" s="320">
        <v>200</v>
      </c>
      <c r="L476" s="323">
        <v>41.51169766046791</v>
      </c>
      <c r="M476" s="324">
        <v>0</v>
      </c>
      <c r="N476" s="322">
        <v>0</v>
      </c>
      <c r="O476" s="325" t="s">
        <v>891</v>
      </c>
      <c r="P476" s="324">
        <v>0</v>
      </c>
      <c r="Q476" s="326">
        <v>0</v>
      </c>
      <c r="R476" s="327" t="s">
        <v>892</v>
      </c>
      <c r="S476" s="317" t="s">
        <v>1253</v>
      </c>
      <c r="T476" s="328">
        <v>1</v>
      </c>
      <c r="U476" s="329">
        <v>51</v>
      </c>
      <c r="V476" s="330">
        <v>26</v>
      </c>
      <c r="W476" s="331" t="s">
        <v>892</v>
      </c>
      <c r="X476" s="332" t="s">
        <v>892</v>
      </c>
      <c r="Y476" s="333">
        <v>0</v>
      </c>
      <c r="Z476" s="333" t="s">
        <v>892</v>
      </c>
      <c r="AA476" s="332" t="s">
        <v>892</v>
      </c>
      <c r="AB476" s="333">
        <v>0</v>
      </c>
      <c r="AC476" s="333"/>
      <c r="AD476" s="334" t="s">
        <v>892</v>
      </c>
      <c r="AE476" s="335" t="s">
        <v>892</v>
      </c>
      <c r="AF476" s="324">
        <v>66</v>
      </c>
      <c r="AG476" s="327">
        <v>44553</v>
      </c>
      <c r="AH476" s="327">
        <v>38664</v>
      </c>
      <c r="AI476" s="327">
        <v>44929</v>
      </c>
      <c r="AJ476" s="327" t="s">
        <v>892</v>
      </c>
      <c r="AK476" s="317"/>
    </row>
    <row r="477" spans="1:37" x14ac:dyDescent="0.3">
      <c r="A477" s="316">
        <v>89194</v>
      </c>
      <c r="B477" s="317" t="s">
        <v>1565</v>
      </c>
      <c r="C477" s="318" t="s">
        <v>264</v>
      </c>
      <c r="D477" s="319">
        <v>69.900000000000006</v>
      </c>
      <c r="E477" s="317"/>
      <c r="F477" s="317"/>
      <c r="G477" s="317" t="s">
        <v>892</v>
      </c>
      <c r="H477" s="320">
        <v>0</v>
      </c>
      <c r="I477" s="321">
        <v>103003</v>
      </c>
      <c r="J477" s="322">
        <v>69.900000000000006</v>
      </c>
      <c r="K477" s="320">
        <v>711</v>
      </c>
      <c r="L477" s="323">
        <v>0</v>
      </c>
      <c r="M477" s="324">
        <v>391</v>
      </c>
      <c r="N477" s="322">
        <v>27330.9</v>
      </c>
      <c r="O477" s="325" t="s">
        <v>891</v>
      </c>
      <c r="P477" s="324">
        <v>0</v>
      </c>
      <c r="Q477" s="326">
        <v>0</v>
      </c>
      <c r="R477" s="327" t="s">
        <v>892</v>
      </c>
      <c r="S477" s="317" t="s">
        <v>1566</v>
      </c>
      <c r="T477" s="328">
        <v>1</v>
      </c>
      <c r="U477" s="329">
        <v>73</v>
      </c>
      <c r="V477" s="330">
        <v>4</v>
      </c>
      <c r="W477" s="331">
        <v>6284</v>
      </c>
      <c r="X477" s="332">
        <v>2023</v>
      </c>
      <c r="Y477" s="333">
        <v>500</v>
      </c>
      <c r="Z477" s="333" t="s">
        <v>892</v>
      </c>
      <c r="AA477" s="332" t="s">
        <v>892</v>
      </c>
      <c r="AB477" s="333">
        <v>0</v>
      </c>
      <c r="AC477" s="333"/>
      <c r="AD477" s="334" t="s">
        <v>892</v>
      </c>
      <c r="AE477" s="335" t="s">
        <v>892</v>
      </c>
      <c r="AF477" s="324">
        <v>298</v>
      </c>
      <c r="AG477" s="327">
        <v>44796</v>
      </c>
      <c r="AH477" s="327">
        <v>38688</v>
      </c>
      <c r="AI477" s="327">
        <v>45190</v>
      </c>
      <c r="AJ477" s="327" t="s">
        <v>892</v>
      </c>
      <c r="AK477" s="317"/>
    </row>
    <row r="478" spans="1:37" x14ac:dyDescent="0.3">
      <c r="A478" s="316">
        <v>89863</v>
      </c>
      <c r="B478" s="317" t="s">
        <v>1567</v>
      </c>
      <c r="C478" s="318" t="s">
        <v>270</v>
      </c>
      <c r="D478" s="319">
        <v>23.33</v>
      </c>
      <c r="E478" s="317"/>
      <c r="F478" s="317"/>
      <c r="G478" s="317" t="s">
        <v>892</v>
      </c>
      <c r="H478" s="320">
        <v>357</v>
      </c>
      <c r="I478" s="321">
        <v>103003</v>
      </c>
      <c r="J478" s="322">
        <v>23.33</v>
      </c>
      <c r="K478" s="320">
        <v>124</v>
      </c>
      <c r="L478" s="323">
        <v>29.334428923582582</v>
      </c>
      <c r="M478" s="324">
        <v>0</v>
      </c>
      <c r="N478" s="322">
        <v>0</v>
      </c>
      <c r="O478" s="325" t="s">
        <v>891</v>
      </c>
      <c r="P478" s="324">
        <v>0</v>
      </c>
      <c r="Q478" s="326">
        <v>0</v>
      </c>
      <c r="R478" s="327" t="s">
        <v>892</v>
      </c>
      <c r="S478" s="317" t="s">
        <v>1568</v>
      </c>
      <c r="T478" s="328">
        <v>1</v>
      </c>
      <c r="U478" s="329">
        <v>67</v>
      </c>
      <c r="V478" s="330">
        <v>3</v>
      </c>
      <c r="W478" s="331" t="s">
        <v>892</v>
      </c>
      <c r="X478" s="332" t="s">
        <v>892</v>
      </c>
      <c r="Y478" s="333">
        <v>0</v>
      </c>
      <c r="Z478" s="333" t="s">
        <v>892</v>
      </c>
      <c r="AA478" s="332" t="s">
        <v>892</v>
      </c>
      <c r="AB478" s="333">
        <v>0</v>
      </c>
      <c r="AC478" s="333"/>
      <c r="AD478" s="334" t="s">
        <v>892</v>
      </c>
      <c r="AE478" s="335" t="s">
        <v>892</v>
      </c>
      <c r="AF478" s="324">
        <v>48</v>
      </c>
      <c r="AG478" s="327">
        <v>43864</v>
      </c>
      <c r="AH478" s="327">
        <v>38743</v>
      </c>
      <c r="AI478" s="327">
        <v>45175</v>
      </c>
      <c r="AJ478" s="327" t="s">
        <v>892</v>
      </c>
      <c r="AK478" s="317"/>
    </row>
    <row r="479" spans="1:37" x14ac:dyDescent="0.3">
      <c r="A479" s="316">
        <v>89864</v>
      </c>
      <c r="B479" s="317" t="s">
        <v>1569</v>
      </c>
      <c r="C479" s="318" t="s">
        <v>270</v>
      </c>
      <c r="D479" s="319">
        <v>26.51</v>
      </c>
      <c r="E479" s="317"/>
      <c r="F479" s="317"/>
      <c r="G479" s="317" t="s">
        <v>892</v>
      </c>
      <c r="H479" s="320">
        <v>774</v>
      </c>
      <c r="I479" s="321">
        <v>103003</v>
      </c>
      <c r="J479" s="322">
        <v>26.51</v>
      </c>
      <c r="K479" s="320">
        <v>45</v>
      </c>
      <c r="L479" s="323">
        <v>206.4</v>
      </c>
      <c r="M479" s="324">
        <v>0</v>
      </c>
      <c r="N479" s="322">
        <v>0</v>
      </c>
      <c r="O479" s="325" t="s">
        <v>891</v>
      </c>
      <c r="P479" s="324">
        <v>0</v>
      </c>
      <c r="Q479" s="326">
        <v>0</v>
      </c>
      <c r="R479" s="327" t="s">
        <v>892</v>
      </c>
      <c r="S479" s="317" t="s">
        <v>1568</v>
      </c>
      <c r="T479" s="328">
        <v>1</v>
      </c>
      <c r="U479" s="329">
        <v>67</v>
      </c>
      <c r="V479" s="330">
        <v>3</v>
      </c>
      <c r="W479" s="331" t="s">
        <v>892</v>
      </c>
      <c r="X479" s="332" t="s">
        <v>892</v>
      </c>
      <c r="Y479" s="333">
        <v>0</v>
      </c>
      <c r="Z479" s="333" t="s">
        <v>892</v>
      </c>
      <c r="AA479" s="332" t="s">
        <v>892</v>
      </c>
      <c r="AB479" s="333">
        <v>0</v>
      </c>
      <c r="AC479" s="333"/>
      <c r="AD479" s="334" t="s">
        <v>892</v>
      </c>
      <c r="AE479" s="335" t="s">
        <v>892</v>
      </c>
      <c r="AF479" s="324">
        <v>16</v>
      </c>
      <c r="AG479" s="327">
        <v>43853</v>
      </c>
      <c r="AH479" s="327">
        <v>38743</v>
      </c>
      <c r="AI479" s="327">
        <v>45175</v>
      </c>
      <c r="AJ479" s="327" t="s">
        <v>892</v>
      </c>
      <c r="AK479" s="317"/>
    </row>
    <row r="480" spans="1:37" x14ac:dyDescent="0.3">
      <c r="A480" s="316">
        <v>89865</v>
      </c>
      <c r="B480" s="317" t="s">
        <v>1570</v>
      </c>
      <c r="C480" s="318" t="s">
        <v>270</v>
      </c>
      <c r="D480" s="319">
        <v>78.599999999999994</v>
      </c>
      <c r="E480" s="317"/>
      <c r="F480" s="317"/>
      <c r="G480" s="317" t="s">
        <v>892</v>
      </c>
      <c r="H480" s="320">
        <v>138</v>
      </c>
      <c r="I480" s="321">
        <v>103003</v>
      </c>
      <c r="J480" s="322">
        <v>78.599999999999994</v>
      </c>
      <c r="K480" s="320">
        <v>60</v>
      </c>
      <c r="L480" s="323">
        <v>27.6</v>
      </c>
      <c r="M480" s="324">
        <v>0</v>
      </c>
      <c r="N480" s="322">
        <v>0</v>
      </c>
      <c r="O480" s="325" t="s">
        <v>891</v>
      </c>
      <c r="P480" s="324">
        <v>0</v>
      </c>
      <c r="Q480" s="326">
        <v>0</v>
      </c>
      <c r="R480" s="327" t="s">
        <v>892</v>
      </c>
      <c r="S480" s="317" t="s">
        <v>1568</v>
      </c>
      <c r="T480" s="328">
        <v>1</v>
      </c>
      <c r="U480" s="329">
        <v>67</v>
      </c>
      <c r="V480" s="330">
        <v>3</v>
      </c>
      <c r="W480" s="331" t="s">
        <v>892</v>
      </c>
      <c r="X480" s="332" t="s">
        <v>892</v>
      </c>
      <c r="Y480" s="333">
        <v>0</v>
      </c>
      <c r="Z480" s="333" t="s">
        <v>892</v>
      </c>
      <c r="AA480" s="332" t="s">
        <v>892</v>
      </c>
      <c r="AB480" s="333">
        <v>0</v>
      </c>
      <c r="AC480" s="333"/>
      <c r="AD480" s="334" t="s">
        <v>892</v>
      </c>
      <c r="AE480" s="335" t="s">
        <v>892</v>
      </c>
      <c r="AF480" s="324">
        <v>20</v>
      </c>
      <c r="AG480" s="327">
        <v>43864</v>
      </c>
      <c r="AH480" s="327">
        <v>38743</v>
      </c>
      <c r="AI480" s="327">
        <v>44335</v>
      </c>
      <c r="AJ480" s="327" t="s">
        <v>892</v>
      </c>
      <c r="AK480" s="317"/>
    </row>
    <row r="481" spans="1:37" x14ac:dyDescent="0.3">
      <c r="A481" s="316">
        <v>91250</v>
      </c>
      <c r="B481" s="317" t="s">
        <v>1571</v>
      </c>
      <c r="C481" s="318" t="s">
        <v>273</v>
      </c>
      <c r="D481" s="319">
        <v>0.64</v>
      </c>
      <c r="E481" s="317"/>
      <c r="F481" s="317"/>
      <c r="G481" s="317" t="s">
        <v>892</v>
      </c>
      <c r="H481" s="320">
        <v>665</v>
      </c>
      <c r="I481" s="321">
        <v>103003</v>
      </c>
      <c r="J481" s="322">
        <v>0.64</v>
      </c>
      <c r="K481" s="320">
        <v>42</v>
      </c>
      <c r="L481" s="323">
        <v>190</v>
      </c>
      <c r="M481" s="324">
        <v>0</v>
      </c>
      <c r="N481" s="322">
        <v>0</v>
      </c>
      <c r="O481" s="325" t="s">
        <v>891</v>
      </c>
      <c r="P481" s="324">
        <v>0</v>
      </c>
      <c r="Q481" s="326">
        <v>0</v>
      </c>
      <c r="R481" s="327" t="s">
        <v>892</v>
      </c>
      <c r="S481" s="317" t="s">
        <v>1079</v>
      </c>
      <c r="T481" s="328">
        <v>1</v>
      </c>
      <c r="U481" s="329">
        <v>45</v>
      </c>
      <c r="V481" s="330">
        <v>17</v>
      </c>
      <c r="W481" s="331" t="s">
        <v>892</v>
      </c>
      <c r="X481" s="332" t="s">
        <v>892</v>
      </c>
      <c r="Y481" s="333">
        <v>0</v>
      </c>
      <c r="Z481" s="333" t="s">
        <v>892</v>
      </c>
      <c r="AA481" s="332" t="s">
        <v>892</v>
      </c>
      <c r="AB481" s="333">
        <v>0</v>
      </c>
      <c r="AC481" s="333"/>
      <c r="AD481" s="334" t="s">
        <v>892</v>
      </c>
      <c r="AE481" s="335" t="s">
        <v>892</v>
      </c>
      <c r="AF481" s="324">
        <v>14</v>
      </c>
      <c r="AG481" s="327">
        <v>44160</v>
      </c>
      <c r="AH481" s="327">
        <v>38820</v>
      </c>
      <c r="AI481" s="327">
        <v>44110</v>
      </c>
      <c r="AJ481" s="327" t="s">
        <v>892</v>
      </c>
      <c r="AK481" s="317"/>
    </row>
    <row r="482" spans="1:37" x14ac:dyDescent="0.3">
      <c r="A482" s="316">
        <v>91669</v>
      </c>
      <c r="B482" s="317" t="s">
        <v>1572</v>
      </c>
      <c r="C482" s="318" t="s">
        <v>31</v>
      </c>
      <c r="D482" s="319">
        <v>4.46</v>
      </c>
      <c r="E482" s="317" t="s">
        <v>1573</v>
      </c>
      <c r="F482" s="317" t="s">
        <v>1574</v>
      </c>
      <c r="G482" s="317" t="s">
        <v>939</v>
      </c>
      <c r="H482" s="320">
        <v>668</v>
      </c>
      <c r="I482" s="321">
        <v>103003</v>
      </c>
      <c r="J482" s="322">
        <v>4.46</v>
      </c>
      <c r="K482" s="320">
        <v>4189</v>
      </c>
      <c r="L482" s="323">
        <v>1.2241831143365038</v>
      </c>
      <c r="M482" s="324">
        <v>5080.04</v>
      </c>
      <c r="N482" s="322">
        <v>22656.9784</v>
      </c>
      <c r="O482" s="325" t="s">
        <v>940</v>
      </c>
      <c r="P482" s="324">
        <v>4950</v>
      </c>
      <c r="Q482" s="326">
        <v>22077</v>
      </c>
      <c r="R482" s="327">
        <v>45377</v>
      </c>
      <c r="S482" s="317" t="s">
        <v>1575</v>
      </c>
      <c r="T482" s="328">
        <v>1</v>
      </c>
      <c r="U482" s="329">
        <v>72</v>
      </c>
      <c r="V482" s="330">
        <v>9</v>
      </c>
      <c r="W482" s="331" t="s">
        <v>892</v>
      </c>
      <c r="X482" s="332" t="s">
        <v>892</v>
      </c>
      <c r="Y482" s="333">
        <v>0</v>
      </c>
      <c r="Z482" s="333">
        <v>12191</v>
      </c>
      <c r="AA482" s="332">
        <v>2023</v>
      </c>
      <c r="AB482" s="333">
        <v>800</v>
      </c>
      <c r="AC482" s="333">
        <v>800</v>
      </c>
      <c r="AD482" s="334" t="s">
        <v>2097</v>
      </c>
      <c r="AE482" s="335">
        <v>45229</v>
      </c>
      <c r="AF482" s="324">
        <v>2182</v>
      </c>
      <c r="AG482" s="327">
        <v>45092</v>
      </c>
      <c r="AH482" s="327">
        <v>38847</v>
      </c>
      <c r="AI482" s="327">
        <v>45196</v>
      </c>
      <c r="AJ482" s="327" t="s">
        <v>892</v>
      </c>
      <c r="AK482" s="317"/>
    </row>
    <row r="483" spans="1:37" x14ac:dyDescent="0.3">
      <c r="A483" s="316">
        <v>92907</v>
      </c>
      <c r="B483" s="317" t="s">
        <v>1576</v>
      </c>
      <c r="C483" s="318" t="s">
        <v>268</v>
      </c>
      <c r="D483" s="319">
        <v>38</v>
      </c>
      <c r="E483" s="317"/>
      <c r="F483" s="317"/>
      <c r="G483" s="317" t="s">
        <v>892</v>
      </c>
      <c r="H483" s="320">
        <v>2381</v>
      </c>
      <c r="I483" s="321">
        <v>103003</v>
      </c>
      <c r="J483" s="322">
        <v>38</v>
      </c>
      <c r="K483" s="320">
        <v>2939</v>
      </c>
      <c r="L483" s="323">
        <v>7.536718156495315</v>
      </c>
      <c r="M483" s="324">
        <v>1410.04</v>
      </c>
      <c r="N483" s="322">
        <v>53581.52</v>
      </c>
      <c r="O483" s="325" t="s">
        <v>891</v>
      </c>
      <c r="P483" s="324">
        <v>0</v>
      </c>
      <c r="Q483" s="326">
        <v>0</v>
      </c>
      <c r="R483" s="327" t="s">
        <v>892</v>
      </c>
      <c r="S483" s="317" t="s">
        <v>1405</v>
      </c>
      <c r="T483" s="328">
        <v>1</v>
      </c>
      <c r="U483" s="329">
        <v>57</v>
      </c>
      <c r="V483" s="330">
        <v>17</v>
      </c>
      <c r="W483" s="331" t="s">
        <v>892</v>
      </c>
      <c r="X483" s="332" t="s">
        <v>892</v>
      </c>
      <c r="Y483" s="333">
        <v>0</v>
      </c>
      <c r="Z483" s="333" t="s">
        <v>892</v>
      </c>
      <c r="AA483" s="332" t="s">
        <v>892</v>
      </c>
      <c r="AB483" s="333">
        <v>0</v>
      </c>
      <c r="AC483" s="333"/>
      <c r="AD483" s="334" t="s">
        <v>892</v>
      </c>
      <c r="AE483" s="335" t="s">
        <v>892</v>
      </c>
      <c r="AF483" s="324">
        <v>1264</v>
      </c>
      <c r="AG483" s="327">
        <v>44131</v>
      </c>
      <c r="AH483" s="327">
        <v>38904</v>
      </c>
      <c r="AI483" s="327">
        <v>45049</v>
      </c>
      <c r="AJ483" s="327" t="s">
        <v>892</v>
      </c>
      <c r="AK483" s="317"/>
    </row>
    <row r="484" spans="1:37" x14ac:dyDescent="0.3">
      <c r="A484" s="316">
        <v>92908</v>
      </c>
      <c r="B484" s="317" t="s">
        <v>1577</v>
      </c>
      <c r="C484" s="318" t="s">
        <v>268</v>
      </c>
      <c r="D484" s="319">
        <v>38</v>
      </c>
      <c r="E484" s="317"/>
      <c r="F484" s="317"/>
      <c r="G484" s="317" t="s">
        <v>892</v>
      </c>
      <c r="H484" s="320">
        <v>1822</v>
      </c>
      <c r="I484" s="321">
        <v>103003</v>
      </c>
      <c r="J484" s="322">
        <v>38</v>
      </c>
      <c r="K484" s="320">
        <v>3092</v>
      </c>
      <c r="L484" s="323">
        <v>5.4866297277764398</v>
      </c>
      <c r="M484" s="324">
        <v>2162.96</v>
      </c>
      <c r="N484" s="322">
        <v>82192.479999999996</v>
      </c>
      <c r="O484" s="325" t="s">
        <v>891</v>
      </c>
      <c r="P484" s="324">
        <v>0</v>
      </c>
      <c r="Q484" s="326">
        <v>0</v>
      </c>
      <c r="R484" s="327" t="s">
        <v>892</v>
      </c>
      <c r="S484" s="317" t="s">
        <v>1405</v>
      </c>
      <c r="T484" s="328">
        <v>1</v>
      </c>
      <c r="U484" s="329">
        <v>57</v>
      </c>
      <c r="V484" s="330">
        <v>17</v>
      </c>
      <c r="W484" s="331" t="s">
        <v>892</v>
      </c>
      <c r="X484" s="332" t="s">
        <v>892</v>
      </c>
      <c r="Y484" s="333">
        <v>0</v>
      </c>
      <c r="Z484" s="333" t="s">
        <v>892</v>
      </c>
      <c r="AA484" s="332" t="s">
        <v>892</v>
      </c>
      <c r="AB484" s="333">
        <v>0</v>
      </c>
      <c r="AC484" s="333"/>
      <c r="AD484" s="334" t="s">
        <v>892</v>
      </c>
      <c r="AE484" s="335" t="s">
        <v>892</v>
      </c>
      <c r="AF484" s="324">
        <v>1328</v>
      </c>
      <c r="AG484" s="327">
        <v>44141</v>
      </c>
      <c r="AH484" s="327">
        <v>38904</v>
      </c>
      <c r="AI484" s="327">
        <v>45049</v>
      </c>
      <c r="AJ484" s="327" t="s">
        <v>892</v>
      </c>
      <c r="AK484" s="317"/>
    </row>
    <row r="485" spans="1:37" x14ac:dyDescent="0.3">
      <c r="A485" s="316">
        <v>93139</v>
      </c>
      <c r="B485" s="317" t="s">
        <v>1578</v>
      </c>
      <c r="C485" s="318" t="s">
        <v>261</v>
      </c>
      <c r="D485" s="319">
        <v>8.2899999999999991</v>
      </c>
      <c r="E485" s="317"/>
      <c r="F485" s="317"/>
      <c r="G485" s="317" t="s">
        <v>892</v>
      </c>
      <c r="H485" s="320">
        <v>150</v>
      </c>
      <c r="I485" s="321">
        <v>103003</v>
      </c>
      <c r="J485" s="322">
        <v>8.2899999999999991</v>
      </c>
      <c r="K485" s="320">
        <v>120</v>
      </c>
      <c r="L485" s="323">
        <v>12.325390304026294</v>
      </c>
      <c r="M485" s="324">
        <v>0</v>
      </c>
      <c r="N485" s="322">
        <v>0</v>
      </c>
      <c r="O485" s="325" t="s">
        <v>891</v>
      </c>
      <c r="P485" s="324">
        <v>0</v>
      </c>
      <c r="Q485" s="326">
        <v>0</v>
      </c>
      <c r="R485" s="327" t="s">
        <v>892</v>
      </c>
      <c r="S485" s="317" t="s">
        <v>1579</v>
      </c>
      <c r="T485" s="328">
        <v>1</v>
      </c>
      <c r="U485" s="329">
        <v>54</v>
      </c>
      <c r="V485" s="330">
        <v>8</v>
      </c>
      <c r="W485" s="331" t="s">
        <v>892</v>
      </c>
      <c r="X485" s="332" t="s">
        <v>892</v>
      </c>
      <c r="Y485" s="333">
        <v>0</v>
      </c>
      <c r="Z485" s="333" t="s">
        <v>892</v>
      </c>
      <c r="AA485" s="332" t="s">
        <v>892</v>
      </c>
      <c r="AB485" s="333">
        <v>0</v>
      </c>
      <c r="AC485" s="333"/>
      <c r="AD485" s="334" t="s">
        <v>892</v>
      </c>
      <c r="AE485" s="335" t="s">
        <v>892</v>
      </c>
      <c r="AF485" s="324">
        <v>48</v>
      </c>
      <c r="AG485" s="327">
        <v>45181</v>
      </c>
      <c r="AH485" s="327">
        <v>38912</v>
      </c>
      <c r="AI485" s="327">
        <v>45163</v>
      </c>
      <c r="AJ485" s="327" t="s">
        <v>892</v>
      </c>
      <c r="AK485" s="317"/>
    </row>
    <row r="486" spans="1:37" x14ac:dyDescent="0.3">
      <c r="A486" s="316">
        <v>93325</v>
      </c>
      <c r="B486" s="317" t="s">
        <v>1580</v>
      </c>
      <c r="C486" s="318" t="s">
        <v>381</v>
      </c>
      <c r="D486" s="319">
        <v>0.45</v>
      </c>
      <c r="E486" s="317"/>
      <c r="F486" s="317"/>
      <c r="G486" s="317" t="s">
        <v>892</v>
      </c>
      <c r="H486" s="320">
        <v>0</v>
      </c>
      <c r="I486" s="321">
        <v>103003</v>
      </c>
      <c r="J486" s="322">
        <v>0.45</v>
      </c>
      <c r="K486" s="320">
        <v>4579</v>
      </c>
      <c r="L486" s="323">
        <v>0</v>
      </c>
      <c r="M486" s="324">
        <v>4165</v>
      </c>
      <c r="N486" s="322">
        <v>1874.25</v>
      </c>
      <c r="O486" s="325" t="s">
        <v>891</v>
      </c>
      <c r="P486" s="324">
        <v>0</v>
      </c>
      <c r="Q486" s="326">
        <v>0</v>
      </c>
      <c r="R486" s="327" t="s">
        <v>892</v>
      </c>
      <c r="S486" s="317" t="s">
        <v>1177</v>
      </c>
      <c r="T486" s="328">
        <v>1</v>
      </c>
      <c r="U486" s="329">
        <v>57</v>
      </c>
      <c r="V486" s="330">
        <v>2</v>
      </c>
      <c r="W486" s="331">
        <v>6984</v>
      </c>
      <c r="X486" s="332">
        <v>2023</v>
      </c>
      <c r="Y486" s="333">
        <v>1700</v>
      </c>
      <c r="Z486" s="333" t="s">
        <v>892</v>
      </c>
      <c r="AA486" s="332" t="s">
        <v>892</v>
      </c>
      <c r="AB486" s="333">
        <v>0</v>
      </c>
      <c r="AC486" s="333"/>
      <c r="AD486" s="334" t="s">
        <v>892</v>
      </c>
      <c r="AE486" s="335" t="s">
        <v>892</v>
      </c>
      <c r="AF486" s="324">
        <v>1956</v>
      </c>
      <c r="AG486" s="327">
        <v>44974</v>
      </c>
      <c r="AH486" s="327">
        <v>38919</v>
      </c>
      <c r="AI486" s="327">
        <v>45049</v>
      </c>
      <c r="AJ486" s="327" t="s">
        <v>892</v>
      </c>
      <c r="AK486" s="317"/>
    </row>
    <row r="487" spans="1:37" x14ac:dyDescent="0.3">
      <c r="A487" s="316">
        <v>93327</v>
      </c>
      <c r="B487" s="317" t="s">
        <v>1581</v>
      </c>
      <c r="C487" s="318" t="s">
        <v>381</v>
      </c>
      <c r="D487" s="319">
        <v>0.34</v>
      </c>
      <c r="E487" s="317"/>
      <c r="F487" s="317"/>
      <c r="G487" s="317" t="s">
        <v>892</v>
      </c>
      <c r="H487" s="320">
        <v>0</v>
      </c>
      <c r="I487" s="321">
        <v>103003</v>
      </c>
      <c r="J487" s="322">
        <v>0.34</v>
      </c>
      <c r="K487" s="320">
        <v>4474</v>
      </c>
      <c r="L487" s="323">
        <v>0</v>
      </c>
      <c r="M487" s="324">
        <v>3939.04</v>
      </c>
      <c r="N487" s="322">
        <v>1339.2736</v>
      </c>
      <c r="O487" s="325" t="s">
        <v>891</v>
      </c>
      <c r="P487" s="324">
        <v>0</v>
      </c>
      <c r="Q487" s="326">
        <v>0</v>
      </c>
      <c r="R487" s="327" t="s">
        <v>892</v>
      </c>
      <c r="S487" s="317" t="s">
        <v>1177</v>
      </c>
      <c r="T487" s="328">
        <v>1</v>
      </c>
      <c r="U487" s="329">
        <v>57</v>
      </c>
      <c r="V487" s="330">
        <v>2</v>
      </c>
      <c r="W487" s="331">
        <v>6984</v>
      </c>
      <c r="X487" s="332">
        <v>2023</v>
      </c>
      <c r="Y487" s="333">
        <v>1700</v>
      </c>
      <c r="Z487" s="333" t="s">
        <v>892</v>
      </c>
      <c r="AA487" s="332" t="s">
        <v>892</v>
      </c>
      <c r="AB487" s="333">
        <v>0</v>
      </c>
      <c r="AC487" s="333"/>
      <c r="AD487" s="334" t="s">
        <v>892</v>
      </c>
      <c r="AE487" s="335" t="s">
        <v>892</v>
      </c>
      <c r="AF487" s="324">
        <v>1880</v>
      </c>
      <c r="AG487" s="327">
        <v>44967</v>
      </c>
      <c r="AH487" s="327">
        <v>38919</v>
      </c>
      <c r="AI487" s="327">
        <v>45194</v>
      </c>
      <c r="AJ487" s="327" t="s">
        <v>892</v>
      </c>
      <c r="AK487" s="317"/>
    </row>
    <row r="488" spans="1:37" x14ac:dyDescent="0.3">
      <c r="A488" s="316">
        <v>93329</v>
      </c>
      <c r="B488" s="317" t="s">
        <v>1582</v>
      </c>
      <c r="C488" s="318" t="s">
        <v>381</v>
      </c>
      <c r="D488" s="319">
        <v>0.45</v>
      </c>
      <c r="E488" s="317"/>
      <c r="F488" s="317"/>
      <c r="G488" s="317" t="s">
        <v>892</v>
      </c>
      <c r="H488" s="320">
        <v>0</v>
      </c>
      <c r="I488" s="321">
        <v>103003</v>
      </c>
      <c r="J488" s="322">
        <v>0.45</v>
      </c>
      <c r="K488" s="320">
        <v>4655</v>
      </c>
      <c r="L488" s="323">
        <v>0</v>
      </c>
      <c r="M488" s="324">
        <v>4183</v>
      </c>
      <c r="N488" s="322">
        <v>1882.35</v>
      </c>
      <c r="O488" s="325" t="s">
        <v>891</v>
      </c>
      <c r="P488" s="324">
        <v>0</v>
      </c>
      <c r="Q488" s="326">
        <v>0</v>
      </c>
      <c r="R488" s="327" t="s">
        <v>892</v>
      </c>
      <c r="S488" s="317" t="s">
        <v>1177</v>
      </c>
      <c r="T488" s="328">
        <v>1</v>
      </c>
      <c r="U488" s="329">
        <v>57</v>
      </c>
      <c r="V488" s="330">
        <v>2</v>
      </c>
      <c r="W488" s="331">
        <v>6216</v>
      </c>
      <c r="X488" s="332">
        <v>2023</v>
      </c>
      <c r="Y488" s="333">
        <v>2000</v>
      </c>
      <c r="Z488" s="333" t="s">
        <v>892</v>
      </c>
      <c r="AA488" s="332" t="s">
        <v>892</v>
      </c>
      <c r="AB488" s="333">
        <v>0</v>
      </c>
      <c r="AC488" s="333"/>
      <c r="AD488" s="334" t="s">
        <v>892</v>
      </c>
      <c r="AE488" s="335" t="s">
        <v>892</v>
      </c>
      <c r="AF488" s="324">
        <v>2062</v>
      </c>
      <c r="AG488" s="327">
        <v>44967</v>
      </c>
      <c r="AH488" s="327">
        <v>38919</v>
      </c>
      <c r="AI488" s="327">
        <v>45049</v>
      </c>
      <c r="AJ488" s="327" t="s">
        <v>892</v>
      </c>
      <c r="AK488" s="317"/>
    </row>
    <row r="489" spans="1:37" x14ac:dyDescent="0.3">
      <c r="A489" s="316">
        <v>93332</v>
      </c>
      <c r="B489" s="317" t="s">
        <v>1583</v>
      </c>
      <c r="C489" s="318" t="s">
        <v>381</v>
      </c>
      <c r="D489" s="319">
        <v>0.34</v>
      </c>
      <c r="E489" s="317"/>
      <c r="F489" s="317"/>
      <c r="G489" s="317" t="s">
        <v>892</v>
      </c>
      <c r="H489" s="320">
        <v>0</v>
      </c>
      <c r="I489" s="321">
        <v>103003</v>
      </c>
      <c r="J489" s="322">
        <v>0.34</v>
      </c>
      <c r="K489" s="320">
        <v>4683</v>
      </c>
      <c r="L489" s="323">
        <v>0</v>
      </c>
      <c r="M489" s="324">
        <v>4374.04</v>
      </c>
      <c r="N489" s="322">
        <v>1487.1736000000001</v>
      </c>
      <c r="O489" s="325" t="s">
        <v>891</v>
      </c>
      <c r="P489" s="324">
        <v>0</v>
      </c>
      <c r="Q489" s="326">
        <v>0</v>
      </c>
      <c r="R489" s="327" t="s">
        <v>892</v>
      </c>
      <c r="S489" s="317" t="s">
        <v>1177</v>
      </c>
      <c r="T489" s="328">
        <v>1</v>
      </c>
      <c r="U489" s="329">
        <v>57</v>
      </c>
      <c r="V489" s="330">
        <v>2</v>
      </c>
      <c r="W489" s="331">
        <v>6216</v>
      </c>
      <c r="X489" s="332">
        <v>2023</v>
      </c>
      <c r="Y489" s="333">
        <v>2000</v>
      </c>
      <c r="Z489" s="333" t="s">
        <v>892</v>
      </c>
      <c r="AA489" s="332" t="s">
        <v>892</v>
      </c>
      <c r="AB489" s="333">
        <v>0</v>
      </c>
      <c r="AC489" s="333"/>
      <c r="AD489" s="334" t="s">
        <v>892</v>
      </c>
      <c r="AE489" s="335" t="s">
        <v>892</v>
      </c>
      <c r="AF489" s="324">
        <v>2124</v>
      </c>
      <c r="AG489" s="327">
        <v>44967</v>
      </c>
      <c r="AH489" s="327">
        <v>38919</v>
      </c>
      <c r="AI489" s="327">
        <v>45118</v>
      </c>
      <c r="AJ489" s="327" t="s">
        <v>892</v>
      </c>
      <c r="AK489" s="317"/>
    </row>
    <row r="490" spans="1:37" x14ac:dyDescent="0.3">
      <c r="A490" s="316">
        <v>93334</v>
      </c>
      <c r="B490" s="317" t="s">
        <v>1584</v>
      </c>
      <c r="C490" s="318" t="s">
        <v>381</v>
      </c>
      <c r="D490" s="319">
        <v>0.45</v>
      </c>
      <c r="E490" s="317"/>
      <c r="F490" s="317"/>
      <c r="G490" s="317" t="s">
        <v>892</v>
      </c>
      <c r="H490" s="320">
        <v>0</v>
      </c>
      <c r="I490" s="321">
        <v>103003</v>
      </c>
      <c r="J490" s="322">
        <v>0.45</v>
      </c>
      <c r="K490" s="320">
        <v>4720</v>
      </c>
      <c r="L490" s="323">
        <v>0</v>
      </c>
      <c r="M490" s="324">
        <v>4686.04</v>
      </c>
      <c r="N490" s="322">
        <v>2108.7179999999998</v>
      </c>
      <c r="O490" s="325" t="s">
        <v>891</v>
      </c>
      <c r="P490" s="324">
        <v>0</v>
      </c>
      <c r="Q490" s="326">
        <v>0</v>
      </c>
      <c r="R490" s="327" t="s">
        <v>892</v>
      </c>
      <c r="S490" s="317" t="s">
        <v>1177</v>
      </c>
      <c r="T490" s="328">
        <v>1</v>
      </c>
      <c r="U490" s="329">
        <v>57</v>
      </c>
      <c r="V490" s="330">
        <v>2</v>
      </c>
      <c r="W490" s="331">
        <v>6216</v>
      </c>
      <c r="X490" s="332">
        <v>2023</v>
      </c>
      <c r="Y490" s="333">
        <v>2000</v>
      </c>
      <c r="Z490" s="333" t="s">
        <v>892</v>
      </c>
      <c r="AA490" s="332" t="s">
        <v>892</v>
      </c>
      <c r="AB490" s="333">
        <v>0</v>
      </c>
      <c r="AC490" s="333"/>
      <c r="AD490" s="334" t="s">
        <v>892</v>
      </c>
      <c r="AE490" s="335" t="s">
        <v>892</v>
      </c>
      <c r="AF490" s="324">
        <v>2228</v>
      </c>
      <c r="AG490" s="327">
        <v>44974</v>
      </c>
      <c r="AH490" s="327">
        <v>38919</v>
      </c>
      <c r="AI490" s="327">
        <v>45049</v>
      </c>
      <c r="AJ490" s="327" t="s">
        <v>892</v>
      </c>
      <c r="AK490" s="317"/>
    </row>
    <row r="491" spans="1:37" x14ac:dyDescent="0.3">
      <c r="A491" s="316">
        <v>93335</v>
      </c>
      <c r="B491" s="317" t="s">
        <v>1585</v>
      </c>
      <c r="C491" s="318" t="s">
        <v>381</v>
      </c>
      <c r="D491" s="319">
        <v>0.45</v>
      </c>
      <c r="E491" s="317"/>
      <c r="F491" s="317"/>
      <c r="G491" s="317" t="s">
        <v>892</v>
      </c>
      <c r="H491" s="320">
        <v>0</v>
      </c>
      <c r="I491" s="321">
        <v>103003</v>
      </c>
      <c r="J491" s="322">
        <v>0.45</v>
      </c>
      <c r="K491" s="320">
        <v>4657</v>
      </c>
      <c r="L491" s="323">
        <v>0</v>
      </c>
      <c r="M491" s="324">
        <v>5093.96</v>
      </c>
      <c r="N491" s="322">
        <v>2292.2820000000002</v>
      </c>
      <c r="O491" s="325" t="s">
        <v>891</v>
      </c>
      <c r="P491" s="324">
        <v>0</v>
      </c>
      <c r="Q491" s="326">
        <v>0</v>
      </c>
      <c r="R491" s="327" t="s">
        <v>892</v>
      </c>
      <c r="S491" s="317" t="s">
        <v>1177</v>
      </c>
      <c r="T491" s="328">
        <v>1</v>
      </c>
      <c r="U491" s="329">
        <v>57</v>
      </c>
      <c r="V491" s="330">
        <v>2</v>
      </c>
      <c r="W491" s="331">
        <v>6216</v>
      </c>
      <c r="X491" s="332">
        <v>2023</v>
      </c>
      <c r="Y491" s="333">
        <v>1000</v>
      </c>
      <c r="Z491" s="333" t="s">
        <v>892</v>
      </c>
      <c r="AA491" s="332" t="s">
        <v>892</v>
      </c>
      <c r="AB491" s="333">
        <v>0</v>
      </c>
      <c r="AC491" s="333"/>
      <c r="AD491" s="334" t="s">
        <v>892</v>
      </c>
      <c r="AE491" s="335" t="s">
        <v>892</v>
      </c>
      <c r="AF491" s="324">
        <v>2032</v>
      </c>
      <c r="AG491" s="327">
        <v>44974</v>
      </c>
      <c r="AH491" s="327">
        <v>38919</v>
      </c>
      <c r="AI491" s="327">
        <v>45049</v>
      </c>
      <c r="AJ491" s="327" t="s">
        <v>892</v>
      </c>
      <c r="AK491" s="317"/>
    </row>
    <row r="492" spans="1:37" x14ac:dyDescent="0.3">
      <c r="A492" s="316">
        <v>93453</v>
      </c>
      <c r="B492" s="317" t="s">
        <v>1586</v>
      </c>
      <c r="C492" s="318" t="s">
        <v>381</v>
      </c>
      <c r="D492" s="319">
        <v>0.24</v>
      </c>
      <c r="E492" s="317"/>
      <c r="F492" s="317"/>
      <c r="G492" s="317" t="s">
        <v>892</v>
      </c>
      <c r="H492" s="320">
        <v>0</v>
      </c>
      <c r="I492" s="321">
        <v>103003</v>
      </c>
      <c r="J492" s="322">
        <v>0.24</v>
      </c>
      <c r="K492" s="320">
        <v>4600</v>
      </c>
      <c r="L492" s="323">
        <v>0</v>
      </c>
      <c r="M492" s="324">
        <v>2616</v>
      </c>
      <c r="N492" s="322">
        <v>627.84</v>
      </c>
      <c r="O492" s="325" t="s">
        <v>891</v>
      </c>
      <c r="P492" s="324">
        <v>0</v>
      </c>
      <c r="Q492" s="326">
        <v>0</v>
      </c>
      <c r="R492" s="327" t="s">
        <v>892</v>
      </c>
      <c r="S492" s="317" t="s">
        <v>1177</v>
      </c>
      <c r="T492" s="328">
        <v>1</v>
      </c>
      <c r="U492" s="329">
        <v>57</v>
      </c>
      <c r="V492" s="330">
        <v>2</v>
      </c>
      <c r="W492" s="331">
        <v>6985</v>
      </c>
      <c r="X492" s="332">
        <v>2023</v>
      </c>
      <c r="Y492" s="333">
        <v>3300</v>
      </c>
      <c r="Z492" s="333" t="s">
        <v>892</v>
      </c>
      <c r="AA492" s="332" t="s">
        <v>892</v>
      </c>
      <c r="AB492" s="333">
        <v>0</v>
      </c>
      <c r="AC492" s="333"/>
      <c r="AD492" s="334" t="s">
        <v>892</v>
      </c>
      <c r="AE492" s="335" t="s">
        <v>892</v>
      </c>
      <c r="AF492" s="324">
        <v>1972</v>
      </c>
      <c r="AG492" s="327">
        <v>44147</v>
      </c>
      <c r="AH492" s="327">
        <v>38930</v>
      </c>
      <c r="AI492" s="327">
        <v>44126</v>
      </c>
      <c r="AJ492" s="327" t="s">
        <v>892</v>
      </c>
      <c r="AK492" s="317"/>
    </row>
    <row r="493" spans="1:37" x14ac:dyDescent="0.3">
      <c r="A493" s="316">
        <v>93454</v>
      </c>
      <c r="B493" s="317" t="s">
        <v>1587</v>
      </c>
      <c r="C493" s="318" t="s">
        <v>381</v>
      </c>
      <c r="D493" s="319">
        <v>0.24</v>
      </c>
      <c r="E493" s="317"/>
      <c r="F493" s="317"/>
      <c r="G493" s="317" t="s">
        <v>892</v>
      </c>
      <c r="H493" s="320">
        <v>0</v>
      </c>
      <c r="I493" s="321">
        <v>103003</v>
      </c>
      <c r="J493" s="322">
        <v>0.24</v>
      </c>
      <c r="K493" s="320">
        <v>4275</v>
      </c>
      <c r="L493" s="323">
        <v>0</v>
      </c>
      <c r="M493" s="324">
        <v>3193</v>
      </c>
      <c r="N493" s="322">
        <v>766.32</v>
      </c>
      <c r="O493" s="325" t="s">
        <v>891</v>
      </c>
      <c r="P493" s="324">
        <v>0</v>
      </c>
      <c r="Q493" s="326">
        <v>0</v>
      </c>
      <c r="R493" s="327" t="s">
        <v>892</v>
      </c>
      <c r="S493" s="317" t="s">
        <v>1177</v>
      </c>
      <c r="T493" s="328">
        <v>1</v>
      </c>
      <c r="U493" s="329">
        <v>57</v>
      </c>
      <c r="V493" s="330">
        <v>2</v>
      </c>
      <c r="W493" s="331">
        <v>6985</v>
      </c>
      <c r="X493" s="332">
        <v>2023</v>
      </c>
      <c r="Y493" s="333">
        <v>3500</v>
      </c>
      <c r="Z493" s="333" t="s">
        <v>892</v>
      </c>
      <c r="AA493" s="332" t="s">
        <v>892</v>
      </c>
      <c r="AB493" s="333">
        <v>0</v>
      </c>
      <c r="AC493" s="333"/>
      <c r="AD493" s="334" t="s">
        <v>892</v>
      </c>
      <c r="AE493" s="335" t="s">
        <v>892</v>
      </c>
      <c r="AF493" s="324">
        <v>2232</v>
      </c>
      <c r="AG493" s="327">
        <v>44147</v>
      </c>
      <c r="AH493" s="327">
        <v>38930</v>
      </c>
      <c r="AI493" s="327">
        <v>44126</v>
      </c>
      <c r="AJ493" s="327" t="s">
        <v>892</v>
      </c>
      <c r="AK493" s="317"/>
    </row>
    <row r="494" spans="1:37" x14ac:dyDescent="0.3">
      <c r="A494" s="316">
        <v>93456</v>
      </c>
      <c r="B494" s="317" t="s">
        <v>1588</v>
      </c>
      <c r="C494" s="318" t="s">
        <v>381</v>
      </c>
      <c r="D494" s="319">
        <v>0.24</v>
      </c>
      <c r="E494" s="317"/>
      <c r="F494" s="317"/>
      <c r="G494" s="317" t="s">
        <v>892</v>
      </c>
      <c r="H494" s="320">
        <v>0</v>
      </c>
      <c r="I494" s="321">
        <v>103003</v>
      </c>
      <c r="J494" s="322">
        <v>0.24</v>
      </c>
      <c r="K494" s="320">
        <v>4817</v>
      </c>
      <c r="L494" s="323">
        <v>0</v>
      </c>
      <c r="M494" s="324">
        <v>3901.96</v>
      </c>
      <c r="N494" s="322">
        <v>936.47040000000004</v>
      </c>
      <c r="O494" s="325" t="s">
        <v>891</v>
      </c>
      <c r="P494" s="324">
        <v>0</v>
      </c>
      <c r="Q494" s="326">
        <v>0</v>
      </c>
      <c r="R494" s="327" t="s">
        <v>892</v>
      </c>
      <c r="S494" s="317" t="s">
        <v>1177</v>
      </c>
      <c r="T494" s="328">
        <v>1</v>
      </c>
      <c r="U494" s="329">
        <v>57</v>
      </c>
      <c r="V494" s="330">
        <v>2</v>
      </c>
      <c r="W494" s="331">
        <v>6985</v>
      </c>
      <c r="X494" s="332">
        <v>2023</v>
      </c>
      <c r="Y494" s="333">
        <v>2300</v>
      </c>
      <c r="Z494" s="333" t="s">
        <v>892</v>
      </c>
      <c r="AA494" s="332" t="s">
        <v>892</v>
      </c>
      <c r="AB494" s="333">
        <v>0</v>
      </c>
      <c r="AC494" s="333"/>
      <c r="AD494" s="334" t="s">
        <v>892</v>
      </c>
      <c r="AE494" s="335" t="s">
        <v>892</v>
      </c>
      <c r="AF494" s="324">
        <v>2068</v>
      </c>
      <c r="AG494" s="327">
        <v>44147</v>
      </c>
      <c r="AH494" s="327">
        <v>38930</v>
      </c>
      <c r="AI494" s="327">
        <v>44126</v>
      </c>
      <c r="AJ494" s="327" t="s">
        <v>892</v>
      </c>
      <c r="AK494" s="317"/>
    </row>
    <row r="495" spans="1:37" x14ac:dyDescent="0.3">
      <c r="A495" s="316">
        <v>93461</v>
      </c>
      <c r="B495" s="317" t="s">
        <v>1589</v>
      </c>
      <c r="C495" s="318" t="s">
        <v>381</v>
      </c>
      <c r="D495" s="319">
        <v>0.24</v>
      </c>
      <c r="E495" s="317"/>
      <c r="F495" s="317"/>
      <c r="G495" s="317" t="s">
        <v>892</v>
      </c>
      <c r="H495" s="320">
        <v>0</v>
      </c>
      <c r="I495" s="321">
        <v>103003</v>
      </c>
      <c r="J495" s="322">
        <v>0.24</v>
      </c>
      <c r="K495" s="320">
        <v>5217</v>
      </c>
      <c r="L495" s="323">
        <v>0</v>
      </c>
      <c r="M495" s="324">
        <v>7160.96</v>
      </c>
      <c r="N495" s="322">
        <v>1718.6304</v>
      </c>
      <c r="O495" s="325" t="s">
        <v>891</v>
      </c>
      <c r="P495" s="324">
        <v>0</v>
      </c>
      <c r="Q495" s="326">
        <v>0</v>
      </c>
      <c r="R495" s="327" t="s">
        <v>892</v>
      </c>
      <c r="S495" s="317" t="s">
        <v>1177</v>
      </c>
      <c r="T495" s="328">
        <v>1</v>
      </c>
      <c r="U495" s="329">
        <v>57</v>
      </c>
      <c r="V495" s="330">
        <v>2</v>
      </c>
      <c r="W495" s="331">
        <v>6217</v>
      </c>
      <c r="X495" s="332">
        <v>2023</v>
      </c>
      <c r="Y495" s="333">
        <v>1000</v>
      </c>
      <c r="Z495" s="333" t="s">
        <v>892</v>
      </c>
      <c r="AA495" s="332" t="s">
        <v>892</v>
      </c>
      <c r="AB495" s="333">
        <v>0</v>
      </c>
      <c r="AC495" s="333"/>
      <c r="AD495" s="334" t="s">
        <v>892</v>
      </c>
      <c r="AE495" s="335" t="s">
        <v>892</v>
      </c>
      <c r="AF495" s="324">
        <v>2720</v>
      </c>
      <c r="AG495" s="327">
        <v>44147</v>
      </c>
      <c r="AH495" s="327">
        <v>38930</v>
      </c>
      <c r="AI495" s="327">
        <v>44126</v>
      </c>
      <c r="AJ495" s="327" t="s">
        <v>892</v>
      </c>
      <c r="AK495" s="317"/>
    </row>
    <row r="496" spans="1:37" x14ac:dyDescent="0.3">
      <c r="A496" s="316">
        <v>93462</v>
      </c>
      <c r="B496" s="317" t="s">
        <v>1590</v>
      </c>
      <c r="C496" s="318" t="s">
        <v>381</v>
      </c>
      <c r="D496" s="319">
        <v>0.24</v>
      </c>
      <c r="E496" s="317"/>
      <c r="F496" s="317"/>
      <c r="G496" s="317" t="s">
        <v>892</v>
      </c>
      <c r="H496" s="320">
        <v>0</v>
      </c>
      <c r="I496" s="321">
        <v>103003</v>
      </c>
      <c r="J496" s="322">
        <v>0.24</v>
      </c>
      <c r="K496" s="320">
        <v>4540</v>
      </c>
      <c r="L496" s="323">
        <v>0</v>
      </c>
      <c r="M496" s="324">
        <v>2373.96</v>
      </c>
      <c r="N496" s="322">
        <v>569.75040000000001</v>
      </c>
      <c r="O496" s="325" t="s">
        <v>891</v>
      </c>
      <c r="P496" s="324">
        <v>0</v>
      </c>
      <c r="Q496" s="326">
        <v>0</v>
      </c>
      <c r="R496" s="327" t="s">
        <v>892</v>
      </c>
      <c r="S496" s="317" t="s">
        <v>1177</v>
      </c>
      <c r="T496" s="328">
        <v>1</v>
      </c>
      <c r="U496" s="329">
        <v>57</v>
      </c>
      <c r="V496" s="330">
        <v>2</v>
      </c>
      <c r="W496" s="331">
        <v>6985</v>
      </c>
      <c r="X496" s="332">
        <v>2023</v>
      </c>
      <c r="Y496" s="333">
        <v>3300</v>
      </c>
      <c r="Z496" s="333" t="s">
        <v>892</v>
      </c>
      <c r="AA496" s="332" t="s">
        <v>892</v>
      </c>
      <c r="AB496" s="333">
        <v>0</v>
      </c>
      <c r="AC496" s="333"/>
      <c r="AD496" s="334" t="s">
        <v>892</v>
      </c>
      <c r="AE496" s="335" t="s">
        <v>892</v>
      </c>
      <c r="AF496" s="324">
        <v>1892</v>
      </c>
      <c r="AG496" s="327">
        <v>44147</v>
      </c>
      <c r="AH496" s="327">
        <v>38930</v>
      </c>
      <c r="AI496" s="327">
        <v>44126</v>
      </c>
      <c r="AJ496" s="327" t="s">
        <v>892</v>
      </c>
      <c r="AK496" s="317"/>
    </row>
    <row r="497" spans="1:37" x14ac:dyDescent="0.3">
      <c r="A497" s="316">
        <v>93486</v>
      </c>
      <c r="B497" s="317" t="s">
        <v>1591</v>
      </c>
      <c r="C497" s="318" t="s">
        <v>264</v>
      </c>
      <c r="D497" s="319">
        <v>50.5</v>
      </c>
      <c r="E497" s="317"/>
      <c r="F497" s="317"/>
      <c r="G497" s="317" t="s">
        <v>892</v>
      </c>
      <c r="H497" s="320">
        <v>87</v>
      </c>
      <c r="I497" s="321">
        <v>103003</v>
      </c>
      <c r="J497" s="322">
        <v>50.5</v>
      </c>
      <c r="K497" s="320">
        <v>3</v>
      </c>
      <c r="L497" s="323">
        <v>348</v>
      </c>
      <c r="M497" s="324">
        <v>0</v>
      </c>
      <c r="N497" s="322">
        <v>0</v>
      </c>
      <c r="O497" s="325" t="s">
        <v>891</v>
      </c>
      <c r="P497" s="324">
        <v>0</v>
      </c>
      <c r="Q497" s="326">
        <v>0</v>
      </c>
      <c r="R497" s="327" t="s">
        <v>892</v>
      </c>
      <c r="S497" s="317" t="s">
        <v>1543</v>
      </c>
      <c r="T497" s="328">
        <v>1</v>
      </c>
      <c r="U497" s="329">
        <v>55</v>
      </c>
      <c r="V497" s="330">
        <v>26</v>
      </c>
      <c r="W497" s="331" t="s">
        <v>892</v>
      </c>
      <c r="X497" s="332" t="s">
        <v>892</v>
      </c>
      <c r="Y497" s="333">
        <v>0</v>
      </c>
      <c r="Z497" s="333" t="s">
        <v>892</v>
      </c>
      <c r="AA497" s="332" t="s">
        <v>892</v>
      </c>
      <c r="AB497" s="333">
        <v>0</v>
      </c>
      <c r="AC497" s="333"/>
      <c r="AD497" s="334" t="s">
        <v>892</v>
      </c>
      <c r="AE497" s="335" t="s">
        <v>892</v>
      </c>
      <c r="AF497" s="324">
        <v>2</v>
      </c>
      <c r="AG497" s="327">
        <v>43641</v>
      </c>
      <c r="AH497" s="327">
        <v>38930</v>
      </c>
      <c r="AI497" s="327">
        <v>43623</v>
      </c>
      <c r="AJ497" s="327" t="s">
        <v>892</v>
      </c>
      <c r="AK497" s="317"/>
    </row>
    <row r="498" spans="1:37" x14ac:dyDescent="0.3">
      <c r="A498" s="316">
        <v>93487</v>
      </c>
      <c r="B498" s="317" t="s">
        <v>1592</v>
      </c>
      <c r="C498" s="318" t="s">
        <v>264</v>
      </c>
      <c r="D498" s="319">
        <v>66.900000000000006</v>
      </c>
      <c r="E498" s="317"/>
      <c r="F498" s="317"/>
      <c r="G498" s="317" t="s">
        <v>892</v>
      </c>
      <c r="H498" s="320">
        <v>7</v>
      </c>
      <c r="I498" s="321">
        <v>103003</v>
      </c>
      <c r="J498" s="322">
        <v>66.900000000000006</v>
      </c>
      <c r="K498" s="320"/>
      <c r="L498" s="323">
        <v>0</v>
      </c>
      <c r="M498" s="324">
        <v>0</v>
      </c>
      <c r="N498" s="322">
        <v>0</v>
      </c>
      <c r="O498" s="325" t="s">
        <v>891</v>
      </c>
      <c r="P498" s="324">
        <v>0</v>
      </c>
      <c r="Q498" s="326">
        <v>0</v>
      </c>
      <c r="R498" s="327" t="s">
        <v>892</v>
      </c>
      <c r="S498" s="317" t="s">
        <v>1543</v>
      </c>
      <c r="T498" s="328">
        <v>1</v>
      </c>
      <c r="U498" s="329">
        <v>55</v>
      </c>
      <c r="V498" s="330">
        <v>26</v>
      </c>
      <c r="W498" s="331" t="s">
        <v>892</v>
      </c>
      <c r="X498" s="332" t="s">
        <v>892</v>
      </c>
      <c r="Y498" s="333">
        <v>0</v>
      </c>
      <c r="Z498" s="333" t="s">
        <v>892</v>
      </c>
      <c r="AA498" s="332" t="s">
        <v>892</v>
      </c>
      <c r="AB498" s="333">
        <v>0</v>
      </c>
      <c r="AC498" s="333"/>
      <c r="AD498" s="334" t="s">
        <v>892</v>
      </c>
      <c r="AE498" s="335" t="s">
        <v>892</v>
      </c>
      <c r="AF498" s="324">
        <v>0</v>
      </c>
      <c r="AG498" s="327">
        <v>43440</v>
      </c>
      <c r="AH498" s="327">
        <v>38930</v>
      </c>
      <c r="AI498" s="327">
        <v>43411</v>
      </c>
      <c r="AJ498" s="327" t="s">
        <v>892</v>
      </c>
      <c r="AK498" s="317"/>
    </row>
    <row r="499" spans="1:37" x14ac:dyDescent="0.3">
      <c r="A499" s="316">
        <v>93488</v>
      </c>
      <c r="B499" s="317" t="s">
        <v>1593</v>
      </c>
      <c r="C499" s="318" t="s">
        <v>264</v>
      </c>
      <c r="D499" s="319">
        <v>78.400000000000006</v>
      </c>
      <c r="E499" s="317"/>
      <c r="F499" s="317"/>
      <c r="G499" s="317" t="s">
        <v>892</v>
      </c>
      <c r="H499" s="320">
        <v>17</v>
      </c>
      <c r="I499" s="321">
        <v>103003</v>
      </c>
      <c r="J499" s="322">
        <v>78.400000000000006</v>
      </c>
      <c r="K499" s="320">
        <v>5</v>
      </c>
      <c r="L499" s="323">
        <v>40.476190476190474</v>
      </c>
      <c r="M499" s="324">
        <v>0</v>
      </c>
      <c r="N499" s="322">
        <v>0</v>
      </c>
      <c r="O499" s="325" t="s">
        <v>891</v>
      </c>
      <c r="P499" s="324">
        <v>0</v>
      </c>
      <c r="Q499" s="326">
        <v>0</v>
      </c>
      <c r="R499" s="327" t="s">
        <v>892</v>
      </c>
      <c r="S499" s="317" t="s">
        <v>1543</v>
      </c>
      <c r="T499" s="328">
        <v>1</v>
      </c>
      <c r="U499" s="329">
        <v>55</v>
      </c>
      <c r="V499" s="330">
        <v>26</v>
      </c>
      <c r="W499" s="331" t="s">
        <v>892</v>
      </c>
      <c r="X499" s="332" t="s">
        <v>892</v>
      </c>
      <c r="Y499" s="333">
        <v>0</v>
      </c>
      <c r="Z499" s="333" t="s">
        <v>892</v>
      </c>
      <c r="AA499" s="332" t="s">
        <v>892</v>
      </c>
      <c r="AB499" s="333">
        <v>0</v>
      </c>
      <c r="AC499" s="333"/>
      <c r="AD499" s="334" t="s">
        <v>892</v>
      </c>
      <c r="AE499" s="335" t="s">
        <v>892</v>
      </c>
      <c r="AF499" s="324">
        <v>2</v>
      </c>
      <c r="AG499" s="327">
        <v>43424</v>
      </c>
      <c r="AH499" s="327">
        <v>38930</v>
      </c>
      <c r="AI499" s="327">
        <v>43411</v>
      </c>
      <c r="AJ499" s="327" t="s">
        <v>892</v>
      </c>
      <c r="AK499" s="317"/>
    </row>
    <row r="500" spans="1:37" x14ac:dyDescent="0.3">
      <c r="A500" s="316">
        <v>95121</v>
      </c>
      <c r="B500" s="317" t="s">
        <v>1594</v>
      </c>
      <c r="C500" s="318" t="s">
        <v>264</v>
      </c>
      <c r="D500" s="319">
        <v>0.7</v>
      </c>
      <c r="E500" s="317"/>
      <c r="F500" s="317"/>
      <c r="G500" s="317" t="s">
        <v>892</v>
      </c>
      <c r="H500" s="320">
        <v>0</v>
      </c>
      <c r="I500" s="321">
        <v>103003</v>
      </c>
      <c r="J500" s="322">
        <v>0.7</v>
      </c>
      <c r="K500" s="320">
        <v>274</v>
      </c>
      <c r="L500" s="323">
        <v>0</v>
      </c>
      <c r="M500" s="324">
        <v>345</v>
      </c>
      <c r="N500" s="322">
        <v>241.5</v>
      </c>
      <c r="O500" s="325" t="s">
        <v>891</v>
      </c>
      <c r="P500" s="324">
        <v>0</v>
      </c>
      <c r="Q500" s="326">
        <v>0</v>
      </c>
      <c r="R500" s="327" t="s">
        <v>892</v>
      </c>
      <c r="S500" s="317" t="s">
        <v>1008</v>
      </c>
      <c r="T500" s="328">
        <v>1</v>
      </c>
      <c r="U500" s="329">
        <v>61</v>
      </c>
      <c r="V500" s="330">
        <v>8</v>
      </c>
      <c r="W500" s="331" t="s">
        <v>892</v>
      </c>
      <c r="X500" s="332" t="s">
        <v>892</v>
      </c>
      <c r="Y500" s="333">
        <v>0</v>
      </c>
      <c r="Z500" s="333" t="s">
        <v>892</v>
      </c>
      <c r="AA500" s="332" t="s">
        <v>892</v>
      </c>
      <c r="AB500" s="333">
        <v>0</v>
      </c>
      <c r="AC500" s="333"/>
      <c r="AD500" s="334" t="s">
        <v>892</v>
      </c>
      <c r="AE500" s="335" t="s">
        <v>892</v>
      </c>
      <c r="AF500" s="324">
        <v>116</v>
      </c>
      <c r="AG500" s="327">
        <v>45160</v>
      </c>
      <c r="AH500" s="327">
        <v>39001</v>
      </c>
      <c r="AI500" s="327">
        <v>45145</v>
      </c>
      <c r="AJ500" s="327" t="s">
        <v>892</v>
      </c>
      <c r="AK500" s="317"/>
    </row>
    <row r="501" spans="1:37" x14ac:dyDescent="0.3">
      <c r="A501" s="316">
        <v>95209</v>
      </c>
      <c r="B501" s="317" t="s">
        <v>1595</v>
      </c>
      <c r="C501" s="318" t="s">
        <v>264</v>
      </c>
      <c r="D501" s="319">
        <v>1.8</v>
      </c>
      <c r="E501" s="317"/>
      <c r="F501" s="317"/>
      <c r="G501" s="317" t="s">
        <v>892</v>
      </c>
      <c r="H501" s="320">
        <v>0</v>
      </c>
      <c r="I501" s="321">
        <v>103003</v>
      </c>
      <c r="J501" s="322">
        <v>1.8</v>
      </c>
      <c r="K501" s="320">
        <v>290</v>
      </c>
      <c r="L501" s="323">
        <v>0</v>
      </c>
      <c r="M501" s="324">
        <v>336</v>
      </c>
      <c r="N501" s="322">
        <v>604.79999999999995</v>
      </c>
      <c r="O501" s="325" t="s">
        <v>891</v>
      </c>
      <c r="P501" s="324">
        <v>0</v>
      </c>
      <c r="Q501" s="326">
        <v>0</v>
      </c>
      <c r="R501" s="327" t="s">
        <v>892</v>
      </c>
      <c r="S501" s="317" t="s">
        <v>1053</v>
      </c>
      <c r="T501" s="328">
        <v>1</v>
      </c>
      <c r="U501" s="329">
        <v>61</v>
      </c>
      <c r="V501" s="330">
        <v>15</v>
      </c>
      <c r="W501" s="331" t="s">
        <v>892</v>
      </c>
      <c r="X501" s="332" t="s">
        <v>892</v>
      </c>
      <c r="Y501" s="333">
        <v>0</v>
      </c>
      <c r="Z501" s="333" t="s">
        <v>892</v>
      </c>
      <c r="AA501" s="332" t="s">
        <v>892</v>
      </c>
      <c r="AB501" s="333">
        <v>0</v>
      </c>
      <c r="AC501" s="333"/>
      <c r="AD501" s="334" t="s">
        <v>892</v>
      </c>
      <c r="AE501" s="335" t="s">
        <v>892</v>
      </c>
      <c r="AF501" s="324">
        <v>112</v>
      </c>
      <c r="AG501" s="327">
        <v>45166</v>
      </c>
      <c r="AH501" s="327">
        <v>39007</v>
      </c>
      <c r="AI501" s="327">
        <v>45145</v>
      </c>
      <c r="AJ501" s="327" t="s">
        <v>892</v>
      </c>
      <c r="AK501" s="317"/>
    </row>
    <row r="502" spans="1:37" x14ac:dyDescent="0.3">
      <c r="A502" s="316">
        <v>95228</v>
      </c>
      <c r="B502" s="317" t="s">
        <v>890</v>
      </c>
      <c r="C502" s="318" t="s">
        <v>264</v>
      </c>
      <c r="D502" s="319">
        <v>8.2699999999999996E-2</v>
      </c>
      <c r="E502" s="317"/>
      <c r="F502" s="317"/>
      <c r="G502" s="317" t="s">
        <v>892</v>
      </c>
      <c r="H502" s="320">
        <v>0</v>
      </c>
      <c r="I502" s="321">
        <v>103003</v>
      </c>
      <c r="J502" s="322">
        <v>8.2699999999999996E-2</v>
      </c>
      <c r="K502" s="320">
        <v>5502</v>
      </c>
      <c r="L502" s="323">
        <v>0</v>
      </c>
      <c r="M502" s="324">
        <v>4783.04</v>
      </c>
      <c r="N502" s="322">
        <v>395.55740800000001</v>
      </c>
      <c r="O502" s="325" t="s">
        <v>891</v>
      </c>
      <c r="P502" s="324">
        <v>0</v>
      </c>
      <c r="Q502" s="326">
        <v>0</v>
      </c>
      <c r="R502" s="327" t="s">
        <v>892</v>
      </c>
      <c r="S502" s="317" t="s">
        <v>893</v>
      </c>
      <c r="T502" s="328">
        <v>1</v>
      </c>
      <c r="U502" s="329">
        <v>55</v>
      </c>
      <c r="V502" s="330">
        <v>46</v>
      </c>
      <c r="W502" s="331">
        <v>2442</v>
      </c>
      <c r="X502" s="332">
        <v>2023</v>
      </c>
      <c r="Y502" s="333">
        <v>1000</v>
      </c>
      <c r="Z502" s="333" t="s">
        <v>892</v>
      </c>
      <c r="AA502" s="332" t="s">
        <v>892</v>
      </c>
      <c r="AB502" s="333">
        <v>0</v>
      </c>
      <c r="AC502" s="333"/>
      <c r="AD502" s="334" t="s">
        <v>892</v>
      </c>
      <c r="AE502" s="335" t="s">
        <v>892</v>
      </c>
      <c r="AF502" s="324">
        <v>1928</v>
      </c>
      <c r="AG502" s="327">
        <v>44172</v>
      </c>
      <c r="AH502" s="327">
        <v>39007</v>
      </c>
      <c r="AI502" s="327">
        <v>44383</v>
      </c>
      <c r="AJ502" s="327" t="s">
        <v>892</v>
      </c>
      <c r="AK502" s="317"/>
    </row>
    <row r="503" spans="1:37" x14ac:dyDescent="0.3">
      <c r="A503" s="316">
        <v>95229</v>
      </c>
      <c r="B503" s="317" t="s">
        <v>1596</v>
      </c>
      <c r="C503" s="318" t="s">
        <v>264</v>
      </c>
      <c r="D503" s="319">
        <v>0.19</v>
      </c>
      <c r="E503" s="317"/>
      <c r="F503" s="317"/>
      <c r="G503" s="317" t="s">
        <v>892</v>
      </c>
      <c r="H503" s="320">
        <v>0</v>
      </c>
      <c r="I503" s="321">
        <v>103003</v>
      </c>
      <c r="J503" s="322">
        <v>0.19</v>
      </c>
      <c r="K503" s="320">
        <v>8356</v>
      </c>
      <c r="L503" s="323">
        <v>0</v>
      </c>
      <c r="M503" s="324">
        <v>7719.04</v>
      </c>
      <c r="N503" s="322">
        <v>1466.6176</v>
      </c>
      <c r="O503" s="325" t="s">
        <v>891</v>
      </c>
      <c r="P503" s="324">
        <v>0</v>
      </c>
      <c r="Q503" s="326">
        <v>0</v>
      </c>
      <c r="R503" s="327" t="s">
        <v>892</v>
      </c>
      <c r="S503" s="317" t="s">
        <v>893</v>
      </c>
      <c r="T503" s="328">
        <v>1</v>
      </c>
      <c r="U503" s="329">
        <v>55</v>
      </c>
      <c r="V503" s="330">
        <v>46</v>
      </c>
      <c r="W503" s="331">
        <v>10083</v>
      </c>
      <c r="X503" s="332">
        <v>2023</v>
      </c>
      <c r="Y503" s="333">
        <v>2000</v>
      </c>
      <c r="Z503" s="333" t="s">
        <v>892</v>
      </c>
      <c r="AA503" s="332" t="s">
        <v>892</v>
      </c>
      <c r="AB503" s="333">
        <v>0</v>
      </c>
      <c r="AC503" s="333"/>
      <c r="AD503" s="334" t="s">
        <v>892</v>
      </c>
      <c r="AE503" s="335" t="s">
        <v>892</v>
      </c>
      <c r="AF503" s="324">
        <v>3240</v>
      </c>
      <c r="AG503" s="327">
        <v>44599</v>
      </c>
      <c r="AH503" s="327">
        <v>39007</v>
      </c>
      <c r="AI503" s="327">
        <v>45105</v>
      </c>
      <c r="AJ503" s="327" t="s">
        <v>892</v>
      </c>
      <c r="AK503" s="317"/>
    </row>
    <row r="504" spans="1:37" x14ac:dyDescent="0.3">
      <c r="A504" s="316">
        <v>96516</v>
      </c>
      <c r="B504" s="317" t="s">
        <v>1597</v>
      </c>
      <c r="C504" s="318" t="s">
        <v>437</v>
      </c>
      <c r="D504" s="319">
        <v>2.2799999999999998</v>
      </c>
      <c r="E504" s="317" t="s">
        <v>1598</v>
      </c>
      <c r="F504" s="317" t="s">
        <v>1599</v>
      </c>
      <c r="G504" s="317" t="s">
        <v>993</v>
      </c>
      <c r="H504" s="320">
        <v>2989</v>
      </c>
      <c r="I504" s="321">
        <v>103003</v>
      </c>
      <c r="J504" s="322">
        <v>2.2799999999999998</v>
      </c>
      <c r="K504" s="320">
        <v>368</v>
      </c>
      <c r="L504" s="323">
        <v>77.475375842405398</v>
      </c>
      <c r="M504" s="324">
        <v>0</v>
      </c>
      <c r="N504" s="322">
        <v>0</v>
      </c>
      <c r="O504" s="325" t="s">
        <v>994</v>
      </c>
      <c r="P504" s="324">
        <v>1220</v>
      </c>
      <c r="Q504" s="326">
        <v>2781.6</v>
      </c>
      <c r="R504" s="327">
        <v>45454</v>
      </c>
      <c r="S504" s="317" t="s">
        <v>1533</v>
      </c>
      <c r="T504" s="328">
        <v>1</v>
      </c>
      <c r="U504" s="329">
        <v>54</v>
      </c>
      <c r="V504" s="330">
        <v>4</v>
      </c>
      <c r="W504" s="331" t="s">
        <v>892</v>
      </c>
      <c r="X504" s="332" t="s">
        <v>892</v>
      </c>
      <c r="Y504" s="333">
        <v>0</v>
      </c>
      <c r="Z504" s="333" t="s">
        <v>892</v>
      </c>
      <c r="AA504" s="332" t="s">
        <v>892</v>
      </c>
      <c r="AB504" s="333">
        <v>0</v>
      </c>
      <c r="AC504" s="333"/>
      <c r="AD504" s="334" t="s">
        <v>892</v>
      </c>
      <c r="AE504" s="335" t="s">
        <v>892</v>
      </c>
      <c r="AF504" s="324">
        <v>154</v>
      </c>
      <c r="AG504" s="327">
        <v>43759</v>
      </c>
      <c r="AH504" s="327">
        <v>39063</v>
      </c>
      <c r="AI504" s="327">
        <v>45104</v>
      </c>
      <c r="AJ504" s="327" t="s">
        <v>892</v>
      </c>
      <c r="AK504" s="317"/>
    </row>
    <row r="505" spans="1:37" x14ac:dyDescent="0.3">
      <c r="A505" s="316">
        <v>98080</v>
      </c>
      <c r="B505" s="317" t="s">
        <v>1600</v>
      </c>
      <c r="C505" s="318" t="s">
        <v>437</v>
      </c>
      <c r="D505" s="319">
        <v>2.27</v>
      </c>
      <c r="E505" s="317" t="s">
        <v>1598</v>
      </c>
      <c r="F505" s="317" t="s">
        <v>1599</v>
      </c>
      <c r="G505" s="317" t="s">
        <v>993</v>
      </c>
      <c r="H505" s="320">
        <v>2328</v>
      </c>
      <c r="I505" s="321">
        <v>103003</v>
      </c>
      <c r="J505" s="322">
        <v>2.27</v>
      </c>
      <c r="K505" s="320">
        <v>178</v>
      </c>
      <c r="L505" s="323">
        <v>103.83586083853702</v>
      </c>
      <c r="M505" s="324">
        <v>0</v>
      </c>
      <c r="N505" s="322">
        <v>0</v>
      </c>
      <c r="O505" s="325" t="s">
        <v>994</v>
      </c>
      <c r="P505" s="324">
        <v>1220</v>
      </c>
      <c r="Q505" s="326">
        <v>2769.4</v>
      </c>
      <c r="R505" s="327">
        <v>45454</v>
      </c>
      <c r="S505" s="317" t="s">
        <v>1601</v>
      </c>
      <c r="T505" s="328">
        <v>1</v>
      </c>
      <c r="U505" s="329">
        <v>54</v>
      </c>
      <c r="V505" s="330">
        <v>19</v>
      </c>
      <c r="W505" s="331" t="s">
        <v>892</v>
      </c>
      <c r="X505" s="332" t="s">
        <v>892</v>
      </c>
      <c r="Y505" s="333">
        <v>0</v>
      </c>
      <c r="Z505" s="333" t="s">
        <v>892</v>
      </c>
      <c r="AA505" s="332" t="s">
        <v>892</v>
      </c>
      <c r="AB505" s="333">
        <v>0</v>
      </c>
      <c r="AC505" s="333"/>
      <c r="AD505" s="334" t="s">
        <v>892</v>
      </c>
      <c r="AE505" s="335" t="s">
        <v>892</v>
      </c>
      <c r="AF505" s="324">
        <v>90</v>
      </c>
      <c r="AG505" s="327">
        <v>43798</v>
      </c>
      <c r="AH505" s="327">
        <v>39154</v>
      </c>
      <c r="AI505" s="327">
        <v>45104</v>
      </c>
      <c r="AJ505" s="327" t="s">
        <v>892</v>
      </c>
      <c r="AK505" s="317"/>
    </row>
    <row r="506" spans="1:37" x14ac:dyDescent="0.3">
      <c r="A506" s="316">
        <v>98359</v>
      </c>
      <c r="B506" s="317" t="s">
        <v>1602</v>
      </c>
      <c r="C506" s="318" t="s">
        <v>261</v>
      </c>
      <c r="D506" s="319">
        <v>137</v>
      </c>
      <c r="E506" s="317"/>
      <c r="F506" s="317"/>
      <c r="G506" s="317" t="s">
        <v>892</v>
      </c>
      <c r="H506" s="320">
        <v>56</v>
      </c>
      <c r="I506" s="321">
        <v>103003</v>
      </c>
      <c r="J506" s="322">
        <v>137</v>
      </c>
      <c r="K506" s="320">
        <v>21</v>
      </c>
      <c r="L506" s="323">
        <v>32</v>
      </c>
      <c r="M506" s="324">
        <v>0</v>
      </c>
      <c r="N506" s="322">
        <v>0</v>
      </c>
      <c r="O506" s="325" t="s">
        <v>891</v>
      </c>
      <c r="P506" s="324">
        <v>0</v>
      </c>
      <c r="Q506" s="326">
        <v>0</v>
      </c>
      <c r="R506" s="327" t="s">
        <v>892</v>
      </c>
      <c r="S506" s="317" t="s">
        <v>1117</v>
      </c>
      <c r="T506" s="328">
        <v>1</v>
      </c>
      <c r="U506" s="329">
        <v>78</v>
      </c>
      <c r="V506" s="330">
        <v>2</v>
      </c>
      <c r="W506" s="331" t="s">
        <v>892</v>
      </c>
      <c r="X506" s="332" t="s">
        <v>892</v>
      </c>
      <c r="Y506" s="333">
        <v>0</v>
      </c>
      <c r="Z506" s="333" t="s">
        <v>892</v>
      </c>
      <c r="AA506" s="332" t="s">
        <v>892</v>
      </c>
      <c r="AB506" s="333">
        <v>0</v>
      </c>
      <c r="AC506" s="333"/>
      <c r="AD506" s="334" t="s">
        <v>892</v>
      </c>
      <c r="AE506" s="335" t="s">
        <v>892</v>
      </c>
      <c r="AF506" s="324">
        <v>8</v>
      </c>
      <c r="AG506" s="327">
        <v>44165</v>
      </c>
      <c r="AH506" s="327">
        <v>39168</v>
      </c>
      <c r="AI506" s="327">
        <v>44789</v>
      </c>
      <c r="AJ506" s="327" t="s">
        <v>892</v>
      </c>
      <c r="AK506" s="317"/>
    </row>
    <row r="507" spans="1:37" x14ac:dyDescent="0.3">
      <c r="A507" s="316">
        <v>98360</v>
      </c>
      <c r="B507" s="317" t="s">
        <v>613</v>
      </c>
      <c r="C507" s="318" t="s">
        <v>261</v>
      </c>
      <c r="D507" s="319">
        <v>42</v>
      </c>
      <c r="E507" s="317"/>
      <c r="F507" s="317"/>
      <c r="G507" s="317" t="s">
        <v>892</v>
      </c>
      <c r="H507" s="320">
        <v>55</v>
      </c>
      <c r="I507" s="321">
        <v>103003</v>
      </c>
      <c r="J507" s="322">
        <v>42</v>
      </c>
      <c r="K507" s="320"/>
      <c r="L507" s="323">
        <v>0</v>
      </c>
      <c r="M507" s="324">
        <v>0</v>
      </c>
      <c r="N507" s="322">
        <v>0</v>
      </c>
      <c r="O507" s="325" t="s">
        <v>891</v>
      </c>
      <c r="P507" s="324">
        <v>0</v>
      </c>
      <c r="Q507" s="326">
        <v>0</v>
      </c>
      <c r="R507" s="327" t="s">
        <v>892</v>
      </c>
      <c r="S507" s="317" t="s">
        <v>1603</v>
      </c>
      <c r="T507" s="328">
        <v>1</v>
      </c>
      <c r="U507" s="329">
        <v>70</v>
      </c>
      <c r="V507" s="330">
        <v>47</v>
      </c>
      <c r="W507" s="331" t="s">
        <v>892</v>
      </c>
      <c r="X507" s="332" t="s">
        <v>892</v>
      </c>
      <c r="Y507" s="333">
        <v>0</v>
      </c>
      <c r="Z507" s="333" t="s">
        <v>892</v>
      </c>
      <c r="AA507" s="332" t="s">
        <v>892</v>
      </c>
      <c r="AB507" s="333">
        <v>0</v>
      </c>
      <c r="AC507" s="333"/>
      <c r="AD507" s="334" t="s">
        <v>892</v>
      </c>
      <c r="AE507" s="335" t="s">
        <v>892</v>
      </c>
      <c r="AF507" s="324">
        <v>0</v>
      </c>
      <c r="AG507" s="327">
        <v>43063</v>
      </c>
      <c r="AH507" s="327">
        <v>39168</v>
      </c>
      <c r="AI507" s="327">
        <v>44789</v>
      </c>
      <c r="AJ507" s="327" t="s">
        <v>892</v>
      </c>
      <c r="AK507" s="317"/>
    </row>
    <row r="508" spans="1:37" x14ac:dyDescent="0.3">
      <c r="A508" s="316">
        <v>98702</v>
      </c>
      <c r="B508" s="317" t="s">
        <v>1604</v>
      </c>
      <c r="C508" s="318" t="s">
        <v>561</v>
      </c>
      <c r="D508" s="319">
        <v>18.75</v>
      </c>
      <c r="E508" s="317"/>
      <c r="F508" s="317"/>
      <c r="G508" s="317" t="s">
        <v>892</v>
      </c>
      <c r="H508" s="320">
        <v>7791</v>
      </c>
      <c r="I508" s="321">
        <v>103003</v>
      </c>
      <c r="J508" s="322">
        <v>18.75</v>
      </c>
      <c r="K508" s="320">
        <v>3580.6</v>
      </c>
      <c r="L508" s="323">
        <v>18.74503765368236</v>
      </c>
      <c r="M508" s="324">
        <v>0</v>
      </c>
      <c r="N508" s="322">
        <v>0</v>
      </c>
      <c r="O508" s="325" t="s">
        <v>891</v>
      </c>
      <c r="P508" s="324">
        <v>0</v>
      </c>
      <c r="Q508" s="326">
        <v>0</v>
      </c>
      <c r="R508" s="327" t="s">
        <v>892</v>
      </c>
      <c r="S508" s="317" t="s">
        <v>1605</v>
      </c>
      <c r="T508" s="328">
        <v>1</v>
      </c>
      <c r="U508" s="329">
        <v>51</v>
      </c>
      <c r="V508" s="330">
        <v>24</v>
      </c>
      <c r="W508" s="331" t="s">
        <v>892</v>
      </c>
      <c r="X508" s="332" t="s">
        <v>892</v>
      </c>
      <c r="Y508" s="333">
        <v>0</v>
      </c>
      <c r="Z508" s="333" t="s">
        <v>892</v>
      </c>
      <c r="AA508" s="332" t="s">
        <v>892</v>
      </c>
      <c r="AB508" s="333">
        <v>0</v>
      </c>
      <c r="AC508" s="333"/>
      <c r="AD508" s="334" t="s">
        <v>892</v>
      </c>
      <c r="AE508" s="335" t="s">
        <v>892</v>
      </c>
      <c r="AF508" s="324">
        <v>1662</v>
      </c>
      <c r="AG508" s="327">
        <v>45208</v>
      </c>
      <c r="AH508" s="327">
        <v>39183</v>
      </c>
      <c r="AI508" s="327">
        <v>45160</v>
      </c>
      <c r="AJ508" s="327" t="s">
        <v>892</v>
      </c>
      <c r="AK508" s="317"/>
    </row>
    <row r="509" spans="1:37" x14ac:dyDescent="0.3">
      <c r="A509" s="316">
        <v>98703</v>
      </c>
      <c r="B509" s="317" t="s">
        <v>1606</v>
      </c>
      <c r="C509" s="318" t="s">
        <v>346</v>
      </c>
      <c r="D509" s="319">
        <v>45.37</v>
      </c>
      <c r="E509" s="317"/>
      <c r="F509" s="317"/>
      <c r="G509" s="317" t="s">
        <v>892</v>
      </c>
      <c r="H509" s="320">
        <v>229</v>
      </c>
      <c r="I509" s="321">
        <v>103003</v>
      </c>
      <c r="J509" s="322">
        <v>45.37</v>
      </c>
      <c r="K509" s="320">
        <v>706</v>
      </c>
      <c r="L509" s="323">
        <v>3.1262798634812285</v>
      </c>
      <c r="M509" s="324">
        <v>150</v>
      </c>
      <c r="N509" s="322">
        <v>6805.5</v>
      </c>
      <c r="O509" s="325" t="s">
        <v>891</v>
      </c>
      <c r="P509" s="324">
        <v>0</v>
      </c>
      <c r="Q509" s="326">
        <v>0</v>
      </c>
      <c r="R509" s="327" t="s">
        <v>892</v>
      </c>
      <c r="S509" s="317" t="s">
        <v>1300</v>
      </c>
      <c r="T509" s="328">
        <v>1</v>
      </c>
      <c r="U509" s="329">
        <v>69</v>
      </c>
      <c r="V509" s="330">
        <v>3</v>
      </c>
      <c r="W509" s="331">
        <v>7337</v>
      </c>
      <c r="X509" s="332">
        <v>2023</v>
      </c>
      <c r="Y509" s="333">
        <v>500</v>
      </c>
      <c r="Z509" s="333" t="s">
        <v>892</v>
      </c>
      <c r="AA509" s="332" t="s">
        <v>892</v>
      </c>
      <c r="AB509" s="333">
        <v>0</v>
      </c>
      <c r="AC509" s="333"/>
      <c r="AD509" s="334" t="s">
        <v>892</v>
      </c>
      <c r="AE509" s="335" t="s">
        <v>892</v>
      </c>
      <c r="AF509" s="324">
        <v>294</v>
      </c>
      <c r="AG509" s="327">
        <v>44148</v>
      </c>
      <c r="AH509" s="327">
        <v>39183</v>
      </c>
      <c r="AI509" s="327">
        <v>44685</v>
      </c>
      <c r="AJ509" s="327" t="s">
        <v>892</v>
      </c>
      <c r="AK509" s="317"/>
    </row>
    <row r="510" spans="1:37" x14ac:dyDescent="0.3">
      <c r="A510" s="316">
        <v>98704</v>
      </c>
      <c r="B510" s="317" t="s">
        <v>1607</v>
      </c>
      <c r="C510" s="318" t="s">
        <v>346</v>
      </c>
      <c r="D510" s="319">
        <v>44</v>
      </c>
      <c r="E510" s="317"/>
      <c r="F510" s="317"/>
      <c r="G510" s="317" t="s">
        <v>892</v>
      </c>
      <c r="H510" s="320">
        <v>184</v>
      </c>
      <c r="I510" s="321">
        <v>103003</v>
      </c>
      <c r="J510" s="322">
        <v>44</v>
      </c>
      <c r="K510" s="320">
        <v>163</v>
      </c>
      <c r="L510" s="323">
        <v>12.266666666666667</v>
      </c>
      <c r="M510" s="324">
        <v>0</v>
      </c>
      <c r="N510" s="322">
        <v>0</v>
      </c>
      <c r="O510" s="325" t="s">
        <v>891</v>
      </c>
      <c r="P510" s="324">
        <v>0</v>
      </c>
      <c r="Q510" s="326">
        <v>0</v>
      </c>
      <c r="R510" s="327" t="s">
        <v>892</v>
      </c>
      <c r="S510" s="317" t="s">
        <v>1300</v>
      </c>
      <c r="T510" s="328">
        <v>1</v>
      </c>
      <c r="U510" s="329">
        <v>69</v>
      </c>
      <c r="V510" s="330">
        <v>3</v>
      </c>
      <c r="W510" s="331" t="s">
        <v>892</v>
      </c>
      <c r="X510" s="332" t="s">
        <v>892</v>
      </c>
      <c r="Y510" s="333">
        <v>0</v>
      </c>
      <c r="Z510" s="333" t="s">
        <v>892</v>
      </c>
      <c r="AA510" s="332" t="s">
        <v>892</v>
      </c>
      <c r="AB510" s="333">
        <v>0</v>
      </c>
      <c r="AC510" s="333"/>
      <c r="AD510" s="334" t="s">
        <v>892</v>
      </c>
      <c r="AE510" s="335" t="s">
        <v>892</v>
      </c>
      <c r="AF510" s="324">
        <v>60</v>
      </c>
      <c r="AG510" s="327">
        <v>45189</v>
      </c>
      <c r="AH510" s="327">
        <v>39183</v>
      </c>
      <c r="AI510" s="327">
        <v>45160</v>
      </c>
      <c r="AJ510" s="327" t="s">
        <v>892</v>
      </c>
      <c r="AK510" s="317"/>
    </row>
    <row r="511" spans="1:37" x14ac:dyDescent="0.3">
      <c r="A511" s="316">
        <v>98732</v>
      </c>
      <c r="B511" s="317" t="s">
        <v>1608</v>
      </c>
      <c r="C511" s="318" t="s">
        <v>31</v>
      </c>
      <c r="D511" s="319">
        <v>134</v>
      </c>
      <c r="E511" s="317"/>
      <c r="F511" s="317"/>
      <c r="G511" s="317" t="s">
        <v>892</v>
      </c>
      <c r="H511" s="320">
        <v>55</v>
      </c>
      <c r="I511" s="321">
        <v>103003</v>
      </c>
      <c r="J511" s="322">
        <v>143.14286000000001</v>
      </c>
      <c r="K511" s="320"/>
      <c r="L511" s="323">
        <v>0</v>
      </c>
      <c r="M511" s="324">
        <v>0</v>
      </c>
      <c r="N511" s="322">
        <v>0</v>
      </c>
      <c r="O511" s="325" t="s">
        <v>891</v>
      </c>
      <c r="P511" s="324">
        <v>0</v>
      </c>
      <c r="Q511" s="326">
        <v>0</v>
      </c>
      <c r="R511" s="327" t="s">
        <v>892</v>
      </c>
      <c r="S511" s="317" t="s">
        <v>1609</v>
      </c>
      <c r="T511" s="328">
        <v>1</v>
      </c>
      <c r="U511" s="329">
        <v>58</v>
      </c>
      <c r="V511" s="330">
        <v>14</v>
      </c>
      <c r="W511" s="331" t="s">
        <v>892</v>
      </c>
      <c r="X511" s="332" t="s">
        <v>892</v>
      </c>
      <c r="Y511" s="333">
        <v>0</v>
      </c>
      <c r="Z511" s="333" t="s">
        <v>892</v>
      </c>
      <c r="AA511" s="332" t="s">
        <v>892</v>
      </c>
      <c r="AB511" s="333">
        <v>0</v>
      </c>
      <c r="AC511" s="333"/>
      <c r="AD511" s="334" t="s">
        <v>892</v>
      </c>
      <c r="AE511" s="335" t="s">
        <v>892</v>
      </c>
      <c r="AF511" s="324">
        <v>0</v>
      </c>
      <c r="AG511" s="327">
        <v>43619</v>
      </c>
      <c r="AH511" s="327">
        <v>39184</v>
      </c>
      <c r="AI511" s="327">
        <v>43585</v>
      </c>
      <c r="AJ511" s="327" t="s">
        <v>892</v>
      </c>
      <c r="AK511" s="317"/>
    </row>
    <row r="512" spans="1:37" x14ac:dyDescent="0.3">
      <c r="A512" s="316">
        <v>98733</v>
      </c>
      <c r="B512" s="317" t="s">
        <v>1610</v>
      </c>
      <c r="C512" s="318" t="s">
        <v>31</v>
      </c>
      <c r="D512" s="319">
        <v>134</v>
      </c>
      <c r="E512" s="317"/>
      <c r="F512" s="317"/>
      <c r="G512" s="317" t="s">
        <v>892</v>
      </c>
      <c r="H512" s="320">
        <v>41</v>
      </c>
      <c r="I512" s="321">
        <v>103003</v>
      </c>
      <c r="J512" s="322">
        <v>144.25</v>
      </c>
      <c r="K512" s="320"/>
      <c r="L512" s="323">
        <v>0</v>
      </c>
      <c r="M512" s="324">
        <v>0</v>
      </c>
      <c r="N512" s="322">
        <v>0</v>
      </c>
      <c r="O512" s="325" t="s">
        <v>891</v>
      </c>
      <c r="P512" s="324">
        <v>0</v>
      </c>
      <c r="Q512" s="326">
        <v>0</v>
      </c>
      <c r="R512" s="327" t="s">
        <v>892</v>
      </c>
      <c r="S512" s="317" t="s">
        <v>1609</v>
      </c>
      <c r="T512" s="328">
        <v>1</v>
      </c>
      <c r="U512" s="329">
        <v>58</v>
      </c>
      <c r="V512" s="330">
        <v>14</v>
      </c>
      <c r="W512" s="331" t="s">
        <v>892</v>
      </c>
      <c r="X512" s="332" t="s">
        <v>892</v>
      </c>
      <c r="Y512" s="333">
        <v>0</v>
      </c>
      <c r="Z512" s="333" t="s">
        <v>892</v>
      </c>
      <c r="AA512" s="332" t="s">
        <v>892</v>
      </c>
      <c r="AB512" s="333">
        <v>0</v>
      </c>
      <c r="AC512" s="333"/>
      <c r="AD512" s="334" t="s">
        <v>892</v>
      </c>
      <c r="AE512" s="335" t="s">
        <v>892</v>
      </c>
      <c r="AF512" s="324">
        <v>0</v>
      </c>
      <c r="AG512" s="327">
        <v>43613</v>
      </c>
      <c r="AH512" s="327">
        <v>39184</v>
      </c>
      <c r="AI512" s="327">
        <v>43585</v>
      </c>
      <c r="AJ512" s="327" t="s">
        <v>892</v>
      </c>
      <c r="AK512" s="317"/>
    </row>
    <row r="513" spans="1:37" x14ac:dyDescent="0.3">
      <c r="A513" s="316">
        <v>98734</v>
      </c>
      <c r="B513" s="317" t="s">
        <v>1611</v>
      </c>
      <c r="C513" s="318" t="s">
        <v>31</v>
      </c>
      <c r="D513" s="319">
        <v>134</v>
      </c>
      <c r="E513" s="317"/>
      <c r="F513" s="317"/>
      <c r="G513" s="317" t="s">
        <v>892</v>
      </c>
      <c r="H513" s="320">
        <v>36</v>
      </c>
      <c r="I513" s="321">
        <v>103003</v>
      </c>
      <c r="J513" s="322">
        <v>160.98412999999999</v>
      </c>
      <c r="K513" s="320"/>
      <c r="L513" s="323">
        <v>0</v>
      </c>
      <c r="M513" s="324">
        <v>0</v>
      </c>
      <c r="N513" s="322">
        <v>0</v>
      </c>
      <c r="O513" s="325" t="s">
        <v>891</v>
      </c>
      <c r="P513" s="324">
        <v>0</v>
      </c>
      <c r="Q513" s="326">
        <v>0</v>
      </c>
      <c r="R513" s="327" t="s">
        <v>892</v>
      </c>
      <c r="S513" s="317" t="s">
        <v>1609</v>
      </c>
      <c r="T513" s="328">
        <v>1</v>
      </c>
      <c r="U513" s="329">
        <v>58</v>
      </c>
      <c r="V513" s="330">
        <v>14</v>
      </c>
      <c r="W513" s="331" t="s">
        <v>892</v>
      </c>
      <c r="X513" s="332" t="s">
        <v>892</v>
      </c>
      <c r="Y513" s="333">
        <v>0</v>
      </c>
      <c r="Z513" s="333" t="s">
        <v>892</v>
      </c>
      <c r="AA513" s="332" t="s">
        <v>892</v>
      </c>
      <c r="AB513" s="333">
        <v>0</v>
      </c>
      <c r="AC513" s="333"/>
      <c r="AD513" s="334" t="s">
        <v>892</v>
      </c>
      <c r="AE513" s="335" t="s">
        <v>892</v>
      </c>
      <c r="AF513" s="324">
        <v>0</v>
      </c>
      <c r="AG513" s="327">
        <v>43619</v>
      </c>
      <c r="AH513" s="327">
        <v>39184</v>
      </c>
      <c r="AI513" s="327">
        <v>43585</v>
      </c>
      <c r="AJ513" s="327" t="s">
        <v>892</v>
      </c>
      <c r="AK513" s="317"/>
    </row>
    <row r="514" spans="1:37" x14ac:dyDescent="0.3">
      <c r="A514" s="316">
        <v>99787</v>
      </c>
      <c r="B514" s="317" t="s">
        <v>1612</v>
      </c>
      <c r="C514" s="318" t="s">
        <v>264</v>
      </c>
      <c r="D514" s="319">
        <v>73</v>
      </c>
      <c r="E514" s="317"/>
      <c r="F514" s="317"/>
      <c r="G514" s="317" t="s">
        <v>892</v>
      </c>
      <c r="H514" s="320">
        <v>16</v>
      </c>
      <c r="I514" s="321">
        <v>103003</v>
      </c>
      <c r="J514" s="322">
        <v>73</v>
      </c>
      <c r="K514" s="320">
        <v>62</v>
      </c>
      <c r="L514" s="323">
        <v>3.0018761726078802</v>
      </c>
      <c r="M514" s="324">
        <v>0</v>
      </c>
      <c r="N514" s="322">
        <v>0</v>
      </c>
      <c r="O514" s="325" t="s">
        <v>891</v>
      </c>
      <c r="P514" s="324">
        <v>0</v>
      </c>
      <c r="Q514" s="326">
        <v>0</v>
      </c>
      <c r="R514" s="327" t="s">
        <v>892</v>
      </c>
      <c r="S514" s="317" t="s">
        <v>1032</v>
      </c>
      <c r="T514" s="328">
        <v>1</v>
      </c>
      <c r="U514" s="329">
        <v>55</v>
      </c>
      <c r="V514" s="330">
        <v>32</v>
      </c>
      <c r="W514" s="331">
        <v>2691</v>
      </c>
      <c r="X514" s="332">
        <v>2023</v>
      </c>
      <c r="Y514" s="333">
        <v>60</v>
      </c>
      <c r="Z514" s="333" t="s">
        <v>892</v>
      </c>
      <c r="AA514" s="332" t="s">
        <v>892</v>
      </c>
      <c r="AB514" s="333">
        <v>0</v>
      </c>
      <c r="AC514" s="333"/>
      <c r="AD514" s="334" t="s">
        <v>892</v>
      </c>
      <c r="AE514" s="335" t="s">
        <v>892</v>
      </c>
      <c r="AF514" s="324">
        <v>22</v>
      </c>
      <c r="AG514" s="327">
        <v>44874</v>
      </c>
      <c r="AH514" s="327">
        <v>39227</v>
      </c>
      <c r="AI514" s="327">
        <v>44845</v>
      </c>
      <c r="AJ514" s="327" t="s">
        <v>892</v>
      </c>
      <c r="AK514" s="317"/>
    </row>
    <row r="515" spans="1:37" x14ac:dyDescent="0.3">
      <c r="A515" s="316">
        <v>99788</v>
      </c>
      <c r="B515" s="317" t="s">
        <v>1613</v>
      </c>
      <c r="C515" s="318" t="s">
        <v>264</v>
      </c>
      <c r="D515" s="319">
        <v>1.49</v>
      </c>
      <c r="E515" s="317"/>
      <c r="F515" s="317"/>
      <c r="G515" s="317" t="s">
        <v>892</v>
      </c>
      <c r="H515" s="320">
        <v>150</v>
      </c>
      <c r="I515" s="321">
        <v>103003</v>
      </c>
      <c r="J515" s="322">
        <v>1.49</v>
      </c>
      <c r="K515" s="320"/>
      <c r="L515" s="323">
        <v>0</v>
      </c>
      <c r="M515" s="324">
        <v>0</v>
      </c>
      <c r="N515" s="322">
        <v>0</v>
      </c>
      <c r="O515" s="325" t="s">
        <v>891</v>
      </c>
      <c r="P515" s="324">
        <v>0</v>
      </c>
      <c r="Q515" s="326">
        <v>0</v>
      </c>
      <c r="R515" s="327" t="s">
        <v>892</v>
      </c>
      <c r="S515" s="317" t="s">
        <v>1032</v>
      </c>
      <c r="T515" s="328">
        <v>1</v>
      </c>
      <c r="U515" s="329">
        <v>55</v>
      </c>
      <c r="V515" s="330">
        <v>32</v>
      </c>
      <c r="W515" s="331" t="s">
        <v>892</v>
      </c>
      <c r="X515" s="332" t="s">
        <v>892</v>
      </c>
      <c r="Y515" s="333">
        <v>0</v>
      </c>
      <c r="Z515" s="333" t="s">
        <v>892</v>
      </c>
      <c r="AA515" s="332" t="s">
        <v>892</v>
      </c>
      <c r="AB515" s="333">
        <v>0</v>
      </c>
      <c r="AC515" s="333"/>
      <c r="AD515" s="334" t="s">
        <v>892</v>
      </c>
      <c r="AE515" s="335" t="s">
        <v>892</v>
      </c>
      <c r="AF515" s="324">
        <v>0</v>
      </c>
      <c r="AG515" s="327">
        <v>39741</v>
      </c>
      <c r="AH515" s="327">
        <v>39227</v>
      </c>
      <c r="AI515" s="327">
        <v>39729</v>
      </c>
      <c r="AJ515" s="327" t="s">
        <v>892</v>
      </c>
      <c r="AK515" s="317"/>
    </row>
    <row r="516" spans="1:37" x14ac:dyDescent="0.3">
      <c r="A516" s="316">
        <v>100362</v>
      </c>
      <c r="B516" s="317" t="s">
        <v>1614</v>
      </c>
      <c r="C516" s="318" t="s">
        <v>612</v>
      </c>
      <c r="D516" s="319">
        <v>26.43</v>
      </c>
      <c r="E516" s="317"/>
      <c r="F516" s="317"/>
      <c r="G516" s="317" t="s">
        <v>892</v>
      </c>
      <c r="H516" s="320">
        <v>2665</v>
      </c>
      <c r="I516" s="321">
        <v>103003</v>
      </c>
      <c r="J516" s="322">
        <v>26.43</v>
      </c>
      <c r="K516" s="320">
        <v>3661</v>
      </c>
      <c r="L516" s="323">
        <v>8.7354136619902985</v>
      </c>
      <c r="M516" s="324">
        <v>0</v>
      </c>
      <c r="N516" s="322">
        <v>0</v>
      </c>
      <c r="O516" s="325" t="s">
        <v>891</v>
      </c>
      <c r="P516" s="324">
        <v>0</v>
      </c>
      <c r="Q516" s="326">
        <v>0</v>
      </c>
      <c r="R516" s="327" t="s">
        <v>892</v>
      </c>
      <c r="S516" s="317" t="s">
        <v>1005</v>
      </c>
      <c r="T516" s="328">
        <v>1</v>
      </c>
      <c r="U516" s="329">
        <v>51</v>
      </c>
      <c r="V516" s="330">
        <v>3</v>
      </c>
      <c r="W516" s="331" t="s">
        <v>892</v>
      </c>
      <c r="X516" s="332" t="s">
        <v>892</v>
      </c>
      <c r="Y516" s="333">
        <v>0</v>
      </c>
      <c r="Z516" s="333">
        <v>8935</v>
      </c>
      <c r="AA516" s="332">
        <v>2023</v>
      </c>
      <c r="AB516" s="333">
        <v>4000</v>
      </c>
      <c r="AC516" s="333">
        <v>8000</v>
      </c>
      <c r="AD516" s="334" t="s">
        <v>2098</v>
      </c>
      <c r="AE516" s="335">
        <v>45180</v>
      </c>
      <c r="AF516" s="324">
        <v>1220</v>
      </c>
      <c r="AG516" s="327">
        <v>45163</v>
      </c>
      <c r="AH516" s="327">
        <v>39258</v>
      </c>
      <c r="AI516" s="327">
        <v>45148</v>
      </c>
      <c r="AJ516" s="327" t="s">
        <v>892</v>
      </c>
      <c r="AK516" s="317"/>
    </row>
    <row r="517" spans="1:37" x14ac:dyDescent="0.3">
      <c r="A517" s="316">
        <v>100383</v>
      </c>
      <c r="B517" s="317" t="s">
        <v>624</v>
      </c>
      <c r="C517" s="318" t="s">
        <v>261</v>
      </c>
      <c r="D517" s="319">
        <v>160</v>
      </c>
      <c r="E517" s="317"/>
      <c r="F517" s="317"/>
      <c r="G517" s="317" t="s">
        <v>892</v>
      </c>
      <c r="H517" s="320">
        <v>74</v>
      </c>
      <c r="I517" s="321">
        <v>103003</v>
      </c>
      <c r="J517" s="322">
        <v>160</v>
      </c>
      <c r="K517" s="320">
        <v>3</v>
      </c>
      <c r="L517" s="323">
        <v>296</v>
      </c>
      <c r="M517" s="324">
        <v>0</v>
      </c>
      <c r="N517" s="322">
        <v>0</v>
      </c>
      <c r="O517" s="325" t="s">
        <v>891</v>
      </c>
      <c r="P517" s="324">
        <v>0</v>
      </c>
      <c r="Q517" s="326">
        <v>0</v>
      </c>
      <c r="R517" s="327" t="s">
        <v>892</v>
      </c>
      <c r="S517" s="317" t="s">
        <v>1615</v>
      </c>
      <c r="T517" s="328">
        <v>1</v>
      </c>
      <c r="U517" s="329">
        <v>80</v>
      </c>
      <c r="V517" s="330">
        <v>7</v>
      </c>
      <c r="W517" s="331" t="s">
        <v>892</v>
      </c>
      <c r="X517" s="332" t="s">
        <v>892</v>
      </c>
      <c r="Y517" s="333">
        <v>0</v>
      </c>
      <c r="Z517" s="333" t="s">
        <v>892</v>
      </c>
      <c r="AA517" s="332" t="s">
        <v>892</v>
      </c>
      <c r="AB517" s="333">
        <v>0</v>
      </c>
      <c r="AC517" s="333"/>
      <c r="AD517" s="334" t="s">
        <v>892</v>
      </c>
      <c r="AE517" s="335" t="s">
        <v>892</v>
      </c>
      <c r="AF517" s="324">
        <v>2</v>
      </c>
      <c r="AG517" s="327">
        <v>44372</v>
      </c>
      <c r="AH517" s="327">
        <v>39260</v>
      </c>
      <c r="AI517" s="327">
        <v>44757</v>
      </c>
      <c r="AJ517" s="327" t="s">
        <v>892</v>
      </c>
      <c r="AK517" s="317"/>
    </row>
    <row r="518" spans="1:37" x14ac:dyDescent="0.3">
      <c r="A518" s="316">
        <v>100802</v>
      </c>
      <c r="B518" s="317" t="s">
        <v>1616</v>
      </c>
      <c r="C518" s="318" t="s">
        <v>291</v>
      </c>
      <c r="D518" s="319">
        <v>20.420000000000002</v>
      </c>
      <c r="E518" s="317"/>
      <c r="F518" s="317"/>
      <c r="G518" s="317" t="s">
        <v>892</v>
      </c>
      <c r="H518" s="320">
        <v>794</v>
      </c>
      <c r="I518" s="321">
        <v>103003</v>
      </c>
      <c r="J518" s="322">
        <v>20.420000000000002</v>
      </c>
      <c r="K518" s="320">
        <v>828</v>
      </c>
      <c r="L518" s="323">
        <v>11.507246376811594</v>
      </c>
      <c r="M518" s="324">
        <v>34</v>
      </c>
      <c r="N518" s="322">
        <v>694.28</v>
      </c>
      <c r="O518" s="325" t="s">
        <v>891</v>
      </c>
      <c r="P518" s="324">
        <v>0</v>
      </c>
      <c r="Q518" s="326">
        <v>0</v>
      </c>
      <c r="R518" s="327" t="s">
        <v>892</v>
      </c>
      <c r="S518" s="317" t="s">
        <v>1035</v>
      </c>
      <c r="T518" s="328">
        <v>1</v>
      </c>
      <c r="U518" s="329">
        <v>61</v>
      </c>
      <c r="V518" s="330">
        <v>9</v>
      </c>
      <c r="W518" s="331" t="s">
        <v>892</v>
      </c>
      <c r="X518" s="332" t="s">
        <v>892</v>
      </c>
      <c r="Y518" s="333">
        <v>0</v>
      </c>
      <c r="Z518" s="333" t="s">
        <v>892</v>
      </c>
      <c r="AA518" s="332" t="s">
        <v>892</v>
      </c>
      <c r="AB518" s="333">
        <v>0</v>
      </c>
      <c r="AC518" s="333"/>
      <c r="AD518" s="334" t="s">
        <v>892</v>
      </c>
      <c r="AE518" s="335" t="s">
        <v>892</v>
      </c>
      <c r="AF518" s="324">
        <v>276</v>
      </c>
      <c r="AG518" s="327">
        <v>45154</v>
      </c>
      <c r="AH518" s="327">
        <v>39275</v>
      </c>
      <c r="AI518" s="327">
        <v>45161</v>
      </c>
      <c r="AJ518" s="327" t="s">
        <v>892</v>
      </c>
      <c r="AK518" s="317"/>
    </row>
    <row r="519" spans="1:37" x14ac:dyDescent="0.3">
      <c r="A519" s="316">
        <v>100907</v>
      </c>
      <c r="B519" s="317" t="s">
        <v>1617</v>
      </c>
      <c r="C519" s="318" t="s">
        <v>321</v>
      </c>
      <c r="D519" s="319">
        <v>7.6</v>
      </c>
      <c r="E519" s="317"/>
      <c r="F519" s="317"/>
      <c r="G519" s="317" t="s">
        <v>892</v>
      </c>
      <c r="H519" s="320">
        <v>103</v>
      </c>
      <c r="I519" s="321">
        <v>103003</v>
      </c>
      <c r="J519" s="322">
        <v>7.6</v>
      </c>
      <c r="K519" s="320">
        <v>96</v>
      </c>
      <c r="L519" s="323">
        <v>9.2960288808664266</v>
      </c>
      <c r="M519" s="324">
        <v>29.96</v>
      </c>
      <c r="N519" s="322">
        <v>227.696</v>
      </c>
      <c r="O519" s="325" t="s">
        <v>891</v>
      </c>
      <c r="P519" s="324">
        <v>0</v>
      </c>
      <c r="Q519" s="326">
        <v>0</v>
      </c>
      <c r="R519" s="327" t="s">
        <v>892</v>
      </c>
      <c r="S519" s="317" t="s">
        <v>1513</v>
      </c>
      <c r="T519" s="328">
        <v>1</v>
      </c>
      <c r="U519" s="329">
        <v>73</v>
      </c>
      <c r="V519" s="330">
        <v>1</v>
      </c>
      <c r="W519" s="331" t="s">
        <v>892</v>
      </c>
      <c r="X519" s="332" t="s">
        <v>892</v>
      </c>
      <c r="Y519" s="333">
        <v>0</v>
      </c>
      <c r="Z519" s="333" t="s">
        <v>892</v>
      </c>
      <c r="AA519" s="332" t="s">
        <v>892</v>
      </c>
      <c r="AB519" s="333">
        <v>0</v>
      </c>
      <c r="AC519" s="333"/>
      <c r="AD519" s="334" t="s">
        <v>892</v>
      </c>
      <c r="AE519" s="335" t="s">
        <v>892</v>
      </c>
      <c r="AF519" s="324">
        <v>44</v>
      </c>
      <c r="AG519" s="327">
        <v>44027</v>
      </c>
      <c r="AH519" s="327">
        <v>39281</v>
      </c>
      <c r="AI519" s="327">
        <v>44025</v>
      </c>
      <c r="AJ519" s="327" t="s">
        <v>892</v>
      </c>
      <c r="AK519" s="317"/>
    </row>
    <row r="520" spans="1:37" x14ac:dyDescent="0.3">
      <c r="A520" s="316">
        <v>101867</v>
      </c>
      <c r="B520" s="317" t="s">
        <v>1618</v>
      </c>
      <c r="C520" s="318" t="s">
        <v>346</v>
      </c>
      <c r="D520" s="319">
        <v>215.16</v>
      </c>
      <c r="E520" s="317"/>
      <c r="F520" s="317"/>
      <c r="G520" s="317" t="s">
        <v>892</v>
      </c>
      <c r="H520" s="320">
        <v>37</v>
      </c>
      <c r="I520" s="321">
        <v>103003</v>
      </c>
      <c r="J520" s="322">
        <v>215.16</v>
      </c>
      <c r="K520" s="320">
        <v>65</v>
      </c>
      <c r="L520" s="323">
        <v>6.8265682656826572</v>
      </c>
      <c r="M520" s="324">
        <v>28.04</v>
      </c>
      <c r="N520" s="322">
        <v>6033.0864000000001</v>
      </c>
      <c r="O520" s="325" t="s">
        <v>891</v>
      </c>
      <c r="P520" s="324">
        <v>0</v>
      </c>
      <c r="Q520" s="326">
        <v>0</v>
      </c>
      <c r="R520" s="327" t="s">
        <v>892</v>
      </c>
      <c r="S520" s="317" t="s">
        <v>1081</v>
      </c>
      <c r="T520" s="328">
        <v>1</v>
      </c>
      <c r="U520" s="329">
        <v>69</v>
      </c>
      <c r="V520" s="330">
        <v>10</v>
      </c>
      <c r="W520" s="331" t="s">
        <v>892</v>
      </c>
      <c r="X520" s="332" t="s">
        <v>892</v>
      </c>
      <c r="Y520" s="333">
        <v>0</v>
      </c>
      <c r="Z520" s="333" t="s">
        <v>892</v>
      </c>
      <c r="AA520" s="332" t="s">
        <v>892</v>
      </c>
      <c r="AB520" s="333">
        <v>0</v>
      </c>
      <c r="AC520" s="333"/>
      <c r="AD520" s="334" t="s">
        <v>892</v>
      </c>
      <c r="AE520" s="335" t="s">
        <v>892</v>
      </c>
      <c r="AF520" s="324">
        <v>22</v>
      </c>
      <c r="AG520" s="327">
        <v>43396</v>
      </c>
      <c r="AH520" s="327">
        <v>39328</v>
      </c>
      <c r="AI520" s="327">
        <v>44123</v>
      </c>
      <c r="AJ520" s="327" t="s">
        <v>892</v>
      </c>
      <c r="AK520" s="317"/>
    </row>
    <row r="521" spans="1:37" x14ac:dyDescent="0.3">
      <c r="A521" s="316">
        <v>101868</v>
      </c>
      <c r="B521" s="317" t="s">
        <v>1619</v>
      </c>
      <c r="C521" s="318" t="s">
        <v>346</v>
      </c>
      <c r="D521" s="319">
        <v>99.43</v>
      </c>
      <c r="E521" s="317"/>
      <c r="F521" s="317"/>
      <c r="G521" s="317" t="s">
        <v>892</v>
      </c>
      <c r="H521" s="320">
        <v>1232</v>
      </c>
      <c r="I521" s="321">
        <v>103003</v>
      </c>
      <c r="J521" s="322">
        <v>99.43</v>
      </c>
      <c r="K521" s="320">
        <v>40</v>
      </c>
      <c r="L521" s="323">
        <v>369.96996996996995</v>
      </c>
      <c r="M521" s="324">
        <v>0</v>
      </c>
      <c r="N521" s="322">
        <v>0</v>
      </c>
      <c r="O521" s="325" t="s">
        <v>891</v>
      </c>
      <c r="P521" s="324">
        <v>0</v>
      </c>
      <c r="Q521" s="326">
        <v>0</v>
      </c>
      <c r="R521" s="327" t="s">
        <v>892</v>
      </c>
      <c r="S521" s="317" t="s">
        <v>1081</v>
      </c>
      <c r="T521" s="328">
        <v>1</v>
      </c>
      <c r="U521" s="329">
        <v>69</v>
      </c>
      <c r="V521" s="330">
        <v>10</v>
      </c>
      <c r="W521" s="331" t="s">
        <v>892</v>
      </c>
      <c r="X521" s="332" t="s">
        <v>892</v>
      </c>
      <c r="Y521" s="333">
        <v>0</v>
      </c>
      <c r="Z521" s="333" t="s">
        <v>892</v>
      </c>
      <c r="AA521" s="332" t="s">
        <v>892</v>
      </c>
      <c r="AB521" s="333">
        <v>0</v>
      </c>
      <c r="AC521" s="333"/>
      <c r="AD521" s="334" t="s">
        <v>892</v>
      </c>
      <c r="AE521" s="335" t="s">
        <v>892</v>
      </c>
      <c r="AF521" s="324">
        <v>14</v>
      </c>
      <c r="AG521" s="327">
        <v>43693</v>
      </c>
      <c r="AH521" s="327">
        <v>39328</v>
      </c>
      <c r="AI521" s="327">
        <v>43671</v>
      </c>
      <c r="AJ521" s="327" t="s">
        <v>892</v>
      </c>
      <c r="AK521" s="317"/>
    </row>
    <row r="522" spans="1:37" x14ac:dyDescent="0.3">
      <c r="A522" s="316">
        <v>101891</v>
      </c>
      <c r="B522" s="317" t="s">
        <v>1620</v>
      </c>
      <c r="C522" s="318" t="s">
        <v>264</v>
      </c>
      <c r="D522" s="319">
        <v>67.45</v>
      </c>
      <c r="E522" s="317"/>
      <c r="F522" s="317"/>
      <c r="G522" s="317" t="s">
        <v>892</v>
      </c>
      <c r="H522" s="320">
        <v>23</v>
      </c>
      <c r="I522" s="321">
        <v>103003</v>
      </c>
      <c r="J522" s="322">
        <v>67.45</v>
      </c>
      <c r="K522" s="320">
        <v>32</v>
      </c>
      <c r="L522" s="323">
        <v>8.6142322097378266</v>
      </c>
      <c r="M522" s="324">
        <v>0</v>
      </c>
      <c r="N522" s="322">
        <v>0</v>
      </c>
      <c r="O522" s="325" t="s">
        <v>891</v>
      </c>
      <c r="P522" s="324">
        <v>0</v>
      </c>
      <c r="Q522" s="326">
        <v>0</v>
      </c>
      <c r="R522" s="327" t="s">
        <v>892</v>
      </c>
      <c r="S522" s="317" t="s">
        <v>1621</v>
      </c>
      <c r="T522" s="328">
        <v>1</v>
      </c>
      <c r="U522" s="329">
        <v>55</v>
      </c>
      <c r="V522" s="330">
        <v>24</v>
      </c>
      <c r="W522" s="331">
        <v>2956</v>
      </c>
      <c r="X522" s="332">
        <v>2023</v>
      </c>
      <c r="Y522" s="333">
        <v>10</v>
      </c>
      <c r="Z522" s="333" t="s">
        <v>892</v>
      </c>
      <c r="AA522" s="332" t="s">
        <v>892</v>
      </c>
      <c r="AB522" s="333">
        <v>0</v>
      </c>
      <c r="AC522" s="333"/>
      <c r="AD522" s="334" t="s">
        <v>892</v>
      </c>
      <c r="AE522" s="335" t="s">
        <v>892</v>
      </c>
      <c r="AF522" s="324">
        <v>10</v>
      </c>
      <c r="AG522" s="327">
        <v>44945</v>
      </c>
      <c r="AH522" s="327">
        <v>39330</v>
      </c>
      <c r="AI522" s="327">
        <v>44917</v>
      </c>
      <c r="AJ522" s="327" t="s">
        <v>892</v>
      </c>
      <c r="AK522" s="317"/>
    </row>
    <row r="523" spans="1:37" x14ac:dyDescent="0.3">
      <c r="A523" s="316">
        <v>102000</v>
      </c>
      <c r="B523" s="317" t="s">
        <v>1622</v>
      </c>
      <c r="C523" s="318" t="s">
        <v>561</v>
      </c>
      <c r="D523" s="319">
        <v>56.34</v>
      </c>
      <c r="E523" s="317"/>
      <c r="F523" s="317"/>
      <c r="G523" s="317" t="s">
        <v>892</v>
      </c>
      <c r="H523" s="320">
        <v>759</v>
      </c>
      <c r="I523" s="321">
        <v>103003</v>
      </c>
      <c r="J523" s="322">
        <v>56.34</v>
      </c>
      <c r="K523" s="320">
        <v>1689</v>
      </c>
      <c r="L523" s="323">
        <v>5.3925399644760219</v>
      </c>
      <c r="M523" s="324">
        <v>930</v>
      </c>
      <c r="N523" s="322">
        <v>52396.2</v>
      </c>
      <c r="O523" s="325" t="s">
        <v>891</v>
      </c>
      <c r="P523" s="324">
        <v>0</v>
      </c>
      <c r="Q523" s="326">
        <v>0</v>
      </c>
      <c r="R523" s="327" t="s">
        <v>892</v>
      </c>
      <c r="S523" s="317" t="s">
        <v>1239</v>
      </c>
      <c r="T523" s="328">
        <v>1</v>
      </c>
      <c r="U523" s="329">
        <v>51</v>
      </c>
      <c r="V523" s="330">
        <v>7</v>
      </c>
      <c r="W523" s="331" t="s">
        <v>892</v>
      </c>
      <c r="X523" s="332" t="s">
        <v>892</v>
      </c>
      <c r="Y523" s="333">
        <v>0</v>
      </c>
      <c r="Z523" s="333" t="s">
        <v>892</v>
      </c>
      <c r="AA523" s="332" t="s">
        <v>892</v>
      </c>
      <c r="AB523" s="333">
        <v>0</v>
      </c>
      <c r="AC523" s="333"/>
      <c r="AD523" s="334" t="s">
        <v>892</v>
      </c>
      <c r="AE523" s="335" t="s">
        <v>892</v>
      </c>
      <c r="AF523" s="324">
        <v>564</v>
      </c>
      <c r="AG523" s="327">
        <v>45203</v>
      </c>
      <c r="AH523" s="327">
        <v>39339</v>
      </c>
      <c r="AI523" s="327">
        <v>45161</v>
      </c>
      <c r="AJ523" s="327" t="s">
        <v>892</v>
      </c>
      <c r="AK523" s="317"/>
    </row>
    <row r="524" spans="1:37" x14ac:dyDescent="0.3">
      <c r="A524" s="316">
        <v>102276</v>
      </c>
      <c r="B524" s="317" t="s">
        <v>1623</v>
      </c>
      <c r="C524" s="318" t="s">
        <v>346</v>
      </c>
      <c r="D524" s="319">
        <v>186</v>
      </c>
      <c r="E524" s="317"/>
      <c r="F524" s="317"/>
      <c r="G524" s="317" t="s">
        <v>892</v>
      </c>
      <c r="H524" s="320">
        <v>232</v>
      </c>
      <c r="I524" s="321">
        <v>103003</v>
      </c>
      <c r="J524" s="322">
        <v>186</v>
      </c>
      <c r="K524" s="320">
        <v>51</v>
      </c>
      <c r="L524" s="323">
        <v>17.737003058103976</v>
      </c>
      <c r="M524" s="324">
        <v>0</v>
      </c>
      <c r="N524" s="322">
        <v>0</v>
      </c>
      <c r="O524" s="325" t="s">
        <v>891</v>
      </c>
      <c r="P524" s="324">
        <v>0</v>
      </c>
      <c r="Q524" s="326">
        <v>0</v>
      </c>
      <c r="R524" s="327" t="s">
        <v>892</v>
      </c>
      <c r="S524" s="317" t="s">
        <v>1081</v>
      </c>
      <c r="T524" s="328">
        <v>1</v>
      </c>
      <c r="U524" s="329">
        <v>69</v>
      </c>
      <c r="V524" s="330">
        <v>10</v>
      </c>
      <c r="W524" s="331" t="s">
        <v>892</v>
      </c>
      <c r="X524" s="332" t="s">
        <v>892</v>
      </c>
      <c r="Y524" s="333">
        <v>0</v>
      </c>
      <c r="Z524" s="333" t="s">
        <v>892</v>
      </c>
      <c r="AA524" s="332" t="s">
        <v>892</v>
      </c>
      <c r="AB524" s="333">
        <v>0</v>
      </c>
      <c r="AC524" s="333"/>
      <c r="AD524" s="334" t="s">
        <v>892</v>
      </c>
      <c r="AE524" s="335" t="s">
        <v>892</v>
      </c>
      <c r="AF524" s="324">
        <v>52</v>
      </c>
      <c r="AG524" s="327">
        <v>45188</v>
      </c>
      <c r="AH524" s="327">
        <v>39352</v>
      </c>
      <c r="AI524" s="327">
        <v>45156</v>
      </c>
      <c r="AJ524" s="327" t="s">
        <v>892</v>
      </c>
      <c r="AK524" s="317"/>
    </row>
    <row r="525" spans="1:37" x14ac:dyDescent="0.3">
      <c r="A525" s="316">
        <v>102277</v>
      </c>
      <c r="B525" s="317" t="s">
        <v>1624</v>
      </c>
      <c r="C525" s="318" t="s">
        <v>264</v>
      </c>
      <c r="D525" s="319">
        <v>355</v>
      </c>
      <c r="E525" s="317"/>
      <c r="F525" s="317"/>
      <c r="G525" s="317" t="s">
        <v>892</v>
      </c>
      <c r="H525" s="320">
        <v>162</v>
      </c>
      <c r="I525" s="321">
        <v>103003</v>
      </c>
      <c r="J525" s="322">
        <v>355</v>
      </c>
      <c r="K525" s="320"/>
      <c r="L525" s="323">
        <v>88.52459016393442</v>
      </c>
      <c r="M525" s="324">
        <v>0</v>
      </c>
      <c r="N525" s="322">
        <v>0</v>
      </c>
      <c r="O525" s="325" t="s">
        <v>891</v>
      </c>
      <c r="P525" s="324">
        <v>0</v>
      </c>
      <c r="Q525" s="326">
        <v>0</v>
      </c>
      <c r="R525" s="327" t="s">
        <v>892</v>
      </c>
      <c r="S525" s="317" t="s">
        <v>1081</v>
      </c>
      <c r="T525" s="328">
        <v>1</v>
      </c>
      <c r="U525" s="329">
        <v>69</v>
      </c>
      <c r="V525" s="330">
        <v>10</v>
      </c>
      <c r="W525" s="331" t="s">
        <v>892</v>
      </c>
      <c r="X525" s="332" t="s">
        <v>892</v>
      </c>
      <c r="Y525" s="333">
        <v>0</v>
      </c>
      <c r="Z525" s="333" t="s">
        <v>892</v>
      </c>
      <c r="AA525" s="332" t="s">
        <v>892</v>
      </c>
      <c r="AB525" s="333">
        <v>0</v>
      </c>
      <c r="AC525" s="333"/>
      <c r="AD525" s="334" t="s">
        <v>892</v>
      </c>
      <c r="AE525" s="335" t="s">
        <v>892</v>
      </c>
      <c r="AF525" s="324">
        <v>8</v>
      </c>
      <c r="AG525" s="327">
        <v>44516</v>
      </c>
      <c r="AH525" s="327">
        <v>39352</v>
      </c>
      <c r="AI525" s="327">
        <v>44483</v>
      </c>
      <c r="AJ525" s="327" t="s">
        <v>892</v>
      </c>
      <c r="AK525" s="317"/>
    </row>
    <row r="526" spans="1:37" x14ac:dyDescent="0.3">
      <c r="A526" s="316">
        <v>102278</v>
      </c>
      <c r="B526" s="317" t="s">
        <v>1625</v>
      </c>
      <c r="C526" s="318" t="s">
        <v>264</v>
      </c>
      <c r="D526" s="319">
        <v>205.18</v>
      </c>
      <c r="E526" s="317"/>
      <c r="F526" s="317"/>
      <c r="G526" s="317" t="s">
        <v>892</v>
      </c>
      <c r="H526" s="320">
        <v>144</v>
      </c>
      <c r="I526" s="321">
        <v>103003</v>
      </c>
      <c r="J526" s="322">
        <v>205.18</v>
      </c>
      <c r="K526" s="320"/>
      <c r="L526" s="323">
        <v>0</v>
      </c>
      <c r="M526" s="324">
        <v>0</v>
      </c>
      <c r="N526" s="322">
        <v>0</v>
      </c>
      <c r="O526" s="325" t="s">
        <v>891</v>
      </c>
      <c r="P526" s="324">
        <v>0</v>
      </c>
      <c r="Q526" s="326">
        <v>0</v>
      </c>
      <c r="R526" s="327" t="s">
        <v>892</v>
      </c>
      <c r="S526" s="317" t="s">
        <v>1081</v>
      </c>
      <c r="T526" s="328">
        <v>1</v>
      </c>
      <c r="U526" s="329">
        <v>69</v>
      </c>
      <c r="V526" s="330">
        <v>10</v>
      </c>
      <c r="W526" s="331" t="s">
        <v>892</v>
      </c>
      <c r="X526" s="332" t="s">
        <v>892</v>
      </c>
      <c r="Y526" s="333">
        <v>0</v>
      </c>
      <c r="Z526" s="333" t="s">
        <v>892</v>
      </c>
      <c r="AA526" s="332" t="s">
        <v>892</v>
      </c>
      <c r="AB526" s="333">
        <v>0</v>
      </c>
      <c r="AC526" s="333"/>
      <c r="AD526" s="334" t="s">
        <v>892</v>
      </c>
      <c r="AE526" s="335" t="s">
        <v>892</v>
      </c>
      <c r="AF526" s="324">
        <v>0</v>
      </c>
      <c r="AG526" s="327">
        <v>43545</v>
      </c>
      <c r="AH526" s="327">
        <v>39352</v>
      </c>
      <c r="AI526" s="327">
        <v>44784</v>
      </c>
      <c r="AJ526" s="327" t="s">
        <v>892</v>
      </c>
      <c r="AK526" s="317"/>
    </row>
    <row r="527" spans="1:37" x14ac:dyDescent="0.3">
      <c r="A527" s="316">
        <v>102279</v>
      </c>
      <c r="B527" s="317" t="s">
        <v>1626</v>
      </c>
      <c r="C527" s="318" t="s">
        <v>346</v>
      </c>
      <c r="D527" s="319">
        <v>240</v>
      </c>
      <c r="E527" s="317"/>
      <c r="F527" s="317"/>
      <c r="G527" s="317" t="s">
        <v>892</v>
      </c>
      <c r="H527" s="320">
        <v>314</v>
      </c>
      <c r="I527" s="321">
        <v>103003</v>
      </c>
      <c r="J527" s="322">
        <v>240</v>
      </c>
      <c r="K527" s="320">
        <v>41</v>
      </c>
      <c r="L527" s="323">
        <v>11.048557353976074</v>
      </c>
      <c r="M527" s="324">
        <v>27.04</v>
      </c>
      <c r="N527" s="322">
        <v>6489.6</v>
      </c>
      <c r="O527" s="325" t="s">
        <v>891</v>
      </c>
      <c r="P527" s="324">
        <v>0</v>
      </c>
      <c r="Q527" s="326">
        <v>0</v>
      </c>
      <c r="R527" s="327" t="s">
        <v>892</v>
      </c>
      <c r="S527" s="317" t="s">
        <v>1081</v>
      </c>
      <c r="T527" s="328">
        <v>1</v>
      </c>
      <c r="U527" s="329">
        <v>69</v>
      </c>
      <c r="V527" s="330">
        <v>10</v>
      </c>
      <c r="W527" s="331" t="s">
        <v>892</v>
      </c>
      <c r="X527" s="332" t="s">
        <v>892</v>
      </c>
      <c r="Y527" s="333">
        <v>0</v>
      </c>
      <c r="Z527" s="333" t="s">
        <v>892</v>
      </c>
      <c r="AA527" s="332" t="s">
        <v>892</v>
      </c>
      <c r="AB527" s="333">
        <v>0</v>
      </c>
      <c r="AC527" s="333"/>
      <c r="AD527" s="334" t="s">
        <v>892</v>
      </c>
      <c r="AE527" s="335" t="s">
        <v>892</v>
      </c>
      <c r="AF527" s="324">
        <v>114</v>
      </c>
      <c r="AG527" s="327">
        <v>45195</v>
      </c>
      <c r="AH527" s="327">
        <v>39352</v>
      </c>
      <c r="AI527" s="327">
        <v>45156</v>
      </c>
      <c r="AJ527" s="327" t="s">
        <v>892</v>
      </c>
      <c r="AK527" s="317"/>
    </row>
    <row r="528" spans="1:37" x14ac:dyDescent="0.3">
      <c r="A528" s="316">
        <v>102443</v>
      </c>
      <c r="B528" s="317" t="s">
        <v>628</v>
      </c>
      <c r="C528" s="318" t="s">
        <v>264</v>
      </c>
      <c r="D528" s="319">
        <v>39.700000000000003</v>
      </c>
      <c r="E528" s="317"/>
      <c r="F528" s="317"/>
      <c r="G528" s="317" t="s">
        <v>892</v>
      </c>
      <c r="H528" s="320">
        <v>210</v>
      </c>
      <c r="I528" s="321">
        <v>103003</v>
      </c>
      <c r="J528" s="322">
        <v>39.700000000000003</v>
      </c>
      <c r="K528" s="320">
        <v>3</v>
      </c>
      <c r="L528" s="323">
        <v>840</v>
      </c>
      <c r="M528" s="324">
        <v>0</v>
      </c>
      <c r="N528" s="322">
        <v>0</v>
      </c>
      <c r="O528" s="325" t="s">
        <v>891</v>
      </c>
      <c r="P528" s="324">
        <v>0</v>
      </c>
      <c r="Q528" s="326">
        <v>0</v>
      </c>
      <c r="R528" s="327" t="s">
        <v>892</v>
      </c>
      <c r="S528" s="317" t="s">
        <v>1255</v>
      </c>
      <c r="T528" s="328">
        <v>1</v>
      </c>
      <c r="U528" s="329">
        <v>78</v>
      </c>
      <c r="V528" s="330">
        <v>6</v>
      </c>
      <c r="W528" s="331" t="s">
        <v>892</v>
      </c>
      <c r="X528" s="332" t="s">
        <v>892</v>
      </c>
      <c r="Y528" s="333">
        <v>0</v>
      </c>
      <c r="Z528" s="333" t="s">
        <v>892</v>
      </c>
      <c r="AA528" s="332" t="s">
        <v>892</v>
      </c>
      <c r="AB528" s="333">
        <v>0</v>
      </c>
      <c r="AC528" s="333"/>
      <c r="AD528" s="334" t="s">
        <v>892</v>
      </c>
      <c r="AE528" s="335" t="s">
        <v>892</v>
      </c>
      <c r="AF528" s="324">
        <v>2</v>
      </c>
      <c r="AG528" s="327">
        <v>39457</v>
      </c>
      <c r="AH528" s="327">
        <v>39360</v>
      </c>
      <c r="AI528" s="327">
        <v>39414</v>
      </c>
      <c r="AJ528" s="327" t="s">
        <v>892</v>
      </c>
      <c r="AK528" s="317"/>
    </row>
    <row r="529" spans="1:37" x14ac:dyDescent="0.3">
      <c r="A529" s="316">
        <v>102588</v>
      </c>
      <c r="B529" s="317" t="s">
        <v>1627</v>
      </c>
      <c r="C529" s="318" t="s">
        <v>264</v>
      </c>
      <c r="D529" s="319">
        <v>4.87</v>
      </c>
      <c r="E529" s="317"/>
      <c r="F529" s="317"/>
      <c r="G529" s="317" t="s">
        <v>892</v>
      </c>
      <c r="H529" s="320">
        <v>350</v>
      </c>
      <c r="I529" s="321">
        <v>103003</v>
      </c>
      <c r="J529" s="322">
        <v>4.87</v>
      </c>
      <c r="K529" s="320">
        <v>248</v>
      </c>
      <c r="L529" s="323">
        <v>16.339869281045754</v>
      </c>
      <c r="M529" s="324">
        <v>0</v>
      </c>
      <c r="N529" s="322">
        <v>0</v>
      </c>
      <c r="O529" s="325" t="s">
        <v>891</v>
      </c>
      <c r="P529" s="324">
        <v>0</v>
      </c>
      <c r="Q529" s="326">
        <v>0</v>
      </c>
      <c r="R529" s="327" t="s">
        <v>892</v>
      </c>
      <c r="S529" s="317" t="s">
        <v>1045</v>
      </c>
      <c r="T529" s="328">
        <v>1</v>
      </c>
      <c r="U529" s="329">
        <v>61</v>
      </c>
      <c r="V529" s="330">
        <v>11</v>
      </c>
      <c r="W529" s="331" t="s">
        <v>892</v>
      </c>
      <c r="X529" s="332" t="s">
        <v>892</v>
      </c>
      <c r="Y529" s="333">
        <v>0</v>
      </c>
      <c r="Z529" s="333" t="s">
        <v>892</v>
      </c>
      <c r="AA529" s="332" t="s">
        <v>892</v>
      </c>
      <c r="AB529" s="333">
        <v>0</v>
      </c>
      <c r="AC529" s="333"/>
      <c r="AD529" s="334" t="s">
        <v>892</v>
      </c>
      <c r="AE529" s="335" t="s">
        <v>892</v>
      </c>
      <c r="AF529" s="324">
        <v>86</v>
      </c>
      <c r="AG529" s="327">
        <v>45166</v>
      </c>
      <c r="AH529" s="327">
        <v>39365</v>
      </c>
      <c r="AI529" s="327">
        <v>45145</v>
      </c>
      <c r="AJ529" s="327" t="s">
        <v>892</v>
      </c>
      <c r="AK529" s="317"/>
    </row>
    <row r="530" spans="1:37" x14ac:dyDescent="0.3">
      <c r="A530" s="316">
        <v>102690</v>
      </c>
      <c r="B530" s="317" t="s">
        <v>1628</v>
      </c>
      <c r="C530" s="318" t="s">
        <v>264</v>
      </c>
      <c r="D530" s="319">
        <v>85.67</v>
      </c>
      <c r="E530" s="317"/>
      <c r="F530" s="317"/>
      <c r="G530" s="317" t="s">
        <v>892</v>
      </c>
      <c r="H530" s="320">
        <v>412</v>
      </c>
      <c r="I530" s="321">
        <v>103003</v>
      </c>
      <c r="J530" s="322">
        <v>85.67</v>
      </c>
      <c r="K530" s="320">
        <v>76</v>
      </c>
      <c r="L530" s="323">
        <v>65.08688783570301</v>
      </c>
      <c r="M530" s="324">
        <v>0</v>
      </c>
      <c r="N530" s="322">
        <v>0</v>
      </c>
      <c r="O530" s="325" t="s">
        <v>891</v>
      </c>
      <c r="P530" s="324">
        <v>0</v>
      </c>
      <c r="Q530" s="326">
        <v>0</v>
      </c>
      <c r="R530" s="327" t="s">
        <v>892</v>
      </c>
      <c r="S530" s="317" t="s">
        <v>1629</v>
      </c>
      <c r="T530" s="328">
        <v>1</v>
      </c>
      <c r="U530" s="329">
        <v>69</v>
      </c>
      <c r="V530" s="330">
        <v>5</v>
      </c>
      <c r="W530" s="331" t="s">
        <v>892</v>
      </c>
      <c r="X530" s="332" t="s">
        <v>892</v>
      </c>
      <c r="Y530" s="333">
        <v>0</v>
      </c>
      <c r="Z530" s="333" t="s">
        <v>892</v>
      </c>
      <c r="AA530" s="332" t="s">
        <v>892</v>
      </c>
      <c r="AB530" s="333">
        <v>0</v>
      </c>
      <c r="AC530" s="333"/>
      <c r="AD530" s="334" t="s">
        <v>892</v>
      </c>
      <c r="AE530" s="335" t="s">
        <v>892</v>
      </c>
      <c r="AF530" s="324">
        <v>26</v>
      </c>
      <c r="AG530" s="327">
        <v>44965</v>
      </c>
      <c r="AH530" s="327">
        <v>39371</v>
      </c>
      <c r="AI530" s="327">
        <v>44916</v>
      </c>
      <c r="AJ530" s="327" t="s">
        <v>892</v>
      </c>
      <c r="AK530" s="317"/>
    </row>
    <row r="531" spans="1:37" x14ac:dyDescent="0.3">
      <c r="A531" s="316">
        <v>102694</v>
      </c>
      <c r="B531" s="317" t="s">
        <v>1630</v>
      </c>
      <c r="C531" s="318" t="s">
        <v>264</v>
      </c>
      <c r="D531" s="319">
        <v>4</v>
      </c>
      <c r="E531" s="317"/>
      <c r="F531" s="317"/>
      <c r="G531" s="317" t="s">
        <v>892</v>
      </c>
      <c r="H531" s="320">
        <v>215</v>
      </c>
      <c r="I531" s="321">
        <v>103003</v>
      </c>
      <c r="J531" s="322">
        <v>4</v>
      </c>
      <c r="K531" s="320">
        <v>62</v>
      </c>
      <c r="L531" s="323">
        <v>41.586073500967117</v>
      </c>
      <c r="M531" s="324">
        <v>0</v>
      </c>
      <c r="N531" s="322">
        <v>0</v>
      </c>
      <c r="O531" s="325" t="s">
        <v>891</v>
      </c>
      <c r="P531" s="324">
        <v>0</v>
      </c>
      <c r="Q531" s="326">
        <v>0</v>
      </c>
      <c r="R531" s="327" t="s">
        <v>892</v>
      </c>
      <c r="S531" s="317" t="s">
        <v>1629</v>
      </c>
      <c r="T531" s="328">
        <v>1</v>
      </c>
      <c r="U531" s="329">
        <v>69</v>
      </c>
      <c r="V531" s="330">
        <v>5</v>
      </c>
      <c r="W531" s="331">
        <v>2221</v>
      </c>
      <c r="X531" s="332">
        <v>2023</v>
      </c>
      <c r="Y531" s="333">
        <v>50</v>
      </c>
      <c r="Z531" s="333" t="s">
        <v>892</v>
      </c>
      <c r="AA531" s="332" t="s">
        <v>892</v>
      </c>
      <c r="AB531" s="333">
        <v>0</v>
      </c>
      <c r="AC531" s="333"/>
      <c r="AD531" s="334" t="s">
        <v>892</v>
      </c>
      <c r="AE531" s="335" t="s">
        <v>892</v>
      </c>
      <c r="AF531" s="324">
        <v>20</v>
      </c>
      <c r="AG531" s="327">
        <v>44965</v>
      </c>
      <c r="AH531" s="327">
        <v>39371</v>
      </c>
      <c r="AI531" s="327">
        <v>44916</v>
      </c>
      <c r="AJ531" s="327" t="s">
        <v>892</v>
      </c>
      <c r="AK531" s="317"/>
    </row>
    <row r="532" spans="1:37" x14ac:dyDescent="0.3">
      <c r="A532" s="316">
        <v>102694</v>
      </c>
      <c r="B532" s="317" t="s">
        <v>1630</v>
      </c>
      <c r="C532" s="318" t="s">
        <v>264</v>
      </c>
      <c r="D532" s="319">
        <v>4</v>
      </c>
      <c r="E532" s="317"/>
      <c r="F532" s="317"/>
      <c r="G532" s="317" t="s">
        <v>892</v>
      </c>
      <c r="H532" s="320">
        <v>215</v>
      </c>
      <c r="I532" s="321">
        <v>103003</v>
      </c>
      <c r="J532" s="322">
        <v>4</v>
      </c>
      <c r="K532" s="320">
        <v>62</v>
      </c>
      <c r="L532" s="323">
        <v>41.586073500967117</v>
      </c>
      <c r="M532" s="324">
        <v>0</v>
      </c>
      <c r="N532" s="322">
        <v>0</v>
      </c>
      <c r="O532" s="325" t="s">
        <v>891</v>
      </c>
      <c r="P532" s="324">
        <v>0</v>
      </c>
      <c r="Q532" s="326">
        <v>0</v>
      </c>
      <c r="R532" s="327" t="s">
        <v>892</v>
      </c>
      <c r="S532" s="317" t="s">
        <v>1629</v>
      </c>
      <c r="T532" s="328">
        <v>1</v>
      </c>
      <c r="U532" s="329">
        <v>69</v>
      </c>
      <c r="V532" s="330">
        <v>5</v>
      </c>
      <c r="W532" s="331">
        <v>2803</v>
      </c>
      <c r="X532" s="332">
        <v>2023</v>
      </c>
      <c r="Y532" s="333">
        <v>60</v>
      </c>
      <c r="Z532" s="333" t="s">
        <v>892</v>
      </c>
      <c r="AA532" s="332" t="s">
        <v>892</v>
      </c>
      <c r="AB532" s="333">
        <v>0</v>
      </c>
      <c r="AC532" s="333"/>
      <c r="AD532" s="334" t="s">
        <v>892</v>
      </c>
      <c r="AE532" s="335" t="s">
        <v>892</v>
      </c>
      <c r="AF532" s="324">
        <v>20</v>
      </c>
      <c r="AG532" s="327">
        <v>44965</v>
      </c>
      <c r="AH532" s="327">
        <v>39371</v>
      </c>
      <c r="AI532" s="327">
        <v>44916</v>
      </c>
      <c r="AJ532" s="327" t="s">
        <v>892</v>
      </c>
      <c r="AK532" s="317"/>
    </row>
    <row r="533" spans="1:37" x14ac:dyDescent="0.3">
      <c r="A533" s="316">
        <v>102723</v>
      </c>
      <c r="B533" s="317" t="s">
        <v>1631</v>
      </c>
      <c r="C533" s="318" t="s">
        <v>264</v>
      </c>
      <c r="D533" s="319">
        <v>38.33</v>
      </c>
      <c r="E533" s="317"/>
      <c r="F533" s="317"/>
      <c r="G533" s="317" t="s">
        <v>892</v>
      </c>
      <c r="H533" s="320">
        <v>245</v>
      </c>
      <c r="I533" s="321">
        <v>103003</v>
      </c>
      <c r="J533" s="322">
        <v>38.33</v>
      </c>
      <c r="K533" s="320">
        <v>111</v>
      </c>
      <c r="L533" s="323">
        <v>26.486486486486484</v>
      </c>
      <c r="M533" s="324">
        <v>0</v>
      </c>
      <c r="N533" s="322">
        <v>0</v>
      </c>
      <c r="O533" s="325" t="s">
        <v>891</v>
      </c>
      <c r="P533" s="324">
        <v>0</v>
      </c>
      <c r="Q533" s="326">
        <v>0</v>
      </c>
      <c r="R533" s="327" t="s">
        <v>892</v>
      </c>
      <c r="S533" s="317" t="s">
        <v>1629</v>
      </c>
      <c r="T533" s="328">
        <v>1</v>
      </c>
      <c r="U533" s="329">
        <v>69</v>
      </c>
      <c r="V533" s="330">
        <v>5</v>
      </c>
      <c r="W533" s="331">
        <v>2221</v>
      </c>
      <c r="X533" s="332">
        <v>2023</v>
      </c>
      <c r="Y533" s="333">
        <v>100</v>
      </c>
      <c r="Z533" s="333" t="s">
        <v>892</v>
      </c>
      <c r="AA533" s="332" t="s">
        <v>892</v>
      </c>
      <c r="AB533" s="333">
        <v>0</v>
      </c>
      <c r="AC533" s="333"/>
      <c r="AD533" s="334" t="s">
        <v>892</v>
      </c>
      <c r="AE533" s="335" t="s">
        <v>892</v>
      </c>
      <c r="AF533" s="324">
        <v>38</v>
      </c>
      <c r="AG533" s="327">
        <v>44965</v>
      </c>
      <c r="AH533" s="327">
        <v>39371</v>
      </c>
      <c r="AI533" s="327">
        <v>44916</v>
      </c>
      <c r="AJ533" s="327" t="s">
        <v>892</v>
      </c>
      <c r="AK533" s="317"/>
    </row>
    <row r="534" spans="1:37" x14ac:dyDescent="0.3">
      <c r="A534" s="316">
        <v>102728</v>
      </c>
      <c r="B534" s="317" t="s">
        <v>1632</v>
      </c>
      <c r="C534" s="318" t="s">
        <v>264</v>
      </c>
      <c r="D534" s="319">
        <v>2.97</v>
      </c>
      <c r="E534" s="317"/>
      <c r="F534" s="317"/>
      <c r="G534" s="317" t="s">
        <v>892</v>
      </c>
      <c r="H534" s="320">
        <v>224</v>
      </c>
      <c r="I534" s="321">
        <v>103003</v>
      </c>
      <c r="J534" s="322">
        <v>2.97</v>
      </c>
      <c r="K534" s="320">
        <v>360</v>
      </c>
      <c r="L534" s="323">
        <v>7.3442622950819674</v>
      </c>
      <c r="M534" s="324">
        <v>92</v>
      </c>
      <c r="N534" s="322">
        <v>273.24</v>
      </c>
      <c r="O534" s="325" t="s">
        <v>891</v>
      </c>
      <c r="P534" s="324">
        <v>0</v>
      </c>
      <c r="Q534" s="326">
        <v>0</v>
      </c>
      <c r="R534" s="327" t="s">
        <v>892</v>
      </c>
      <c r="S534" s="317" t="s">
        <v>1388</v>
      </c>
      <c r="T534" s="328">
        <v>1</v>
      </c>
      <c r="U534" s="329">
        <v>69</v>
      </c>
      <c r="V534" s="330">
        <v>8</v>
      </c>
      <c r="W534" s="331">
        <v>2496</v>
      </c>
      <c r="X534" s="332">
        <v>2023</v>
      </c>
      <c r="Y534" s="333">
        <v>50</v>
      </c>
      <c r="Z534" s="333" t="s">
        <v>892</v>
      </c>
      <c r="AA534" s="332" t="s">
        <v>892</v>
      </c>
      <c r="AB534" s="333">
        <v>0</v>
      </c>
      <c r="AC534" s="333"/>
      <c r="AD534" s="334" t="s">
        <v>892</v>
      </c>
      <c r="AE534" s="335" t="s">
        <v>892</v>
      </c>
      <c r="AF534" s="324">
        <v>122</v>
      </c>
      <c r="AG534" s="327">
        <v>44943</v>
      </c>
      <c r="AH534" s="327">
        <v>39371</v>
      </c>
      <c r="AI534" s="327">
        <v>44917</v>
      </c>
      <c r="AJ534" s="327" t="s">
        <v>892</v>
      </c>
      <c r="AK534" s="317"/>
    </row>
    <row r="535" spans="1:37" x14ac:dyDescent="0.3">
      <c r="A535" s="316">
        <v>102776</v>
      </c>
      <c r="B535" s="317" t="s">
        <v>1633</v>
      </c>
      <c r="C535" s="318" t="s">
        <v>264</v>
      </c>
      <c r="D535" s="319">
        <v>16</v>
      </c>
      <c r="E535" s="317"/>
      <c r="F535" s="317"/>
      <c r="G535" s="317" t="s">
        <v>892</v>
      </c>
      <c r="H535" s="320">
        <v>40</v>
      </c>
      <c r="I535" s="321">
        <v>103003</v>
      </c>
      <c r="J535" s="322">
        <v>16</v>
      </c>
      <c r="K535" s="320"/>
      <c r="L535" s="323">
        <v>0</v>
      </c>
      <c r="M535" s="324">
        <v>0</v>
      </c>
      <c r="N535" s="322">
        <v>0</v>
      </c>
      <c r="O535" s="325" t="s">
        <v>891</v>
      </c>
      <c r="P535" s="324">
        <v>0</v>
      </c>
      <c r="Q535" s="326">
        <v>0</v>
      </c>
      <c r="R535" s="327" t="s">
        <v>892</v>
      </c>
      <c r="S535" s="317" t="s">
        <v>1032</v>
      </c>
      <c r="T535" s="328">
        <v>1</v>
      </c>
      <c r="U535" s="329">
        <v>55</v>
      </c>
      <c r="V535" s="330">
        <v>32</v>
      </c>
      <c r="W535" s="331" t="s">
        <v>892</v>
      </c>
      <c r="X535" s="332" t="s">
        <v>892</v>
      </c>
      <c r="Y535" s="333">
        <v>0</v>
      </c>
      <c r="Z535" s="333" t="s">
        <v>892</v>
      </c>
      <c r="AA535" s="332" t="s">
        <v>892</v>
      </c>
      <c r="AB535" s="333">
        <v>0</v>
      </c>
      <c r="AC535" s="333"/>
      <c r="AD535" s="334" t="s">
        <v>892</v>
      </c>
      <c r="AE535" s="335" t="s">
        <v>892</v>
      </c>
      <c r="AF535" s="324">
        <v>0</v>
      </c>
      <c r="AG535" s="327">
        <v>42534</v>
      </c>
      <c r="AH535" s="327">
        <v>39373</v>
      </c>
      <c r="AI535" s="327">
        <v>42494</v>
      </c>
      <c r="AJ535" s="327" t="s">
        <v>892</v>
      </c>
      <c r="AK535" s="317"/>
    </row>
    <row r="536" spans="1:37" x14ac:dyDescent="0.3">
      <c r="A536" s="316">
        <v>102819</v>
      </c>
      <c r="B536" s="317" t="s">
        <v>1634</v>
      </c>
      <c r="C536" s="318" t="s">
        <v>264</v>
      </c>
      <c r="D536" s="319">
        <v>231.13</v>
      </c>
      <c r="E536" s="317"/>
      <c r="F536" s="317"/>
      <c r="G536" s="317" t="s">
        <v>892</v>
      </c>
      <c r="H536" s="320">
        <v>2</v>
      </c>
      <c r="I536" s="321">
        <v>103003</v>
      </c>
      <c r="J536" s="322">
        <v>231.13</v>
      </c>
      <c r="K536" s="320">
        <v>9</v>
      </c>
      <c r="L536" s="323">
        <v>2.666666666666667</v>
      </c>
      <c r="M536" s="324">
        <v>4</v>
      </c>
      <c r="N536" s="322">
        <v>924.52</v>
      </c>
      <c r="O536" s="325" t="s">
        <v>891</v>
      </c>
      <c r="P536" s="324">
        <v>0</v>
      </c>
      <c r="Q536" s="326">
        <v>0</v>
      </c>
      <c r="R536" s="327" t="s">
        <v>892</v>
      </c>
      <c r="S536" s="317" t="s">
        <v>1543</v>
      </c>
      <c r="T536" s="328">
        <v>1</v>
      </c>
      <c r="U536" s="329">
        <v>55</v>
      </c>
      <c r="V536" s="330">
        <v>26</v>
      </c>
      <c r="W536" s="331">
        <v>2956</v>
      </c>
      <c r="X536" s="332">
        <v>2023</v>
      </c>
      <c r="Y536" s="333">
        <v>3</v>
      </c>
      <c r="Z536" s="333" t="s">
        <v>892</v>
      </c>
      <c r="AA536" s="332" t="s">
        <v>892</v>
      </c>
      <c r="AB536" s="333">
        <v>0</v>
      </c>
      <c r="AC536" s="333"/>
      <c r="AD536" s="334" t="s">
        <v>892</v>
      </c>
      <c r="AE536" s="335" t="s">
        <v>892</v>
      </c>
      <c r="AF536" s="324">
        <v>4</v>
      </c>
      <c r="AG536" s="327">
        <v>44357</v>
      </c>
      <c r="AH536" s="327">
        <v>39374</v>
      </c>
      <c r="AI536" s="327">
        <v>44333</v>
      </c>
      <c r="AJ536" s="327" t="s">
        <v>892</v>
      </c>
      <c r="AK536" s="317"/>
    </row>
    <row r="537" spans="1:37" x14ac:dyDescent="0.3">
      <c r="A537" s="316">
        <v>102820</v>
      </c>
      <c r="B537" s="317" t="s">
        <v>1635</v>
      </c>
      <c r="C537" s="318" t="s">
        <v>264</v>
      </c>
      <c r="D537" s="319">
        <v>233.33</v>
      </c>
      <c r="E537" s="317"/>
      <c r="F537" s="317"/>
      <c r="G537" s="317" t="s">
        <v>892</v>
      </c>
      <c r="H537" s="320">
        <v>0</v>
      </c>
      <c r="I537" s="321">
        <v>103003</v>
      </c>
      <c r="J537" s="322">
        <v>233.33</v>
      </c>
      <c r="K537" s="320">
        <v>5</v>
      </c>
      <c r="L537" s="323">
        <v>0</v>
      </c>
      <c r="M537" s="324">
        <v>0</v>
      </c>
      <c r="N537" s="322">
        <v>0</v>
      </c>
      <c r="O537" s="325" t="s">
        <v>891</v>
      </c>
      <c r="P537" s="324">
        <v>0</v>
      </c>
      <c r="Q537" s="326">
        <v>0</v>
      </c>
      <c r="R537" s="327" t="s">
        <v>892</v>
      </c>
      <c r="S537" s="317" t="s">
        <v>1543</v>
      </c>
      <c r="T537" s="328">
        <v>1</v>
      </c>
      <c r="U537" s="329">
        <v>55</v>
      </c>
      <c r="V537" s="330">
        <v>26</v>
      </c>
      <c r="W537" s="331">
        <v>2234</v>
      </c>
      <c r="X537" s="332">
        <v>2023</v>
      </c>
      <c r="Y537" s="333">
        <v>20</v>
      </c>
      <c r="Z537" s="333" t="s">
        <v>892</v>
      </c>
      <c r="AA537" s="332" t="s">
        <v>892</v>
      </c>
      <c r="AB537" s="333">
        <v>0</v>
      </c>
      <c r="AC537" s="333"/>
      <c r="AD537" s="334" t="s">
        <v>892</v>
      </c>
      <c r="AE537" s="335" t="s">
        <v>892</v>
      </c>
      <c r="AF537" s="324">
        <v>2</v>
      </c>
      <c r="AG537" s="327">
        <v>44874</v>
      </c>
      <c r="AH537" s="327">
        <v>39374</v>
      </c>
      <c r="AI537" s="327">
        <v>44845</v>
      </c>
      <c r="AJ537" s="327" t="s">
        <v>892</v>
      </c>
      <c r="AK537" s="317"/>
    </row>
    <row r="538" spans="1:37" x14ac:dyDescent="0.3">
      <c r="A538" s="316">
        <v>102822</v>
      </c>
      <c r="B538" s="317" t="s">
        <v>1636</v>
      </c>
      <c r="C538" s="318" t="s">
        <v>264</v>
      </c>
      <c r="D538" s="319">
        <v>4.0999999999999996</v>
      </c>
      <c r="E538" s="317"/>
      <c r="F538" s="317"/>
      <c r="G538" s="317" t="s">
        <v>892</v>
      </c>
      <c r="H538" s="320">
        <v>60</v>
      </c>
      <c r="I538" s="321">
        <v>103003</v>
      </c>
      <c r="J538" s="322">
        <v>4.0999999999999996</v>
      </c>
      <c r="K538" s="320">
        <v>7</v>
      </c>
      <c r="L538" s="323">
        <v>103.44827586206895</v>
      </c>
      <c r="M538" s="324">
        <v>0</v>
      </c>
      <c r="N538" s="322">
        <v>0</v>
      </c>
      <c r="O538" s="325" t="s">
        <v>891</v>
      </c>
      <c r="P538" s="324">
        <v>0</v>
      </c>
      <c r="Q538" s="326">
        <v>0</v>
      </c>
      <c r="R538" s="327" t="s">
        <v>892</v>
      </c>
      <c r="S538" s="317" t="s">
        <v>1543</v>
      </c>
      <c r="T538" s="328">
        <v>1</v>
      </c>
      <c r="U538" s="329">
        <v>55</v>
      </c>
      <c r="V538" s="330">
        <v>26</v>
      </c>
      <c r="W538" s="331" t="s">
        <v>892</v>
      </c>
      <c r="X538" s="332" t="s">
        <v>892</v>
      </c>
      <c r="Y538" s="333">
        <v>0</v>
      </c>
      <c r="Z538" s="333" t="s">
        <v>892</v>
      </c>
      <c r="AA538" s="332" t="s">
        <v>892</v>
      </c>
      <c r="AB538" s="333">
        <v>0</v>
      </c>
      <c r="AC538" s="333"/>
      <c r="AD538" s="334" t="s">
        <v>892</v>
      </c>
      <c r="AE538" s="335" t="s">
        <v>892</v>
      </c>
      <c r="AF538" s="324">
        <v>2</v>
      </c>
      <c r="AG538" s="327">
        <v>40263</v>
      </c>
      <c r="AH538" s="327">
        <v>39374</v>
      </c>
      <c r="AI538" s="327">
        <v>42968</v>
      </c>
      <c r="AJ538" s="327" t="s">
        <v>892</v>
      </c>
      <c r="AK538" s="317"/>
    </row>
    <row r="539" spans="1:37" x14ac:dyDescent="0.3">
      <c r="A539" s="316">
        <v>102832</v>
      </c>
      <c r="B539" s="317" t="s">
        <v>1637</v>
      </c>
      <c r="C539" s="318" t="s">
        <v>264</v>
      </c>
      <c r="D539" s="319">
        <v>0</v>
      </c>
      <c r="E539" s="317"/>
      <c r="F539" s="317"/>
      <c r="G539" s="317" t="s">
        <v>892</v>
      </c>
      <c r="H539" s="320">
        <v>75</v>
      </c>
      <c r="I539" s="321">
        <v>103003</v>
      </c>
      <c r="J539" s="322">
        <v>0</v>
      </c>
      <c r="K539" s="320">
        <v>90</v>
      </c>
      <c r="L539" s="323">
        <v>10</v>
      </c>
      <c r="M539" s="324">
        <v>15</v>
      </c>
      <c r="N539" s="322">
        <v>0</v>
      </c>
      <c r="O539" s="325" t="s">
        <v>891</v>
      </c>
      <c r="P539" s="324">
        <v>0</v>
      </c>
      <c r="Q539" s="326">
        <v>0</v>
      </c>
      <c r="R539" s="327" t="s">
        <v>892</v>
      </c>
      <c r="S539" s="317" t="s">
        <v>1638</v>
      </c>
      <c r="T539" s="328">
        <v>1</v>
      </c>
      <c r="U539" s="329">
        <v>51</v>
      </c>
      <c r="V539" s="330">
        <v>42</v>
      </c>
      <c r="W539" s="331" t="s">
        <v>892</v>
      </c>
      <c r="X539" s="332" t="s">
        <v>892</v>
      </c>
      <c r="Y539" s="333">
        <v>0</v>
      </c>
      <c r="Z539" s="333" t="s">
        <v>892</v>
      </c>
      <c r="AA539" s="332" t="s">
        <v>892</v>
      </c>
      <c r="AB539" s="333">
        <v>0</v>
      </c>
      <c r="AC539" s="333"/>
      <c r="AD539" s="334" t="s">
        <v>892</v>
      </c>
      <c r="AE539" s="335" t="s">
        <v>892</v>
      </c>
      <c r="AF539" s="324">
        <v>30</v>
      </c>
      <c r="AG539" s="327" t="s">
        <v>892</v>
      </c>
      <c r="AH539" s="327">
        <v>39377</v>
      </c>
      <c r="AI539" s="327" t="s">
        <v>892</v>
      </c>
      <c r="AJ539" s="327" t="s">
        <v>892</v>
      </c>
      <c r="AK539" s="317"/>
    </row>
    <row r="540" spans="1:37" x14ac:dyDescent="0.3">
      <c r="A540" s="316">
        <v>102922</v>
      </c>
      <c r="B540" s="317" t="s">
        <v>1639</v>
      </c>
      <c r="C540" s="318" t="s">
        <v>336</v>
      </c>
      <c r="D540" s="319">
        <v>1.41</v>
      </c>
      <c r="E540" s="317" t="s">
        <v>1640</v>
      </c>
      <c r="F540" s="317" t="s">
        <v>1574</v>
      </c>
      <c r="G540" s="317" t="s">
        <v>939</v>
      </c>
      <c r="H540" s="320">
        <v>826</v>
      </c>
      <c r="I540" s="321">
        <v>103003</v>
      </c>
      <c r="J540" s="322">
        <v>1.41</v>
      </c>
      <c r="K540" s="320">
        <v>13442</v>
      </c>
      <c r="L540" s="323">
        <v>0.54977968876878647</v>
      </c>
      <c r="M540" s="324">
        <v>13203.04</v>
      </c>
      <c r="N540" s="322">
        <v>18616.286400000001</v>
      </c>
      <c r="O540" s="325" t="s">
        <v>940</v>
      </c>
      <c r="P540" s="324">
        <v>44000</v>
      </c>
      <c r="Q540" s="326">
        <v>62040</v>
      </c>
      <c r="R540" s="327">
        <v>45377</v>
      </c>
      <c r="S540" s="317" t="s">
        <v>1002</v>
      </c>
      <c r="T540" s="328">
        <v>1</v>
      </c>
      <c r="U540" s="329">
        <v>72</v>
      </c>
      <c r="V540" s="330">
        <v>10</v>
      </c>
      <c r="W540" s="331" t="s">
        <v>892</v>
      </c>
      <c r="X540" s="332" t="s">
        <v>892</v>
      </c>
      <c r="Y540" s="333">
        <v>0</v>
      </c>
      <c r="Z540" s="333">
        <v>12190</v>
      </c>
      <c r="AA540" s="332">
        <v>2023</v>
      </c>
      <c r="AB540" s="333">
        <v>4000</v>
      </c>
      <c r="AC540" s="333">
        <v>4000</v>
      </c>
      <c r="AD540" s="334" t="s">
        <v>2097</v>
      </c>
      <c r="AE540" s="335">
        <v>45229</v>
      </c>
      <c r="AF540" s="324">
        <v>6010</v>
      </c>
      <c r="AG540" s="327">
        <v>45154</v>
      </c>
      <c r="AH540" s="327">
        <v>39379</v>
      </c>
      <c r="AI540" s="327">
        <v>45209</v>
      </c>
      <c r="AJ540" s="327" t="s">
        <v>892</v>
      </c>
      <c r="AK540" s="317"/>
    </row>
    <row r="541" spans="1:37" x14ac:dyDescent="0.3">
      <c r="A541" s="316">
        <v>103142</v>
      </c>
      <c r="B541" s="317" t="s">
        <v>1641</v>
      </c>
      <c r="C541" s="318" t="s">
        <v>264</v>
      </c>
      <c r="D541" s="319">
        <v>414.81</v>
      </c>
      <c r="E541" s="317"/>
      <c r="F541" s="317"/>
      <c r="G541" s="317" t="s">
        <v>892</v>
      </c>
      <c r="H541" s="320">
        <v>5</v>
      </c>
      <c r="I541" s="321">
        <v>103003</v>
      </c>
      <c r="J541" s="322">
        <v>402.46832999999998</v>
      </c>
      <c r="K541" s="320">
        <v>7</v>
      </c>
      <c r="L541" s="323">
        <v>8.6206896551724128</v>
      </c>
      <c r="M541" s="324">
        <v>1.96</v>
      </c>
      <c r="N541" s="322">
        <v>813.02760000000001</v>
      </c>
      <c r="O541" s="325" t="s">
        <v>891</v>
      </c>
      <c r="P541" s="324">
        <v>0</v>
      </c>
      <c r="Q541" s="326">
        <v>0</v>
      </c>
      <c r="R541" s="327" t="s">
        <v>892</v>
      </c>
      <c r="S541" s="317" t="s">
        <v>1642</v>
      </c>
      <c r="T541" s="328">
        <v>1</v>
      </c>
      <c r="U541" s="329">
        <v>61</v>
      </c>
      <c r="V541" s="330">
        <v>13</v>
      </c>
      <c r="W541" s="331" t="s">
        <v>892</v>
      </c>
      <c r="X541" s="332" t="s">
        <v>892</v>
      </c>
      <c r="Y541" s="333">
        <v>0</v>
      </c>
      <c r="Z541" s="333" t="s">
        <v>892</v>
      </c>
      <c r="AA541" s="332" t="s">
        <v>892</v>
      </c>
      <c r="AB541" s="333">
        <v>0</v>
      </c>
      <c r="AC541" s="333"/>
      <c r="AD541" s="334" t="s">
        <v>892</v>
      </c>
      <c r="AE541" s="335" t="s">
        <v>892</v>
      </c>
      <c r="AF541" s="324">
        <v>2</v>
      </c>
      <c r="AG541" s="327">
        <v>44950</v>
      </c>
      <c r="AH541" s="327">
        <v>39393</v>
      </c>
      <c r="AI541" s="327">
        <v>44939</v>
      </c>
      <c r="AJ541" s="327" t="s">
        <v>892</v>
      </c>
      <c r="AK541" s="317"/>
    </row>
    <row r="542" spans="1:37" x14ac:dyDescent="0.3">
      <c r="A542" s="316">
        <v>103344</v>
      </c>
      <c r="B542" s="317" t="s">
        <v>1643</v>
      </c>
      <c r="C542" s="318" t="s">
        <v>264</v>
      </c>
      <c r="D542" s="319">
        <v>1.85</v>
      </c>
      <c r="E542" s="317"/>
      <c r="F542" s="317"/>
      <c r="G542" s="317" t="s">
        <v>892</v>
      </c>
      <c r="H542" s="320">
        <v>516</v>
      </c>
      <c r="I542" s="321">
        <v>103003</v>
      </c>
      <c r="J542" s="322">
        <v>1.85</v>
      </c>
      <c r="K542" s="320">
        <v>20</v>
      </c>
      <c r="L542" s="323">
        <v>308.98203592814372</v>
      </c>
      <c r="M542" s="324">
        <v>0</v>
      </c>
      <c r="N542" s="322">
        <v>0</v>
      </c>
      <c r="O542" s="325" t="s">
        <v>891</v>
      </c>
      <c r="P542" s="324">
        <v>0</v>
      </c>
      <c r="Q542" s="326">
        <v>0</v>
      </c>
      <c r="R542" s="327" t="s">
        <v>892</v>
      </c>
      <c r="S542" s="317" t="s">
        <v>1144</v>
      </c>
      <c r="T542" s="328">
        <v>1</v>
      </c>
      <c r="U542" s="329">
        <v>55</v>
      </c>
      <c r="V542" s="330">
        <v>35</v>
      </c>
      <c r="W542" s="331" t="s">
        <v>892</v>
      </c>
      <c r="X542" s="332" t="s">
        <v>892</v>
      </c>
      <c r="Y542" s="333">
        <v>0</v>
      </c>
      <c r="Z542" s="333" t="s">
        <v>892</v>
      </c>
      <c r="AA542" s="332" t="s">
        <v>892</v>
      </c>
      <c r="AB542" s="333">
        <v>0</v>
      </c>
      <c r="AC542" s="333"/>
      <c r="AD542" s="334" t="s">
        <v>892</v>
      </c>
      <c r="AE542" s="335" t="s">
        <v>892</v>
      </c>
      <c r="AF542" s="324">
        <v>6</v>
      </c>
      <c r="AG542" s="327">
        <v>44677</v>
      </c>
      <c r="AH542" s="327">
        <v>39400</v>
      </c>
      <c r="AI542" s="327">
        <v>44670</v>
      </c>
      <c r="AJ542" s="327" t="s">
        <v>892</v>
      </c>
      <c r="AK542" s="317"/>
    </row>
    <row r="543" spans="1:37" x14ac:dyDescent="0.3">
      <c r="A543" s="316">
        <v>103490</v>
      </c>
      <c r="B543" s="317" t="s">
        <v>656</v>
      </c>
      <c r="C543" s="318" t="s">
        <v>261</v>
      </c>
      <c r="D543" s="319">
        <v>416.18</v>
      </c>
      <c r="E543" s="317"/>
      <c r="F543" s="317"/>
      <c r="G543" s="317" t="s">
        <v>892</v>
      </c>
      <c r="H543" s="320">
        <v>3</v>
      </c>
      <c r="I543" s="321">
        <v>103003</v>
      </c>
      <c r="J543" s="322">
        <v>416.18</v>
      </c>
      <c r="K543" s="320"/>
      <c r="L543" s="323">
        <v>0</v>
      </c>
      <c r="M543" s="324">
        <v>0</v>
      </c>
      <c r="N543" s="322">
        <v>0</v>
      </c>
      <c r="O543" s="325" t="s">
        <v>891</v>
      </c>
      <c r="P543" s="324">
        <v>0</v>
      </c>
      <c r="Q543" s="326">
        <v>0</v>
      </c>
      <c r="R543" s="327" t="s">
        <v>892</v>
      </c>
      <c r="S543" s="317" t="s">
        <v>1312</v>
      </c>
      <c r="T543" s="328">
        <v>1</v>
      </c>
      <c r="U543" s="329">
        <v>59</v>
      </c>
      <c r="V543" s="330">
        <v>18</v>
      </c>
      <c r="W543" s="331" t="s">
        <v>892</v>
      </c>
      <c r="X543" s="332" t="s">
        <v>892</v>
      </c>
      <c r="Y543" s="333">
        <v>0</v>
      </c>
      <c r="Z543" s="333" t="s">
        <v>892</v>
      </c>
      <c r="AA543" s="332" t="s">
        <v>892</v>
      </c>
      <c r="AB543" s="333">
        <v>0</v>
      </c>
      <c r="AC543" s="333"/>
      <c r="AD543" s="334" t="s">
        <v>892</v>
      </c>
      <c r="AE543" s="335" t="s">
        <v>892</v>
      </c>
      <c r="AF543" s="324">
        <v>0</v>
      </c>
      <c r="AG543" s="327">
        <v>40511</v>
      </c>
      <c r="AH543" s="327">
        <v>39407</v>
      </c>
      <c r="AI543" s="327">
        <v>44516</v>
      </c>
      <c r="AJ543" s="327" t="s">
        <v>892</v>
      </c>
      <c r="AK543" s="317"/>
    </row>
    <row r="544" spans="1:37" x14ac:dyDescent="0.3">
      <c r="A544" s="316">
        <v>104655</v>
      </c>
      <c r="B544" s="317" t="s">
        <v>1644</v>
      </c>
      <c r="C544" s="318" t="s">
        <v>264</v>
      </c>
      <c r="D544" s="319">
        <v>0.25</v>
      </c>
      <c r="E544" s="317"/>
      <c r="F544" s="317"/>
      <c r="G544" s="317" t="s">
        <v>892</v>
      </c>
      <c r="H544" s="320">
        <v>12374</v>
      </c>
      <c r="I544" s="321">
        <v>103003</v>
      </c>
      <c r="J544" s="322">
        <v>0.25</v>
      </c>
      <c r="K544" s="320">
        <v>2200</v>
      </c>
      <c r="L544" s="323">
        <v>67.495772650411823</v>
      </c>
      <c r="M544" s="324">
        <v>0</v>
      </c>
      <c r="N544" s="322">
        <v>0</v>
      </c>
      <c r="O544" s="325" t="s">
        <v>891</v>
      </c>
      <c r="P544" s="324">
        <v>0</v>
      </c>
      <c r="Q544" s="326">
        <v>0</v>
      </c>
      <c r="R544" s="327" t="s">
        <v>892</v>
      </c>
      <c r="S544" s="317" t="s">
        <v>1645</v>
      </c>
      <c r="T544" s="328">
        <v>1</v>
      </c>
      <c r="U544" s="329">
        <v>67</v>
      </c>
      <c r="V544" s="330">
        <v>17</v>
      </c>
      <c r="W544" s="331" t="s">
        <v>892</v>
      </c>
      <c r="X544" s="332" t="s">
        <v>892</v>
      </c>
      <c r="Y544" s="333">
        <v>0</v>
      </c>
      <c r="Z544" s="333" t="s">
        <v>892</v>
      </c>
      <c r="AA544" s="332" t="s">
        <v>892</v>
      </c>
      <c r="AB544" s="333">
        <v>0</v>
      </c>
      <c r="AC544" s="333"/>
      <c r="AD544" s="334" t="s">
        <v>892</v>
      </c>
      <c r="AE544" s="335" t="s">
        <v>892</v>
      </c>
      <c r="AF544" s="324">
        <v>734</v>
      </c>
      <c r="AG544" s="327">
        <v>44055</v>
      </c>
      <c r="AH544" s="327">
        <v>39471</v>
      </c>
      <c r="AI544" s="327">
        <v>44040</v>
      </c>
      <c r="AJ544" s="327" t="s">
        <v>892</v>
      </c>
      <c r="AK544" s="317"/>
    </row>
    <row r="545" spans="1:37" x14ac:dyDescent="0.3">
      <c r="A545" s="316">
        <v>104665</v>
      </c>
      <c r="B545" s="317" t="s">
        <v>1646</v>
      </c>
      <c r="C545" s="318" t="s">
        <v>1647</v>
      </c>
      <c r="D545" s="319">
        <v>485</v>
      </c>
      <c r="E545" s="317"/>
      <c r="F545" s="317"/>
      <c r="G545" s="317" t="s">
        <v>892</v>
      </c>
      <c r="H545" s="320">
        <v>108</v>
      </c>
      <c r="I545" s="321">
        <v>103003</v>
      </c>
      <c r="J545" s="322">
        <v>485</v>
      </c>
      <c r="K545" s="320">
        <v>13</v>
      </c>
      <c r="L545" s="323">
        <v>92.307692307692307</v>
      </c>
      <c r="M545" s="324">
        <v>0</v>
      </c>
      <c r="N545" s="322">
        <v>0</v>
      </c>
      <c r="O545" s="325" t="s">
        <v>891</v>
      </c>
      <c r="P545" s="324">
        <v>0</v>
      </c>
      <c r="Q545" s="326">
        <v>0</v>
      </c>
      <c r="R545" s="327" t="s">
        <v>892</v>
      </c>
      <c r="S545" s="317" t="s">
        <v>1117</v>
      </c>
      <c r="T545" s="328">
        <v>1</v>
      </c>
      <c r="U545" s="329">
        <v>55</v>
      </c>
      <c r="V545" s="330">
        <v>27</v>
      </c>
      <c r="W545" s="331" t="s">
        <v>892</v>
      </c>
      <c r="X545" s="332" t="s">
        <v>892</v>
      </c>
      <c r="Y545" s="333">
        <v>0</v>
      </c>
      <c r="Z545" s="333" t="s">
        <v>892</v>
      </c>
      <c r="AA545" s="332" t="s">
        <v>892</v>
      </c>
      <c r="AB545" s="333">
        <v>0</v>
      </c>
      <c r="AC545" s="333"/>
      <c r="AD545" s="334" t="s">
        <v>892</v>
      </c>
      <c r="AE545" s="335" t="s">
        <v>892</v>
      </c>
      <c r="AF545" s="324">
        <v>4</v>
      </c>
      <c r="AG545" s="327">
        <v>40305</v>
      </c>
      <c r="AH545" s="327">
        <v>39472</v>
      </c>
      <c r="AI545" s="327">
        <v>44126</v>
      </c>
      <c r="AJ545" s="327" t="s">
        <v>892</v>
      </c>
      <c r="AK545" s="317"/>
    </row>
    <row r="546" spans="1:37" x14ac:dyDescent="0.3">
      <c r="A546" s="316">
        <v>104667</v>
      </c>
      <c r="B546" s="317" t="s">
        <v>1648</v>
      </c>
      <c r="C546" s="318" t="s">
        <v>264</v>
      </c>
      <c r="D546" s="319">
        <v>184</v>
      </c>
      <c r="E546" s="317"/>
      <c r="F546" s="317"/>
      <c r="G546" s="317" t="s">
        <v>892</v>
      </c>
      <c r="H546" s="320">
        <v>96</v>
      </c>
      <c r="I546" s="321">
        <v>103003</v>
      </c>
      <c r="J546" s="322">
        <v>184</v>
      </c>
      <c r="K546" s="320">
        <v>75</v>
      </c>
      <c r="L546" s="323">
        <v>13.096862210095496</v>
      </c>
      <c r="M546" s="324">
        <v>0</v>
      </c>
      <c r="N546" s="322">
        <v>0</v>
      </c>
      <c r="O546" s="325" t="s">
        <v>891</v>
      </c>
      <c r="P546" s="324">
        <v>0</v>
      </c>
      <c r="Q546" s="326">
        <v>0</v>
      </c>
      <c r="R546" s="327" t="s">
        <v>892</v>
      </c>
      <c r="S546" s="317" t="s">
        <v>1053</v>
      </c>
      <c r="T546" s="328">
        <v>1</v>
      </c>
      <c r="U546" s="329">
        <v>61</v>
      </c>
      <c r="V546" s="330">
        <v>15</v>
      </c>
      <c r="W546" s="331" t="s">
        <v>892</v>
      </c>
      <c r="X546" s="332" t="s">
        <v>892</v>
      </c>
      <c r="Y546" s="333">
        <v>0</v>
      </c>
      <c r="Z546" s="333">
        <v>9756</v>
      </c>
      <c r="AA546" s="332">
        <v>2023</v>
      </c>
      <c r="AB546" s="333">
        <v>50</v>
      </c>
      <c r="AC546" s="333">
        <v>50</v>
      </c>
      <c r="AD546" s="334" t="s">
        <v>2093</v>
      </c>
      <c r="AE546" s="335">
        <v>45162</v>
      </c>
      <c r="AF546" s="324">
        <v>30</v>
      </c>
      <c r="AG546" s="327">
        <v>44615</v>
      </c>
      <c r="AH546" s="327">
        <v>39472</v>
      </c>
      <c r="AI546" s="327">
        <v>45146</v>
      </c>
      <c r="AJ546" s="327" t="s">
        <v>892</v>
      </c>
      <c r="AK546" s="317"/>
    </row>
    <row r="547" spans="1:37" x14ac:dyDescent="0.3">
      <c r="A547" s="316">
        <v>104755</v>
      </c>
      <c r="B547" s="317" t="s">
        <v>664</v>
      </c>
      <c r="C547" s="318" t="s">
        <v>264</v>
      </c>
      <c r="D547" s="319">
        <v>23.92</v>
      </c>
      <c r="E547" s="317"/>
      <c r="F547" s="317"/>
      <c r="G547" s="317" t="s">
        <v>892</v>
      </c>
      <c r="H547" s="320">
        <v>60</v>
      </c>
      <c r="I547" s="321">
        <v>103003</v>
      </c>
      <c r="J547" s="322">
        <v>23.92</v>
      </c>
      <c r="K547" s="320"/>
      <c r="L547" s="323">
        <v>0</v>
      </c>
      <c r="M547" s="324">
        <v>0</v>
      </c>
      <c r="N547" s="322">
        <v>0</v>
      </c>
      <c r="O547" s="325" t="s">
        <v>891</v>
      </c>
      <c r="P547" s="324">
        <v>0</v>
      </c>
      <c r="Q547" s="326">
        <v>0</v>
      </c>
      <c r="R547" s="327" t="s">
        <v>892</v>
      </c>
      <c r="S547" s="317" t="s">
        <v>1255</v>
      </c>
      <c r="T547" s="328">
        <v>1</v>
      </c>
      <c r="U547" s="329">
        <v>78</v>
      </c>
      <c r="V547" s="330">
        <v>6</v>
      </c>
      <c r="W547" s="331" t="s">
        <v>892</v>
      </c>
      <c r="X547" s="332" t="s">
        <v>892</v>
      </c>
      <c r="Y547" s="333">
        <v>0</v>
      </c>
      <c r="Z547" s="333" t="s">
        <v>892</v>
      </c>
      <c r="AA547" s="332" t="s">
        <v>892</v>
      </c>
      <c r="AB547" s="333">
        <v>0</v>
      </c>
      <c r="AC547" s="333"/>
      <c r="AD547" s="334" t="s">
        <v>892</v>
      </c>
      <c r="AE547" s="335" t="s">
        <v>892</v>
      </c>
      <c r="AF547" s="324">
        <v>0</v>
      </c>
      <c r="AG547" s="327">
        <v>43376</v>
      </c>
      <c r="AH547" s="327">
        <v>39479</v>
      </c>
      <c r="AI547" s="327">
        <v>43347</v>
      </c>
      <c r="AJ547" s="327" t="s">
        <v>892</v>
      </c>
      <c r="AK547" s="317"/>
    </row>
    <row r="548" spans="1:37" x14ac:dyDescent="0.3">
      <c r="A548" s="316">
        <v>104911</v>
      </c>
      <c r="B548" s="317" t="s">
        <v>1649</v>
      </c>
      <c r="C548" s="318" t="s">
        <v>31</v>
      </c>
      <c r="D548" s="319">
        <v>92</v>
      </c>
      <c r="E548" s="317"/>
      <c r="F548" s="317"/>
      <c r="G548" s="317" t="s">
        <v>892</v>
      </c>
      <c r="H548" s="320">
        <v>95</v>
      </c>
      <c r="I548" s="321">
        <v>103003</v>
      </c>
      <c r="J548" s="322">
        <v>92</v>
      </c>
      <c r="K548" s="320">
        <v>46</v>
      </c>
      <c r="L548" s="323">
        <v>17.527675276752767</v>
      </c>
      <c r="M548" s="324">
        <v>0</v>
      </c>
      <c r="N548" s="322">
        <v>0</v>
      </c>
      <c r="O548" s="325" t="s">
        <v>891</v>
      </c>
      <c r="P548" s="324">
        <v>0</v>
      </c>
      <c r="Q548" s="326">
        <v>0</v>
      </c>
      <c r="R548" s="327" t="s">
        <v>892</v>
      </c>
      <c r="S548" s="317" t="s">
        <v>1650</v>
      </c>
      <c r="T548" s="328">
        <v>1</v>
      </c>
      <c r="U548" s="329">
        <v>70</v>
      </c>
      <c r="V548" s="330">
        <v>45</v>
      </c>
      <c r="W548" s="331" t="s">
        <v>892</v>
      </c>
      <c r="X548" s="332" t="s">
        <v>892</v>
      </c>
      <c r="Y548" s="333">
        <v>0</v>
      </c>
      <c r="Z548" s="333" t="s">
        <v>892</v>
      </c>
      <c r="AA548" s="332" t="s">
        <v>892</v>
      </c>
      <c r="AB548" s="333">
        <v>0</v>
      </c>
      <c r="AC548" s="333"/>
      <c r="AD548" s="334" t="s">
        <v>892</v>
      </c>
      <c r="AE548" s="335" t="s">
        <v>892</v>
      </c>
      <c r="AF548" s="324">
        <v>22</v>
      </c>
      <c r="AG548" s="327">
        <v>40423</v>
      </c>
      <c r="AH548" s="327">
        <v>39490</v>
      </c>
      <c r="AI548" s="327">
        <v>40387</v>
      </c>
      <c r="AJ548" s="327" t="s">
        <v>892</v>
      </c>
      <c r="AK548" s="317"/>
    </row>
    <row r="549" spans="1:37" x14ac:dyDescent="0.3">
      <c r="A549" s="316">
        <v>105106</v>
      </c>
      <c r="B549" s="317" t="s">
        <v>1651</v>
      </c>
      <c r="C549" s="318" t="s">
        <v>264</v>
      </c>
      <c r="D549" s="319">
        <v>54.98</v>
      </c>
      <c r="E549" s="317"/>
      <c r="F549" s="317"/>
      <c r="G549" s="317" t="s">
        <v>892</v>
      </c>
      <c r="H549" s="320">
        <v>13</v>
      </c>
      <c r="I549" s="321">
        <v>103003</v>
      </c>
      <c r="J549" s="322">
        <v>54.98</v>
      </c>
      <c r="K549" s="320">
        <v>2</v>
      </c>
      <c r="L549" s="323">
        <v>76.470588235294116</v>
      </c>
      <c r="M549" s="324">
        <v>0</v>
      </c>
      <c r="N549" s="322">
        <v>0</v>
      </c>
      <c r="O549" s="325" t="s">
        <v>891</v>
      </c>
      <c r="P549" s="324">
        <v>0</v>
      </c>
      <c r="Q549" s="326">
        <v>0</v>
      </c>
      <c r="R549" s="327" t="s">
        <v>892</v>
      </c>
      <c r="S549" s="317" t="s">
        <v>1652</v>
      </c>
      <c r="T549" s="328">
        <v>1</v>
      </c>
      <c r="U549" s="329">
        <v>62</v>
      </c>
      <c r="V549" s="330">
        <v>4</v>
      </c>
      <c r="W549" s="331" t="s">
        <v>892</v>
      </c>
      <c r="X549" s="332" t="s">
        <v>892</v>
      </c>
      <c r="Y549" s="333">
        <v>0</v>
      </c>
      <c r="Z549" s="333" t="s">
        <v>892</v>
      </c>
      <c r="AA549" s="332" t="s">
        <v>892</v>
      </c>
      <c r="AB549" s="333">
        <v>0</v>
      </c>
      <c r="AC549" s="333"/>
      <c r="AD549" s="334" t="s">
        <v>892</v>
      </c>
      <c r="AE549" s="335" t="s">
        <v>892</v>
      </c>
      <c r="AF549" s="324">
        <v>0</v>
      </c>
      <c r="AG549" s="327">
        <v>43697</v>
      </c>
      <c r="AH549" s="327">
        <v>39499</v>
      </c>
      <c r="AI549" s="327">
        <v>44791</v>
      </c>
      <c r="AJ549" s="327" t="s">
        <v>892</v>
      </c>
      <c r="AK549" s="317"/>
    </row>
    <row r="550" spans="1:37" x14ac:dyDescent="0.3">
      <c r="A550" s="316">
        <v>105107</v>
      </c>
      <c r="B550" s="317" t="s">
        <v>1653</v>
      </c>
      <c r="C550" s="318" t="s">
        <v>264</v>
      </c>
      <c r="D550" s="319">
        <v>54.98</v>
      </c>
      <c r="E550" s="317"/>
      <c r="F550" s="317"/>
      <c r="G550" s="317" t="s">
        <v>892</v>
      </c>
      <c r="H550" s="320">
        <v>8</v>
      </c>
      <c r="I550" s="321">
        <v>103003</v>
      </c>
      <c r="J550" s="322">
        <v>54.98</v>
      </c>
      <c r="K550" s="320">
        <v>2</v>
      </c>
      <c r="L550" s="323">
        <v>47.058823529411761</v>
      </c>
      <c r="M550" s="324">
        <v>0</v>
      </c>
      <c r="N550" s="322">
        <v>0</v>
      </c>
      <c r="O550" s="325" t="s">
        <v>891</v>
      </c>
      <c r="P550" s="324">
        <v>0</v>
      </c>
      <c r="Q550" s="326">
        <v>0</v>
      </c>
      <c r="R550" s="327" t="s">
        <v>892</v>
      </c>
      <c r="S550" s="317" t="s">
        <v>1652</v>
      </c>
      <c r="T550" s="328">
        <v>1</v>
      </c>
      <c r="U550" s="329">
        <v>62</v>
      </c>
      <c r="V550" s="330">
        <v>4</v>
      </c>
      <c r="W550" s="331" t="s">
        <v>892</v>
      </c>
      <c r="X550" s="332" t="s">
        <v>892</v>
      </c>
      <c r="Y550" s="333">
        <v>0</v>
      </c>
      <c r="Z550" s="333" t="s">
        <v>892</v>
      </c>
      <c r="AA550" s="332" t="s">
        <v>892</v>
      </c>
      <c r="AB550" s="333">
        <v>0</v>
      </c>
      <c r="AC550" s="333"/>
      <c r="AD550" s="334" t="s">
        <v>892</v>
      </c>
      <c r="AE550" s="335" t="s">
        <v>892</v>
      </c>
      <c r="AF550" s="324">
        <v>0</v>
      </c>
      <c r="AG550" s="327">
        <v>43697</v>
      </c>
      <c r="AH550" s="327">
        <v>39499</v>
      </c>
      <c r="AI550" s="327">
        <v>44791</v>
      </c>
      <c r="AJ550" s="327" t="s">
        <v>892</v>
      </c>
      <c r="AK550" s="317"/>
    </row>
    <row r="551" spans="1:37" x14ac:dyDescent="0.3">
      <c r="A551" s="316">
        <v>105108</v>
      </c>
      <c r="B551" s="317" t="s">
        <v>1654</v>
      </c>
      <c r="C551" s="318" t="s">
        <v>264</v>
      </c>
      <c r="D551" s="319">
        <v>54.98</v>
      </c>
      <c r="E551" s="317"/>
      <c r="F551" s="317"/>
      <c r="G551" s="317" t="s">
        <v>892</v>
      </c>
      <c r="H551" s="320">
        <v>13</v>
      </c>
      <c r="I551" s="321">
        <v>103003</v>
      </c>
      <c r="J551" s="322">
        <v>54.98</v>
      </c>
      <c r="K551" s="320">
        <v>5</v>
      </c>
      <c r="L551" s="323">
        <v>30.952380952380953</v>
      </c>
      <c r="M551" s="324">
        <v>0</v>
      </c>
      <c r="N551" s="322">
        <v>0</v>
      </c>
      <c r="O551" s="325" t="s">
        <v>891</v>
      </c>
      <c r="P551" s="324">
        <v>0</v>
      </c>
      <c r="Q551" s="326">
        <v>0</v>
      </c>
      <c r="R551" s="327" t="s">
        <v>892</v>
      </c>
      <c r="S551" s="317" t="s">
        <v>1652</v>
      </c>
      <c r="T551" s="328">
        <v>1</v>
      </c>
      <c r="U551" s="329">
        <v>62</v>
      </c>
      <c r="V551" s="330">
        <v>4</v>
      </c>
      <c r="W551" s="331">
        <v>2830</v>
      </c>
      <c r="X551" s="332">
        <v>2023</v>
      </c>
      <c r="Y551" s="333">
        <v>10</v>
      </c>
      <c r="Z551" s="333" t="s">
        <v>892</v>
      </c>
      <c r="AA551" s="332" t="s">
        <v>892</v>
      </c>
      <c r="AB551" s="333">
        <v>0</v>
      </c>
      <c r="AC551" s="333"/>
      <c r="AD551" s="334" t="s">
        <v>892</v>
      </c>
      <c r="AE551" s="335" t="s">
        <v>892</v>
      </c>
      <c r="AF551" s="324">
        <v>2</v>
      </c>
      <c r="AG551" s="327">
        <v>43698</v>
      </c>
      <c r="AH551" s="327">
        <v>39499</v>
      </c>
      <c r="AI551" s="327">
        <v>44791</v>
      </c>
      <c r="AJ551" s="327" t="s">
        <v>892</v>
      </c>
      <c r="AK551" s="317"/>
    </row>
    <row r="552" spans="1:37" x14ac:dyDescent="0.3">
      <c r="A552" s="316">
        <v>105110</v>
      </c>
      <c r="B552" s="317" t="s">
        <v>1655</v>
      </c>
      <c r="C552" s="318" t="s">
        <v>264</v>
      </c>
      <c r="D552" s="319">
        <v>29.94</v>
      </c>
      <c r="E552" s="317"/>
      <c r="F552" s="317"/>
      <c r="G552" s="317" t="s">
        <v>892</v>
      </c>
      <c r="H552" s="320">
        <v>12</v>
      </c>
      <c r="I552" s="321">
        <v>103003</v>
      </c>
      <c r="J552" s="322">
        <v>29.94</v>
      </c>
      <c r="K552" s="320">
        <v>2</v>
      </c>
      <c r="L552" s="323">
        <v>70.588235294117652</v>
      </c>
      <c r="M552" s="324">
        <v>0</v>
      </c>
      <c r="N552" s="322">
        <v>0</v>
      </c>
      <c r="O552" s="325" t="s">
        <v>891</v>
      </c>
      <c r="P552" s="324">
        <v>0</v>
      </c>
      <c r="Q552" s="326">
        <v>0</v>
      </c>
      <c r="R552" s="327" t="s">
        <v>892</v>
      </c>
      <c r="S552" s="317" t="s">
        <v>1652</v>
      </c>
      <c r="T552" s="328">
        <v>1</v>
      </c>
      <c r="U552" s="329">
        <v>62</v>
      </c>
      <c r="V552" s="330">
        <v>4</v>
      </c>
      <c r="W552" s="331" t="s">
        <v>892</v>
      </c>
      <c r="X552" s="332" t="s">
        <v>892</v>
      </c>
      <c r="Y552" s="333">
        <v>0</v>
      </c>
      <c r="Z552" s="333" t="s">
        <v>892</v>
      </c>
      <c r="AA552" s="332" t="s">
        <v>892</v>
      </c>
      <c r="AB552" s="333">
        <v>0</v>
      </c>
      <c r="AC552" s="333"/>
      <c r="AD552" s="334" t="s">
        <v>892</v>
      </c>
      <c r="AE552" s="335" t="s">
        <v>892</v>
      </c>
      <c r="AF552" s="324">
        <v>0</v>
      </c>
      <c r="AG552" s="327">
        <v>44018</v>
      </c>
      <c r="AH552" s="327">
        <v>39499</v>
      </c>
      <c r="AI552" s="327">
        <v>44235</v>
      </c>
      <c r="AJ552" s="327" t="s">
        <v>892</v>
      </c>
      <c r="AK552" s="317"/>
    </row>
    <row r="553" spans="1:37" x14ac:dyDescent="0.3">
      <c r="A553" s="316">
        <v>105112</v>
      </c>
      <c r="B553" s="317" t="s">
        <v>1656</v>
      </c>
      <c r="C553" s="318" t="s">
        <v>264</v>
      </c>
      <c r="D553" s="319">
        <v>54.98</v>
      </c>
      <c r="E553" s="317"/>
      <c r="F553" s="317"/>
      <c r="G553" s="317" t="s">
        <v>892</v>
      </c>
      <c r="H553" s="320">
        <v>4</v>
      </c>
      <c r="I553" s="321">
        <v>103003</v>
      </c>
      <c r="J553" s="322">
        <v>54.98</v>
      </c>
      <c r="K553" s="320"/>
      <c r="L553" s="323">
        <v>0</v>
      </c>
      <c r="M553" s="324">
        <v>0</v>
      </c>
      <c r="N553" s="322">
        <v>0</v>
      </c>
      <c r="O553" s="325" t="s">
        <v>891</v>
      </c>
      <c r="P553" s="324">
        <v>0</v>
      </c>
      <c r="Q553" s="326">
        <v>0</v>
      </c>
      <c r="R553" s="327" t="s">
        <v>892</v>
      </c>
      <c r="S553" s="317" t="s">
        <v>1652</v>
      </c>
      <c r="T553" s="328">
        <v>1</v>
      </c>
      <c r="U553" s="329">
        <v>62</v>
      </c>
      <c r="V553" s="330">
        <v>4</v>
      </c>
      <c r="W553" s="331" t="s">
        <v>892</v>
      </c>
      <c r="X553" s="332" t="s">
        <v>892</v>
      </c>
      <c r="Y553" s="333">
        <v>0</v>
      </c>
      <c r="Z553" s="333" t="s">
        <v>892</v>
      </c>
      <c r="AA553" s="332" t="s">
        <v>892</v>
      </c>
      <c r="AB553" s="333">
        <v>0</v>
      </c>
      <c r="AC553" s="333"/>
      <c r="AD553" s="334" t="s">
        <v>892</v>
      </c>
      <c r="AE553" s="335" t="s">
        <v>892</v>
      </c>
      <c r="AF553" s="324">
        <v>0</v>
      </c>
      <c r="AG553" s="327">
        <v>42772</v>
      </c>
      <c r="AH553" s="327">
        <v>39499</v>
      </c>
      <c r="AI553" s="327">
        <v>44791</v>
      </c>
      <c r="AJ553" s="327" t="s">
        <v>892</v>
      </c>
      <c r="AK553" s="317"/>
    </row>
    <row r="554" spans="1:37" x14ac:dyDescent="0.3">
      <c r="A554" s="316">
        <v>105113</v>
      </c>
      <c r="B554" s="317" t="s">
        <v>1657</v>
      </c>
      <c r="C554" s="318" t="s">
        <v>264</v>
      </c>
      <c r="D554" s="319">
        <v>33.869999999999997</v>
      </c>
      <c r="E554" s="317"/>
      <c r="F554" s="317"/>
      <c r="G554" s="317" t="s">
        <v>892</v>
      </c>
      <c r="H554" s="320">
        <v>5</v>
      </c>
      <c r="I554" s="321">
        <v>103003</v>
      </c>
      <c r="J554" s="322">
        <v>33.869999999999997</v>
      </c>
      <c r="K554" s="320"/>
      <c r="L554" s="323">
        <v>0</v>
      </c>
      <c r="M554" s="324">
        <v>0</v>
      </c>
      <c r="N554" s="322">
        <v>0</v>
      </c>
      <c r="O554" s="325" t="s">
        <v>891</v>
      </c>
      <c r="P554" s="324">
        <v>0</v>
      </c>
      <c r="Q554" s="326">
        <v>0</v>
      </c>
      <c r="R554" s="327" t="s">
        <v>892</v>
      </c>
      <c r="S554" s="317" t="s">
        <v>1601</v>
      </c>
      <c r="T554" s="328">
        <v>1</v>
      </c>
      <c r="U554" s="329">
        <v>54</v>
      </c>
      <c r="V554" s="330">
        <v>19</v>
      </c>
      <c r="W554" s="331" t="s">
        <v>892</v>
      </c>
      <c r="X554" s="332" t="s">
        <v>892</v>
      </c>
      <c r="Y554" s="333">
        <v>0</v>
      </c>
      <c r="Z554" s="333" t="s">
        <v>892</v>
      </c>
      <c r="AA554" s="332" t="s">
        <v>892</v>
      </c>
      <c r="AB554" s="333">
        <v>0</v>
      </c>
      <c r="AC554" s="333"/>
      <c r="AD554" s="334" t="s">
        <v>892</v>
      </c>
      <c r="AE554" s="335" t="s">
        <v>892</v>
      </c>
      <c r="AF554" s="324">
        <v>0</v>
      </c>
      <c r="AG554" s="327">
        <v>42772</v>
      </c>
      <c r="AH554" s="327">
        <v>39499</v>
      </c>
      <c r="AI554" s="327">
        <v>42706</v>
      </c>
      <c r="AJ554" s="327" t="s">
        <v>892</v>
      </c>
      <c r="AK554" s="317"/>
    </row>
    <row r="555" spans="1:37" x14ac:dyDescent="0.3">
      <c r="A555" s="316">
        <v>105114</v>
      </c>
      <c r="B555" s="317" t="s">
        <v>1658</v>
      </c>
      <c r="C555" s="318" t="s">
        <v>264</v>
      </c>
      <c r="D555" s="319">
        <v>25</v>
      </c>
      <c r="E555" s="317"/>
      <c r="F555" s="317"/>
      <c r="G555" s="317" t="s">
        <v>892</v>
      </c>
      <c r="H555" s="320">
        <v>39</v>
      </c>
      <c r="I555" s="321">
        <v>103003</v>
      </c>
      <c r="J555" s="322">
        <v>25</v>
      </c>
      <c r="K555" s="320">
        <v>2</v>
      </c>
      <c r="L555" s="323">
        <v>229.41176470588232</v>
      </c>
      <c r="M555" s="324">
        <v>0</v>
      </c>
      <c r="N555" s="322">
        <v>0</v>
      </c>
      <c r="O555" s="325" t="s">
        <v>891</v>
      </c>
      <c r="P555" s="324">
        <v>0</v>
      </c>
      <c r="Q555" s="326">
        <v>0</v>
      </c>
      <c r="R555" s="327" t="s">
        <v>892</v>
      </c>
      <c r="S555" s="317" t="s">
        <v>1659</v>
      </c>
      <c r="T555" s="328">
        <v>1</v>
      </c>
      <c r="U555" s="329">
        <v>62</v>
      </c>
      <c r="V555" s="330">
        <v>1</v>
      </c>
      <c r="W555" s="331" t="s">
        <v>892</v>
      </c>
      <c r="X555" s="332" t="s">
        <v>892</v>
      </c>
      <c r="Y555" s="333">
        <v>0</v>
      </c>
      <c r="Z555" s="333" t="s">
        <v>892</v>
      </c>
      <c r="AA555" s="332" t="s">
        <v>892</v>
      </c>
      <c r="AB555" s="333">
        <v>0</v>
      </c>
      <c r="AC555" s="333"/>
      <c r="AD555" s="334" t="s">
        <v>892</v>
      </c>
      <c r="AE555" s="335" t="s">
        <v>892</v>
      </c>
      <c r="AF555" s="324">
        <v>0</v>
      </c>
      <c r="AG555" s="327">
        <v>43697</v>
      </c>
      <c r="AH555" s="327">
        <v>39499</v>
      </c>
      <c r="AI555" s="327">
        <v>43564</v>
      </c>
      <c r="AJ555" s="327" t="s">
        <v>892</v>
      </c>
      <c r="AK555" s="317"/>
    </row>
    <row r="556" spans="1:37" x14ac:dyDescent="0.3">
      <c r="A556" s="316">
        <v>105115</v>
      </c>
      <c r="B556" s="317" t="s">
        <v>1660</v>
      </c>
      <c r="C556" s="318" t="s">
        <v>264</v>
      </c>
      <c r="D556" s="319">
        <v>25.24</v>
      </c>
      <c r="E556" s="317"/>
      <c r="F556" s="317"/>
      <c r="G556" s="317" t="s">
        <v>892</v>
      </c>
      <c r="H556" s="320">
        <v>24</v>
      </c>
      <c r="I556" s="321">
        <v>103003</v>
      </c>
      <c r="J556" s="322">
        <v>25.24</v>
      </c>
      <c r="K556" s="320">
        <v>4</v>
      </c>
      <c r="L556" s="323">
        <v>72.727272727272734</v>
      </c>
      <c r="M556" s="324">
        <v>0</v>
      </c>
      <c r="N556" s="322">
        <v>0</v>
      </c>
      <c r="O556" s="325" t="s">
        <v>891</v>
      </c>
      <c r="P556" s="324">
        <v>0</v>
      </c>
      <c r="Q556" s="326">
        <v>0</v>
      </c>
      <c r="R556" s="327" t="s">
        <v>892</v>
      </c>
      <c r="S556" s="317" t="s">
        <v>1659</v>
      </c>
      <c r="T556" s="328">
        <v>1</v>
      </c>
      <c r="U556" s="329">
        <v>62</v>
      </c>
      <c r="V556" s="330">
        <v>1</v>
      </c>
      <c r="W556" s="331" t="s">
        <v>892</v>
      </c>
      <c r="X556" s="332" t="s">
        <v>892</v>
      </c>
      <c r="Y556" s="333">
        <v>0</v>
      </c>
      <c r="Z556" s="333" t="s">
        <v>892</v>
      </c>
      <c r="AA556" s="332" t="s">
        <v>892</v>
      </c>
      <c r="AB556" s="333">
        <v>0</v>
      </c>
      <c r="AC556" s="333"/>
      <c r="AD556" s="334" t="s">
        <v>892</v>
      </c>
      <c r="AE556" s="335" t="s">
        <v>892</v>
      </c>
      <c r="AF556" s="324">
        <v>2</v>
      </c>
      <c r="AG556" s="327">
        <v>44018</v>
      </c>
      <c r="AH556" s="327">
        <v>39499</v>
      </c>
      <c r="AI556" s="327">
        <v>44468</v>
      </c>
      <c r="AJ556" s="327" t="s">
        <v>892</v>
      </c>
      <c r="AK556" s="317"/>
    </row>
    <row r="557" spans="1:37" x14ac:dyDescent="0.3">
      <c r="A557" s="316">
        <v>105118</v>
      </c>
      <c r="B557" s="317" t="s">
        <v>1661</v>
      </c>
      <c r="C557" s="318" t="s">
        <v>264</v>
      </c>
      <c r="D557" s="319">
        <v>47.41</v>
      </c>
      <c r="E557" s="317"/>
      <c r="F557" s="317"/>
      <c r="G557" s="317" t="s">
        <v>892</v>
      </c>
      <c r="H557" s="320">
        <v>0</v>
      </c>
      <c r="I557" s="321">
        <v>103003</v>
      </c>
      <c r="J557" s="322">
        <v>47.41</v>
      </c>
      <c r="K557" s="320">
        <v>6</v>
      </c>
      <c r="L557" s="323">
        <v>0</v>
      </c>
      <c r="M557" s="324">
        <v>4</v>
      </c>
      <c r="N557" s="322">
        <v>189.64</v>
      </c>
      <c r="O557" s="325" t="s">
        <v>891</v>
      </c>
      <c r="P557" s="324">
        <v>0</v>
      </c>
      <c r="Q557" s="326">
        <v>0</v>
      </c>
      <c r="R557" s="327" t="s">
        <v>892</v>
      </c>
      <c r="S557" s="317" t="s">
        <v>1659</v>
      </c>
      <c r="T557" s="328">
        <v>1</v>
      </c>
      <c r="U557" s="329">
        <v>62</v>
      </c>
      <c r="V557" s="330">
        <v>1</v>
      </c>
      <c r="W557" s="331">
        <v>8984</v>
      </c>
      <c r="X557" s="332">
        <v>2023</v>
      </c>
      <c r="Y557" s="333">
        <v>2</v>
      </c>
      <c r="Z557" s="333" t="s">
        <v>892</v>
      </c>
      <c r="AA557" s="332" t="s">
        <v>892</v>
      </c>
      <c r="AB557" s="333">
        <v>0</v>
      </c>
      <c r="AC557" s="333"/>
      <c r="AD557" s="334" t="s">
        <v>892</v>
      </c>
      <c r="AE557" s="335" t="s">
        <v>892</v>
      </c>
      <c r="AF557" s="324">
        <v>2</v>
      </c>
      <c r="AG557" s="327">
        <v>43872</v>
      </c>
      <c r="AH557" s="327">
        <v>39499</v>
      </c>
      <c r="AI557" s="327">
        <v>44791</v>
      </c>
      <c r="AJ557" s="327" t="s">
        <v>892</v>
      </c>
      <c r="AK557" s="317"/>
    </row>
    <row r="558" spans="1:37" x14ac:dyDescent="0.3">
      <c r="A558" s="316">
        <v>105259</v>
      </c>
      <c r="B558" s="317" t="s">
        <v>1662</v>
      </c>
      <c r="C558" s="318" t="s">
        <v>261</v>
      </c>
      <c r="D558" s="319">
        <v>90.87</v>
      </c>
      <c r="E558" s="317"/>
      <c r="F558" s="317"/>
      <c r="G558" s="317" t="s">
        <v>892</v>
      </c>
      <c r="H558" s="320">
        <v>974</v>
      </c>
      <c r="I558" s="321">
        <v>103003</v>
      </c>
      <c r="J558" s="322">
        <v>90.87</v>
      </c>
      <c r="K558" s="320">
        <v>3646</v>
      </c>
      <c r="L558" s="323">
        <v>2.323639573442756</v>
      </c>
      <c r="M558" s="324">
        <v>3556.04</v>
      </c>
      <c r="N558" s="322">
        <v>323137.35479999997</v>
      </c>
      <c r="O558" s="325" t="s">
        <v>891</v>
      </c>
      <c r="P558" s="324">
        <v>0</v>
      </c>
      <c r="Q558" s="326">
        <v>0</v>
      </c>
      <c r="R558" s="327" t="s">
        <v>892</v>
      </c>
      <c r="S558" s="317" t="s">
        <v>1663</v>
      </c>
      <c r="T558" s="328">
        <v>1</v>
      </c>
      <c r="U558" s="329">
        <v>57</v>
      </c>
      <c r="V558" s="330">
        <v>3</v>
      </c>
      <c r="W558" s="331">
        <v>6216</v>
      </c>
      <c r="X558" s="332">
        <v>2023</v>
      </c>
      <c r="Y558" s="333">
        <v>500</v>
      </c>
      <c r="Z558" s="333" t="s">
        <v>892</v>
      </c>
      <c r="AA558" s="332" t="s">
        <v>892</v>
      </c>
      <c r="AB558" s="333">
        <v>0</v>
      </c>
      <c r="AC558" s="333"/>
      <c r="AD558" s="334" t="s">
        <v>892</v>
      </c>
      <c r="AE558" s="335" t="s">
        <v>892</v>
      </c>
      <c r="AF558" s="324">
        <v>1676</v>
      </c>
      <c r="AG558" s="327">
        <v>44957</v>
      </c>
      <c r="AH558" s="327">
        <v>39505</v>
      </c>
      <c r="AI558" s="327">
        <v>45156</v>
      </c>
      <c r="AJ558" s="327" t="s">
        <v>892</v>
      </c>
      <c r="AK558" s="317"/>
    </row>
    <row r="559" spans="1:37" x14ac:dyDescent="0.3">
      <c r="A559" s="316">
        <v>105293</v>
      </c>
      <c r="B559" s="317" t="s">
        <v>1664</v>
      </c>
      <c r="C559" s="318" t="s">
        <v>264</v>
      </c>
      <c r="D559" s="319">
        <v>9.85</v>
      </c>
      <c r="E559" s="317"/>
      <c r="F559" s="317"/>
      <c r="G559" s="317" t="s">
        <v>892</v>
      </c>
      <c r="H559" s="320">
        <v>700</v>
      </c>
      <c r="I559" s="321">
        <v>103003</v>
      </c>
      <c r="J559" s="322">
        <v>9.85</v>
      </c>
      <c r="K559" s="320">
        <v>717</v>
      </c>
      <c r="L559" s="323">
        <v>7.3746312684365778</v>
      </c>
      <c r="M559" s="324">
        <v>439.04</v>
      </c>
      <c r="N559" s="322">
        <v>4324.5439999999999</v>
      </c>
      <c r="O559" s="325" t="s">
        <v>891</v>
      </c>
      <c r="P559" s="324">
        <v>0</v>
      </c>
      <c r="Q559" s="326">
        <v>0</v>
      </c>
      <c r="R559" s="327" t="s">
        <v>892</v>
      </c>
      <c r="S559" s="317" t="s">
        <v>1047</v>
      </c>
      <c r="T559" s="328">
        <v>1</v>
      </c>
      <c r="U559" s="329">
        <v>51</v>
      </c>
      <c r="V559" s="330">
        <v>11</v>
      </c>
      <c r="W559" s="331" t="s">
        <v>892</v>
      </c>
      <c r="X559" s="332" t="s">
        <v>892</v>
      </c>
      <c r="Y559" s="333">
        <v>0</v>
      </c>
      <c r="Z559" s="333" t="s">
        <v>892</v>
      </c>
      <c r="AA559" s="332" t="s">
        <v>892</v>
      </c>
      <c r="AB559" s="333">
        <v>0</v>
      </c>
      <c r="AC559" s="333"/>
      <c r="AD559" s="334" t="s">
        <v>892</v>
      </c>
      <c r="AE559" s="335" t="s">
        <v>892</v>
      </c>
      <c r="AF559" s="324">
        <v>380</v>
      </c>
      <c r="AG559" s="327">
        <v>45209</v>
      </c>
      <c r="AH559" s="327">
        <v>39506</v>
      </c>
      <c r="AI559" s="327">
        <v>45189</v>
      </c>
      <c r="AJ559" s="327" t="s">
        <v>892</v>
      </c>
      <c r="AK559" s="317"/>
    </row>
    <row r="560" spans="1:37" x14ac:dyDescent="0.3">
      <c r="A560" s="316">
        <v>105294</v>
      </c>
      <c r="B560" s="317" t="s">
        <v>1665</v>
      </c>
      <c r="C560" s="318" t="s">
        <v>264</v>
      </c>
      <c r="D560" s="319">
        <v>12.69</v>
      </c>
      <c r="E560" s="317"/>
      <c r="F560" s="317"/>
      <c r="G560" s="317" t="s">
        <v>892</v>
      </c>
      <c r="H560" s="320">
        <v>75</v>
      </c>
      <c r="I560" s="321">
        <v>103003</v>
      </c>
      <c r="J560" s="322">
        <v>12.69</v>
      </c>
      <c r="K560" s="320">
        <v>185</v>
      </c>
      <c r="L560" s="323">
        <v>4.8638132295719849</v>
      </c>
      <c r="M560" s="324">
        <v>110.04</v>
      </c>
      <c r="N560" s="322">
        <v>1396.4076</v>
      </c>
      <c r="O560" s="325" t="s">
        <v>891</v>
      </c>
      <c r="P560" s="324">
        <v>0</v>
      </c>
      <c r="Q560" s="326">
        <v>0</v>
      </c>
      <c r="R560" s="327" t="s">
        <v>892</v>
      </c>
      <c r="S560" s="317" t="s">
        <v>1638</v>
      </c>
      <c r="T560" s="328">
        <v>1</v>
      </c>
      <c r="U560" s="329">
        <v>51</v>
      </c>
      <c r="V560" s="330">
        <v>42</v>
      </c>
      <c r="W560" s="331" t="s">
        <v>892</v>
      </c>
      <c r="X560" s="332" t="s">
        <v>892</v>
      </c>
      <c r="Y560" s="333">
        <v>0</v>
      </c>
      <c r="Z560" s="333" t="s">
        <v>892</v>
      </c>
      <c r="AA560" s="332" t="s">
        <v>892</v>
      </c>
      <c r="AB560" s="333">
        <v>0</v>
      </c>
      <c r="AC560" s="333"/>
      <c r="AD560" s="334" t="s">
        <v>892</v>
      </c>
      <c r="AE560" s="335" t="s">
        <v>892</v>
      </c>
      <c r="AF560" s="324">
        <v>62</v>
      </c>
      <c r="AG560" s="327">
        <v>44946</v>
      </c>
      <c r="AH560" s="327">
        <v>39506</v>
      </c>
      <c r="AI560" s="327">
        <v>44939</v>
      </c>
      <c r="AJ560" s="327" t="s">
        <v>892</v>
      </c>
      <c r="AK560" s="317"/>
    </row>
    <row r="561" spans="1:37" x14ac:dyDescent="0.3">
      <c r="A561" s="316">
        <v>105704</v>
      </c>
      <c r="B561" s="317" t="s">
        <v>1666</v>
      </c>
      <c r="C561" s="318" t="s">
        <v>264</v>
      </c>
      <c r="D561" s="319">
        <v>54.98</v>
      </c>
      <c r="E561" s="317"/>
      <c r="F561" s="317"/>
      <c r="G561" s="317" t="s">
        <v>892</v>
      </c>
      <c r="H561" s="320">
        <v>20</v>
      </c>
      <c r="I561" s="321">
        <v>103003</v>
      </c>
      <c r="J561" s="322">
        <v>54.98</v>
      </c>
      <c r="K561" s="320"/>
      <c r="L561" s="323">
        <v>0</v>
      </c>
      <c r="M561" s="324">
        <v>0</v>
      </c>
      <c r="N561" s="322">
        <v>0</v>
      </c>
      <c r="O561" s="325" t="s">
        <v>891</v>
      </c>
      <c r="P561" s="324">
        <v>0</v>
      </c>
      <c r="Q561" s="326">
        <v>0</v>
      </c>
      <c r="R561" s="327" t="s">
        <v>892</v>
      </c>
      <c r="S561" s="317" t="s">
        <v>1652</v>
      </c>
      <c r="T561" s="328">
        <v>1</v>
      </c>
      <c r="U561" s="329">
        <v>62</v>
      </c>
      <c r="V561" s="330">
        <v>4</v>
      </c>
      <c r="W561" s="331" t="s">
        <v>892</v>
      </c>
      <c r="X561" s="332" t="s">
        <v>892</v>
      </c>
      <c r="Y561" s="333">
        <v>0</v>
      </c>
      <c r="Z561" s="333" t="s">
        <v>892</v>
      </c>
      <c r="AA561" s="332" t="s">
        <v>892</v>
      </c>
      <c r="AB561" s="333">
        <v>0</v>
      </c>
      <c r="AC561" s="333"/>
      <c r="AD561" s="334" t="s">
        <v>892</v>
      </c>
      <c r="AE561" s="335" t="s">
        <v>892</v>
      </c>
      <c r="AF561" s="324">
        <v>0</v>
      </c>
      <c r="AG561" s="327">
        <v>39826</v>
      </c>
      <c r="AH561" s="327">
        <v>39538</v>
      </c>
      <c r="AI561" s="327">
        <v>44791</v>
      </c>
      <c r="AJ561" s="327" t="s">
        <v>892</v>
      </c>
      <c r="AK561" s="317"/>
    </row>
    <row r="562" spans="1:37" x14ac:dyDescent="0.3">
      <c r="A562" s="316">
        <v>105709</v>
      </c>
      <c r="B562" s="317" t="s">
        <v>1667</v>
      </c>
      <c r="C562" s="318" t="s">
        <v>264</v>
      </c>
      <c r="D562" s="319">
        <v>25</v>
      </c>
      <c r="E562" s="317"/>
      <c r="F562" s="317"/>
      <c r="G562" s="317" t="s">
        <v>892</v>
      </c>
      <c r="H562" s="320">
        <v>12</v>
      </c>
      <c r="I562" s="321">
        <v>103003</v>
      </c>
      <c r="J562" s="322">
        <v>25</v>
      </c>
      <c r="K562" s="320"/>
      <c r="L562" s="323">
        <v>0</v>
      </c>
      <c r="M562" s="324">
        <v>0</v>
      </c>
      <c r="N562" s="322">
        <v>0</v>
      </c>
      <c r="O562" s="325" t="s">
        <v>891</v>
      </c>
      <c r="P562" s="324">
        <v>0</v>
      </c>
      <c r="Q562" s="326">
        <v>0</v>
      </c>
      <c r="R562" s="327" t="s">
        <v>892</v>
      </c>
      <c r="S562" s="317" t="s">
        <v>1601</v>
      </c>
      <c r="T562" s="328">
        <v>1</v>
      </c>
      <c r="U562" s="329">
        <v>54</v>
      </c>
      <c r="V562" s="330">
        <v>19</v>
      </c>
      <c r="W562" s="331" t="s">
        <v>892</v>
      </c>
      <c r="X562" s="332" t="s">
        <v>892</v>
      </c>
      <c r="Y562" s="333">
        <v>0</v>
      </c>
      <c r="Z562" s="333" t="s">
        <v>892</v>
      </c>
      <c r="AA562" s="332" t="s">
        <v>892</v>
      </c>
      <c r="AB562" s="333">
        <v>0</v>
      </c>
      <c r="AC562" s="333"/>
      <c r="AD562" s="334" t="s">
        <v>892</v>
      </c>
      <c r="AE562" s="335" t="s">
        <v>892</v>
      </c>
      <c r="AF562" s="324">
        <v>0</v>
      </c>
      <c r="AG562" s="327">
        <v>43698</v>
      </c>
      <c r="AH562" s="327">
        <v>39538</v>
      </c>
      <c r="AI562" s="327">
        <v>43557</v>
      </c>
      <c r="AJ562" s="327" t="s">
        <v>892</v>
      </c>
      <c r="AK562" s="317"/>
    </row>
    <row r="563" spans="1:37" x14ac:dyDescent="0.3">
      <c r="A563" s="316">
        <v>105889</v>
      </c>
      <c r="B563" s="317" t="s">
        <v>1668</v>
      </c>
      <c r="C563" s="318" t="s">
        <v>264</v>
      </c>
      <c r="D563" s="319">
        <v>36.9</v>
      </c>
      <c r="E563" s="317"/>
      <c r="F563" s="317"/>
      <c r="G563" s="317" t="s">
        <v>892</v>
      </c>
      <c r="H563" s="320">
        <v>369</v>
      </c>
      <c r="I563" s="321">
        <v>103003</v>
      </c>
      <c r="J563" s="322">
        <v>36.9</v>
      </c>
      <c r="K563" s="320"/>
      <c r="L563" s="323">
        <v>0</v>
      </c>
      <c r="M563" s="324">
        <v>0</v>
      </c>
      <c r="N563" s="322">
        <v>0</v>
      </c>
      <c r="O563" s="325" t="s">
        <v>891</v>
      </c>
      <c r="P563" s="324">
        <v>0</v>
      </c>
      <c r="Q563" s="326">
        <v>0</v>
      </c>
      <c r="R563" s="327" t="s">
        <v>892</v>
      </c>
      <c r="S563" s="317" t="s">
        <v>1378</v>
      </c>
      <c r="T563" s="328">
        <v>1</v>
      </c>
      <c r="U563" s="329">
        <v>69</v>
      </c>
      <c r="V563" s="330">
        <v>2</v>
      </c>
      <c r="W563" s="331" t="s">
        <v>892</v>
      </c>
      <c r="X563" s="332" t="s">
        <v>892</v>
      </c>
      <c r="Y563" s="333">
        <v>0</v>
      </c>
      <c r="Z563" s="333" t="s">
        <v>892</v>
      </c>
      <c r="AA563" s="332" t="s">
        <v>892</v>
      </c>
      <c r="AB563" s="333">
        <v>0</v>
      </c>
      <c r="AC563" s="333"/>
      <c r="AD563" s="334" t="s">
        <v>892</v>
      </c>
      <c r="AE563" s="335" t="s">
        <v>892</v>
      </c>
      <c r="AF563" s="324">
        <v>0</v>
      </c>
      <c r="AG563" s="327">
        <v>43535</v>
      </c>
      <c r="AH563" s="327">
        <v>39546</v>
      </c>
      <c r="AI563" s="327">
        <v>43523</v>
      </c>
      <c r="AJ563" s="327" t="s">
        <v>892</v>
      </c>
      <c r="AK563" s="317"/>
    </row>
    <row r="564" spans="1:37" x14ac:dyDescent="0.3">
      <c r="A564" s="316">
        <v>106038</v>
      </c>
      <c r="B564" s="317" t="s">
        <v>1669</v>
      </c>
      <c r="C564" s="318" t="s">
        <v>264</v>
      </c>
      <c r="D564" s="319">
        <v>7.85</v>
      </c>
      <c r="E564" s="317"/>
      <c r="F564" s="317"/>
      <c r="G564" s="317" t="s">
        <v>892</v>
      </c>
      <c r="H564" s="320">
        <v>0</v>
      </c>
      <c r="I564" s="321">
        <v>103003</v>
      </c>
      <c r="J564" s="322">
        <v>7.85</v>
      </c>
      <c r="K564" s="320">
        <v>80</v>
      </c>
      <c r="L564" s="323">
        <v>0</v>
      </c>
      <c r="M564" s="324">
        <v>0</v>
      </c>
      <c r="N564" s="322">
        <v>0</v>
      </c>
      <c r="O564" s="325" t="s">
        <v>891</v>
      </c>
      <c r="P564" s="324">
        <v>0</v>
      </c>
      <c r="Q564" s="326">
        <v>0</v>
      </c>
      <c r="R564" s="327" t="s">
        <v>892</v>
      </c>
      <c r="S564" s="317" t="s">
        <v>1670</v>
      </c>
      <c r="T564" s="328">
        <v>1</v>
      </c>
      <c r="U564" s="329">
        <v>60</v>
      </c>
      <c r="V564" s="330">
        <v>21</v>
      </c>
      <c r="W564" s="331">
        <v>2239</v>
      </c>
      <c r="X564" s="332">
        <v>2023</v>
      </c>
      <c r="Y564" s="333">
        <v>700</v>
      </c>
      <c r="Z564" s="333" t="s">
        <v>892</v>
      </c>
      <c r="AA564" s="332" t="s">
        <v>892</v>
      </c>
      <c r="AB564" s="333">
        <v>0</v>
      </c>
      <c r="AC564" s="333"/>
      <c r="AD564" s="334" t="s">
        <v>892</v>
      </c>
      <c r="AE564" s="335" t="s">
        <v>892</v>
      </c>
      <c r="AF564" s="324">
        <v>26</v>
      </c>
      <c r="AG564" s="327">
        <v>44365</v>
      </c>
      <c r="AH564" s="327">
        <v>39554</v>
      </c>
      <c r="AI564" s="327">
        <v>44176</v>
      </c>
      <c r="AJ564" s="327" t="s">
        <v>892</v>
      </c>
      <c r="AK564" s="317"/>
    </row>
    <row r="565" spans="1:37" x14ac:dyDescent="0.3">
      <c r="A565" s="316">
        <v>106129</v>
      </c>
      <c r="B565" s="317" t="s">
        <v>1671</v>
      </c>
      <c r="C565" s="318" t="s">
        <v>264</v>
      </c>
      <c r="D565" s="319">
        <v>92.9</v>
      </c>
      <c r="E565" s="317"/>
      <c r="F565" s="317"/>
      <c r="G565" s="317" t="s">
        <v>892</v>
      </c>
      <c r="H565" s="320">
        <v>1</v>
      </c>
      <c r="I565" s="321">
        <v>103003</v>
      </c>
      <c r="J565" s="322">
        <v>92.9</v>
      </c>
      <c r="K565" s="320">
        <v>15</v>
      </c>
      <c r="L565" s="323">
        <v>0.8</v>
      </c>
      <c r="M565" s="324">
        <v>9</v>
      </c>
      <c r="N565" s="322">
        <v>836.1</v>
      </c>
      <c r="O565" s="325" t="s">
        <v>891</v>
      </c>
      <c r="P565" s="324">
        <v>0</v>
      </c>
      <c r="Q565" s="326">
        <v>0</v>
      </c>
      <c r="R565" s="327" t="s">
        <v>892</v>
      </c>
      <c r="S565" s="317" t="s">
        <v>1672</v>
      </c>
      <c r="T565" s="328">
        <v>1</v>
      </c>
      <c r="U565" s="329">
        <v>50</v>
      </c>
      <c r="V565" s="330">
        <v>2</v>
      </c>
      <c r="W565" s="331">
        <v>2391</v>
      </c>
      <c r="X565" s="332">
        <v>2023</v>
      </c>
      <c r="Y565" s="333">
        <v>5</v>
      </c>
      <c r="Z565" s="333" t="s">
        <v>892</v>
      </c>
      <c r="AA565" s="332" t="s">
        <v>892</v>
      </c>
      <c r="AB565" s="333">
        <v>0</v>
      </c>
      <c r="AC565" s="333"/>
      <c r="AD565" s="334" t="s">
        <v>892</v>
      </c>
      <c r="AE565" s="335" t="s">
        <v>892</v>
      </c>
      <c r="AF565" s="324">
        <v>6</v>
      </c>
      <c r="AG565" s="327">
        <v>44186</v>
      </c>
      <c r="AH565" s="327">
        <v>39562</v>
      </c>
      <c r="AI565" s="327">
        <v>44176</v>
      </c>
      <c r="AJ565" s="327" t="s">
        <v>892</v>
      </c>
      <c r="AK565" s="317"/>
    </row>
    <row r="566" spans="1:37" x14ac:dyDescent="0.3">
      <c r="A566" s="316">
        <v>106130</v>
      </c>
      <c r="B566" s="317" t="s">
        <v>1673</v>
      </c>
      <c r="C566" s="318" t="s">
        <v>264</v>
      </c>
      <c r="D566" s="319">
        <v>49</v>
      </c>
      <c r="E566" s="317"/>
      <c r="F566" s="317"/>
      <c r="G566" s="317" t="s">
        <v>892</v>
      </c>
      <c r="H566" s="320">
        <v>2</v>
      </c>
      <c r="I566" s="321">
        <v>103003</v>
      </c>
      <c r="J566" s="322">
        <v>49</v>
      </c>
      <c r="K566" s="320">
        <v>12</v>
      </c>
      <c r="L566" s="323">
        <v>2</v>
      </c>
      <c r="M566" s="324">
        <v>4</v>
      </c>
      <c r="N566" s="322">
        <v>196</v>
      </c>
      <c r="O566" s="325" t="s">
        <v>891</v>
      </c>
      <c r="P566" s="324">
        <v>0</v>
      </c>
      <c r="Q566" s="326">
        <v>0</v>
      </c>
      <c r="R566" s="327" t="s">
        <v>892</v>
      </c>
      <c r="S566" s="317" t="s">
        <v>1672</v>
      </c>
      <c r="T566" s="328">
        <v>1</v>
      </c>
      <c r="U566" s="329">
        <v>50</v>
      </c>
      <c r="V566" s="330">
        <v>2</v>
      </c>
      <c r="W566" s="331">
        <v>2959</v>
      </c>
      <c r="X566" s="332">
        <v>2023</v>
      </c>
      <c r="Y566" s="333">
        <v>6</v>
      </c>
      <c r="Z566" s="333" t="s">
        <v>892</v>
      </c>
      <c r="AA566" s="332" t="s">
        <v>892</v>
      </c>
      <c r="AB566" s="333">
        <v>0</v>
      </c>
      <c r="AC566" s="333"/>
      <c r="AD566" s="334" t="s">
        <v>892</v>
      </c>
      <c r="AE566" s="335" t="s">
        <v>892</v>
      </c>
      <c r="AF566" s="324">
        <v>4</v>
      </c>
      <c r="AG566" s="327">
        <v>43434</v>
      </c>
      <c r="AH566" s="327">
        <v>39562</v>
      </c>
      <c r="AI566" s="327">
        <v>43411</v>
      </c>
      <c r="AJ566" s="327" t="s">
        <v>892</v>
      </c>
      <c r="AK566" s="317"/>
    </row>
    <row r="567" spans="1:37" x14ac:dyDescent="0.3">
      <c r="A567" s="316">
        <v>106131</v>
      </c>
      <c r="B567" s="317" t="s">
        <v>1674</v>
      </c>
      <c r="C567" s="318" t="s">
        <v>264</v>
      </c>
      <c r="D567" s="319">
        <v>49</v>
      </c>
      <c r="E567" s="317"/>
      <c r="F567" s="317"/>
      <c r="G567" s="317" t="s">
        <v>892</v>
      </c>
      <c r="H567" s="320">
        <v>1</v>
      </c>
      <c r="I567" s="321">
        <v>103003</v>
      </c>
      <c r="J567" s="322">
        <v>49</v>
      </c>
      <c r="K567" s="320">
        <v>15</v>
      </c>
      <c r="L567" s="323">
        <v>0.8</v>
      </c>
      <c r="M567" s="324">
        <v>4</v>
      </c>
      <c r="N567" s="322">
        <v>196</v>
      </c>
      <c r="O567" s="325" t="s">
        <v>891</v>
      </c>
      <c r="P567" s="324">
        <v>0</v>
      </c>
      <c r="Q567" s="326">
        <v>0</v>
      </c>
      <c r="R567" s="327" t="s">
        <v>892</v>
      </c>
      <c r="S567" s="317" t="s">
        <v>1672</v>
      </c>
      <c r="T567" s="328">
        <v>1</v>
      </c>
      <c r="U567" s="329">
        <v>50</v>
      </c>
      <c r="V567" s="330">
        <v>2</v>
      </c>
      <c r="W567" s="331">
        <v>2959</v>
      </c>
      <c r="X567" s="332">
        <v>2023</v>
      </c>
      <c r="Y567" s="333">
        <v>10</v>
      </c>
      <c r="Z567" s="333" t="s">
        <v>892</v>
      </c>
      <c r="AA567" s="332" t="s">
        <v>892</v>
      </c>
      <c r="AB567" s="333">
        <v>0</v>
      </c>
      <c r="AC567" s="333"/>
      <c r="AD567" s="334" t="s">
        <v>892</v>
      </c>
      <c r="AE567" s="335" t="s">
        <v>892</v>
      </c>
      <c r="AF567" s="324">
        <v>6</v>
      </c>
      <c r="AG567" s="327">
        <v>43434</v>
      </c>
      <c r="AH567" s="327">
        <v>39562</v>
      </c>
      <c r="AI567" s="327">
        <v>43411</v>
      </c>
      <c r="AJ567" s="327" t="s">
        <v>892</v>
      </c>
      <c r="AK567" s="317"/>
    </row>
    <row r="568" spans="1:37" x14ac:dyDescent="0.3">
      <c r="A568" s="316">
        <v>106375</v>
      </c>
      <c r="B568" s="317" t="s">
        <v>1675</v>
      </c>
      <c r="C568" s="318" t="s">
        <v>264</v>
      </c>
      <c r="D568" s="319">
        <v>45</v>
      </c>
      <c r="E568" s="317"/>
      <c r="F568" s="317"/>
      <c r="G568" s="317" t="s">
        <v>892</v>
      </c>
      <c r="H568" s="320">
        <v>1000</v>
      </c>
      <c r="I568" s="321">
        <v>103003</v>
      </c>
      <c r="J568" s="322">
        <v>45</v>
      </c>
      <c r="K568" s="320">
        <v>471</v>
      </c>
      <c r="L568" s="323">
        <v>23.998080153587711</v>
      </c>
      <c r="M568" s="324">
        <v>0</v>
      </c>
      <c r="N568" s="322">
        <v>0</v>
      </c>
      <c r="O568" s="325" t="s">
        <v>891</v>
      </c>
      <c r="P568" s="324">
        <v>0</v>
      </c>
      <c r="Q568" s="326">
        <v>0</v>
      </c>
      <c r="R568" s="327" t="s">
        <v>892</v>
      </c>
      <c r="S568" s="317" t="s">
        <v>1315</v>
      </c>
      <c r="T568" s="328">
        <v>1</v>
      </c>
      <c r="U568" s="329">
        <v>51</v>
      </c>
      <c r="V568" s="330">
        <v>17</v>
      </c>
      <c r="W568" s="331" t="s">
        <v>892</v>
      </c>
      <c r="X568" s="332" t="s">
        <v>892</v>
      </c>
      <c r="Y568" s="333">
        <v>0</v>
      </c>
      <c r="Z568" s="333" t="s">
        <v>892</v>
      </c>
      <c r="AA568" s="332" t="s">
        <v>892</v>
      </c>
      <c r="AB568" s="333">
        <v>0</v>
      </c>
      <c r="AC568" s="333"/>
      <c r="AD568" s="334" t="s">
        <v>892</v>
      </c>
      <c r="AE568" s="335" t="s">
        <v>892</v>
      </c>
      <c r="AF568" s="324">
        <v>166</v>
      </c>
      <c r="AG568" s="327">
        <v>45184</v>
      </c>
      <c r="AH568" s="327">
        <v>39580</v>
      </c>
      <c r="AI568" s="327">
        <v>45160</v>
      </c>
      <c r="AJ568" s="327" t="s">
        <v>892</v>
      </c>
      <c r="AK568" s="317"/>
    </row>
    <row r="569" spans="1:37" x14ac:dyDescent="0.3">
      <c r="A569" s="316">
        <v>106376</v>
      </c>
      <c r="B569" s="317" t="s">
        <v>1676</v>
      </c>
      <c r="C569" s="318" t="s">
        <v>264</v>
      </c>
      <c r="D569" s="319">
        <v>74.209999999999994</v>
      </c>
      <c r="E569" s="317"/>
      <c r="F569" s="317"/>
      <c r="G569" s="317" t="s">
        <v>892</v>
      </c>
      <c r="H569" s="320">
        <v>1001</v>
      </c>
      <c r="I569" s="321">
        <v>103003</v>
      </c>
      <c r="J569" s="322">
        <v>74.209999999999994</v>
      </c>
      <c r="K569" s="320">
        <v>1395</v>
      </c>
      <c r="L569" s="323">
        <v>5.8028985507246373</v>
      </c>
      <c r="M569" s="324">
        <v>1069</v>
      </c>
      <c r="N569" s="322">
        <v>79330.490000000005</v>
      </c>
      <c r="O569" s="325" t="s">
        <v>891</v>
      </c>
      <c r="P569" s="324">
        <v>0</v>
      </c>
      <c r="Q569" s="326">
        <v>0</v>
      </c>
      <c r="R569" s="327" t="s">
        <v>892</v>
      </c>
      <c r="S569" s="317" t="s">
        <v>1315</v>
      </c>
      <c r="T569" s="328">
        <v>1</v>
      </c>
      <c r="U569" s="329">
        <v>51</v>
      </c>
      <c r="V569" s="330">
        <v>17</v>
      </c>
      <c r="W569" s="331" t="s">
        <v>892</v>
      </c>
      <c r="X569" s="332" t="s">
        <v>892</v>
      </c>
      <c r="Y569" s="333">
        <v>0</v>
      </c>
      <c r="Z569" s="333" t="s">
        <v>892</v>
      </c>
      <c r="AA569" s="332" t="s">
        <v>892</v>
      </c>
      <c r="AB569" s="333">
        <v>0</v>
      </c>
      <c r="AC569" s="333"/>
      <c r="AD569" s="334" t="s">
        <v>892</v>
      </c>
      <c r="AE569" s="335" t="s">
        <v>892</v>
      </c>
      <c r="AF569" s="324">
        <v>690</v>
      </c>
      <c r="AG569" s="327">
        <v>44775</v>
      </c>
      <c r="AH569" s="327">
        <v>39580</v>
      </c>
      <c r="AI569" s="327">
        <v>44748</v>
      </c>
      <c r="AJ569" s="327" t="s">
        <v>892</v>
      </c>
      <c r="AK569" s="317"/>
    </row>
    <row r="570" spans="1:37" x14ac:dyDescent="0.3">
      <c r="A570" s="316">
        <v>106408</v>
      </c>
      <c r="B570" s="317" t="s">
        <v>1677</v>
      </c>
      <c r="C570" s="318" t="s">
        <v>264</v>
      </c>
      <c r="D570" s="319">
        <v>8.3000000000000007</v>
      </c>
      <c r="E570" s="317"/>
      <c r="F570" s="317"/>
      <c r="G570" s="317" t="s">
        <v>892</v>
      </c>
      <c r="H570" s="320">
        <v>54</v>
      </c>
      <c r="I570" s="321">
        <v>103003</v>
      </c>
      <c r="J570" s="322">
        <v>8.3000000000000007</v>
      </c>
      <c r="K570" s="320">
        <v>111</v>
      </c>
      <c r="L570" s="323">
        <v>5.8378378378378386</v>
      </c>
      <c r="M570" s="324">
        <v>7</v>
      </c>
      <c r="N570" s="322">
        <v>58.1</v>
      </c>
      <c r="O570" s="325" t="s">
        <v>891</v>
      </c>
      <c r="P570" s="324">
        <v>0</v>
      </c>
      <c r="Q570" s="326">
        <v>0</v>
      </c>
      <c r="R570" s="327" t="s">
        <v>892</v>
      </c>
      <c r="S570" s="317" t="s">
        <v>1032</v>
      </c>
      <c r="T570" s="328">
        <v>1</v>
      </c>
      <c r="U570" s="329">
        <v>55</v>
      </c>
      <c r="V570" s="330">
        <v>32</v>
      </c>
      <c r="W570" s="331">
        <v>2442</v>
      </c>
      <c r="X570" s="332">
        <v>2023</v>
      </c>
      <c r="Y570" s="333">
        <v>50</v>
      </c>
      <c r="Z570" s="333" t="s">
        <v>892</v>
      </c>
      <c r="AA570" s="332" t="s">
        <v>892</v>
      </c>
      <c r="AB570" s="333">
        <v>0</v>
      </c>
      <c r="AC570" s="333"/>
      <c r="AD570" s="334" t="s">
        <v>892</v>
      </c>
      <c r="AE570" s="335" t="s">
        <v>892</v>
      </c>
      <c r="AF570" s="324">
        <v>38</v>
      </c>
      <c r="AG570" s="327">
        <v>42229</v>
      </c>
      <c r="AH570" s="327">
        <v>39581</v>
      </c>
      <c r="AI570" s="327">
        <v>42205</v>
      </c>
      <c r="AJ570" s="327" t="s">
        <v>892</v>
      </c>
      <c r="AK570" s="317"/>
    </row>
    <row r="571" spans="1:37" x14ac:dyDescent="0.3">
      <c r="A571" s="316">
        <v>106414</v>
      </c>
      <c r="B571" s="317" t="s">
        <v>1678</v>
      </c>
      <c r="C571" s="318" t="s">
        <v>264</v>
      </c>
      <c r="D571" s="319">
        <v>3.69</v>
      </c>
      <c r="E571" s="317"/>
      <c r="F571" s="317"/>
      <c r="G571" s="317" t="s">
        <v>892</v>
      </c>
      <c r="H571" s="320">
        <v>1912</v>
      </c>
      <c r="I571" s="321">
        <v>103003</v>
      </c>
      <c r="J571" s="322">
        <v>3.69</v>
      </c>
      <c r="K571" s="320">
        <v>2981</v>
      </c>
      <c r="L571" s="323">
        <v>5.0682571239231278</v>
      </c>
      <c r="M571" s="324">
        <v>1615</v>
      </c>
      <c r="N571" s="322">
        <v>5959.35</v>
      </c>
      <c r="O571" s="325" t="s">
        <v>891</v>
      </c>
      <c r="P571" s="324">
        <v>0</v>
      </c>
      <c r="Q571" s="326">
        <v>0</v>
      </c>
      <c r="R571" s="327" t="s">
        <v>892</v>
      </c>
      <c r="S571" s="317" t="s">
        <v>1032</v>
      </c>
      <c r="T571" s="328">
        <v>1</v>
      </c>
      <c r="U571" s="329">
        <v>55</v>
      </c>
      <c r="V571" s="330">
        <v>32</v>
      </c>
      <c r="W571" s="331">
        <v>10087</v>
      </c>
      <c r="X571" s="332">
        <v>2023</v>
      </c>
      <c r="Y571" s="333">
        <v>1000</v>
      </c>
      <c r="Z571" s="333" t="s">
        <v>892</v>
      </c>
      <c r="AA571" s="332" t="s">
        <v>892</v>
      </c>
      <c r="AB571" s="333">
        <v>0</v>
      </c>
      <c r="AC571" s="333"/>
      <c r="AD571" s="334" t="s">
        <v>892</v>
      </c>
      <c r="AE571" s="335" t="s">
        <v>892</v>
      </c>
      <c r="AF571" s="324">
        <v>1510</v>
      </c>
      <c r="AG571" s="327">
        <v>44659</v>
      </c>
      <c r="AH571" s="327">
        <v>39581</v>
      </c>
      <c r="AI571" s="327">
        <v>44616</v>
      </c>
      <c r="AJ571" s="327" t="s">
        <v>892</v>
      </c>
      <c r="AK571" s="317"/>
    </row>
    <row r="572" spans="1:37" x14ac:dyDescent="0.3">
      <c r="A572" s="316">
        <v>106544</v>
      </c>
      <c r="B572" s="317" t="s">
        <v>1679</v>
      </c>
      <c r="C572" s="318" t="s">
        <v>264</v>
      </c>
      <c r="D572" s="319">
        <v>1.3</v>
      </c>
      <c r="E572" s="317"/>
      <c r="F572" s="317"/>
      <c r="G572" s="317" t="s">
        <v>892</v>
      </c>
      <c r="H572" s="320">
        <v>2000</v>
      </c>
      <c r="I572" s="321">
        <v>103003</v>
      </c>
      <c r="J572" s="322">
        <v>1.3</v>
      </c>
      <c r="K572" s="320">
        <v>2005</v>
      </c>
      <c r="L572" s="323">
        <v>11.494252873563218</v>
      </c>
      <c r="M572" s="324">
        <v>88</v>
      </c>
      <c r="N572" s="322">
        <v>114.4</v>
      </c>
      <c r="O572" s="325" t="s">
        <v>891</v>
      </c>
      <c r="P572" s="324">
        <v>0</v>
      </c>
      <c r="Q572" s="326">
        <v>0</v>
      </c>
      <c r="R572" s="327" t="s">
        <v>892</v>
      </c>
      <c r="S572" s="317" t="s">
        <v>1060</v>
      </c>
      <c r="T572" s="328">
        <v>1</v>
      </c>
      <c r="U572" s="329">
        <v>67</v>
      </c>
      <c r="V572" s="330">
        <v>9</v>
      </c>
      <c r="W572" s="331" t="s">
        <v>892</v>
      </c>
      <c r="X572" s="332" t="s">
        <v>892</v>
      </c>
      <c r="Y572" s="333">
        <v>0</v>
      </c>
      <c r="Z572" s="333" t="s">
        <v>892</v>
      </c>
      <c r="AA572" s="332" t="s">
        <v>892</v>
      </c>
      <c r="AB572" s="333">
        <v>0</v>
      </c>
      <c r="AC572" s="333"/>
      <c r="AD572" s="334" t="s">
        <v>892</v>
      </c>
      <c r="AE572" s="335" t="s">
        <v>892</v>
      </c>
      <c r="AF572" s="324">
        <v>696</v>
      </c>
      <c r="AG572" s="327">
        <v>45201</v>
      </c>
      <c r="AH572" s="327">
        <v>39589</v>
      </c>
      <c r="AI572" s="327">
        <v>45189</v>
      </c>
      <c r="AJ572" s="327" t="s">
        <v>892</v>
      </c>
      <c r="AK572" s="317"/>
    </row>
    <row r="573" spans="1:37" x14ac:dyDescent="0.3">
      <c r="A573" s="316">
        <v>106546</v>
      </c>
      <c r="B573" s="317" t="s">
        <v>1680</v>
      </c>
      <c r="C573" s="318" t="s">
        <v>264</v>
      </c>
      <c r="D573" s="319">
        <v>2.04</v>
      </c>
      <c r="E573" s="317"/>
      <c r="F573" s="317"/>
      <c r="G573" s="317" t="s">
        <v>892</v>
      </c>
      <c r="H573" s="320">
        <v>931</v>
      </c>
      <c r="I573" s="321">
        <v>103003</v>
      </c>
      <c r="J573" s="322">
        <v>2.04</v>
      </c>
      <c r="K573" s="320">
        <v>1818</v>
      </c>
      <c r="L573" s="323">
        <v>6.0782137494287394</v>
      </c>
      <c r="M573" s="324">
        <v>907.04</v>
      </c>
      <c r="N573" s="322">
        <v>1850.3616</v>
      </c>
      <c r="O573" s="325" t="s">
        <v>891</v>
      </c>
      <c r="P573" s="324">
        <v>0</v>
      </c>
      <c r="Q573" s="326">
        <v>0</v>
      </c>
      <c r="R573" s="327" t="s">
        <v>892</v>
      </c>
      <c r="S573" s="317" t="s">
        <v>1060</v>
      </c>
      <c r="T573" s="328">
        <v>1</v>
      </c>
      <c r="U573" s="329">
        <v>67</v>
      </c>
      <c r="V573" s="330">
        <v>9</v>
      </c>
      <c r="W573" s="331" t="s">
        <v>892</v>
      </c>
      <c r="X573" s="332" t="s">
        <v>892</v>
      </c>
      <c r="Y573" s="333">
        <v>0</v>
      </c>
      <c r="Z573" s="333" t="s">
        <v>892</v>
      </c>
      <c r="AA573" s="332" t="s">
        <v>892</v>
      </c>
      <c r="AB573" s="333">
        <v>0</v>
      </c>
      <c r="AC573" s="333"/>
      <c r="AD573" s="334" t="s">
        <v>892</v>
      </c>
      <c r="AE573" s="335" t="s">
        <v>892</v>
      </c>
      <c r="AF573" s="324">
        <v>612</v>
      </c>
      <c r="AG573" s="327">
        <v>43866</v>
      </c>
      <c r="AH573" s="327">
        <v>39589</v>
      </c>
      <c r="AI573" s="327">
        <v>45105</v>
      </c>
      <c r="AJ573" s="327" t="s">
        <v>892</v>
      </c>
      <c r="AK573" s="317"/>
    </row>
    <row r="574" spans="1:37" x14ac:dyDescent="0.3">
      <c r="A574" s="316">
        <v>106697</v>
      </c>
      <c r="B574" s="317" t="s">
        <v>1681</v>
      </c>
      <c r="C574" s="318" t="s">
        <v>336</v>
      </c>
      <c r="D574" s="319">
        <v>3.39</v>
      </c>
      <c r="E574" s="317"/>
      <c r="F574" s="317"/>
      <c r="G574" s="317" t="s">
        <v>892</v>
      </c>
      <c r="H574" s="320">
        <v>850</v>
      </c>
      <c r="I574" s="321">
        <v>103003</v>
      </c>
      <c r="J574" s="322">
        <v>3.39</v>
      </c>
      <c r="K574" s="320">
        <v>3489</v>
      </c>
      <c r="L574" s="323">
        <v>1.9863525892690224</v>
      </c>
      <c r="M574" s="324">
        <v>3985.04</v>
      </c>
      <c r="N574" s="322">
        <v>13509.285599999999</v>
      </c>
      <c r="O574" s="325" t="s">
        <v>891</v>
      </c>
      <c r="P574" s="324">
        <v>0</v>
      </c>
      <c r="Q574" s="326">
        <v>0</v>
      </c>
      <c r="R574" s="327" t="s">
        <v>892</v>
      </c>
      <c r="S574" s="317" t="s">
        <v>1497</v>
      </c>
      <c r="T574" s="328">
        <v>1</v>
      </c>
      <c r="U574" s="329">
        <v>45</v>
      </c>
      <c r="V574" s="330">
        <v>30</v>
      </c>
      <c r="W574" s="331">
        <v>6979</v>
      </c>
      <c r="X574" s="332">
        <v>2023</v>
      </c>
      <c r="Y574" s="333">
        <v>300</v>
      </c>
      <c r="Z574" s="333" t="s">
        <v>892</v>
      </c>
      <c r="AA574" s="332" t="s">
        <v>892</v>
      </c>
      <c r="AB574" s="333">
        <v>0</v>
      </c>
      <c r="AC574" s="333"/>
      <c r="AD574" s="334" t="s">
        <v>892</v>
      </c>
      <c r="AE574" s="335" t="s">
        <v>892</v>
      </c>
      <c r="AF574" s="324">
        <v>1712</v>
      </c>
      <c r="AG574" s="327">
        <v>44928</v>
      </c>
      <c r="AH574" s="327">
        <v>39598</v>
      </c>
      <c r="AI574" s="327">
        <v>44910</v>
      </c>
      <c r="AJ574" s="327" t="s">
        <v>892</v>
      </c>
      <c r="AK574" s="317"/>
    </row>
    <row r="575" spans="1:37" x14ac:dyDescent="0.3">
      <c r="A575" s="316">
        <v>106909</v>
      </c>
      <c r="B575" s="317" t="s">
        <v>1682</v>
      </c>
      <c r="C575" s="318" t="s">
        <v>264</v>
      </c>
      <c r="D575" s="319">
        <v>105.38</v>
      </c>
      <c r="E575" s="317"/>
      <c r="F575" s="317"/>
      <c r="G575" s="317" t="s">
        <v>892</v>
      </c>
      <c r="H575" s="320">
        <v>1</v>
      </c>
      <c r="I575" s="321">
        <v>103003</v>
      </c>
      <c r="J575" s="322">
        <v>105.38</v>
      </c>
      <c r="K575" s="320"/>
      <c r="L575" s="323">
        <v>0</v>
      </c>
      <c r="M575" s="324">
        <v>0</v>
      </c>
      <c r="N575" s="322">
        <v>0</v>
      </c>
      <c r="O575" s="325" t="s">
        <v>891</v>
      </c>
      <c r="P575" s="324">
        <v>0</v>
      </c>
      <c r="Q575" s="326">
        <v>0</v>
      </c>
      <c r="R575" s="327" t="s">
        <v>892</v>
      </c>
      <c r="S575" s="317" t="s">
        <v>1533</v>
      </c>
      <c r="T575" s="328">
        <v>1</v>
      </c>
      <c r="U575" s="329">
        <v>54</v>
      </c>
      <c r="V575" s="330">
        <v>4</v>
      </c>
      <c r="W575" s="331">
        <v>2813</v>
      </c>
      <c r="X575" s="332">
        <v>2023</v>
      </c>
      <c r="Y575" s="333">
        <v>2</v>
      </c>
      <c r="Z575" s="333" t="s">
        <v>892</v>
      </c>
      <c r="AA575" s="332" t="s">
        <v>892</v>
      </c>
      <c r="AB575" s="333">
        <v>0</v>
      </c>
      <c r="AC575" s="333"/>
      <c r="AD575" s="334" t="s">
        <v>892</v>
      </c>
      <c r="AE575" s="335" t="s">
        <v>892</v>
      </c>
      <c r="AF575" s="324">
        <v>0</v>
      </c>
      <c r="AG575" s="327">
        <v>43703</v>
      </c>
      <c r="AH575" s="327">
        <v>39624</v>
      </c>
      <c r="AI575" s="327">
        <v>43677</v>
      </c>
      <c r="AJ575" s="327" t="s">
        <v>892</v>
      </c>
      <c r="AK575" s="317"/>
    </row>
    <row r="576" spans="1:37" x14ac:dyDescent="0.3">
      <c r="A576" s="316">
        <v>106910</v>
      </c>
      <c r="B576" s="317" t="s">
        <v>1683</v>
      </c>
      <c r="C576" s="318" t="s">
        <v>264</v>
      </c>
      <c r="D576" s="319">
        <v>105.38</v>
      </c>
      <c r="E576" s="317"/>
      <c r="F576" s="317"/>
      <c r="G576" s="317" t="s">
        <v>892</v>
      </c>
      <c r="H576" s="320">
        <v>7</v>
      </c>
      <c r="I576" s="321">
        <v>103003</v>
      </c>
      <c r="J576" s="322">
        <v>105.38</v>
      </c>
      <c r="K576" s="320">
        <v>4</v>
      </c>
      <c r="L576" s="323">
        <v>21.212121212121215</v>
      </c>
      <c r="M576" s="324">
        <v>0</v>
      </c>
      <c r="N576" s="322">
        <v>0</v>
      </c>
      <c r="O576" s="325" t="s">
        <v>891</v>
      </c>
      <c r="P576" s="324">
        <v>0</v>
      </c>
      <c r="Q576" s="326">
        <v>0</v>
      </c>
      <c r="R576" s="327" t="s">
        <v>892</v>
      </c>
      <c r="S576" s="317" t="s">
        <v>1533</v>
      </c>
      <c r="T576" s="328">
        <v>1</v>
      </c>
      <c r="U576" s="329">
        <v>54</v>
      </c>
      <c r="V576" s="330">
        <v>4</v>
      </c>
      <c r="W576" s="331" t="s">
        <v>892</v>
      </c>
      <c r="X576" s="332" t="s">
        <v>892</v>
      </c>
      <c r="Y576" s="333">
        <v>0</v>
      </c>
      <c r="Z576" s="333" t="s">
        <v>892</v>
      </c>
      <c r="AA576" s="332" t="s">
        <v>892</v>
      </c>
      <c r="AB576" s="333">
        <v>0</v>
      </c>
      <c r="AC576" s="333"/>
      <c r="AD576" s="334" t="s">
        <v>892</v>
      </c>
      <c r="AE576" s="335" t="s">
        <v>892</v>
      </c>
      <c r="AF576" s="324">
        <v>0</v>
      </c>
      <c r="AG576" s="327">
        <v>43703</v>
      </c>
      <c r="AH576" s="327">
        <v>39624</v>
      </c>
      <c r="AI576" s="327">
        <v>43677</v>
      </c>
      <c r="AJ576" s="327" t="s">
        <v>892</v>
      </c>
      <c r="AK576" s="317"/>
    </row>
    <row r="577" spans="1:37" x14ac:dyDescent="0.3">
      <c r="A577" s="316">
        <v>106911</v>
      </c>
      <c r="B577" s="317" t="s">
        <v>1684</v>
      </c>
      <c r="C577" s="318" t="s">
        <v>264</v>
      </c>
      <c r="D577" s="319">
        <v>105.39</v>
      </c>
      <c r="E577" s="317"/>
      <c r="F577" s="317"/>
      <c r="G577" s="317" t="s">
        <v>892</v>
      </c>
      <c r="H577" s="320">
        <v>6</v>
      </c>
      <c r="I577" s="321">
        <v>103003</v>
      </c>
      <c r="J577" s="322">
        <v>105.39</v>
      </c>
      <c r="K577" s="320">
        <v>2</v>
      </c>
      <c r="L577" s="323">
        <v>35.294117647058826</v>
      </c>
      <c r="M577" s="324">
        <v>0</v>
      </c>
      <c r="N577" s="322">
        <v>0</v>
      </c>
      <c r="O577" s="325" t="s">
        <v>891</v>
      </c>
      <c r="P577" s="324">
        <v>0</v>
      </c>
      <c r="Q577" s="326">
        <v>0</v>
      </c>
      <c r="R577" s="327" t="s">
        <v>892</v>
      </c>
      <c r="S577" s="317" t="s">
        <v>1533</v>
      </c>
      <c r="T577" s="328">
        <v>1</v>
      </c>
      <c r="U577" s="329">
        <v>54</v>
      </c>
      <c r="V577" s="330">
        <v>4</v>
      </c>
      <c r="W577" s="331" t="s">
        <v>892</v>
      </c>
      <c r="X577" s="332" t="s">
        <v>892</v>
      </c>
      <c r="Y577" s="333">
        <v>0</v>
      </c>
      <c r="Z577" s="333" t="s">
        <v>892</v>
      </c>
      <c r="AA577" s="332" t="s">
        <v>892</v>
      </c>
      <c r="AB577" s="333">
        <v>0</v>
      </c>
      <c r="AC577" s="333"/>
      <c r="AD577" s="334" t="s">
        <v>892</v>
      </c>
      <c r="AE577" s="335" t="s">
        <v>892</v>
      </c>
      <c r="AF577" s="324">
        <v>0</v>
      </c>
      <c r="AG577" s="327">
        <v>43703</v>
      </c>
      <c r="AH577" s="327">
        <v>39624</v>
      </c>
      <c r="AI577" s="327">
        <v>43677</v>
      </c>
      <c r="AJ577" s="327" t="s">
        <v>892</v>
      </c>
      <c r="AK577" s="317"/>
    </row>
    <row r="578" spans="1:37" x14ac:dyDescent="0.3">
      <c r="A578" s="316">
        <v>106913</v>
      </c>
      <c r="B578" s="317" t="s">
        <v>1685</v>
      </c>
      <c r="C578" s="318" t="s">
        <v>264</v>
      </c>
      <c r="D578" s="319">
        <v>105.39</v>
      </c>
      <c r="E578" s="317"/>
      <c r="F578" s="317"/>
      <c r="G578" s="317" t="s">
        <v>892</v>
      </c>
      <c r="H578" s="320">
        <v>0</v>
      </c>
      <c r="I578" s="321">
        <v>103003</v>
      </c>
      <c r="J578" s="322">
        <v>105.39</v>
      </c>
      <c r="K578" s="320">
        <v>1</v>
      </c>
      <c r="L578" s="323">
        <v>0</v>
      </c>
      <c r="M578" s="324">
        <v>0</v>
      </c>
      <c r="N578" s="322">
        <v>0</v>
      </c>
      <c r="O578" s="325" t="s">
        <v>891</v>
      </c>
      <c r="P578" s="324">
        <v>0</v>
      </c>
      <c r="Q578" s="326">
        <v>0</v>
      </c>
      <c r="R578" s="327" t="s">
        <v>892</v>
      </c>
      <c r="S578" s="317" t="s">
        <v>1533</v>
      </c>
      <c r="T578" s="328">
        <v>1</v>
      </c>
      <c r="U578" s="329">
        <v>54</v>
      </c>
      <c r="V578" s="330">
        <v>4</v>
      </c>
      <c r="W578" s="331">
        <v>2813</v>
      </c>
      <c r="X578" s="332">
        <v>2023</v>
      </c>
      <c r="Y578" s="333">
        <v>2</v>
      </c>
      <c r="Z578" s="333" t="s">
        <v>892</v>
      </c>
      <c r="AA578" s="332" t="s">
        <v>892</v>
      </c>
      <c r="AB578" s="333">
        <v>0</v>
      </c>
      <c r="AC578" s="333"/>
      <c r="AD578" s="334" t="s">
        <v>892</v>
      </c>
      <c r="AE578" s="335" t="s">
        <v>892</v>
      </c>
      <c r="AF578" s="324">
        <v>0</v>
      </c>
      <c r="AG578" s="327">
        <v>43703</v>
      </c>
      <c r="AH578" s="327">
        <v>39624</v>
      </c>
      <c r="AI578" s="327">
        <v>43677</v>
      </c>
      <c r="AJ578" s="327" t="s">
        <v>892</v>
      </c>
      <c r="AK578" s="317"/>
    </row>
    <row r="579" spans="1:37" x14ac:dyDescent="0.3">
      <c r="A579" s="316">
        <v>106914</v>
      </c>
      <c r="B579" s="317" t="s">
        <v>1686</v>
      </c>
      <c r="C579" s="318" t="s">
        <v>264</v>
      </c>
      <c r="D579" s="319">
        <v>86.54</v>
      </c>
      <c r="E579" s="317"/>
      <c r="F579" s="317"/>
      <c r="G579" s="317" t="s">
        <v>892</v>
      </c>
      <c r="H579" s="320">
        <v>3</v>
      </c>
      <c r="I579" s="321">
        <v>103003</v>
      </c>
      <c r="J579" s="322">
        <v>86.54</v>
      </c>
      <c r="K579" s="320"/>
      <c r="L579" s="323">
        <v>0</v>
      </c>
      <c r="M579" s="324">
        <v>0</v>
      </c>
      <c r="N579" s="322">
        <v>0</v>
      </c>
      <c r="O579" s="325" t="s">
        <v>891</v>
      </c>
      <c r="P579" s="324">
        <v>0</v>
      </c>
      <c r="Q579" s="326">
        <v>0</v>
      </c>
      <c r="R579" s="327" t="s">
        <v>892</v>
      </c>
      <c r="S579" s="317" t="s">
        <v>1533</v>
      </c>
      <c r="T579" s="328">
        <v>1</v>
      </c>
      <c r="U579" s="329">
        <v>54</v>
      </c>
      <c r="V579" s="330">
        <v>4</v>
      </c>
      <c r="W579" s="331" t="s">
        <v>892</v>
      </c>
      <c r="X579" s="332" t="s">
        <v>892</v>
      </c>
      <c r="Y579" s="333">
        <v>0</v>
      </c>
      <c r="Z579" s="333" t="s">
        <v>892</v>
      </c>
      <c r="AA579" s="332" t="s">
        <v>892</v>
      </c>
      <c r="AB579" s="333">
        <v>0</v>
      </c>
      <c r="AC579" s="333"/>
      <c r="AD579" s="334" t="s">
        <v>892</v>
      </c>
      <c r="AE579" s="335" t="s">
        <v>892</v>
      </c>
      <c r="AF579" s="324">
        <v>0</v>
      </c>
      <c r="AG579" s="327">
        <v>43703</v>
      </c>
      <c r="AH579" s="327">
        <v>39624</v>
      </c>
      <c r="AI579" s="327">
        <v>43677</v>
      </c>
      <c r="AJ579" s="327" t="s">
        <v>892</v>
      </c>
      <c r="AK579" s="317"/>
    </row>
    <row r="580" spans="1:37" x14ac:dyDescent="0.3">
      <c r="A580" s="316">
        <v>106916</v>
      </c>
      <c r="B580" s="317" t="s">
        <v>1687</v>
      </c>
      <c r="C580" s="318" t="s">
        <v>264</v>
      </c>
      <c r="D580" s="319">
        <v>86.54</v>
      </c>
      <c r="E580" s="317"/>
      <c r="F580" s="317"/>
      <c r="G580" s="317" t="s">
        <v>892</v>
      </c>
      <c r="H580" s="320">
        <v>8</v>
      </c>
      <c r="I580" s="321">
        <v>103003</v>
      </c>
      <c r="J580" s="322">
        <v>86.54</v>
      </c>
      <c r="K580" s="320"/>
      <c r="L580" s="323">
        <v>0</v>
      </c>
      <c r="M580" s="324">
        <v>0</v>
      </c>
      <c r="N580" s="322">
        <v>0</v>
      </c>
      <c r="O580" s="325" t="s">
        <v>891</v>
      </c>
      <c r="P580" s="324">
        <v>0</v>
      </c>
      <c r="Q580" s="326">
        <v>0</v>
      </c>
      <c r="R580" s="327" t="s">
        <v>892</v>
      </c>
      <c r="S580" s="317" t="s">
        <v>1533</v>
      </c>
      <c r="T580" s="328">
        <v>1</v>
      </c>
      <c r="U580" s="329">
        <v>54</v>
      </c>
      <c r="V580" s="330">
        <v>4</v>
      </c>
      <c r="W580" s="331" t="s">
        <v>892</v>
      </c>
      <c r="X580" s="332" t="s">
        <v>892</v>
      </c>
      <c r="Y580" s="333">
        <v>0</v>
      </c>
      <c r="Z580" s="333" t="s">
        <v>892</v>
      </c>
      <c r="AA580" s="332" t="s">
        <v>892</v>
      </c>
      <c r="AB580" s="333">
        <v>0</v>
      </c>
      <c r="AC580" s="333"/>
      <c r="AD580" s="334" t="s">
        <v>892</v>
      </c>
      <c r="AE580" s="335" t="s">
        <v>892</v>
      </c>
      <c r="AF580" s="324">
        <v>0</v>
      </c>
      <c r="AG580" s="327">
        <v>43703</v>
      </c>
      <c r="AH580" s="327">
        <v>39624</v>
      </c>
      <c r="AI580" s="327">
        <v>43677</v>
      </c>
      <c r="AJ580" s="327" t="s">
        <v>892</v>
      </c>
      <c r="AK580" s="317"/>
    </row>
    <row r="581" spans="1:37" x14ac:dyDescent="0.3">
      <c r="A581" s="316">
        <v>106917</v>
      </c>
      <c r="B581" s="317" t="s">
        <v>1688</v>
      </c>
      <c r="C581" s="318" t="s">
        <v>264</v>
      </c>
      <c r="D581" s="319">
        <v>86.56</v>
      </c>
      <c r="E581" s="317"/>
      <c r="F581" s="317"/>
      <c r="G581" s="317" t="s">
        <v>892</v>
      </c>
      <c r="H581" s="320">
        <v>0</v>
      </c>
      <c r="I581" s="321">
        <v>103003</v>
      </c>
      <c r="J581" s="322">
        <v>86.56</v>
      </c>
      <c r="K581" s="320">
        <v>1</v>
      </c>
      <c r="L581" s="323">
        <v>0</v>
      </c>
      <c r="M581" s="324">
        <v>0</v>
      </c>
      <c r="N581" s="322">
        <v>0</v>
      </c>
      <c r="O581" s="325" t="s">
        <v>891</v>
      </c>
      <c r="P581" s="324">
        <v>0</v>
      </c>
      <c r="Q581" s="326">
        <v>0</v>
      </c>
      <c r="R581" s="327" t="s">
        <v>892</v>
      </c>
      <c r="S581" s="317" t="s">
        <v>1533</v>
      </c>
      <c r="T581" s="328">
        <v>1</v>
      </c>
      <c r="U581" s="329">
        <v>54</v>
      </c>
      <c r="V581" s="330">
        <v>4</v>
      </c>
      <c r="W581" s="331">
        <v>2813</v>
      </c>
      <c r="X581" s="332">
        <v>2023</v>
      </c>
      <c r="Y581" s="333">
        <v>4</v>
      </c>
      <c r="Z581" s="333" t="s">
        <v>892</v>
      </c>
      <c r="AA581" s="332" t="s">
        <v>892</v>
      </c>
      <c r="AB581" s="333">
        <v>0</v>
      </c>
      <c r="AC581" s="333"/>
      <c r="AD581" s="334" t="s">
        <v>892</v>
      </c>
      <c r="AE581" s="335" t="s">
        <v>892</v>
      </c>
      <c r="AF581" s="324">
        <v>0</v>
      </c>
      <c r="AG581" s="327">
        <v>43703</v>
      </c>
      <c r="AH581" s="327">
        <v>39624</v>
      </c>
      <c r="AI581" s="327">
        <v>43677</v>
      </c>
      <c r="AJ581" s="327" t="s">
        <v>892</v>
      </c>
      <c r="AK581" s="317"/>
    </row>
    <row r="582" spans="1:37" x14ac:dyDescent="0.3">
      <c r="A582" s="316">
        <v>106918</v>
      </c>
      <c r="B582" s="317" t="s">
        <v>1689</v>
      </c>
      <c r="C582" s="318" t="s">
        <v>264</v>
      </c>
      <c r="D582" s="319">
        <v>86.54</v>
      </c>
      <c r="E582" s="317"/>
      <c r="F582" s="317"/>
      <c r="G582" s="317" t="s">
        <v>892</v>
      </c>
      <c r="H582" s="320">
        <v>6</v>
      </c>
      <c r="I582" s="321">
        <v>103003</v>
      </c>
      <c r="J582" s="322">
        <v>86.54</v>
      </c>
      <c r="K582" s="320">
        <v>4</v>
      </c>
      <c r="L582" s="323">
        <v>18.181818181818183</v>
      </c>
      <c r="M582" s="324">
        <v>0</v>
      </c>
      <c r="N582" s="322">
        <v>0</v>
      </c>
      <c r="O582" s="325" t="s">
        <v>891</v>
      </c>
      <c r="P582" s="324">
        <v>0</v>
      </c>
      <c r="Q582" s="326">
        <v>0</v>
      </c>
      <c r="R582" s="327" t="s">
        <v>892</v>
      </c>
      <c r="S582" s="317" t="s">
        <v>1533</v>
      </c>
      <c r="T582" s="328">
        <v>1</v>
      </c>
      <c r="U582" s="329">
        <v>54</v>
      </c>
      <c r="V582" s="330">
        <v>4</v>
      </c>
      <c r="W582" s="331" t="s">
        <v>892</v>
      </c>
      <c r="X582" s="332" t="s">
        <v>892</v>
      </c>
      <c r="Y582" s="333">
        <v>0</v>
      </c>
      <c r="Z582" s="333" t="s">
        <v>892</v>
      </c>
      <c r="AA582" s="332" t="s">
        <v>892</v>
      </c>
      <c r="AB582" s="333">
        <v>0</v>
      </c>
      <c r="AC582" s="333"/>
      <c r="AD582" s="334" t="s">
        <v>892</v>
      </c>
      <c r="AE582" s="335" t="s">
        <v>892</v>
      </c>
      <c r="AF582" s="324">
        <v>0</v>
      </c>
      <c r="AG582" s="327">
        <v>43703</v>
      </c>
      <c r="AH582" s="327">
        <v>39624</v>
      </c>
      <c r="AI582" s="327">
        <v>43677</v>
      </c>
      <c r="AJ582" s="327" t="s">
        <v>892</v>
      </c>
      <c r="AK582" s="317"/>
    </row>
    <row r="583" spans="1:37" x14ac:dyDescent="0.3">
      <c r="A583" s="316">
        <v>106919</v>
      </c>
      <c r="B583" s="317" t="s">
        <v>1690</v>
      </c>
      <c r="C583" s="318" t="s">
        <v>264</v>
      </c>
      <c r="D583" s="319">
        <v>86.54</v>
      </c>
      <c r="E583" s="317"/>
      <c r="F583" s="317"/>
      <c r="G583" s="317" t="s">
        <v>892</v>
      </c>
      <c r="H583" s="320">
        <v>1</v>
      </c>
      <c r="I583" s="321">
        <v>103003</v>
      </c>
      <c r="J583" s="322">
        <v>86.54</v>
      </c>
      <c r="K583" s="320"/>
      <c r="L583" s="323">
        <v>0</v>
      </c>
      <c r="M583" s="324">
        <v>0</v>
      </c>
      <c r="N583" s="322">
        <v>0</v>
      </c>
      <c r="O583" s="325" t="s">
        <v>891</v>
      </c>
      <c r="P583" s="324">
        <v>0</v>
      </c>
      <c r="Q583" s="326">
        <v>0</v>
      </c>
      <c r="R583" s="327" t="s">
        <v>892</v>
      </c>
      <c r="S583" s="317" t="s">
        <v>1533</v>
      </c>
      <c r="T583" s="328">
        <v>1</v>
      </c>
      <c r="U583" s="329">
        <v>54</v>
      </c>
      <c r="V583" s="330">
        <v>4</v>
      </c>
      <c r="W583" s="331">
        <v>2813</v>
      </c>
      <c r="X583" s="332">
        <v>2023</v>
      </c>
      <c r="Y583" s="333">
        <v>2</v>
      </c>
      <c r="Z583" s="333" t="s">
        <v>892</v>
      </c>
      <c r="AA583" s="332" t="s">
        <v>892</v>
      </c>
      <c r="AB583" s="333">
        <v>0</v>
      </c>
      <c r="AC583" s="333"/>
      <c r="AD583" s="334" t="s">
        <v>892</v>
      </c>
      <c r="AE583" s="335" t="s">
        <v>892</v>
      </c>
      <c r="AF583" s="324">
        <v>0</v>
      </c>
      <c r="AG583" s="327">
        <v>43703</v>
      </c>
      <c r="AH583" s="327">
        <v>39624</v>
      </c>
      <c r="AI583" s="327">
        <v>43677</v>
      </c>
      <c r="AJ583" s="327" t="s">
        <v>892</v>
      </c>
      <c r="AK583" s="317"/>
    </row>
    <row r="584" spans="1:37" x14ac:dyDescent="0.3">
      <c r="A584" s="316">
        <v>107401</v>
      </c>
      <c r="B584" s="317" t="s">
        <v>1691</v>
      </c>
      <c r="C584" s="318" t="s">
        <v>264</v>
      </c>
      <c r="D584" s="319">
        <v>6.9</v>
      </c>
      <c r="E584" s="317"/>
      <c r="F584" s="317"/>
      <c r="G584" s="317" t="s">
        <v>892</v>
      </c>
      <c r="H584" s="320">
        <v>201</v>
      </c>
      <c r="I584" s="321">
        <v>103003</v>
      </c>
      <c r="J584" s="322">
        <v>6.9</v>
      </c>
      <c r="K584" s="320">
        <v>55</v>
      </c>
      <c r="L584" s="323">
        <v>43.0406852248394</v>
      </c>
      <c r="M584" s="324">
        <v>0</v>
      </c>
      <c r="N584" s="322">
        <v>0</v>
      </c>
      <c r="O584" s="325" t="s">
        <v>891</v>
      </c>
      <c r="P584" s="324">
        <v>0</v>
      </c>
      <c r="Q584" s="326">
        <v>0</v>
      </c>
      <c r="R584" s="327" t="s">
        <v>892</v>
      </c>
      <c r="S584" s="317" t="s">
        <v>1008</v>
      </c>
      <c r="T584" s="328">
        <v>1</v>
      </c>
      <c r="U584" s="329">
        <v>61</v>
      </c>
      <c r="V584" s="330">
        <v>8</v>
      </c>
      <c r="W584" s="331" t="s">
        <v>892</v>
      </c>
      <c r="X584" s="332" t="s">
        <v>892</v>
      </c>
      <c r="Y584" s="333">
        <v>0</v>
      </c>
      <c r="Z584" s="333" t="s">
        <v>892</v>
      </c>
      <c r="AA584" s="332" t="s">
        <v>892</v>
      </c>
      <c r="AB584" s="333">
        <v>0</v>
      </c>
      <c r="AC584" s="333"/>
      <c r="AD584" s="334" t="s">
        <v>892</v>
      </c>
      <c r="AE584" s="335" t="s">
        <v>892</v>
      </c>
      <c r="AF584" s="324">
        <v>18</v>
      </c>
      <c r="AG584" s="327">
        <v>44658</v>
      </c>
      <c r="AH584" s="327">
        <v>39671</v>
      </c>
      <c r="AI584" s="327">
        <v>44607</v>
      </c>
      <c r="AJ584" s="327" t="s">
        <v>892</v>
      </c>
      <c r="AK584" s="317"/>
    </row>
    <row r="585" spans="1:37" x14ac:dyDescent="0.3">
      <c r="A585" s="316">
        <v>107483</v>
      </c>
      <c r="B585" s="317" t="s">
        <v>1692</v>
      </c>
      <c r="C585" s="318" t="s">
        <v>31</v>
      </c>
      <c r="D585" s="319">
        <v>15.3</v>
      </c>
      <c r="E585" s="317"/>
      <c r="F585" s="317"/>
      <c r="G585" s="317" t="s">
        <v>892</v>
      </c>
      <c r="H585" s="320">
        <v>51</v>
      </c>
      <c r="I585" s="321">
        <v>103003</v>
      </c>
      <c r="J585" s="322">
        <v>15.3</v>
      </c>
      <c r="K585" s="320">
        <v>227</v>
      </c>
      <c r="L585" s="323">
        <v>2.2496691662990735</v>
      </c>
      <c r="M585" s="324">
        <v>21.04</v>
      </c>
      <c r="N585" s="322">
        <v>321.91199999999998</v>
      </c>
      <c r="O585" s="325" t="s">
        <v>891</v>
      </c>
      <c r="P585" s="324">
        <v>0</v>
      </c>
      <c r="Q585" s="326">
        <v>0</v>
      </c>
      <c r="R585" s="327" t="s">
        <v>892</v>
      </c>
      <c r="S585" s="317" t="s">
        <v>1693</v>
      </c>
      <c r="T585" s="328">
        <v>1</v>
      </c>
      <c r="U585" s="329">
        <v>55</v>
      </c>
      <c r="V585" s="330">
        <v>4</v>
      </c>
      <c r="W585" s="331">
        <v>10090</v>
      </c>
      <c r="X585" s="332">
        <v>2023</v>
      </c>
      <c r="Y585" s="333">
        <v>200</v>
      </c>
      <c r="Z585" s="333" t="s">
        <v>892</v>
      </c>
      <c r="AA585" s="332" t="s">
        <v>892</v>
      </c>
      <c r="AB585" s="333">
        <v>0</v>
      </c>
      <c r="AC585" s="333"/>
      <c r="AD585" s="334" t="s">
        <v>892</v>
      </c>
      <c r="AE585" s="335" t="s">
        <v>892</v>
      </c>
      <c r="AF585" s="324">
        <v>90</v>
      </c>
      <c r="AG585" s="327">
        <v>44874</v>
      </c>
      <c r="AH585" s="327">
        <v>39679</v>
      </c>
      <c r="AI585" s="327">
        <v>44845</v>
      </c>
      <c r="AJ585" s="327" t="s">
        <v>892</v>
      </c>
      <c r="AK585" s="317"/>
    </row>
    <row r="586" spans="1:37" x14ac:dyDescent="0.3">
      <c r="A586" s="316">
        <v>107790</v>
      </c>
      <c r="B586" s="317" t="s">
        <v>1694</v>
      </c>
      <c r="C586" s="318" t="s">
        <v>264</v>
      </c>
      <c r="D586" s="319">
        <v>17.28</v>
      </c>
      <c r="E586" s="317"/>
      <c r="F586" s="317"/>
      <c r="G586" s="317" t="s">
        <v>892</v>
      </c>
      <c r="H586" s="320">
        <v>141</v>
      </c>
      <c r="I586" s="321">
        <v>103003</v>
      </c>
      <c r="J586" s="322">
        <v>17.28</v>
      </c>
      <c r="K586" s="320">
        <v>133</v>
      </c>
      <c r="L586" s="323">
        <v>12.260869565217391</v>
      </c>
      <c r="M586" s="324">
        <v>0</v>
      </c>
      <c r="N586" s="322">
        <v>0</v>
      </c>
      <c r="O586" s="325" t="s">
        <v>891</v>
      </c>
      <c r="P586" s="324">
        <v>0</v>
      </c>
      <c r="Q586" s="326">
        <v>0</v>
      </c>
      <c r="R586" s="327" t="s">
        <v>892</v>
      </c>
      <c r="S586" s="317" t="s">
        <v>1695</v>
      </c>
      <c r="T586" s="328">
        <v>1</v>
      </c>
      <c r="U586" s="329">
        <v>50</v>
      </c>
      <c r="V586" s="330">
        <v>3</v>
      </c>
      <c r="W586" s="331">
        <v>2412</v>
      </c>
      <c r="X586" s="332">
        <v>2023</v>
      </c>
      <c r="Y586" s="333">
        <v>100</v>
      </c>
      <c r="Z586" s="333" t="s">
        <v>892</v>
      </c>
      <c r="AA586" s="332" t="s">
        <v>892</v>
      </c>
      <c r="AB586" s="333">
        <v>0</v>
      </c>
      <c r="AC586" s="333"/>
      <c r="AD586" s="334" t="s">
        <v>892</v>
      </c>
      <c r="AE586" s="335" t="s">
        <v>892</v>
      </c>
      <c r="AF586" s="324">
        <v>46</v>
      </c>
      <c r="AG586" s="327">
        <v>44634</v>
      </c>
      <c r="AH586" s="327">
        <v>39700</v>
      </c>
      <c r="AI586" s="327">
        <v>44616</v>
      </c>
      <c r="AJ586" s="327" t="s">
        <v>892</v>
      </c>
      <c r="AK586" s="317"/>
    </row>
    <row r="587" spans="1:37" x14ac:dyDescent="0.3">
      <c r="A587" s="316">
        <v>107889</v>
      </c>
      <c r="B587" s="317" t="s">
        <v>1696</v>
      </c>
      <c r="C587" s="318" t="s">
        <v>31</v>
      </c>
      <c r="D587" s="319">
        <v>28.5</v>
      </c>
      <c r="E587" s="317"/>
      <c r="F587" s="317"/>
      <c r="G587" s="317" t="s">
        <v>892</v>
      </c>
      <c r="H587" s="320">
        <v>0</v>
      </c>
      <c r="I587" s="321">
        <v>103003</v>
      </c>
      <c r="J587" s="322">
        <v>28.5</v>
      </c>
      <c r="K587" s="320">
        <v>191</v>
      </c>
      <c r="L587" s="323">
        <v>0</v>
      </c>
      <c r="M587" s="324">
        <v>10</v>
      </c>
      <c r="N587" s="322">
        <v>285</v>
      </c>
      <c r="O587" s="325" t="s">
        <v>891</v>
      </c>
      <c r="P587" s="324">
        <v>0</v>
      </c>
      <c r="Q587" s="326">
        <v>0</v>
      </c>
      <c r="R587" s="327" t="s">
        <v>892</v>
      </c>
      <c r="S587" s="317" t="s">
        <v>1331</v>
      </c>
      <c r="T587" s="328">
        <v>1</v>
      </c>
      <c r="U587" s="329">
        <v>55</v>
      </c>
      <c r="V587" s="330">
        <v>9</v>
      </c>
      <c r="W587" s="331" t="s">
        <v>892</v>
      </c>
      <c r="X587" s="332" t="s">
        <v>892</v>
      </c>
      <c r="Y587" s="333">
        <v>0</v>
      </c>
      <c r="Z587" s="333">
        <v>9649</v>
      </c>
      <c r="AA587" s="332">
        <v>2023</v>
      </c>
      <c r="AB587" s="333">
        <v>200</v>
      </c>
      <c r="AC587" s="333">
        <v>200</v>
      </c>
      <c r="AD587" s="334" t="s">
        <v>2087</v>
      </c>
      <c r="AE587" s="335">
        <v>45162</v>
      </c>
      <c r="AF587" s="324">
        <v>70</v>
      </c>
      <c r="AG587" s="327">
        <v>44874</v>
      </c>
      <c r="AH587" s="327">
        <v>39709</v>
      </c>
      <c r="AI587" s="327">
        <v>45145</v>
      </c>
      <c r="AJ587" s="327" t="s">
        <v>892</v>
      </c>
      <c r="AK587" s="317"/>
    </row>
    <row r="588" spans="1:37" x14ac:dyDescent="0.3">
      <c r="A588" s="316">
        <v>107926</v>
      </c>
      <c r="B588" s="317" t="s">
        <v>1697</v>
      </c>
      <c r="C588" s="318" t="s">
        <v>264</v>
      </c>
      <c r="D588" s="319">
        <v>0.88</v>
      </c>
      <c r="E588" s="317"/>
      <c r="F588" s="317"/>
      <c r="G588" s="317" t="s">
        <v>892</v>
      </c>
      <c r="H588" s="320">
        <v>4424</v>
      </c>
      <c r="I588" s="321">
        <v>103003</v>
      </c>
      <c r="J588" s="322">
        <v>0.88</v>
      </c>
      <c r="K588" s="320">
        <v>4076</v>
      </c>
      <c r="L588" s="323">
        <v>13.024406041157594</v>
      </c>
      <c r="M588" s="324">
        <v>0</v>
      </c>
      <c r="N588" s="322">
        <v>0</v>
      </c>
      <c r="O588" s="325" t="s">
        <v>891</v>
      </c>
      <c r="P588" s="324">
        <v>0</v>
      </c>
      <c r="Q588" s="326">
        <v>0</v>
      </c>
      <c r="R588" s="327" t="s">
        <v>892</v>
      </c>
      <c r="S588" s="317" t="s">
        <v>1117</v>
      </c>
      <c r="T588" s="328">
        <v>1</v>
      </c>
      <c r="U588" s="329">
        <v>78</v>
      </c>
      <c r="V588" s="330">
        <v>2</v>
      </c>
      <c r="W588" s="331" t="s">
        <v>892</v>
      </c>
      <c r="X588" s="332" t="s">
        <v>892</v>
      </c>
      <c r="Y588" s="333">
        <v>0</v>
      </c>
      <c r="Z588" s="333" t="s">
        <v>892</v>
      </c>
      <c r="AA588" s="332" t="s">
        <v>892</v>
      </c>
      <c r="AB588" s="333">
        <v>0</v>
      </c>
      <c r="AC588" s="333"/>
      <c r="AD588" s="334" t="s">
        <v>892</v>
      </c>
      <c r="AE588" s="335" t="s">
        <v>892</v>
      </c>
      <c r="AF588" s="324">
        <v>1358</v>
      </c>
      <c r="AG588" s="327">
        <v>45201</v>
      </c>
      <c r="AH588" s="327">
        <v>39710</v>
      </c>
      <c r="AI588" s="327">
        <v>45189</v>
      </c>
      <c r="AJ588" s="327" t="s">
        <v>892</v>
      </c>
      <c r="AK588" s="317"/>
    </row>
    <row r="589" spans="1:37" x14ac:dyDescent="0.3">
      <c r="A589" s="316">
        <v>108393</v>
      </c>
      <c r="B589" s="317" t="s">
        <v>1698</v>
      </c>
      <c r="C589" s="318" t="s">
        <v>264</v>
      </c>
      <c r="D589" s="319">
        <v>71.66</v>
      </c>
      <c r="E589" s="317"/>
      <c r="F589" s="317"/>
      <c r="G589" s="317" t="s">
        <v>892</v>
      </c>
      <c r="H589" s="320">
        <v>161</v>
      </c>
      <c r="I589" s="321">
        <v>103003</v>
      </c>
      <c r="J589" s="322">
        <v>71.66</v>
      </c>
      <c r="K589" s="320">
        <v>44</v>
      </c>
      <c r="L589" s="323">
        <v>43.869209809264305</v>
      </c>
      <c r="M589" s="324">
        <v>0</v>
      </c>
      <c r="N589" s="322">
        <v>0</v>
      </c>
      <c r="O589" s="325" t="s">
        <v>891</v>
      </c>
      <c r="P589" s="324">
        <v>0</v>
      </c>
      <c r="Q589" s="326">
        <v>0</v>
      </c>
      <c r="R589" s="327" t="s">
        <v>892</v>
      </c>
      <c r="S589" s="317" t="s">
        <v>1543</v>
      </c>
      <c r="T589" s="328">
        <v>1</v>
      </c>
      <c r="U589" s="329">
        <v>55</v>
      </c>
      <c r="V589" s="330">
        <v>26</v>
      </c>
      <c r="W589" s="331" t="s">
        <v>892</v>
      </c>
      <c r="X589" s="332" t="s">
        <v>892</v>
      </c>
      <c r="Y589" s="333">
        <v>0</v>
      </c>
      <c r="Z589" s="333" t="s">
        <v>892</v>
      </c>
      <c r="AA589" s="332" t="s">
        <v>892</v>
      </c>
      <c r="AB589" s="333">
        <v>0</v>
      </c>
      <c r="AC589" s="333"/>
      <c r="AD589" s="334" t="s">
        <v>892</v>
      </c>
      <c r="AE589" s="335" t="s">
        <v>892</v>
      </c>
      <c r="AF589" s="324">
        <v>14</v>
      </c>
      <c r="AG589" s="327">
        <v>44649</v>
      </c>
      <c r="AH589" s="327">
        <v>39737</v>
      </c>
      <c r="AI589" s="327">
        <v>44616</v>
      </c>
      <c r="AJ589" s="327" t="s">
        <v>892</v>
      </c>
      <c r="AK589" s="317"/>
    </row>
    <row r="590" spans="1:37" x14ac:dyDescent="0.3">
      <c r="A590" s="316">
        <v>108398</v>
      </c>
      <c r="B590" s="317" t="s">
        <v>1699</v>
      </c>
      <c r="C590" s="318" t="s">
        <v>264</v>
      </c>
      <c r="D590" s="319">
        <v>588</v>
      </c>
      <c r="E590" s="317"/>
      <c r="F590" s="317"/>
      <c r="G590" s="317" t="s">
        <v>892</v>
      </c>
      <c r="H590" s="320">
        <v>5</v>
      </c>
      <c r="I590" s="321">
        <v>103003</v>
      </c>
      <c r="J590" s="322">
        <v>588</v>
      </c>
      <c r="K590" s="320">
        <v>4</v>
      </c>
      <c r="L590" s="323">
        <v>15.15151515151515</v>
      </c>
      <c r="M590" s="324">
        <v>0</v>
      </c>
      <c r="N590" s="322">
        <v>0</v>
      </c>
      <c r="O590" s="325" t="s">
        <v>891</v>
      </c>
      <c r="P590" s="324">
        <v>0</v>
      </c>
      <c r="Q590" s="326">
        <v>0</v>
      </c>
      <c r="R590" s="327" t="s">
        <v>892</v>
      </c>
      <c r="S590" s="317" t="s">
        <v>1700</v>
      </c>
      <c r="T590" s="328">
        <v>1</v>
      </c>
      <c r="U590" s="329">
        <v>55</v>
      </c>
      <c r="V590" s="330">
        <v>30</v>
      </c>
      <c r="W590" s="331">
        <v>10080</v>
      </c>
      <c r="X590" s="332">
        <v>2023</v>
      </c>
      <c r="Y590" s="333">
        <v>20</v>
      </c>
      <c r="Z590" s="333" t="s">
        <v>892</v>
      </c>
      <c r="AA590" s="332" t="s">
        <v>892</v>
      </c>
      <c r="AB590" s="333">
        <v>0</v>
      </c>
      <c r="AC590" s="333"/>
      <c r="AD590" s="334" t="s">
        <v>892</v>
      </c>
      <c r="AE590" s="335" t="s">
        <v>892</v>
      </c>
      <c r="AF590" s="324">
        <v>2</v>
      </c>
      <c r="AG590" s="327">
        <v>42192</v>
      </c>
      <c r="AH590" s="327">
        <v>39737</v>
      </c>
      <c r="AI590" s="327">
        <v>42167</v>
      </c>
      <c r="AJ590" s="327" t="s">
        <v>892</v>
      </c>
      <c r="AK590" s="317"/>
    </row>
    <row r="591" spans="1:37" x14ac:dyDescent="0.3">
      <c r="A591" s="316">
        <v>108440</v>
      </c>
      <c r="B591" s="317" t="s">
        <v>693</v>
      </c>
      <c r="C591" s="318" t="s">
        <v>31</v>
      </c>
      <c r="D591" s="319">
        <v>45</v>
      </c>
      <c r="E591" s="317"/>
      <c r="F591" s="317"/>
      <c r="G591" s="317" t="s">
        <v>892</v>
      </c>
      <c r="H591" s="320">
        <v>6</v>
      </c>
      <c r="I591" s="321">
        <v>103003</v>
      </c>
      <c r="J591" s="322">
        <v>45</v>
      </c>
      <c r="K591" s="320">
        <v>4</v>
      </c>
      <c r="L591" s="323">
        <v>18.181818181818183</v>
      </c>
      <c r="M591" s="324">
        <v>0</v>
      </c>
      <c r="N591" s="322">
        <v>0</v>
      </c>
      <c r="O591" s="325" t="s">
        <v>891</v>
      </c>
      <c r="P591" s="324">
        <v>0</v>
      </c>
      <c r="Q591" s="326">
        <v>0</v>
      </c>
      <c r="R591" s="327" t="s">
        <v>892</v>
      </c>
      <c r="S591" s="317" t="s">
        <v>1127</v>
      </c>
      <c r="T591" s="328">
        <v>1</v>
      </c>
      <c r="U591" s="329">
        <v>55</v>
      </c>
      <c r="V591" s="330">
        <v>49</v>
      </c>
      <c r="W591" s="331" t="s">
        <v>892</v>
      </c>
      <c r="X591" s="332" t="s">
        <v>892</v>
      </c>
      <c r="Y591" s="333">
        <v>0</v>
      </c>
      <c r="Z591" s="333" t="s">
        <v>892</v>
      </c>
      <c r="AA591" s="332" t="s">
        <v>892</v>
      </c>
      <c r="AB591" s="333">
        <v>0</v>
      </c>
      <c r="AC591" s="333"/>
      <c r="AD591" s="334" t="s">
        <v>892</v>
      </c>
      <c r="AE591" s="335" t="s">
        <v>892</v>
      </c>
      <c r="AF591" s="324">
        <v>0</v>
      </c>
      <c r="AG591" s="327">
        <v>43924</v>
      </c>
      <c r="AH591" s="327">
        <v>39738</v>
      </c>
      <c r="AI591" s="327">
        <v>43880</v>
      </c>
      <c r="AJ591" s="327" t="s">
        <v>892</v>
      </c>
      <c r="AK591" s="317"/>
    </row>
    <row r="592" spans="1:37" x14ac:dyDescent="0.3">
      <c r="A592" s="316">
        <v>108697</v>
      </c>
      <c r="B592" s="317" t="s">
        <v>1701</v>
      </c>
      <c r="C592" s="318" t="s">
        <v>264</v>
      </c>
      <c r="D592" s="319">
        <v>50.85</v>
      </c>
      <c r="E592" s="317"/>
      <c r="F592" s="317"/>
      <c r="G592" s="317" t="s">
        <v>892</v>
      </c>
      <c r="H592" s="320">
        <v>37</v>
      </c>
      <c r="I592" s="321">
        <v>103003</v>
      </c>
      <c r="J592" s="322">
        <v>50.85</v>
      </c>
      <c r="K592" s="320">
        <v>11</v>
      </c>
      <c r="L592" s="323">
        <v>40.217391304347828</v>
      </c>
      <c r="M592" s="324">
        <v>0</v>
      </c>
      <c r="N592" s="322">
        <v>0</v>
      </c>
      <c r="O592" s="325" t="s">
        <v>891</v>
      </c>
      <c r="P592" s="324">
        <v>0</v>
      </c>
      <c r="Q592" s="326">
        <v>0</v>
      </c>
      <c r="R592" s="327" t="s">
        <v>892</v>
      </c>
      <c r="S592" s="317" t="s">
        <v>1702</v>
      </c>
      <c r="T592" s="328">
        <v>1</v>
      </c>
      <c r="U592" s="329">
        <v>55</v>
      </c>
      <c r="V592" s="330">
        <v>48</v>
      </c>
      <c r="W592" s="331" t="s">
        <v>892</v>
      </c>
      <c r="X592" s="332" t="s">
        <v>892</v>
      </c>
      <c r="Y592" s="333">
        <v>0</v>
      </c>
      <c r="Z592" s="333" t="s">
        <v>892</v>
      </c>
      <c r="AA592" s="332" t="s">
        <v>892</v>
      </c>
      <c r="AB592" s="333">
        <v>0</v>
      </c>
      <c r="AC592" s="333"/>
      <c r="AD592" s="334" t="s">
        <v>892</v>
      </c>
      <c r="AE592" s="335" t="s">
        <v>892</v>
      </c>
      <c r="AF592" s="324">
        <v>4</v>
      </c>
      <c r="AG592" s="327">
        <v>39820</v>
      </c>
      <c r="AH592" s="327">
        <v>39759</v>
      </c>
      <c r="AI592" s="327">
        <v>43402</v>
      </c>
      <c r="AJ592" s="327" t="s">
        <v>892</v>
      </c>
      <c r="AK592" s="317"/>
    </row>
    <row r="593" spans="1:37" x14ac:dyDescent="0.3">
      <c r="A593" s="316">
        <v>108711</v>
      </c>
      <c r="B593" s="317" t="s">
        <v>1703</v>
      </c>
      <c r="C593" s="318" t="s">
        <v>31</v>
      </c>
      <c r="D593" s="319">
        <v>36.5</v>
      </c>
      <c r="E593" s="317"/>
      <c r="F593" s="317"/>
      <c r="G593" s="317" t="s">
        <v>892</v>
      </c>
      <c r="H593" s="320">
        <v>108</v>
      </c>
      <c r="I593" s="321">
        <v>103003</v>
      </c>
      <c r="J593" s="322">
        <v>36.5</v>
      </c>
      <c r="K593" s="320">
        <v>1</v>
      </c>
      <c r="L593" s="323">
        <v>1350</v>
      </c>
      <c r="M593" s="324">
        <v>0</v>
      </c>
      <c r="N593" s="322">
        <v>0</v>
      </c>
      <c r="O593" s="325" t="s">
        <v>891</v>
      </c>
      <c r="P593" s="324">
        <v>0</v>
      </c>
      <c r="Q593" s="326">
        <v>0</v>
      </c>
      <c r="R593" s="327" t="s">
        <v>892</v>
      </c>
      <c r="S593" s="317" t="s">
        <v>1704</v>
      </c>
      <c r="T593" s="328">
        <v>1</v>
      </c>
      <c r="U593" s="329">
        <v>61</v>
      </c>
      <c r="V593" s="330">
        <v>10</v>
      </c>
      <c r="W593" s="331" t="s">
        <v>892</v>
      </c>
      <c r="X593" s="332" t="s">
        <v>892</v>
      </c>
      <c r="Y593" s="333">
        <v>0</v>
      </c>
      <c r="Z593" s="333" t="s">
        <v>892</v>
      </c>
      <c r="AA593" s="332" t="s">
        <v>892</v>
      </c>
      <c r="AB593" s="333">
        <v>0</v>
      </c>
      <c r="AC593" s="333"/>
      <c r="AD593" s="334" t="s">
        <v>892</v>
      </c>
      <c r="AE593" s="335" t="s">
        <v>892</v>
      </c>
      <c r="AF593" s="324">
        <v>0</v>
      </c>
      <c r="AG593" s="327">
        <v>43739</v>
      </c>
      <c r="AH593" s="327">
        <v>39762</v>
      </c>
      <c r="AI593" s="327">
        <v>44462</v>
      </c>
      <c r="AJ593" s="327" t="s">
        <v>892</v>
      </c>
      <c r="AK593" s="317"/>
    </row>
    <row r="594" spans="1:37" x14ac:dyDescent="0.3">
      <c r="A594" s="316">
        <v>109251</v>
      </c>
      <c r="B594" s="317" t="s">
        <v>1705</v>
      </c>
      <c r="C594" s="318" t="s">
        <v>31</v>
      </c>
      <c r="D594" s="319">
        <v>0.52</v>
      </c>
      <c r="E594" s="317" t="s">
        <v>1098</v>
      </c>
      <c r="F594" s="317" t="s">
        <v>1099</v>
      </c>
      <c r="G594" s="317" t="s">
        <v>1100</v>
      </c>
      <c r="H594" s="320">
        <v>259</v>
      </c>
      <c r="I594" s="321">
        <v>103003</v>
      </c>
      <c r="J594" s="322">
        <v>0.66</v>
      </c>
      <c r="K594" s="320">
        <v>169</v>
      </c>
      <c r="L594" s="323">
        <v>1.6470588235294119</v>
      </c>
      <c r="M594" s="324">
        <v>1628</v>
      </c>
      <c r="N594" s="322">
        <v>846.56</v>
      </c>
      <c r="O594" s="325" t="s">
        <v>1101</v>
      </c>
      <c r="P594" s="324">
        <v>294300</v>
      </c>
      <c r="Q594" s="326">
        <v>160836</v>
      </c>
      <c r="R594" s="327">
        <v>45446</v>
      </c>
      <c r="S594" s="317" t="s">
        <v>941</v>
      </c>
      <c r="T594" s="328">
        <v>1</v>
      </c>
      <c r="U594" s="329">
        <v>72</v>
      </c>
      <c r="V594" s="330">
        <v>6</v>
      </c>
      <c r="W594" s="331" t="s">
        <v>892</v>
      </c>
      <c r="X594" s="332" t="s">
        <v>892</v>
      </c>
      <c r="Y594" s="333">
        <v>0</v>
      </c>
      <c r="Z594" s="333" t="s">
        <v>892</v>
      </c>
      <c r="AA594" s="332" t="s">
        <v>892</v>
      </c>
      <c r="AB594" s="333">
        <v>0</v>
      </c>
      <c r="AC594" s="333"/>
      <c r="AD594" s="334" t="s">
        <v>892</v>
      </c>
      <c r="AE594" s="335" t="s">
        <v>892</v>
      </c>
      <c r="AF594" s="324">
        <v>0</v>
      </c>
      <c r="AG594" s="327">
        <v>44337</v>
      </c>
      <c r="AH594" s="327">
        <v>39832</v>
      </c>
      <c r="AI594" s="327">
        <v>45133</v>
      </c>
      <c r="AJ594" s="327" t="s">
        <v>892</v>
      </c>
      <c r="AK594" s="317"/>
    </row>
    <row r="595" spans="1:37" x14ac:dyDescent="0.3">
      <c r="A595" s="316">
        <v>109848</v>
      </c>
      <c r="B595" s="317" t="s">
        <v>1706</v>
      </c>
      <c r="C595" s="318" t="s">
        <v>1707</v>
      </c>
      <c r="D595" s="319">
        <v>48.5</v>
      </c>
      <c r="E595" s="317"/>
      <c r="F595" s="317"/>
      <c r="G595" s="317" t="s">
        <v>892</v>
      </c>
      <c r="H595" s="320">
        <v>7</v>
      </c>
      <c r="I595" s="321">
        <v>103003</v>
      </c>
      <c r="J595" s="322">
        <v>48.5</v>
      </c>
      <c r="K595" s="320">
        <v>63</v>
      </c>
      <c r="L595" s="323">
        <v>1.3333333333333335</v>
      </c>
      <c r="M595" s="324">
        <v>0</v>
      </c>
      <c r="N595" s="322">
        <v>0</v>
      </c>
      <c r="O595" s="325" t="s">
        <v>891</v>
      </c>
      <c r="P595" s="324">
        <v>0</v>
      </c>
      <c r="Q595" s="326">
        <v>0</v>
      </c>
      <c r="R595" s="327" t="s">
        <v>892</v>
      </c>
      <c r="S595" s="317" t="s">
        <v>1432</v>
      </c>
      <c r="T595" s="328">
        <v>1</v>
      </c>
      <c r="U595" s="329">
        <v>76</v>
      </c>
      <c r="V595" s="330">
        <v>9</v>
      </c>
      <c r="W595" s="331" t="s">
        <v>892</v>
      </c>
      <c r="X595" s="332" t="s">
        <v>892</v>
      </c>
      <c r="Y595" s="333">
        <v>0</v>
      </c>
      <c r="Z595" s="333">
        <v>11598</v>
      </c>
      <c r="AA595" s="332">
        <v>2023</v>
      </c>
      <c r="AB595" s="333">
        <v>200</v>
      </c>
      <c r="AC595" s="333">
        <v>200</v>
      </c>
      <c r="AD595" s="334" t="s">
        <v>2099</v>
      </c>
      <c r="AE595" s="335">
        <v>45217</v>
      </c>
      <c r="AF595" s="324">
        <v>22</v>
      </c>
      <c r="AG595" s="327">
        <v>44725</v>
      </c>
      <c r="AH595" s="327">
        <v>39857</v>
      </c>
      <c r="AI595" s="327">
        <v>45181</v>
      </c>
      <c r="AJ595" s="327" t="s">
        <v>892</v>
      </c>
      <c r="AK595" s="317"/>
    </row>
    <row r="596" spans="1:37" x14ac:dyDescent="0.3">
      <c r="A596" s="316">
        <v>109944</v>
      </c>
      <c r="B596" s="317" t="s">
        <v>1708</v>
      </c>
      <c r="C596" s="318" t="s">
        <v>264</v>
      </c>
      <c r="D596" s="319">
        <v>290</v>
      </c>
      <c r="E596" s="317"/>
      <c r="F596" s="317"/>
      <c r="G596" s="317" t="s">
        <v>892</v>
      </c>
      <c r="H596" s="320">
        <v>110</v>
      </c>
      <c r="I596" s="321">
        <v>103003</v>
      </c>
      <c r="J596" s="322">
        <v>290</v>
      </c>
      <c r="K596" s="320">
        <v>440</v>
      </c>
      <c r="L596" s="323">
        <v>2.9997272975184077</v>
      </c>
      <c r="M596" s="324">
        <v>330.04</v>
      </c>
      <c r="N596" s="322">
        <v>95711.6</v>
      </c>
      <c r="O596" s="325" t="s">
        <v>891</v>
      </c>
      <c r="P596" s="324">
        <v>0</v>
      </c>
      <c r="Q596" s="326">
        <v>0</v>
      </c>
      <c r="R596" s="327" t="s">
        <v>892</v>
      </c>
      <c r="S596" s="317" t="s">
        <v>1156</v>
      </c>
      <c r="T596" s="328">
        <v>1</v>
      </c>
      <c r="U596" s="329">
        <v>74</v>
      </c>
      <c r="V596" s="330">
        <v>8</v>
      </c>
      <c r="W596" s="331" t="s">
        <v>892</v>
      </c>
      <c r="X596" s="332" t="s">
        <v>892</v>
      </c>
      <c r="Y596" s="333">
        <v>0</v>
      </c>
      <c r="Z596" s="333" t="s">
        <v>892</v>
      </c>
      <c r="AA596" s="332" t="s">
        <v>892</v>
      </c>
      <c r="AB596" s="333">
        <v>0</v>
      </c>
      <c r="AC596" s="333"/>
      <c r="AD596" s="334" t="s">
        <v>892</v>
      </c>
      <c r="AE596" s="335" t="s">
        <v>892</v>
      </c>
      <c r="AF596" s="324">
        <v>146</v>
      </c>
      <c r="AG596" s="327">
        <v>44546</v>
      </c>
      <c r="AH596" s="327">
        <v>39875</v>
      </c>
      <c r="AI596" s="327">
        <v>44511</v>
      </c>
      <c r="AJ596" s="327" t="s">
        <v>892</v>
      </c>
      <c r="AK596" s="317"/>
    </row>
    <row r="597" spans="1:37" x14ac:dyDescent="0.3">
      <c r="A597" s="316">
        <v>109986</v>
      </c>
      <c r="B597" s="317" t="s">
        <v>1709</v>
      </c>
      <c r="C597" s="318" t="s">
        <v>264</v>
      </c>
      <c r="D597" s="319">
        <v>14.5</v>
      </c>
      <c r="E597" s="317"/>
      <c r="F597" s="317"/>
      <c r="G597" s="317" t="s">
        <v>892</v>
      </c>
      <c r="H597" s="320">
        <v>98</v>
      </c>
      <c r="I597" s="321">
        <v>103003</v>
      </c>
      <c r="J597" s="322">
        <v>14.5</v>
      </c>
      <c r="K597" s="320"/>
      <c r="L597" s="323">
        <v>0</v>
      </c>
      <c r="M597" s="324">
        <v>0</v>
      </c>
      <c r="N597" s="322">
        <v>0</v>
      </c>
      <c r="O597" s="325" t="s">
        <v>891</v>
      </c>
      <c r="P597" s="324">
        <v>0</v>
      </c>
      <c r="Q597" s="326">
        <v>0</v>
      </c>
      <c r="R597" s="327" t="s">
        <v>892</v>
      </c>
      <c r="S597" s="317" t="s">
        <v>1317</v>
      </c>
      <c r="T597" s="328">
        <v>1</v>
      </c>
      <c r="U597" s="329">
        <v>83</v>
      </c>
      <c r="V597" s="330">
        <v>4</v>
      </c>
      <c r="W597" s="331" t="s">
        <v>892</v>
      </c>
      <c r="X597" s="332" t="s">
        <v>892</v>
      </c>
      <c r="Y597" s="333">
        <v>0</v>
      </c>
      <c r="Z597" s="333" t="s">
        <v>892</v>
      </c>
      <c r="AA597" s="332" t="s">
        <v>892</v>
      </c>
      <c r="AB597" s="333">
        <v>0</v>
      </c>
      <c r="AC597" s="333"/>
      <c r="AD597" s="334" t="s">
        <v>892</v>
      </c>
      <c r="AE597" s="335" t="s">
        <v>892</v>
      </c>
      <c r="AF597" s="324">
        <v>0</v>
      </c>
      <c r="AG597" s="327">
        <v>43614</v>
      </c>
      <c r="AH597" s="327">
        <v>39877</v>
      </c>
      <c r="AI597" s="327">
        <v>43588</v>
      </c>
      <c r="AJ597" s="327" t="s">
        <v>892</v>
      </c>
      <c r="AK597" s="317"/>
    </row>
    <row r="598" spans="1:37" x14ac:dyDescent="0.3">
      <c r="A598" s="316">
        <v>110578</v>
      </c>
      <c r="B598" s="317" t="s">
        <v>1710</v>
      </c>
      <c r="C598" s="318" t="s">
        <v>1711</v>
      </c>
      <c r="D598" s="319">
        <v>5.09</v>
      </c>
      <c r="E598" s="317"/>
      <c r="F598" s="317"/>
      <c r="G598" s="317" t="s">
        <v>892</v>
      </c>
      <c r="H598" s="320">
        <v>140</v>
      </c>
      <c r="I598" s="321">
        <v>103003</v>
      </c>
      <c r="J598" s="322">
        <v>5.09</v>
      </c>
      <c r="K598" s="320">
        <v>135</v>
      </c>
      <c r="L598" s="323">
        <v>4.6932618169627895</v>
      </c>
      <c r="M598" s="324">
        <v>217.96</v>
      </c>
      <c r="N598" s="322">
        <v>1109.4164000000001</v>
      </c>
      <c r="O598" s="325" t="s">
        <v>891</v>
      </c>
      <c r="P598" s="324">
        <v>0</v>
      </c>
      <c r="Q598" s="326">
        <v>0</v>
      </c>
      <c r="R598" s="327" t="s">
        <v>892</v>
      </c>
      <c r="S598" s="317" t="s">
        <v>1575</v>
      </c>
      <c r="T598" s="328">
        <v>1</v>
      </c>
      <c r="U598" s="329">
        <v>72</v>
      </c>
      <c r="V598" s="330">
        <v>9</v>
      </c>
      <c r="W598" s="331" t="s">
        <v>892</v>
      </c>
      <c r="X598" s="332" t="s">
        <v>892</v>
      </c>
      <c r="Y598" s="333">
        <v>0</v>
      </c>
      <c r="Z598" s="333" t="s">
        <v>892</v>
      </c>
      <c r="AA598" s="332" t="s">
        <v>892</v>
      </c>
      <c r="AB598" s="333">
        <v>0</v>
      </c>
      <c r="AC598" s="333"/>
      <c r="AD598" s="334" t="s">
        <v>892</v>
      </c>
      <c r="AE598" s="335" t="s">
        <v>892</v>
      </c>
      <c r="AF598" s="324">
        <v>120</v>
      </c>
      <c r="AG598" s="327">
        <v>45180</v>
      </c>
      <c r="AH598" s="327">
        <v>39916</v>
      </c>
      <c r="AI598" s="327">
        <v>45145</v>
      </c>
      <c r="AJ598" s="327" t="s">
        <v>892</v>
      </c>
      <c r="AK598" s="317"/>
    </row>
    <row r="599" spans="1:37" x14ac:dyDescent="0.3">
      <c r="A599" s="316">
        <v>110702</v>
      </c>
      <c r="B599" s="317" t="s">
        <v>1712</v>
      </c>
      <c r="C599" s="318" t="s">
        <v>264</v>
      </c>
      <c r="D599" s="319">
        <v>16.79</v>
      </c>
      <c r="E599" s="317"/>
      <c r="F599" s="317"/>
      <c r="G599" s="317" t="s">
        <v>892</v>
      </c>
      <c r="H599" s="320">
        <v>136</v>
      </c>
      <c r="I599" s="321">
        <v>103003</v>
      </c>
      <c r="J599" s="322">
        <v>16.79</v>
      </c>
      <c r="K599" s="320">
        <v>17</v>
      </c>
      <c r="L599" s="323">
        <v>95.774647887323937</v>
      </c>
      <c r="M599" s="324">
        <v>0</v>
      </c>
      <c r="N599" s="322">
        <v>0</v>
      </c>
      <c r="O599" s="325" t="s">
        <v>891</v>
      </c>
      <c r="P599" s="324">
        <v>0</v>
      </c>
      <c r="Q599" s="326">
        <v>0</v>
      </c>
      <c r="R599" s="327" t="s">
        <v>892</v>
      </c>
      <c r="S599" s="317" t="s">
        <v>1032</v>
      </c>
      <c r="T599" s="328">
        <v>1</v>
      </c>
      <c r="U599" s="329">
        <v>55</v>
      </c>
      <c r="V599" s="330">
        <v>32</v>
      </c>
      <c r="W599" s="331">
        <v>2956</v>
      </c>
      <c r="X599" s="332">
        <v>2023</v>
      </c>
      <c r="Y599" s="333">
        <v>50</v>
      </c>
      <c r="Z599" s="333" t="s">
        <v>892</v>
      </c>
      <c r="AA599" s="332" t="s">
        <v>892</v>
      </c>
      <c r="AB599" s="333">
        <v>0</v>
      </c>
      <c r="AC599" s="333"/>
      <c r="AD599" s="334" t="s">
        <v>892</v>
      </c>
      <c r="AE599" s="335" t="s">
        <v>892</v>
      </c>
      <c r="AF599" s="324">
        <v>6</v>
      </c>
      <c r="AG599" s="327">
        <v>42216</v>
      </c>
      <c r="AH599" s="327">
        <v>39927</v>
      </c>
      <c r="AI599" s="327">
        <v>42205</v>
      </c>
      <c r="AJ599" s="327" t="s">
        <v>892</v>
      </c>
      <c r="AK599" s="317"/>
    </row>
    <row r="600" spans="1:37" x14ac:dyDescent="0.3">
      <c r="A600" s="316">
        <v>110771</v>
      </c>
      <c r="B600" s="317" t="s">
        <v>1713</v>
      </c>
      <c r="C600" s="318" t="s">
        <v>264</v>
      </c>
      <c r="D600" s="319">
        <v>19.3</v>
      </c>
      <c r="E600" s="317"/>
      <c r="F600" s="317"/>
      <c r="G600" s="317" t="s">
        <v>892</v>
      </c>
      <c r="H600" s="320">
        <v>30</v>
      </c>
      <c r="I600" s="321">
        <v>103003</v>
      </c>
      <c r="J600" s="322">
        <v>19.3</v>
      </c>
      <c r="K600" s="320">
        <v>93</v>
      </c>
      <c r="L600" s="323">
        <v>3.75</v>
      </c>
      <c r="M600" s="324">
        <v>36</v>
      </c>
      <c r="N600" s="322">
        <v>694.8</v>
      </c>
      <c r="O600" s="325" t="s">
        <v>891</v>
      </c>
      <c r="P600" s="324">
        <v>0</v>
      </c>
      <c r="Q600" s="326">
        <v>0</v>
      </c>
      <c r="R600" s="327" t="s">
        <v>892</v>
      </c>
      <c r="S600" s="317" t="s">
        <v>1543</v>
      </c>
      <c r="T600" s="328">
        <v>1</v>
      </c>
      <c r="U600" s="329">
        <v>55</v>
      </c>
      <c r="V600" s="330">
        <v>26</v>
      </c>
      <c r="W600" s="331">
        <v>2560</v>
      </c>
      <c r="X600" s="332">
        <v>2023</v>
      </c>
      <c r="Y600" s="333">
        <v>30</v>
      </c>
      <c r="Z600" s="333" t="s">
        <v>892</v>
      </c>
      <c r="AA600" s="332" t="s">
        <v>892</v>
      </c>
      <c r="AB600" s="333">
        <v>0</v>
      </c>
      <c r="AC600" s="333"/>
      <c r="AD600" s="334" t="s">
        <v>892</v>
      </c>
      <c r="AE600" s="335" t="s">
        <v>892</v>
      </c>
      <c r="AF600" s="324">
        <v>32</v>
      </c>
      <c r="AG600" s="327">
        <v>44336</v>
      </c>
      <c r="AH600" s="327">
        <v>39933</v>
      </c>
      <c r="AI600" s="327">
        <v>44333</v>
      </c>
      <c r="AJ600" s="327" t="s">
        <v>892</v>
      </c>
      <c r="AK600" s="317"/>
    </row>
    <row r="601" spans="1:37" x14ac:dyDescent="0.3">
      <c r="A601" s="316">
        <v>110888</v>
      </c>
      <c r="B601" s="317" t="s">
        <v>1714</v>
      </c>
      <c r="C601" s="318" t="s">
        <v>264</v>
      </c>
      <c r="D601" s="319">
        <v>280</v>
      </c>
      <c r="E601" s="317"/>
      <c r="F601" s="317"/>
      <c r="G601" s="317" t="s">
        <v>892</v>
      </c>
      <c r="H601" s="320">
        <v>0</v>
      </c>
      <c r="I601" s="321">
        <v>103003</v>
      </c>
      <c r="J601" s="322">
        <v>280</v>
      </c>
      <c r="K601" s="320">
        <v>3</v>
      </c>
      <c r="L601" s="323">
        <v>0</v>
      </c>
      <c r="M601" s="324">
        <v>1</v>
      </c>
      <c r="N601" s="322">
        <v>280</v>
      </c>
      <c r="O601" s="325" t="s">
        <v>891</v>
      </c>
      <c r="P601" s="324">
        <v>0</v>
      </c>
      <c r="Q601" s="326">
        <v>0</v>
      </c>
      <c r="R601" s="327" t="s">
        <v>892</v>
      </c>
      <c r="S601" s="317" t="s">
        <v>1543</v>
      </c>
      <c r="T601" s="328">
        <v>1</v>
      </c>
      <c r="U601" s="329">
        <v>55</v>
      </c>
      <c r="V601" s="330">
        <v>26</v>
      </c>
      <c r="W601" s="331">
        <v>2560</v>
      </c>
      <c r="X601" s="332">
        <v>2023</v>
      </c>
      <c r="Y601" s="333">
        <v>2</v>
      </c>
      <c r="Z601" s="333" t="s">
        <v>892</v>
      </c>
      <c r="AA601" s="332" t="s">
        <v>892</v>
      </c>
      <c r="AB601" s="333">
        <v>0</v>
      </c>
      <c r="AC601" s="333"/>
      <c r="AD601" s="334" t="s">
        <v>892</v>
      </c>
      <c r="AE601" s="335" t="s">
        <v>892</v>
      </c>
      <c r="AF601" s="324">
        <v>2</v>
      </c>
      <c r="AG601" s="327">
        <v>44874</v>
      </c>
      <c r="AH601" s="327">
        <v>39944</v>
      </c>
      <c r="AI601" s="327">
        <v>44845</v>
      </c>
      <c r="AJ601" s="327" t="s">
        <v>892</v>
      </c>
      <c r="AK601" s="317"/>
    </row>
    <row r="602" spans="1:37" x14ac:dyDescent="0.3">
      <c r="A602" s="316">
        <v>110889</v>
      </c>
      <c r="B602" s="317" t="s">
        <v>1715</v>
      </c>
      <c r="C602" s="318" t="s">
        <v>273</v>
      </c>
      <c r="D602" s="319">
        <v>27.99</v>
      </c>
      <c r="E602" s="317"/>
      <c r="F602" s="317"/>
      <c r="G602" s="317" t="s">
        <v>892</v>
      </c>
      <c r="H602" s="320">
        <v>80</v>
      </c>
      <c r="I602" s="321">
        <v>103003</v>
      </c>
      <c r="J602" s="322">
        <v>27.99</v>
      </c>
      <c r="K602" s="320">
        <v>220</v>
      </c>
      <c r="L602" s="323">
        <v>4.3644298963447898</v>
      </c>
      <c r="M602" s="324">
        <v>0</v>
      </c>
      <c r="N602" s="322">
        <v>0</v>
      </c>
      <c r="O602" s="325" t="s">
        <v>891</v>
      </c>
      <c r="P602" s="324">
        <v>0</v>
      </c>
      <c r="Q602" s="326">
        <v>0</v>
      </c>
      <c r="R602" s="327" t="s">
        <v>892</v>
      </c>
      <c r="S602" s="317" t="s">
        <v>1716</v>
      </c>
      <c r="T602" s="328">
        <v>1</v>
      </c>
      <c r="U602" s="329">
        <v>55</v>
      </c>
      <c r="V602" s="330">
        <v>19</v>
      </c>
      <c r="W602" s="331">
        <v>1929</v>
      </c>
      <c r="X602" s="332">
        <v>2023</v>
      </c>
      <c r="Y602" s="333">
        <v>200</v>
      </c>
      <c r="Z602" s="333" t="s">
        <v>892</v>
      </c>
      <c r="AA602" s="332" t="s">
        <v>892</v>
      </c>
      <c r="AB602" s="333">
        <v>0</v>
      </c>
      <c r="AC602" s="333"/>
      <c r="AD602" s="334" t="s">
        <v>892</v>
      </c>
      <c r="AE602" s="335" t="s">
        <v>892</v>
      </c>
      <c r="AF602" s="324">
        <v>74</v>
      </c>
      <c r="AG602" s="327">
        <v>40288</v>
      </c>
      <c r="AH602" s="327">
        <v>39944</v>
      </c>
      <c r="AI602" s="327">
        <v>40252</v>
      </c>
      <c r="AJ602" s="327" t="s">
        <v>892</v>
      </c>
      <c r="AK602" s="317"/>
    </row>
    <row r="603" spans="1:37" x14ac:dyDescent="0.3">
      <c r="A603" s="316">
        <v>110889</v>
      </c>
      <c r="B603" s="317" t="s">
        <v>1715</v>
      </c>
      <c r="C603" s="318" t="s">
        <v>273</v>
      </c>
      <c r="D603" s="319">
        <v>27.99</v>
      </c>
      <c r="E603" s="317"/>
      <c r="F603" s="317"/>
      <c r="G603" s="317" t="s">
        <v>892</v>
      </c>
      <c r="H603" s="320">
        <v>80</v>
      </c>
      <c r="I603" s="321">
        <v>103003</v>
      </c>
      <c r="J603" s="322">
        <v>27.99</v>
      </c>
      <c r="K603" s="320">
        <v>220</v>
      </c>
      <c r="L603" s="323">
        <v>4.3644298963447898</v>
      </c>
      <c r="M603" s="324">
        <v>39.96</v>
      </c>
      <c r="N603" s="322">
        <v>1118.4803999999999</v>
      </c>
      <c r="O603" s="325" t="s">
        <v>891</v>
      </c>
      <c r="P603" s="324">
        <v>0</v>
      </c>
      <c r="Q603" s="326">
        <v>0</v>
      </c>
      <c r="R603" s="327" t="s">
        <v>892</v>
      </c>
      <c r="S603" s="317" t="s">
        <v>1716</v>
      </c>
      <c r="T603" s="328">
        <v>1</v>
      </c>
      <c r="U603" s="329">
        <v>55</v>
      </c>
      <c r="V603" s="330">
        <v>19</v>
      </c>
      <c r="W603" s="331">
        <v>2956</v>
      </c>
      <c r="X603" s="332">
        <v>2023</v>
      </c>
      <c r="Y603" s="333">
        <v>100</v>
      </c>
      <c r="Z603" s="333" t="s">
        <v>892</v>
      </c>
      <c r="AA603" s="332" t="s">
        <v>892</v>
      </c>
      <c r="AB603" s="333">
        <v>0</v>
      </c>
      <c r="AC603" s="333"/>
      <c r="AD603" s="334" t="s">
        <v>892</v>
      </c>
      <c r="AE603" s="335" t="s">
        <v>892</v>
      </c>
      <c r="AF603" s="324">
        <v>74</v>
      </c>
      <c r="AG603" s="327">
        <v>40288</v>
      </c>
      <c r="AH603" s="327">
        <v>39944</v>
      </c>
      <c r="AI603" s="327">
        <v>40252</v>
      </c>
      <c r="AJ603" s="327" t="s">
        <v>892</v>
      </c>
      <c r="AK603" s="317"/>
    </row>
    <row r="604" spans="1:37" x14ac:dyDescent="0.3">
      <c r="A604" s="316">
        <v>110892</v>
      </c>
      <c r="B604" s="317" t="s">
        <v>1717</v>
      </c>
      <c r="C604" s="318" t="s">
        <v>264</v>
      </c>
      <c r="D604" s="319">
        <v>9.9</v>
      </c>
      <c r="E604" s="317"/>
      <c r="F604" s="317"/>
      <c r="G604" s="317" t="s">
        <v>892</v>
      </c>
      <c r="H604" s="320">
        <v>154</v>
      </c>
      <c r="I604" s="321">
        <v>103003</v>
      </c>
      <c r="J604" s="322">
        <v>9.9</v>
      </c>
      <c r="K604" s="320">
        <v>35</v>
      </c>
      <c r="L604" s="323">
        <v>52.739726027397261</v>
      </c>
      <c r="M604" s="324">
        <v>0</v>
      </c>
      <c r="N604" s="322">
        <v>0</v>
      </c>
      <c r="O604" s="325" t="s">
        <v>891</v>
      </c>
      <c r="P604" s="324">
        <v>0</v>
      </c>
      <c r="Q604" s="326">
        <v>0</v>
      </c>
      <c r="R604" s="327" t="s">
        <v>892</v>
      </c>
      <c r="S604" s="317" t="s">
        <v>1144</v>
      </c>
      <c r="T604" s="328">
        <v>1</v>
      </c>
      <c r="U604" s="329">
        <v>55</v>
      </c>
      <c r="V604" s="330">
        <v>35</v>
      </c>
      <c r="W604" s="331" t="s">
        <v>892</v>
      </c>
      <c r="X604" s="332" t="s">
        <v>892</v>
      </c>
      <c r="Y604" s="333">
        <v>0</v>
      </c>
      <c r="Z604" s="333" t="s">
        <v>892</v>
      </c>
      <c r="AA604" s="332" t="s">
        <v>892</v>
      </c>
      <c r="AB604" s="333">
        <v>0</v>
      </c>
      <c r="AC604" s="333"/>
      <c r="AD604" s="334" t="s">
        <v>892</v>
      </c>
      <c r="AE604" s="335" t="s">
        <v>892</v>
      </c>
      <c r="AF604" s="324">
        <v>12</v>
      </c>
      <c r="AG604" s="327">
        <v>41577</v>
      </c>
      <c r="AH604" s="327">
        <v>39944</v>
      </c>
      <c r="AI604" s="327">
        <v>43859</v>
      </c>
      <c r="AJ604" s="327" t="s">
        <v>892</v>
      </c>
      <c r="AK604" s="317"/>
    </row>
    <row r="605" spans="1:37" x14ac:dyDescent="0.3">
      <c r="A605" s="316">
        <v>110893</v>
      </c>
      <c r="B605" s="317" t="s">
        <v>1718</v>
      </c>
      <c r="C605" s="318" t="s">
        <v>264</v>
      </c>
      <c r="D605" s="319">
        <v>8</v>
      </c>
      <c r="E605" s="317"/>
      <c r="F605" s="317"/>
      <c r="G605" s="317" t="s">
        <v>892</v>
      </c>
      <c r="H605" s="320">
        <v>119</v>
      </c>
      <c r="I605" s="321">
        <v>103003</v>
      </c>
      <c r="J605" s="322">
        <v>8</v>
      </c>
      <c r="K605" s="320">
        <v>35</v>
      </c>
      <c r="L605" s="323">
        <v>40.753424657534246</v>
      </c>
      <c r="M605" s="324">
        <v>0</v>
      </c>
      <c r="N605" s="322">
        <v>0</v>
      </c>
      <c r="O605" s="325" t="s">
        <v>891</v>
      </c>
      <c r="P605" s="324">
        <v>0</v>
      </c>
      <c r="Q605" s="326">
        <v>0</v>
      </c>
      <c r="R605" s="327" t="s">
        <v>892</v>
      </c>
      <c r="S605" s="317" t="s">
        <v>1144</v>
      </c>
      <c r="T605" s="328">
        <v>1</v>
      </c>
      <c r="U605" s="329">
        <v>55</v>
      </c>
      <c r="V605" s="330">
        <v>35</v>
      </c>
      <c r="W605" s="331">
        <v>2956</v>
      </c>
      <c r="X605" s="332">
        <v>2023</v>
      </c>
      <c r="Y605" s="333">
        <v>40</v>
      </c>
      <c r="Z605" s="333" t="s">
        <v>892</v>
      </c>
      <c r="AA605" s="332" t="s">
        <v>892</v>
      </c>
      <c r="AB605" s="333">
        <v>0</v>
      </c>
      <c r="AC605" s="333"/>
      <c r="AD605" s="334" t="s">
        <v>892</v>
      </c>
      <c r="AE605" s="335" t="s">
        <v>892</v>
      </c>
      <c r="AF605" s="324">
        <v>12</v>
      </c>
      <c r="AG605" s="327">
        <v>44348</v>
      </c>
      <c r="AH605" s="327">
        <v>39944</v>
      </c>
      <c r="AI605" s="327">
        <v>44333</v>
      </c>
      <c r="AJ605" s="327" t="s">
        <v>892</v>
      </c>
      <c r="AK605" s="317"/>
    </row>
    <row r="606" spans="1:37" x14ac:dyDescent="0.3">
      <c r="A606" s="316">
        <v>110895</v>
      </c>
      <c r="B606" s="317" t="s">
        <v>1719</v>
      </c>
      <c r="C606" s="318" t="s">
        <v>264</v>
      </c>
      <c r="D606" s="319">
        <v>4.45</v>
      </c>
      <c r="E606" s="317"/>
      <c r="F606" s="317"/>
      <c r="G606" s="317" t="s">
        <v>892</v>
      </c>
      <c r="H606" s="320">
        <v>193</v>
      </c>
      <c r="I606" s="321">
        <v>103003</v>
      </c>
      <c r="J606" s="322">
        <v>4.45</v>
      </c>
      <c r="K606" s="320">
        <v>182</v>
      </c>
      <c r="L606" s="323">
        <v>11.577684463107378</v>
      </c>
      <c r="M606" s="324">
        <v>7.04</v>
      </c>
      <c r="N606" s="322">
        <v>31.327999999999999</v>
      </c>
      <c r="O606" s="325" t="s">
        <v>891</v>
      </c>
      <c r="P606" s="324">
        <v>0</v>
      </c>
      <c r="Q606" s="326">
        <v>0</v>
      </c>
      <c r="R606" s="327" t="s">
        <v>892</v>
      </c>
      <c r="S606" s="317" t="s">
        <v>1029</v>
      </c>
      <c r="T606" s="328">
        <v>1</v>
      </c>
      <c r="U606" s="329">
        <v>55</v>
      </c>
      <c r="V606" s="330">
        <v>7</v>
      </c>
      <c r="W606" s="331" t="s">
        <v>892</v>
      </c>
      <c r="X606" s="332" t="s">
        <v>892</v>
      </c>
      <c r="Y606" s="333">
        <v>0</v>
      </c>
      <c r="Z606" s="333" t="s">
        <v>892</v>
      </c>
      <c r="AA606" s="332" t="s">
        <v>892</v>
      </c>
      <c r="AB606" s="333">
        <v>0</v>
      </c>
      <c r="AC606" s="333"/>
      <c r="AD606" s="334" t="s">
        <v>892</v>
      </c>
      <c r="AE606" s="335" t="s">
        <v>892</v>
      </c>
      <c r="AF606" s="324">
        <v>66</v>
      </c>
      <c r="AG606" s="327">
        <v>44638</v>
      </c>
      <c r="AH606" s="327">
        <v>39944</v>
      </c>
      <c r="AI606" s="327">
        <v>44616</v>
      </c>
      <c r="AJ606" s="327" t="s">
        <v>892</v>
      </c>
      <c r="AK606" s="317"/>
    </row>
    <row r="607" spans="1:37" x14ac:dyDescent="0.3">
      <c r="A607" s="316">
        <v>110896</v>
      </c>
      <c r="B607" s="317" t="s">
        <v>1720</v>
      </c>
      <c r="C607" s="318" t="s">
        <v>264</v>
      </c>
      <c r="D607" s="319">
        <v>6.4</v>
      </c>
      <c r="E607" s="317"/>
      <c r="F607" s="317"/>
      <c r="G607" s="317" t="s">
        <v>892</v>
      </c>
      <c r="H607" s="320">
        <v>22</v>
      </c>
      <c r="I607" s="321">
        <v>103003</v>
      </c>
      <c r="J607" s="322">
        <v>6.4</v>
      </c>
      <c r="K607" s="320">
        <v>32</v>
      </c>
      <c r="L607" s="323">
        <v>8</v>
      </c>
      <c r="M607" s="324">
        <v>11</v>
      </c>
      <c r="N607" s="322">
        <v>70.400000000000006</v>
      </c>
      <c r="O607" s="325" t="s">
        <v>891</v>
      </c>
      <c r="P607" s="324">
        <v>0</v>
      </c>
      <c r="Q607" s="326">
        <v>0</v>
      </c>
      <c r="R607" s="327" t="s">
        <v>892</v>
      </c>
      <c r="S607" s="317" t="s">
        <v>1029</v>
      </c>
      <c r="T607" s="328">
        <v>1</v>
      </c>
      <c r="U607" s="329">
        <v>55</v>
      </c>
      <c r="V607" s="330">
        <v>7</v>
      </c>
      <c r="W607" s="331" t="s">
        <v>892</v>
      </c>
      <c r="X607" s="332" t="s">
        <v>892</v>
      </c>
      <c r="Y607" s="333">
        <v>0</v>
      </c>
      <c r="Z607" s="333" t="s">
        <v>892</v>
      </c>
      <c r="AA607" s="332" t="s">
        <v>892</v>
      </c>
      <c r="AB607" s="333">
        <v>0</v>
      </c>
      <c r="AC607" s="333"/>
      <c r="AD607" s="334" t="s">
        <v>892</v>
      </c>
      <c r="AE607" s="335" t="s">
        <v>892</v>
      </c>
      <c r="AF607" s="324">
        <v>12</v>
      </c>
      <c r="AG607" s="327">
        <v>43812</v>
      </c>
      <c r="AH607" s="327">
        <v>39944</v>
      </c>
      <c r="AI607" s="327">
        <v>43783</v>
      </c>
      <c r="AJ607" s="327" t="s">
        <v>892</v>
      </c>
      <c r="AK607" s="317"/>
    </row>
    <row r="608" spans="1:37" x14ac:dyDescent="0.3">
      <c r="A608" s="316">
        <v>111336</v>
      </c>
      <c r="B608" s="317" t="s">
        <v>1721</v>
      </c>
      <c r="C608" s="318" t="s">
        <v>346</v>
      </c>
      <c r="D608" s="319">
        <v>270</v>
      </c>
      <c r="E608" s="317"/>
      <c r="F608" s="317"/>
      <c r="G608" s="317" t="s">
        <v>892</v>
      </c>
      <c r="H608" s="320">
        <v>622</v>
      </c>
      <c r="I608" s="321">
        <v>103003</v>
      </c>
      <c r="J608" s="322">
        <v>270</v>
      </c>
      <c r="K608" s="320">
        <v>446</v>
      </c>
      <c r="L608" s="323">
        <v>15.981500513874614</v>
      </c>
      <c r="M608" s="324">
        <v>0</v>
      </c>
      <c r="N608" s="322">
        <v>0</v>
      </c>
      <c r="O608" s="325" t="s">
        <v>891</v>
      </c>
      <c r="P608" s="324">
        <v>0</v>
      </c>
      <c r="Q608" s="326">
        <v>0</v>
      </c>
      <c r="R608" s="327" t="s">
        <v>892</v>
      </c>
      <c r="S608" s="317" t="s">
        <v>1412</v>
      </c>
      <c r="T608" s="328">
        <v>1</v>
      </c>
      <c r="U608" s="329">
        <v>69</v>
      </c>
      <c r="V608" s="330">
        <v>17</v>
      </c>
      <c r="W608" s="331" t="s">
        <v>892</v>
      </c>
      <c r="X608" s="332" t="s">
        <v>892</v>
      </c>
      <c r="Y608" s="333">
        <v>0</v>
      </c>
      <c r="Z608" s="333" t="s">
        <v>892</v>
      </c>
      <c r="AA608" s="332" t="s">
        <v>892</v>
      </c>
      <c r="AB608" s="333">
        <v>0</v>
      </c>
      <c r="AC608" s="333"/>
      <c r="AD608" s="334" t="s">
        <v>892</v>
      </c>
      <c r="AE608" s="335" t="s">
        <v>892</v>
      </c>
      <c r="AF608" s="324">
        <v>156</v>
      </c>
      <c r="AG608" s="327">
        <v>45163</v>
      </c>
      <c r="AH608" s="327">
        <v>39981</v>
      </c>
      <c r="AI608" s="327">
        <v>45156</v>
      </c>
      <c r="AJ608" s="327" t="s">
        <v>892</v>
      </c>
      <c r="AK608" s="317"/>
    </row>
    <row r="609" spans="1:37" x14ac:dyDescent="0.3">
      <c r="A609" s="316">
        <v>111524</v>
      </c>
      <c r="B609" s="317" t="s">
        <v>1722</v>
      </c>
      <c r="C609" s="318" t="s">
        <v>264</v>
      </c>
      <c r="D609" s="319">
        <v>40</v>
      </c>
      <c r="E609" s="317"/>
      <c r="F609" s="317"/>
      <c r="G609" s="317" t="s">
        <v>892</v>
      </c>
      <c r="H609" s="320">
        <v>89</v>
      </c>
      <c r="I609" s="321">
        <v>103003</v>
      </c>
      <c r="J609" s="322">
        <v>40</v>
      </c>
      <c r="K609" s="320">
        <v>330</v>
      </c>
      <c r="L609" s="323">
        <v>2.6176470588235299</v>
      </c>
      <c r="M609" s="324">
        <v>319</v>
      </c>
      <c r="N609" s="322">
        <v>12760</v>
      </c>
      <c r="O609" s="325" t="s">
        <v>891</v>
      </c>
      <c r="P609" s="324">
        <v>0</v>
      </c>
      <c r="Q609" s="326">
        <v>0</v>
      </c>
      <c r="R609" s="327" t="s">
        <v>892</v>
      </c>
      <c r="S609" s="317" t="s">
        <v>1057</v>
      </c>
      <c r="T609" s="328">
        <v>1</v>
      </c>
      <c r="U609" s="329">
        <v>61</v>
      </c>
      <c r="V609" s="330">
        <v>14</v>
      </c>
      <c r="W609" s="331" t="s">
        <v>892</v>
      </c>
      <c r="X609" s="332" t="s">
        <v>892</v>
      </c>
      <c r="Y609" s="333">
        <v>0</v>
      </c>
      <c r="Z609" s="333" t="s">
        <v>892</v>
      </c>
      <c r="AA609" s="332" t="s">
        <v>892</v>
      </c>
      <c r="AB609" s="333">
        <v>0</v>
      </c>
      <c r="AC609" s="333"/>
      <c r="AD609" s="334" t="s">
        <v>892</v>
      </c>
      <c r="AE609" s="335" t="s">
        <v>892</v>
      </c>
      <c r="AF609" s="324">
        <v>136</v>
      </c>
      <c r="AG609" s="327">
        <v>45166</v>
      </c>
      <c r="AH609" s="327">
        <v>39988</v>
      </c>
      <c r="AI609" s="327">
        <v>45145</v>
      </c>
      <c r="AJ609" s="327" t="s">
        <v>892</v>
      </c>
      <c r="AK609" s="317"/>
    </row>
    <row r="610" spans="1:37" x14ac:dyDescent="0.3">
      <c r="A610" s="316">
        <v>111806</v>
      </c>
      <c r="B610" s="317" t="s">
        <v>1723</v>
      </c>
      <c r="C610" s="318" t="s">
        <v>264</v>
      </c>
      <c r="D610" s="319">
        <v>2.1</v>
      </c>
      <c r="E610" s="317"/>
      <c r="F610" s="317"/>
      <c r="G610" s="317" t="s">
        <v>892</v>
      </c>
      <c r="H610" s="320">
        <v>0</v>
      </c>
      <c r="I610" s="321">
        <v>103003</v>
      </c>
      <c r="J610" s="322">
        <v>2.1</v>
      </c>
      <c r="K610" s="320">
        <v>1215</v>
      </c>
      <c r="L610" s="323">
        <v>0</v>
      </c>
      <c r="M610" s="324">
        <v>0</v>
      </c>
      <c r="N610" s="322">
        <v>0</v>
      </c>
      <c r="O610" s="325" t="s">
        <v>891</v>
      </c>
      <c r="P610" s="324">
        <v>0</v>
      </c>
      <c r="Q610" s="326">
        <v>0</v>
      </c>
      <c r="R610" s="327" t="s">
        <v>892</v>
      </c>
      <c r="S610" s="317" t="s">
        <v>1032</v>
      </c>
      <c r="T610" s="328">
        <v>1</v>
      </c>
      <c r="U610" s="329">
        <v>55</v>
      </c>
      <c r="V610" s="330">
        <v>32</v>
      </c>
      <c r="W610" s="331">
        <v>10087</v>
      </c>
      <c r="X610" s="332">
        <v>2023</v>
      </c>
      <c r="Y610" s="333">
        <v>2000</v>
      </c>
      <c r="Z610" s="333" t="s">
        <v>892</v>
      </c>
      <c r="AA610" s="332" t="s">
        <v>892</v>
      </c>
      <c r="AB610" s="333">
        <v>0</v>
      </c>
      <c r="AC610" s="333"/>
      <c r="AD610" s="334" t="s">
        <v>892</v>
      </c>
      <c r="AE610" s="335" t="s">
        <v>892</v>
      </c>
      <c r="AF610" s="324">
        <v>406</v>
      </c>
      <c r="AG610" s="327">
        <v>44631</v>
      </c>
      <c r="AH610" s="327">
        <v>40011</v>
      </c>
      <c r="AI610" s="327">
        <v>44616</v>
      </c>
      <c r="AJ610" s="327" t="s">
        <v>892</v>
      </c>
      <c r="AK610" s="317"/>
    </row>
    <row r="611" spans="1:37" x14ac:dyDescent="0.3">
      <c r="A611" s="316">
        <v>111841</v>
      </c>
      <c r="B611" s="317" t="s">
        <v>1724</v>
      </c>
      <c r="C611" s="318" t="s">
        <v>31</v>
      </c>
      <c r="D611" s="319">
        <v>379.88</v>
      </c>
      <c r="E611" s="317"/>
      <c r="F611" s="317"/>
      <c r="G611" s="317" t="s">
        <v>892</v>
      </c>
      <c r="H611" s="320">
        <v>21</v>
      </c>
      <c r="I611" s="321">
        <v>103003</v>
      </c>
      <c r="J611" s="322">
        <v>379.88</v>
      </c>
      <c r="K611" s="320">
        <v>6</v>
      </c>
      <c r="L611" s="323">
        <v>42</v>
      </c>
      <c r="M611" s="324">
        <v>0</v>
      </c>
      <c r="N611" s="322">
        <v>0</v>
      </c>
      <c r="O611" s="325" t="s">
        <v>891</v>
      </c>
      <c r="P611" s="324">
        <v>0</v>
      </c>
      <c r="Q611" s="326">
        <v>0</v>
      </c>
      <c r="R611" s="327" t="s">
        <v>892</v>
      </c>
      <c r="S611" s="317" t="s">
        <v>1700</v>
      </c>
      <c r="T611" s="328">
        <v>1</v>
      </c>
      <c r="U611" s="329">
        <v>55</v>
      </c>
      <c r="V611" s="330">
        <v>30</v>
      </c>
      <c r="W611" s="331" t="s">
        <v>892</v>
      </c>
      <c r="X611" s="332" t="s">
        <v>892</v>
      </c>
      <c r="Y611" s="333">
        <v>0</v>
      </c>
      <c r="Z611" s="333" t="s">
        <v>892</v>
      </c>
      <c r="AA611" s="332" t="s">
        <v>892</v>
      </c>
      <c r="AB611" s="333">
        <v>0</v>
      </c>
      <c r="AC611" s="333"/>
      <c r="AD611" s="334" t="s">
        <v>892</v>
      </c>
      <c r="AE611" s="335" t="s">
        <v>892</v>
      </c>
      <c r="AF611" s="324">
        <v>2</v>
      </c>
      <c r="AG611" s="327">
        <v>44043</v>
      </c>
      <c r="AH611" s="327">
        <v>40015</v>
      </c>
      <c r="AI611" s="327">
        <v>44028</v>
      </c>
      <c r="AJ611" s="327" t="s">
        <v>892</v>
      </c>
      <c r="AK611" s="317"/>
    </row>
    <row r="612" spans="1:37" x14ac:dyDescent="0.3">
      <c r="A612" s="316">
        <v>112109</v>
      </c>
      <c r="B612" s="317" t="s">
        <v>1725</v>
      </c>
      <c r="C612" s="318" t="s">
        <v>336</v>
      </c>
      <c r="D612" s="319">
        <v>5.5</v>
      </c>
      <c r="E612" s="317"/>
      <c r="F612" s="317"/>
      <c r="G612" s="317" t="s">
        <v>892</v>
      </c>
      <c r="H612" s="320">
        <v>12614</v>
      </c>
      <c r="I612" s="321">
        <v>103003</v>
      </c>
      <c r="J612" s="322">
        <v>5.5</v>
      </c>
      <c r="K612" s="320">
        <v>13138</v>
      </c>
      <c r="L612" s="323">
        <v>6.6096561553536439</v>
      </c>
      <c r="M612" s="324">
        <v>10287.040000000001</v>
      </c>
      <c r="N612" s="322">
        <v>56578.720000000001</v>
      </c>
      <c r="O612" s="325" t="s">
        <v>891</v>
      </c>
      <c r="P612" s="324">
        <v>0</v>
      </c>
      <c r="Q612" s="326">
        <v>0</v>
      </c>
      <c r="R612" s="327" t="s">
        <v>892</v>
      </c>
      <c r="S612" s="317" t="s">
        <v>1485</v>
      </c>
      <c r="T612" s="328">
        <v>1</v>
      </c>
      <c r="U612" s="329">
        <v>72</v>
      </c>
      <c r="V612" s="330">
        <v>8</v>
      </c>
      <c r="W612" s="331" t="s">
        <v>892</v>
      </c>
      <c r="X612" s="332" t="s">
        <v>892</v>
      </c>
      <c r="Y612" s="333">
        <v>0</v>
      </c>
      <c r="Z612" s="333" t="s">
        <v>892</v>
      </c>
      <c r="AA612" s="332" t="s">
        <v>892</v>
      </c>
      <c r="AB612" s="333">
        <v>0</v>
      </c>
      <c r="AC612" s="333"/>
      <c r="AD612" s="334" t="s">
        <v>892</v>
      </c>
      <c r="AE612" s="335" t="s">
        <v>892</v>
      </c>
      <c r="AF612" s="324">
        <v>7634</v>
      </c>
      <c r="AG612" s="327">
        <v>44886</v>
      </c>
      <c r="AH612" s="327">
        <v>40043</v>
      </c>
      <c r="AI612" s="327">
        <v>44854</v>
      </c>
      <c r="AJ612" s="327" t="s">
        <v>892</v>
      </c>
      <c r="AK612" s="317"/>
    </row>
    <row r="613" spans="1:37" x14ac:dyDescent="0.3">
      <c r="A613" s="316">
        <v>112154</v>
      </c>
      <c r="B613" s="317" t="s">
        <v>1726</v>
      </c>
      <c r="C613" s="318" t="s">
        <v>31</v>
      </c>
      <c r="D613" s="319">
        <v>6.05</v>
      </c>
      <c r="E613" s="317"/>
      <c r="F613" s="317"/>
      <c r="G613" s="317" t="s">
        <v>892</v>
      </c>
      <c r="H613" s="320">
        <v>0</v>
      </c>
      <c r="I613" s="321">
        <v>103003</v>
      </c>
      <c r="J613" s="322">
        <v>6.05</v>
      </c>
      <c r="K613" s="320">
        <v>359</v>
      </c>
      <c r="L613" s="323">
        <v>0</v>
      </c>
      <c r="M613" s="324">
        <v>0</v>
      </c>
      <c r="N613" s="322">
        <v>0</v>
      </c>
      <c r="O613" s="325" t="s">
        <v>891</v>
      </c>
      <c r="P613" s="324">
        <v>0</v>
      </c>
      <c r="Q613" s="326">
        <v>0</v>
      </c>
      <c r="R613" s="327" t="s">
        <v>892</v>
      </c>
      <c r="S613" s="317" t="s">
        <v>1727</v>
      </c>
      <c r="T613" s="328">
        <v>1</v>
      </c>
      <c r="U613" s="329">
        <v>55</v>
      </c>
      <c r="V613" s="330">
        <v>37</v>
      </c>
      <c r="W613" s="331">
        <v>10083</v>
      </c>
      <c r="X613" s="332">
        <v>2023</v>
      </c>
      <c r="Y613" s="333">
        <v>600</v>
      </c>
      <c r="Z613" s="333" t="s">
        <v>892</v>
      </c>
      <c r="AA613" s="332" t="s">
        <v>892</v>
      </c>
      <c r="AB613" s="333">
        <v>0</v>
      </c>
      <c r="AC613" s="333"/>
      <c r="AD613" s="334" t="s">
        <v>892</v>
      </c>
      <c r="AE613" s="335" t="s">
        <v>892</v>
      </c>
      <c r="AF613" s="324">
        <v>140</v>
      </c>
      <c r="AG613" s="327">
        <v>44544</v>
      </c>
      <c r="AH613" s="327">
        <v>40045</v>
      </c>
      <c r="AI613" s="327">
        <v>45195</v>
      </c>
      <c r="AJ613" s="327" t="s">
        <v>892</v>
      </c>
      <c r="AK613" s="317"/>
    </row>
    <row r="614" spans="1:37" x14ac:dyDescent="0.3">
      <c r="A614" s="316">
        <v>112155</v>
      </c>
      <c r="B614" s="317" t="s">
        <v>1728</v>
      </c>
      <c r="C614" s="318" t="s">
        <v>31</v>
      </c>
      <c r="D614" s="319">
        <v>6.09</v>
      </c>
      <c r="E614" s="317"/>
      <c r="F614" s="317"/>
      <c r="G614" s="317" t="s">
        <v>892</v>
      </c>
      <c r="H614" s="320">
        <v>0</v>
      </c>
      <c r="I614" s="321">
        <v>103003</v>
      </c>
      <c r="J614" s="322">
        <v>6.09</v>
      </c>
      <c r="K614" s="320">
        <v>252</v>
      </c>
      <c r="L614" s="323">
        <v>0</v>
      </c>
      <c r="M614" s="324">
        <v>161.96</v>
      </c>
      <c r="N614" s="322">
        <v>986.33640000000003</v>
      </c>
      <c r="O614" s="325" t="s">
        <v>891</v>
      </c>
      <c r="P614" s="324">
        <v>0</v>
      </c>
      <c r="Q614" s="326">
        <v>0</v>
      </c>
      <c r="R614" s="327" t="s">
        <v>892</v>
      </c>
      <c r="S614" s="317" t="s">
        <v>1727</v>
      </c>
      <c r="T614" s="328">
        <v>1</v>
      </c>
      <c r="U614" s="329">
        <v>55</v>
      </c>
      <c r="V614" s="330">
        <v>37</v>
      </c>
      <c r="W614" s="331">
        <v>9003</v>
      </c>
      <c r="X614" s="332">
        <v>2023</v>
      </c>
      <c r="Y614" s="333">
        <v>100</v>
      </c>
      <c r="Z614" s="333" t="s">
        <v>892</v>
      </c>
      <c r="AA614" s="332" t="s">
        <v>892</v>
      </c>
      <c r="AB614" s="333">
        <v>0</v>
      </c>
      <c r="AC614" s="333"/>
      <c r="AD614" s="334" t="s">
        <v>892</v>
      </c>
      <c r="AE614" s="335" t="s">
        <v>892</v>
      </c>
      <c r="AF614" s="324">
        <v>88</v>
      </c>
      <c r="AG614" s="327">
        <v>44951</v>
      </c>
      <c r="AH614" s="327">
        <v>40045</v>
      </c>
      <c r="AI614" s="327">
        <v>45195</v>
      </c>
      <c r="AJ614" s="327" t="s">
        <v>892</v>
      </c>
      <c r="AK614" s="317"/>
    </row>
    <row r="615" spans="1:37" x14ac:dyDescent="0.3">
      <c r="A615" s="316">
        <v>112156</v>
      </c>
      <c r="B615" s="317" t="s">
        <v>1729</v>
      </c>
      <c r="C615" s="318" t="s">
        <v>31</v>
      </c>
      <c r="D615" s="319">
        <v>3.8</v>
      </c>
      <c r="E615" s="317"/>
      <c r="F615" s="317"/>
      <c r="G615" s="317" t="s">
        <v>892</v>
      </c>
      <c r="H615" s="320">
        <v>112</v>
      </c>
      <c r="I615" s="321">
        <v>103003</v>
      </c>
      <c r="J615" s="322">
        <v>3.8</v>
      </c>
      <c r="K615" s="320">
        <v>440</v>
      </c>
      <c r="L615" s="323">
        <v>2.5943942552698638</v>
      </c>
      <c r="M615" s="324">
        <v>206.04</v>
      </c>
      <c r="N615" s="322">
        <v>782.952</v>
      </c>
      <c r="O615" s="325" t="s">
        <v>891</v>
      </c>
      <c r="P615" s="324">
        <v>0</v>
      </c>
      <c r="Q615" s="326">
        <v>0</v>
      </c>
      <c r="R615" s="327" t="s">
        <v>892</v>
      </c>
      <c r="S615" s="317" t="s">
        <v>1727</v>
      </c>
      <c r="T615" s="328">
        <v>1</v>
      </c>
      <c r="U615" s="329">
        <v>55</v>
      </c>
      <c r="V615" s="330">
        <v>37</v>
      </c>
      <c r="W615" s="331">
        <v>2649</v>
      </c>
      <c r="X615" s="332">
        <v>2023</v>
      </c>
      <c r="Y615" s="333">
        <v>200</v>
      </c>
      <c r="Z615" s="333" t="s">
        <v>892</v>
      </c>
      <c r="AA615" s="332" t="s">
        <v>892</v>
      </c>
      <c r="AB615" s="333">
        <v>0</v>
      </c>
      <c r="AC615" s="333"/>
      <c r="AD615" s="334" t="s">
        <v>892</v>
      </c>
      <c r="AE615" s="335" t="s">
        <v>892</v>
      </c>
      <c r="AF615" s="324">
        <v>172</v>
      </c>
      <c r="AG615" s="327">
        <v>44855</v>
      </c>
      <c r="AH615" s="327">
        <v>40045</v>
      </c>
      <c r="AI615" s="327">
        <v>44845</v>
      </c>
      <c r="AJ615" s="327" t="s">
        <v>892</v>
      </c>
      <c r="AK615" s="317"/>
    </row>
    <row r="616" spans="1:37" x14ac:dyDescent="0.3">
      <c r="A616" s="316">
        <v>112157</v>
      </c>
      <c r="B616" s="317" t="s">
        <v>1730</v>
      </c>
      <c r="C616" s="318" t="s">
        <v>31</v>
      </c>
      <c r="D616" s="319">
        <v>5.69</v>
      </c>
      <c r="E616" s="317"/>
      <c r="F616" s="317"/>
      <c r="G616" s="317" t="s">
        <v>892</v>
      </c>
      <c r="H616" s="320">
        <v>53</v>
      </c>
      <c r="I616" s="321">
        <v>103003</v>
      </c>
      <c r="J616" s="322">
        <v>5.69</v>
      </c>
      <c r="K616" s="320">
        <v>64</v>
      </c>
      <c r="L616" s="323">
        <v>9.9437148217636029</v>
      </c>
      <c r="M616" s="324">
        <v>10.96</v>
      </c>
      <c r="N616" s="322">
        <v>62.362400000000001</v>
      </c>
      <c r="O616" s="325" t="s">
        <v>891</v>
      </c>
      <c r="P616" s="324">
        <v>0</v>
      </c>
      <c r="Q616" s="326">
        <v>0</v>
      </c>
      <c r="R616" s="327" t="s">
        <v>892</v>
      </c>
      <c r="S616" s="317" t="s">
        <v>1727</v>
      </c>
      <c r="T616" s="328">
        <v>1</v>
      </c>
      <c r="U616" s="329">
        <v>55</v>
      </c>
      <c r="V616" s="330">
        <v>37</v>
      </c>
      <c r="W616" s="331" t="s">
        <v>892</v>
      </c>
      <c r="X616" s="332" t="s">
        <v>892</v>
      </c>
      <c r="Y616" s="333">
        <v>0</v>
      </c>
      <c r="Z616" s="333" t="s">
        <v>892</v>
      </c>
      <c r="AA616" s="332" t="s">
        <v>892</v>
      </c>
      <c r="AB616" s="333">
        <v>0</v>
      </c>
      <c r="AC616" s="333"/>
      <c r="AD616" s="334" t="s">
        <v>892</v>
      </c>
      <c r="AE616" s="335" t="s">
        <v>892</v>
      </c>
      <c r="AF616" s="324">
        <v>22</v>
      </c>
      <c r="AG616" s="327">
        <v>44224</v>
      </c>
      <c r="AH616" s="327">
        <v>40045</v>
      </c>
      <c r="AI616" s="327">
        <v>44725</v>
      </c>
      <c r="AJ616" s="327" t="s">
        <v>892</v>
      </c>
      <c r="AK616" s="317"/>
    </row>
    <row r="617" spans="1:37" x14ac:dyDescent="0.3">
      <c r="A617" s="316">
        <v>112158</v>
      </c>
      <c r="B617" s="317" t="s">
        <v>1731</v>
      </c>
      <c r="C617" s="318" t="s">
        <v>31</v>
      </c>
      <c r="D617" s="319">
        <v>9.49</v>
      </c>
      <c r="E617" s="317"/>
      <c r="F617" s="317"/>
      <c r="G617" s="317" t="s">
        <v>892</v>
      </c>
      <c r="H617" s="320">
        <v>198</v>
      </c>
      <c r="I617" s="321">
        <v>103003</v>
      </c>
      <c r="J617" s="322">
        <v>9.49</v>
      </c>
      <c r="K617" s="320">
        <v>154</v>
      </c>
      <c r="L617" s="323">
        <v>12.244897959183673</v>
      </c>
      <c r="M617" s="324">
        <v>0</v>
      </c>
      <c r="N617" s="322">
        <v>0</v>
      </c>
      <c r="O617" s="325" t="s">
        <v>891</v>
      </c>
      <c r="P617" s="324">
        <v>0</v>
      </c>
      <c r="Q617" s="326">
        <v>0</v>
      </c>
      <c r="R617" s="327" t="s">
        <v>892</v>
      </c>
      <c r="S617" s="317" t="s">
        <v>1029</v>
      </c>
      <c r="T617" s="328">
        <v>1</v>
      </c>
      <c r="U617" s="329">
        <v>55</v>
      </c>
      <c r="V617" s="330">
        <v>7</v>
      </c>
      <c r="W617" s="331" t="s">
        <v>892</v>
      </c>
      <c r="X617" s="332" t="s">
        <v>892</v>
      </c>
      <c r="Y617" s="333">
        <v>0</v>
      </c>
      <c r="Z617" s="333" t="s">
        <v>892</v>
      </c>
      <c r="AA617" s="332" t="s">
        <v>892</v>
      </c>
      <c r="AB617" s="333">
        <v>0</v>
      </c>
      <c r="AC617" s="333"/>
      <c r="AD617" s="334" t="s">
        <v>892</v>
      </c>
      <c r="AE617" s="335" t="s">
        <v>892</v>
      </c>
      <c r="AF617" s="324">
        <v>64</v>
      </c>
      <c r="AG617" s="327">
        <v>44544</v>
      </c>
      <c r="AH617" s="327">
        <v>40045</v>
      </c>
      <c r="AI617" s="327">
        <v>44516</v>
      </c>
      <c r="AJ617" s="327" t="s">
        <v>892</v>
      </c>
      <c r="AK617" s="317"/>
    </row>
    <row r="618" spans="1:37" x14ac:dyDescent="0.3">
      <c r="A618" s="316">
        <v>112159</v>
      </c>
      <c r="B618" s="317" t="s">
        <v>1732</v>
      </c>
      <c r="C618" s="318" t="s">
        <v>31</v>
      </c>
      <c r="D618" s="319">
        <v>17.48</v>
      </c>
      <c r="E618" s="317"/>
      <c r="F618" s="317"/>
      <c r="G618" s="317" t="s">
        <v>892</v>
      </c>
      <c r="H618" s="320">
        <v>306</v>
      </c>
      <c r="I618" s="321">
        <v>103003</v>
      </c>
      <c r="J618" s="322">
        <v>17.48</v>
      </c>
      <c r="K618" s="320">
        <v>52</v>
      </c>
      <c r="L618" s="323">
        <v>70.669745958429559</v>
      </c>
      <c r="M618" s="324">
        <v>0</v>
      </c>
      <c r="N618" s="322">
        <v>0</v>
      </c>
      <c r="O618" s="325" t="s">
        <v>891</v>
      </c>
      <c r="P618" s="324">
        <v>0</v>
      </c>
      <c r="Q618" s="326">
        <v>0</v>
      </c>
      <c r="R618" s="327" t="s">
        <v>892</v>
      </c>
      <c r="S618" s="317" t="s">
        <v>1029</v>
      </c>
      <c r="T618" s="328">
        <v>1</v>
      </c>
      <c r="U618" s="329">
        <v>55</v>
      </c>
      <c r="V618" s="330">
        <v>7</v>
      </c>
      <c r="W618" s="331" t="s">
        <v>892</v>
      </c>
      <c r="X618" s="332" t="s">
        <v>892</v>
      </c>
      <c r="Y618" s="333">
        <v>0</v>
      </c>
      <c r="Z618" s="333" t="s">
        <v>892</v>
      </c>
      <c r="AA618" s="332" t="s">
        <v>892</v>
      </c>
      <c r="AB618" s="333">
        <v>0</v>
      </c>
      <c r="AC618" s="333"/>
      <c r="AD618" s="334" t="s">
        <v>892</v>
      </c>
      <c r="AE618" s="335" t="s">
        <v>892</v>
      </c>
      <c r="AF618" s="324">
        <v>18</v>
      </c>
      <c r="AG618" s="327">
        <v>44544</v>
      </c>
      <c r="AH618" s="327">
        <v>40045</v>
      </c>
      <c r="AI618" s="327">
        <v>44516</v>
      </c>
      <c r="AJ618" s="327" t="s">
        <v>892</v>
      </c>
      <c r="AK618" s="317"/>
    </row>
    <row r="619" spans="1:37" x14ac:dyDescent="0.3">
      <c r="A619" s="316">
        <v>112162</v>
      </c>
      <c r="B619" s="317" t="s">
        <v>1733</v>
      </c>
      <c r="C619" s="318" t="s">
        <v>31</v>
      </c>
      <c r="D619" s="319">
        <v>4.4000000000000004</v>
      </c>
      <c r="E619" s="317"/>
      <c r="F619" s="317"/>
      <c r="G619" s="317" t="s">
        <v>892</v>
      </c>
      <c r="H619" s="320">
        <v>163</v>
      </c>
      <c r="I619" s="321">
        <v>103003</v>
      </c>
      <c r="J619" s="322">
        <v>4.4000000000000004</v>
      </c>
      <c r="K619" s="320">
        <v>122</v>
      </c>
      <c r="L619" s="323">
        <v>16.027531956735498</v>
      </c>
      <c r="M619" s="324">
        <v>0</v>
      </c>
      <c r="N619" s="322">
        <v>0</v>
      </c>
      <c r="O619" s="325" t="s">
        <v>891</v>
      </c>
      <c r="P619" s="324">
        <v>0</v>
      </c>
      <c r="Q619" s="326">
        <v>0</v>
      </c>
      <c r="R619" s="327" t="s">
        <v>892</v>
      </c>
      <c r="S619" s="317" t="s">
        <v>1029</v>
      </c>
      <c r="T619" s="328">
        <v>1</v>
      </c>
      <c r="U619" s="329">
        <v>55</v>
      </c>
      <c r="V619" s="330">
        <v>7</v>
      </c>
      <c r="W619" s="331">
        <v>2442</v>
      </c>
      <c r="X619" s="332">
        <v>2023</v>
      </c>
      <c r="Y619" s="333">
        <v>100</v>
      </c>
      <c r="Z619" s="333" t="s">
        <v>892</v>
      </c>
      <c r="AA619" s="332" t="s">
        <v>892</v>
      </c>
      <c r="AB619" s="333">
        <v>0</v>
      </c>
      <c r="AC619" s="333"/>
      <c r="AD619" s="334" t="s">
        <v>892</v>
      </c>
      <c r="AE619" s="335" t="s">
        <v>892</v>
      </c>
      <c r="AF619" s="324">
        <v>40</v>
      </c>
      <c r="AG619" s="327">
        <v>44638</v>
      </c>
      <c r="AH619" s="327">
        <v>40045</v>
      </c>
      <c r="AI619" s="327">
        <v>44616</v>
      </c>
      <c r="AJ619" s="327" t="s">
        <v>892</v>
      </c>
      <c r="AK619" s="317"/>
    </row>
    <row r="620" spans="1:37" x14ac:dyDescent="0.3">
      <c r="A620" s="316">
        <v>112163</v>
      </c>
      <c r="B620" s="317" t="s">
        <v>1734</v>
      </c>
      <c r="C620" s="318" t="s">
        <v>31</v>
      </c>
      <c r="D620" s="319">
        <v>7.0540000000000003</v>
      </c>
      <c r="E620" s="317"/>
      <c r="F620" s="317"/>
      <c r="G620" s="317" t="s">
        <v>892</v>
      </c>
      <c r="H620" s="320">
        <v>108</v>
      </c>
      <c r="I620" s="321">
        <v>103003</v>
      </c>
      <c r="J620" s="322">
        <v>7.0540000000000003</v>
      </c>
      <c r="K620" s="320">
        <v>565</v>
      </c>
      <c r="L620" s="323">
        <v>1.7396907216494846</v>
      </c>
      <c r="M620" s="324">
        <v>0</v>
      </c>
      <c r="N620" s="322">
        <v>0</v>
      </c>
      <c r="O620" s="325" t="s">
        <v>891</v>
      </c>
      <c r="P620" s="324">
        <v>0</v>
      </c>
      <c r="Q620" s="326">
        <v>0</v>
      </c>
      <c r="R620" s="327" t="s">
        <v>892</v>
      </c>
      <c r="S620" s="317" t="s">
        <v>1029</v>
      </c>
      <c r="T620" s="328">
        <v>1</v>
      </c>
      <c r="U620" s="329">
        <v>55</v>
      </c>
      <c r="V620" s="330">
        <v>7</v>
      </c>
      <c r="W620" s="331">
        <v>10087</v>
      </c>
      <c r="X620" s="332">
        <v>2023</v>
      </c>
      <c r="Y620" s="333">
        <v>1000</v>
      </c>
      <c r="Z620" s="333" t="s">
        <v>892</v>
      </c>
      <c r="AA620" s="332" t="s">
        <v>892</v>
      </c>
      <c r="AB620" s="333">
        <v>0</v>
      </c>
      <c r="AC620" s="333"/>
      <c r="AD620" s="334" t="s">
        <v>892</v>
      </c>
      <c r="AE620" s="335" t="s">
        <v>892</v>
      </c>
      <c r="AF620" s="324">
        <v>248</v>
      </c>
      <c r="AG620" s="327">
        <v>44638</v>
      </c>
      <c r="AH620" s="327">
        <v>40045</v>
      </c>
      <c r="AI620" s="327">
        <v>45191</v>
      </c>
      <c r="AJ620" s="327" t="s">
        <v>892</v>
      </c>
      <c r="AK620" s="317"/>
    </row>
    <row r="621" spans="1:37" x14ac:dyDescent="0.3">
      <c r="A621" s="316">
        <v>112494</v>
      </c>
      <c r="B621" s="317" t="s">
        <v>1735</v>
      </c>
      <c r="C621" s="318" t="s">
        <v>31</v>
      </c>
      <c r="D621" s="319">
        <v>4.8</v>
      </c>
      <c r="E621" s="317"/>
      <c r="F621" s="317"/>
      <c r="G621" s="317" t="s">
        <v>892</v>
      </c>
      <c r="H621" s="320">
        <v>376</v>
      </c>
      <c r="I621" s="321">
        <v>103003</v>
      </c>
      <c r="J621" s="322">
        <v>4.8</v>
      </c>
      <c r="K621" s="320">
        <v>57</v>
      </c>
      <c r="L621" s="323">
        <v>79.15789473684211</v>
      </c>
      <c r="M621" s="324">
        <v>0</v>
      </c>
      <c r="N621" s="322">
        <v>0</v>
      </c>
      <c r="O621" s="325" t="s">
        <v>891</v>
      </c>
      <c r="P621" s="324">
        <v>0</v>
      </c>
      <c r="Q621" s="326">
        <v>0</v>
      </c>
      <c r="R621" s="327" t="s">
        <v>892</v>
      </c>
      <c r="S621" s="317" t="s">
        <v>1144</v>
      </c>
      <c r="T621" s="328">
        <v>1</v>
      </c>
      <c r="U621" s="329">
        <v>55</v>
      </c>
      <c r="V621" s="330">
        <v>35</v>
      </c>
      <c r="W621" s="331" t="s">
        <v>892</v>
      </c>
      <c r="X621" s="332" t="s">
        <v>892</v>
      </c>
      <c r="Y621" s="333">
        <v>0</v>
      </c>
      <c r="Z621" s="333" t="s">
        <v>892</v>
      </c>
      <c r="AA621" s="332" t="s">
        <v>892</v>
      </c>
      <c r="AB621" s="333">
        <v>0</v>
      </c>
      <c r="AC621" s="333"/>
      <c r="AD621" s="334" t="s">
        <v>892</v>
      </c>
      <c r="AE621" s="335" t="s">
        <v>892</v>
      </c>
      <c r="AF621" s="324">
        <v>20</v>
      </c>
      <c r="AG621" s="327">
        <v>44536</v>
      </c>
      <c r="AH621" s="327">
        <v>40064</v>
      </c>
      <c r="AI621" s="327">
        <v>44516</v>
      </c>
      <c r="AJ621" s="327" t="s">
        <v>892</v>
      </c>
      <c r="AK621" s="317"/>
    </row>
    <row r="622" spans="1:37" x14ac:dyDescent="0.3">
      <c r="A622" s="316">
        <v>113238</v>
      </c>
      <c r="B622" s="317" t="s">
        <v>1736</v>
      </c>
      <c r="C622" s="318" t="s">
        <v>1647</v>
      </c>
      <c r="D622" s="319">
        <v>1166.6600000000001</v>
      </c>
      <c r="E622" s="317"/>
      <c r="F622" s="317"/>
      <c r="G622" s="317" t="s">
        <v>892</v>
      </c>
      <c r="H622" s="320">
        <v>48</v>
      </c>
      <c r="I622" s="321">
        <v>103003</v>
      </c>
      <c r="J622" s="322">
        <v>1166.6600000000001</v>
      </c>
      <c r="K622" s="320">
        <v>14</v>
      </c>
      <c r="L622" s="323">
        <v>36.090225563909776</v>
      </c>
      <c r="M622" s="324">
        <v>0</v>
      </c>
      <c r="N622" s="322">
        <v>0</v>
      </c>
      <c r="O622" s="325" t="s">
        <v>891</v>
      </c>
      <c r="P622" s="324">
        <v>0</v>
      </c>
      <c r="Q622" s="326">
        <v>0</v>
      </c>
      <c r="R622" s="327" t="s">
        <v>892</v>
      </c>
      <c r="S622" s="317" t="s">
        <v>1117</v>
      </c>
      <c r="T622" s="328">
        <v>1</v>
      </c>
      <c r="U622" s="329">
        <v>55</v>
      </c>
      <c r="V622" s="330">
        <v>27</v>
      </c>
      <c r="W622" s="331" t="s">
        <v>892</v>
      </c>
      <c r="X622" s="332" t="s">
        <v>892</v>
      </c>
      <c r="Y622" s="333">
        <v>0</v>
      </c>
      <c r="Z622" s="333" t="s">
        <v>892</v>
      </c>
      <c r="AA622" s="332" t="s">
        <v>892</v>
      </c>
      <c r="AB622" s="333">
        <v>0</v>
      </c>
      <c r="AC622" s="333"/>
      <c r="AD622" s="334" t="s">
        <v>892</v>
      </c>
      <c r="AE622" s="335" t="s">
        <v>892</v>
      </c>
      <c r="AF622" s="324">
        <v>6</v>
      </c>
      <c r="AG622" s="327">
        <v>44536</v>
      </c>
      <c r="AH622" s="327">
        <v>40113</v>
      </c>
      <c r="AI622" s="327">
        <v>44516</v>
      </c>
      <c r="AJ622" s="327" t="s">
        <v>892</v>
      </c>
      <c r="AK622" s="317"/>
    </row>
    <row r="623" spans="1:37" x14ac:dyDescent="0.3">
      <c r="A623" s="316">
        <v>113242</v>
      </c>
      <c r="B623" s="317" t="s">
        <v>1737</v>
      </c>
      <c r="C623" s="318" t="s">
        <v>31</v>
      </c>
      <c r="D623" s="319">
        <v>6.25</v>
      </c>
      <c r="E623" s="317"/>
      <c r="F623" s="317"/>
      <c r="G623" s="317" t="s">
        <v>892</v>
      </c>
      <c r="H623" s="320">
        <v>100</v>
      </c>
      <c r="I623" s="321">
        <v>103003</v>
      </c>
      <c r="J623" s="322">
        <v>6.25</v>
      </c>
      <c r="K623" s="320">
        <v>59</v>
      </c>
      <c r="L623" s="323">
        <v>20.325203252032519</v>
      </c>
      <c r="M623" s="324">
        <v>0</v>
      </c>
      <c r="N623" s="322">
        <v>0</v>
      </c>
      <c r="O623" s="325" t="s">
        <v>891</v>
      </c>
      <c r="P623" s="324">
        <v>0</v>
      </c>
      <c r="Q623" s="326">
        <v>0</v>
      </c>
      <c r="R623" s="327" t="s">
        <v>892</v>
      </c>
      <c r="S623" s="317" t="s">
        <v>1144</v>
      </c>
      <c r="T623" s="328">
        <v>1</v>
      </c>
      <c r="U623" s="329">
        <v>55</v>
      </c>
      <c r="V623" s="330">
        <v>35</v>
      </c>
      <c r="W623" s="331">
        <v>2956</v>
      </c>
      <c r="X623" s="332">
        <v>2023</v>
      </c>
      <c r="Y623" s="333">
        <v>50</v>
      </c>
      <c r="Z623" s="333" t="s">
        <v>892</v>
      </c>
      <c r="AA623" s="332" t="s">
        <v>892</v>
      </c>
      <c r="AB623" s="333">
        <v>0</v>
      </c>
      <c r="AC623" s="333"/>
      <c r="AD623" s="334" t="s">
        <v>892</v>
      </c>
      <c r="AE623" s="335" t="s">
        <v>892</v>
      </c>
      <c r="AF623" s="324">
        <v>20</v>
      </c>
      <c r="AG623" s="327">
        <v>44530</v>
      </c>
      <c r="AH623" s="327">
        <v>40113</v>
      </c>
      <c r="AI623" s="327">
        <v>44393</v>
      </c>
      <c r="AJ623" s="327" t="s">
        <v>892</v>
      </c>
      <c r="AK623" s="317"/>
    </row>
    <row r="624" spans="1:37" x14ac:dyDescent="0.3">
      <c r="A624" s="316">
        <v>113581</v>
      </c>
      <c r="B624" s="317" t="s">
        <v>1738</v>
      </c>
      <c r="C624" s="318" t="s">
        <v>264</v>
      </c>
      <c r="D624" s="319">
        <v>4.9800000000000004</v>
      </c>
      <c r="E624" s="317"/>
      <c r="F624" s="317"/>
      <c r="G624" s="317" t="s">
        <v>892</v>
      </c>
      <c r="H624" s="320">
        <v>729</v>
      </c>
      <c r="I624" s="321">
        <v>103003</v>
      </c>
      <c r="J624" s="322">
        <v>4.9800000000000004</v>
      </c>
      <c r="K624" s="320">
        <v>316</v>
      </c>
      <c r="L624" s="323">
        <v>21.813285457809695</v>
      </c>
      <c r="M624" s="324">
        <v>0</v>
      </c>
      <c r="N624" s="322">
        <v>0</v>
      </c>
      <c r="O624" s="325" t="s">
        <v>891</v>
      </c>
      <c r="P624" s="324">
        <v>0</v>
      </c>
      <c r="Q624" s="326">
        <v>0</v>
      </c>
      <c r="R624" s="327" t="s">
        <v>892</v>
      </c>
      <c r="S624" s="317" t="s">
        <v>1053</v>
      </c>
      <c r="T624" s="328">
        <v>1</v>
      </c>
      <c r="U624" s="329">
        <v>61</v>
      </c>
      <c r="V624" s="330">
        <v>15</v>
      </c>
      <c r="W624" s="331" t="s">
        <v>892</v>
      </c>
      <c r="X624" s="332" t="s">
        <v>892</v>
      </c>
      <c r="Y624" s="333">
        <v>0</v>
      </c>
      <c r="Z624" s="333" t="s">
        <v>892</v>
      </c>
      <c r="AA624" s="332" t="s">
        <v>892</v>
      </c>
      <c r="AB624" s="333">
        <v>0</v>
      </c>
      <c r="AC624" s="333"/>
      <c r="AD624" s="334" t="s">
        <v>892</v>
      </c>
      <c r="AE624" s="335" t="s">
        <v>892</v>
      </c>
      <c r="AF624" s="324">
        <v>134</v>
      </c>
      <c r="AG624" s="327">
        <v>45184</v>
      </c>
      <c r="AH624" s="327">
        <v>40143</v>
      </c>
      <c r="AI624" s="327">
        <v>45145</v>
      </c>
      <c r="AJ624" s="327" t="s">
        <v>892</v>
      </c>
      <c r="AK624" s="317"/>
    </row>
    <row r="625" spans="1:37" x14ac:dyDescent="0.3">
      <c r="A625" s="316">
        <v>113634</v>
      </c>
      <c r="B625" s="317" t="s">
        <v>1739</v>
      </c>
      <c r="C625" s="318" t="s">
        <v>31</v>
      </c>
      <c r="D625" s="319">
        <v>15.25</v>
      </c>
      <c r="E625" s="317"/>
      <c r="F625" s="317"/>
      <c r="G625" s="317" t="s">
        <v>892</v>
      </c>
      <c r="H625" s="320">
        <v>63</v>
      </c>
      <c r="I625" s="321">
        <v>103003</v>
      </c>
      <c r="J625" s="322">
        <v>15.25</v>
      </c>
      <c r="K625" s="320">
        <v>4</v>
      </c>
      <c r="L625" s="323">
        <v>190.90909090909091</v>
      </c>
      <c r="M625" s="324">
        <v>0</v>
      </c>
      <c r="N625" s="322">
        <v>0</v>
      </c>
      <c r="O625" s="325" t="s">
        <v>891</v>
      </c>
      <c r="P625" s="324">
        <v>0</v>
      </c>
      <c r="Q625" s="326">
        <v>0</v>
      </c>
      <c r="R625" s="327" t="s">
        <v>892</v>
      </c>
      <c r="S625" s="317" t="s">
        <v>1027</v>
      </c>
      <c r="T625" s="328">
        <v>1</v>
      </c>
      <c r="U625" s="329">
        <v>55</v>
      </c>
      <c r="V625" s="330">
        <v>31</v>
      </c>
      <c r="W625" s="331" t="s">
        <v>892</v>
      </c>
      <c r="X625" s="332" t="s">
        <v>892</v>
      </c>
      <c r="Y625" s="333">
        <v>0</v>
      </c>
      <c r="Z625" s="333" t="s">
        <v>892</v>
      </c>
      <c r="AA625" s="332" t="s">
        <v>892</v>
      </c>
      <c r="AB625" s="333">
        <v>0</v>
      </c>
      <c r="AC625" s="333"/>
      <c r="AD625" s="334" t="s">
        <v>892</v>
      </c>
      <c r="AE625" s="335" t="s">
        <v>892</v>
      </c>
      <c r="AF625" s="324">
        <v>2</v>
      </c>
      <c r="AG625" s="327">
        <v>43916</v>
      </c>
      <c r="AH625" s="327">
        <v>40150</v>
      </c>
      <c r="AI625" s="327">
        <v>43865</v>
      </c>
      <c r="AJ625" s="327" t="s">
        <v>892</v>
      </c>
      <c r="AK625" s="317"/>
    </row>
    <row r="626" spans="1:37" x14ac:dyDescent="0.3">
      <c r="A626" s="316">
        <v>113846</v>
      </c>
      <c r="B626" s="317" t="s">
        <v>1740</v>
      </c>
      <c r="C626" s="318" t="s">
        <v>612</v>
      </c>
      <c r="D626" s="319">
        <v>2.93</v>
      </c>
      <c r="E626" s="317"/>
      <c r="F626" s="317"/>
      <c r="G626" s="317" t="s">
        <v>892</v>
      </c>
      <c r="H626" s="320">
        <v>2255</v>
      </c>
      <c r="I626" s="321">
        <v>103003</v>
      </c>
      <c r="J626" s="322">
        <v>2.93</v>
      </c>
      <c r="K626" s="320">
        <v>997</v>
      </c>
      <c r="L626" s="323">
        <v>23.8422499471347</v>
      </c>
      <c r="M626" s="324">
        <v>0</v>
      </c>
      <c r="N626" s="322">
        <v>0</v>
      </c>
      <c r="O626" s="325" t="s">
        <v>891</v>
      </c>
      <c r="P626" s="324">
        <v>0</v>
      </c>
      <c r="Q626" s="326">
        <v>0</v>
      </c>
      <c r="R626" s="327" t="s">
        <v>892</v>
      </c>
      <c r="S626" s="317" t="s">
        <v>1349</v>
      </c>
      <c r="T626" s="328">
        <v>1</v>
      </c>
      <c r="U626" s="329">
        <v>51</v>
      </c>
      <c r="V626" s="330">
        <v>19</v>
      </c>
      <c r="W626" s="331" t="s">
        <v>892</v>
      </c>
      <c r="X626" s="332" t="s">
        <v>892</v>
      </c>
      <c r="Y626" s="333">
        <v>0</v>
      </c>
      <c r="Z626" s="333" t="s">
        <v>892</v>
      </c>
      <c r="AA626" s="332" t="s">
        <v>892</v>
      </c>
      <c r="AB626" s="333">
        <v>0</v>
      </c>
      <c r="AC626" s="333"/>
      <c r="AD626" s="334" t="s">
        <v>892</v>
      </c>
      <c r="AE626" s="335" t="s">
        <v>892</v>
      </c>
      <c r="AF626" s="324">
        <v>378</v>
      </c>
      <c r="AG626" s="327">
        <v>45201</v>
      </c>
      <c r="AH626" s="327">
        <v>40198</v>
      </c>
      <c r="AI626" s="327">
        <v>45161</v>
      </c>
      <c r="AJ626" s="327" t="s">
        <v>892</v>
      </c>
      <c r="AK626" s="317"/>
    </row>
    <row r="627" spans="1:37" x14ac:dyDescent="0.3">
      <c r="A627" s="316">
        <v>114297</v>
      </c>
      <c r="B627" s="317" t="s">
        <v>1741</v>
      </c>
      <c r="C627" s="318" t="s">
        <v>264</v>
      </c>
      <c r="D627" s="319">
        <v>2.06</v>
      </c>
      <c r="E627" s="317"/>
      <c r="F627" s="317"/>
      <c r="G627" s="317" t="s">
        <v>892</v>
      </c>
      <c r="H627" s="320">
        <v>4224</v>
      </c>
      <c r="I627" s="321">
        <v>103003</v>
      </c>
      <c r="J627" s="322">
        <v>2.06</v>
      </c>
      <c r="K627" s="320">
        <v>53</v>
      </c>
      <c r="L627" s="323">
        <v>955.65610859728497</v>
      </c>
      <c r="M627" s="324">
        <v>0</v>
      </c>
      <c r="N627" s="322">
        <v>0</v>
      </c>
      <c r="O627" s="325" t="s">
        <v>891</v>
      </c>
      <c r="P627" s="324">
        <v>0</v>
      </c>
      <c r="Q627" s="326">
        <v>0</v>
      </c>
      <c r="R627" s="327" t="s">
        <v>892</v>
      </c>
      <c r="S627" s="317" t="s">
        <v>1315</v>
      </c>
      <c r="T627" s="328">
        <v>1</v>
      </c>
      <c r="U627" s="329">
        <v>51</v>
      </c>
      <c r="V627" s="330">
        <v>17</v>
      </c>
      <c r="W627" s="331" t="s">
        <v>892</v>
      </c>
      <c r="X627" s="332" t="s">
        <v>892</v>
      </c>
      <c r="Y627" s="333">
        <v>0</v>
      </c>
      <c r="Z627" s="333" t="s">
        <v>892</v>
      </c>
      <c r="AA627" s="332" t="s">
        <v>892</v>
      </c>
      <c r="AB627" s="333">
        <v>0</v>
      </c>
      <c r="AC627" s="333"/>
      <c r="AD627" s="334" t="s">
        <v>892</v>
      </c>
      <c r="AE627" s="335" t="s">
        <v>892</v>
      </c>
      <c r="AF627" s="324">
        <v>18</v>
      </c>
      <c r="AG627" s="327">
        <v>42552</v>
      </c>
      <c r="AH627" s="327">
        <v>40240</v>
      </c>
      <c r="AI627" s="327">
        <v>42543</v>
      </c>
      <c r="AJ627" s="327" t="s">
        <v>892</v>
      </c>
      <c r="AK627" s="317"/>
    </row>
    <row r="628" spans="1:37" x14ac:dyDescent="0.3">
      <c r="A628" s="316">
        <v>114299</v>
      </c>
      <c r="B628" s="317" t="s">
        <v>1742</v>
      </c>
      <c r="C628" s="318" t="s">
        <v>264</v>
      </c>
      <c r="D628" s="319">
        <v>16.850000000000001</v>
      </c>
      <c r="E628" s="317"/>
      <c r="F628" s="317"/>
      <c r="G628" s="317" t="s">
        <v>892</v>
      </c>
      <c r="H628" s="320">
        <v>174</v>
      </c>
      <c r="I628" s="321">
        <v>103003</v>
      </c>
      <c r="J628" s="322">
        <v>16.850000000000001</v>
      </c>
      <c r="K628" s="320"/>
      <c r="L628" s="323">
        <v>0</v>
      </c>
      <c r="M628" s="324">
        <v>0</v>
      </c>
      <c r="N628" s="322">
        <v>0</v>
      </c>
      <c r="O628" s="325" t="s">
        <v>891</v>
      </c>
      <c r="P628" s="324">
        <v>0</v>
      </c>
      <c r="Q628" s="326">
        <v>0</v>
      </c>
      <c r="R628" s="327" t="s">
        <v>892</v>
      </c>
      <c r="S628" s="317" t="s">
        <v>1315</v>
      </c>
      <c r="T628" s="328">
        <v>1</v>
      </c>
      <c r="U628" s="329">
        <v>51</v>
      </c>
      <c r="V628" s="330">
        <v>17</v>
      </c>
      <c r="W628" s="331" t="s">
        <v>892</v>
      </c>
      <c r="X628" s="332" t="s">
        <v>892</v>
      </c>
      <c r="Y628" s="333">
        <v>0</v>
      </c>
      <c r="Z628" s="333" t="s">
        <v>892</v>
      </c>
      <c r="AA628" s="332" t="s">
        <v>892</v>
      </c>
      <c r="AB628" s="333">
        <v>0</v>
      </c>
      <c r="AC628" s="333"/>
      <c r="AD628" s="334" t="s">
        <v>892</v>
      </c>
      <c r="AE628" s="335" t="s">
        <v>892</v>
      </c>
      <c r="AF628" s="324">
        <v>0</v>
      </c>
      <c r="AG628" s="327">
        <v>43070</v>
      </c>
      <c r="AH628" s="327">
        <v>40240</v>
      </c>
      <c r="AI628" s="327">
        <v>42996</v>
      </c>
      <c r="AJ628" s="327" t="s">
        <v>892</v>
      </c>
      <c r="AK628" s="317"/>
    </row>
    <row r="629" spans="1:37" x14ac:dyDescent="0.3">
      <c r="A629" s="316">
        <v>114430</v>
      </c>
      <c r="B629" s="317" t="s">
        <v>1743</v>
      </c>
      <c r="C629" s="318" t="s">
        <v>31</v>
      </c>
      <c r="D629" s="319">
        <v>25.14</v>
      </c>
      <c r="E629" s="317"/>
      <c r="F629" s="317"/>
      <c r="G629" s="317" t="s">
        <v>892</v>
      </c>
      <c r="H629" s="320">
        <v>132</v>
      </c>
      <c r="I629" s="321">
        <v>103003</v>
      </c>
      <c r="J629" s="322">
        <v>18.645340000000001</v>
      </c>
      <c r="K629" s="320">
        <v>269</v>
      </c>
      <c r="L629" s="323">
        <v>3.9699248120300754</v>
      </c>
      <c r="M629" s="324">
        <v>267</v>
      </c>
      <c r="N629" s="322">
        <v>6712.38</v>
      </c>
      <c r="O629" s="325" t="s">
        <v>891</v>
      </c>
      <c r="P629" s="324">
        <v>0</v>
      </c>
      <c r="Q629" s="326">
        <v>0</v>
      </c>
      <c r="R629" s="327" t="s">
        <v>892</v>
      </c>
      <c r="S629" s="317" t="s">
        <v>1744</v>
      </c>
      <c r="T629" s="328">
        <v>1</v>
      </c>
      <c r="U629" s="329">
        <v>62</v>
      </c>
      <c r="V629" s="330">
        <v>25</v>
      </c>
      <c r="W629" s="331" t="s">
        <v>892</v>
      </c>
      <c r="X629" s="332" t="s">
        <v>892</v>
      </c>
      <c r="Y629" s="333">
        <v>0</v>
      </c>
      <c r="Z629" s="333" t="s">
        <v>892</v>
      </c>
      <c r="AA629" s="332" t="s">
        <v>892</v>
      </c>
      <c r="AB629" s="333">
        <v>0</v>
      </c>
      <c r="AC629" s="333"/>
      <c r="AD629" s="334" t="s">
        <v>892</v>
      </c>
      <c r="AE629" s="335" t="s">
        <v>892</v>
      </c>
      <c r="AF629" s="324">
        <v>134</v>
      </c>
      <c r="AG629" s="327">
        <v>45167</v>
      </c>
      <c r="AH629" s="327">
        <v>40249</v>
      </c>
      <c r="AI629" s="327">
        <v>45153</v>
      </c>
      <c r="AJ629" s="327" t="s">
        <v>892</v>
      </c>
      <c r="AK629" s="317"/>
    </row>
    <row r="630" spans="1:37" x14ac:dyDescent="0.3">
      <c r="A630" s="316">
        <v>114771</v>
      </c>
      <c r="B630" s="317" t="s">
        <v>1745</v>
      </c>
      <c r="C630" s="318" t="s">
        <v>264</v>
      </c>
      <c r="D630" s="319">
        <v>40.35</v>
      </c>
      <c r="E630" s="317"/>
      <c r="F630" s="317"/>
      <c r="G630" s="317" t="s">
        <v>892</v>
      </c>
      <c r="H630" s="320">
        <v>105</v>
      </c>
      <c r="I630" s="321">
        <v>103003</v>
      </c>
      <c r="J630" s="322">
        <v>40.35</v>
      </c>
      <c r="K630" s="320"/>
      <c r="L630" s="323">
        <v>0</v>
      </c>
      <c r="M630" s="324">
        <v>0</v>
      </c>
      <c r="N630" s="322">
        <v>0</v>
      </c>
      <c r="O630" s="325" t="s">
        <v>891</v>
      </c>
      <c r="P630" s="324">
        <v>0</v>
      </c>
      <c r="Q630" s="326">
        <v>0</v>
      </c>
      <c r="R630" s="327" t="s">
        <v>892</v>
      </c>
      <c r="S630" s="317" t="s">
        <v>1027</v>
      </c>
      <c r="T630" s="328">
        <v>1</v>
      </c>
      <c r="U630" s="329">
        <v>55</v>
      </c>
      <c r="V630" s="330">
        <v>31</v>
      </c>
      <c r="W630" s="331" t="s">
        <v>892</v>
      </c>
      <c r="X630" s="332" t="s">
        <v>892</v>
      </c>
      <c r="Y630" s="333">
        <v>0</v>
      </c>
      <c r="Z630" s="333" t="s">
        <v>892</v>
      </c>
      <c r="AA630" s="332" t="s">
        <v>892</v>
      </c>
      <c r="AB630" s="333">
        <v>0</v>
      </c>
      <c r="AC630" s="333"/>
      <c r="AD630" s="334" t="s">
        <v>892</v>
      </c>
      <c r="AE630" s="335" t="s">
        <v>892</v>
      </c>
      <c r="AF630" s="324">
        <v>0</v>
      </c>
      <c r="AG630" s="327">
        <v>40581</v>
      </c>
      <c r="AH630" s="327">
        <v>40275</v>
      </c>
      <c r="AI630" s="327">
        <v>40527</v>
      </c>
      <c r="AJ630" s="327" t="s">
        <v>892</v>
      </c>
      <c r="AK630" s="317"/>
    </row>
    <row r="631" spans="1:37" x14ac:dyDescent="0.3">
      <c r="A631" s="316">
        <v>114772</v>
      </c>
      <c r="B631" s="317" t="s">
        <v>1746</v>
      </c>
      <c r="C631" s="318" t="s">
        <v>264</v>
      </c>
      <c r="D631" s="319">
        <v>51.4</v>
      </c>
      <c r="E631" s="317"/>
      <c r="F631" s="317"/>
      <c r="G631" s="317" t="s">
        <v>892</v>
      </c>
      <c r="H631" s="320">
        <v>35</v>
      </c>
      <c r="I631" s="321">
        <v>103003</v>
      </c>
      <c r="J631" s="322">
        <v>51.4</v>
      </c>
      <c r="K631" s="320"/>
      <c r="L631" s="323">
        <v>0</v>
      </c>
      <c r="M631" s="324">
        <v>0</v>
      </c>
      <c r="N631" s="322">
        <v>0</v>
      </c>
      <c r="O631" s="325" t="s">
        <v>891</v>
      </c>
      <c r="P631" s="324">
        <v>0</v>
      </c>
      <c r="Q631" s="326">
        <v>0</v>
      </c>
      <c r="R631" s="327" t="s">
        <v>892</v>
      </c>
      <c r="S631" s="317" t="s">
        <v>1027</v>
      </c>
      <c r="T631" s="328">
        <v>1</v>
      </c>
      <c r="U631" s="329">
        <v>55</v>
      </c>
      <c r="V631" s="330">
        <v>31</v>
      </c>
      <c r="W631" s="331" t="s">
        <v>892</v>
      </c>
      <c r="X631" s="332" t="s">
        <v>892</v>
      </c>
      <c r="Y631" s="333">
        <v>0</v>
      </c>
      <c r="Z631" s="333" t="s">
        <v>892</v>
      </c>
      <c r="AA631" s="332" t="s">
        <v>892</v>
      </c>
      <c r="AB631" s="333">
        <v>0</v>
      </c>
      <c r="AC631" s="333"/>
      <c r="AD631" s="334" t="s">
        <v>892</v>
      </c>
      <c r="AE631" s="335" t="s">
        <v>892</v>
      </c>
      <c r="AF631" s="324">
        <v>0</v>
      </c>
      <c r="AG631" s="327">
        <v>40403</v>
      </c>
      <c r="AH631" s="327">
        <v>40275</v>
      </c>
      <c r="AI631" s="327">
        <v>40337</v>
      </c>
      <c r="AJ631" s="327" t="s">
        <v>892</v>
      </c>
      <c r="AK631" s="317"/>
    </row>
    <row r="632" spans="1:37" x14ac:dyDescent="0.3">
      <c r="A632" s="316">
        <v>114773</v>
      </c>
      <c r="B632" s="317" t="s">
        <v>1747</v>
      </c>
      <c r="C632" s="318" t="s">
        <v>264</v>
      </c>
      <c r="D632" s="319">
        <v>151.62</v>
      </c>
      <c r="E632" s="317"/>
      <c r="F632" s="317"/>
      <c r="G632" s="317" t="s">
        <v>892</v>
      </c>
      <c r="H632" s="320">
        <v>11</v>
      </c>
      <c r="I632" s="321">
        <v>103003</v>
      </c>
      <c r="J632" s="322">
        <v>151.62</v>
      </c>
      <c r="K632" s="320">
        <v>10</v>
      </c>
      <c r="L632" s="323">
        <v>13.253012048192772</v>
      </c>
      <c r="M632" s="324">
        <v>0</v>
      </c>
      <c r="N632" s="322">
        <v>0</v>
      </c>
      <c r="O632" s="325" t="s">
        <v>891</v>
      </c>
      <c r="P632" s="324">
        <v>0</v>
      </c>
      <c r="Q632" s="326">
        <v>0</v>
      </c>
      <c r="R632" s="327" t="s">
        <v>892</v>
      </c>
      <c r="S632" s="317" t="s">
        <v>1700</v>
      </c>
      <c r="T632" s="328">
        <v>1</v>
      </c>
      <c r="U632" s="329">
        <v>55</v>
      </c>
      <c r="V632" s="330">
        <v>30</v>
      </c>
      <c r="W632" s="331">
        <v>2956</v>
      </c>
      <c r="X632" s="332">
        <v>2023</v>
      </c>
      <c r="Y632" s="333">
        <v>5</v>
      </c>
      <c r="Z632" s="333" t="s">
        <v>892</v>
      </c>
      <c r="AA632" s="332" t="s">
        <v>892</v>
      </c>
      <c r="AB632" s="333">
        <v>0</v>
      </c>
      <c r="AC632" s="333"/>
      <c r="AD632" s="334" t="s">
        <v>892</v>
      </c>
      <c r="AE632" s="335" t="s">
        <v>892</v>
      </c>
      <c r="AF632" s="324">
        <v>4</v>
      </c>
      <c r="AG632" s="327">
        <v>44628</v>
      </c>
      <c r="AH632" s="327">
        <v>40275</v>
      </c>
      <c r="AI632" s="327">
        <v>44616</v>
      </c>
      <c r="AJ632" s="327" t="s">
        <v>892</v>
      </c>
      <c r="AK632" s="317"/>
    </row>
    <row r="633" spans="1:37" x14ac:dyDescent="0.3">
      <c r="A633" s="316">
        <v>114822</v>
      </c>
      <c r="B633" s="317" t="s">
        <v>1748</v>
      </c>
      <c r="C633" s="318" t="s">
        <v>31</v>
      </c>
      <c r="D633" s="319">
        <v>280</v>
      </c>
      <c r="E633" s="317"/>
      <c r="F633" s="317"/>
      <c r="G633" s="317" t="s">
        <v>892</v>
      </c>
      <c r="H633" s="320">
        <v>39</v>
      </c>
      <c r="I633" s="321">
        <v>103003</v>
      </c>
      <c r="J633" s="322">
        <v>280</v>
      </c>
      <c r="K633" s="320">
        <v>24</v>
      </c>
      <c r="L633" s="323">
        <v>19.5</v>
      </c>
      <c r="M633" s="324">
        <v>0</v>
      </c>
      <c r="N633" s="322">
        <v>0</v>
      </c>
      <c r="O633" s="325" t="s">
        <v>891</v>
      </c>
      <c r="P633" s="324">
        <v>0</v>
      </c>
      <c r="Q633" s="326">
        <v>0</v>
      </c>
      <c r="R633" s="327" t="s">
        <v>892</v>
      </c>
      <c r="S633" s="317" t="s">
        <v>1008</v>
      </c>
      <c r="T633" s="328">
        <v>1</v>
      </c>
      <c r="U633" s="329">
        <v>61</v>
      </c>
      <c r="V633" s="330">
        <v>8</v>
      </c>
      <c r="W633" s="331" t="s">
        <v>892</v>
      </c>
      <c r="X633" s="332" t="s">
        <v>892</v>
      </c>
      <c r="Y633" s="333">
        <v>0</v>
      </c>
      <c r="Z633" s="333" t="s">
        <v>892</v>
      </c>
      <c r="AA633" s="332" t="s">
        <v>892</v>
      </c>
      <c r="AB633" s="333">
        <v>0</v>
      </c>
      <c r="AC633" s="333"/>
      <c r="AD633" s="334" t="s">
        <v>892</v>
      </c>
      <c r="AE633" s="335" t="s">
        <v>892</v>
      </c>
      <c r="AF633" s="324">
        <v>8</v>
      </c>
      <c r="AG633" s="327">
        <v>43803</v>
      </c>
      <c r="AH633" s="327">
        <v>40277</v>
      </c>
      <c r="AI633" s="327">
        <v>43788</v>
      </c>
      <c r="AJ633" s="327" t="s">
        <v>892</v>
      </c>
      <c r="AK633" s="317"/>
    </row>
    <row r="634" spans="1:37" x14ac:dyDescent="0.3">
      <c r="A634" s="316">
        <v>114852</v>
      </c>
      <c r="B634" s="317" t="s">
        <v>1749</v>
      </c>
      <c r="C634" s="318" t="s">
        <v>264</v>
      </c>
      <c r="D634" s="319">
        <v>160</v>
      </c>
      <c r="E634" s="317"/>
      <c r="F634" s="317"/>
      <c r="G634" s="317" t="s">
        <v>892</v>
      </c>
      <c r="H634" s="320">
        <v>133</v>
      </c>
      <c r="I634" s="321">
        <v>103003</v>
      </c>
      <c r="J634" s="322">
        <v>160</v>
      </c>
      <c r="K634" s="320">
        <v>69</v>
      </c>
      <c r="L634" s="323">
        <v>9.7938144329896897</v>
      </c>
      <c r="M634" s="324">
        <v>29.96</v>
      </c>
      <c r="N634" s="322">
        <v>4793.6000000000004</v>
      </c>
      <c r="O634" s="325" t="s">
        <v>891</v>
      </c>
      <c r="P634" s="324">
        <v>0</v>
      </c>
      <c r="Q634" s="326">
        <v>0</v>
      </c>
      <c r="R634" s="327" t="s">
        <v>892</v>
      </c>
      <c r="S634" s="317" t="s">
        <v>1380</v>
      </c>
      <c r="T634" s="328">
        <v>1</v>
      </c>
      <c r="U634" s="329">
        <v>74</v>
      </c>
      <c r="V634" s="330">
        <v>3</v>
      </c>
      <c r="W634" s="331" t="s">
        <v>892</v>
      </c>
      <c r="X634" s="332" t="s">
        <v>892</v>
      </c>
      <c r="Y634" s="333">
        <v>0</v>
      </c>
      <c r="Z634" s="333" t="s">
        <v>892</v>
      </c>
      <c r="AA634" s="332" t="s">
        <v>892</v>
      </c>
      <c r="AB634" s="333">
        <v>0</v>
      </c>
      <c r="AC634" s="333"/>
      <c r="AD634" s="334" t="s">
        <v>892</v>
      </c>
      <c r="AE634" s="335" t="s">
        <v>892</v>
      </c>
      <c r="AF634" s="324">
        <v>54</v>
      </c>
      <c r="AG634" s="327">
        <v>44195</v>
      </c>
      <c r="AH634" s="327">
        <v>40280</v>
      </c>
      <c r="AI634" s="327">
        <v>44372</v>
      </c>
      <c r="AJ634" s="327" t="s">
        <v>892</v>
      </c>
      <c r="AK634" s="317"/>
    </row>
    <row r="635" spans="1:37" x14ac:dyDescent="0.3">
      <c r="A635" s="316">
        <v>114853</v>
      </c>
      <c r="B635" s="317" t="s">
        <v>1750</v>
      </c>
      <c r="C635" s="318" t="s">
        <v>264</v>
      </c>
      <c r="D635" s="319">
        <v>168.35</v>
      </c>
      <c r="E635" s="317"/>
      <c r="F635" s="317"/>
      <c r="G635" s="317" t="s">
        <v>892</v>
      </c>
      <c r="H635" s="320">
        <v>161</v>
      </c>
      <c r="I635" s="321">
        <v>103003</v>
      </c>
      <c r="J635" s="322">
        <v>168.35</v>
      </c>
      <c r="K635" s="320">
        <v>47</v>
      </c>
      <c r="L635" s="323">
        <v>41.071428571428569</v>
      </c>
      <c r="M635" s="324">
        <v>0</v>
      </c>
      <c r="N635" s="322">
        <v>0</v>
      </c>
      <c r="O635" s="325" t="s">
        <v>891</v>
      </c>
      <c r="P635" s="324">
        <v>0</v>
      </c>
      <c r="Q635" s="326">
        <v>0</v>
      </c>
      <c r="R635" s="327" t="s">
        <v>892</v>
      </c>
      <c r="S635" s="317" t="s">
        <v>1380</v>
      </c>
      <c r="T635" s="328">
        <v>1</v>
      </c>
      <c r="U635" s="329">
        <v>74</v>
      </c>
      <c r="V635" s="330">
        <v>3</v>
      </c>
      <c r="W635" s="331" t="s">
        <v>892</v>
      </c>
      <c r="X635" s="332" t="s">
        <v>892</v>
      </c>
      <c r="Y635" s="333">
        <v>0</v>
      </c>
      <c r="Z635" s="333" t="s">
        <v>892</v>
      </c>
      <c r="AA635" s="332" t="s">
        <v>892</v>
      </c>
      <c r="AB635" s="333">
        <v>0</v>
      </c>
      <c r="AC635" s="333"/>
      <c r="AD635" s="334" t="s">
        <v>892</v>
      </c>
      <c r="AE635" s="335" t="s">
        <v>892</v>
      </c>
      <c r="AF635" s="324">
        <v>16</v>
      </c>
      <c r="AG635" s="327">
        <v>44165</v>
      </c>
      <c r="AH635" s="327">
        <v>40280</v>
      </c>
      <c r="AI635" s="327">
        <v>44133</v>
      </c>
      <c r="AJ635" s="327" t="s">
        <v>892</v>
      </c>
      <c r="AK635" s="317"/>
    </row>
    <row r="636" spans="1:37" x14ac:dyDescent="0.3">
      <c r="A636" s="316">
        <v>114923</v>
      </c>
      <c r="B636" s="317" t="s">
        <v>1751</v>
      </c>
      <c r="C636" s="318" t="s">
        <v>264</v>
      </c>
      <c r="D636" s="319">
        <v>0.24</v>
      </c>
      <c r="E636" s="317"/>
      <c r="F636" s="317"/>
      <c r="G636" s="317" t="s">
        <v>892</v>
      </c>
      <c r="H636" s="320">
        <v>5742</v>
      </c>
      <c r="I636" s="321">
        <v>103003</v>
      </c>
      <c r="J636" s="322">
        <v>0.24</v>
      </c>
      <c r="K636" s="320">
        <v>1318</v>
      </c>
      <c r="L636" s="323">
        <v>48.118662532472968</v>
      </c>
      <c r="M636" s="324">
        <v>0</v>
      </c>
      <c r="N636" s="322">
        <v>0</v>
      </c>
      <c r="O636" s="325" t="s">
        <v>891</v>
      </c>
      <c r="P636" s="324">
        <v>0</v>
      </c>
      <c r="Q636" s="326">
        <v>0</v>
      </c>
      <c r="R636" s="327" t="s">
        <v>892</v>
      </c>
      <c r="S636" s="317" t="s">
        <v>1492</v>
      </c>
      <c r="T636" s="328">
        <v>1</v>
      </c>
      <c r="U636" s="329">
        <v>67</v>
      </c>
      <c r="V636" s="330">
        <v>18</v>
      </c>
      <c r="W636" s="331" t="s">
        <v>892</v>
      </c>
      <c r="X636" s="332" t="s">
        <v>892</v>
      </c>
      <c r="Y636" s="333">
        <v>0</v>
      </c>
      <c r="Z636" s="333" t="s">
        <v>892</v>
      </c>
      <c r="AA636" s="332" t="s">
        <v>892</v>
      </c>
      <c r="AB636" s="333">
        <v>0</v>
      </c>
      <c r="AC636" s="333"/>
      <c r="AD636" s="334" t="s">
        <v>892</v>
      </c>
      <c r="AE636" s="335" t="s">
        <v>892</v>
      </c>
      <c r="AF636" s="324">
        <v>478</v>
      </c>
      <c r="AG636" s="327">
        <v>44071</v>
      </c>
      <c r="AH636" s="327">
        <v>40288</v>
      </c>
      <c r="AI636" s="327">
        <v>44040</v>
      </c>
      <c r="AJ636" s="327" t="s">
        <v>892</v>
      </c>
      <c r="AK636" s="317"/>
    </row>
    <row r="637" spans="1:37" x14ac:dyDescent="0.3">
      <c r="A637" s="316">
        <v>114976</v>
      </c>
      <c r="B637" s="317" t="s">
        <v>1752</v>
      </c>
      <c r="C637" s="318" t="s">
        <v>273</v>
      </c>
      <c r="D637" s="319">
        <v>90.5</v>
      </c>
      <c r="E637" s="317"/>
      <c r="F637" s="317"/>
      <c r="G637" s="317" t="s">
        <v>892</v>
      </c>
      <c r="H637" s="320">
        <v>634</v>
      </c>
      <c r="I637" s="321">
        <v>103003</v>
      </c>
      <c r="J637" s="322">
        <v>90.5</v>
      </c>
      <c r="K637" s="320">
        <v>53</v>
      </c>
      <c r="L637" s="323">
        <v>143.43891402714931</v>
      </c>
      <c r="M637" s="324">
        <v>0</v>
      </c>
      <c r="N637" s="322">
        <v>0</v>
      </c>
      <c r="O637" s="325" t="s">
        <v>891</v>
      </c>
      <c r="P637" s="324">
        <v>0</v>
      </c>
      <c r="Q637" s="326">
        <v>0</v>
      </c>
      <c r="R637" s="327" t="s">
        <v>892</v>
      </c>
      <c r="S637" s="317" t="s">
        <v>1716</v>
      </c>
      <c r="T637" s="328">
        <v>1</v>
      </c>
      <c r="U637" s="329">
        <v>55</v>
      </c>
      <c r="V637" s="330">
        <v>19</v>
      </c>
      <c r="W637" s="331" t="s">
        <v>892</v>
      </c>
      <c r="X637" s="332" t="s">
        <v>892</v>
      </c>
      <c r="Y637" s="333">
        <v>0</v>
      </c>
      <c r="Z637" s="333" t="s">
        <v>892</v>
      </c>
      <c r="AA637" s="332" t="s">
        <v>892</v>
      </c>
      <c r="AB637" s="333">
        <v>0</v>
      </c>
      <c r="AC637" s="333"/>
      <c r="AD637" s="334" t="s">
        <v>892</v>
      </c>
      <c r="AE637" s="335" t="s">
        <v>892</v>
      </c>
      <c r="AF637" s="324">
        <v>18</v>
      </c>
      <c r="AG637" s="327">
        <v>41884</v>
      </c>
      <c r="AH637" s="327">
        <v>40291</v>
      </c>
      <c r="AI637" s="327">
        <v>43580</v>
      </c>
      <c r="AJ637" s="327" t="s">
        <v>892</v>
      </c>
      <c r="AK637" s="317"/>
    </row>
    <row r="638" spans="1:37" x14ac:dyDescent="0.3">
      <c r="A638" s="316">
        <v>115060</v>
      </c>
      <c r="B638" s="317" t="s">
        <v>1753</v>
      </c>
      <c r="C638" s="318" t="s">
        <v>31</v>
      </c>
      <c r="D638" s="319">
        <v>572.15</v>
      </c>
      <c r="E638" s="317"/>
      <c r="F638" s="317"/>
      <c r="G638" s="317" t="s">
        <v>892</v>
      </c>
      <c r="H638" s="320">
        <v>37</v>
      </c>
      <c r="I638" s="321">
        <v>103003</v>
      </c>
      <c r="J638" s="322">
        <v>572.15</v>
      </c>
      <c r="K638" s="320"/>
      <c r="L638" s="323">
        <v>0</v>
      </c>
      <c r="M638" s="324">
        <v>0</v>
      </c>
      <c r="N638" s="322">
        <v>0</v>
      </c>
      <c r="O638" s="325" t="s">
        <v>891</v>
      </c>
      <c r="P638" s="324">
        <v>0</v>
      </c>
      <c r="Q638" s="326">
        <v>0</v>
      </c>
      <c r="R638" s="327" t="s">
        <v>892</v>
      </c>
      <c r="S638" s="317" t="s">
        <v>1754</v>
      </c>
      <c r="T638" s="328">
        <v>1</v>
      </c>
      <c r="U638" s="329">
        <v>69</v>
      </c>
      <c r="V638" s="330">
        <v>11</v>
      </c>
      <c r="W638" s="331" t="s">
        <v>892</v>
      </c>
      <c r="X638" s="332" t="s">
        <v>892</v>
      </c>
      <c r="Y638" s="333">
        <v>0</v>
      </c>
      <c r="Z638" s="333" t="s">
        <v>892</v>
      </c>
      <c r="AA638" s="332" t="s">
        <v>892</v>
      </c>
      <c r="AB638" s="333">
        <v>0</v>
      </c>
      <c r="AC638" s="333"/>
      <c r="AD638" s="334" t="s">
        <v>892</v>
      </c>
      <c r="AE638" s="335" t="s">
        <v>892</v>
      </c>
      <c r="AF638" s="324">
        <v>0</v>
      </c>
      <c r="AG638" s="327">
        <v>43749</v>
      </c>
      <c r="AH638" s="327">
        <v>40295</v>
      </c>
      <c r="AI638" s="327">
        <v>43997</v>
      </c>
      <c r="AJ638" s="327" t="s">
        <v>892</v>
      </c>
      <c r="AK638" s="317"/>
    </row>
    <row r="639" spans="1:37" x14ac:dyDescent="0.3">
      <c r="A639" s="316">
        <v>115135</v>
      </c>
      <c r="B639" s="317" t="s">
        <v>718</v>
      </c>
      <c r="C639" s="318" t="s">
        <v>264</v>
      </c>
      <c r="D639" s="319">
        <v>15</v>
      </c>
      <c r="E639" s="317"/>
      <c r="F639" s="317"/>
      <c r="G639" s="317" t="s">
        <v>892</v>
      </c>
      <c r="H639" s="320">
        <v>177</v>
      </c>
      <c r="I639" s="321">
        <v>103003</v>
      </c>
      <c r="J639" s="322">
        <v>15</v>
      </c>
      <c r="K639" s="320">
        <v>3</v>
      </c>
      <c r="L639" s="323">
        <v>708</v>
      </c>
      <c r="M639" s="324">
        <v>0</v>
      </c>
      <c r="N639" s="322">
        <v>0</v>
      </c>
      <c r="O639" s="325" t="s">
        <v>891</v>
      </c>
      <c r="P639" s="324">
        <v>0</v>
      </c>
      <c r="Q639" s="326">
        <v>0</v>
      </c>
      <c r="R639" s="327" t="s">
        <v>892</v>
      </c>
      <c r="S639" s="317" t="s">
        <v>1315</v>
      </c>
      <c r="T639" s="328">
        <v>1</v>
      </c>
      <c r="U639" s="329">
        <v>51</v>
      </c>
      <c r="V639" s="330">
        <v>17</v>
      </c>
      <c r="W639" s="331" t="s">
        <v>892</v>
      </c>
      <c r="X639" s="332" t="s">
        <v>892</v>
      </c>
      <c r="Y639" s="333">
        <v>0</v>
      </c>
      <c r="Z639" s="333" t="s">
        <v>892</v>
      </c>
      <c r="AA639" s="332" t="s">
        <v>892</v>
      </c>
      <c r="AB639" s="333">
        <v>0</v>
      </c>
      <c r="AC639" s="333"/>
      <c r="AD639" s="334" t="s">
        <v>892</v>
      </c>
      <c r="AE639" s="335" t="s">
        <v>892</v>
      </c>
      <c r="AF639" s="324">
        <v>2</v>
      </c>
      <c r="AG639" s="327">
        <v>40673</v>
      </c>
      <c r="AH639" s="327">
        <v>40303</v>
      </c>
      <c r="AI639" s="327">
        <v>40613</v>
      </c>
      <c r="AJ639" s="327" t="s">
        <v>892</v>
      </c>
      <c r="AK639" s="317"/>
    </row>
    <row r="640" spans="1:37" x14ac:dyDescent="0.3">
      <c r="A640" s="316">
        <v>115282</v>
      </c>
      <c r="B640" s="317" t="s">
        <v>1755</v>
      </c>
      <c r="C640" s="318" t="s">
        <v>394</v>
      </c>
      <c r="D640" s="319">
        <v>39.9</v>
      </c>
      <c r="E640" s="317"/>
      <c r="F640" s="317"/>
      <c r="G640" s="317" t="s">
        <v>892</v>
      </c>
      <c r="H640" s="320">
        <v>1080</v>
      </c>
      <c r="I640" s="321">
        <v>103003</v>
      </c>
      <c r="J640" s="322">
        <v>39.9</v>
      </c>
      <c r="K640" s="320">
        <v>477</v>
      </c>
      <c r="L640" s="323">
        <v>21.928934010152286</v>
      </c>
      <c r="M640" s="324">
        <v>0</v>
      </c>
      <c r="N640" s="322">
        <v>0</v>
      </c>
      <c r="O640" s="325" t="s">
        <v>891</v>
      </c>
      <c r="P640" s="324">
        <v>0</v>
      </c>
      <c r="Q640" s="326">
        <v>0</v>
      </c>
      <c r="R640" s="327" t="s">
        <v>892</v>
      </c>
      <c r="S640" s="317" t="s">
        <v>1756</v>
      </c>
      <c r="T640" s="328">
        <v>1</v>
      </c>
      <c r="U640" s="329">
        <v>73</v>
      </c>
      <c r="V640" s="330">
        <v>10</v>
      </c>
      <c r="W640" s="331">
        <v>2924</v>
      </c>
      <c r="X640" s="332">
        <v>2023</v>
      </c>
      <c r="Y640" s="333">
        <v>1000</v>
      </c>
      <c r="Z640" s="333" t="s">
        <v>892</v>
      </c>
      <c r="AA640" s="332" t="s">
        <v>892</v>
      </c>
      <c r="AB640" s="333">
        <v>0</v>
      </c>
      <c r="AC640" s="333"/>
      <c r="AD640" s="334" t="s">
        <v>892</v>
      </c>
      <c r="AE640" s="335" t="s">
        <v>892</v>
      </c>
      <c r="AF640" s="324">
        <v>198</v>
      </c>
      <c r="AG640" s="327">
        <v>44914</v>
      </c>
      <c r="AH640" s="327">
        <v>40312</v>
      </c>
      <c r="AI640" s="327">
        <v>45076</v>
      </c>
      <c r="AJ640" s="327" t="s">
        <v>892</v>
      </c>
      <c r="AK640" s="317"/>
    </row>
    <row r="641" spans="1:37" x14ac:dyDescent="0.3">
      <c r="A641" s="316">
        <v>115765</v>
      </c>
      <c r="B641" s="317" t="s">
        <v>1757</v>
      </c>
      <c r="C641" s="318" t="s">
        <v>270</v>
      </c>
      <c r="D641" s="319">
        <v>145</v>
      </c>
      <c r="E641" s="317"/>
      <c r="F641" s="317"/>
      <c r="G641" s="317" t="s">
        <v>892</v>
      </c>
      <c r="H641" s="320">
        <v>766</v>
      </c>
      <c r="I641" s="321">
        <v>103003</v>
      </c>
      <c r="J641" s="322">
        <v>145</v>
      </c>
      <c r="K641" s="320">
        <v>1030</v>
      </c>
      <c r="L641" s="323">
        <v>6.8392857142857144</v>
      </c>
      <c r="M641" s="324">
        <v>578</v>
      </c>
      <c r="N641" s="322">
        <v>83810</v>
      </c>
      <c r="O641" s="325" t="s">
        <v>891</v>
      </c>
      <c r="P641" s="324">
        <v>0</v>
      </c>
      <c r="Q641" s="326">
        <v>0</v>
      </c>
      <c r="R641" s="327" t="s">
        <v>892</v>
      </c>
      <c r="S641" s="317" t="s">
        <v>1758</v>
      </c>
      <c r="T641" s="328">
        <v>1</v>
      </c>
      <c r="U641" s="329">
        <v>45</v>
      </c>
      <c r="V641" s="330">
        <v>20</v>
      </c>
      <c r="W641" s="331" t="s">
        <v>892</v>
      </c>
      <c r="X641" s="332" t="s">
        <v>892</v>
      </c>
      <c r="Y641" s="333">
        <v>0</v>
      </c>
      <c r="Z641" s="333" t="s">
        <v>892</v>
      </c>
      <c r="AA641" s="332" t="s">
        <v>892</v>
      </c>
      <c r="AB641" s="333">
        <v>0</v>
      </c>
      <c r="AC641" s="333"/>
      <c r="AD641" s="334" t="s">
        <v>892</v>
      </c>
      <c r="AE641" s="335" t="s">
        <v>892</v>
      </c>
      <c r="AF641" s="324">
        <v>448</v>
      </c>
      <c r="AG641" s="327">
        <v>44970</v>
      </c>
      <c r="AH641" s="327">
        <v>40347</v>
      </c>
      <c r="AI641" s="327">
        <v>44959</v>
      </c>
      <c r="AJ641" s="327" t="s">
        <v>892</v>
      </c>
      <c r="AK641" s="317"/>
    </row>
    <row r="642" spans="1:37" x14ac:dyDescent="0.3">
      <c r="A642" s="316">
        <v>115805</v>
      </c>
      <c r="B642" s="317" t="s">
        <v>1759</v>
      </c>
      <c r="C642" s="318" t="s">
        <v>264</v>
      </c>
      <c r="D642" s="319">
        <v>37.799999999999997</v>
      </c>
      <c r="E642" s="317"/>
      <c r="F642" s="317"/>
      <c r="G642" s="317" t="s">
        <v>892</v>
      </c>
      <c r="H642" s="320">
        <v>155</v>
      </c>
      <c r="I642" s="321">
        <v>103003</v>
      </c>
      <c r="J642" s="322">
        <v>37.799999999999997</v>
      </c>
      <c r="K642" s="320">
        <v>219</v>
      </c>
      <c r="L642" s="323">
        <v>7.2667604313173939</v>
      </c>
      <c r="M642" s="324">
        <v>100.96</v>
      </c>
      <c r="N642" s="322">
        <v>3816.288</v>
      </c>
      <c r="O642" s="325" t="s">
        <v>891</v>
      </c>
      <c r="P642" s="324">
        <v>0</v>
      </c>
      <c r="Q642" s="326">
        <v>0</v>
      </c>
      <c r="R642" s="327" t="s">
        <v>892</v>
      </c>
      <c r="S642" s="317" t="s">
        <v>1053</v>
      </c>
      <c r="T642" s="328">
        <v>1</v>
      </c>
      <c r="U642" s="329">
        <v>61</v>
      </c>
      <c r="V642" s="330">
        <v>15</v>
      </c>
      <c r="W642" s="331" t="s">
        <v>892</v>
      </c>
      <c r="X642" s="332" t="s">
        <v>892</v>
      </c>
      <c r="Y642" s="333">
        <v>0</v>
      </c>
      <c r="Z642" s="333" t="s">
        <v>892</v>
      </c>
      <c r="AA642" s="332" t="s">
        <v>892</v>
      </c>
      <c r="AB642" s="333">
        <v>0</v>
      </c>
      <c r="AC642" s="333"/>
      <c r="AD642" s="334" t="s">
        <v>892</v>
      </c>
      <c r="AE642" s="335" t="s">
        <v>892</v>
      </c>
      <c r="AF642" s="324">
        <v>86</v>
      </c>
      <c r="AG642" s="327">
        <v>45156</v>
      </c>
      <c r="AH642" s="327">
        <v>40352</v>
      </c>
      <c r="AI642" s="327">
        <v>45145</v>
      </c>
      <c r="AJ642" s="327" t="s">
        <v>892</v>
      </c>
      <c r="AK642" s="317"/>
    </row>
    <row r="643" spans="1:37" x14ac:dyDescent="0.3">
      <c r="A643" s="316">
        <v>115807</v>
      </c>
      <c r="B643" s="317" t="s">
        <v>1760</v>
      </c>
      <c r="C643" s="318" t="s">
        <v>31</v>
      </c>
      <c r="D643" s="319">
        <v>332.59</v>
      </c>
      <c r="E643" s="317"/>
      <c r="F643" s="317"/>
      <c r="G643" s="317" t="s">
        <v>892</v>
      </c>
      <c r="H643" s="320">
        <v>0</v>
      </c>
      <c r="I643" s="321">
        <v>103003</v>
      </c>
      <c r="J643" s="322">
        <v>332.59</v>
      </c>
      <c r="K643" s="320">
        <v>322</v>
      </c>
      <c r="L643" s="323">
        <v>0</v>
      </c>
      <c r="M643" s="324">
        <v>232</v>
      </c>
      <c r="N643" s="322">
        <v>77160.88</v>
      </c>
      <c r="O643" s="325" t="s">
        <v>891</v>
      </c>
      <c r="P643" s="324">
        <v>0</v>
      </c>
      <c r="Q643" s="326">
        <v>0</v>
      </c>
      <c r="R643" s="327" t="s">
        <v>892</v>
      </c>
      <c r="S643" s="317" t="s">
        <v>1156</v>
      </c>
      <c r="T643" s="328">
        <v>1</v>
      </c>
      <c r="U643" s="329">
        <v>74</v>
      </c>
      <c r="V643" s="330">
        <v>8</v>
      </c>
      <c r="W643" s="331">
        <v>8994</v>
      </c>
      <c r="X643" s="332">
        <v>2023</v>
      </c>
      <c r="Y643" s="333">
        <v>170</v>
      </c>
      <c r="Z643" s="333" t="s">
        <v>892</v>
      </c>
      <c r="AA643" s="332" t="s">
        <v>892</v>
      </c>
      <c r="AB643" s="333">
        <v>0</v>
      </c>
      <c r="AC643" s="333"/>
      <c r="AD643" s="334" t="s">
        <v>892</v>
      </c>
      <c r="AE643" s="335" t="s">
        <v>892</v>
      </c>
      <c r="AF643" s="324">
        <v>134</v>
      </c>
      <c r="AG643" s="327">
        <v>44792</v>
      </c>
      <c r="AH643" s="327">
        <v>40352</v>
      </c>
      <c r="AI643" s="327">
        <v>44720</v>
      </c>
      <c r="AJ643" s="327" t="s">
        <v>892</v>
      </c>
      <c r="AK643" s="317"/>
    </row>
    <row r="644" spans="1:37" x14ac:dyDescent="0.3">
      <c r="A644" s="316">
        <v>115840</v>
      </c>
      <c r="B644" s="317" t="s">
        <v>1761</v>
      </c>
      <c r="C644" s="318" t="s">
        <v>31</v>
      </c>
      <c r="D644" s="319">
        <v>849.2</v>
      </c>
      <c r="E644" s="317"/>
      <c r="F644" s="317"/>
      <c r="G644" s="317" t="s">
        <v>892</v>
      </c>
      <c r="H644" s="320">
        <v>25</v>
      </c>
      <c r="I644" s="321">
        <v>103003</v>
      </c>
      <c r="J644" s="322">
        <v>849.2</v>
      </c>
      <c r="K644" s="320">
        <v>7</v>
      </c>
      <c r="L644" s="323">
        <v>43.103448275862064</v>
      </c>
      <c r="M644" s="324">
        <v>0</v>
      </c>
      <c r="N644" s="322">
        <v>0</v>
      </c>
      <c r="O644" s="325" t="s">
        <v>891</v>
      </c>
      <c r="P644" s="324">
        <v>0</v>
      </c>
      <c r="Q644" s="326">
        <v>0</v>
      </c>
      <c r="R644" s="327" t="s">
        <v>892</v>
      </c>
      <c r="S644" s="317" t="s">
        <v>1253</v>
      </c>
      <c r="T644" s="328">
        <v>1</v>
      </c>
      <c r="U644" s="329">
        <v>51</v>
      </c>
      <c r="V644" s="330">
        <v>26</v>
      </c>
      <c r="W644" s="331" t="s">
        <v>892</v>
      </c>
      <c r="X644" s="332" t="s">
        <v>892</v>
      </c>
      <c r="Y644" s="333">
        <v>0</v>
      </c>
      <c r="Z644" s="333" t="s">
        <v>892</v>
      </c>
      <c r="AA644" s="332" t="s">
        <v>892</v>
      </c>
      <c r="AB644" s="333">
        <v>0</v>
      </c>
      <c r="AC644" s="333"/>
      <c r="AD644" s="334" t="s">
        <v>892</v>
      </c>
      <c r="AE644" s="335" t="s">
        <v>892</v>
      </c>
      <c r="AF644" s="324">
        <v>2</v>
      </c>
      <c r="AG644" s="327">
        <v>44188</v>
      </c>
      <c r="AH644" s="327">
        <v>40357</v>
      </c>
      <c r="AI644" s="327">
        <v>44176</v>
      </c>
      <c r="AJ644" s="327" t="s">
        <v>892</v>
      </c>
      <c r="AK644" s="317"/>
    </row>
    <row r="645" spans="1:37" x14ac:dyDescent="0.3">
      <c r="A645" s="316">
        <v>115841</v>
      </c>
      <c r="B645" s="317" t="s">
        <v>1762</v>
      </c>
      <c r="C645" s="318" t="s">
        <v>31</v>
      </c>
      <c r="D645" s="319">
        <v>719.5</v>
      </c>
      <c r="E645" s="317"/>
      <c r="F645" s="317"/>
      <c r="G645" s="317" t="s">
        <v>892</v>
      </c>
      <c r="H645" s="320">
        <v>14</v>
      </c>
      <c r="I645" s="321">
        <v>103003</v>
      </c>
      <c r="J645" s="322">
        <v>719.5</v>
      </c>
      <c r="K645" s="320"/>
      <c r="L645" s="323">
        <v>0</v>
      </c>
      <c r="M645" s="324">
        <v>0</v>
      </c>
      <c r="N645" s="322">
        <v>0</v>
      </c>
      <c r="O645" s="325" t="s">
        <v>891</v>
      </c>
      <c r="P645" s="324">
        <v>0</v>
      </c>
      <c r="Q645" s="326">
        <v>0</v>
      </c>
      <c r="R645" s="327" t="s">
        <v>892</v>
      </c>
      <c r="S645" s="317" t="s">
        <v>1253</v>
      </c>
      <c r="T645" s="328">
        <v>1</v>
      </c>
      <c r="U645" s="329">
        <v>51</v>
      </c>
      <c r="V645" s="330">
        <v>26</v>
      </c>
      <c r="W645" s="331" t="s">
        <v>892</v>
      </c>
      <c r="X645" s="332" t="s">
        <v>892</v>
      </c>
      <c r="Y645" s="333">
        <v>0</v>
      </c>
      <c r="Z645" s="333" t="s">
        <v>892</v>
      </c>
      <c r="AA645" s="332" t="s">
        <v>892</v>
      </c>
      <c r="AB645" s="333">
        <v>0</v>
      </c>
      <c r="AC645" s="333"/>
      <c r="AD645" s="334" t="s">
        <v>892</v>
      </c>
      <c r="AE645" s="335" t="s">
        <v>892</v>
      </c>
      <c r="AF645" s="324">
        <v>0</v>
      </c>
      <c r="AG645" s="327">
        <v>43455</v>
      </c>
      <c r="AH645" s="327">
        <v>40357</v>
      </c>
      <c r="AI645" s="327">
        <v>44377</v>
      </c>
      <c r="AJ645" s="327" t="s">
        <v>892</v>
      </c>
      <c r="AK645" s="317"/>
    </row>
    <row r="646" spans="1:37" x14ac:dyDescent="0.3">
      <c r="A646" s="316">
        <v>116466</v>
      </c>
      <c r="B646" s="317" t="s">
        <v>1763</v>
      </c>
      <c r="C646" s="318" t="s">
        <v>31</v>
      </c>
      <c r="D646" s="319">
        <v>1.44</v>
      </c>
      <c r="E646" s="317"/>
      <c r="F646" s="317"/>
      <c r="G646" s="317" t="s">
        <v>892</v>
      </c>
      <c r="H646" s="320">
        <v>2339</v>
      </c>
      <c r="I646" s="321">
        <v>103003</v>
      </c>
      <c r="J646" s="322">
        <v>1.44</v>
      </c>
      <c r="K646" s="320">
        <v>7256</v>
      </c>
      <c r="L646" s="323">
        <v>3.5058530809239028</v>
      </c>
      <c r="M646" s="324">
        <v>5667.04</v>
      </c>
      <c r="N646" s="322">
        <v>8160.5375999999997</v>
      </c>
      <c r="O646" s="325" t="s">
        <v>891</v>
      </c>
      <c r="P646" s="324">
        <v>0</v>
      </c>
      <c r="Q646" s="326">
        <v>0</v>
      </c>
      <c r="R646" s="327" t="s">
        <v>892</v>
      </c>
      <c r="S646" s="317" t="s">
        <v>1300</v>
      </c>
      <c r="T646" s="328">
        <v>1</v>
      </c>
      <c r="U646" s="329">
        <v>69</v>
      </c>
      <c r="V646" s="330">
        <v>3</v>
      </c>
      <c r="W646" s="331" t="s">
        <v>892</v>
      </c>
      <c r="X646" s="332" t="s">
        <v>892</v>
      </c>
      <c r="Y646" s="333">
        <v>0</v>
      </c>
      <c r="Z646" s="333" t="s">
        <v>892</v>
      </c>
      <c r="AA646" s="332" t="s">
        <v>892</v>
      </c>
      <c r="AB646" s="333">
        <v>0</v>
      </c>
      <c r="AC646" s="333"/>
      <c r="AD646" s="334" t="s">
        <v>892</v>
      </c>
      <c r="AE646" s="335" t="s">
        <v>892</v>
      </c>
      <c r="AF646" s="324">
        <v>2668</v>
      </c>
      <c r="AG646" s="327">
        <v>45215</v>
      </c>
      <c r="AH646" s="327">
        <v>40382</v>
      </c>
      <c r="AI646" s="327">
        <v>45189</v>
      </c>
      <c r="AJ646" s="327" t="s">
        <v>892</v>
      </c>
      <c r="AK646" s="317"/>
    </row>
    <row r="647" spans="1:37" x14ac:dyDescent="0.3">
      <c r="A647" s="316">
        <v>116751</v>
      </c>
      <c r="B647" s="317" t="s">
        <v>1764</v>
      </c>
      <c r="C647" s="318" t="s">
        <v>346</v>
      </c>
      <c r="D647" s="319">
        <v>35.47</v>
      </c>
      <c r="E647" s="317"/>
      <c r="F647" s="317"/>
      <c r="G647" s="317" t="s">
        <v>892</v>
      </c>
      <c r="H647" s="320">
        <v>906</v>
      </c>
      <c r="I647" s="321">
        <v>103003</v>
      </c>
      <c r="J647" s="322">
        <v>35.47</v>
      </c>
      <c r="K647" s="320">
        <v>19</v>
      </c>
      <c r="L647" s="323">
        <v>573.41772151898738</v>
      </c>
      <c r="M647" s="324">
        <v>0</v>
      </c>
      <c r="N647" s="322">
        <v>0</v>
      </c>
      <c r="O647" s="325" t="s">
        <v>891</v>
      </c>
      <c r="P647" s="324">
        <v>0</v>
      </c>
      <c r="Q647" s="326">
        <v>0</v>
      </c>
      <c r="R647" s="327" t="s">
        <v>892</v>
      </c>
      <c r="S647" s="317" t="s">
        <v>1378</v>
      </c>
      <c r="T647" s="328">
        <v>1</v>
      </c>
      <c r="U647" s="329">
        <v>69</v>
      </c>
      <c r="V647" s="330">
        <v>2</v>
      </c>
      <c r="W647" s="331" t="s">
        <v>892</v>
      </c>
      <c r="X647" s="332" t="s">
        <v>892</v>
      </c>
      <c r="Y647" s="333">
        <v>0</v>
      </c>
      <c r="Z647" s="333" t="s">
        <v>892</v>
      </c>
      <c r="AA647" s="332" t="s">
        <v>892</v>
      </c>
      <c r="AB647" s="333">
        <v>0</v>
      </c>
      <c r="AC647" s="333"/>
      <c r="AD647" s="334" t="s">
        <v>892</v>
      </c>
      <c r="AE647" s="335" t="s">
        <v>892</v>
      </c>
      <c r="AF647" s="324">
        <v>6</v>
      </c>
      <c r="AG647" s="327">
        <v>43622</v>
      </c>
      <c r="AH647" s="327">
        <v>40395</v>
      </c>
      <c r="AI647" s="327">
        <v>43614</v>
      </c>
      <c r="AJ647" s="327" t="s">
        <v>892</v>
      </c>
      <c r="AK647" s="317"/>
    </row>
    <row r="648" spans="1:37" x14ac:dyDescent="0.3">
      <c r="A648" s="316">
        <v>116754</v>
      </c>
      <c r="B648" s="317" t="s">
        <v>1765</v>
      </c>
      <c r="C648" s="318" t="s">
        <v>346</v>
      </c>
      <c r="D648" s="319">
        <v>98.43</v>
      </c>
      <c r="E648" s="317"/>
      <c r="F648" s="317"/>
      <c r="G648" s="317" t="s">
        <v>892</v>
      </c>
      <c r="H648" s="320">
        <v>365</v>
      </c>
      <c r="I648" s="321">
        <v>103003</v>
      </c>
      <c r="J648" s="322">
        <v>98.43</v>
      </c>
      <c r="K648" s="320">
        <v>81</v>
      </c>
      <c r="L648" s="323">
        <v>54.074074074074076</v>
      </c>
      <c r="M648" s="324">
        <v>0</v>
      </c>
      <c r="N648" s="322">
        <v>0</v>
      </c>
      <c r="O648" s="325" t="s">
        <v>891</v>
      </c>
      <c r="P648" s="324">
        <v>0</v>
      </c>
      <c r="Q648" s="326">
        <v>0</v>
      </c>
      <c r="R648" s="327" t="s">
        <v>892</v>
      </c>
      <c r="S648" s="317" t="s">
        <v>1378</v>
      </c>
      <c r="T648" s="328">
        <v>1</v>
      </c>
      <c r="U648" s="329">
        <v>69</v>
      </c>
      <c r="V648" s="330">
        <v>2</v>
      </c>
      <c r="W648" s="331" t="s">
        <v>892</v>
      </c>
      <c r="X648" s="332" t="s">
        <v>892</v>
      </c>
      <c r="Y648" s="333">
        <v>0</v>
      </c>
      <c r="Z648" s="333" t="s">
        <v>892</v>
      </c>
      <c r="AA648" s="332" t="s">
        <v>892</v>
      </c>
      <c r="AB648" s="333">
        <v>0</v>
      </c>
      <c r="AC648" s="333"/>
      <c r="AD648" s="334" t="s">
        <v>892</v>
      </c>
      <c r="AE648" s="335" t="s">
        <v>892</v>
      </c>
      <c r="AF648" s="324">
        <v>28</v>
      </c>
      <c r="AG648" s="327">
        <v>44526</v>
      </c>
      <c r="AH648" s="327">
        <v>40395</v>
      </c>
      <c r="AI648" s="327">
        <v>44483</v>
      </c>
      <c r="AJ648" s="327" t="s">
        <v>892</v>
      </c>
      <c r="AK648" s="317"/>
    </row>
    <row r="649" spans="1:37" x14ac:dyDescent="0.3">
      <c r="A649" s="316">
        <v>116771</v>
      </c>
      <c r="B649" s="317" t="s">
        <v>727</v>
      </c>
      <c r="C649" s="318" t="s">
        <v>728</v>
      </c>
      <c r="D649" s="319">
        <v>299</v>
      </c>
      <c r="E649" s="317"/>
      <c r="F649" s="317"/>
      <c r="G649" s="317" t="s">
        <v>892</v>
      </c>
      <c r="H649" s="320">
        <v>28</v>
      </c>
      <c r="I649" s="321">
        <v>103003</v>
      </c>
      <c r="J649" s="322">
        <v>299</v>
      </c>
      <c r="K649" s="320">
        <v>11</v>
      </c>
      <c r="L649" s="323">
        <v>30.434782608695652</v>
      </c>
      <c r="M649" s="324">
        <v>0</v>
      </c>
      <c r="N649" s="322">
        <v>0</v>
      </c>
      <c r="O649" s="325" t="s">
        <v>891</v>
      </c>
      <c r="P649" s="324">
        <v>0</v>
      </c>
      <c r="Q649" s="326">
        <v>0</v>
      </c>
      <c r="R649" s="327" t="s">
        <v>892</v>
      </c>
      <c r="S649" s="317" t="s">
        <v>1204</v>
      </c>
      <c r="T649" s="328">
        <v>1</v>
      </c>
      <c r="U649" s="329">
        <v>69</v>
      </c>
      <c r="V649" s="330">
        <v>1</v>
      </c>
      <c r="W649" s="331" t="s">
        <v>892</v>
      </c>
      <c r="X649" s="332" t="s">
        <v>892</v>
      </c>
      <c r="Y649" s="333">
        <v>0</v>
      </c>
      <c r="Z649" s="333" t="s">
        <v>892</v>
      </c>
      <c r="AA649" s="332" t="s">
        <v>892</v>
      </c>
      <c r="AB649" s="333">
        <v>0</v>
      </c>
      <c r="AC649" s="333"/>
      <c r="AD649" s="334" t="s">
        <v>892</v>
      </c>
      <c r="AE649" s="335" t="s">
        <v>892</v>
      </c>
      <c r="AF649" s="324">
        <v>4</v>
      </c>
      <c r="AG649" s="327">
        <v>42360</v>
      </c>
      <c r="AH649" s="327">
        <v>40396</v>
      </c>
      <c r="AI649" s="327">
        <v>44040</v>
      </c>
      <c r="AJ649" s="327" t="s">
        <v>892</v>
      </c>
      <c r="AK649" s="317"/>
    </row>
    <row r="650" spans="1:37" x14ac:dyDescent="0.3">
      <c r="A650" s="316">
        <v>116874</v>
      </c>
      <c r="B650" s="317" t="s">
        <v>1766</v>
      </c>
      <c r="C650" s="318" t="s">
        <v>31</v>
      </c>
      <c r="D650" s="319">
        <v>5.08</v>
      </c>
      <c r="E650" s="317"/>
      <c r="F650" s="317"/>
      <c r="G650" s="317" t="s">
        <v>892</v>
      </c>
      <c r="H650" s="320">
        <v>203</v>
      </c>
      <c r="I650" s="321">
        <v>103003</v>
      </c>
      <c r="J650" s="322">
        <v>5.08</v>
      </c>
      <c r="K650" s="320">
        <v>1211</v>
      </c>
      <c r="L650" s="323">
        <v>1.3261039979095899</v>
      </c>
      <c r="M650" s="324">
        <v>1133.96</v>
      </c>
      <c r="N650" s="322">
        <v>5760.5168000000003</v>
      </c>
      <c r="O650" s="325" t="s">
        <v>891</v>
      </c>
      <c r="P650" s="324">
        <v>0</v>
      </c>
      <c r="Q650" s="326">
        <v>0</v>
      </c>
      <c r="R650" s="327" t="s">
        <v>892</v>
      </c>
      <c r="S650" s="317" t="s">
        <v>1727</v>
      </c>
      <c r="T650" s="328">
        <v>1</v>
      </c>
      <c r="U650" s="329">
        <v>55</v>
      </c>
      <c r="V650" s="330">
        <v>37</v>
      </c>
      <c r="W650" s="331">
        <v>10083</v>
      </c>
      <c r="X650" s="332">
        <v>2023</v>
      </c>
      <c r="Y650" s="333">
        <v>500</v>
      </c>
      <c r="Z650" s="333" t="s">
        <v>892</v>
      </c>
      <c r="AA650" s="332" t="s">
        <v>892</v>
      </c>
      <c r="AB650" s="333">
        <v>0</v>
      </c>
      <c r="AC650" s="333"/>
      <c r="AD650" s="334" t="s">
        <v>892</v>
      </c>
      <c r="AE650" s="335" t="s">
        <v>892</v>
      </c>
      <c r="AF650" s="324">
        <v>612</v>
      </c>
      <c r="AG650" s="327">
        <v>44638</v>
      </c>
      <c r="AH650" s="327">
        <v>40406</v>
      </c>
      <c r="AI650" s="327">
        <v>45195</v>
      </c>
      <c r="AJ650" s="327" t="s">
        <v>892</v>
      </c>
      <c r="AK650" s="317"/>
    </row>
    <row r="651" spans="1:37" x14ac:dyDescent="0.3">
      <c r="A651" s="316">
        <v>117734</v>
      </c>
      <c r="B651" s="317" t="s">
        <v>1767</v>
      </c>
      <c r="C651" s="318" t="s">
        <v>264</v>
      </c>
      <c r="D651" s="319">
        <v>25.62</v>
      </c>
      <c r="E651" s="317"/>
      <c r="F651" s="317"/>
      <c r="G651" s="317" t="s">
        <v>892</v>
      </c>
      <c r="H651" s="320">
        <v>114</v>
      </c>
      <c r="I651" s="321">
        <v>103003</v>
      </c>
      <c r="J651" s="322">
        <v>25.62</v>
      </c>
      <c r="K651" s="320">
        <v>4</v>
      </c>
      <c r="L651" s="323">
        <v>345.45454545454544</v>
      </c>
      <c r="M651" s="324">
        <v>0</v>
      </c>
      <c r="N651" s="322">
        <v>0</v>
      </c>
      <c r="O651" s="325" t="s">
        <v>891</v>
      </c>
      <c r="P651" s="324">
        <v>0</v>
      </c>
      <c r="Q651" s="326">
        <v>0</v>
      </c>
      <c r="R651" s="327" t="s">
        <v>892</v>
      </c>
      <c r="S651" s="317" t="s">
        <v>1027</v>
      </c>
      <c r="T651" s="328">
        <v>1</v>
      </c>
      <c r="U651" s="329">
        <v>55</v>
      </c>
      <c r="V651" s="330">
        <v>31</v>
      </c>
      <c r="W651" s="331" t="s">
        <v>892</v>
      </c>
      <c r="X651" s="332" t="s">
        <v>892</v>
      </c>
      <c r="Y651" s="333">
        <v>0</v>
      </c>
      <c r="Z651" s="333" t="s">
        <v>892</v>
      </c>
      <c r="AA651" s="332" t="s">
        <v>892</v>
      </c>
      <c r="AB651" s="333">
        <v>0</v>
      </c>
      <c r="AC651" s="333"/>
      <c r="AD651" s="334" t="s">
        <v>892</v>
      </c>
      <c r="AE651" s="335" t="s">
        <v>892</v>
      </c>
      <c r="AF651" s="324">
        <v>2</v>
      </c>
      <c r="AG651" s="327">
        <v>43892</v>
      </c>
      <c r="AH651" s="327">
        <v>40438</v>
      </c>
      <c r="AI651" s="327">
        <v>43865</v>
      </c>
      <c r="AJ651" s="327" t="s">
        <v>892</v>
      </c>
      <c r="AK651" s="317"/>
    </row>
    <row r="652" spans="1:37" x14ac:dyDescent="0.3">
      <c r="A652" s="316">
        <v>118244</v>
      </c>
      <c r="B652" s="317" t="s">
        <v>1768</v>
      </c>
      <c r="C652" s="318" t="s">
        <v>264</v>
      </c>
      <c r="D652" s="319">
        <v>5.99</v>
      </c>
      <c r="E652" s="317"/>
      <c r="F652" s="317"/>
      <c r="G652" s="317" t="s">
        <v>892</v>
      </c>
      <c r="H652" s="320">
        <v>173</v>
      </c>
      <c r="I652" s="321">
        <v>103003</v>
      </c>
      <c r="J652" s="322">
        <v>5.99</v>
      </c>
      <c r="K652" s="320">
        <v>5</v>
      </c>
      <c r="L652" s="323">
        <v>411.90476190476193</v>
      </c>
      <c r="M652" s="324">
        <v>0</v>
      </c>
      <c r="N652" s="322">
        <v>0</v>
      </c>
      <c r="O652" s="325" t="s">
        <v>891</v>
      </c>
      <c r="P652" s="324">
        <v>0</v>
      </c>
      <c r="Q652" s="326">
        <v>0</v>
      </c>
      <c r="R652" s="327" t="s">
        <v>892</v>
      </c>
      <c r="S652" s="317" t="s">
        <v>1307</v>
      </c>
      <c r="T652" s="328">
        <v>1</v>
      </c>
      <c r="U652" s="329">
        <v>89</v>
      </c>
      <c r="V652" s="330">
        <v>12</v>
      </c>
      <c r="W652" s="331" t="s">
        <v>892</v>
      </c>
      <c r="X652" s="332" t="s">
        <v>892</v>
      </c>
      <c r="Y652" s="333">
        <v>0</v>
      </c>
      <c r="Z652" s="333" t="s">
        <v>892</v>
      </c>
      <c r="AA652" s="332" t="s">
        <v>892</v>
      </c>
      <c r="AB652" s="333">
        <v>0</v>
      </c>
      <c r="AC652" s="333"/>
      <c r="AD652" s="334" t="s">
        <v>892</v>
      </c>
      <c r="AE652" s="335" t="s">
        <v>892</v>
      </c>
      <c r="AF652" s="324">
        <v>2</v>
      </c>
      <c r="AG652" s="327">
        <v>40955</v>
      </c>
      <c r="AH652" s="327">
        <v>40466</v>
      </c>
      <c r="AI652" s="327">
        <v>44974</v>
      </c>
      <c r="AJ652" s="327" t="s">
        <v>892</v>
      </c>
      <c r="AK652" s="317"/>
    </row>
    <row r="653" spans="1:37" x14ac:dyDescent="0.3">
      <c r="A653" s="316">
        <v>118245</v>
      </c>
      <c r="B653" s="317" t="s">
        <v>1769</v>
      </c>
      <c r="C653" s="318" t="s">
        <v>264</v>
      </c>
      <c r="D653" s="319">
        <v>2.72</v>
      </c>
      <c r="E653" s="317"/>
      <c r="F653" s="317"/>
      <c r="G653" s="317" t="s">
        <v>892</v>
      </c>
      <c r="H653" s="320">
        <v>33</v>
      </c>
      <c r="I653" s="321">
        <v>103003</v>
      </c>
      <c r="J653" s="322">
        <v>2.72</v>
      </c>
      <c r="K653" s="320">
        <v>5</v>
      </c>
      <c r="L653" s="323">
        <v>78.571428571428569</v>
      </c>
      <c r="M653" s="324">
        <v>0</v>
      </c>
      <c r="N653" s="322">
        <v>0</v>
      </c>
      <c r="O653" s="325" t="s">
        <v>891</v>
      </c>
      <c r="P653" s="324">
        <v>0</v>
      </c>
      <c r="Q653" s="326">
        <v>0</v>
      </c>
      <c r="R653" s="327" t="s">
        <v>892</v>
      </c>
      <c r="S653" s="317" t="s">
        <v>1307</v>
      </c>
      <c r="T653" s="328">
        <v>1</v>
      </c>
      <c r="U653" s="329">
        <v>89</v>
      </c>
      <c r="V653" s="330">
        <v>12</v>
      </c>
      <c r="W653" s="331" t="s">
        <v>892</v>
      </c>
      <c r="X653" s="332" t="s">
        <v>892</v>
      </c>
      <c r="Y653" s="333">
        <v>0</v>
      </c>
      <c r="Z653" s="333" t="s">
        <v>892</v>
      </c>
      <c r="AA653" s="332" t="s">
        <v>892</v>
      </c>
      <c r="AB653" s="333">
        <v>0</v>
      </c>
      <c r="AC653" s="333"/>
      <c r="AD653" s="334" t="s">
        <v>892</v>
      </c>
      <c r="AE653" s="335" t="s">
        <v>892</v>
      </c>
      <c r="AF653" s="324">
        <v>2</v>
      </c>
      <c r="AG653" s="327">
        <v>40955</v>
      </c>
      <c r="AH653" s="327">
        <v>40466</v>
      </c>
      <c r="AI653" s="327">
        <v>40941</v>
      </c>
      <c r="AJ653" s="327" t="s">
        <v>892</v>
      </c>
      <c r="AK653" s="317"/>
    </row>
    <row r="654" spans="1:37" x14ac:dyDescent="0.3">
      <c r="A654" s="316">
        <v>118246</v>
      </c>
      <c r="B654" s="317" t="s">
        <v>1770</v>
      </c>
      <c r="C654" s="318" t="s">
        <v>264</v>
      </c>
      <c r="D654" s="319">
        <v>1.1000000000000001</v>
      </c>
      <c r="E654" s="317"/>
      <c r="F654" s="317"/>
      <c r="G654" s="317" t="s">
        <v>892</v>
      </c>
      <c r="H654" s="320">
        <v>60</v>
      </c>
      <c r="I654" s="321">
        <v>103003</v>
      </c>
      <c r="J654" s="322">
        <v>1.1000000000000001</v>
      </c>
      <c r="K654" s="320">
        <v>5</v>
      </c>
      <c r="L654" s="323">
        <v>142.85714285714283</v>
      </c>
      <c r="M654" s="324">
        <v>0</v>
      </c>
      <c r="N654" s="322">
        <v>0</v>
      </c>
      <c r="O654" s="325" t="s">
        <v>891</v>
      </c>
      <c r="P654" s="324">
        <v>0</v>
      </c>
      <c r="Q654" s="326">
        <v>0</v>
      </c>
      <c r="R654" s="327" t="s">
        <v>892</v>
      </c>
      <c r="S654" s="317" t="s">
        <v>1307</v>
      </c>
      <c r="T654" s="328">
        <v>1</v>
      </c>
      <c r="U654" s="329">
        <v>89</v>
      </c>
      <c r="V654" s="330">
        <v>12</v>
      </c>
      <c r="W654" s="331" t="s">
        <v>892</v>
      </c>
      <c r="X654" s="332" t="s">
        <v>892</v>
      </c>
      <c r="Y654" s="333">
        <v>0</v>
      </c>
      <c r="Z654" s="333" t="s">
        <v>892</v>
      </c>
      <c r="AA654" s="332" t="s">
        <v>892</v>
      </c>
      <c r="AB654" s="333">
        <v>0</v>
      </c>
      <c r="AC654" s="333"/>
      <c r="AD654" s="334" t="s">
        <v>892</v>
      </c>
      <c r="AE654" s="335" t="s">
        <v>892</v>
      </c>
      <c r="AF654" s="324">
        <v>2</v>
      </c>
      <c r="AG654" s="327">
        <v>40955</v>
      </c>
      <c r="AH654" s="327">
        <v>40466</v>
      </c>
      <c r="AI654" s="327">
        <v>40941</v>
      </c>
      <c r="AJ654" s="327" t="s">
        <v>892</v>
      </c>
      <c r="AK654" s="317"/>
    </row>
    <row r="655" spans="1:37" x14ac:dyDescent="0.3">
      <c r="A655" s="316">
        <v>118427</v>
      </c>
      <c r="B655" s="317" t="s">
        <v>1771</v>
      </c>
      <c r="C655" s="318" t="s">
        <v>273</v>
      </c>
      <c r="D655" s="319">
        <v>29.32</v>
      </c>
      <c r="E655" s="317" t="s">
        <v>1772</v>
      </c>
      <c r="F655" s="317" t="s">
        <v>1321</v>
      </c>
      <c r="G655" s="317" t="s">
        <v>1322</v>
      </c>
      <c r="H655" s="320">
        <v>0</v>
      </c>
      <c r="I655" s="321">
        <v>103003</v>
      </c>
      <c r="J655" s="322">
        <v>29.32</v>
      </c>
      <c r="K655" s="320">
        <v>4196</v>
      </c>
      <c r="L655" s="323">
        <v>0</v>
      </c>
      <c r="M655" s="324">
        <v>4817.04</v>
      </c>
      <c r="N655" s="322">
        <v>141235.6128</v>
      </c>
      <c r="O655" s="325" t="s">
        <v>1323</v>
      </c>
      <c r="P655" s="324">
        <v>7115</v>
      </c>
      <c r="Q655" s="326">
        <v>208611.8</v>
      </c>
      <c r="R655" s="327">
        <v>45540</v>
      </c>
      <c r="S655" s="317" t="s">
        <v>1473</v>
      </c>
      <c r="T655" s="328">
        <v>1</v>
      </c>
      <c r="U655" s="329">
        <v>74</v>
      </c>
      <c r="V655" s="330">
        <v>2</v>
      </c>
      <c r="W655" s="331" t="s">
        <v>892</v>
      </c>
      <c r="X655" s="332" t="s">
        <v>892</v>
      </c>
      <c r="Y655" s="333">
        <v>0</v>
      </c>
      <c r="Z655" s="333" t="s">
        <v>892</v>
      </c>
      <c r="AA655" s="332" t="s">
        <v>892</v>
      </c>
      <c r="AB655" s="333">
        <v>0</v>
      </c>
      <c r="AC655" s="333"/>
      <c r="AD655" s="334" t="s">
        <v>892</v>
      </c>
      <c r="AE655" s="335" t="s">
        <v>892</v>
      </c>
      <c r="AF655" s="324">
        <v>1606</v>
      </c>
      <c r="AG655" s="327">
        <v>44974</v>
      </c>
      <c r="AH655" s="327">
        <v>40490</v>
      </c>
      <c r="AI655" s="327">
        <v>45209</v>
      </c>
      <c r="AJ655" s="327" t="s">
        <v>892</v>
      </c>
      <c r="AK655" s="317"/>
    </row>
    <row r="656" spans="1:37" x14ac:dyDescent="0.3">
      <c r="A656" s="316">
        <v>118515</v>
      </c>
      <c r="B656" s="317" t="s">
        <v>1773</v>
      </c>
      <c r="C656" s="318" t="s">
        <v>561</v>
      </c>
      <c r="D656" s="319">
        <v>69.97</v>
      </c>
      <c r="E656" s="317"/>
      <c r="F656" s="317"/>
      <c r="G656" s="317" t="s">
        <v>892</v>
      </c>
      <c r="H656" s="320">
        <v>0</v>
      </c>
      <c r="I656" s="321">
        <v>103003</v>
      </c>
      <c r="J656" s="322">
        <v>69.97</v>
      </c>
      <c r="K656" s="320">
        <v>314</v>
      </c>
      <c r="L656" s="323">
        <v>0</v>
      </c>
      <c r="M656" s="324">
        <v>178.14</v>
      </c>
      <c r="N656" s="322">
        <v>12464.4558</v>
      </c>
      <c r="O656" s="325" t="s">
        <v>891</v>
      </c>
      <c r="P656" s="324">
        <v>0</v>
      </c>
      <c r="Q656" s="326">
        <v>0</v>
      </c>
      <c r="R656" s="327" t="s">
        <v>892</v>
      </c>
      <c r="S656" s="317" t="s">
        <v>1774</v>
      </c>
      <c r="T656" s="328">
        <v>1</v>
      </c>
      <c r="U656" s="329">
        <v>51</v>
      </c>
      <c r="V656" s="330">
        <v>21</v>
      </c>
      <c r="W656" s="331">
        <v>7340</v>
      </c>
      <c r="X656" s="332">
        <v>2023</v>
      </c>
      <c r="Y656" s="333">
        <v>135.9</v>
      </c>
      <c r="Z656" s="333" t="s">
        <v>892</v>
      </c>
      <c r="AA656" s="332" t="s">
        <v>892</v>
      </c>
      <c r="AB656" s="333">
        <v>0</v>
      </c>
      <c r="AC656" s="333"/>
      <c r="AD656" s="334" t="s">
        <v>892</v>
      </c>
      <c r="AE656" s="335" t="s">
        <v>892</v>
      </c>
      <c r="AF656" s="324">
        <v>104</v>
      </c>
      <c r="AG656" s="327">
        <v>44417</v>
      </c>
      <c r="AH656" s="327">
        <v>40498</v>
      </c>
      <c r="AI656" s="327">
        <v>44405</v>
      </c>
      <c r="AJ656" s="327" t="s">
        <v>892</v>
      </c>
      <c r="AK656" s="317"/>
    </row>
    <row r="657" spans="1:37" x14ac:dyDescent="0.3">
      <c r="A657" s="316">
        <v>118577</v>
      </c>
      <c r="B657" s="317" t="s">
        <v>1775</v>
      </c>
      <c r="C657" s="318" t="s">
        <v>561</v>
      </c>
      <c r="D657" s="319">
        <v>81.25</v>
      </c>
      <c r="E657" s="317"/>
      <c r="F657" s="317"/>
      <c r="G657" s="317" t="s">
        <v>892</v>
      </c>
      <c r="H657" s="320">
        <v>0</v>
      </c>
      <c r="I657" s="321">
        <v>103003</v>
      </c>
      <c r="J657" s="322">
        <v>81.25</v>
      </c>
      <c r="K657" s="320">
        <v>726.5</v>
      </c>
      <c r="L657" s="323">
        <v>0</v>
      </c>
      <c r="M657" s="324">
        <v>0</v>
      </c>
      <c r="N657" s="322">
        <v>0</v>
      </c>
      <c r="O657" s="325" t="s">
        <v>891</v>
      </c>
      <c r="P657" s="324">
        <v>0</v>
      </c>
      <c r="Q657" s="326">
        <v>0</v>
      </c>
      <c r="R657" s="327" t="s">
        <v>892</v>
      </c>
      <c r="S657" s="317" t="s">
        <v>1774</v>
      </c>
      <c r="T657" s="328">
        <v>1</v>
      </c>
      <c r="U657" s="329">
        <v>51</v>
      </c>
      <c r="V657" s="330">
        <v>21</v>
      </c>
      <c r="W657" s="331">
        <v>2231</v>
      </c>
      <c r="X657" s="332">
        <v>2023</v>
      </c>
      <c r="Y657" s="333">
        <v>2000</v>
      </c>
      <c r="Z657" s="333" t="s">
        <v>892</v>
      </c>
      <c r="AA657" s="332" t="s">
        <v>892</v>
      </c>
      <c r="AB657" s="333">
        <v>0</v>
      </c>
      <c r="AC657" s="333"/>
      <c r="AD657" s="334" t="s">
        <v>892</v>
      </c>
      <c r="AE657" s="335" t="s">
        <v>892</v>
      </c>
      <c r="AF657" s="324">
        <v>242</v>
      </c>
      <c r="AG657" s="327">
        <v>44551</v>
      </c>
      <c r="AH657" s="327">
        <v>40501</v>
      </c>
      <c r="AI657" s="327">
        <v>44544</v>
      </c>
      <c r="AJ657" s="327" t="s">
        <v>892</v>
      </c>
      <c r="AK657" s="317"/>
    </row>
    <row r="658" spans="1:37" x14ac:dyDescent="0.3">
      <c r="A658" s="316">
        <v>119087</v>
      </c>
      <c r="B658" s="317" t="s">
        <v>742</v>
      </c>
      <c r="C658" s="318" t="s">
        <v>264</v>
      </c>
      <c r="D658" s="319">
        <v>5.48</v>
      </c>
      <c r="E658" s="317"/>
      <c r="F658" s="317"/>
      <c r="G658" s="317" t="s">
        <v>892</v>
      </c>
      <c r="H658" s="320">
        <v>255</v>
      </c>
      <c r="I658" s="321">
        <v>103003</v>
      </c>
      <c r="J658" s="322">
        <v>5.48</v>
      </c>
      <c r="K658" s="320">
        <v>30</v>
      </c>
      <c r="L658" s="323">
        <v>58.891454965357966</v>
      </c>
      <c r="M658" s="324">
        <v>0</v>
      </c>
      <c r="N658" s="322">
        <v>0</v>
      </c>
      <c r="O658" s="325" t="s">
        <v>891</v>
      </c>
      <c r="P658" s="324">
        <v>0</v>
      </c>
      <c r="Q658" s="326">
        <v>0</v>
      </c>
      <c r="R658" s="327" t="s">
        <v>892</v>
      </c>
      <c r="S658" s="317" t="s">
        <v>1312</v>
      </c>
      <c r="T658" s="328">
        <v>1</v>
      </c>
      <c r="U658" s="329">
        <v>59</v>
      </c>
      <c r="V658" s="330">
        <v>18</v>
      </c>
      <c r="W658" s="331" t="s">
        <v>892</v>
      </c>
      <c r="X658" s="332" t="s">
        <v>892</v>
      </c>
      <c r="Y658" s="333">
        <v>0</v>
      </c>
      <c r="Z658" s="333" t="s">
        <v>892</v>
      </c>
      <c r="AA658" s="332" t="s">
        <v>892</v>
      </c>
      <c r="AB658" s="333">
        <v>0</v>
      </c>
      <c r="AC658" s="333"/>
      <c r="AD658" s="334" t="s">
        <v>892</v>
      </c>
      <c r="AE658" s="335" t="s">
        <v>892</v>
      </c>
      <c r="AF658" s="324">
        <v>18</v>
      </c>
      <c r="AG658" s="327">
        <v>40842</v>
      </c>
      <c r="AH658" s="327">
        <v>40575</v>
      </c>
      <c r="AI658" s="327">
        <v>40834</v>
      </c>
      <c r="AJ658" s="327" t="s">
        <v>892</v>
      </c>
      <c r="AK658" s="317"/>
    </row>
    <row r="659" spans="1:37" x14ac:dyDescent="0.3">
      <c r="A659" s="316">
        <v>119180</v>
      </c>
      <c r="B659" s="317" t="s">
        <v>1776</v>
      </c>
      <c r="C659" s="318" t="s">
        <v>31</v>
      </c>
      <c r="D659" s="319">
        <v>6.28</v>
      </c>
      <c r="E659" s="317"/>
      <c r="F659" s="317"/>
      <c r="G659" s="317" t="s">
        <v>892</v>
      </c>
      <c r="H659" s="320">
        <v>157</v>
      </c>
      <c r="I659" s="321">
        <v>103003</v>
      </c>
      <c r="J659" s="322">
        <v>6.28</v>
      </c>
      <c r="K659" s="320">
        <v>59</v>
      </c>
      <c r="L659" s="323">
        <v>31.910569105691057</v>
      </c>
      <c r="M659" s="324">
        <v>0</v>
      </c>
      <c r="N659" s="322">
        <v>0</v>
      </c>
      <c r="O659" s="325" t="s">
        <v>891</v>
      </c>
      <c r="P659" s="324">
        <v>0</v>
      </c>
      <c r="Q659" s="326">
        <v>0</v>
      </c>
      <c r="R659" s="327" t="s">
        <v>892</v>
      </c>
      <c r="S659" s="317" t="s">
        <v>1727</v>
      </c>
      <c r="T659" s="328">
        <v>1</v>
      </c>
      <c r="U659" s="329">
        <v>55</v>
      </c>
      <c r="V659" s="330">
        <v>37</v>
      </c>
      <c r="W659" s="331" t="s">
        <v>892</v>
      </c>
      <c r="X659" s="332" t="s">
        <v>892</v>
      </c>
      <c r="Y659" s="333">
        <v>0</v>
      </c>
      <c r="Z659" s="333" t="s">
        <v>892</v>
      </c>
      <c r="AA659" s="332" t="s">
        <v>892</v>
      </c>
      <c r="AB659" s="333">
        <v>0</v>
      </c>
      <c r="AC659" s="333"/>
      <c r="AD659" s="334" t="s">
        <v>892</v>
      </c>
      <c r="AE659" s="335" t="s">
        <v>892</v>
      </c>
      <c r="AF659" s="324">
        <v>20</v>
      </c>
      <c r="AG659" s="327">
        <v>41460</v>
      </c>
      <c r="AH659" s="327">
        <v>40581</v>
      </c>
      <c r="AI659" s="327">
        <v>42075</v>
      </c>
      <c r="AJ659" s="327" t="s">
        <v>892</v>
      </c>
      <c r="AK659" s="317"/>
    </row>
    <row r="660" spans="1:37" x14ac:dyDescent="0.3">
      <c r="A660" s="316">
        <v>119181</v>
      </c>
      <c r="B660" s="317" t="s">
        <v>1777</v>
      </c>
      <c r="C660" s="318" t="s">
        <v>31</v>
      </c>
      <c r="D660" s="319">
        <v>2.68</v>
      </c>
      <c r="E660" s="317"/>
      <c r="F660" s="317"/>
      <c r="G660" s="317" t="s">
        <v>892</v>
      </c>
      <c r="H660" s="320">
        <v>610</v>
      </c>
      <c r="I660" s="321">
        <v>103003</v>
      </c>
      <c r="J660" s="322">
        <v>2.68</v>
      </c>
      <c r="K660" s="320">
        <v>385</v>
      </c>
      <c r="L660" s="323">
        <v>14.437869822485208</v>
      </c>
      <c r="M660" s="324">
        <v>0</v>
      </c>
      <c r="N660" s="322">
        <v>0</v>
      </c>
      <c r="O660" s="325" t="s">
        <v>891</v>
      </c>
      <c r="P660" s="324">
        <v>0</v>
      </c>
      <c r="Q660" s="326">
        <v>0</v>
      </c>
      <c r="R660" s="327" t="s">
        <v>892</v>
      </c>
      <c r="S660" s="317" t="s">
        <v>1727</v>
      </c>
      <c r="T660" s="328">
        <v>1</v>
      </c>
      <c r="U660" s="329">
        <v>55</v>
      </c>
      <c r="V660" s="330">
        <v>37</v>
      </c>
      <c r="W660" s="331" t="s">
        <v>892</v>
      </c>
      <c r="X660" s="332" t="s">
        <v>892</v>
      </c>
      <c r="Y660" s="333">
        <v>0</v>
      </c>
      <c r="Z660" s="333" t="s">
        <v>892</v>
      </c>
      <c r="AA660" s="332" t="s">
        <v>892</v>
      </c>
      <c r="AB660" s="333">
        <v>0</v>
      </c>
      <c r="AC660" s="333"/>
      <c r="AD660" s="334" t="s">
        <v>892</v>
      </c>
      <c r="AE660" s="335" t="s">
        <v>892</v>
      </c>
      <c r="AF660" s="324">
        <v>170</v>
      </c>
      <c r="AG660" s="327">
        <v>44544</v>
      </c>
      <c r="AH660" s="327">
        <v>40581</v>
      </c>
      <c r="AI660" s="327">
        <v>44470</v>
      </c>
      <c r="AJ660" s="327" t="s">
        <v>892</v>
      </c>
      <c r="AK660" s="317"/>
    </row>
    <row r="661" spans="1:37" x14ac:dyDescent="0.3">
      <c r="A661" s="316">
        <v>119318</v>
      </c>
      <c r="B661" s="317" t="s">
        <v>1778</v>
      </c>
      <c r="C661" s="318" t="s">
        <v>336</v>
      </c>
      <c r="D661" s="319">
        <v>3.2</v>
      </c>
      <c r="E661" s="317"/>
      <c r="F661" s="317"/>
      <c r="G661" s="317" t="s">
        <v>892</v>
      </c>
      <c r="H661" s="320">
        <v>0</v>
      </c>
      <c r="I661" s="321">
        <v>103003</v>
      </c>
      <c r="J661" s="322">
        <v>3.2</v>
      </c>
      <c r="K661" s="320">
        <v>137</v>
      </c>
      <c r="L661" s="323">
        <v>0</v>
      </c>
      <c r="M661" s="324">
        <v>118</v>
      </c>
      <c r="N661" s="322">
        <v>377.6</v>
      </c>
      <c r="O661" s="325" t="s">
        <v>891</v>
      </c>
      <c r="P661" s="324">
        <v>0</v>
      </c>
      <c r="Q661" s="326">
        <v>0</v>
      </c>
      <c r="R661" s="327" t="s">
        <v>892</v>
      </c>
      <c r="S661" s="317" t="s">
        <v>1779</v>
      </c>
      <c r="T661" s="328">
        <v>1</v>
      </c>
      <c r="U661" s="329">
        <v>45</v>
      </c>
      <c r="V661" s="330">
        <v>8</v>
      </c>
      <c r="W661" s="331">
        <v>6209</v>
      </c>
      <c r="X661" s="332">
        <v>2023</v>
      </c>
      <c r="Y661" s="333">
        <v>50</v>
      </c>
      <c r="Z661" s="333" t="s">
        <v>892</v>
      </c>
      <c r="AA661" s="332" t="s">
        <v>892</v>
      </c>
      <c r="AB661" s="333">
        <v>0</v>
      </c>
      <c r="AC661" s="333"/>
      <c r="AD661" s="334" t="s">
        <v>892</v>
      </c>
      <c r="AE661" s="335" t="s">
        <v>892</v>
      </c>
      <c r="AF661" s="324">
        <v>56</v>
      </c>
      <c r="AG661" s="327">
        <v>43874</v>
      </c>
      <c r="AH661" s="327">
        <v>40598</v>
      </c>
      <c r="AI661" s="327">
        <v>43866</v>
      </c>
      <c r="AJ661" s="327" t="s">
        <v>892</v>
      </c>
      <c r="AK661" s="317"/>
    </row>
    <row r="662" spans="1:37" x14ac:dyDescent="0.3">
      <c r="A662" s="316">
        <v>119554</v>
      </c>
      <c r="B662" s="317" t="s">
        <v>1780</v>
      </c>
      <c r="C662" s="318" t="s">
        <v>728</v>
      </c>
      <c r="D662" s="319">
        <v>482.5</v>
      </c>
      <c r="E662" s="317"/>
      <c r="F662" s="317"/>
      <c r="G662" s="317" t="s">
        <v>892</v>
      </c>
      <c r="H662" s="320">
        <v>146</v>
      </c>
      <c r="I662" s="321">
        <v>103003</v>
      </c>
      <c r="J662" s="322">
        <v>482.5</v>
      </c>
      <c r="K662" s="320">
        <v>168</v>
      </c>
      <c r="L662" s="323">
        <v>10.428571428571429</v>
      </c>
      <c r="M662" s="324">
        <v>22</v>
      </c>
      <c r="N662" s="322">
        <v>10615</v>
      </c>
      <c r="O662" s="325" t="s">
        <v>891</v>
      </c>
      <c r="P662" s="324">
        <v>0</v>
      </c>
      <c r="Q662" s="326">
        <v>0</v>
      </c>
      <c r="R662" s="327" t="s">
        <v>892</v>
      </c>
      <c r="S662" s="317" t="s">
        <v>1251</v>
      </c>
      <c r="T662" s="328">
        <v>1</v>
      </c>
      <c r="U662" s="329">
        <v>74</v>
      </c>
      <c r="V662" s="330">
        <v>9</v>
      </c>
      <c r="W662" s="331" t="s">
        <v>892</v>
      </c>
      <c r="X662" s="332" t="s">
        <v>892</v>
      </c>
      <c r="Y662" s="333">
        <v>0</v>
      </c>
      <c r="Z662" s="333" t="s">
        <v>892</v>
      </c>
      <c r="AA662" s="332" t="s">
        <v>892</v>
      </c>
      <c r="AB662" s="333">
        <v>0</v>
      </c>
      <c r="AC662" s="333"/>
      <c r="AD662" s="334" t="s">
        <v>892</v>
      </c>
      <c r="AE662" s="335" t="s">
        <v>892</v>
      </c>
      <c r="AF662" s="324">
        <v>56</v>
      </c>
      <c r="AG662" s="327">
        <v>44545</v>
      </c>
      <c r="AH662" s="327">
        <v>40632</v>
      </c>
      <c r="AI662" s="327">
        <v>44539</v>
      </c>
      <c r="AJ662" s="327" t="s">
        <v>892</v>
      </c>
      <c r="AK662" s="317"/>
    </row>
    <row r="663" spans="1:37" x14ac:dyDescent="0.3">
      <c r="A663" s="316">
        <v>119595</v>
      </c>
      <c r="B663" s="317" t="s">
        <v>1781</v>
      </c>
      <c r="C663" s="318" t="s">
        <v>261</v>
      </c>
      <c r="D663" s="319">
        <v>4.33</v>
      </c>
      <c r="E663" s="317"/>
      <c r="F663" s="317"/>
      <c r="G663" s="317" t="s">
        <v>892</v>
      </c>
      <c r="H663" s="320">
        <v>311</v>
      </c>
      <c r="I663" s="321">
        <v>103003</v>
      </c>
      <c r="J663" s="322">
        <v>4.33</v>
      </c>
      <c r="K663" s="320">
        <v>33</v>
      </c>
      <c r="L663" s="323">
        <v>103.66666666666666</v>
      </c>
      <c r="M663" s="324">
        <v>0</v>
      </c>
      <c r="N663" s="322">
        <v>0</v>
      </c>
      <c r="O663" s="325" t="s">
        <v>891</v>
      </c>
      <c r="P663" s="324">
        <v>0</v>
      </c>
      <c r="Q663" s="326">
        <v>0</v>
      </c>
      <c r="R663" s="327" t="s">
        <v>892</v>
      </c>
      <c r="S663" s="317" t="s">
        <v>1782</v>
      </c>
      <c r="T663" s="328">
        <v>1</v>
      </c>
      <c r="U663" s="329">
        <v>62</v>
      </c>
      <c r="V663" s="330">
        <v>26</v>
      </c>
      <c r="W663" s="331" t="s">
        <v>892</v>
      </c>
      <c r="X663" s="332" t="s">
        <v>892</v>
      </c>
      <c r="Y663" s="333">
        <v>0</v>
      </c>
      <c r="Z663" s="333" t="s">
        <v>892</v>
      </c>
      <c r="AA663" s="332" t="s">
        <v>892</v>
      </c>
      <c r="AB663" s="333">
        <v>0</v>
      </c>
      <c r="AC663" s="333"/>
      <c r="AD663" s="334" t="s">
        <v>892</v>
      </c>
      <c r="AE663" s="335" t="s">
        <v>892</v>
      </c>
      <c r="AF663" s="324">
        <v>12</v>
      </c>
      <c r="AG663" s="327">
        <v>44145</v>
      </c>
      <c r="AH663" s="327">
        <v>40638</v>
      </c>
      <c r="AI663" s="327">
        <v>45148</v>
      </c>
      <c r="AJ663" s="327" t="s">
        <v>892</v>
      </c>
      <c r="AK663" s="317"/>
    </row>
    <row r="664" spans="1:37" x14ac:dyDescent="0.3">
      <c r="A664" s="316">
        <v>119621</v>
      </c>
      <c r="B664" s="317" t="s">
        <v>1783</v>
      </c>
      <c r="C664" s="318" t="s">
        <v>728</v>
      </c>
      <c r="D664" s="319">
        <v>284.83</v>
      </c>
      <c r="E664" s="317"/>
      <c r="F664" s="317"/>
      <c r="G664" s="317" t="s">
        <v>892</v>
      </c>
      <c r="H664" s="320">
        <v>100</v>
      </c>
      <c r="I664" s="321">
        <v>103003</v>
      </c>
      <c r="J664" s="322">
        <v>284.83</v>
      </c>
      <c r="K664" s="320">
        <v>495</v>
      </c>
      <c r="L664" s="323">
        <v>2.1052631578947367</v>
      </c>
      <c r="M664" s="324">
        <v>470</v>
      </c>
      <c r="N664" s="322">
        <v>133870.1</v>
      </c>
      <c r="O664" s="325" t="s">
        <v>891</v>
      </c>
      <c r="P664" s="324">
        <v>0</v>
      </c>
      <c r="Q664" s="326">
        <v>0</v>
      </c>
      <c r="R664" s="327" t="s">
        <v>892</v>
      </c>
      <c r="S664" s="317" t="s">
        <v>1251</v>
      </c>
      <c r="T664" s="328">
        <v>1</v>
      </c>
      <c r="U664" s="329">
        <v>74</v>
      </c>
      <c r="V664" s="330">
        <v>9</v>
      </c>
      <c r="W664" s="331" t="s">
        <v>892</v>
      </c>
      <c r="X664" s="332" t="s">
        <v>892</v>
      </c>
      <c r="Y664" s="333">
        <v>0</v>
      </c>
      <c r="Z664" s="333" t="s">
        <v>892</v>
      </c>
      <c r="AA664" s="332" t="s">
        <v>892</v>
      </c>
      <c r="AB664" s="333">
        <v>0</v>
      </c>
      <c r="AC664" s="333"/>
      <c r="AD664" s="334" t="s">
        <v>892</v>
      </c>
      <c r="AE664" s="335" t="s">
        <v>892</v>
      </c>
      <c r="AF664" s="324">
        <v>190</v>
      </c>
      <c r="AG664" s="327">
        <v>44244</v>
      </c>
      <c r="AH664" s="327">
        <v>40641</v>
      </c>
      <c r="AI664" s="327">
        <v>45210</v>
      </c>
      <c r="AJ664" s="327" t="s">
        <v>892</v>
      </c>
      <c r="AK664" s="317"/>
    </row>
    <row r="665" spans="1:37" x14ac:dyDescent="0.3">
      <c r="A665" s="316">
        <v>120615</v>
      </c>
      <c r="B665" s="317" t="s">
        <v>1784</v>
      </c>
      <c r="C665" s="318" t="s">
        <v>273</v>
      </c>
      <c r="D665" s="319">
        <v>1.05</v>
      </c>
      <c r="E665" s="317"/>
      <c r="F665" s="317"/>
      <c r="G665" s="317" t="s">
        <v>892</v>
      </c>
      <c r="H665" s="320">
        <v>1276</v>
      </c>
      <c r="I665" s="321">
        <v>103003</v>
      </c>
      <c r="J665" s="322">
        <v>1.05</v>
      </c>
      <c r="K665" s="320"/>
      <c r="L665" s="323">
        <v>0</v>
      </c>
      <c r="M665" s="324">
        <v>0</v>
      </c>
      <c r="N665" s="322">
        <v>0</v>
      </c>
      <c r="O665" s="325" t="s">
        <v>891</v>
      </c>
      <c r="P665" s="324">
        <v>0</v>
      </c>
      <c r="Q665" s="326">
        <v>0</v>
      </c>
      <c r="R665" s="327" t="s">
        <v>892</v>
      </c>
      <c r="S665" s="317" t="s">
        <v>1785</v>
      </c>
      <c r="T665" s="328">
        <v>1</v>
      </c>
      <c r="U665" s="329">
        <v>80</v>
      </c>
      <c r="V665" s="330">
        <v>13</v>
      </c>
      <c r="W665" s="331" t="s">
        <v>892</v>
      </c>
      <c r="X665" s="332" t="s">
        <v>892</v>
      </c>
      <c r="Y665" s="333">
        <v>0</v>
      </c>
      <c r="Z665" s="333" t="s">
        <v>892</v>
      </c>
      <c r="AA665" s="332" t="s">
        <v>892</v>
      </c>
      <c r="AB665" s="333">
        <v>0</v>
      </c>
      <c r="AC665" s="333"/>
      <c r="AD665" s="334" t="s">
        <v>892</v>
      </c>
      <c r="AE665" s="335" t="s">
        <v>892</v>
      </c>
      <c r="AF665" s="324">
        <v>0</v>
      </c>
      <c r="AG665" s="327">
        <v>42333</v>
      </c>
      <c r="AH665" s="327">
        <v>40756</v>
      </c>
      <c r="AI665" s="327">
        <v>42297</v>
      </c>
      <c r="AJ665" s="327" t="s">
        <v>892</v>
      </c>
      <c r="AK665" s="317"/>
    </row>
    <row r="666" spans="1:37" x14ac:dyDescent="0.3">
      <c r="A666" s="316">
        <v>120995</v>
      </c>
      <c r="B666" s="317" t="s">
        <v>1786</v>
      </c>
      <c r="C666" s="318" t="s">
        <v>273</v>
      </c>
      <c r="D666" s="319">
        <v>3.39</v>
      </c>
      <c r="E666" s="317"/>
      <c r="F666" s="317"/>
      <c r="G666" s="317" t="s">
        <v>892</v>
      </c>
      <c r="H666" s="320">
        <v>80</v>
      </c>
      <c r="I666" s="321">
        <v>103003</v>
      </c>
      <c r="J666" s="322">
        <v>3.39</v>
      </c>
      <c r="K666" s="320">
        <v>140</v>
      </c>
      <c r="L666" s="323">
        <v>6.8551842330762645</v>
      </c>
      <c r="M666" s="324">
        <v>0</v>
      </c>
      <c r="N666" s="322">
        <v>0</v>
      </c>
      <c r="O666" s="325" t="s">
        <v>891</v>
      </c>
      <c r="P666" s="324">
        <v>0</v>
      </c>
      <c r="Q666" s="326">
        <v>0</v>
      </c>
      <c r="R666" s="327" t="s">
        <v>892</v>
      </c>
      <c r="S666" s="317" t="s">
        <v>1032</v>
      </c>
      <c r="T666" s="328">
        <v>1</v>
      </c>
      <c r="U666" s="329">
        <v>55</v>
      </c>
      <c r="V666" s="330">
        <v>32</v>
      </c>
      <c r="W666" s="331">
        <v>2442</v>
      </c>
      <c r="X666" s="332">
        <v>2023</v>
      </c>
      <c r="Y666" s="333">
        <v>100</v>
      </c>
      <c r="Z666" s="333" t="s">
        <v>892</v>
      </c>
      <c r="AA666" s="332" t="s">
        <v>892</v>
      </c>
      <c r="AB666" s="333">
        <v>0</v>
      </c>
      <c r="AC666" s="333"/>
      <c r="AD666" s="334" t="s">
        <v>892</v>
      </c>
      <c r="AE666" s="335" t="s">
        <v>892</v>
      </c>
      <c r="AF666" s="324">
        <v>46</v>
      </c>
      <c r="AG666" s="327">
        <v>44883</v>
      </c>
      <c r="AH666" s="327">
        <v>40794</v>
      </c>
      <c r="AI666" s="327">
        <v>44917</v>
      </c>
      <c r="AJ666" s="327" t="s">
        <v>892</v>
      </c>
      <c r="AK666" s="317"/>
    </row>
    <row r="667" spans="1:37" x14ac:dyDescent="0.3">
      <c r="A667" s="316">
        <v>121054</v>
      </c>
      <c r="B667" s="317" t="s">
        <v>1787</v>
      </c>
      <c r="C667" s="318" t="s">
        <v>346</v>
      </c>
      <c r="D667" s="319">
        <v>498.9</v>
      </c>
      <c r="E667" s="317"/>
      <c r="F667" s="317"/>
      <c r="G667" s="317" t="s">
        <v>892</v>
      </c>
      <c r="H667" s="320">
        <v>95</v>
      </c>
      <c r="I667" s="321">
        <v>103003</v>
      </c>
      <c r="J667" s="322">
        <v>498.9</v>
      </c>
      <c r="K667" s="320">
        <v>1</v>
      </c>
      <c r="L667" s="323">
        <v>1187.5</v>
      </c>
      <c r="M667" s="324">
        <v>0</v>
      </c>
      <c r="N667" s="322">
        <v>0</v>
      </c>
      <c r="O667" s="325" t="s">
        <v>891</v>
      </c>
      <c r="P667" s="324">
        <v>0</v>
      </c>
      <c r="Q667" s="326">
        <v>0</v>
      </c>
      <c r="R667" s="327" t="s">
        <v>892</v>
      </c>
      <c r="S667" s="317" t="s">
        <v>1081</v>
      </c>
      <c r="T667" s="328">
        <v>1</v>
      </c>
      <c r="U667" s="329">
        <v>69</v>
      </c>
      <c r="V667" s="330">
        <v>10</v>
      </c>
      <c r="W667" s="331" t="s">
        <v>892</v>
      </c>
      <c r="X667" s="332" t="s">
        <v>892</v>
      </c>
      <c r="Y667" s="333">
        <v>0</v>
      </c>
      <c r="Z667" s="333" t="s">
        <v>892</v>
      </c>
      <c r="AA667" s="332" t="s">
        <v>892</v>
      </c>
      <c r="AB667" s="333">
        <v>0</v>
      </c>
      <c r="AC667" s="333"/>
      <c r="AD667" s="334" t="s">
        <v>892</v>
      </c>
      <c r="AE667" s="335" t="s">
        <v>892</v>
      </c>
      <c r="AF667" s="324">
        <v>0</v>
      </c>
      <c r="AG667" s="327">
        <v>44117</v>
      </c>
      <c r="AH667" s="327">
        <v>40805</v>
      </c>
      <c r="AI667" s="327">
        <v>44881</v>
      </c>
      <c r="AJ667" s="327" t="s">
        <v>892</v>
      </c>
      <c r="AK667" s="317"/>
    </row>
    <row r="668" spans="1:37" x14ac:dyDescent="0.3">
      <c r="A668" s="316">
        <v>121086</v>
      </c>
      <c r="B668" s="317" t="s">
        <v>1788</v>
      </c>
      <c r="C668" s="318" t="s">
        <v>302</v>
      </c>
      <c r="D668" s="319">
        <v>162</v>
      </c>
      <c r="E668" s="317"/>
      <c r="F668" s="317"/>
      <c r="G668" s="317" t="s">
        <v>892</v>
      </c>
      <c r="H668" s="320">
        <v>0</v>
      </c>
      <c r="I668" s="321">
        <v>103003</v>
      </c>
      <c r="J668" s="322">
        <v>162</v>
      </c>
      <c r="K668" s="320">
        <v>14</v>
      </c>
      <c r="L668" s="323">
        <v>0</v>
      </c>
      <c r="M668" s="324">
        <v>15</v>
      </c>
      <c r="N668" s="322">
        <v>2430</v>
      </c>
      <c r="O668" s="325" t="s">
        <v>891</v>
      </c>
      <c r="P668" s="324">
        <v>0</v>
      </c>
      <c r="Q668" s="326">
        <v>0</v>
      </c>
      <c r="R668" s="327" t="s">
        <v>892</v>
      </c>
      <c r="S668" s="317" t="s">
        <v>1789</v>
      </c>
      <c r="T668" s="328">
        <v>1</v>
      </c>
      <c r="U668" s="329">
        <v>75</v>
      </c>
      <c r="V668" s="330">
        <v>5</v>
      </c>
      <c r="W668" s="331" t="s">
        <v>892</v>
      </c>
      <c r="X668" s="332" t="s">
        <v>892</v>
      </c>
      <c r="Y668" s="333">
        <v>0</v>
      </c>
      <c r="Z668" s="333" t="s">
        <v>892</v>
      </c>
      <c r="AA668" s="332" t="s">
        <v>892</v>
      </c>
      <c r="AB668" s="333">
        <v>0</v>
      </c>
      <c r="AC668" s="333"/>
      <c r="AD668" s="334" t="s">
        <v>892</v>
      </c>
      <c r="AE668" s="335" t="s">
        <v>892</v>
      </c>
      <c r="AF668" s="324">
        <v>6</v>
      </c>
      <c r="AG668" s="327">
        <v>45184</v>
      </c>
      <c r="AH668" s="327">
        <v>40807</v>
      </c>
      <c r="AI668" s="327">
        <v>45173</v>
      </c>
      <c r="AJ668" s="327" t="s">
        <v>892</v>
      </c>
      <c r="AK668" s="317"/>
    </row>
    <row r="669" spans="1:37" x14ac:dyDescent="0.3">
      <c r="A669" s="316">
        <v>121126</v>
      </c>
      <c r="B669" s="317" t="s">
        <v>1790</v>
      </c>
      <c r="C669" s="318" t="s">
        <v>31</v>
      </c>
      <c r="D669" s="319">
        <v>0.12</v>
      </c>
      <c r="E669" s="317"/>
      <c r="F669" s="317"/>
      <c r="G669" s="317" t="s">
        <v>892</v>
      </c>
      <c r="H669" s="320">
        <v>0</v>
      </c>
      <c r="I669" s="321">
        <v>103003</v>
      </c>
      <c r="J669" s="322">
        <v>0.12</v>
      </c>
      <c r="K669" s="320">
        <v>34508</v>
      </c>
      <c r="L669" s="323">
        <v>0</v>
      </c>
      <c r="M669" s="324">
        <v>0</v>
      </c>
      <c r="N669" s="322">
        <v>0</v>
      </c>
      <c r="O669" s="325" t="s">
        <v>891</v>
      </c>
      <c r="P669" s="324">
        <v>0</v>
      </c>
      <c r="Q669" s="326">
        <v>0</v>
      </c>
      <c r="R669" s="327" t="s">
        <v>892</v>
      </c>
      <c r="S669" s="317" t="s">
        <v>1260</v>
      </c>
      <c r="T669" s="328">
        <v>1</v>
      </c>
      <c r="U669" s="329">
        <v>62</v>
      </c>
      <c r="V669" s="330">
        <v>10</v>
      </c>
      <c r="W669" s="331">
        <v>5544</v>
      </c>
      <c r="X669" s="332">
        <v>2023</v>
      </c>
      <c r="Y669" s="333">
        <v>200000</v>
      </c>
      <c r="Z669" s="333" t="s">
        <v>892</v>
      </c>
      <c r="AA669" s="332" t="s">
        <v>892</v>
      </c>
      <c r="AB669" s="333">
        <v>0</v>
      </c>
      <c r="AC669" s="333"/>
      <c r="AD669" s="334" t="s">
        <v>892</v>
      </c>
      <c r="AE669" s="335" t="s">
        <v>892</v>
      </c>
      <c r="AF669" s="324">
        <v>11502</v>
      </c>
      <c r="AG669" s="327">
        <v>44736</v>
      </c>
      <c r="AH669" s="327">
        <v>40814</v>
      </c>
      <c r="AI669" s="327">
        <v>44711</v>
      </c>
      <c r="AJ669" s="327" t="s">
        <v>892</v>
      </c>
      <c r="AK669" s="317"/>
    </row>
    <row r="670" spans="1:37" x14ac:dyDescent="0.3">
      <c r="A670" s="316">
        <v>122304</v>
      </c>
      <c r="B670" s="317" t="s">
        <v>1791</v>
      </c>
      <c r="C670" s="318" t="s">
        <v>31</v>
      </c>
      <c r="D670" s="319">
        <v>1.99</v>
      </c>
      <c r="E670" s="317"/>
      <c r="F670" s="317"/>
      <c r="G670" s="317" t="s">
        <v>892</v>
      </c>
      <c r="H670" s="320">
        <v>3000</v>
      </c>
      <c r="I670" s="321">
        <v>103003</v>
      </c>
      <c r="J670" s="322">
        <v>1.99</v>
      </c>
      <c r="K670" s="320">
        <v>1985</v>
      </c>
      <c r="L670" s="323">
        <v>17.561318269624774</v>
      </c>
      <c r="M670" s="324">
        <v>0</v>
      </c>
      <c r="N670" s="322">
        <v>0</v>
      </c>
      <c r="O670" s="325" t="s">
        <v>891</v>
      </c>
      <c r="P670" s="324">
        <v>0</v>
      </c>
      <c r="Q670" s="326">
        <v>0</v>
      </c>
      <c r="R670" s="327" t="s">
        <v>892</v>
      </c>
      <c r="S670" s="317" t="s">
        <v>1317</v>
      </c>
      <c r="T670" s="328">
        <v>1</v>
      </c>
      <c r="U670" s="329">
        <v>83</v>
      </c>
      <c r="V670" s="330">
        <v>4</v>
      </c>
      <c r="W670" s="331" t="s">
        <v>892</v>
      </c>
      <c r="X670" s="332" t="s">
        <v>892</v>
      </c>
      <c r="Y670" s="333">
        <v>0</v>
      </c>
      <c r="Z670" s="333" t="s">
        <v>892</v>
      </c>
      <c r="AA670" s="332" t="s">
        <v>892</v>
      </c>
      <c r="AB670" s="333">
        <v>0</v>
      </c>
      <c r="AC670" s="333"/>
      <c r="AD670" s="334" t="s">
        <v>892</v>
      </c>
      <c r="AE670" s="335" t="s">
        <v>892</v>
      </c>
      <c r="AF670" s="324">
        <v>684</v>
      </c>
      <c r="AG670" s="327">
        <v>45203</v>
      </c>
      <c r="AH670" s="327">
        <v>40946</v>
      </c>
      <c r="AI670" s="327">
        <v>45189</v>
      </c>
      <c r="AJ670" s="327" t="s">
        <v>892</v>
      </c>
      <c r="AK670" s="317"/>
    </row>
    <row r="671" spans="1:37" x14ac:dyDescent="0.3">
      <c r="A671" s="316">
        <v>122305</v>
      </c>
      <c r="B671" s="317" t="s">
        <v>1792</v>
      </c>
      <c r="C671" s="318" t="s">
        <v>31</v>
      </c>
      <c r="D671" s="319">
        <v>2.14</v>
      </c>
      <c r="E671" s="317"/>
      <c r="F671" s="317"/>
      <c r="G671" s="317" t="s">
        <v>892</v>
      </c>
      <c r="H671" s="320">
        <v>426</v>
      </c>
      <c r="I671" s="321">
        <v>103003</v>
      </c>
      <c r="J671" s="322">
        <v>2.14</v>
      </c>
      <c r="K671" s="320">
        <v>899</v>
      </c>
      <c r="L671" s="323">
        <v>5.661129568106313</v>
      </c>
      <c r="M671" s="324">
        <v>477</v>
      </c>
      <c r="N671" s="322">
        <v>1020.78</v>
      </c>
      <c r="O671" s="325" t="s">
        <v>891</v>
      </c>
      <c r="P671" s="324">
        <v>0</v>
      </c>
      <c r="Q671" s="326">
        <v>0</v>
      </c>
      <c r="R671" s="327" t="s">
        <v>892</v>
      </c>
      <c r="S671" s="317" t="s">
        <v>1317</v>
      </c>
      <c r="T671" s="328">
        <v>1</v>
      </c>
      <c r="U671" s="329">
        <v>83</v>
      </c>
      <c r="V671" s="330">
        <v>4</v>
      </c>
      <c r="W671" s="331" t="s">
        <v>892</v>
      </c>
      <c r="X671" s="332" t="s">
        <v>892</v>
      </c>
      <c r="Y671" s="333">
        <v>0</v>
      </c>
      <c r="Z671" s="333" t="s">
        <v>892</v>
      </c>
      <c r="AA671" s="332" t="s">
        <v>892</v>
      </c>
      <c r="AB671" s="333">
        <v>0</v>
      </c>
      <c r="AC671" s="333"/>
      <c r="AD671" s="334" t="s">
        <v>892</v>
      </c>
      <c r="AE671" s="335" t="s">
        <v>892</v>
      </c>
      <c r="AF671" s="324">
        <v>302</v>
      </c>
      <c r="AG671" s="327">
        <v>43818</v>
      </c>
      <c r="AH671" s="327">
        <v>40946</v>
      </c>
      <c r="AI671" s="327">
        <v>44214</v>
      </c>
      <c r="AJ671" s="327" t="s">
        <v>892</v>
      </c>
      <c r="AK671" s="317"/>
    </row>
    <row r="672" spans="1:37" x14ac:dyDescent="0.3">
      <c r="A672" s="316">
        <v>122818</v>
      </c>
      <c r="B672" s="317" t="s">
        <v>1793</v>
      </c>
      <c r="C672" s="318" t="s">
        <v>561</v>
      </c>
      <c r="D672" s="319">
        <v>319.89999999999998</v>
      </c>
      <c r="E672" s="317"/>
      <c r="F672" s="317"/>
      <c r="G672" s="317" t="s">
        <v>892</v>
      </c>
      <c r="H672" s="320">
        <v>2259.25</v>
      </c>
      <c r="I672" s="321">
        <v>103003</v>
      </c>
      <c r="J672" s="322">
        <v>319.89999999999998</v>
      </c>
      <c r="K672" s="320">
        <v>589</v>
      </c>
      <c r="L672" s="323">
        <v>46.031988590057047</v>
      </c>
      <c r="M672" s="324">
        <v>0</v>
      </c>
      <c r="N672" s="322">
        <v>0</v>
      </c>
      <c r="O672" s="325" t="s">
        <v>891</v>
      </c>
      <c r="P672" s="324">
        <v>0</v>
      </c>
      <c r="Q672" s="326">
        <v>0</v>
      </c>
      <c r="R672" s="327" t="s">
        <v>892</v>
      </c>
      <c r="S672" s="317" t="s">
        <v>1774</v>
      </c>
      <c r="T672" s="328">
        <v>1</v>
      </c>
      <c r="U672" s="329">
        <v>51</v>
      </c>
      <c r="V672" s="330">
        <v>21</v>
      </c>
      <c r="W672" s="331" t="s">
        <v>892</v>
      </c>
      <c r="X672" s="332" t="s">
        <v>892</v>
      </c>
      <c r="Y672" s="333">
        <v>0</v>
      </c>
      <c r="Z672" s="333" t="s">
        <v>892</v>
      </c>
      <c r="AA672" s="332" t="s">
        <v>892</v>
      </c>
      <c r="AB672" s="333">
        <v>0</v>
      </c>
      <c r="AC672" s="333"/>
      <c r="AD672" s="334" t="s">
        <v>892</v>
      </c>
      <c r="AE672" s="335" t="s">
        <v>892</v>
      </c>
      <c r="AF672" s="324">
        <v>196</v>
      </c>
      <c r="AG672" s="327">
        <v>44553</v>
      </c>
      <c r="AH672" s="327">
        <v>41003</v>
      </c>
      <c r="AI672" s="327">
        <v>44412</v>
      </c>
      <c r="AJ672" s="327" t="s">
        <v>892</v>
      </c>
      <c r="AK672" s="317"/>
    </row>
    <row r="673" spans="1:37" x14ac:dyDescent="0.3">
      <c r="A673" s="316">
        <v>123131</v>
      </c>
      <c r="B673" s="317" t="s">
        <v>1794</v>
      </c>
      <c r="C673" s="318" t="s">
        <v>346</v>
      </c>
      <c r="D673" s="319">
        <v>30</v>
      </c>
      <c r="E673" s="317"/>
      <c r="F673" s="317"/>
      <c r="G673" s="317" t="s">
        <v>892</v>
      </c>
      <c r="H673" s="320">
        <v>332</v>
      </c>
      <c r="I673" s="321">
        <v>103003</v>
      </c>
      <c r="J673" s="322">
        <v>30</v>
      </c>
      <c r="K673" s="320"/>
      <c r="L673" s="323">
        <v>0</v>
      </c>
      <c r="M673" s="324">
        <v>0</v>
      </c>
      <c r="N673" s="322">
        <v>0</v>
      </c>
      <c r="O673" s="325" t="s">
        <v>891</v>
      </c>
      <c r="P673" s="324">
        <v>0</v>
      </c>
      <c r="Q673" s="326">
        <v>0</v>
      </c>
      <c r="R673" s="327" t="s">
        <v>892</v>
      </c>
      <c r="S673" s="317" t="s">
        <v>1378</v>
      </c>
      <c r="T673" s="328">
        <v>1</v>
      </c>
      <c r="U673" s="329">
        <v>69</v>
      </c>
      <c r="V673" s="330">
        <v>2</v>
      </c>
      <c r="W673" s="331" t="s">
        <v>892</v>
      </c>
      <c r="X673" s="332" t="s">
        <v>892</v>
      </c>
      <c r="Y673" s="333">
        <v>0</v>
      </c>
      <c r="Z673" s="333" t="s">
        <v>892</v>
      </c>
      <c r="AA673" s="332" t="s">
        <v>892</v>
      </c>
      <c r="AB673" s="333">
        <v>0</v>
      </c>
      <c r="AC673" s="333"/>
      <c r="AD673" s="334" t="s">
        <v>892</v>
      </c>
      <c r="AE673" s="335" t="s">
        <v>892</v>
      </c>
      <c r="AF673" s="324">
        <v>0</v>
      </c>
      <c r="AG673" s="327">
        <v>43622</v>
      </c>
      <c r="AH673" s="327">
        <v>41053</v>
      </c>
      <c r="AI673" s="327">
        <v>43614</v>
      </c>
      <c r="AJ673" s="327" t="s">
        <v>892</v>
      </c>
      <c r="AK673" s="317"/>
    </row>
    <row r="674" spans="1:37" x14ac:dyDescent="0.3">
      <c r="A674" s="316">
        <v>123132</v>
      </c>
      <c r="B674" s="317" t="s">
        <v>1795</v>
      </c>
      <c r="C674" s="318" t="s">
        <v>346</v>
      </c>
      <c r="D674" s="319">
        <v>53.47</v>
      </c>
      <c r="E674" s="317"/>
      <c r="F674" s="317"/>
      <c r="G674" s="317" t="s">
        <v>892</v>
      </c>
      <c r="H674" s="320">
        <v>527</v>
      </c>
      <c r="I674" s="321">
        <v>103003</v>
      </c>
      <c r="J674" s="322">
        <v>53.47</v>
      </c>
      <c r="K674" s="320"/>
      <c r="L674" s="323">
        <v>0</v>
      </c>
      <c r="M674" s="324">
        <v>0</v>
      </c>
      <c r="N674" s="322">
        <v>0</v>
      </c>
      <c r="O674" s="325" t="s">
        <v>891</v>
      </c>
      <c r="P674" s="324">
        <v>0</v>
      </c>
      <c r="Q674" s="326">
        <v>0</v>
      </c>
      <c r="R674" s="327" t="s">
        <v>892</v>
      </c>
      <c r="S674" s="317" t="s">
        <v>1378</v>
      </c>
      <c r="T674" s="328">
        <v>1</v>
      </c>
      <c r="U674" s="329">
        <v>69</v>
      </c>
      <c r="V674" s="330">
        <v>2</v>
      </c>
      <c r="W674" s="331" t="s">
        <v>892</v>
      </c>
      <c r="X674" s="332" t="s">
        <v>892</v>
      </c>
      <c r="Y674" s="333">
        <v>0</v>
      </c>
      <c r="Z674" s="333" t="s">
        <v>892</v>
      </c>
      <c r="AA674" s="332" t="s">
        <v>892</v>
      </c>
      <c r="AB674" s="333">
        <v>0</v>
      </c>
      <c r="AC674" s="333"/>
      <c r="AD674" s="334" t="s">
        <v>892</v>
      </c>
      <c r="AE674" s="335" t="s">
        <v>892</v>
      </c>
      <c r="AF674" s="324">
        <v>0</v>
      </c>
      <c r="AG674" s="327">
        <v>43690</v>
      </c>
      <c r="AH674" s="327">
        <v>41053</v>
      </c>
      <c r="AI674" s="327">
        <v>43671</v>
      </c>
      <c r="AJ674" s="327" t="s">
        <v>892</v>
      </c>
      <c r="AK674" s="317"/>
    </row>
    <row r="675" spans="1:37" x14ac:dyDescent="0.3">
      <c r="A675" s="316">
        <v>123133</v>
      </c>
      <c r="B675" s="317" t="s">
        <v>1796</v>
      </c>
      <c r="C675" s="318" t="s">
        <v>346</v>
      </c>
      <c r="D675" s="319">
        <v>15.97</v>
      </c>
      <c r="E675" s="317"/>
      <c r="F675" s="317"/>
      <c r="G675" s="317" t="s">
        <v>892</v>
      </c>
      <c r="H675" s="320">
        <v>382</v>
      </c>
      <c r="I675" s="321">
        <v>103003</v>
      </c>
      <c r="J675" s="322">
        <v>15.97</v>
      </c>
      <c r="K675" s="320">
        <v>8</v>
      </c>
      <c r="L675" s="323">
        <v>570.14925373134326</v>
      </c>
      <c r="M675" s="324">
        <v>0</v>
      </c>
      <c r="N675" s="322">
        <v>0</v>
      </c>
      <c r="O675" s="325" t="s">
        <v>891</v>
      </c>
      <c r="P675" s="324">
        <v>0</v>
      </c>
      <c r="Q675" s="326">
        <v>0</v>
      </c>
      <c r="R675" s="327" t="s">
        <v>892</v>
      </c>
      <c r="S675" s="317" t="s">
        <v>1378</v>
      </c>
      <c r="T675" s="328">
        <v>1</v>
      </c>
      <c r="U675" s="329">
        <v>69</v>
      </c>
      <c r="V675" s="330">
        <v>2</v>
      </c>
      <c r="W675" s="331" t="s">
        <v>892</v>
      </c>
      <c r="X675" s="332" t="s">
        <v>892</v>
      </c>
      <c r="Y675" s="333">
        <v>0</v>
      </c>
      <c r="Z675" s="333" t="s">
        <v>892</v>
      </c>
      <c r="AA675" s="332" t="s">
        <v>892</v>
      </c>
      <c r="AB675" s="333">
        <v>0</v>
      </c>
      <c r="AC675" s="333"/>
      <c r="AD675" s="334" t="s">
        <v>892</v>
      </c>
      <c r="AE675" s="335" t="s">
        <v>892</v>
      </c>
      <c r="AF675" s="324">
        <v>2</v>
      </c>
      <c r="AG675" s="327">
        <v>43690</v>
      </c>
      <c r="AH675" s="327">
        <v>41053</v>
      </c>
      <c r="AI675" s="327">
        <v>43671</v>
      </c>
      <c r="AJ675" s="327" t="s">
        <v>892</v>
      </c>
      <c r="AK675" s="317"/>
    </row>
    <row r="676" spans="1:37" x14ac:dyDescent="0.3">
      <c r="A676" s="316">
        <v>123349</v>
      </c>
      <c r="B676" s="317" t="s">
        <v>1797</v>
      </c>
      <c r="C676" s="318" t="s">
        <v>270</v>
      </c>
      <c r="D676" s="319">
        <v>12.78</v>
      </c>
      <c r="E676" s="317"/>
      <c r="F676" s="317"/>
      <c r="G676" s="317" t="s">
        <v>892</v>
      </c>
      <c r="H676" s="320">
        <v>164</v>
      </c>
      <c r="I676" s="321">
        <v>103003</v>
      </c>
      <c r="J676" s="322">
        <v>12.78</v>
      </c>
      <c r="K676" s="320"/>
      <c r="L676" s="323">
        <v>0</v>
      </c>
      <c r="M676" s="324">
        <v>0</v>
      </c>
      <c r="N676" s="322">
        <v>0</v>
      </c>
      <c r="O676" s="325" t="s">
        <v>891</v>
      </c>
      <c r="P676" s="324">
        <v>0</v>
      </c>
      <c r="Q676" s="326">
        <v>0</v>
      </c>
      <c r="R676" s="327" t="s">
        <v>892</v>
      </c>
      <c r="S676" s="317" t="s">
        <v>1210</v>
      </c>
      <c r="T676" s="328">
        <v>1</v>
      </c>
      <c r="U676" s="329">
        <v>67</v>
      </c>
      <c r="V676" s="330">
        <v>7</v>
      </c>
      <c r="W676" s="331" t="s">
        <v>892</v>
      </c>
      <c r="X676" s="332" t="s">
        <v>892</v>
      </c>
      <c r="Y676" s="333">
        <v>0</v>
      </c>
      <c r="Z676" s="333" t="s">
        <v>892</v>
      </c>
      <c r="AA676" s="332" t="s">
        <v>892</v>
      </c>
      <c r="AB676" s="333">
        <v>0</v>
      </c>
      <c r="AC676" s="333"/>
      <c r="AD676" s="334" t="s">
        <v>892</v>
      </c>
      <c r="AE676" s="335" t="s">
        <v>892</v>
      </c>
      <c r="AF676" s="324">
        <v>0</v>
      </c>
      <c r="AG676" s="327">
        <v>44055</v>
      </c>
      <c r="AH676" s="327">
        <v>41096</v>
      </c>
      <c r="AI676" s="327">
        <v>44040</v>
      </c>
      <c r="AJ676" s="327" t="s">
        <v>892</v>
      </c>
      <c r="AK676" s="317"/>
    </row>
    <row r="677" spans="1:37" x14ac:dyDescent="0.3">
      <c r="A677" s="316">
        <v>123350</v>
      </c>
      <c r="B677" s="317" t="s">
        <v>1798</v>
      </c>
      <c r="C677" s="318" t="s">
        <v>270</v>
      </c>
      <c r="D677" s="319">
        <v>20.47</v>
      </c>
      <c r="E677" s="317"/>
      <c r="F677" s="317"/>
      <c r="G677" s="317" t="s">
        <v>892</v>
      </c>
      <c r="H677" s="320">
        <v>91</v>
      </c>
      <c r="I677" s="321">
        <v>103003</v>
      </c>
      <c r="J677" s="322">
        <v>20.47</v>
      </c>
      <c r="K677" s="320"/>
      <c r="L677" s="323">
        <v>0</v>
      </c>
      <c r="M677" s="324">
        <v>0</v>
      </c>
      <c r="N677" s="322">
        <v>0</v>
      </c>
      <c r="O677" s="325" t="s">
        <v>891</v>
      </c>
      <c r="P677" s="324">
        <v>0</v>
      </c>
      <c r="Q677" s="326">
        <v>0</v>
      </c>
      <c r="R677" s="327" t="s">
        <v>892</v>
      </c>
      <c r="S677" s="317" t="s">
        <v>1210</v>
      </c>
      <c r="T677" s="328">
        <v>1</v>
      </c>
      <c r="U677" s="329">
        <v>67</v>
      </c>
      <c r="V677" s="330">
        <v>7</v>
      </c>
      <c r="W677" s="331" t="s">
        <v>892</v>
      </c>
      <c r="X677" s="332" t="s">
        <v>892</v>
      </c>
      <c r="Y677" s="333">
        <v>0</v>
      </c>
      <c r="Z677" s="333" t="s">
        <v>892</v>
      </c>
      <c r="AA677" s="332" t="s">
        <v>892</v>
      </c>
      <c r="AB677" s="333">
        <v>0</v>
      </c>
      <c r="AC677" s="333"/>
      <c r="AD677" s="334" t="s">
        <v>892</v>
      </c>
      <c r="AE677" s="335" t="s">
        <v>892</v>
      </c>
      <c r="AF677" s="324">
        <v>0</v>
      </c>
      <c r="AG677" s="327">
        <v>43560</v>
      </c>
      <c r="AH677" s="327">
        <v>41096</v>
      </c>
      <c r="AI677" s="327">
        <v>43524</v>
      </c>
      <c r="AJ677" s="327" t="s">
        <v>892</v>
      </c>
      <c r="AK677" s="317"/>
    </row>
    <row r="678" spans="1:37" x14ac:dyDescent="0.3">
      <c r="A678" s="316">
        <v>123370</v>
      </c>
      <c r="B678" s="317" t="s">
        <v>1799</v>
      </c>
      <c r="C678" s="318" t="s">
        <v>273</v>
      </c>
      <c r="D678" s="319">
        <v>65.45</v>
      </c>
      <c r="E678" s="317"/>
      <c r="F678" s="317"/>
      <c r="G678" s="317" t="s">
        <v>892</v>
      </c>
      <c r="H678" s="320">
        <v>49</v>
      </c>
      <c r="I678" s="321">
        <v>103003</v>
      </c>
      <c r="J678" s="322">
        <v>65.45</v>
      </c>
      <c r="K678" s="320">
        <v>120</v>
      </c>
      <c r="L678" s="323">
        <v>4.9000000000000004</v>
      </c>
      <c r="M678" s="324">
        <v>71</v>
      </c>
      <c r="N678" s="322">
        <v>4646.95</v>
      </c>
      <c r="O678" s="325" t="s">
        <v>891</v>
      </c>
      <c r="P678" s="324">
        <v>0</v>
      </c>
      <c r="Q678" s="326">
        <v>0</v>
      </c>
      <c r="R678" s="327" t="s">
        <v>892</v>
      </c>
      <c r="S678" s="317" t="s">
        <v>1716</v>
      </c>
      <c r="T678" s="328">
        <v>1</v>
      </c>
      <c r="U678" s="329">
        <v>55</v>
      </c>
      <c r="V678" s="330">
        <v>19</v>
      </c>
      <c r="W678" s="331" t="s">
        <v>892</v>
      </c>
      <c r="X678" s="332" t="s">
        <v>892</v>
      </c>
      <c r="Y678" s="333">
        <v>0</v>
      </c>
      <c r="Z678" s="333" t="s">
        <v>892</v>
      </c>
      <c r="AA678" s="332" t="s">
        <v>892</v>
      </c>
      <c r="AB678" s="333">
        <v>0</v>
      </c>
      <c r="AC678" s="333"/>
      <c r="AD678" s="334" t="s">
        <v>892</v>
      </c>
      <c r="AE678" s="335" t="s">
        <v>892</v>
      </c>
      <c r="AF678" s="324">
        <v>0</v>
      </c>
      <c r="AG678" s="327">
        <v>42643</v>
      </c>
      <c r="AH678" s="327">
        <v>41101</v>
      </c>
      <c r="AI678" s="327">
        <v>42577</v>
      </c>
      <c r="AJ678" s="327" t="s">
        <v>892</v>
      </c>
      <c r="AK678" s="317"/>
    </row>
    <row r="679" spans="1:37" x14ac:dyDescent="0.3">
      <c r="A679" s="316">
        <v>123372</v>
      </c>
      <c r="B679" s="317" t="s">
        <v>1800</v>
      </c>
      <c r="C679" s="318" t="s">
        <v>273</v>
      </c>
      <c r="D679" s="319">
        <v>33</v>
      </c>
      <c r="E679" s="317"/>
      <c r="F679" s="317"/>
      <c r="G679" s="317" t="s">
        <v>892</v>
      </c>
      <c r="H679" s="320">
        <v>651</v>
      </c>
      <c r="I679" s="321">
        <v>103003</v>
      </c>
      <c r="J679" s="322">
        <v>33</v>
      </c>
      <c r="K679" s="320">
        <v>27</v>
      </c>
      <c r="L679" s="323">
        <v>289.33333333333331</v>
      </c>
      <c r="M679" s="324">
        <v>0</v>
      </c>
      <c r="N679" s="322">
        <v>0</v>
      </c>
      <c r="O679" s="325" t="s">
        <v>891</v>
      </c>
      <c r="P679" s="324">
        <v>0</v>
      </c>
      <c r="Q679" s="326">
        <v>0</v>
      </c>
      <c r="R679" s="327" t="s">
        <v>892</v>
      </c>
      <c r="S679" s="317" t="s">
        <v>1716</v>
      </c>
      <c r="T679" s="328">
        <v>1</v>
      </c>
      <c r="U679" s="329">
        <v>55</v>
      </c>
      <c r="V679" s="330">
        <v>19</v>
      </c>
      <c r="W679" s="331" t="s">
        <v>892</v>
      </c>
      <c r="X679" s="332" t="s">
        <v>892</v>
      </c>
      <c r="Y679" s="333">
        <v>0</v>
      </c>
      <c r="Z679" s="333" t="s">
        <v>892</v>
      </c>
      <c r="AA679" s="332" t="s">
        <v>892</v>
      </c>
      <c r="AB679" s="333">
        <v>0</v>
      </c>
      <c r="AC679" s="333"/>
      <c r="AD679" s="334" t="s">
        <v>892</v>
      </c>
      <c r="AE679" s="335" t="s">
        <v>892</v>
      </c>
      <c r="AF679" s="324">
        <v>10</v>
      </c>
      <c r="AG679" s="327">
        <v>41471</v>
      </c>
      <c r="AH679" s="327">
        <v>41101</v>
      </c>
      <c r="AI679" s="327">
        <v>43584</v>
      </c>
      <c r="AJ679" s="327" t="s">
        <v>892</v>
      </c>
      <c r="AK679" s="317"/>
    </row>
    <row r="680" spans="1:37" x14ac:dyDescent="0.3">
      <c r="A680" s="316">
        <v>123618</v>
      </c>
      <c r="B680" s="317" t="s">
        <v>1801</v>
      </c>
      <c r="C680" s="318" t="s">
        <v>346</v>
      </c>
      <c r="D680" s="319">
        <v>29.45</v>
      </c>
      <c r="E680" s="317"/>
      <c r="F680" s="317"/>
      <c r="G680" s="317" t="s">
        <v>892</v>
      </c>
      <c r="H680" s="320">
        <v>999</v>
      </c>
      <c r="I680" s="321">
        <v>103003</v>
      </c>
      <c r="J680" s="322">
        <v>29.445920000000001</v>
      </c>
      <c r="K680" s="320"/>
      <c r="L680" s="323">
        <v>0</v>
      </c>
      <c r="M680" s="324">
        <v>0</v>
      </c>
      <c r="N680" s="322">
        <v>0</v>
      </c>
      <c r="O680" s="325" t="s">
        <v>891</v>
      </c>
      <c r="P680" s="324">
        <v>0</v>
      </c>
      <c r="Q680" s="326">
        <v>0</v>
      </c>
      <c r="R680" s="327" t="s">
        <v>892</v>
      </c>
      <c r="S680" s="317" t="s">
        <v>1378</v>
      </c>
      <c r="T680" s="328">
        <v>1</v>
      </c>
      <c r="U680" s="329">
        <v>69</v>
      </c>
      <c r="V680" s="330">
        <v>2</v>
      </c>
      <c r="W680" s="331" t="s">
        <v>892</v>
      </c>
      <c r="X680" s="332" t="s">
        <v>892</v>
      </c>
      <c r="Y680" s="333">
        <v>0</v>
      </c>
      <c r="Z680" s="333" t="s">
        <v>892</v>
      </c>
      <c r="AA680" s="332" t="s">
        <v>892</v>
      </c>
      <c r="AB680" s="333">
        <v>0</v>
      </c>
      <c r="AC680" s="333"/>
      <c r="AD680" s="334" t="s">
        <v>892</v>
      </c>
      <c r="AE680" s="335" t="s">
        <v>892</v>
      </c>
      <c r="AF680" s="324">
        <v>0</v>
      </c>
      <c r="AG680" s="327">
        <v>43658</v>
      </c>
      <c r="AH680" s="327">
        <v>41142</v>
      </c>
      <c r="AI680" s="327">
        <v>43614</v>
      </c>
      <c r="AJ680" s="327" t="s">
        <v>892</v>
      </c>
      <c r="AK680" s="317"/>
    </row>
    <row r="681" spans="1:37" x14ac:dyDescent="0.3">
      <c r="A681" s="316">
        <v>123710</v>
      </c>
      <c r="B681" s="317" t="s">
        <v>1802</v>
      </c>
      <c r="C681" s="318" t="s">
        <v>261</v>
      </c>
      <c r="D681" s="319">
        <v>178</v>
      </c>
      <c r="E681" s="317"/>
      <c r="F681" s="317"/>
      <c r="G681" s="317" t="s">
        <v>892</v>
      </c>
      <c r="H681" s="320">
        <v>73</v>
      </c>
      <c r="I681" s="321">
        <v>103003</v>
      </c>
      <c r="J681" s="322">
        <v>178</v>
      </c>
      <c r="K681" s="320">
        <v>126</v>
      </c>
      <c r="L681" s="323">
        <v>5.4074074074074074</v>
      </c>
      <c r="M681" s="324">
        <v>89</v>
      </c>
      <c r="N681" s="322">
        <v>15842</v>
      </c>
      <c r="O681" s="325" t="s">
        <v>891</v>
      </c>
      <c r="P681" s="324">
        <v>0</v>
      </c>
      <c r="Q681" s="326">
        <v>0</v>
      </c>
      <c r="R681" s="327" t="s">
        <v>892</v>
      </c>
      <c r="S681" s="317" t="s">
        <v>1803</v>
      </c>
      <c r="T681" s="328">
        <v>1</v>
      </c>
      <c r="U681" s="329">
        <v>61</v>
      </c>
      <c r="V681" s="330">
        <v>4</v>
      </c>
      <c r="W681" s="331" t="s">
        <v>892</v>
      </c>
      <c r="X681" s="332" t="s">
        <v>892</v>
      </c>
      <c r="Y681" s="333">
        <v>0</v>
      </c>
      <c r="Z681" s="333" t="s">
        <v>892</v>
      </c>
      <c r="AA681" s="332" t="s">
        <v>892</v>
      </c>
      <c r="AB681" s="333">
        <v>0</v>
      </c>
      <c r="AC681" s="333"/>
      <c r="AD681" s="334" t="s">
        <v>892</v>
      </c>
      <c r="AE681" s="335" t="s">
        <v>892</v>
      </c>
      <c r="AF681" s="324">
        <v>54</v>
      </c>
      <c r="AG681" s="327">
        <v>45170</v>
      </c>
      <c r="AH681" s="327">
        <v>41143</v>
      </c>
      <c r="AI681" s="327">
        <v>45145</v>
      </c>
      <c r="AJ681" s="327" t="s">
        <v>892</v>
      </c>
      <c r="AK681" s="317"/>
    </row>
    <row r="682" spans="1:37" x14ac:dyDescent="0.3">
      <c r="A682" s="316">
        <v>124261</v>
      </c>
      <c r="B682" s="317" t="s">
        <v>1804</v>
      </c>
      <c r="C682" s="318" t="s">
        <v>381</v>
      </c>
      <c r="D682" s="319">
        <v>0.86</v>
      </c>
      <c r="E682" s="317"/>
      <c r="F682" s="317"/>
      <c r="G682" s="317" t="s">
        <v>892</v>
      </c>
      <c r="H682" s="320">
        <v>310</v>
      </c>
      <c r="I682" s="321">
        <v>103003</v>
      </c>
      <c r="J682" s="322">
        <v>0.86</v>
      </c>
      <c r="K682" s="320">
        <v>5210</v>
      </c>
      <c r="L682" s="323">
        <v>0.44497394749307423</v>
      </c>
      <c r="M682" s="324">
        <v>7550.04</v>
      </c>
      <c r="N682" s="322">
        <v>6493.0343999999996</v>
      </c>
      <c r="O682" s="325" t="s">
        <v>891</v>
      </c>
      <c r="P682" s="324">
        <v>0</v>
      </c>
      <c r="Q682" s="326">
        <v>0</v>
      </c>
      <c r="R682" s="327" t="s">
        <v>892</v>
      </c>
      <c r="S682" s="317" t="s">
        <v>1171</v>
      </c>
      <c r="T682" s="328">
        <v>1</v>
      </c>
      <c r="U682" s="329">
        <v>57</v>
      </c>
      <c r="V682" s="330">
        <v>15</v>
      </c>
      <c r="W682" s="331">
        <v>6216</v>
      </c>
      <c r="X682" s="332">
        <v>2023</v>
      </c>
      <c r="Y682" s="333">
        <v>500</v>
      </c>
      <c r="Z682" s="333" t="s">
        <v>892</v>
      </c>
      <c r="AA682" s="332" t="s">
        <v>892</v>
      </c>
      <c r="AB682" s="333">
        <v>0</v>
      </c>
      <c r="AC682" s="333"/>
      <c r="AD682" s="334" t="s">
        <v>892</v>
      </c>
      <c r="AE682" s="335" t="s">
        <v>892</v>
      </c>
      <c r="AF682" s="324">
        <v>2786</v>
      </c>
      <c r="AG682" s="327">
        <v>44974</v>
      </c>
      <c r="AH682" s="327">
        <v>41170</v>
      </c>
      <c r="AI682" s="327">
        <v>44959</v>
      </c>
      <c r="AJ682" s="327" t="s">
        <v>892</v>
      </c>
      <c r="AK682" s="317"/>
    </row>
    <row r="683" spans="1:37" x14ac:dyDescent="0.3">
      <c r="A683" s="316">
        <v>124963</v>
      </c>
      <c r="B683" s="317" t="s">
        <v>1805</v>
      </c>
      <c r="C683" s="318" t="s">
        <v>270</v>
      </c>
      <c r="D683" s="319">
        <v>22</v>
      </c>
      <c r="E683" s="317"/>
      <c r="F683" s="317"/>
      <c r="G683" s="317" t="s">
        <v>892</v>
      </c>
      <c r="H683" s="320">
        <v>156</v>
      </c>
      <c r="I683" s="321">
        <v>103003</v>
      </c>
      <c r="J683" s="322">
        <v>22</v>
      </c>
      <c r="K683" s="320">
        <v>106</v>
      </c>
      <c r="L683" s="323">
        <v>14.511627906976743</v>
      </c>
      <c r="M683" s="324">
        <v>0</v>
      </c>
      <c r="N683" s="322">
        <v>0</v>
      </c>
      <c r="O683" s="325" t="s">
        <v>891</v>
      </c>
      <c r="P683" s="324">
        <v>0</v>
      </c>
      <c r="Q683" s="326">
        <v>0</v>
      </c>
      <c r="R683" s="327" t="s">
        <v>892</v>
      </c>
      <c r="S683" s="317" t="s">
        <v>1568</v>
      </c>
      <c r="T683" s="328">
        <v>1</v>
      </c>
      <c r="U683" s="329">
        <v>67</v>
      </c>
      <c r="V683" s="330">
        <v>3</v>
      </c>
      <c r="W683" s="331" t="s">
        <v>892</v>
      </c>
      <c r="X683" s="332" t="s">
        <v>892</v>
      </c>
      <c r="Y683" s="333">
        <v>0</v>
      </c>
      <c r="Z683" s="333" t="s">
        <v>892</v>
      </c>
      <c r="AA683" s="332" t="s">
        <v>892</v>
      </c>
      <c r="AB683" s="333">
        <v>0</v>
      </c>
      <c r="AC683" s="333"/>
      <c r="AD683" s="334" t="s">
        <v>892</v>
      </c>
      <c r="AE683" s="335" t="s">
        <v>892</v>
      </c>
      <c r="AF683" s="324">
        <v>44</v>
      </c>
      <c r="AG683" s="327">
        <v>45201</v>
      </c>
      <c r="AH683" s="327">
        <v>41309</v>
      </c>
      <c r="AI683" s="327">
        <v>45189</v>
      </c>
      <c r="AJ683" s="327" t="s">
        <v>892</v>
      </c>
      <c r="AK683" s="317"/>
    </row>
    <row r="684" spans="1:37" x14ac:dyDescent="0.3">
      <c r="A684" s="316">
        <v>125173</v>
      </c>
      <c r="B684" s="317" t="s">
        <v>1806</v>
      </c>
      <c r="C684" s="318" t="s">
        <v>31</v>
      </c>
      <c r="D684" s="319">
        <v>2.37</v>
      </c>
      <c r="E684" s="317"/>
      <c r="F684" s="317"/>
      <c r="G684" s="317" t="s">
        <v>892</v>
      </c>
      <c r="H684" s="320">
        <v>185</v>
      </c>
      <c r="I684" s="321">
        <v>103003</v>
      </c>
      <c r="J684" s="322">
        <v>2.37</v>
      </c>
      <c r="K684" s="320">
        <v>47</v>
      </c>
      <c r="L684" s="323">
        <v>44.364508393285369</v>
      </c>
      <c r="M684" s="324">
        <v>0</v>
      </c>
      <c r="N684" s="322">
        <v>0</v>
      </c>
      <c r="O684" s="325" t="s">
        <v>891</v>
      </c>
      <c r="P684" s="324">
        <v>0</v>
      </c>
      <c r="Q684" s="326">
        <v>0</v>
      </c>
      <c r="R684" s="327" t="s">
        <v>892</v>
      </c>
      <c r="S684" s="317" t="s">
        <v>1008</v>
      </c>
      <c r="T684" s="328">
        <v>1</v>
      </c>
      <c r="U684" s="329">
        <v>61</v>
      </c>
      <c r="V684" s="330">
        <v>8</v>
      </c>
      <c r="W684" s="331" t="s">
        <v>892</v>
      </c>
      <c r="X684" s="332" t="s">
        <v>892</v>
      </c>
      <c r="Y684" s="333">
        <v>0</v>
      </c>
      <c r="Z684" s="333" t="s">
        <v>892</v>
      </c>
      <c r="AA684" s="332" t="s">
        <v>892</v>
      </c>
      <c r="AB684" s="333">
        <v>0</v>
      </c>
      <c r="AC684" s="333"/>
      <c r="AD684" s="334" t="s">
        <v>892</v>
      </c>
      <c r="AE684" s="335" t="s">
        <v>892</v>
      </c>
      <c r="AF684" s="324">
        <v>16</v>
      </c>
      <c r="AG684" s="327">
        <v>44526</v>
      </c>
      <c r="AH684" s="327">
        <v>41345</v>
      </c>
      <c r="AI684" s="327">
        <v>45096</v>
      </c>
      <c r="AJ684" s="327" t="s">
        <v>892</v>
      </c>
      <c r="AK684" s="317"/>
    </row>
    <row r="685" spans="1:37" x14ac:dyDescent="0.3">
      <c r="A685" s="316">
        <v>125201</v>
      </c>
      <c r="B685" s="317" t="s">
        <v>1807</v>
      </c>
      <c r="C685" s="318" t="s">
        <v>270</v>
      </c>
      <c r="D685" s="319">
        <v>23.94</v>
      </c>
      <c r="E685" s="317"/>
      <c r="F685" s="317"/>
      <c r="G685" s="317" t="s">
        <v>892</v>
      </c>
      <c r="H685" s="320">
        <v>668</v>
      </c>
      <c r="I685" s="321">
        <v>103003</v>
      </c>
      <c r="J685" s="322">
        <v>23.94</v>
      </c>
      <c r="K685" s="320">
        <v>96</v>
      </c>
      <c r="L685" s="323">
        <v>80.19207683073229</v>
      </c>
      <c r="M685" s="324">
        <v>0</v>
      </c>
      <c r="N685" s="322">
        <v>0</v>
      </c>
      <c r="O685" s="325" t="s">
        <v>891</v>
      </c>
      <c r="P685" s="324">
        <v>0</v>
      </c>
      <c r="Q685" s="326">
        <v>0</v>
      </c>
      <c r="R685" s="327" t="s">
        <v>892</v>
      </c>
      <c r="S685" s="317" t="s">
        <v>1568</v>
      </c>
      <c r="T685" s="328">
        <v>1</v>
      </c>
      <c r="U685" s="329">
        <v>67</v>
      </c>
      <c r="V685" s="330">
        <v>3</v>
      </c>
      <c r="W685" s="331" t="s">
        <v>892</v>
      </c>
      <c r="X685" s="332" t="s">
        <v>892</v>
      </c>
      <c r="Y685" s="333">
        <v>0</v>
      </c>
      <c r="Z685" s="333" t="s">
        <v>892</v>
      </c>
      <c r="AA685" s="332" t="s">
        <v>892</v>
      </c>
      <c r="AB685" s="333">
        <v>0</v>
      </c>
      <c r="AC685" s="333"/>
      <c r="AD685" s="334" t="s">
        <v>892</v>
      </c>
      <c r="AE685" s="335" t="s">
        <v>892</v>
      </c>
      <c r="AF685" s="324">
        <v>34</v>
      </c>
      <c r="AG685" s="327">
        <v>43640</v>
      </c>
      <c r="AH685" s="327">
        <v>41348</v>
      </c>
      <c r="AI685" s="327">
        <v>43612</v>
      </c>
      <c r="AJ685" s="327" t="s">
        <v>892</v>
      </c>
      <c r="AK685" s="317"/>
    </row>
    <row r="686" spans="1:37" x14ac:dyDescent="0.3">
      <c r="A686" s="316">
        <v>125262</v>
      </c>
      <c r="B686" s="317" t="s">
        <v>1808</v>
      </c>
      <c r="C686" s="318" t="s">
        <v>561</v>
      </c>
      <c r="D686" s="319">
        <v>433.47</v>
      </c>
      <c r="E686" s="317"/>
      <c r="F686" s="317"/>
      <c r="G686" s="317" t="s">
        <v>892</v>
      </c>
      <c r="H686" s="320">
        <v>2038.56</v>
      </c>
      <c r="I686" s="321">
        <v>103003</v>
      </c>
      <c r="J686" s="322">
        <v>433.47</v>
      </c>
      <c r="K686" s="320">
        <v>589</v>
      </c>
      <c r="L686" s="323">
        <v>41.535452322738386</v>
      </c>
      <c r="M686" s="324">
        <v>0</v>
      </c>
      <c r="N686" s="322">
        <v>0</v>
      </c>
      <c r="O686" s="325" t="s">
        <v>891</v>
      </c>
      <c r="P686" s="324">
        <v>0</v>
      </c>
      <c r="Q686" s="326">
        <v>0</v>
      </c>
      <c r="R686" s="327" t="s">
        <v>892</v>
      </c>
      <c r="S686" s="317" t="s">
        <v>1774</v>
      </c>
      <c r="T686" s="328">
        <v>1</v>
      </c>
      <c r="U686" s="329">
        <v>51</v>
      </c>
      <c r="V686" s="330">
        <v>21</v>
      </c>
      <c r="W686" s="331" t="s">
        <v>892</v>
      </c>
      <c r="X686" s="332" t="s">
        <v>892</v>
      </c>
      <c r="Y686" s="333">
        <v>0</v>
      </c>
      <c r="Z686" s="333" t="s">
        <v>892</v>
      </c>
      <c r="AA686" s="332" t="s">
        <v>892</v>
      </c>
      <c r="AB686" s="333">
        <v>0</v>
      </c>
      <c r="AC686" s="333"/>
      <c r="AD686" s="334" t="s">
        <v>892</v>
      </c>
      <c r="AE686" s="335" t="s">
        <v>892</v>
      </c>
      <c r="AF686" s="324">
        <v>196</v>
      </c>
      <c r="AG686" s="327">
        <v>45208</v>
      </c>
      <c r="AH686" s="327">
        <v>41366</v>
      </c>
      <c r="AI686" s="327">
        <v>45161</v>
      </c>
      <c r="AJ686" s="327" t="s">
        <v>892</v>
      </c>
      <c r="AK686" s="317"/>
    </row>
    <row r="687" spans="1:37" x14ac:dyDescent="0.3">
      <c r="A687" s="316">
        <v>125269</v>
      </c>
      <c r="B687" s="317" t="s">
        <v>1809</v>
      </c>
      <c r="C687" s="318" t="s">
        <v>31</v>
      </c>
      <c r="D687" s="319">
        <v>0.26</v>
      </c>
      <c r="E687" s="317"/>
      <c r="F687" s="317"/>
      <c r="G687" s="317" t="s">
        <v>892</v>
      </c>
      <c r="H687" s="320">
        <v>2965</v>
      </c>
      <c r="I687" s="321">
        <v>103003</v>
      </c>
      <c r="J687" s="322">
        <v>0.26</v>
      </c>
      <c r="K687" s="320">
        <v>165</v>
      </c>
      <c r="L687" s="323">
        <v>215.63636363636363</v>
      </c>
      <c r="M687" s="324">
        <v>0</v>
      </c>
      <c r="N687" s="322">
        <v>0</v>
      </c>
      <c r="O687" s="325" t="s">
        <v>891</v>
      </c>
      <c r="P687" s="324">
        <v>0</v>
      </c>
      <c r="Q687" s="326">
        <v>0</v>
      </c>
      <c r="R687" s="327" t="s">
        <v>892</v>
      </c>
      <c r="S687" s="317" t="s">
        <v>1670</v>
      </c>
      <c r="T687" s="328">
        <v>1</v>
      </c>
      <c r="U687" s="329">
        <v>60</v>
      </c>
      <c r="V687" s="330">
        <v>21</v>
      </c>
      <c r="W687" s="331" t="s">
        <v>892</v>
      </c>
      <c r="X687" s="332" t="s">
        <v>892</v>
      </c>
      <c r="Y687" s="333">
        <v>0</v>
      </c>
      <c r="Z687" s="333" t="s">
        <v>892</v>
      </c>
      <c r="AA687" s="332" t="s">
        <v>892</v>
      </c>
      <c r="AB687" s="333">
        <v>0</v>
      </c>
      <c r="AC687" s="333"/>
      <c r="AD687" s="334" t="s">
        <v>892</v>
      </c>
      <c r="AE687" s="335" t="s">
        <v>892</v>
      </c>
      <c r="AF687" s="324">
        <v>56</v>
      </c>
      <c r="AG687" s="327">
        <v>44747</v>
      </c>
      <c r="AH687" s="327">
        <v>41368</v>
      </c>
      <c r="AI687" s="327">
        <v>45148</v>
      </c>
      <c r="AJ687" s="327" t="s">
        <v>892</v>
      </c>
      <c r="AK687" s="317"/>
    </row>
    <row r="688" spans="1:37" x14ac:dyDescent="0.3">
      <c r="A688" s="316">
        <v>125576</v>
      </c>
      <c r="B688" s="317" t="s">
        <v>779</v>
      </c>
      <c r="C688" s="318" t="s">
        <v>31</v>
      </c>
      <c r="D688" s="319">
        <v>1559</v>
      </c>
      <c r="E688" s="317"/>
      <c r="F688" s="317"/>
      <c r="G688" s="317" t="s">
        <v>892</v>
      </c>
      <c r="H688" s="320">
        <v>4</v>
      </c>
      <c r="I688" s="321">
        <v>103003</v>
      </c>
      <c r="J688" s="322">
        <v>1559</v>
      </c>
      <c r="K688" s="320"/>
      <c r="L688" s="323">
        <v>0</v>
      </c>
      <c r="M688" s="324">
        <v>0</v>
      </c>
      <c r="N688" s="322">
        <v>0</v>
      </c>
      <c r="O688" s="325" t="s">
        <v>891</v>
      </c>
      <c r="P688" s="324">
        <v>0</v>
      </c>
      <c r="Q688" s="326">
        <v>0</v>
      </c>
      <c r="R688" s="327" t="s">
        <v>892</v>
      </c>
      <c r="S688" s="317" t="s">
        <v>1810</v>
      </c>
      <c r="T688" s="328">
        <v>1</v>
      </c>
      <c r="U688" s="329">
        <v>84</v>
      </c>
      <c r="V688" s="330">
        <v>7</v>
      </c>
      <c r="W688" s="331" t="s">
        <v>892</v>
      </c>
      <c r="X688" s="332" t="s">
        <v>892</v>
      </c>
      <c r="Y688" s="333">
        <v>0</v>
      </c>
      <c r="Z688" s="333" t="s">
        <v>892</v>
      </c>
      <c r="AA688" s="332" t="s">
        <v>892</v>
      </c>
      <c r="AB688" s="333">
        <v>0</v>
      </c>
      <c r="AC688" s="333"/>
      <c r="AD688" s="334" t="s">
        <v>892</v>
      </c>
      <c r="AE688" s="335" t="s">
        <v>892</v>
      </c>
      <c r="AF688" s="324">
        <v>0</v>
      </c>
      <c r="AG688" s="327">
        <v>41890</v>
      </c>
      <c r="AH688" s="327">
        <v>41422</v>
      </c>
      <c r="AI688" s="327">
        <v>44840</v>
      </c>
      <c r="AJ688" s="327" t="s">
        <v>892</v>
      </c>
      <c r="AK688" s="317"/>
    </row>
    <row r="689" spans="1:37" x14ac:dyDescent="0.3">
      <c r="A689" s="316">
        <v>125641</v>
      </c>
      <c r="B689" s="317" t="s">
        <v>1811</v>
      </c>
      <c r="C689" s="318" t="s">
        <v>261</v>
      </c>
      <c r="D689" s="319">
        <v>1.02</v>
      </c>
      <c r="E689" s="317"/>
      <c r="F689" s="317"/>
      <c r="G689" s="317" t="s">
        <v>892</v>
      </c>
      <c r="H689" s="320">
        <v>7202</v>
      </c>
      <c r="I689" s="321">
        <v>103003</v>
      </c>
      <c r="J689" s="322">
        <v>1.02</v>
      </c>
      <c r="K689" s="320">
        <v>18272</v>
      </c>
      <c r="L689" s="323">
        <v>2.7971647732789591</v>
      </c>
      <c r="M689" s="324">
        <v>23695</v>
      </c>
      <c r="N689" s="322">
        <v>24168.9</v>
      </c>
      <c r="O689" s="325" t="s">
        <v>891</v>
      </c>
      <c r="P689" s="324">
        <v>0</v>
      </c>
      <c r="Q689" s="326">
        <v>0</v>
      </c>
      <c r="R689" s="327" t="s">
        <v>892</v>
      </c>
      <c r="S689" s="317" t="s">
        <v>1782</v>
      </c>
      <c r="T689" s="328">
        <v>1</v>
      </c>
      <c r="U689" s="329">
        <v>62</v>
      </c>
      <c r="V689" s="330">
        <v>26</v>
      </c>
      <c r="W689" s="331" t="s">
        <v>892</v>
      </c>
      <c r="X689" s="332" t="s">
        <v>892</v>
      </c>
      <c r="Y689" s="333">
        <v>0</v>
      </c>
      <c r="Z689" s="333" t="s">
        <v>892</v>
      </c>
      <c r="AA689" s="332" t="s">
        <v>892</v>
      </c>
      <c r="AB689" s="333">
        <v>0</v>
      </c>
      <c r="AC689" s="333"/>
      <c r="AD689" s="334" t="s">
        <v>892</v>
      </c>
      <c r="AE689" s="335" t="s">
        <v>892</v>
      </c>
      <c r="AF689" s="324">
        <v>10300</v>
      </c>
      <c r="AG689" s="327">
        <v>44949</v>
      </c>
      <c r="AH689" s="327">
        <v>41439</v>
      </c>
      <c r="AI689" s="327">
        <v>45187</v>
      </c>
      <c r="AJ689" s="327" t="s">
        <v>892</v>
      </c>
      <c r="AK689" s="317"/>
    </row>
    <row r="690" spans="1:37" x14ac:dyDescent="0.3">
      <c r="A690" s="316">
        <v>126044</v>
      </c>
      <c r="B690" s="317" t="s">
        <v>1812</v>
      </c>
      <c r="C690" s="318" t="s">
        <v>728</v>
      </c>
      <c r="D690" s="319">
        <v>407.35</v>
      </c>
      <c r="E690" s="317"/>
      <c r="F690" s="317"/>
      <c r="G690" s="317" t="s">
        <v>892</v>
      </c>
      <c r="H690" s="320">
        <v>160</v>
      </c>
      <c r="I690" s="321">
        <v>103003</v>
      </c>
      <c r="J690" s="322">
        <v>407.35</v>
      </c>
      <c r="K690" s="320">
        <v>39</v>
      </c>
      <c r="L690" s="323">
        <v>49.230769230769226</v>
      </c>
      <c r="M690" s="324">
        <v>0</v>
      </c>
      <c r="N690" s="322">
        <v>0</v>
      </c>
      <c r="O690" s="325" t="s">
        <v>891</v>
      </c>
      <c r="P690" s="324">
        <v>0</v>
      </c>
      <c r="Q690" s="326">
        <v>0</v>
      </c>
      <c r="R690" s="327" t="s">
        <v>892</v>
      </c>
      <c r="S690" s="317" t="s">
        <v>1156</v>
      </c>
      <c r="T690" s="328">
        <v>1</v>
      </c>
      <c r="U690" s="329">
        <v>74</v>
      </c>
      <c r="V690" s="330">
        <v>8</v>
      </c>
      <c r="W690" s="331" t="s">
        <v>892</v>
      </c>
      <c r="X690" s="332" t="s">
        <v>892</v>
      </c>
      <c r="Y690" s="333">
        <v>0</v>
      </c>
      <c r="Z690" s="333" t="s">
        <v>892</v>
      </c>
      <c r="AA690" s="332" t="s">
        <v>892</v>
      </c>
      <c r="AB690" s="333">
        <v>0</v>
      </c>
      <c r="AC690" s="333"/>
      <c r="AD690" s="334" t="s">
        <v>892</v>
      </c>
      <c r="AE690" s="335" t="s">
        <v>892</v>
      </c>
      <c r="AF690" s="324">
        <v>14</v>
      </c>
      <c r="AG690" s="327">
        <v>44461</v>
      </c>
      <c r="AH690" s="327">
        <v>41508</v>
      </c>
      <c r="AI690" s="327">
        <v>44453</v>
      </c>
      <c r="AJ690" s="327" t="s">
        <v>892</v>
      </c>
      <c r="AK690" s="317"/>
    </row>
    <row r="691" spans="1:37" x14ac:dyDescent="0.3">
      <c r="A691" s="316">
        <v>126059</v>
      </c>
      <c r="B691" s="317" t="s">
        <v>1813</v>
      </c>
      <c r="C691" s="318" t="s">
        <v>270</v>
      </c>
      <c r="D691" s="319">
        <v>13</v>
      </c>
      <c r="E691" s="317"/>
      <c r="F691" s="317"/>
      <c r="G691" s="317" t="s">
        <v>892</v>
      </c>
      <c r="H691" s="320">
        <v>0</v>
      </c>
      <c r="I691" s="321">
        <v>103003</v>
      </c>
      <c r="J691" s="322">
        <v>13</v>
      </c>
      <c r="K691" s="320">
        <v>38</v>
      </c>
      <c r="L691" s="323">
        <v>0</v>
      </c>
      <c r="M691" s="324">
        <v>0</v>
      </c>
      <c r="N691" s="322">
        <v>0</v>
      </c>
      <c r="O691" s="325" t="s">
        <v>891</v>
      </c>
      <c r="P691" s="324">
        <v>0</v>
      </c>
      <c r="Q691" s="326">
        <v>0</v>
      </c>
      <c r="R691" s="327" t="s">
        <v>892</v>
      </c>
      <c r="S691" s="317" t="s">
        <v>1492</v>
      </c>
      <c r="T691" s="328">
        <v>1</v>
      </c>
      <c r="U691" s="329">
        <v>67</v>
      </c>
      <c r="V691" s="330">
        <v>18</v>
      </c>
      <c r="W691" s="331" t="s">
        <v>892</v>
      </c>
      <c r="X691" s="332" t="s">
        <v>892</v>
      </c>
      <c r="Y691" s="333">
        <v>0</v>
      </c>
      <c r="Z691" s="333">
        <v>11883</v>
      </c>
      <c r="AA691" s="332">
        <v>2023</v>
      </c>
      <c r="AB691" s="333">
        <v>100</v>
      </c>
      <c r="AC691" s="333">
        <v>100</v>
      </c>
      <c r="AD691" s="334" t="s">
        <v>2098</v>
      </c>
      <c r="AE691" s="335">
        <v>45209</v>
      </c>
      <c r="AF691" s="324">
        <v>14</v>
      </c>
      <c r="AG691" s="327">
        <v>43882</v>
      </c>
      <c r="AH691" s="327">
        <v>41509</v>
      </c>
      <c r="AI691" s="327">
        <v>45189</v>
      </c>
      <c r="AJ691" s="327" t="s">
        <v>892</v>
      </c>
      <c r="AK691" s="317"/>
    </row>
    <row r="692" spans="1:37" x14ac:dyDescent="0.3">
      <c r="A692" s="316">
        <v>126060</v>
      </c>
      <c r="B692" s="317" t="s">
        <v>1814</v>
      </c>
      <c r="C692" s="318" t="s">
        <v>270</v>
      </c>
      <c r="D692" s="319">
        <v>15.06</v>
      </c>
      <c r="E692" s="317"/>
      <c r="F692" s="317"/>
      <c r="G692" s="317" t="s">
        <v>892</v>
      </c>
      <c r="H692" s="320">
        <v>107</v>
      </c>
      <c r="I692" s="321">
        <v>103003</v>
      </c>
      <c r="J692" s="322">
        <v>15.06</v>
      </c>
      <c r="K692" s="320">
        <v>146</v>
      </c>
      <c r="L692" s="323">
        <v>8.6780210867802108</v>
      </c>
      <c r="M692" s="324">
        <v>0</v>
      </c>
      <c r="N692" s="322">
        <v>0</v>
      </c>
      <c r="O692" s="325" t="s">
        <v>891</v>
      </c>
      <c r="P692" s="324">
        <v>0</v>
      </c>
      <c r="Q692" s="326">
        <v>0</v>
      </c>
      <c r="R692" s="327" t="s">
        <v>892</v>
      </c>
      <c r="S692" s="317" t="s">
        <v>1492</v>
      </c>
      <c r="T692" s="328">
        <v>1</v>
      </c>
      <c r="U692" s="329">
        <v>67</v>
      </c>
      <c r="V692" s="330">
        <v>18</v>
      </c>
      <c r="W692" s="331" t="s">
        <v>892</v>
      </c>
      <c r="X692" s="332" t="s">
        <v>892</v>
      </c>
      <c r="Y692" s="333">
        <v>0</v>
      </c>
      <c r="Z692" s="333">
        <v>11884</v>
      </c>
      <c r="AA692" s="332">
        <v>2023</v>
      </c>
      <c r="AB692" s="333">
        <v>150</v>
      </c>
      <c r="AC692" s="333">
        <v>150</v>
      </c>
      <c r="AD692" s="334" t="s">
        <v>2098</v>
      </c>
      <c r="AE692" s="335">
        <v>45209</v>
      </c>
      <c r="AF692" s="324">
        <v>50</v>
      </c>
      <c r="AG692" s="327">
        <v>45019</v>
      </c>
      <c r="AH692" s="327">
        <v>41509</v>
      </c>
      <c r="AI692" s="327">
        <v>45189</v>
      </c>
      <c r="AJ692" s="327" t="s">
        <v>892</v>
      </c>
      <c r="AK692" s="317"/>
    </row>
    <row r="693" spans="1:37" x14ac:dyDescent="0.3">
      <c r="A693" s="316">
        <v>126345</v>
      </c>
      <c r="B693" s="317" t="s">
        <v>1815</v>
      </c>
      <c r="C693" s="318" t="s">
        <v>1711</v>
      </c>
      <c r="D693" s="319">
        <v>2.79</v>
      </c>
      <c r="E693" s="317"/>
      <c r="F693" s="317"/>
      <c r="G693" s="317" t="s">
        <v>892</v>
      </c>
      <c r="H693" s="320">
        <v>300</v>
      </c>
      <c r="I693" s="321">
        <v>103003</v>
      </c>
      <c r="J693" s="322">
        <v>2.79</v>
      </c>
      <c r="K693" s="320">
        <v>42</v>
      </c>
      <c r="L693" s="323">
        <v>67.873303167420815</v>
      </c>
      <c r="M693" s="324">
        <v>0</v>
      </c>
      <c r="N693" s="322">
        <v>0</v>
      </c>
      <c r="O693" s="325" t="s">
        <v>891</v>
      </c>
      <c r="P693" s="324">
        <v>0</v>
      </c>
      <c r="Q693" s="326">
        <v>0</v>
      </c>
      <c r="R693" s="327" t="s">
        <v>892</v>
      </c>
      <c r="S693" s="317" t="s">
        <v>1816</v>
      </c>
      <c r="T693" s="328">
        <v>1</v>
      </c>
      <c r="U693" s="329">
        <v>89</v>
      </c>
      <c r="V693" s="330">
        <v>7</v>
      </c>
      <c r="W693" s="331" t="s">
        <v>892</v>
      </c>
      <c r="X693" s="332" t="s">
        <v>892</v>
      </c>
      <c r="Y693" s="333">
        <v>0</v>
      </c>
      <c r="Z693" s="333" t="s">
        <v>892</v>
      </c>
      <c r="AA693" s="332" t="s">
        <v>892</v>
      </c>
      <c r="AB693" s="333">
        <v>0</v>
      </c>
      <c r="AC693" s="333"/>
      <c r="AD693" s="334" t="s">
        <v>892</v>
      </c>
      <c r="AE693" s="335" t="s">
        <v>892</v>
      </c>
      <c r="AF693" s="324">
        <v>18</v>
      </c>
      <c r="AG693" s="327">
        <v>44085</v>
      </c>
      <c r="AH693" s="327">
        <v>41543</v>
      </c>
      <c r="AI693" s="327">
        <v>44082</v>
      </c>
      <c r="AJ693" s="327" t="s">
        <v>892</v>
      </c>
      <c r="AK693" s="317"/>
    </row>
    <row r="694" spans="1:37" x14ac:dyDescent="0.3">
      <c r="A694" s="316">
        <v>126837</v>
      </c>
      <c r="B694" s="317" t="s">
        <v>1817</v>
      </c>
      <c r="C694" s="318" t="s">
        <v>31</v>
      </c>
      <c r="D694" s="319">
        <v>10</v>
      </c>
      <c r="E694" s="317"/>
      <c r="F694" s="317"/>
      <c r="G694" s="317" t="s">
        <v>892</v>
      </c>
      <c r="H694" s="320">
        <v>3515</v>
      </c>
      <c r="I694" s="321">
        <v>103003</v>
      </c>
      <c r="J694" s="322">
        <v>10</v>
      </c>
      <c r="K694" s="320">
        <v>866</v>
      </c>
      <c r="L694" s="323">
        <v>63.333333333333336</v>
      </c>
      <c r="M694" s="324">
        <v>0</v>
      </c>
      <c r="N694" s="322">
        <v>0</v>
      </c>
      <c r="O694" s="325" t="s">
        <v>891</v>
      </c>
      <c r="P694" s="324">
        <v>0</v>
      </c>
      <c r="Q694" s="326">
        <v>0</v>
      </c>
      <c r="R694" s="327" t="s">
        <v>892</v>
      </c>
      <c r="S694" s="317" t="s">
        <v>1117</v>
      </c>
      <c r="T694" s="328">
        <v>1</v>
      </c>
      <c r="U694" s="329">
        <v>78</v>
      </c>
      <c r="V694" s="330">
        <v>2</v>
      </c>
      <c r="W694" s="331" t="s">
        <v>892</v>
      </c>
      <c r="X694" s="332" t="s">
        <v>892</v>
      </c>
      <c r="Y694" s="333">
        <v>0</v>
      </c>
      <c r="Z694" s="333" t="s">
        <v>892</v>
      </c>
      <c r="AA694" s="332" t="s">
        <v>892</v>
      </c>
      <c r="AB694" s="333">
        <v>0</v>
      </c>
      <c r="AC694" s="333"/>
      <c r="AD694" s="334" t="s">
        <v>892</v>
      </c>
      <c r="AE694" s="335" t="s">
        <v>892</v>
      </c>
      <c r="AF694" s="324">
        <v>222</v>
      </c>
      <c r="AG694" s="327">
        <v>43845</v>
      </c>
      <c r="AH694" s="327">
        <v>41596</v>
      </c>
      <c r="AI694" s="327">
        <v>44785</v>
      </c>
      <c r="AJ694" s="327" t="s">
        <v>892</v>
      </c>
      <c r="AK694" s="317"/>
    </row>
    <row r="695" spans="1:37" x14ac:dyDescent="0.3">
      <c r="A695" s="316">
        <v>126838</v>
      </c>
      <c r="B695" s="317" t="s">
        <v>1818</v>
      </c>
      <c r="C695" s="318" t="s">
        <v>264</v>
      </c>
      <c r="D695" s="319">
        <v>0.33</v>
      </c>
      <c r="E695" s="317"/>
      <c r="F695" s="317"/>
      <c r="G695" s="317" t="s">
        <v>892</v>
      </c>
      <c r="H695" s="320">
        <v>2421</v>
      </c>
      <c r="I695" s="321">
        <v>103003</v>
      </c>
      <c r="J695" s="322">
        <v>0.33</v>
      </c>
      <c r="K695" s="320"/>
      <c r="L695" s="323">
        <v>0</v>
      </c>
      <c r="M695" s="324">
        <v>0</v>
      </c>
      <c r="N695" s="322">
        <v>0</v>
      </c>
      <c r="O695" s="325" t="s">
        <v>891</v>
      </c>
      <c r="P695" s="324">
        <v>0</v>
      </c>
      <c r="Q695" s="326">
        <v>0</v>
      </c>
      <c r="R695" s="327" t="s">
        <v>892</v>
      </c>
      <c r="S695" s="317" t="s">
        <v>1819</v>
      </c>
      <c r="T695" s="328">
        <v>1</v>
      </c>
      <c r="U695" s="329">
        <v>67</v>
      </c>
      <c r="V695" s="330">
        <v>2</v>
      </c>
      <c r="W695" s="331" t="s">
        <v>892</v>
      </c>
      <c r="X695" s="332" t="s">
        <v>892</v>
      </c>
      <c r="Y695" s="333">
        <v>0</v>
      </c>
      <c r="Z695" s="333" t="s">
        <v>892</v>
      </c>
      <c r="AA695" s="332" t="s">
        <v>892</v>
      </c>
      <c r="AB695" s="333">
        <v>0</v>
      </c>
      <c r="AC695" s="333"/>
      <c r="AD695" s="334" t="s">
        <v>892</v>
      </c>
      <c r="AE695" s="335" t="s">
        <v>892</v>
      </c>
      <c r="AF695" s="324">
        <v>0</v>
      </c>
      <c r="AG695" s="327">
        <v>43759</v>
      </c>
      <c r="AH695" s="327">
        <v>41596</v>
      </c>
      <c r="AI695" s="327">
        <v>43747</v>
      </c>
      <c r="AJ695" s="327" t="s">
        <v>892</v>
      </c>
      <c r="AK695" s="317"/>
    </row>
    <row r="696" spans="1:37" x14ac:dyDescent="0.3">
      <c r="A696" s="316">
        <v>127105</v>
      </c>
      <c r="B696" s="317" t="s">
        <v>1820</v>
      </c>
      <c r="C696" s="318" t="s">
        <v>264</v>
      </c>
      <c r="D696" s="319">
        <v>54.98</v>
      </c>
      <c r="E696" s="317"/>
      <c r="F696" s="317"/>
      <c r="G696" s="317" t="s">
        <v>892</v>
      </c>
      <c r="H696" s="320">
        <v>10</v>
      </c>
      <c r="I696" s="321">
        <v>103003</v>
      </c>
      <c r="J696" s="322">
        <v>54.98</v>
      </c>
      <c r="K696" s="320"/>
      <c r="L696" s="323">
        <v>0</v>
      </c>
      <c r="M696" s="324">
        <v>0</v>
      </c>
      <c r="N696" s="322">
        <v>0</v>
      </c>
      <c r="O696" s="325" t="s">
        <v>891</v>
      </c>
      <c r="P696" s="324">
        <v>0</v>
      </c>
      <c r="Q696" s="326">
        <v>0</v>
      </c>
      <c r="R696" s="327" t="s">
        <v>892</v>
      </c>
      <c r="S696" s="317" t="s">
        <v>1652</v>
      </c>
      <c r="T696" s="328">
        <v>1</v>
      </c>
      <c r="U696" s="329">
        <v>62</v>
      </c>
      <c r="V696" s="330">
        <v>4</v>
      </c>
      <c r="W696" s="331" t="s">
        <v>892</v>
      </c>
      <c r="X696" s="332" t="s">
        <v>892</v>
      </c>
      <c r="Y696" s="333">
        <v>0</v>
      </c>
      <c r="Z696" s="333" t="s">
        <v>892</v>
      </c>
      <c r="AA696" s="332" t="s">
        <v>892</v>
      </c>
      <c r="AB696" s="333">
        <v>0</v>
      </c>
      <c r="AC696" s="333"/>
      <c r="AD696" s="334" t="s">
        <v>892</v>
      </c>
      <c r="AE696" s="335" t="s">
        <v>892</v>
      </c>
      <c r="AF696" s="324">
        <v>0</v>
      </c>
      <c r="AG696" s="327">
        <v>44018</v>
      </c>
      <c r="AH696" s="327">
        <v>41648</v>
      </c>
      <c r="AI696" s="327">
        <v>44791</v>
      </c>
      <c r="AJ696" s="327" t="s">
        <v>892</v>
      </c>
      <c r="AK696" s="317"/>
    </row>
    <row r="697" spans="1:37" x14ac:dyDescent="0.3">
      <c r="A697" s="316">
        <v>127106</v>
      </c>
      <c r="B697" s="317" t="s">
        <v>1821</v>
      </c>
      <c r="C697" s="318" t="s">
        <v>264</v>
      </c>
      <c r="D697" s="319">
        <v>39.5</v>
      </c>
      <c r="E697" s="317"/>
      <c r="F697" s="317"/>
      <c r="G697" s="317" t="s">
        <v>892</v>
      </c>
      <c r="H697" s="320">
        <v>10</v>
      </c>
      <c r="I697" s="321">
        <v>103003</v>
      </c>
      <c r="J697" s="322">
        <v>39.5</v>
      </c>
      <c r="K697" s="320"/>
      <c r="L697" s="323">
        <v>0</v>
      </c>
      <c r="M697" s="324">
        <v>0</v>
      </c>
      <c r="N697" s="322">
        <v>0</v>
      </c>
      <c r="O697" s="325" t="s">
        <v>891</v>
      </c>
      <c r="P697" s="324">
        <v>0</v>
      </c>
      <c r="Q697" s="326">
        <v>0</v>
      </c>
      <c r="R697" s="327" t="s">
        <v>892</v>
      </c>
      <c r="S697" s="317" t="s">
        <v>1652</v>
      </c>
      <c r="T697" s="328">
        <v>1</v>
      </c>
      <c r="U697" s="329">
        <v>62</v>
      </c>
      <c r="V697" s="330">
        <v>4</v>
      </c>
      <c r="W697" s="331" t="s">
        <v>892</v>
      </c>
      <c r="X697" s="332" t="s">
        <v>892</v>
      </c>
      <c r="Y697" s="333">
        <v>0</v>
      </c>
      <c r="Z697" s="333" t="s">
        <v>892</v>
      </c>
      <c r="AA697" s="332" t="s">
        <v>892</v>
      </c>
      <c r="AB697" s="333">
        <v>0</v>
      </c>
      <c r="AC697" s="333"/>
      <c r="AD697" s="334" t="s">
        <v>892</v>
      </c>
      <c r="AE697" s="335" t="s">
        <v>892</v>
      </c>
      <c r="AF697" s="324">
        <v>0</v>
      </c>
      <c r="AG697" s="327">
        <v>42601</v>
      </c>
      <c r="AH697" s="327">
        <v>41648</v>
      </c>
      <c r="AI697" s="327">
        <v>42487</v>
      </c>
      <c r="AJ697" s="327" t="s">
        <v>892</v>
      </c>
      <c r="AK697" s="317"/>
    </row>
    <row r="698" spans="1:37" x14ac:dyDescent="0.3">
      <c r="A698" s="316">
        <v>127107</v>
      </c>
      <c r="B698" s="317" t="s">
        <v>1822</v>
      </c>
      <c r="C698" s="318" t="s">
        <v>264</v>
      </c>
      <c r="D698" s="319">
        <v>64.62</v>
      </c>
      <c r="E698" s="317"/>
      <c r="F698" s="317"/>
      <c r="G698" s="317" t="s">
        <v>892</v>
      </c>
      <c r="H698" s="320">
        <v>14</v>
      </c>
      <c r="I698" s="321">
        <v>103003</v>
      </c>
      <c r="J698" s="322">
        <v>64.62</v>
      </c>
      <c r="K698" s="320">
        <v>4</v>
      </c>
      <c r="L698" s="323">
        <v>42.424242424242429</v>
      </c>
      <c r="M698" s="324">
        <v>0</v>
      </c>
      <c r="N698" s="322">
        <v>0</v>
      </c>
      <c r="O698" s="325" t="s">
        <v>891</v>
      </c>
      <c r="P698" s="324">
        <v>0</v>
      </c>
      <c r="Q698" s="326">
        <v>0</v>
      </c>
      <c r="R698" s="327" t="s">
        <v>892</v>
      </c>
      <c r="S698" s="317" t="s">
        <v>1652</v>
      </c>
      <c r="T698" s="328">
        <v>1</v>
      </c>
      <c r="U698" s="329">
        <v>62</v>
      </c>
      <c r="V698" s="330">
        <v>4</v>
      </c>
      <c r="W698" s="331" t="s">
        <v>892</v>
      </c>
      <c r="X698" s="332" t="s">
        <v>892</v>
      </c>
      <c r="Y698" s="333">
        <v>0</v>
      </c>
      <c r="Z698" s="333" t="s">
        <v>892</v>
      </c>
      <c r="AA698" s="332" t="s">
        <v>892</v>
      </c>
      <c r="AB698" s="333">
        <v>0</v>
      </c>
      <c r="AC698" s="333"/>
      <c r="AD698" s="334" t="s">
        <v>892</v>
      </c>
      <c r="AE698" s="335" t="s">
        <v>892</v>
      </c>
      <c r="AF698" s="324">
        <v>2</v>
      </c>
      <c r="AG698" s="327">
        <v>43872</v>
      </c>
      <c r="AH698" s="327">
        <v>41648</v>
      </c>
      <c r="AI698" s="327">
        <v>44791</v>
      </c>
      <c r="AJ698" s="327" t="s">
        <v>892</v>
      </c>
      <c r="AK698" s="317"/>
    </row>
    <row r="699" spans="1:37" x14ac:dyDescent="0.3">
      <c r="A699" s="316">
        <v>127384</v>
      </c>
      <c r="B699" s="317" t="s">
        <v>1823</v>
      </c>
      <c r="C699" s="318" t="s">
        <v>261</v>
      </c>
      <c r="D699" s="319">
        <v>22.9</v>
      </c>
      <c r="E699" s="317"/>
      <c r="F699" s="317"/>
      <c r="G699" s="317" t="s">
        <v>892</v>
      </c>
      <c r="H699" s="320">
        <v>258</v>
      </c>
      <c r="I699" s="321">
        <v>103003</v>
      </c>
      <c r="J699" s="322">
        <v>22.9</v>
      </c>
      <c r="K699" s="320">
        <v>285</v>
      </c>
      <c r="L699" s="323">
        <v>8.6</v>
      </c>
      <c r="M699" s="324">
        <v>102</v>
      </c>
      <c r="N699" s="322">
        <v>2335.8000000000002</v>
      </c>
      <c r="O699" s="325" t="s">
        <v>891</v>
      </c>
      <c r="P699" s="324">
        <v>0</v>
      </c>
      <c r="Q699" s="326">
        <v>0</v>
      </c>
      <c r="R699" s="327" t="s">
        <v>892</v>
      </c>
      <c r="S699" s="317" t="s">
        <v>1154</v>
      </c>
      <c r="T699" s="328">
        <v>1</v>
      </c>
      <c r="U699" s="329">
        <v>51</v>
      </c>
      <c r="V699" s="330">
        <v>33</v>
      </c>
      <c r="W699" s="331" t="s">
        <v>892</v>
      </c>
      <c r="X699" s="332" t="s">
        <v>892</v>
      </c>
      <c r="Y699" s="333">
        <v>0</v>
      </c>
      <c r="Z699" s="333" t="s">
        <v>892</v>
      </c>
      <c r="AA699" s="332" t="s">
        <v>892</v>
      </c>
      <c r="AB699" s="333">
        <v>0</v>
      </c>
      <c r="AC699" s="333"/>
      <c r="AD699" s="334" t="s">
        <v>892</v>
      </c>
      <c r="AE699" s="335" t="s">
        <v>892</v>
      </c>
      <c r="AF699" s="324">
        <v>120</v>
      </c>
      <c r="AG699" s="327">
        <v>45181</v>
      </c>
      <c r="AH699" s="327">
        <v>41688</v>
      </c>
      <c r="AI699" s="327">
        <v>45160</v>
      </c>
      <c r="AJ699" s="327" t="s">
        <v>892</v>
      </c>
      <c r="AK699" s="317"/>
    </row>
    <row r="700" spans="1:37" x14ac:dyDescent="0.3">
      <c r="A700" s="316">
        <v>127664</v>
      </c>
      <c r="B700" s="317" t="s">
        <v>1824</v>
      </c>
      <c r="C700" s="318" t="s">
        <v>270</v>
      </c>
      <c r="D700" s="319">
        <v>6.52</v>
      </c>
      <c r="E700" s="317" t="s">
        <v>1825</v>
      </c>
      <c r="F700" s="317" t="s">
        <v>1826</v>
      </c>
      <c r="G700" s="317" t="s">
        <v>1827</v>
      </c>
      <c r="H700" s="320">
        <v>3053</v>
      </c>
      <c r="I700" s="321">
        <v>103003</v>
      </c>
      <c r="J700" s="322">
        <v>3.63</v>
      </c>
      <c r="K700" s="320">
        <v>3352</v>
      </c>
      <c r="L700" s="323">
        <v>6.313329748955705</v>
      </c>
      <c r="M700" s="324">
        <v>2749.96</v>
      </c>
      <c r="N700" s="322">
        <v>17929.7392</v>
      </c>
      <c r="O700" s="325" t="s">
        <v>1828</v>
      </c>
      <c r="P700" s="324">
        <v>7000</v>
      </c>
      <c r="Q700" s="326">
        <v>45640</v>
      </c>
      <c r="R700" s="327">
        <v>45570</v>
      </c>
      <c r="S700" s="317" t="s">
        <v>1829</v>
      </c>
      <c r="T700" s="328">
        <v>1</v>
      </c>
      <c r="U700" s="329">
        <v>71</v>
      </c>
      <c r="V700" s="330">
        <v>34</v>
      </c>
      <c r="W700" s="331" t="s">
        <v>892</v>
      </c>
      <c r="X700" s="332" t="s">
        <v>892</v>
      </c>
      <c r="Y700" s="333">
        <v>0</v>
      </c>
      <c r="Z700" s="333" t="s">
        <v>892</v>
      </c>
      <c r="AA700" s="332" t="s">
        <v>892</v>
      </c>
      <c r="AB700" s="333">
        <v>0</v>
      </c>
      <c r="AC700" s="333"/>
      <c r="AD700" s="334" t="s">
        <v>892</v>
      </c>
      <c r="AE700" s="335" t="s">
        <v>892</v>
      </c>
      <c r="AF700" s="324">
        <v>1934</v>
      </c>
      <c r="AG700" s="327">
        <v>45090</v>
      </c>
      <c r="AH700" s="327">
        <v>41733</v>
      </c>
      <c r="AI700" s="327">
        <v>45072</v>
      </c>
      <c r="AJ700" s="327" t="s">
        <v>892</v>
      </c>
      <c r="AK700" s="317"/>
    </row>
    <row r="701" spans="1:37" x14ac:dyDescent="0.3">
      <c r="A701" s="316">
        <v>127664</v>
      </c>
      <c r="B701" s="317" t="s">
        <v>1824</v>
      </c>
      <c r="C701" s="318" t="s">
        <v>270</v>
      </c>
      <c r="D701" s="319">
        <v>6.52</v>
      </c>
      <c r="E701" s="317" t="s">
        <v>1825</v>
      </c>
      <c r="F701" s="317" t="s">
        <v>1826</v>
      </c>
      <c r="G701" s="317" t="s">
        <v>1827</v>
      </c>
      <c r="H701" s="320">
        <v>3053</v>
      </c>
      <c r="I701" s="321">
        <v>103003</v>
      </c>
      <c r="J701" s="322">
        <v>3.63</v>
      </c>
      <c r="K701" s="320">
        <v>3352</v>
      </c>
      <c r="L701" s="323">
        <v>6.313329748955705</v>
      </c>
      <c r="M701" s="324">
        <v>2749.96</v>
      </c>
      <c r="N701" s="322">
        <v>17929.7392</v>
      </c>
      <c r="O701" s="325" t="s">
        <v>1828</v>
      </c>
      <c r="P701" s="324">
        <v>7000</v>
      </c>
      <c r="Q701" s="326">
        <v>45640</v>
      </c>
      <c r="R701" s="327">
        <v>45570</v>
      </c>
      <c r="S701" s="317" t="s">
        <v>1829</v>
      </c>
      <c r="T701" s="328">
        <v>1</v>
      </c>
      <c r="U701" s="329">
        <v>71</v>
      </c>
      <c r="V701" s="330">
        <v>34</v>
      </c>
      <c r="W701" s="331" t="s">
        <v>892</v>
      </c>
      <c r="X701" s="332" t="s">
        <v>892</v>
      </c>
      <c r="Y701" s="333">
        <v>0</v>
      </c>
      <c r="Z701" s="333" t="s">
        <v>892</v>
      </c>
      <c r="AA701" s="332" t="s">
        <v>892</v>
      </c>
      <c r="AB701" s="333">
        <v>0</v>
      </c>
      <c r="AC701" s="333"/>
      <c r="AD701" s="334" t="s">
        <v>892</v>
      </c>
      <c r="AE701" s="335" t="s">
        <v>892</v>
      </c>
      <c r="AF701" s="324">
        <v>1934</v>
      </c>
      <c r="AG701" s="327">
        <v>45090</v>
      </c>
      <c r="AH701" s="327">
        <v>41733</v>
      </c>
      <c r="AI701" s="327">
        <v>45072</v>
      </c>
      <c r="AJ701" s="327" t="s">
        <v>892</v>
      </c>
      <c r="AK701" s="317"/>
    </row>
    <row r="702" spans="1:37" x14ac:dyDescent="0.3">
      <c r="A702" s="316">
        <v>128229</v>
      </c>
      <c r="B702" s="317" t="s">
        <v>1830</v>
      </c>
      <c r="C702" s="318" t="s">
        <v>31</v>
      </c>
      <c r="D702" s="319">
        <v>5.88</v>
      </c>
      <c r="E702" s="317"/>
      <c r="F702" s="317"/>
      <c r="G702" s="317" t="s">
        <v>892</v>
      </c>
      <c r="H702" s="320">
        <v>108</v>
      </c>
      <c r="I702" s="321">
        <v>103003</v>
      </c>
      <c r="J702" s="322">
        <v>5.88</v>
      </c>
      <c r="K702" s="320">
        <v>18</v>
      </c>
      <c r="L702" s="323">
        <v>68.35443037974683</v>
      </c>
      <c r="M702" s="324">
        <v>0</v>
      </c>
      <c r="N702" s="322">
        <v>0</v>
      </c>
      <c r="O702" s="325" t="s">
        <v>891</v>
      </c>
      <c r="P702" s="324">
        <v>0</v>
      </c>
      <c r="Q702" s="326">
        <v>0</v>
      </c>
      <c r="R702" s="327" t="s">
        <v>892</v>
      </c>
      <c r="S702" s="317" t="s">
        <v>1008</v>
      </c>
      <c r="T702" s="328">
        <v>1</v>
      </c>
      <c r="U702" s="329">
        <v>61</v>
      </c>
      <c r="V702" s="330">
        <v>8</v>
      </c>
      <c r="W702" s="331" t="s">
        <v>892</v>
      </c>
      <c r="X702" s="332" t="s">
        <v>892</v>
      </c>
      <c r="Y702" s="333">
        <v>0</v>
      </c>
      <c r="Z702" s="333" t="s">
        <v>892</v>
      </c>
      <c r="AA702" s="332" t="s">
        <v>892</v>
      </c>
      <c r="AB702" s="333">
        <v>0</v>
      </c>
      <c r="AC702" s="333"/>
      <c r="AD702" s="334" t="s">
        <v>892</v>
      </c>
      <c r="AE702" s="335" t="s">
        <v>892</v>
      </c>
      <c r="AF702" s="324">
        <v>6</v>
      </c>
      <c r="AG702" s="327">
        <v>44573</v>
      </c>
      <c r="AH702" s="327">
        <v>41814</v>
      </c>
      <c r="AI702" s="327">
        <v>44522</v>
      </c>
      <c r="AJ702" s="327" t="s">
        <v>892</v>
      </c>
      <c r="AK702" s="317"/>
    </row>
    <row r="703" spans="1:37" x14ac:dyDescent="0.3">
      <c r="A703" s="316">
        <v>128287</v>
      </c>
      <c r="B703" s="317" t="s">
        <v>1831</v>
      </c>
      <c r="C703" s="318" t="s">
        <v>288</v>
      </c>
      <c r="D703" s="319">
        <v>62.57</v>
      </c>
      <c r="E703" s="317"/>
      <c r="F703" s="317"/>
      <c r="G703" s="317" t="s">
        <v>892</v>
      </c>
      <c r="H703" s="320">
        <v>677</v>
      </c>
      <c r="I703" s="321">
        <v>103003</v>
      </c>
      <c r="J703" s="322">
        <v>62.57</v>
      </c>
      <c r="K703" s="320">
        <v>283</v>
      </c>
      <c r="L703" s="323">
        <v>28.009929664873813</v>
      </c>
      <c r="M703" s="324">
        <v>0</v>
      </c>
      <c r="N703" s="322">
        <v>0</v>
      </c>
      <c r="O703" s="325" t="s">
        <v>891</v>
      </c>
      <c r="P703" s="324">
        <v>0</v>
      </c>
      <c r="Q703" s="326">
        <v>0</v>
      </c>
      <c r="R703" s="327" t="s">
        <v>892</v>
      </c>
      <c r="S703" s="317" t="s">
        <v>1225</v>
      </c>
      <c r="T703" s="328">
        <v>1</v>
      </c>
      <c r="U703" s="329">
        <v>76</v>
      </c>
      <c r="V703" s="330">
        <v>16</v>
      </c>
      <c r="W703" s="331" t="s">
        <v>892</v>
      </c>
      <c r="X703" s="332" t="s">
        <v>892</v>
      </c>
      <c r="Y703" s="333">
        <v>0</v>
      </c>
      <c r="Z703" s="333" t="s">
        <v>892</v>
      </c>
      <c r="AA703" s="332" t="s">
        <v>892</v>
      </c>
      <c r="AB703" s="333">
        <v>0</v>
      </c>
      <c r="AC703" s="333"/>
      <c r="AD703" s="334" t="s">
        <v>892</v>
      </c>
      <c r="AE703" s="335" t="s">
        <v>892</v>
      </c>
      <c r="AF703" s="324">
        <v>96</v>
      </c>
      <c r="AG703" s="327">
        <v>45190</v>
      </c>
      <c r="AH703" s="327">
        <v>41828</v>
      </c>
      <c r="AI703" s="327">
        <v>45181</v>
      </c>
      <c r="AJ703" s="327" t="s">
        <v>892</v>
      </c>
      <c r="AK703" s="317"/>
    </row>
    <row r="704" spans="1:37" x14ac:dyDescent="0.3">
      <c r="A704" s="316">
        <v>128288</v>
      </c>
      <c r="B704" s="317" t="s">
        <v>1832</v>
      </c>
      <c r="C704" s="318" t="s">
        <v>302</v>
      </c>
      <c r="D704" s="319">
        <v>135.71</v>
      </c>
      <c r="E704" s="317"/>
      <c r="F704" s="317"/>
      <c r="G704" s="317" t="s">
        <v>892</v>
      </c>
      <c r="H704" s="320">
        <v>0</v>
      </c>
      <c r="I704" s="321">
        <v>103003</v>
      </c>
      <c r="J704" s="322">
        <v>135.71</v>
      </c>
      <c r="K704" s="320">
        <v>15</v>
      </c>
      <c r="L704" s="323">
        <v>0</v>
      </c>
      <c r="M704" s="324">
        <v>0</v>
      </c>
      <c r="N704" s="322">
        <v>0</v>
      </c>
      <c r="O704" s="325" t="s">
        <v>891</v>
      </c>
      <c r="P704" s="324">
        <v>0</v>
      </c>
      <c r="Q704" s="326">
        <v>0</v>
      </c>
      <c r="R704" s="327" t="s">
        <v>892</v>
      </c>
      <c r="S704" s="317" t="s">
        <v>1561</v>
      </c>
      <c r="T704" s="328">
        <v>1</v>
      </c>
      <c r="U704" s="329">
        <v>76</v>
      </c>
      <c r="V704" s="330">
        <v>13</v>
      </c>
      <c r="W704" s="331" t="s">
        <v>892</v>
      </c>
      <c r="X704" s="332" t="s">
        <v>892</v>
      </c>
      <c r="Y704" s="333">
        <v>0</v>
      </c>
      <c r="Z704" s="333">
        <v>14002</v>
      </c>
      <c r="AA704" s="332">
        <v>2022</v>
      </c>
      <c r="AB704" s="333">
        <v>20</v>
      </c>
      <c r="AC704" s="333">
        <v>20</v>
      </c>
      <c r="AD704" s="334" t="s">
        <v>2100</v>
      </c>
      <c r="AE704" s="335">
        <v>44875</v>
      </c>
      <c r="AF704" s="324">
        <v>6</v>
      </c>
      <c r="AG704" s="327">
        <v>44742</v>
      </c>
      <c r="AH704" s="327">
        <v>41830</v>
      </c>
      <c r="AI704" s="327">
        <v>44865</v>
      </c>
      <c r="AJ704" s="327" t="s">
        <v>892</v>
      </c>
      <c r="AK704" s="317"/>
    </row>
    <row r="705" spans="1:37" x14ac:dyDescent="0.3">
      <c r="A705" s="316">
        <v>128392</v>
      </c>
      <c r="B705" s="317" t="s">
        <v>798</v>
      </c>
      <c r="C705" s="318" t="s">
        <v>261</v>
      </c>
      <c r="D705" s="319">
        <v>210.5</v>
      </c>
      <c r="E705" s="317"/>
      <c r="F705" s="317"/>
      <c r="G705" s="317" t="s">
        <v>892</v>
      </c>
      <c r="H705" s="320">
        <v>103</v>
      </c>
      <c r="I705" s="321">
        <v>103003</v>
      </c>
      <c r="J705" s="322">
        <v>210.5</v>
      </c>
      <c r="K705" s="320"/>
      <c r="L705" s="323">
        <v>0</v>
      </c>
      <c r="M705" s="324">
        <v>0</v>
      </c>
      <c r="N705" s="322">
        <v>0</v>
      </c>
      <c r="O705" s="325" t="s">
        <v>891</v>
      </c>
      <c r="P705" s="324">
        <v>0</v>
      </c>
      <c r="Q705" s="326">
        <v>0</v>
      </c>
      <c r="R705" s="327" t="s">
        <v>892</v>
      </c>
      <c r="S705" s="317" t="s">
        <v>1603</v>
      </c>
      <c r="T705" s="328">
        <v>1</v>
      </c>
      <c r="U705" s="329">
        <v>70</v>
      </c>
      <c r="V705" s="330">
        <v>47</v>
      </c>
      <c r="W705" s="331" t="s">
        <v>892</v>
      </c>
      <c r="X705" s="332" t="s">
        <v>892</v>
      </c>
      <c r="Y705" s="333">
        <v>0</v>
      </c>
      <c r="Z705" s="333" t="s">
        <v>892</v>
      </c>
      <c r="AA705" s="332" t="s">
        <v>892</v>
      </c>
      <c r="AB705" s="333">
        <v>0</v>
      </c>
      <c r="AC705" s="333"/>
      <c r="AD705" s="334" t="s">
        <v>892</v>
      </c>
      <c r="AE705" s="335" t="s">
        <v>892</v>
      </c>
      <c r="AF705" s="324">
        <v>0</v>
      </c>
      <c r="AG705" s="327">
        <v>42522</v>
      </c>
      <c r="AH705" s="327">
        <v>41851</v>
      </c>
      <c r="AI705" s="327">
        <v>42499</v>
      </c>
      <c r="AJ705" s="327" t="s">
        <v>892</v>
      </c>
      <c r="AK705" s="317"/>
    </row>
    <row r="706" spans="1:37" x14ac:dyDescent="0.3">
      <c r="A706" s="316">
        <v>128782</v>
      </c>
      <c r="B706" s="317" t="s">
        <v>1833</v>
      </c>
      <c r="C706" s="318" t="s">
        <v>261</v>
      </c>
      <c r="D706" s="319">
        <v>188</v>
      </c>
      <c r="E706" s="317"/>
      <c r="F706" s="317"/>
      <c r="G706" s="317" t="s">
        <v>892</v>
      </c>
      <c r="H706" s="320">
        <v>97</v>
      </c>
      <c r="I706" s="321">
        <v>103003</v>
      </c>
      <c r="J706" s="322">
        <v>188</v>
      </c>
      <c r="K706" s="320"/>
      <c r="L706" s="323">
        <v>0</v>
      </c>
      <c r="M706" s="324">
        <v>0</v>
      </c>
      <c r="N706" s="322">
        <v>0</v>
      </c>
      <c r="O706" s="325" t="s">
        <v>891</v>
      </c>
      <c r="P706" s="324">
        <v>0</v>
      </c>
      <c r="Q706" s="326">
        <v>0</v>
      </c>
      <c r="R706" s="327" t="s">
        <v>892</v>
      </c>
      <c r="S706" s="317" t="s">
        <v>1117</v>
      </c>
      <c r="T706" s="328">
        <v>1</v>
      </c>
      <c r="U706" s="329">
        <v>78</v>
      </c>
      <c r="V706" s="330">
        <v>2</v>
      </c>
      <c r="W706" s="331" t="s">
        <v>892</v>
      </c>
      <c r="X706" s="332" t="s">
        <v>892</v>
      </c>
      <c r="Y706" s="333">
        <v>0</v>
      </c>
      <c r="Z706" s="333" t="s">
        <v>892</v>
      </c>
      <c r="AA706" s="332" t="s">
        <v>892</v>
      </c>
      <c r="AB706" s="333">
        <v>0</v>
      </c>
      <c r="AC706" s="333"/>
      <c r="AD706" s="334" t="s">
        <v>892</v>
      </c>
      <c r="AE706" s="335" t="s">
        <v>892</v>
      </c>
      <c r="AF706" s="324">
        <v>0</v>
      </c>
      <c r="AG706" s="327">
        <v>42522</v>
      </c>
      <c r="AH706" s="327">
        <v>41914</v>
      </c>
      <c r="AI706" s="327">
        <v>42893</v>
      </c>
      <c r="AJ706" s="327" t="s">
        <v>892</v>
      </c>
      <c r="AK706" s="317"/>
    </row>
    <row r="707" spans="1:37" x14ac:dyDescent="0.3">
      <c r="A707" s="316">
        <v>128815</v>
      </c>
      <c r="B707" s="317" t="s">
        <v>1834</v>
      </c>
      <c r="C707" s="318" t="s">
        <v>31</v>
      </c>
      <c r="D707" s="319">
        <v>0.25</v>
      </c>
      <c r="E707" s="317"/>
      <c r="F707" s="317"/>
      <c r="G707" s="317" t="s">
        <v>892</v>
      </c>
      <c r="H707" s="320">
        <v>2191</v>
      </c>
      <c r="I707" s="321">
        <v>103003</v>
      </c>
      <c r="J707" s="322">
        <v>0.25</v>
      </c>
      <c r="K707" s="320">
        <v>2874</v>
      </c>
      <c r="L707" s="323">
        <v>7.7442386540364776</v>
      </c>
      <c r="M707" s="324">
        <v>0</v>
      </c>
      <c r="N707" s="322">
        <v>0</v>
      </c>
      <c r="O707" s="325" t="s">
        <v>891</v>
      </c>
      <c r="P707" s="324">
        <v>0</v>
      </c>
      <c r="Q707" s="326">
        <v>0</v>
      </c>
      <c r="R707" s="327" t="s">
        <v>892</v>
      </c>
      <c r="S707" s="317" t="s">
        <v>1032</v>
      </c>
      <c r="T707" s="328">
        <v>1</v>
      </c>
      <c r="U707" s="329">
        <v>55</v>
      </c>
      <c r="V707" s="330">
        <v>32</v>
      </c>
      <c r="W707" s="331">
        <v>2956</v>
      </c>
      <c r="X707" s="332">
        <v>2023</v>
      </c>
      <c r="Y707" s="333">
        <v>3000</v>
      </c>
      <c r="Z707" s="333" t="s">
        <v>892</v>
      </c>
      <c r="AA707" s="332" t="s">
        <v>892</v>
      </c>
      <c r="AB707" s="333">
        <v>0</v>
      </c>
      <c r="AC707" s="333"/>
      <c r="AD707" s="334" t="s">
        <v>892</v>
      </c>
      <c r="AE707" s="335" t="s">
        <v>892</v>
      </c>
      <c r="AF707" s="324">
        <v>1132</v>
      </c>
      <c r="AG707" s="327">
        <v>44628</v>
      </c>
      <c r="AH707" s="327">
        <v>41926</v>
      </c>
      <c r="AI707" s="327">
        <v>44616</v>
      </c>
      <c r="AJ707" s="327" t="s">
        <v>892</v>
      </c>
      <c r="AK707" s="317"/>
    </row>
    <row r="708" spans="1:37" x14ac:dyDescent="0.3">
      <c r="A708" s="316">
        <v>128816</v>
      </c>
      <c r="B708" s="317" t="s">
        <v>1835</v>
      </c>
      <c r="C708" s="318" t="s">
        <v>31</v>
      </c>
      <c r="D708" s="319">
        <v>0.39</v>
      </c>
      <c r="E708" s="317"/>
      <c r="F708" s="317"/>
      <c r="G708" s="317" t="s">
        <v>892</v>
      </c>
      <c r="H708" s="320">
        <v>805</v>
      </c>
      <c r="I708" s="321">
        <v>103003</v>
      </c>
      <c r="J708" s="322">
        <v>0.39</v>
      </c>
      <c r="K708" s="320">
        <v>185</v>
      </c>
      <c r="L708" s="323">
        <v>52.204928664072639</v>
      </c>
      <c r="M708" s="324">
        <v>0</v>
      </c>
      <c r="N708" s="322">
        <v>0</v>
      </c>
      <c r="O708" s="325" t="s">
        <v>891</v>
      </c>
      <c r="P708" s="324">
        <v>0</v>
      </c>
      <c r="Q708" s="326">
        <v>0</v>
      </c>
      <c r="R708" s="327" t="s">
        <v>892</v>
      </c>
      <c r="S708" s="317" t="s">
        <v>1032</v>
      </c>
      <c r="T708" s="328">
        <v>1</v>
      </c>
      <c r="U708" s="329">
        <v>55</v>
      </c>
      <c r="V708" s="330">
        <v>32</v>
      </c>
      <c r="W708" s="331" t="s">
        <v>892</v>
      </c>
      <c r="X708" s="332" t="s">
        <v>892</v>
      </c>
      <c r="Y708" s="333">
        <v>0</v>
      </c>
      <c r="Z708" s="333" t="s">
        <v>892</v>
      </c>
      <c r="AA708" s="332" t="s">
        <v>892</v>
      </c>
      <c r="AB708" s="333">
        <v>0</v>
      </c>
      <c r="AC708" s="333"/>
      <c r="AD708" s="334" t="s">
        <v>892</v>
      </c>
      <c r="AE708" s="335" t="s">
        <v>892</v>
      </c>
      <c r="AF708" s="324">
        <v>62</v>
      </c>
      <c r="AG708" s="327">
        <v>42220</v>
      </c>
      <c r="AH708" s="327">
        <v>41926</v>
      </c>
      <c r="AI708" s="327">
        <v>42205</v>
      </c>
      <c r="AJ708" s="327" t="s">
        <v>892</v>
      </c>
      <c r="AK708" s="317"/>
    </row>
    <row r="709" spans="1:37" x14ac:dyDescent="0.3">
      <c r="A709" s="316">
        <v>128818</v>
      </c>
      <c r="B709" s="317" t="s">
        <v>1836</v>
      </c>
      <c r="C709" s="318" t="s">
        <v>31</v>
      </c>
      <c r="D709" s="319">
        <v>1.1499999999999999</v>
      </c>
      <c r="E709" s="317"/>
      <c r="F709" s="317"/>
      <c r="G709" s="317" t="s">
        <v>892</v>
      </c>
      <c r="H709" s="320">
        <v>1795</v>
      </c>
      <c r="I709" s="321">
        <v>103003</v>
      </c>
      <c r="J709" s="322">
        <v>1.1499999999999999</v>
      </c>
      <c r="K709" s="320">
        <v>4625</v>
      </c>
      <c r="L709" s="323">
        <v>3.3266614774454206</v>
      </c>
      <c r="M709" s="324">
        <v>3679.96</v>
      </c>
      <c r="N709" s="322">
        <v>4231.9539999999997</v>
      </c>
      <c r="O709" s="325" t="s">
        <v>891</v>
      </c>
      <c r="P709" s="324">
        <v>0</v>
      </c>
      <c r="Q709" s="326">
        <v>0</v>
      </c>
      <c r="R709" s="327" t="s">
        <v>892</v>
      </c>
      <c r="S709" s="317" t="s">
        <v>1129</v>
      </c>
      <c r="T709" s="328">
        <v>1</v>
      </c>
      <c r="U709" s="329">
        <v>55</v>
      </c>
      <c r="V709" s="330">
        <v>34</v>
      </c>
      <c r="W709" s="331">
        <v>10083</v>
      </c>
      <c r="X709" s="332">
        <v>2023</v>
      </c>
      <c r="Y709" s="333">
        <v>1000</v>
      </c>
      <c r="Z709" s="333" t="s">
        <v>892</v>
      </c>
      <c r="AA709" s="332" t="s">
        <v>892</v>
      </c>
      <c r="AB709" s="333">
        <v>0</v>
      </c>
      <c r="AC709" s="333"/>
      <c r="AD709" s="334" t="s">
        <v>892</v>
      </c>
      <c r="AE709" s="335" t="s">
        <v>892</v>
      </c>
      <c r="AF709" s="324">
        <v>2158</v>
      </c>
      <c r="AG709" s="327">
        <v>44659</v>
      </c>
      <c r="AH709" s="327">
        <v>41926</v>
      </c>
      <c r="AI709" s="327">
        <v>44616</v>
      </c>
      <c r="AJ709" s="327" t="s">
        <v>892</v>
      </c>
      <c r="AK709" s="317"/>
    </row>
    <row r="710" spans="1:37" x14ac:dyDescent="0.3">
      <c r="A710" s="316">
        <v>128819</v>
      </c>
      <c r="B710" s="317" t="s">
        <v>1837</v>
      </c>
      <c r="C710" s="318" t="s">
        <v>31</v>
      </c>
      <c r="D710" s="319">
        <v>5.6</v>
      </c>
      <c r="E710" s="317"/>
      <c r="F710" s="317"/>
      <c r="G710" s="317" t="s">
        <v>892</v>
      </c>
      <c r="H710" s="320">
        <v>251</v>
      </c>
      <c r="I710" s="321">
        <v>103003</v>
      </c>
      <c r="J710" s="322">
        <v>5.6</v>
      </c>
      <c r="K710" s="320">
        <v>192</v>
      </c>
      <c r="L710" s="323">
        <v>15.6875</v>
      </c>
      <c r="M710" s="324">
        <v>0</v>
      </c>
      <c r="N710" s="322">
        <v>0</v>
      </c>
      <c r="O710" s="325" t="s">
        <v>891</v>
      </c>
      <c r="P710" s="324">
        <v>0</v>
      </c>
      <c r="Q710" s="326">
        <v>0</v>
      </c>
      <c r="R710" s="327" t="s">
        <v>892</v>
      </c>
      <c r="S710" s="317" t="s">
        <v>1129</v>
      </c>
      <c r="T710" s="328">
        <v>1</v>
      </c>
      <c r="U710" s="329">
        <v>55</v>
      </c>
      <c r="V710" s="330">
        <v>34</v>
      </c>
      <c r="W710" s="331">
        <v>2546</v>
      </c>
      <c r="X710" s="332">
        <v>2023</v>
      </c>
      <c r="Y710" s="333">
        <v>100</v>
      </c>
      <c r="Z710" s="333" t="s">
        <v>892</v>
      </c>
      <c r="AA710" s="332" t="s">
        <v>892</v>
      </c>
      <c r="AB710" s="333">
        <v>0</v>
      </c>
      <c r="AC710" s="333"/>
      <c r="AD710" s="334" t="s">
        <v>892</v>
      </c>
      <c r="AE710" s="335" t="s">
        <v>892</v>
      </c>
      <c r="AF710" s="324">
        <v>64</v>
      </c>
      <c r="AG710" s="327">
        <v>44659</v>
      </c>
      <c r="AH710" s="327">
        <v>41926</v>
      </c>
      <c r="AI710" s="327">
        <v>44616</v>
      </c>
      <c r="AJ710" s="327" t="s">
        <v>892</v>
      </c>
      <c r="AK710" s="317"/>
    </row>
    <row r="711" spans="1:37" x14ac:dyDescent="0.3">
      <c r="A711" s="316">
        <v>128832</v>
      </c>
      <c r="B711" s="317" t="s">
        <v>801</v>
      </c>
      <c r="C711" s="318" t="s">
        <v>31</v>
      </c>
      <c r="D711" s="319">
        <v>1310</v>
      </c>
      <c r="E711" s="317"/>
      <c r="F711" s="317"/>
      <c r="G711" s="317" t="s">
        <v>892</v>
      </c>
      <c r="H711" s="320">
        <v>2</v>
      </c>
      <c r="I711" s="321">
        <v>103003</v>
      </c>
      <c r="J711" s="322">
        <v>1310</v>
      </c>
      <c r="K711" s="320"/>
      <c r="L711" s="323">
        <v>0</v>
      </c>
      <c r="M711" s="324">
        <v>0</v>
      </c>
      <c r="N711" s="322">
        <v>0</v>
      </c>
      <c r="O711" s="325" t="s">
        <v>891</v>
      </c>
      <c r="P711" s="324">
        <v>0</v>
      </c>
      <c r="Q711" s="326">
        <v>0</v>
      </c>
      <c r="R711" s="327" t="s">
        <v>892</v>
      </c>
      <c r="S711" s="317" t="s">
        <v>1838</v>
      </c>
      <c r="T711" s="328">
        <v>1</v>
      </c>
      <c r="U711" s="329">
        <v>84</v>
      </c>
      <c r="V711" s="330">
        <v>5</v>
      </c>
      <c r="W711" s="331" t="s">
        <v>892</v>
      </c>
      <c r="X711" s="332" t="s">
        <v>892</v>
      </c>
      <c r="Y711" s="333">
        <v>0</v>
      </c>
      <c r="Z711" s="333" t="s">
        <v>892</v>
      </c>
      <c r="AA711" s="332" t="s">
        <v>892</v>
      </c>
      <c r="AB711" s="333">
        <v>0</v>
      </c>
      <c r="AC711" s="333"/>
      <c r="AD711" s="334" t="s">
        <v>892</v>
      </c>
      <c r="AE711" s="335" t="s">
        <v>892</v>
      </c>
      <c r="AF711" s="324">
        <v>0</v>
      </c>
      <c r="AG711" s="327">
        <v>42146</v>
      </c>
      <c r="AH711" s="327">
        <v>41932</v>
      </c>
      <c r="AI711" s="327">
        <v>42142</v>
      </c>
      <c r="AJ711" s="327" t="s">
        <v>892</v>
      </c>
      <c r="AK711" s="317"/>
    </row>
    <row r="712" spans="1:37" x14ac:dyDescent="0.3">
      <c r="A712" s="316">
        <v>129960</v>
      </c>
      <c r="B712" s="317" t="s">
        <v>1839</v>
      </c>
      <c r="C712" s="318" t="s">
        <v>273</v>
      </c>
      <c r="D712" s="319">
        <v>136</v>
      </c>
      <c r="E712" s="317"/>
      <c r="F712" s="317"/>
      <c r="G712" s="317" t="s">
        <v>892</v>
      </c>
      <c r="H712" s="320">
        <v>240</v>
      </c>
      <c r="I712" s="321">
        <v>103003</v>
      </c>
      <c r="J712" s="322">
        <v>136</v>
      </c>
      <c r="K712" s="320">
        <v>10</v>
      </c>
      <c r="L712" s="323">
        <v>289.15662650602411</v>
      </c>
      <c r="M712" s="324">
        <v>0</v>
      </c>
      <c r="N712" s="322">
        <v>0</v>
      </c>
      <c r="O712" s="325" t="s">
        <v>891</v>
      </c>
      <c r="P712" s="324">
        <v>0</v>
      </c>
      <c r="Q712" s="326">
        <v>0</v>
      </c>
      <c r="R712" s="327" t="s">
        <v>892</v>
      </c>
      <c r="S712" s="317" t="s">
        <v>1716</v>
      </c>
      <c r="T712" s="328">
        <v>1</v>
      </c>
      <c r="U712" s="329">
        <v>55</v>
      </c>
      <c r="V712" s="330">
        <v>19</v>
      </c>
      <c r="W712" s="331" t="s">
        <v>892</v>
      </c>
      <c r="X712" s="332" t="s">
        <v>892</v>
      </c>
      <c r="Y712" s="333">
        <v>0</v>
      </c>
      <c r="Z712" s="333" t="s">
        <v>892</v>
      </c>
      <c r="AA712" s="332" t="s">
        <v>892</v>
      </c>
      <c r="AB712" s="333">
        <v>0</v>
      </c>
      <c r="AC712" s="333"/>
      <c r="AD712" s="334" t="s">
        <v>892</v>
      </c>
      <c r="AE712" s="335" t="s">
        <v>892</v>
      </c>
      <c r="AF712" s="324">
        <v>4</v>
      </c>
      <c r="AG712" s="327">
        <v>44960</v>
      </c>
      <c r="AH712" s="327">
        <v>42046</v>
      </c>
      <c r="AI712" s="327">
        <v>44845</v>
      </c>
      <c r="AJ712" s="327" t="s">
        <v>892</v>
      </c>
      <c r="AK712" s="317"/>
    </row>
    <row r="713" spans="1:37" x14ac:dyDescent="0.3">
      <c r="A713" s="316">
        <v>129961</v>
      </c>
      <c r="B713" s="317" t="s">
        <v>1840</v>
      </c>
      <c r="C713" s="318" t="s">
        <v>264</v>
      </c>
      <c r="D713" s="319">
        <v>574.29999999999995</v>
      </c>
      <c r="E713" s="317"/>
      <c r="F713" s="317"/>
      <c r="G713" s="317" t="s">
        <v>892</v>
      </c>
      <c r="H713" s="320">
        <v>4</v>
      </c>
      <c r="I713" s="321">
        <v>103003</v>
      </c>
      <c r="J713" s="322">
        <v>574.29999999999995</v>
      </c>
      <c r="K713" s="320">
        <v>1</v>
      </c>
      <c r="L713" s="323">
        <v>50</v>
      </c>
      <c r="M713" s="324">
        <v>0</v>
      </c>
      <c r="N713" s="322">
        <v>0</v>
      </c>
      <c r="O713" s="325" t="s">
        <v>891</v>
      </c>
      <c r="P713" s="324">
        <v>0</v>
      </c>
      <c r="Q713" s="326">
        <v>0</v>
      </c>
      <c r="R713" s="327" t="s">
        <v>892</v>
      </c>
      <c r="S713" s="317" t="s">
        <v>1543</v>
      </c>
      <c r="T713" s="328">
        <v>1</v>
      </c>
      <c r="U713" s="329">
        <v>55</v>
      </c>
      <c r="V713" s="330">
        <v>26</v>
      </c>
      <c r="W713" s="331" t="s">
        <v>892</v>
      </c>
      <c r="X713" s="332" t="s">
        <v>892</v>
      </c>
      <c r="Y713" s="333">
        <v>0</v>
      </c>
      <c r="Z713" s="333" t="s">
        <v>892</v>
      </c>
      <c r="AA713" s="332" t="s">
        <v>892</v>
      </c>
      <c r="AB713" s="333">
        <v>0</v>
      </c>
      <c r="AC713" s="333"/>
      <c r="AD713" s="334" t="s">
        <v>892</v>
      </c>
      <c r="AE713" s="335" t="s">
        <v>892</v>
      </c>
      <c r="AF713" s="324">
        <v>0</v>
      </c>
      <c r="AG713" s="327">
        <v>43790</v>
      </c>
      <c r="AH713" s="327">
        <v>42046</v>
      </c>
      <c r="AI713" s="327">
        <v>43783</v>
      </c>
      <c r="AJ713" s="327" t="s">
        <v>892</v>
      </c>
      <c r="AK713" s="317"/>
    </row>
    <row r="714" spans="1:37" x14ac:dyDescent="0.3">
      <c r="A714" s="316">
        <v>129962</v>
      </c>
      <c r="B714" s="317" t="s">
        <v>1841</v>
      </c>
      <c r="C714" s="318" t="s">
        <v>264</v>
      </c>
      <c r="D714" s="319">
        <v>351.97</v>
      </c>
      <c r="E714" s="317"/>
      <c r="F714" s="317"/>
      <c r="G714" s="317" t="s">
        <v>892</v>
      </c>
      <c r="H714" s="320">
        <v>7</v>
      </c>
      <c r="I714" s="321">
        <v>103003</v>
      </c>
      <c r="J714" s="322">
        <v>351.97</v>
      </c>
      <c r="K714" s="320">
        <v>3</v>
      </c>
      <c r="L714" s="323">
        <v>28</v>
      </c>
      <c r="M714" s="324">
        <v>0</v>
      </c>
      <c r="N714" s="322">
        <v>0</v>
      </c>
      <c r="O714" s="325" t="s">
        <v>891</v>
      </c>
      <c r="P714" s="324">
        <v>0</v>
      </c>
      <c r="Q714" s="326">
        <v>0</v>
      </c>
      <c r="R714" s="327" t="s">
        <v>892</v>
      </c>
      <c r="S714" s="317" t="s">
        <v>1543</v>
      </c>
      <c r="T714" s="328">
        <v>1</v>
      </c>
      <c r="U714" s="329">
        <v>55</v>
      </c>
      <c r="V714" s="330">
        <v>26</v>
      </c>
      <c r="W714" s="331">
        <v>2956</v>
      </c>
      <c r="X714" s="332">
        <v>2023</v>
      </c>
      <c r="Y714" s="333">
        <v>3</v>
      </c>
      <c r="Z714" s="333" t="s">
        <v>892</v>
      </c>
      <c r="AA714" s="332" t="s">
        <v>892</v>
      </c>
      <c r="AB714" s="333">
        <v>0</v>
      </c>
      <c r="AC714" s="333"/>
      <c r="AD714" s="334" t="s">
        <v>892</v>
      </c>
      <c r="AE714" s="335" t="s">
        <v>892</v>
      </c>
      <c r="AF714" s="324">
        <v>2</v>
      </c>
      <c r="AG714" s="327">
        <v>43642</v>
      </c>
      <c r="AH714" s="327">
        <v>42046</v>
      </c>
      <c r="AI714" s="327">
        <v>43859</v>
      </c>
      <c r="AJ714" s="327" t="s">
        <v>892</v>
      </c>
      <c r="AK714" s="317"/>
    </row>
    <row r="715" spans="1:37" x14ac:dyDescent="0.3">
      <c r="A715" s="316">
        <v>129991</v>
      </c>
      <c r="B715" s="317" t="s">
        <v>1842</v>
      </c>
      <c r="C715" s="318" t="s">
        <v>273</v>
      </c>
      <c r="D715" s="319">
        <v>12.24</v>
      </c>
      <c r="E715" s="317"/>
      <c r="F715" s="317"/>
      <c r="G715" s="317" t="s">
        <v>892</v>
      </c>
      <c r="H715" s="320">
        <v>324</v>
      </c>
      <c r="I715" s="321">
        <v>103003</v>
      </c>
      <c r="J715" s="322">
        <v>12.24</v>
      </c>
      <c r="K715" s="320">
        <v>128</v>
      </c>
      <c r="L715" s="323">
        <v>30.365510777881912</v>
      </c>
      <c r="M715" s="324">
        <v>0</v>
      </c>
      <c r="N715" s="322">
        <v>0</v>
      </c>
      <c r="O715" s="325" t="s">
        <v>891</v>
      </c>
      <c r="P715" s="324">
        <v>0</v>
      </c>
      <c r="Q715" s="326">
        <v>0</v>
      </c>
      <c r="R715" s="327" t="s">
        <v>892</v>
      </c>
      <c r="S715" s="317" t="s">
        <v>1032</v>
      </c>
      <c r="T715" s="328">
        <v>1</v>
      </c>
      <c r="U715" s="329">
        <v>55</v>
      </c>
      <c r="V715" s="330">
        <v>32</v>
      </c>
      <c r="W715" s="331" t="s">
        <v>892</v>
      </c>
      <c r="X715" s="332" t="s">
        <v>892</v>
      </c>
      <c r="Y715" s="333">
        <v>0</v>
      </c>
      <c r="Z715" s="333" t="s">
        <v>892</v>
      </c>
      <c r="AA715" s="332" t="s">
        <v>892</v>
      </c>
      <c r="AB715" s="333">
        <v>0</v>
      </c>
      <c r="AC715" s="333"/>
      <c r="AD715" s="334" t="s">
        <v>892</v>
      </c>
      <c r="AE715" s="335" t="s">
        <v>892</v>
      </c>
      <c r="AF715" s="324">
        <v>42</v>
      </c>
      <c r="AG715" s="327">
        <v>44945</v>
      </c>
      <c r="AH715" s="327">
        <v>42055</v>
      </c>
      <c r="AI715" s="327">
        <v>44917</v>
      </c>
      <c r="AJ715" s="327" t="s">
        <v>892</v>
      </c>
      <c r="AK715" s="317"/>
    </row>
    <row r="716" spans="1:37" x14ac:dyDescent="0.3">
      <c r="A716" s="316">
        <v>130024</v>
      </c>
      <c r="B716" s="317" t="s">
        <v>1843</v>
      </c>
      <c r="C716" s="318" t="s">
        <v>270</v>
      </c>
      <c r="D716" s="319">
        <v>3.12</v>
      </c>
      <c r="E716" s="317"/>
      <c r="F716" s="317"/>
      <c r="G716" s="317" t="s">
        <v>892</v>
      </c>
      <c r="H716" s="320">
        <v>467</v>
      </c>
      <c r="I716" s="321">
        <v>103003</v>
      </c>
      <c r="J716" s="322">
        <v>3.12</v>
      </c>
      <c r="K716" s="320">
        <v>2332</v>
      </c>
      <c r="L716" s="323">
        <v>1.3968234977417522</v>
      </c>
      <c r="M716" s="324">
        <v>3544.96</v>
      </c>
      <c r="N716" s="322">
        <v>11060.2752</v>
      </c>
      <c r="O716" s="325" t="s">
        <v>891</v>
      </c>
      <c r="P716" s="324">
        <v>0</v>
      </c>
      <c r="Q716" s="326">
        <v>0</v>
      </c>
      <c r="R716" s="327" t="s">
        <v>892</v>
      </c>
      <c r="S716" s="317" t="s">
        <v>1844</v>
      </c>
      <c r="T716" s="328">
        <v>1</v>
      </c>
      <c r="U716" s="329">
        <v>52</v>
      </c>
      <c r="V716" s="330">
        <v>8</v>
      </c>
      <c r="W716" s="331" t="s">
        <v>892</v>
      </c>
      <c r="X716" s="332" t="s">
        <v>892</v>
      </c>
      <c r="Y716" s="333">
        <v>0</v>
      </c>
      <c r="Z716" s="333" t="s">
        <v>892</v>
      </c>
      <c r="AA716" s="332" t="s">
        <v>892</v>
      </c>
      <c r="AB716" s="333">
        <v>0</v>
      </c>
      <c r="AC716" s="333"/>
      <c r="AD716" s="334" t="s">
        <v>892</v>
      </c>
      <c r="AE716" s="335" t="s">
        <v>892</v>
      </c>
      <c r="AF716" s="324">
        <v>1338</v>
      </c>
      <c r="AG716" s="327">
        <v>45117</v>
      </c>
      <c r="AH716" s="327">
        <v>42065</v>
      </c>
      <c r="AI716" s="327">
        <v>45187</v>
      </c>
      <c r="AJ716" s="327" t="s">
        <v>892</v>
      </c>
      <c r="AK716" s="317"/>
    </row>
    <row r="717" spans="1:37" x14ac:dyDescent="0.3">
      <c r="A717" s="316">
        <v>130572</v>
      </c>
      <c r="B717" s="317" t="s">
        <v>1845</v>
      </c>
      <c r="C717" s="318" t="s">
        <v>437</v>
      </c>
      <c r="D717" s="319">
        <v>6.47</v>
      </c>
      <c r="E717" s="317"/>
      <c r="F717" s="317"/>
      <c r="G717" s="317" t="s">
        <v>892</v>
      </c>
      <c r="H717" s="320">
        <v>0</v>
      </c>
      <c r="I717" s="321">
        <v>103003</v>
      </c>
      <c r="J717" s="322">
        <v>6.47</v>
      </c>
      <c r="K717" s="320"/>
      <c r="L717" s="323">
        <v>0</v>
      </c>
      <c r="M717" s="324">
        <v>0</v>
      </c>
      <c r="N717" s="322">
        <v>0</v>
      </c>
      <c r="O717" s="325" t="s">
        <v>891</v>
      </c>
      <c r="P717" s="324">
        <v>0</v>
      </c>
      <c r="Q717" s="326">
        <v>0</v>
      </c>
      <c r="R717" s="327" t="s">
        <v>892</v>
      </c>
      <c r="S717" s="317" t="s">
        <v>1533</v>
      </c>
      <c r="T717" s="328">
        <v>1</v>
      </c>
      <c r="U717" s="329">
        <v>54</v>
      </c>
      <c r="V717" s="330">
        <v>4</v>
      </c>
      <c r="W717" s="331">
        <v>2825</v>
      </c>
      <c r="X717" s="332">
        <v>2023</v>
      </c>
      <c r="Y717" s="333">
        <v>20</v>
      </c>
      <c r="Z717" s="333" t="s">
        <v>892</v>
      </c>
      <c r="AA717" s="332" t="s">
        <v>892</v>
      </c>
      <c r="AB717" s="333">
        <v>0</v>
      </c>
      <c r="AC717" s="333"/>
      <c r="AD717" s="334" t="s">
        <v>892</v>
      </c>
      <c r="AE717" s="335" t="s">
        <v>892</v>
      </c>
      <c r="AF717" s="324">
        <v>0</v>
      </c>
      <c r="AG717" s="327">
        <v>43819</v>
      </c>
      <c r="AH717" s="327">
        <v>42188</v>
      </c>
      <c r="AI717" s="327">
        <v>44232</v>
      </c>
      <c r="AJ717" s="327" t="s">
        <v>892</v>
      </c>
      <c r="AK717" s="317"/>
    </row>
    <row r="718" spans="1:37" x14ac:dyDescent="0.3">
      <c r="A718" s="316">
        <v>130614</v>
      </c>
      <c r="B718" s="317" t="s">
        <v>807</v>
      </c>
      <c r="C718" s="318" t="s">
        <v>336</v>
      </c>
      <c r="D718" s="319">
        <v>47.85</v>
      </c>
      <c r="E718" s="317"/>
      <c r="F718" s="317"/>
      <c r="G718" s="317" t="s">
        <v>892</v>
      </c>
      <c r="H718" s="320">
        <v>726</v>
      </c>
      <c r="I718" s="321">
        <v>103003</v>
      </c>
      <c r="J718" s="322">
        <v>47.85</v>
      </c>
      <c r="K718" s="320">
        <v>36</v>
      </c>
      <c r="L718" s="323">
        <v>242</v>
      </c>
      <c r="M718" s="324">
        <v>0</v>
      </c>
      <c r="N718" s="322">
        <v>0</v>
      </c>
      <c r="O718" s="325" t="s">
        <v>891</v>
      </c>
      <c r="P718" s="324">
        <v>0</v>
      </c>
      <c r="Q718" s="326">
        <v>0</v>
      </c>
      <c r="R718" s="327" t="s">
        <v>892</v>
      </c>
      <c r="S718" s="317" t="s">
        <v>1789</v>
      </c>
      <c r="T718" s="328">
        <v>1</v>
      </c>
      <c r="U718" s="329">
        <v>75</v>
      </c>
      <c r="V718" s="330">
        <v>5</v>
      </c>
      <c r="W718" s="331" t="s">
        <v>892</v>
      </c>
      <c r="X718" s="332" t="s">
        <v>892</v>
      </c>
      <c r="Y718" s="333">
        <v>0</v>
      </c>
      <c r="Z718" s="333" t="s">
        <v>892</v>
      </c>
      <c r="AA718" s="332" t="s">
        <v>892</v>
      </c>
      <c r="AB718" s="333">
        <v>0</v>
      </c>
      <c r="AC718" s="333"/>
      <c r="AD718" s="334" t="s">
        <v>892</v>
      </c>
      <c r="AE718" s="335" t="s">
        <v>892</v>
      </c>
      <c r="AF718" s="324">
        <v>12</v>
      </c>
      <c r="AG718" s="327">
        <v>43826</v>
      </c>
      <c r="AH718" s="327">
        <v>42201</v>
      </c>
      <c r="AI718" s="327">
        <v>45197</v>
      </c>
      <c r="AJ718" s="327" t="s">
        <v>892</v>
      </c>
      <c r="AK718" s="317"/>
    </row>
    <row r="719" spans="1:37" x14ac:dyDescent="0.3">
      <c r="A719" s="316">
        <v>130618</v>
      </c>
      <c r="B719" s="317" t="s">
        <v>1846</v>
      </c>
      <c r="C719" s="318" t="s">
        <v>261</v>
      </c>
      <c r="D719" s="319">
        <v>67.42</v>
      </c>
      <c r="E719" s="317"/>
      <c r="F719" s="317"/>
      <c r="G719" s="317" t="s">
        <v>892</v>
      </c>
      <c r="H719" s="320">
        <v>0</v>
      </c>
      <c r="I719" s="321">
        <v>103003</v>
      </c>
      <c r="J719" s="322">
        <v>67.42</v>
      </c>
      <c r="K719" s="320">
        <v>71</v>
      </c>
      <c r="L719" s="323">
        <v>0</v>
      </c>
      <c r="M719" s="324">
        <v>71.040000000000006</v>
      </c>
      <c r="N719" s="322">
        <v>4789.5168000000003</v>
      </c>
      <c r="O719" s="325" t="s">
        <v>891</v>
      </c>
      <c r="P719" s="324">
        <v>0</v>
      </c>
      <c r="Q719" s="326">
        <v>0</v>
      </c>
      <c r="R719" s="327" t="s">
        <v>892</v>
      </c>
      <c r="S719" s="317" t="s">
        <v>1117</v>
      </c>
      <c r="T719" s="328">
        <v>1</v>
      </c>
      <c r="U719" s="329">
        <v>78</v>
      </c>
      <c r="V719" s="330">
        <v>2</v>
      </c>
      <c r="W719" s="331" t="s">
        <v>892</v>
      </c>
      <c r="X719" s="332" t="s">
        <v>892</v>
      </c>
      <c r="Y719" s="333">
        <v>0</v>
      </c>
      <c r="Z719" s="333" t="s">
        <v>892</v>
      </c>
      <c r="AA719" s="332" t="s">
        <v>892</v>
      </c>
      <c r="AB719" s="333">
        <v>0</v>
      </c>
      <c r="AC719" s="333"/>
      <c r="AD719" s="334" t="s">
        <v>892</v>
      </c>
      <c r="AE719" s="335" t="s">
        <v>892</v>
      </c>
      <c r="AF719" s="324">
        <v>24</v>
      </c>
      <c r="AG719" s="327">
        <v>42535</v>
      </c>
      <c r="AH719" s="327">
        <v>42201</v>
      </c>
      <c r="AI719" s="327">
        <v>45210</v>
      </c>
      <c r="AJ719" s="327" t="s">
        <v>892</v>
      </c>
      <c r="AK719" s="317"/>
    </row>
    <row r="720" spans="1:37" x14ac:dyDescent="0.3">
      <c r="A720" s="316">
        <v>130624</v>
      </c>
      <c r="B720" s="317" t="s">
        <v>1847</v>
      </c>
      <c r="C720" s="318" t="s">
        <v>268</v>
      </c>
      <c r="D720" s="319">
        <v>9.5500000000000007</v>
      </c>
      <c r="E720" s="317"/>
      <c r="F720" s="317"/>
      <c r="G720" s="317" t="s">
        <v>892</v>
      </c>
      <c r="H720" s="320">
        <v>6998</v>
      </c>
      <c r="I720" s="321">
        <v>103003</v>
      </c>
      <c r="J720" s="322">
        <v>9.5500000000000007</v>
      </c>
      <c r="K720" s="320">
        <v>21534</v>
      </c>
      <c r="L720" s="323">
        <v>3.0691905547173781</v>
      </c>
      <c r="M720" s="324">
        <v>19362.96</v>
      </c>
      <c r="N720" s="322">
        <v>184916.26800000001</v>
      </c>
      <c r="O720" s="325" t="s">
        <v>891</v>
      </c>
      <c r="P720" s="324">
        <v>0</v>
      </c>
      <c r="Q720" s="326">
        <v>0</v>
      </c>
      <c r="R720" s="327" t="s">
        <v>892</v>
      </c>
      <c r="S720" s="317" t="s">
        <v>1405</v>
      </c>
      <c r="T720" s="328">
        <v>1</v>
      </c>
      <c r="U720" s="329">
        <v>57</v>
      </c>
      <c r="V720" s="330">
        <v>17</v>
      </c>
      <c r="W720" s="331">
        <v>6217</v>
      </c>
      <c r="X720" s="332">
        <v>2023</v>
      </c>
      <c r="Y720" s="333">
        <v>1000</v>
      </c>
      <c r="Z720" s="333" t="s">
        <v>892</v>
      </c>
      <c r="AA720" s="332" t="s">
        <v>892</v>
      </c>
      <c r="AB720" s="333">
        <v>0</v>
      </c>
      <c r="AC720" s="333"/>
      <c r="AD720" s="334" t="s">
        <v>892</v>
      </c>
      <c r="AE720" s="335" t="s">
        <v>892</v>
      </c>
      <c r="AF720" s="324">
        <v>9120</v>
      </c>
      <c r="AG720" s="327">
        <v>44991</v>
      </c>
      <c r="AH720" s="327">
        <v>42205</v>
      </c>
      <c r="AI720" s="327">
        <v>45043</v>
      </c>
      <c r="AJ720" s="327" t="s">
        <v>892</v>
      </c>
      <c r="AK720" s="317"/>
    </row>
    <row r="721" spans="1:37" x14ac:dyDescent="0.3">
      <c r="A721" s="316">
        <v>130632</v>
      </c>
      <c r="B721" s="317" t="s">
        <v>1848</v>
      </c>
      <c r="C721" s="318" t="s">
        <v>31</v>
      </c>
      <c r="D721" s="319">
        <v>38.33</v>
      </c>
      <c r="E721" s="317"/>
      <c r="F721" s="317"/>
      <c r="G721" s="317" t="s">
        <v>892</v>
      </c>
      <c r="H721" s="320">
        <v>0</v>
      </c>
      <c r="I721" s="321">
        <v>103003</v>
      </c>
      <c r="J721" s="322">
        <v>38.33</v>
      </c>
      <c r="K721" s="320">
        <v>23</v>
      </c>
      <c r="L721" s="323">
        <v>0</v>
      </c>
      <c r="M721" s="324">
        <v>23.04</v>
      </c>
      <c r="N721" s="322">
        <v>883.1232</v>
      </c>
      <c r="O721" s="325" t="s">
        <v>891</v>
      </c>
      <c r="P721" s="324">
        <v>0</v>
      </c>
      <c r="Q721" s="326">
        <v>0</v>
      </c>
      <c r="R721" s="327" t="s">
        <v>892</v>
      </c>
      <c r="S721" s="317" t="s">
        <v>1005</v>
      </c>
      <c r="T721" s="328">
        <v>1</v>
      </c>
      <c r="U721" s="329">
        <v>51</v>
      </c>
      <c r="V721" s="330">
        <v>3</v>
      </c>
      <c r="W721" s="331" t="s">
        <v>892</v>
      </c>
      <c r="X721" s="332" t="s">
        <v>892</v>
      </c>
      <c r="Y721" s="333">
        <v>0</v>
      </c>
      <c r="Z721" s="333" t="s">
        <v>892</v>
      </c>
      <c r="AA721" s="332" t="s">
        <v>892</v>
      </c>
      <c r="AB721" s="333">
        <v>0</v>
      </c>
      <c r="AC721" s="333"/>
      <c r="AD721" s="334" t="s">
        <v>892</v>
      </c>
      <c r="AE721" s="335" t="s">
        <v>892</v>
      </c>
      <c r="AF721" s="324">
        <v>8</v>
      </c>
      <c r="AG721" s="327">
        <v>44785</v>
      </c>
      <c r="AH721" s="327">
        <v>42207</v>
      </c>
      <c r="AI721" s="327">
        <v>44755</v>
      </c>
      <c r="AJ721" s="327" t="s">
        <v>892</v>
      </c>
      <c r="AK721" s="317"/>
    </row>
    <row r="722" spans="1:37" x14ac:dyDescent="0.3">
      <c r="A722" s="316">
        <v>130634</v>
      </c>
      <c r="B722" s="317" t="s">
        <v>1849</v>
      </c>
      <c r="C722" s="318" t="s">
        <v>264</v>
      </c>
      <c r="D722" s="319">
        <v>15.95</v>
      </c>
      <c r="E722" s="317"/>
      <c r="F722" s="317"/>
      <c r="G722" s="317" t="s">
        <v>892</v>
      </c>
      <c r="H722" s="320">
        <v>752</v>
      </c>
      <c r="I722" s="321">
        <v>103003</v>
      </c>
      <c r="J722" s="322">
        <v>15.95</v>
      </c>
      <c r="K722" s="320">
        <v>1148</v>
      </c>
      <c r="L722" s="323">
        <v>3.6139946174548254</v>
      </c>
      <c r="M722" s="324">
        <v>1744.96</v>
      </c>
      <c r="N722" s="322">
        <v>27832.112000000001</v>
      </c>
      <c r="O722" s="325" t="s">
        <v>891</v>
      </c>
      <c r="P722" s="324">
        <v>0</v>
      </c>
      <c r="Q722" s="326">
        <v>0</v>
      </c>
      <c r="R722" s="327" t="s">
        <v>892</v>
      </c>
      <c r="S722" s="317" t="s">
        <v>1605</v>
      </c>
      <c r="T722" s="328">
        <v>1</v>
      </c>
      <c r="U722" s="329">
        <v>51</v>
      </c>
      <c r="V722" s="330">
        <v>24</v>
      </c>
      <c r="W722" s="331" t="s">
        <v>892</v>
      </c>
      <c r="X722" s="332" t="s">
        <v>892</v>
      </c>
      <c r="Y722" s="333">
        <v>0</v>
      </c>
      <c r="Z722" s="333" t="s">
        <v>892</v>
      </c>
      <c r="AA722" s="332" t="s">
        <v>892</v>
      </c>
      <c r="AB722" s="333">
        <v>0</v>
      </c>
      <c r="AC722" s="333"/>
      <c r="AD722" s="334" t="s">
        <v>892</v>
      </c>
      <c r="AE722" s="335" t="s">
        <v>892</v>
      </c>
      <c r="AF722" s="324">
        <v>832</v>
      </c>
      <c r="AG722" s="327">
        <v>44924</v>
      </c>
      <c r="AH722" s="327">
        <v>42208</v>
      </c>
      <c r="AI722" s="327">
        <v>45000</v>
      </c>
      <c r="AJ722" s="327" t="s">
        <v>892</v>
      </c>
      <c r="AK722" s="317"/>
    </row>
    <row r="723" spans="1:37" x14ac:dyDescent="0.3">
      <c r="A723" s="316">
        <v>130695</v>
      </c>
      <c r="B723" s="317" t="s">
        <v>1850</v>
      </c>
      <c r="C723" s="318" t="s">
        <v>270</v>
      </c>
      <c r="D723" s="319">
        <v>18.989999999999998</v>
      </c>
      <c r="E723" s="317" t="s">
        <v>1851</v>
      </c>
      <c r="F723" s="317" t="s">
        <v>1852</v>
      </c>
      <c r="G723" s="317" t="s">
        <v>1853</v>
      </c>
      <c r="H723" s="320">
        <v>2080</v>
      </c>
      <c r="I723" s="321">
        <v>103003</v>
      </c>
      <c r="J723" s="322">
        <v>18.989999999999998</v>
      </c>
      <c r="K723" s="320">
        <v>3063</v>
      </c>
      <c r="L723" s="323">
        <v>5.251464350636236</v>
      </c>
      <c r="M723" s="324">
        <v>2672.96</v>
      </c>
      <c r="N723" s="322">
        <v>50759.510399999999</v>
      </c>
      <c r="O723" s="325" t="s">
        <v>1854</v>
      </c>
      <c r="P723" s="324">
        <v>0</v>
      </c>
      <c r="Q723" s="326">
        <v>0</v>
      </c>
      <c r="R723" s="327">
        <v>45238</v>
      </c>
      <c r="S723" s="317" t="s">
        <v>1782</v>
      </c>
      <c r="T723" s="328">
        <v>1</v>
      </c>
      <c r="U723" s="329">
        <v>62</v>
      </c>
      <c r="V723" s="330">
        <v>26</v>
      </c>
      <c r="W723" s="331" t="s">
        <v>892</v>
      </c>
      <c r="X723" s="332" t="s">
        <v>892</v>
      </c>
      <c r="Y723" s="333">
        <v>0</v>
      </c>
      <c r="Z723" s="333" t="s">
        <v>892</v>
      </c>
      <c r="AA723" s="332" t="s">
        <v>892</v>
      </c>
      <c r="AB723" s="333">
        <v>0</v>
      </c>
      <c r="AC723" s="333"/>
      <c r="AD723" s="334" t="s">
        <v>892</v>
      </c>
      <c r="AE723" s="335" t="s">
        <v>892</v>
      </c>
      <c r="AF723" s="324">
        <v>1584</v>
      </c>
      <c r="AG723" s="327">
        <v>45147</v>
      </c>
      <c r="AH723" s="327">
        <v>42230</v>
      </c>
      <c r="AI723" s="327">
        <v>45113</v>
      </c>
      <c r="AJ723" s="327" t="s">
        <v>892</v>
      </c>
      <c r="AK723" s="317"/>
    </row>
    <row r="724" spans="1:37" x14ac:dyDescent="0.3">
      <c r="A724" s="316">
        <v>131138</v>
      </c>
      <c r="B724" s="317" t="s">
        <v>1855</v>
      </c>
      <c r="C724" s="318" t="s">
        <v>270</v>
      </c>
      <c r="D724" s="319">
        <v>133.46</v>
      </c>
      <c r="E724" s="317"/>
      <c r="F724" s="317"/>
      <c r="G724" s="317" t="s">
        <v>892</v>
      </c>
      <c r="H724" s="320">
        <v>396</v>
      </c>
      <c r="I724" s="321">
        <v>103003</v>
      </c>
      <c r="J724" s="322">
        <v>133.46</v>
      </c>
      <c r="K724" s="320">
        <v>5</v>
      </c>
      <c r="L724" s="323">
        <v>942.85714285714278</v>
      </c>
      <c r="M724" s="324">
        <v>0</v>
      </c>
      <c r="N724" s="322">
        <v>0</v>
      </c>
      <c r="O724" s="325" t="s">
        <v>891</v>
      </c>
      <c r="P724" s="324">
        <v>0</v>
      </c>
      <c r="Q724" s="326">
        <v>0</v>
      </c>
      <c r="R724" s="327" t="s">
        <v>892</v>
      </c>
      <c r="S724" s="317" t="s">
        <v>1494</v>
      </c>
      <c r="T724" s="328">
        <v>1</v>
      </c>
      <c r="U724" s="329">
        <v>67</v>
      </c>
      <c r="V724" s="330">
        <v>16</v>
      </c>
      <c r="W724" s="331" t="s">
        <v>892</v>
      </c>
      <c r="X724" s="332" t="s">
        <v>892</v>
      </c>
      <c r="Y724" s="333">
        <v>0</v>
      </c>
      <c r="Z724" s="333" t="s">
        <v>892</v>
      </c>
      <c r="AA724" s="332" t="s">
        <v>892</v>
      </c>
      <c r="AB724" s="333">
        <v>0</v>
      </c>
      <c r="AC724" s="333"/>
      <c r="AD724" s="334" t="s">
        <v>892</v>
      </c>
      <c r="AE724" s="335" t="s">
        <v>892</v>
      </c>
      <c r="AF724" s="324">
        <v>2</v>
      </c>
      <c r="AG724" s="327">
        <v>44186</v>
      </c>
      <c r="AH724" s="327">
        <v>42342</v>
      </c>
      <c r="AI724" s="327">
        <v>44176</v>
      </c>
      <c r="AJ724" s="327" t="s">
        <v>892</v>
      </c>
      <c r="AK724" s="317"/>
    </row>
    <row r="725" spans="1:37" x14ac:dyDescent="0.3">
      <c r="A725" s="316">
        <v>131482</v>
      </c>
      <c r="B725" s="317" t="s">
        <v>1856</v>
      </c>
      <c r="C725" s="318" t="s">
        <v>31</v>
      </c>
      <c r="D725" s="319">
        <v>4.5</v>
      </c>
      <c r="E725" s="317"/>
      <c r="F725" s="317"/>
      <c r="G725" s="317" t="s">
        <v>892</v>
      </c>
      <c r="H725" s="320">
        <v>94</v>
      </c>
      <c r="I725" s="321">
        <v>103003</v>
      </c>
      <c r="J725" s="322">
        <v>4.5</v>
      </c>
      <c r="K725" s="320">
        <v>45</v>
      </c>
      <c r="L725" s="323">
        <v>25.066666666666666</v>
      </c>
      <c r="M725" s="324">
        <v>0</v>
      </c>
      <c r="N725" s="322">
        <v>0</v>
      </c>
      <c r="O725" s="325" t="s">
        <v>891</v>
      </c>
      <c r="P725" s="324">
        <v>0</v>
      </c>
      <c r="Q725" s="326">
        <v>0</v>
      </c>
      <c r="R725" s="327" t="s">
        <v>892</v>
      </c>
      <c r="S725" s="317" t="s">
        <v>1481</v>
      </c>
      <c r="T725" s="328">
        <v>1</v>
      </c>
      <c r="U725" s="329">
        <v>72</v>
      </c>
      <c r="V725" s="330">
        <v>5</v>
      </c>
      <c r="W725" s="331" t="s">
        <v>892</v>
      </c>
      <c r="X725" s="332" t="s">
        <v>892</v>
      </c>
      <c r="Y725" s="333">
        <v>0</v>
      </c>
      <c r="Z725" s="333" t="s">
        <v>892</v>
      </c>
      <c r="AA725" s="332" t="s">
        <v>892</v>
      </c>
      <c r="AB725" s="333">
        <v>0</v>
      </c>
      <c r="AC725" s="333"/>
      <c r="AD725" s="334" t="s">
        <v>892</v>
      </c>
      <c r="AE725" s="335" t="s">
        <v>892</v>
      </c>
      <c r="AF725" s="324">
        <v>16</v>
      </c>
      <c r="AG725" s="327">
        <v>42559</v>
      </c>
      <c r="AH725" s="327">
        <v>42464</v>
      </c>
      <c r="AI725" s="327">
        <v>44582</v>
      </c>
      <c r="AJ725" s="327" t="s">
        <v>892</v>
      </c>
      <c r="AK725" s="317"/>
    </row>
    <row r="726" spans="1:37" x14ac:dyDescent="0.3">
      <c r="A726" s="316">
        <v>131917</v>
      </c>
      <c r="B726" s="317" t="s">
        <v>894</v>
      </c>
      <c r="C726" s="318" t="s">
        <v>31</v>
      </c>
      <c r="D726" s="319">
        <v>2.0699999999999998</v>
      </c>
      <c r="E726" s="317"/>
      <c r="F726" s="317"/>
      <c r="G726" s="317" t="s">
        <v>892</v>
      </c>
      <c r="H726" s="320">
        <v>3605</v>
      </c>
      <c r="I726" s="321">
        <v>103003</v>
      </c>
      <c r="J726" s="322">
        <v>2.0699999999999998</v>
      </c>
      <c r="K726" s="320">
        <v>8810</v>
      </c>
      <c r="L726" s="323">
        <v>4.6040868454661554</v>
      </c>
      <c r="M726" s="324">
        <v>5791</v>
      </c>
      <c r="N726" s="322">
        <v>11987.37</v>
      </c>
      <c r="O726" s="325" t="s">
        <v>891</v>
      </c>
      <c r="P726" s="324">
        <v>0</v>
      </c>
      <c r="Q726" s="326">
        <v>0</v>
      </c>
      <c r="R726" s="327" t="s">
        <v>892</v>
      </c>
      <c r="S726" s="317" t="s">
        <v>895</v>
      </c>
      <c r="T726" s="328">
        <v>1</v>
      </c>
      <c r="U726" s="329">
        <v>45</v>
      </c>
      <c r="V726" s="330">
        <v>9</v>
      </c>
      <c r="W726" s="331" t="s">
        <v>892</v>
      </c>
      <c r="X726" s="332" t="s">
        <v>892</v>
      </c>
      <c r="Y726" s="333">
        <v>0</v>
      </c>
      <c r="Z726" s="333" t="s">
        <v>892</v>
      </c>
      <c r="AA726" s="332" t="s">
        <v>892</v>
      </c>
      <c r="AB726" s="333">
        <v>0</v>
      </c>
      <c r="AC726" s="333"/>
      <c r="AD726" s="334" t="s">
        <v>892</v>
      </c>
      <c r="AE726" s="335" t="s">
        <v>892</v>
      </c>
      <c r="AF726" s="324">
        <v>3132</v>
      </c>
      <c r="AG726" s="327">
        <v>44950</v>
      </c>
      <c r="AH726" s="327">
        <v>42590</v>
      </c>
      <c r="AI726" s="327">
        <v>44910</v>
      </c>
      <c r="AJ726" s="327" t="s">
        <v>892</v>
      </c>
      <c r="AK726" s="317"/>
    </row>
    <row r="727" spans="1:37" x14ac:dyDescent="0.3">
      <c r="A727" s="316">
        <v>131926</v>
      </c>
      <c r="B727" s="317" t="s">
        <v>1857</v>
      </c>
      <c r="C727" s="318" t="s">
        <v>31</v>
      </c>
      <c r="D727" s="319">
        <v>3.32</v>
      </c>
      <c r="E727" s="317"/>
      <c r="F727" s="317"/>
      <c r="G727" s="317" t="s">
        <v>892</v>
      </c>
      <c r="H727" s="320">
        <v>9434</v>
      </c>
      <c r="I727" s="321">
        <v>103003</v>
      </c>
      <c r="J727" s="322">
        <v>3.32</v>
      </c>
      <c r="K727" s="320">
        <v>2062</v>
      </c>
      <c r="L727" s="323">
        <v>54.903101903043705</v>
      </c>
      <c r="M727" s="324">
        <v>0</v>
      </c>
      <c r="N727" s="322">
        <v>0</v>
      </c>
      <c r="O727" s="325" t="s">
        <v>891</v>
      </c>
      <c r="P727" s="324">
        <v>0</v>
      </c>
      <c r="Q727" s="326">
        <v>0</v>
      </c>
      <c r="R727" s="327" t="s">
        <v>892</v>
      </c>
      <c r="S727" s="317" t="s">
        <v>895</v>
      </c>
      <c r="T727" s="328">
        <v>1</v>
      </c>
      <c r="U727" s="329">
        <v>45</v>
      </c>
      <c r="V727" s="330">
        <v>9</v>
      </c>
      <c r="W727" s="331" t="s">
        <v>892</v>
      </c>
      <c r="X727" s="332" t="s">
        <v>892</v>
      </c>
      <c r="Y727" s="333">
        <v>0</v>
      </c>
      <c r="Z727" s="333" t="s">
        <v>892</v>
      </c>
      <c r="AA727" s="332" t="s">
        <v>892</v>
      </c>
      <c r="AB727" s="333">
        <v>0</v>
      </c>
      <c r="AC727" s="333"/>
      <c r="AD727" s="334" t="s">
        <v>892</v>
      </c>
      <c r="AE727" s="335" t="s">
        <v>892</v>
      </c>
      <c r="AF727" s="324">
        <v>688</v>
      </c>
      <c r="AG727" s="327">
        <v>45105</v>
      </c>
      <c r="AH727" s="327">
        <v>42590</v>
      </c>
      <c r="AI727" s="327">
        <v>45079</v>
      </c>
      <c r="AJ727" s="327" t="s">
        <v>892</v>
      </c>
      <c r="AK727" s="317"/>
    </row>
    <row r="728" spans="1:37" x14ac:dyDescent="0.3">
      <c r="A728" s="316">
        <v>131927</v>
      </c>
      <c r="B728" s="317" t="s">
        <v>1858</v>
      </c>
      <c r="C728" s="318" t="s">
        <v>31</v>
      </c>
      <c r="D728" s="319">
        <v>1.19</v>
      </c>
      <c r="E728" s="317"/>
      <c r="F728" s="317"/>
      <c r="G728" s="317" t="s">
        <v>892</v>
      </c>
      <c r="H728" s="320">
        <v>0</v>
      </c>
      <c r="I728" s="321">
        <v>103003</v>
      </c>
      <c r="J728" s="322">
        <v>1.19</v>
      </c>
      <c r="K728" s="320">
        <v>5027</v>
      </c>
      <c r="L728" s="323">
        <v>0</v>
      </c>
      <c r="M728" s="324">
        <v>5118</v>
      </c>
      <c r="N728" s="322">
        <v>6090.42</v>
      </c>
      <c r="O728" s="325" t="s">
        <v>891</v>
      </c>
      <c r="P728" s="324">
        <v>0</v>
      </c>
      <c r="Q728" s="326">
        <v>0</v>
      </c>
      <c r="R728" s="327" t="s">
        <v>892</v>
      </c>
      <c r="S728" s="317" t="s">
        <v>895</v>
      </c>
      <c r="T728" s="328">
        <v>1</v>
      </c>
      <c r="U728" s="329">
        <v>45</v>
      </c>
      <c r="V728" s="330">
        <v>9</v>
      </c>
      <c r="W728" s="331" t="s">
        <v>892</v>
      </c>
      <c r="X728" s="332" t="s">
        <v>892</v>
      </c>
      <c r="Y728" s="333">
        <v>0</v>
      </c>
      <c r="Z728" s="333" t="s">
        <v>892</v>
      </c>
      <c r="AA728" s="332" t="s">
        <v>892</v>
      </c>
      <c r="AB728" s="333">
        <v>0</v>
      </c>
      <c r="AC728" s="333"/>
      <c r="AD728" s="334" t="s">
        <v>892</v>
      </c>
      <c r="AE728" s="335" t="s">
        <v>892</v>
      </c>
      <c r="AF728" s="324">
        <v>1706</v>
      </c>
      <c r="AG728" s="327">
        <v>44608</v>
      </c>
      <c r="AH728" s="327">
        <v>42590</v>
      </c>
      <c r="AI728" s="327">
        <v>44551</v>
      </c>
      <c r="AJ728" s="327" t="s">
        <v>892</v>
      </c>
      <c r="AK728" s="317"/>
    </row>
    <row r="729" spans="1:37" x14ac:dyDescent="0.3">
      <c r="A729" s="316">
        <v>131930</v>
      </c>
      <c r="B729" s="317" t="s">
        <v>1859</v>
      </c>
      <c r="C729" s="318" t="s">
        <v>31</v>
      </c>
      <c r="D729" s="319">
        <v>5.18</v>
      </c>
      <c r="E729" s="317"/>
      <c r="F729" s="317"/>
      <c r="G729" s="317" t="s">
        <v>892</v>
      </c>
      <c r="H729" s="320">
        <v>8272</v>
      </c>
      <c r="I729" s="321">
        <v>103003</v>
      </c>
      <c r="J729" s="322">
        <v>4.4969000000000001</v>
      </c>
      <c r="K729" s="320">
        <v>11167</v>
      </c>
      <c r="L729" s="323">
        <v>5.9421872306189307</v>
      </c>
      <c r="M729" s="324">
        <v>8432.9599999999991</v>
      </c>
      <c r="N729" s="322">
        <v>43682.732799999998</v>
      </c>
      <c r="O729" s="325" t="s">
        <v>891</v>
      </c>
      <c r="P729" s="324">
        <v>0</v>
      </c>
      <c r="Q729" s="326">
        <v>0</v>
      </c>
      <c r="R729" s="327" t="s">
        <v>892</v>
      </c>
      <c r="S729" s="317" t="s">
        <v>895</v>
      </c>
      <c r="T729" s="328">
        <v>1</v>
      </c>
      <c r="U729" s="329">
        <v>45</v>
      </c>
      <c r="V729" s="330">
        <v>9</v>
      </c>
      <c r="W729" s="331" t="s">
        <v>892</v>
      </c>
      <c r="X729" s="332" t="s">
        <v>892</v>
      </c>
      <c r="Y729" s="333">
        <v>0</v>
      </c>
      <c r="Z729" s="333" t="s">
        <v>892</v>
      </c>
      <c r="AA729" s="332" t="s">
        <v>892</v>
      </c>
      <c r="AB729" s="333">
        <v>0</v>
      </c>
      <c r="AC729" s="333"/>
      <c r="AD729" s="334" t="s">
        <v>892</v>
      </c>
      <c r="AE729" s="335" t="s">
        <v>892</v>
      </c>
      <c r="AF729" s="324">
        <v>5568</v>
      </c>
      <c r="AG729" s="327">
        <v>44998</v>
      </c>
      <c r="AH729" s="327">
        <v>42590</v>
      </c>
      <c r="AI729" s="327">
        <v>44986</v>
      </c>
      <c r="AJ729" s="327" t="s">
        <v>892</v>
      </c>
      <c r="AK729" s="317"/>
    </row>
    <row r="730" spans="1:37" x14ac:dyDescent="0.3">
      <c r="A730" s="316">
        <v>131935</v>
      </c>
      <c r="B730" s="317" t="s">
        <v>1860</v>
      </c>
      <c r="C730" s="318" t="s">
        <v>31</v>
      </c>
      <c r="D730" s="319">
        <v>2.56</v>
      </c>
      <c r="E730" s="317"/>
      <c r="F730" s="317"/>
      <c r="G730" s="317" t="s">
        <v>892</v>
      </c>
      <c r="H730" s="320">
        <v>2297</v>
      </c>
      <c r="I730" s="321">
        <v>103003</v>
      </c>
      <c r="J730" s="322">
        <v>2.56</v>
      </c>
      <c r="K730" s="320">
        <v>7280</v>
      </c>
      <c r="L730" s="323">
        <v>3.6144767899291899</v>
      </c>
      <c r="M730" s="324">
        <v>5329</v>
      </c>
      <c r="N730" s="322">
        <v>13642.24</v>
      </c>
      <c r="O730" s="325" t="s">
        <v>891</v>
      </c>
      <c r="P730" s="324">
        <v>0</v>
      </c>
      <c r="Q730" s="326">
        <v>0</v>
      </c>
      <c r="R730" s="327" t="s">
        <v>892</v>
      </c>
      <c r="S730" s="317" t="s">
        <v>895</v>
      </c>
      <c r="T730" s="328">
        <v>1</v>
      </c>
      <c r="U730" s="329">
        <v>45</v>
      </c>
      <c r="V730" s="330">
        <v>9</v>
      </c>
      <c r="W730" s="331" t="s">
        <v>892</v>
      </c>
      <c r="X730" s="332" t="s">
        <v>892</v>
      </c>
      <c r="Y730" s="333">
        <v>0</v>
      </c>
      <c r="Z730" s="333" t="s">
        <v>892</v>
      </c>
      <c r="AA730" s="332" t="s">
        <v>892</v>
      </c>
      <c r="AB730" s="333">
        <v>0</v>
      </c>
      <c r="AC730" s="333"/>
      <c r="AD730" s="334" t="s">
        <v>892</v>
      </c>
      <c r="AE730" s="335" t="s">
        <v>892</v>
      </c>
      <c r="AF730" s="324">
        <v>2542</v>
      </c>
      <c r="AG730" s="327">
        <v>44950</v>
      </c>
      <c r="AH730" s="327">
        <v>42590</v>
      </c>
      <c r="AI730" s="327">
        <v>44910</v>
      </c>
      <c r="AJ730" s="327" t="s">
        <v>892</v>
      </c>
      <c r="AK730" s="317"/>
    </row>
    <row r="731" spans="1:37" x14ac:dyDescent="0.3">
      <c r="A731" s="316">
        <v>131937</v>
      </c>
      <c r="B731" s="317" t="s">
        <v>1861</v>
      </c>
      <c r="C731" s="318" t="s">
        <v>31</v>
      </c>
      <c r="D731" s="319">
        <v>3.4</v>
      </c>
      <c r="E731" s="317"/>
      <c r="F731" s="317"/>
      <c r="G731" s="317" t="s">
        <v>892</v>
      </c>
      <c r="H731" s="320">
        <v>13</v>
      </c>
      <c r="I731" s="321">
        <v>103003</v>
      </c>
      <c r="J731" s="322">
        <v>3.4</v>
      </c>
      <c r="K731" s="320">
        <v>3971</v>
      </c>
      <c r="L731" s="323">
        <v>3.4165571616294348E-2</v>
      </c>
      <c r="M731" s="324">
        <v>3253</v>
      </c>
      <c r="N731" s="322">
        <v>11060.2</v>
      </c>
      <c r="O731" s="325" t="s">
        <v>891</v>
      </c>
      <c r="P731" s="324">
        <v>0</v>
      </c>
      <c r="Q731" s="326">
        <v>0</v>
      </c>
      <c r="R731" s="327" t="s">
        <v>892</v>
      </c>
      <c r="S731" s="317" t="s">
        <v>895</v>
      </c>
      <c r="T731" s="328">
        <v>1</v>
      </c>
      <c r="U731" s="329">
        <v>45</v>
      </c>
      <c r="V731" s="330">
        <v>9</v>
      </c>
      <c r="W731" s="331">
        <v>6978</v>
      </c>
      <c r="X731" s="332">
        <v>2023</v>
      </c>
      <c r="Y731" s="333">
        <v>1300</v>
      </c>
      <c r="Z731" s="333" t="s">
        <v>892</v>
      </c>
      <c r="AA731" s="332" t="s">
        <v>892</v>
      </c>
      <c r="AB731" s="333">
        <v>0</v>
      </c>
      <c r="AC731" s="333"/>
      <c r="AD731" s="334" t="s">
        <v>892</v>
      </c>
      <c r="AE731" s="335" t="s">
        <v>892</v>
      </c>
      <c r="AF731" s="324">
        <v>1522</v>
      </c>
      <c r="AG731" s="327">
        <v>44952</v>
      </c>
      <c r="AH731" s="327">
        <v>42590</v>
      </c>
      <c r="AI731" s="327">
        <v>44910</v>
      </c>
      <c r="AJ731" s="327" t="s">
        <v>892</v>
      </c>
      <c r="AK731" s="317"/>
    </row>
    <row r="732" spans="1:37" x14ac:dyDescent="0.3">
      <c r="A732" s="316">
        <v>132229</v>
      </c>
      <c r="B732" s="317" t="s">
        <v>1862</v>
      </c>
      <c r="C732" s="318" t="s">
        <v>273</v>
      </c>
      <c r="D732" s="319">
        <v>0</v>
      </c>
      <c r="E732" s="317"/>
      <c r="F732" s="317"/>
      <c r="G732" s="317" t="s">
        <v>892</v>
      </c>
      <c r="H732" s="320">
        <v>960.5</v>
      </c>
      <c r="I732" s="321">
        <v>103003</v>
      </c>
      <c r="J732" s="322">
        <v>0</v>
      </c>
      <c r="K732" s="320">
        <v>226</v>
      </c>
      <c r="L732" s="323">
        <v>51.009028146574614</v>
      </c>
      <c r="M732" s="324">
        <v>0</v>
      </c>
      <c r="N732" s="322">
        <v>0</v>
      </c>
      <c r="O732" s="325" t="s">
        <v>891</v>
      </c>
      <c r="P732" s="324">
        <v>0</v>
      </c>
      <c r="Q732" s="326">
        <v>0</v>
      </c>
      <c r="R732" s="327" t="s">
        <v>892</v>
      </c>
      <c r="S732" s="317" t="s">
        <v>1716</v>
      </c>
      <c r="T732" s="328">
        <v>1</v>
      </c>
      <c r="U732" s="329">
        <v>55</v>
      </c>
      <c r="V732" s="330">
        <v>19</v>
      </c>
      <c r="W732" s="331" t="s">
        <v>892</v>
      </c>
      <c r="X732" s="332" t="s">
        <v>892</v>
      </c>
      <c r="Y732" s="333">
        <v>0</v>
      </c>
      <c r="Z732" s="333" t="s">
        <v>892</v>
      </c>
      <c r="AA732" s="332" t="s">
        <v>892</v>
      </c>
      <c r="AB732" s="333">
        <v>0</v>
      </c>
      <c r="AC732" s="333"/>
      <c r="AD732" s="334" t="s">
        <v>892</v>
      </c>
      <c r="AE732" s="335" t="s">
        <v>892</v>
      </c>
      <c r="AF732" s="324">
        <v>76</v>
      </c>
      <c r="AG732" s="327" t="s">
        <v>892</v>
      </c>
      <c r="AH732" s="327">
        <v>42656</v>
      </c>
      <c r="AI732" s="327" t="s">
        <v>892</v>
      </c>
      <c r="AJ732" s="327" t="s">
        <v>892</v>
      </c>
      <c r="AK732" s="317"/>
    </row>
    <row r="733" spans="1:37" x14ac:dyDescent="0.3">
      <c r="A733" s="316">
        <v>132232</v>
      </c>
      <c r="B733" s="317" t="s">
        <v>1863</v>
      </c>
      <c r="C733" s="318" t="s">
        <v>346</v>
      </c>
      <c r="D733" s="319">
        <v>255</v>
      </c>
      <c r="E733" s="317"/>
      <c r="F733" s="317"/>
      <c r="G733" s="317" t="s">
        <v>892</v>
      </c>
      <c r="H733" s="320">
        <v>64</v>
      </c>
      <c r="I733" s="321">
        <v>103003</v>
      </c>
      <c r="J733" s="322">
        <v>255</v>
      </c>
      <c r="K733" s="320">
        <v>30</v>
      </c>
      <c r="L733" s="323">
        <v>25.6</v>
      </c>
      <c r="M733" s="324">
        <v>0</v>
      </c>
      <c r="N733" s="322">
        <v>0</v>
      </c>
      <c r="O733" s="325" t="s">
        <v>891</v>
      </c>
      <c r="P733" s="324">
        <v>0</v>
      </c>
      <c r="Q733" s="326">
        <v>0</v>
      </c>
      <c r="R733" s="327" t="s">
        <v>892</v>
      </c>
      <c r="S733" s="317" t="s">
        <v>1266</v>
      </c>
      <c r="T733" s="328">
        <v>1</v>
      </c>
      <c r="U733" s="329">
        <v>51</v>
      </c>
      <c r="V733" s="330">
        <v>13</v>
      </c>
      <c r="W733" s="331" t="s">
        <v>892</v>
      </c>
      <c r="X733" s="332" t="s">
        <v>892</v>
      </c>
      <c r="Y733" s="333">
        <v>0</v>
      </c>
      <c r="Z733" s="333" t="s">
        <v>892</v>
      </c>
      <c r="AA733" s="332" t="s">
        <v>892</v>
      </c>
      <c r="AB733" s="333">
        <v>0</v>
      </c>
      <c r="AC733" s="333"/>
      <c r="AD733" s="334" t="s">
        <v>892</v>
      </c>
      <c r="AE733" s="335" t="s">
        <v>892</v>
      </c>
      <c r="AF733" s="324">
        <v>10</v>
      </c>
      <c r="AG733" s="327">
        <v>45181</v>
      </c>
      <c r="AH733" s="327">
        <v>42656</v>
      </c>
      <c r="AI733" s="327">
        <v>45156</v>
      </c>
      <c r="AJ733" s="327" t="s">
        <v>892</v>
      </c>
      <c r="AK733" s="317"/>
    </row>
    <row r="734" spans="1:37" x14ac:dyDescent="0.3">
      <c r="A734" s="316">
        <v>132290</v>
      </c>
      <c r="B734" s="317" t="s">
        <v>1864</v>
      </c>
      <c r="C734" s="318" t="s">
        <v>261</v>
      </c>
      <c r="D734" s="319">
        <v>0.6</v>
      </c>
      <c r="E734" s="317"/>
      <c r="F734" s="317"/>
      <c r="G734" s="317" t="s">
        <v>892</v>
      </c>
      <c r="H734" s="320">
        <v>2474</v>
      </c>
      <c r="I734" s="321">
        <v>103003</v>
      </c>
      <c r="J734" s="322">
        <v>0.6</v>
      </c>
      <c r="K734" s="320">
        <v>6084</v>
      </c>
      <c r="L734" s="323">
        <v>3.7399848828420259</v>
      </c>
      <c r="M734" s="324">
        <v>5464</v>
      </c>
      <c r="N734" s="322">
        <v>3278.4</v>
      </c>
      <c r="O734" s="325" t="s">
        <v>891</v>
      </c>
      <c r="P734" s="324">
        <v>0</v>
      </c>
      <c r="Q734" s="326">
        <v>0</v>
      </c>
      <c r="R734" s="327" t="s">
        <v>892</v>
      </c>
      <c r="S734" s="317" t="s">
        <v>960</v>
      </c>
      <c r="T734" s="328">
        <v>1</v>
      </c>
      <c r="U734" s="329">
        <v>45</v>
      </c>
      <c r="V734" s="330">
        <v>14</v>
      </c>
      <c r="W734" s="331" t="s">
        <v>892</v>
      </c>
      <c r="X734" s="332" t="s">
        <v>892</v>
      </c>
      <c r="Y734" s="333">
        <v>0</v>
      </c>
      <c r="Z734" s="333" t="s">
        <v>892</v>
      </c>
      <c r="AA734" s="332" t="s">
        <v>892</v>
      </c>
      <c r="AB734" s="333">
        <v>0</v>
      </c>
      <c r="AC734" s="333"/>
      <c r="AD734" s="334" t="s">
        <v>892</v>
      </c>
      <c r="AE734" s="335" t="s">
        <v>892</v>
      </c>
      <c r="AF734" s="324">
        <v>2646</v>
      </c>
      <c r="AG734" s="327">
        <v>44967</v>
      </c>
      <c r="AH734" s="327">
        <v>42685</v>
      </c>
      <c r="AI734" s="327">
        <v>44959</v>
      </c>
      <c r="AJ734" s="327" t="s">
        <v>892</v>
      </c>
      <c r="AK734" s="317"/>
    </row>
    <row r="735" spans="1:37" x14ac:dyDescent="0.3">
      <c r="A735" s="316">
        <v>132296</v>
      </c>
      <c r="B735" s="317" t="s">
        <v>1865</v>
      </c>
      <c r="C735" s="318" t="s">
        <v>261</v>
      </c>
      <c r="D735" s="319">
        <v>1.49</v>
      </c>
      <c r="E735" s="317"/>
      <c r="F735" s="317"/>
      <c r="G735" s="317" t="s">
        <v>892</v>
      </c>
      <c r="H735" s="320">
        <v>3019</v>
      </c>
      <c r="I735" s="321">
        <v>103003</v>
      </c>
      <c r="J735" s="322">
        <v>1.49</v>
      </c>
      <c r="K735" s="320">
        <v>5796</v>
      </c>
      <c r="L735" s="323">
        <v>5.6748120300751879</v>
      </c>
      <c r="M735" s="324">
        <v>3365</v>
      </c>
      <c r="N735" s="322">
        <v>5013.8500000000004</v>
      </c>
      <c r="O735" s="325" t="s">
        <v>891</v>
      </c>
      <c r="P735" s="324">
        <v>0</v>
      </c>
      <c r="Q735" s="326">
        <v>0</v>
      </c>
      <c r="R735" s="327" t="s">
        <v>892</v>
      </c>
      <c r="S735" s="317" t="s">
        <v>960</v>
      </c>
      <c r="T735" s="328">
        <v>1</v>
      </c>
      <c r="U735" s="329">
        <v>45</v>
      </c>
      <c r="V735" s="330">
        <v>14</v>
      </c>
      <c r="W735" s="331" t="s">
        <v>892</v>
      </c>
      <c r="X735" s="332" t="s">
        <v>892</v>
      </c>
      <c r="Y735" s="333">
        <v>0</v>
      </c>
      <c r="Z735" s="333" t="s">
        <v>892</v>
      </c>
      <c r="AA735" s="332" t="s">
        <v>892</v>
      </c>
      <c r="AB735" s="333">
        <v>0</v>
      </c>
      <c r="AC735" s="333"/>
      <c r="AD735" s="334" t="s">
        <v>892</v>
      </c>
      <c r="AE735" s="335" t="s">
        <v>892</v>
      </c>
      <c r="AF735" s="324">
        <v>2128</v>
      </c>
      <c r="AG735" s="327">
        <v>44998</v>
      </c>
      <c r="AH735" s="327">
        <v>42685</v>
      </c>
      <c r="AI735" s="327">
        <v>44910</v>
      </c>
      <c r="AJ735" s="327" t="s">
        <v>892</v>
      </c>
      <c r="AK735" s="317"/>
    </row>
    <row r="736" spans="1:37" x14ac:dyDescent="0.3">
      <c r="A736" s="316">
        <v>132297</v>
      </c>
      <c r="B736" s="317" t="s">
        <v>1866</v>
      </c>
      <c r="C736" s="318" t="s">
        <v>261</v>
      </c>
      <c r="D736" s="319">
        <v>3.57</v>
      </c>
      <c r="E736" s="317"/>
      <c r="F736" s="317"/>
      <c r="G736" s="317" t="s">
        <v>892</v>
      </c>
      <c r="H736" s="320">
        <v>0</v>
      </c>
      <c r="I736" s="321">
        <v>103003</v>
      </c>
      <c r="J736" s="322">
        <v>3.14</v>
      </c>
      <c r="K736" s="320">
        <v>16444</v>
      </c>
      <c r="L736" s="323">
        <v>0</v>
      </c>
      <c r="M736" s="324">
        <v>28037</v>
      </c>
      <c r="N736" s="322">
        <v>100092.09</v>
      </c>
      <c r="O736" s="325" t="s">
        <v>891</v>
      </c>
      <c r="P736" s="324">
        <v>0</v>
      </c>
      <c r="Q736" s="326">
        <v>0</v>
      </c>
      <c r="R736" s="327" t="s">
        <v>892</v>
      </c>
      <c r="S736" s="317" t="s">
        <v>960</v>
      </c>
      <c r="T736" s="328">
        <v>1</v>
      </c>
      <c r="U736" s="329">
        <v>45</v>
      </c>
      <c r="V736" s="330">
        <v>14</v>
      </c>
      <c r="W736" s="331">
        <v>6982</v>
      </c>
      <c r="X736" s="332">
        <v>2023</v>
      </c>
      <c r="Y736" s="333">
        <v>4000</v>
      </c>
      <c r="Z736" s="333" t="s">
        <v>892</v>
      </c>
      <c r="AA736" s="332" t="s">
        <v>892</v>
      </c>
      <c r="AB736" s="333">
        <v>0</v>
      </c>
      <c r="AC736" s="333"/>
      <c r="AD736" s="334" t="s">
        <v>892</v>
      </c>
      <c r="AE736" s="335" t="s">
        <v>892</v>
      </c>
      <c r="AF736" s="324">
        <v>10680</v>
      </c>
      <c r="AG736" s="327">
        <v>45019</v>
      </c>
      <c r="AH736" s="327">
        <v>42685</v>
      </c>
      <c r="AI736" s="327">
        <v>44999</v>
      </c>
      <c r="AJ736" s="327" t="s">
        <v>892</v>
      </c>
      <c r="AK736" s="317"/>
    </row>
    <row r="737" spans="1:37" x14ac:dyDescent="0.3">
      <c r="A737" s="316">
        <v>132299</v>
      </c>
      <c r="B737" s="317" t="s">
        <v>1867</v>
      </c>
      <c r="C737" s="318" t="s">
        <v>270</v>
      </c>
      <c r="D737" s="319">
        <v>7.96</v>
      </c>
      <c r="E737" s="317"/>
      <c r="F737" s="317"/>
      <c r="G737" s="317" t="s">
        <v>892</v>
      </c>
      <c r="H737" s="320">
        <v>2283</v>
      </c>
      <c r="I737" s="321">
        <v>103003</v>
      </c>
      <c r="J737" s="322">
        <v>7.96</v>
      </c>
      <c r="K737" s="320">
        <v>3403</v>
      </c>
      <c r="L737" s="323">
        <v>6.5415472779369637</v>
      </c>
      <c r="M737" s="324">
        <v>1905</v>
      </c>
      <c r="N737" s="322">
        <v>15163.8</v>
      </c>
      <c r="O737" s="325" t="s">
        <v>891</v>
      </c>
      <c r="P737" s="324">
        <v>0</v>
      </c>
      <c r="Q737" s="326">
        <v>0</v>
      </c>
      <c r="R737" s="327" t="s">
        <v>892</v>
      </c>
      <c r="S737" s="317" t="s">
        <v>1868</v>
      </c>
      <c r="T737" s="328">
        <v>1</v>
      </c>
      <c r="U737" s="329">
        <v>45</v>
      </c>
      <c r="V737" s="330">
        <v>16</v>
      </c>
      <c r="W737" s="331" t="s">
        <v>892</v>
      </c>
      <c r="X737" s="332" t="s">
        <v>892</v>
      </c>
      <c r="Y737" s="333">
        <v>0</v>
      </c>
      <c r="Z737" s="333" t="s">
        <v>892</v>
      </c>
      <c r="AA737" s="332" t="s">
        <v>892</v>
      </c>
      <c r="AB737" s="333">
        <v>0</v>
      </c>
      <c r="AC737" s="333"/>
      <c r="AD737" s="334" t="s">
        <v>892</v>
      </c>
      <c r="AE737" s="335" t="s">
        <v>892</v>
      </c>
      <c r="AF737" s="324">
        <v>1396</v>
      </c>
      <c r="AG737" s="327">
        <v>45020</v>
      </c>
      <c r="AH737" s="327">
        <v>42685</v>
      </c>
      <c r="AI737" s="327">
        <v>44998</v>
      </c>
      <c r="AJ737" s="327" t="s">
        <v>892</v>
      </c>
      <c r="AK737" s="317"/>
    </row>
    <row r="738" spans="1:37" x14ac:dyDescent="0.3">
      <c r="A738" s="316">
        <v>132300</v>
      </c>
      <c r="B738" s="317" t="s">
        <v>1869</v>
      </c>
      <c r="C738" s="318" t="s">
        <v>270</v>
      </c>
      <c r="D738" s="319">
        <v>10.37</v>
      </c>
      <c r="E738" s="317"/>
      <c r="F738" s="317"/>
      <c r="G738" s="317" t="s">
        <v>892</v>
      </c>
      <c r="H738" s="320">
        <v>3287</v>
      </c>
      <c r="I738" s="321">
        <v>103003</v>
      </c>
      <c r="J738" s="322">
        <v>10.37</v>
      </c>
      <c r="K738" s="320">
        <v>11385</v>
      </c>
      <c r="L738" s="323">
        <v>2.9920442753372534</v>
      </c>
      <c r="M738" s="324">
        <v>8895.9599999999991</v>
      </c>
      <c r="N738" s="322">
        <v>92251.105200000005</v>
      </c>
      <c r="O738" s="325" t="s">
        <v>891</v>
      </c>
      <c r="P738" s="324">
        <v>0</v>
      </c>
      <c r="Q738" s="326">
        <v>0</v>
      </c>
      <c r="R738" s="327" t="s">
        <v>892</v>
      </c>
      <c r="S738" s="317" t="s">
        <v>1868</v>
      </c>
      <c r="T738" s="328">
        <v>1</v>
      </c>
      <c r="U738" s="329">
        <v>45</v>
      </c>
      <c r="V738" s="330">
        <v>16</v>
      </c>
      <c r="W738" s="331">
        <v>6209</v>
      </c>
      <c r="X738" s="332">
        <v>2023</v>
      </c>
      <c r="Y738" s="333">
        <v>1000</v>
      </c>
      <c r="Z738" s="333" t="s">
        <v>892</v>
      </c>
      <c r="AA738" s="332" t="s">
        <v>892</v>
      </c>
      <c r="AB738" s="333">
        <v>0</v>
      </c>
      <c r="AC738" s="333"/>
      <c r="AD738" s="334" t="s">
        <v>892</v>
      </c>
      <c r="AE738" s="335" t="s">
        <v>892</v>
      </c>
      <c r="AF738" s="324">
        <v>4394</v>
      </c>
      <c r="AG738" s="327">
        <v>44956</v>
      </c>
      <c r="AH738" s="327">
        <v>42685</v>
      </c>
      <c r="AI738" s="327">
        <v>44910</v>
      </c>
      <c r="AJ738" s="327" t="s">
        <v>892</v>
      </c>
      <c r="AK738" s="317"/>
    </row>
    <row r="739" spans="1:37" x14ac:dyDescent="0.3">
      <c r="A739" s="316">
        <v>132303</v>
      </c>
      <c r="B739" s="317" t="s">
        <v>1870</v>
      </c>
      <c r="C739" s="318" t="s">
        <v>1384</v>
      </c>
      <c r="D739" s="319">
        <v>6.22</v>
      </c>
      <c r="E739" s="317"/>
      <c r="F739" s="317"/>
      <c r="G739" s="317" t="s">
        <v>892</v>
      </c>
      <c r="H739" s="320">
        <v>6832</v>
      </c>
      <c r="I739" s="321">
        <v>103003</v>
      </c>
      <c r="J739" s="322">
        <v>6.22</v>
      </c>
      <c r="K739" s="320">
        <v>15996</v>
      </c>
      <c r="L739" s="323">
        <v>3.9313396592301895</v>
      </c>
      <c r="M739" s="324">
        <v>14021.96</v>
      </c>
      <c r="N739" s="322">
        <v>87216.591199999995</v>
      </c>
      <c r="O739" s="325" t="s">
        <v>891</v>
      </c>
      <c r="P739" s="324">
        <v>0</v>
      </c>
      <c r="Q739" s="326">
        <v>0</v>
      </c>
      <c r="R739" s="327" t="s">
        <v>892</v>
      </c>
      <c r="S739" s="317" t="s">
        <v>1405</v>
      </c>
      <c r="T739" s="328">
        <v>1</v>
      </c>
      <c r="U739" s="329">
        <v>57</v>
      </c>
      <c r="V739" s="330">
        <v>17</v>
      </c>
      <c r="W739" s="331" t="s">
        <v>892</v>
      </c>
      <c r="X739" s="332" t="s">
        <v>892</v>
      </c>
      <c r="Y739" s="333">
        <v>0</v>
      </c>
      <c r="Z739" s="333" t="s">
        <v>892</v>
      </c>
      <c r="AA739" s="332" t="s">
        <v>892</v>
      </c>
      <c r="AB739" s="333">
        <v>0</v>
      </c>
      <c r="AC739" s="333"/>
      <c r="AD739" s="334" t="s">
        <v>892</v>
      </c>
      <c r="AE739" s="335" t="s">
        <v>892</v>
      </c>
      <c r="AF739" s="324">
        <v>6952</v>
      </c>
      <c r="AG739" s="327">
        <v>44466</v>
      </c>
      <c r="AH739" s="327">
        <v>42685</v>
      </c>
      <c r="AI739" s="327">
        <v>44460</v>
      </c>
      <c r="AJ739" s="327" t="s">
        <v>892</v>
      </c>
      <c r="AK739" s="317"/>
    </row>
    <row r="740" spans="1:37" x14ac:dyDescent="0.3">
      <c r="A740" s="316">
        <v>132394</v>
      </c>
      <c r="B740" s="317" t="s">
        <v>1871</v>
      </c>
      <c r="C740" s="318" t="s">
        <v>261</v>
      </c>
      <c r="D740" s="319">
        <v>0.53</v>
      </c>
      <c r="E740" s="317"/>
      <c r="F740" s="317"/>
      <c r="G740" s="317" t="s">
        <v>892</v>
      </c>
      <c r="H740" s="320">
        <v>2790</v>
      </c>
      <c r="I740" s="321">
        <v>103003</v>
      </c>
      <c r="J740" s="322">
        <v>0.53</v>
      </c>
      <c r="K740" s="320">
        <v>6071</v>
      </c>
      <c r="L740" s="323">
        <v>4.2315684103559681</v>
      </c>
      <c r="M740" s="324">
        <v>5121.96</v>
      </c>
      <c r="N740" s="322">
        <v>2714.6388000000002</v>
      </c>
      <c r="O740" s="325" t="s">
        <v>891</v>
      </c>
      <c r="P740" s="324">
        <v>0</v>
      </c>
      <c r="Q740" s="326">
        <v>0</v>
      </c>
      <c r="R740" s="327" t="s">
        <v>892</v>
      </c>
      <c r="S740" s="317" t="s">
        <v>960</v>
      </c>
      <c r="T740" s="328">
        <v>1</v>
      </c>
      <c r="U740" s="329">
        <v>45</v>
      </c>
      <c r="V740" s="330">
        <v>14</v>
      </c>
      <c r="W740" s="331" t="s">
        <v>892</v>
      </c>
      <c r="X740" s="332" t="s">
        <v>892</v>
      </c>
      <c r="Y740" s="333">
        <v>0</v>
      </c>
      <c r="Z740" s="333" t="s">
        <v>892</v>
      </c>
      <c r="AA740" s="332" t="s">
        <v>892</v>
      </c>
      <c r="AB740" s="333">
        <v>0</v>
      </c>
      <c r="AC740" s="333"/>
      <c r="AD740" s="334" t="s">
        <v>892</v>
      </c>
      <c r="AE740" s="335" t="s">
        <v>892</v>
      </c>
      <c r="AF740" s="324">
        <v>2638</v>
      </c>
      <c r="AG740" s="327">
        <v>44967</v>
      </c>
      <c r="AH740" s="327">
        <v>42765</v>
      </c>
      <c r="AI740" s="327">
        <v>44959</v>
      </c>
      <c r="AJ740" s="327" t="s">
        <v>892</v>
      </c>
      <c r="AK740" s="317"/>
    </row>
    <row r="741" spans="1:37" x14ac:dyDescent="0.3">
      <c r="A741" s="316">
        <v>132395</v>
      </c>
      <c r="B741" s="317" t="s">
        <v>1872</v>
      </c>
      <c r="C741" s="318" t="s">
        <v>261</v>
      </c>
      <c r="D741" s="319">
        <v>0.56000000000000005</v>
      </c>
      <c r="E741" s="317"/>
      <c r="F741" s="317"/>
      <c r="G741" s="317" t="s">
        <v>892</v>
      </c>
      <c r="H741" s="320">
        <v>2592</v>
      </c>
      <c r="I741" s="321">
        <v>103003</v>
      </c>
      <c r="J741" s="322">
        <v>0.56000000000000005</v>
      </c>
      <c r="K741" s="320">
        <v>6128</v>
      </c>
      <c r="L741" s="323">
        <v>3.8875140607424075</v>
      </c>
      <c r="M741" s="324">
        <v>5409</v>
      </c>
      <c r="N741" s="322">
        <v>3029.04</v>
      </c>
      <c r="O741" s="325" t="s">
        <v>891</v>
      </c>
      <c r="P741" s="324">
        <v>0</v>
      </c>
      <c r="Q741" s="326">
        <v>0</v>
      </c>
      <c r="R741" s="327" t="s">
        <v>892</v>
      </c>
      <c r="S741" s="317" t="s">
        <v>960</v>
      </c>
      <c r="T741" s="328">
        <v>1</v>
      </c>
      <c r="U741" s="329">
        <v>45</v>
      </c>
      <c r="V741" s="330">
        <v>14</v>
      </c>
      <c r="W741" s="331" t="s">
        <v>892</v>
      </c>
      <c r="X741" s="332" t="s">
        <v>892</v>
      </c>
      <c r="Y741" s="333">
        <v>0</v>
      </c>
      <c r="Z741" s="333" t="s">
        <v>892</v>
      </c>
      <c r="AA741" s="332" t="s">
        <v>892</v>
      </c>
      <c r="AB741" s="333">
        <v>0</v>
      </c>
      <c r="AC741" s="333"/>
      <c r="AD741" s="334" t="s">
        <v>892</v>
      </c>
      <c r="AE741" s="335" t="s">
        <v>892</v>
      </c>
      <c r="AF741" s="324">
        <v>2668</v>
      </c>
      <c r="AG741" s="327">
        <v>44967</v>
      </c>
      <c r="AH741" s="327">
        <v>42765</v>
      </c>
      <c r="AI741" s="327">
        <v>44959</v>
      </c>
      <c r="AJ741" s="327" t="s">
        <v>892</v>
      </c>
      <c r="AK741" s="317"/>
    </row>
    <row r="742" spans="1:37" x14ac:dyDescent="0.3">
      <c r="A742" s="316">
        <v>132400</v>
      </c>
      <c r="B742" s="317" t="s">
        <v>1873</v>
      </c>
      <c r="C742" s="318" t="s">
        <v>336</v>
      </c>
      <c r="D742" s="319">
        <v>1.61</v>
      </c>
      <c r="E742" s="317"/>
      <c r="F742" s="317"/>
      <c r="G742" s="317" t="s">
        <v>892</v>
      </c>
      <c r="H742" s="320">
        <v>0</v>
      </c>
      <c r="I742" s="321">
        <v>103003</v>
      </c>
      <c r="J742" s="322">
        <v>1.61</v>
      </c>
      <c r="K742" s="320">
        <v>2822</v>
      </c>
      <c r="L742" s="323">
        <v>0</v>
      </c>
      <c r="M742" s="324">
        <v>1888.96</v>
      </c>
      <c r="N742" s="322">
        <v>3041.2256000000002</v>
      </c>
      <c r="O742" s="325" t="s">
        <v>891</v>
      </c>
      <c r="P742" s="324">
        <v>0</v>
      </c>
      <c r="Q742" s="326">
        <v>0</v>
      </c>
      <c r="R742" s="327" t="s">
        <v>892</v>
      </c>
      <c r="S742" s="317" t="s">
        <v>1515</v>
      </c>
      <c r="T742" s="328">
        <v>1</v>
      </c>
      <c r="U742" s="329">
        <v>71</v>
      </c>
      <c r="V742" s="330">
        <v>33</v>
      </c>
      <c r="W742" s="331">
        <v>6219</v>
      </c>
      <c r="X742" s="332">
        <v>2023</v>
      </c>
      <c r="Y742" s="333">
        <v>1700</v>
      </c>
      <c r="Z742" s="333" t="s">
        <v>892</v>
      </c>
      <c r="AA742" s="332" t="s">
        <v>892</v>
      </c>
      <c r="AB742" s="333">
        <v>0</v>
      </c>
      <c r="AC742" s="333"/>
      <c r="AD742" s="334" t="s">
        <v>892</v>
      </c>
      <c r="AE742" s="335" t="s">
        <v>892</v>
      </c>
      <c r="AF742" s="324">
        <v>1196</v>
      </c>
      <c r="AG742" s="327">
        <v>45027</v>
      </c>
      <c r="AH742" s="327">
        <v>42765</v>
      </c>
      <c r="AI742" s="327">
        <v>44998</v>
      </c>
      <c r="AJ742" s="327" t="s">
        <v>892</v>
      </c>
      <c r="AK742" s="317"/>
    </row>
    <row r="743" spans="1:37" x14ac:dyDescent="0.3">
      <c r="A743" s="316">
        <v>132405</v>
      </c>
      <c r="B743" s="317" t="s">
        <v>1874</v>
      </c>
      <c r="C743" s="318" t="s">
        <v>268</v>
      </c>
      <c r="D743" s="319">
        <v>4.9000000000000004</v>
      </c>
      <c r="E743" s="317"/>
      <c r="F743" s="317"/>
      <c r="G743" s="317" t="s">
        <v>892</v>
      </c>
      <c r="H743" s="320">
        <v>2248</v>
      </c>
      <c r="I743" s="321">
        <v>103003</v>
      </c>
      <c r="J743" s="322">
        <v>4.9000000000000004</v>
      </c>
      <c r="K743" s="320">
        <v>128</v>
      </c>
      <c r="L743" s="323">
        <v>138.33846153846153</v>
      </c>
      <c r="M743" s="324">
        <v>0</v>
      </c>
      <c r="N743" s="322">
        <v>0</v>
      </c>
      <c r="O743" s="325" t="s">
        <v>891</v>
      </c>
      <c r="P743" s="324">
        <v>0</v>
      </c>
      <c r="Q743" s="326">
        <v>0</v>
      </c>
      <c r="R743" s="327" t="s">
        <v>892</v>
      </c>
      <c r="S743" s="317" t="s">
        <v>1448</v>
      </c>
      <c r="T743" s="328">
        <v>1</v>
      </c>
      <c r="U743" s="329">
        <v>57</v>
      </c>
      <c r="V743" s="330">
        <v>6</v>
      </c>
      <c r="W743" s="331" t="s">
        <v>892</v>
      </c>
      <c r="X743" s="332" t="s">
        <v>892</v>
      </c>
      <c r="Y743" s="333">
        <v>0</v>
      </c>
      <c r="Z743" s="333" t="s">
        <v>892</v>
      </c>
      <c r="AA743" s="332" t="s">
        <v>892</v>
      </c>
      <c r="AB743" s="333">
        <v>0</v>
      </c>
      <c r="AC743" s="333"/>
      <c r="AD743" s="334" t="s">
        <v>892</v>
      </c>
      <c r="AE743" s="335" t="s">
        <v>892</v>
      </c>
      <c r="AF743" s="324">
        <v>66</v>
      </c>
      <c r="AG743" s="327">
        <v>43628</v>
      </c>
      <c r="AH743" s="327">
        <v>42773</v>
      </c>
      <c r="AI743" s="327">
        <v>43607</v>
      </c>
      <c r="AJ743" s="327" t="s">
        <v>892</v>
      </c>
      <c r="AK743" s="317"/>
    </row>
    <row r="744" spans="1:37" x14ac:dyDescent="0.3">
      <c r="A744" s="316">
        <v>132407</v>
      </c>
      <c r="B744" s="317" t="s">
        <v>1875</v>
      </c>
      <c r="C744" s="318" t="s">
        <v>268</v>
      </c>
      <c r="D744" s="319">
        <v>9.4700000000000006</v>
      </c>
      <c r="E744" s="317"/>
      <c r="F744" s="317"/>
      <c r="G744" s="317" t="s">
        <v>892</v>
      </c>
      <c r="H744" s="320">
        <v>2247</v>
      </c>
      <c r="I744" s="321">
        <v>103003</v>
      </c>
      <c r="J744" s="322">
        <v>9.4700000000000006</v>
      </c>
      <c r="K744" s="320">
        <v>133</v>
      </c>
      <c r="L744" s="323">
        <v>139.73880597014926</v>
      </c>
      <c r="M744" s="324">
        <v>0</v>
      </c>
      <c r="N744" s="322">
        <v>0</v>
      </c>
      <c r="O744" s="325" t="s">
        <v>891</v>
      </c>
      <c r="P744" s="324">
        <v>0</v>
      </c>
      <c r="Q744" s="326">
        <v>0</v>
      </c>
      <c r="R744" s="327" t="s">
        <v>892</v>
      </c>
      <c r="S744" s="317" t="s">
        <v>1448</v>
      </c>
      <c r="T744" s="328">
        <v>1</v>
      </c>
      <c r="U744" s="329">
        <v>57</v>
      </c>
      <c r="V744" s="330">
        <v>6</v>
      </c>
      <c r="W744" s="331" t="s">
        <v>892</v>
      </c>
      <c r="X744" s="332" t="s">
        <v>892</v>
      </c>
      <c r="Y744" s="333">
        <v>0</v>
      </c>
      <c r="Z744" s="333" t="s">
        <v>892</v>
      </c>
      <c r="AA744" s="332" t="s">
        <v>892</v>
      </c>
      <c r="AB744" s="333">
        <v>0</v>
      </c>
      <c r="AC744" s="333"/>
      <c r="AD744" s="334" t="s">
        <v>892</v>
      </c>
      <c r="AE744" s="335" t="s">
        <v>892</v>
      </c>
      <c r="AF744" s="324">
        <v>64</v>
      </c>
      <c r="AG744" s="327">
        <v>43627</v>
      </c>
      <c r="AH744" s="327">
        <v>42773</v>
      </c>
      <c r="AI744" s="327">
        <v>43608</v>
      </c>
      <c r="AJ744" s="327" t="s">
        <v>892</v>
      </c>
      <c r="AK744" s="317"/>
    </row>
    <row r="745" spans="1:37" x14ac:dyDescent="0.3">
      <c r="A745" s="316">
        <v>132465</v>
      </c>
      <c r="B745" s="317" t="s">
        <v>1876</v>
      </c>
      <c r="C745" s="318" t="s">
        <v>31</v>
      </c>
      <c r="D745" s="319">
        <v>20.45</v>
      </c>
      <c r="E745" s="317"/>
      <c r="F745" s="317"/>
      <c r="G745" s="317" t="s">
        <v>892</v>
      </c>
      <c r="H745" s="320">
        <v>50</v>
      </c>
      <c r="I745" s="321">
        <v>103003</v>
      </c>
      <c r="J745" s="322">
        <v>20.45</v>
      </c>
      <c r="K745" s="320">
        <v>123</v>
      </c>
      <c r="L745" s="323">
        <v>4.8780487804878048</v>
      </c>
      <c r="M745" s="324">
        <v>73</v>
      </c>
      <c r="N745" s="322">
        <v>1492.85</v>
      </c>
      <c r="O745" s="325" t="s">
        <v>891</v>
      </c>
      <c r="P745" s="324">
        <v>0</v>
      </c>
      <c r="Q745" s="326">
        <v>0</v>
      </c>
      <c r="R745" s="327" t="s">
        <v>892</v>
      </c>
      <c r="S745" s="317" t="s">
        <v>1047</v>
      </c>
      <c r="T745" s="328">
        <v>1</v>
      </c>
      <c r="U745" s="329">
        <v>51</v>
      </c>
      <c r="V745" s="330">
        <v>11</v>
      </c>
      <c r="W745" s="331" t="s">
        <v>892</v>
      </c>
      <c r="X745" s="332" t="s">
        <v>892</v>
      </c>
      <c r="Y745" s="333">
        <v>0</v>
      </c>
      <c r="Z745" s="333" t="s">
        <v>892</v>
      </c>
      <c r="AA745" s="332" t="s">
        <v>892</v>
      </c>
      <c r="AB745" s="333">
        <v>0</v>
      </c>
      <c r="AC745" s="333"/>
      <c r="AD745" s="334" t="s">
        <v>892</v>
      </c>
      <c r="AE745" s="335" t="s">
        <v>892</v>
      </c>
      <c r="AF745" s="324">
        <v>42</v>
      </c>
      <c r="AG745" s="327">
        <v>45195</v>
      </c>
      <c r="AH745" s="327">
        <v>42796</v>
      </c>
      <c r="AI745" s="327">
        <v>45189</v>
      </c>
      <c r="AJ745" s="327" t="s">
        <v>892</v>
      </c>
      <c r="AK745" s="317"/>
    </row>
    <row r="746" spans="1:37" x14ac:dyDescent="0.3">
      <c r="A746" s="316">
        <v>132623</v>
      </c>
      <c r="B746" s="317" t="s">
        <v>1877</v>
      </c>
      <c r="C746" s="318" t="s">
        <v>31</v>
      </c>
      <c r="D746" s="319">
        <v>179.54</v>
      </c>
      <c r="E746" s="317"/>
      <c r="F746" s="317"/>
      <c r="G746" s="317" t="s">
        <v>892</v>
      </c>
      <c r="H746" s="320">
        <v>65</v>
      </c>
      <c r="I746" s="321">
        <v>103003</v>
      </c>
      <c r="J746" s="322">
        <v>179.54</v>
      </c>
      <c r="K746" s="320">
        <v>14</v>
      </c>
      <c r="L746" s="323">
        <v>52</v>
      </c>
      <c r="M746" s="324">
        <v>0</v>
      </c>
      <c r="N746" s="322">
        <v>0</v>
      </c>
      <c r="O746" s="325" t="s">
        <v>891</v>
      </c>
      <c r="P746" s="324">
        <v>0</v>
      </c>
      <c r="Q746" s="326">
        <v>0</v>
      </c>
      <c r="R746" s="327" t="s">
        <v>892</v>
      </c>
      <c r="S746" s="317" t="s">
        <v>1068</v>
      </c>
      <c r="T746" s="328">
        <v>1</v>
      </c>
      <c r="U746" s="329">
        <v>51</v>
      </c>
      <c r="V746" s="330">
        <v>35</v>
      </c>
      <c r="W746" s="331" t="s">
        <v>892</v>
      </c>
      <c r="X746" s="332" t="s">
        <v>892</v>
      </c>
      <c r="Y746" s="333">
        <v>0</v>
      </c>
      <c r="Z746" s="333" t="s">
        <v>892</v>
      </c>
      <c r="AA746" s="332" t="s">
        <v>892</v>
      </c>
      <c r="AB746" s="333">
        <v>0</v>
      </c>
      <c r="AC746" s="333"/>
      <c r="AD746" s="334" t="s">
        <v>892</v>
      </c>
      <c r="AE746" s="335" t="s">
        <v>892</v>
      </c>
      <c r="AF746" s="324">
        <v>6</v>
      </c>
      <c r="AG746" s="327">
        <v>44362</v>
      </c>
      <c r="AH746" s="327">
        <v>42850</v>
      </c>
      <c r="AI746" s="327">
        <v>44257</v>
      </c>
      <c r="AJ746" s="327" t="s">
        <v>892</v>
      </c>
      <c r="AK746" s="317"/>
    </row>
    <row r="747" spans="1:37" x14ac:dyDescent="0.3">
      <c r="A747" s="316">
        <v>132624</v>
      </c>
      <c r="B747" s="317" t="s">
        <v>1878</v>
      </c>
      <c r="C747" s="318" t="s">
        <v>31</v>
      </c>
      <c r="D747" s="319">
        <v>153.97999999999999</v>
      </c>
      <c r="E747" s="317"/>
      <c r="F747" s="317"/>
      <c r="G747" s="317" t="s">
        <v>892</v>
      </c>
      <c r="H747" s="320">
        <v>89</v>
      </c>
      <c r="I747" s="321">
        <v>103003</v>
      </c>
      <c r="J747" s="322">
        <v>153.97999999999999</v>
      </c>
      <c r="K747" s="320">
        <v>11</v>
      </c>
      <c r="L747" s="323">
        <v>96.739130434782595</v>
      </c>
      <c r="M747" s="324">
        <v>0</v>
      </c>
      <c r="N747" s="322">
        <v>0</v>
      </c>
      <c r="O747" s="325" t="s">
        <v>891</v>
      </c>
      <c r="P747" s="324">
        <v>0</v>
      </c>
      <c r="Q747" s="326">
        <v>0</v>
      </c>
      <c r="R747" s="327" t="s">
        <v>892</v>
      </c>
      <c r="S747" s="317" t="s">
        <v>1487</v>
      </c>
      <c r="T747" s="328">
        <v>1</v>
      </c>
      <c r="U747" s="329">
        <v>51</v>
      </c>
      <c r="V747" s="330">
        <v>36</v>
      </c>
      <c r="W747" s="331" t="s">
        <v>892</v>
      </c>
      <c r="X747" s="332" t="s">
        <v>892</v>
      </c>
      <c r="Y747" s="333">
        <v>0</v>
      </c>
      <c r="Z747" s="333" t="s">
        <v>892</v>
      </c>
      <c r="AA747" s="332" t="s">
        <v>892</v>
      </c>
      <c r="AB747" s="333">
        <v>0</v>
      </c>
      <c r="AC747" s="333"/>
      <c r="AD747" s="334" t="s">
        <v>892</v>
      </c>
      <c r="AE747" s="335" t="s">
        <v>892</v>
      </c>
      <c r="AF747" s="324">
        <v>4</v>
      </c>
      <c r="AG747" s="327">
        <v>44547</v>
      </c>
      <c r="AH747" s="327">
        <v>42850</v>
      </c>
      <c r="AI747" s="327">
        <v>44508</v>
      </c>
      <c r="AJ747" s="327" t="s">
        <v>892</v>
      </c>
      <c r="AK747" s="317"/>
    </row>
    <row r="748" spans="1:37" x14ac:dyDescent="0.3">
      <c r="A748" s="316">
        <v>132646</v>
      </c>
      <c r="B748" s="317" t="s">
        <v>1879</v>
      </c>
      <c r="C748" s="318" t="s">
        <v>848</v>
      </c>
      <c r="D748" s="319">
        <v>18.510000000000002</v>
      </c>
      <c r="E748" s="317"/>
      <c r="F748" s="317"/>
      <c r="G748" s="317" t="s">
        <v>892</v>
      </c>
      <c r="H748" s="320">
        <v>5672</v>
      </c>
      <c r="I748" s="321">
        <v>103003</v>
      </c>
      <c r="J748" s="322">
        <v>18.510000000000002</v>
      </c>
      <c r="K748" s="320">
        <v>9687</v>
      </c>
      <c r="L748" s="323">
        <v>3.3972615867463674</v>
      </c>
      <c r="M748" s="324">
        <v>14362.96</v>
      </c>
      <c r="N748" s="322">
        <v>265858.38959999999</v>
      </c>
      <c r="O748" s="325" t="s">
        <v>891</v>
      </c>
      <c r="P748" s="324">
        <v>0</v>
      </c>
      <c r="Q748" s="326">
        <v>0</v>
      </c>
      <c r="R748" s="327" t="s">
        <v>892</v>
      </c>
      <c r="S748" s="317" t="s">
        <v>952</v>
      </c>
      <c r="T748" s="328">
        <v>1</v>
      </c>
      <c r="U748" s="329">
        <v>45</v>
      </c>
      <c r="V748" s="330">
        <v>10</v>
      </c>
      <c r="W748" s="331" t="s">
        <v>892</v>
      </c>
      <c r="X748" s="332" t="s">
        <v>892</v>
      </c>
      <c r="Y748" s="333">
        <v>0</v>
      </c>
      <c r="Z748" s="333" t="s">
        <v>892</v>
      </c>
      <c r="AA748" s="332" t="s">
        <v>892</v>
      </c>
      <c r="AB748" s="333">
        <v>0</v>
      </c>
      <c r="AC748" s="333"/>
      <c r="AD748" s="334" t="s">
        <v>892</v>
      </c>
      <c r="AE748" s="335" t="s">
        <v>892</v>
      </c>
      <c r="AF748" s="324">
        <v>6678</v>
      </c>
      <c r="AG748" s="327">
        <v>45009</v>
      </c>
      <c r="AH748" s="327">
        <v>42860</v>
      </c>
      <c r="AI748" s="327">
        <v>45156</v>
      </c>
      <c r="AJ748" s="327" t="s">
        <v>892</v>
      </c>
      <c r="AK748" s="317"/>
    </row>
    <row r="749" spans="1:37" x14ac:dyDescent="0.3">
      <c r="A749" s="316">
        <v>132647</v>
      </c>
      <c r="B749" s="317" t="s">
        <v>1880</v>
      </c>
      <c r="C749" s="318" t="s">
        <v>31</v>
      </c>
      <c r="D749" s="319">
        <v>1.49</v>
      </c>
      <c r="E749" s="317"/>
      <c r="F749" s="317"/>
      <c r="G749" s="317" t="s">
        <v>892</v>
      </c>
      <c r="H749" s="320">
        <v>0</v>
      </c>
      <c r="I749" s="321">
        <v>103003</v>
      </c>
      <c r="J749" s="322">
        <v>1.49</v>
      </c>
      <c r="K749" s="320">
        <v>11463</v>
      </c>
      <c r="L749" s="323">
        <v>0</v>
      </c>
      <c r="M749" s="324">
        <v>20539</v>
      </c>
      <c r="N749" s="322">
        <v>30603.11</v>
      </c>
      <c r="O749" s="325" t="s">
        <v>891</v>
      </c>
      <c r="P749" s="324">
        <v>0</v>
      </c>
      <c r="Q749" s="326">
        <v>0</v>
      </c>
      <c r="R749" s="327" t="s">
        <v>892</v>
      </c>
      <c r="S749" s="317" t="s">
        <v>952</v>
      </c>
      <c r="T749" s="328">
        <v>1</v>
      </c>
      <c r="U749" s="329">
        <v>45</v>
      </c>
      <c r="V749" s="330">
        <v>10</v>
      </c>
      <c r="W749" s="331">
        <v>6979</v>
      </c>
      <c r="X749" s="332">
        <v>2023</v>
      </c>
      <c r="Y749" s="333">
        <v>3800</v>
      </c>
      <c r="Z749" s="333" t="s">
        <v>892</v>
      </c>
      <c r="AA749" s="332" t="s">
        <v>892</v>
      </c>
      <c r="AB749" s="333">
        <v>0</v>
      </c>
      <c r="AC749" s="333"/>
      <c r="AD749" s="334" t="s">
        <v>892</v>
      </c>
      <c r="AE749" s="335" t="s">
        <v>892</v>
      </c>
      <c r="AF749" s="324">
        <v>8114</v>
      </c>
      <c r="AG749" s="327">
        <v>44924</v>
      </c>
      <c r="AH749" s="327">
        <v>42860</v>
      </c>
      <c r="AI749" s="327">
        <v>44910</v>
      </c>
      <c r="AJ749" s="327" t="s">
        <v>892</v>
      </c>
      <c r="AK749" s="317"/>
    </row>
    <row r="750" spans="1:37" x14ac:dyDescent="0.3">
      <c r="A750" s="316">
        <v>132649</v>
      </c>
      <c r="B750" s="317" t="s">
        <v>1881</v>
      </c>
      <c r="C750" s="318" t="s">
        <v>31</v>
      </c>
      <c r="D750" s="319">
        <v>0.99</v>
      </c>
      <c r="E750" s="317"/>
      <c r="F750" s="317"/>
      <c r="G750" s="317" t="s">
        <v>892</v>
      </c>
      <c r="H750" s="320">
        <v>0</v>
      </c>
      <c r="I750" s="321">
        <v>103003</v>
      </c>
      <c r="J750" s="322">
        <v>0.99</v>
      </c>
      <c r="K750" s="320">
        <v>8217</v>
      </c>
      <c r="L750" s="323">
        <v>0</v>
      </c>
      <c r="M750" s="324">
        <v>3917</v>
      </c>
      <c r="N750" s="322">
        <v>3877.83</v>
      </c>
      <c r="O750" s="325" t="s">
        <v>891</v>
      </c>
      <c r="P750" s="324">
        <v>0</v>
      </c>
      <c r="Q750" s="326">
        <v>0</v>
      </c>
      <c r="R750" s="327" t="s">
        <v>892</v>
      </c>
      <c r="S750" s="317" t="s">
        <v>952</v>
      </c>
      <c r="T750" s="328">
        <v>1</v>
      </c>
      <c r="U750" s="329">
        <v>45</v>
      </c>
      <c r="V750" s="330">
        <v>10</v>
      </c>
      <c r="W750" s="331">
        <v>6979</v>
      </c>
      <c r="X750" s="332">
        <v>2023</v>
      </c>
      <c r="Y750" s="333">
        <v>4300</v>
      </c>
      <c r="Z750" s="333" t="s">
        <v>892</v>
      </c>
      <c r="AA750" s="332" t="s">
        <v>892</v>
      </c>
      <c r="AB750" s="333">
        <v>0</v>
      </c>
      <c r="AC750" s="333"/>
      <c r="AD750" s="334" t="s">
        <v>892</v>
      </c>
      <c r="AE750" s="335" t="s">
        <v>892</v>
      </c>
      <c r="AF750" s="324">
        <v>2740</v>
      </c>
      <c r="AG750" s="327">
        <v>44951</v>
      </c>
      <c r="AH750" s="327">
        <v>42860</v>
      </c>
      <c r="AI750" s="327">
        <v>44910</v>
      </c>
      <c r="AJ750" s="327" t="s">
        <v>892</v>
      </c>
      <c r="AK750" s="317"/>
    </row>
    <row r="751" spans="1:37" x14ac:dyDescent="0.3">
      <c r="A751" s="316">
        <v>132650</v>
      </c>
      <c r="B751" s="317" t="s">
        <v>1882</v>
      </c>
      <c r="C751" s="318" t="s">
        <v>31</v>
      </c>
      <c r="D751" s="319">
        <v>19</v>
      </c>
      <c r="E751" s="317"/>
      <c r="F751" s="317"/>
      <c r="G751" s="317" t="s">
        <v>892</v>
      </c>
      <c r="H751" s="320">
        <v>0</v>
      </c>
      <c r="I751" s="321">
        <v>103003</v>
      </c>
      <c r="J751" s="322">
        <v>19</v>
      </c>
      <c r="K751" s="320">
        <v>1223</v>
      </c>
      <c r="L751" s="323">
        <v>0</v>
      </c>
      <c r="M751" s="324">
        <v>341</v>
      </c>
      <c r="N751" s="322">
        <v>6479</v>
      </c>
      <c r="O751" s="325" t="s">
        <v>891</v>
      </c>
      <c r="P751" s="324">
        <v>0</v>
      </c>
      <c r="Q751" s="326">
        <v>0</v>
      </c>
      <c r="R751" s="327" t="s">
        <v>892</v>
      </c>
      <c r="S751" s="317" t="s">
        <v>960</v>
      </c>
      <c r="T751" s="328">
        <v>1</v>
      </c>
      <c r="U751" s="329">
        <v>45</v>
      </c>
      <c r="V751" s="330">
        <v>14</v>
      </c>
      <c r="W751" s="331">
        <v>6979</v>
      </c>
      <c r="X751" s="332">
        <v>2023</v>
      </c>
      <c r="Y751" s="333">
        <v>1000</v>
      </c>
      <c r="Z751" s="333" t="s">
        <v>892</v>
      </c>
      <c r="AA751" s="332" t="s">
        <v>892</v>
      </c>
      <c r="AB751" s="333">
        <v>0</v>
      </c>
      <c r="AC751" s="333"/>
      <c r="AD751" s="334" t="s">
        <v>892</v>
      </c>
      <c r="AE751" s="335" t="s">
        <v>892</v>
      </c>
      <c r="AF751" s="324">
        <v>448</v>
      </c>
      <c r="AG751" s="327">
        <v>44375</v>
      </c>
      <c r="AH751" s="327">
        <v>42860</v>
      </c>
      <c r="AI751" s="327">
        <v>45049</v>
      </c>
      <c r="AJ751" s="327" t="s">
        <v>892</v>
      </c>
      <c r="AK751" s="317"/>
    </row>
    <row r="752" spans="1:37" x14ac:dyDescent="0.3">
      <c r="A752" s="316">
        <v>132655</v>
      </c>
      <c r="B752" s="317" t="s">
        <v>1883</v>
      </c>
      <c r="C752" s="318" t="s">
        <v>31</v>
      </c>
      <c r="D752" s="319">
        <v>1.48</v>
      </c>
      <c r="E752" s="317"/>
      <c r="F752" s="317"/>
      <c r="G752" s="317" t="s">
        <v>892</v>
      </c>
      <c r="H752" s="320">
        <v>1384</v>
      </c>
      <c r="I752" s="321">
        <v>103003</v>
      </c>
      <c r="J752" s="322">
        <v>1.48</v>
      </c>
      <c r="K752" s="320">
        <v>29376</v>
      </c>
      <c r="L752" s="323">
        <v>0.47173830794558647</v>
      </c>
      <c r="M752" s="324">
        <v>30821.96</v>
      </c>
      <c r="N752" s="322">
        <v>45616.500800000002</v>
      </c>
      <c r="O752" s="325" t="s">
        <v>891</v>
      </c>
      <c r="P752" s="324">
        <v>0</v>
      </c>
      <c r="Q752" s="326">
        <v>0</v>
      </c>
      <c r="R752" s="327" t="s">
        <v>892</v>
      </c>
      <c r="S752" s="317" t="s">
        <v>952</v>
      </c>
      <c r="T752" s="328">
        <v>1</v>
      </c>
      <c r="U752" s="329">
        <v>45</v>
      </c>
      <c r="V752" s="330">
        <v>10</v>
      </c>
      <c r="W752" s="331">
        <v>6209</v>
      </c>
      <c r="X752" s="332">
        <v>2023</v>
      </c>
      <c r="Y752" s="333">
        <v>3000</v>
      </c>
      <c r="Z752" s="333" t="s">
        <v>892</v>
      </c>
      <c r="AA752" s="332" t="s">
        <v>892</v>
      </c>
      <c r="AB752" s="333">
        <v>0</v>
      </c>
      <c r="AC752" s="333"/>
      <c r="AD752" s="334" t="s">
        <v>892</v>
      </c>
      <c r="AE752" s="335" t="s">
        <v>892</v>
      </c>
      <c r="AF752" s="324">
        <v>11736</v>
      </c>
      <c r="AG752" s="327">
        <v>44993</v>
      </c>
      <c r="AH752" s="327">
        <v>42860</v>
      </c>
      <c r="AI752" s="327">
        <v>44959</v>
      </c>
      <c r="AJ752" s="327" t="s">
        <v>892</v>
      </c>
      <c r="AK752" s="317"/>
    </row>
    <row r="753" spans="1:37" x14ac:dyDescent="0.3">
      <c r="A753" s="316">
        <v>132656</v>
      </c>
      <c r="B753" s="317" t="s">
        <v>1884</v>
      </c>
      <c r="C753" s="318" t="s">
        <v>31</v>
      </c>
      <c r="D753" s="319">
        <v>2.19</v>
      </c>
      <c r="E753" s="317"/>
      <c r="F753" s="317"/>
      <c r="G753" s="317" t="s">
        <v>892</v>
      </c>
      <c r="H753" s="320">
        <v>0</v>
      </c>
      <c r="I753" s="321">
        <v>103003</v>
      </c>
      <c r="J753" s="322">
        <v>2.19</v>
      </c>
      <c r="K753" s="320">
        <v>28901</v>
      </c>
      <c r="L753" s="323">
        <v>0</v>
      </c>
      <c r="M753" s="324">
        <v>58642</v>
      </c>
      <c r="N753" s="322">
        <v>128425.98</v>
      </c>
      <c r="O753" s="325" t="s">
        <v>891</v>
      </c>
      <c r="P753" s="324">
        <v>0</v>
      </c>
      <c r="Q753" s="326">
        <v>0</v>
      </c>
      <c r="R753" s="327" t="s">
        <v>892</v>
      </c>
      <c r="S753" s="317" t="s">
        <v>952</v>
      </c>
      <c r="T753" s="328">
        <v>1</v>
      </c>
      <c r="U753" s="329">
        <v>45</v>
      </c>
      <c r="V753" s="330">
        <v>10</v>
      </c>
      <c r="W753" s="331">
        <v>6211</v>
      </c>
      <c r="X753" s="332">
        <v>2023</v>
      </c>
      <c r="Y753" s="333">
        <v>8000</v>
      </c>
      <c r="Z753" s="333" t="s">
        <v>892</v>
      </c>
      <c r="AA753" s="332" t="s">
        <v>892</v>
      </c>
      <c r="AB753" s="333">
        <v>0</v>
      </c>
      <c r="AC753" s="333"/>
      <c r="AD753" s="334" t="s">
        <v>892</v>
      </c>
      <c r="AE753" s="335" t="s">
        <v>892</v>
      </c>
      <c r="AF753" s="324">
        <v>22214</v>
      </c>
      <c r="AG753" s="327">
        <v>44924</v>
      </c>
      <c r="AH753" s="327">
        <v>42860</v>
      </c>
      <c r="AI753" s="327">
        <v>44910</v>
      </c>
      <c r="AJ753" s="327" t="s">
        <v>892</v>
      </c>
      <c r="AK753" s="317"/>
    </row>
    <row r="754" spans="1:37" x14ac:dyDescent="0.3">
      <c r="A754" s="316">
        <v>132714</v>
      </c>
      <c r="B754" s="317" t="s">
        <v>827</v>
      </c>
      <c r="C754" s="318" t="s">
        <v>264</v>
      </c>
      <c r="D754" s="319">
        <v>20.3</v>
      </c>
      <c r="E754" s="317"/>
      <c r="F754" s="317"/>
      <c r="G754" s="317" t="s">
        <v>892</v>
      </c>
      <c r="H754" s="320">
        <v>153</v>
      </c>
      <c r="I754" s="321">
        <v>103003</v>
      </c>
      <c r="J754" s="322">
        <v>20.3</v>
      </c>
      <c r="K754" s="320"/>
      <c r="L754" s="323">
        <v>0</v>
      </c>
      <c r="M754" s="324">
        <v>0</v>
      </c>
      <c r="N754" s="322">
        <v>0</v>
      </c>
      <c r="O754" s="325" t="s">
        <v>891</v>
      </c>
      <c r="P754" s="324">
        <v>0</v>
      </c>
      <c r="Q754" s="326">
        <v>0</v>
      </c>
      <c r="R754" s="327" t="s">
        <v>892</v>
      </c>
      <c r="S754" s="317" t="s">
        <v>1315</v>
      </c>
      <c r="T754" s="328">
        <v>1</v>
      </c>
      <c r="U754" s="329">
        <v>51</v>
      </c>
      <c r="V754" s="330">
        <v>17</v>
      </c>
      <c r="W754" s="331" t="s">
        <v>892</v>
      </c>
      <c r="X754" s="332" t="s">
        <v>892</v>
      </c>
      <c r="Y754" s="333">
        <v>0</v>
      </c>
      <c r="Z754" s="333" t="s">
        <v>892</v>
      </c>
      <c r="AA754" s="332" t="s">
        <v>892</v>
      </c>
      <c r="AB754" s="333">
        <v>0</v>
      </c>
      <c r="AC754" s="333"/>
      <c r="AD754" s="334" t="s">
        <v>892</v>
      </c>
      <c r="AE754" s="335" t="s">
        <v>892</v>
      </c>
      <c r="AF754" s="324">
        <v>0</v>
      </c>
      <c r="AG754" s="327">
        <v>43754</v>
      </c>
      <c r="AH754" s="327">
        <v>42880</v>
      </c>
      <c r="AI754" s="327">
        <v>43731</v>
      </c>
      <c r="AJ754" s="327" t="s">
        <v>892</v>
      </c>
      <c r="AK754" s="317"/>
    </row>
    <row r="755" spans="1:37" x14ac:dyDescent="0.3">
      <c r="A755" s="316">
        <v>132715</v>
      </c>
      <c r="B755" s="317" t="s">
        <v>828</v>
      </c>
      <c r="C755" s="318" t="s">
        <v>264</v>
      </c>
      <c r="D755" s="319">
        <v>20.3</v>
      </c>
      <c r="E755" s="317"/>
      <c r="F755" s="317"/>
      <c r="G755" s="317" t="s">
        <v>892</v>
      </c>
      <c r="H755" s="320">
        <v>172</v>
      </c>
      <c r="I755" s="321">
        <v>103003</v>
      </c>
      <c r="J755" s="322">
        <v>20.3</v>
      </c>
      <c r="K755" s="320"/>
      <c r="L755" s="323">
        <v>0</v>
      </c>
      <c r="M755" s="324">
        <v>0</v>
      </c>
      <c r="N755" s="322">
        <v>0</v>
      </c>
      <c r="O755" s="325" t="s">
        <v>891</v>
      </c>
      <c r="P755" s="324">
        <v>0</v>
      </c>
      <c r="Q755" s="326">
        <v>0</v>
      </c>
      <c r="R755" s="327" t="s">
        <v>892</v>
      </c>
      <c r="S755" s="317" t="s">
        <v>1315</v>
      </c>
      <c r="T755" s="328">
        <v>1</v>
      </c>
      <c r="U755" s="329">
        <v>51</v>
      </c>
      <c r="V755" s="330">
        <v>17</v>
      </c>
      <c r="W755" s="331" t="s">
        <v>892</v>
      </c>
      <c r="X755" s="332" t="s">
        <v>892</v>
      </c>
      <c r="Y755" s="333">
        <v>0</v>
      </c>
      <c r="Z755" s="333" t="s">
        <v>892</v>
      </c>
      <c r="AA755" s="332" t="s">
        <v>892</v>
      </c>
      <c r="AB755" s="333">
        <v>0</v>
      </c>
      <c r="AC755" s="333"/>
      <c r="AD755" s="334" t="s">
        <v>892</v>
      </c>
      <c r="AE755" s="335" t="s">
        <v>892</v>
      </c>
      <c r="AF755" s="324">
        <v>0</v>
      </c>
      <c r="AG755" s="327">
        <v>43754</v>
      </c>
      <c r="AH755" s="327">
        <v>42880</v>
      </c>
      <c r="AI755" s="327">
        <v>43731</v>
      </c>
      <c r="AJ755" s="327" t="s">
        <v>892</v>
      </c>
      <c r="AK755" s="317"/>
    </row>
    <row r="756" spans="1:37" x14ac:dyDescent="0.3">
      <c r="A756" s="316">
        <v>132751</v>
      </c>
      <c r="B756" s="317" t="s">
        <v>1885</v>
      </c>
      <c r="C756" s="318" t="s">
        <v>261</v>
      </c>
      <c r="D756" s="319">
        <v>217.5</v>
      </c>
      <c r="E756" s="317"/>
      <c r="F756" s="317"/>
      <c r="G756" s="317" t="s">
        <v>892</v>
      </c>
      <c r="H756" s="320">
        <v>3</v>
      </c>
      <c r="I756" s="321">
        <v>103003</v>
      </c>
      <c r="J756" s="322">
        <v>217.5</v>
      </c>
      <c r="K756" s="320">
        <v>1</v>
      </c>
      <c r="L756" s="323">
        <v>37.5</v>
      </c>
      <c r="M756" s="324">
        <v>0</v>
      </c>
      <c r="N756" s="322">
        <v>0</v>
      </c>
      <c r="O756" s="325" t="s">
        <v>891</v>
      </c>
      <c r="P756" s="324">
        <v>0</v>
      </c>
      <c r="Q756" s="326">
        <v>0</v>
      </c>
      <c r="R756" s="327" t="s">
        <v>892</v>
      </c>
      <c r="S756" s="317" t="s">
        <v>1114</v>
      </c>
      <c r="T756" s="328">
        <v>1</v>
      </c>
      <c r="U756" s="329">
        <v>55</v>
      </c>
      <c r="V756" s="330">
        <v>40</v>
      </c>
      <c r="W756" s="331" t="s">
        <v>892</v>
      </c>
      <c r="X756" s="332" t="s">
        <v>892</v>
      </c>
      <c r="Y756" s="333">
        <v>0</v>
      </c>
      <c r="Z756" s="333" t="s">
        <v>892</v>
      </c>
      <c r="AA756" s="332" t="s">
        <v>892</v>
      </c>
      <c r="AB756" s="333">
        <v>0</v>
      </c>
      <c r="AC756" s="333"/>
      <c r="AD756" s="334" t="s">
        <v>892</v>
      </c>
      <c r="AE756" s="335" t="s">
        <v>892</v>
      </c>
      <c r="AF756" s="324">
        <v>0</v>
      </c>
      <c r="AG756" s="327">
        <v>43763</v>
      </c>
      <c r="AH756" s="327">
        <v>42892</v>
      </c>
      <c r="AI756" s="327">
        <v>43747</v>
      </c>
      <c r="AJ756" s="327" t="s">
        <v>892</v>
      </c>
      <c r="AK756" s="317"/>
    </row>
    <row r="757" spans="1:37" x14ac:dyDescent="0.3">
      <c r="A757" s="316">
        <v>132799</v>
      </c>
      <c r="B757" s="317" t="s">
        <v>1886</v>
      </c>
      <c r="C757" s="318" t="s">
        <v>31</v>
      </c>
      <c r="D757" s="319">
        <v>78.819999999999993</v>
      </c>
      <c r="E757" s="317"/>
      <c r="F757" s="317"/>
      <c r="G757" s="317" t="s">
        <v>892</v>
      </c>
      <c r="H757" s="320">
        <v>6</v>
      </c>
      <c r="I757" s="321">
        <v>103003</v>
      </c>
      <c r="J757" s="322">
        <v>78.819999999999993</v>
      </c>
      <c r="K757" s="320"/>
      <c r="L757" s="323">
        <v>0</v>
      </c>
      <c r="M757" s="324">
        <v>0</v>
      </c>
      <c r="N757" s="322">
        <v>0</v>
      </c>
      <c r="O757" s="325" t="s">
        <v>891</v>
      </c>
      <c r="P757" s="324">
        <v>0</v>
      </c>
      <c r="Q757" s="326">
        <v>0</v>
      </c>
      <c r="R757" s="327" t="s">
        <v>892</v>
      </c>
      <c r="S757" s="317" t="s">
        <v>1533</v>
      </c>
      <c r="T757" s="328">
        <v>1</v>
      </c>
      <c r="U757" s="329">
        <v>54</v>
      </c>
      <c r="V757" s="330">
        <v>4</v>
      </c>
      <c r="W757" s="331">
        <v>2813</v>
      </c>
      <c r="X757" s="332">
        <v>2023</v>
      </c>
      <c r="Y757" s="333">
        <v>4</v>
      </c>
      <c r="Z757" s="333" t="s">
        <v>892</v>
      </c>
      <c r="AA757" s="332" t="s">
        <v>892</v>
      </c>
      <c r="AB757" s="333">
        <v>0</v>
      </c>
      <c r="AC757" s="333"/>
      <c r="AD757" s="334" t="s">
        <v>892</v>
      </c>
      <c r="AE757" s="335" t="s">
        <v>892</v>
      </c>
      <c r="AF757" s="324">
        <v>0</v>
      </c>
      <c r="AG757" s="327">
        <v>43819</v>
      </c>
      <c r="AH757" s="327">
        <v>42905</v>
      </c>
      <c r="AI757" s="327">
        <v>43780</v>
      </c>
      <c r="AJ757" s="327" t="s">
        <v>892</v>
      </c>
      <c r="AK757" s="317"/>
    </row>
    <row r="758" spans="1:37" x14ac:dyDescent="0.3">
      <c r="A758" s="316">
        <v>133021</v>
      </c>
      <c r="B758" s="317" t="s">
        <v>1887</v>
      </c>
      <c r="C758" s="318" t="s">
        <v>31</v>
      </c>
      <c r="D758" s="319">
        <v>2.2999999999999998</v>
      </c>
      <c r="E758" s="317" t="s">
        <v>1888</v>
      </c>
      <c r="F758" s="317" t="s">
        <v>1889</v>
      </c>
      <c r="G758" s="317" t="s">
        <v>939</v>
      </c>
      <c r="H758" s="320">
        <v>85</v>
      </c>
      <c r="I758" s="321">
        <v>103003</v>
      </c>
      <c r="J758" s="322">
        <v>2.2999999999999998</v>
      </c>
      <c r="K758" s="320">
        <v>543</v>
      </c>
      <c r="L758" s="323">
        <v>1.6559516851743619</v>
      </c>
      <c r="M758" s="324">
        <v>530.96</v>
      </c>
      <c r="N758" s="322">
        <v>1221.2080000000001</v>
      </c>
      <c r="O758" s="325" t="s">
        <v>940</v>
      </c>
      <c r="P758" s="324">
        <v>17600</v>
      </c>
      <c r="Q758" s="326">
        <v>40480</v>
      </c>
      <c r="R758" s="327">
        <v>45377</v>
      </c>
      <c r="S758" s="317" t="s">
        <v>998</v>
      </c>
      <c r="T758" s="328">
        <v>1</v>
      </c>
      <c r="U758" s="329">
        <v>72</v>
      </c>
      <c r="V758" s="330">
        <v>7</v>
      </c>
      <c r="W758" s="331" t="s">
        <v>892</v>
      </c>
      <c r="X758" s="332" t="s">
        <v>892</v>
      </c>
      <c r="Y758" s="333">
        <v>0</v>
      </c>
      <c r="Z758" s="333" t="s">
        <v>892</v>
      </c>
      <c r="AA758" s="332" t="s">
        <v>892</v>
      </c>
      <c r="AB758" s="333">
        <v>0</v>
      </c>
      <c r="AC758" s="333"/>
      <c r="AD758" s="334" t="s">
        <v>892</v>
      </c>
      <c r="AE758" s="335" t="s">
        <v>892</v>
      </c>
      <c r="AF758" s="324">
        <v>206</v>
      </c>
      <c r="AG758" s="327">
        <v>45208</v>
      </c>
      <c r="AH758" s="327">
        <v>42926</v>
      </c>
      <c r="AI758" s="327">
        <v>45181</v>
      </c>
      <c r="AJ758" s="327" t="s">
        <v>892</v>
      </c>
      <c r="AK758" s="317"/>
    </row>
    <row r="759" spans="1:37" x14ac:dyDescent="0.3">
      <c r="A759" s="316">
        <v>133042</v>
      </c>
      <c r="B759" s="317" t="s">
        <v>830</v>
      </c>
      <c r="C759" s="318" t="s">
        <v>31</v>
      </c>
      <c r="D759" s="319">
        <v>55.26</v>
      </c>
      <c r="E759" s="317"/>
      <c r="F759" s="317"/>
      <c r="G759" s="317" t="s">
        <v>892</v>
      </c>
      <c r="H759" s="320">
        <v>50</v>
      </c>
      <c r="I759" s="321">
        <v>103003</v>
      </c>
      <c r="J759" s="322">
        <v>55.26</v>
      </c>
      <c r="K759" s="320"/>
      <c r="L759" s="323">
        <v>0</v>
      </c>
      <c r="M759" s="324">
        <v>0</v>
      </c>
      <c r="N759" s="322">
        <v>0</v>
      </c>
      <c r="O759" s="325" t="s">
        <v>891</v>
      </c>
      <c r="P759" s="324">
        <v>0</v>
      </c>
      <c r="Q759" s="326">
        <v>0</v>
      </c>
      <c r="R759" s="327" t="s">
        <v>892</v>
      </c>
      <c r="S759" s="317" t="s">
        <v>1315</v>
      </c>
      <c r="T759" s="328">
        <v>1</v>
      </c>
      <c r="U759" s="329">
        <v>51</v>
      </c>
      <c r="V759" s="330">
        <v>17</v>
      </c>
      <c r="W759" s="331" t="s">
        <v>892</v>
      </c>
      <c r="X759" s="332" t="s">
        <v>892</v>
      </c>
      <c r="Y759" s="333">
        <v>0</v>
      </c>
      <c r="Z759" s="333" t="s">
        <v>892</v>
      </c>
      <c r="AA759" s="332" t="s">
        <v>892</v>
      </c>
      <c r="AB759" s="333">
        <v>0</v>
      </c>
      <c r="AC759" s="333"/>
      <c r="AD759" s="334" t="s">
        <v>892</v>
      </c>
      <c r="AE759" s="335" t="s">
        <v>892</v>
      </c>
      <c r="AF759" s="324">
        <v>0</v>
      </c>
      <c r="AG759" s="327">
        <v>43026</v>
      </c>
      <c r="AH759" s="327">
        <v>42930</v>
      </c>
      <c r="AI759" s="327">
        <v>42996</v>
      </c>
      <c r="AJ759" s="327" t="s">
        <v>892</v>
      </c>
      <c r="AK759" s="317"/>
    </row>
    <row r="760" spans="1:37" x14ac:dyDescent="0.3">
      <c r="A760" s="316">
        <v>133043</v>
      </c>
      <c r="B760" s="317" t="s">
        <v>831</v>
      </c>
      <c r="C760" s="318" t="s">
        <v>31</v>
      </c>
      <c r="D760" s="319">
        <v>42</v>
      </c>
      <c r="E760" s="317"/>
      <c r="F760" s="317"/>
      <c r="G760" s="317" t="s">
        <v>892</v>
      </c>
      <c r="H760" s="320">
        <v>25</v>
      </c>
      <c r="I760" s="321">
        <v>103003</v>
      </c>
      <c r="J760" s="322">
        <v>42</v>
      </c>
      <c r="K760" s="320"/>
      <c r="L760" s="323">
        <v>0</v>
      </c>
      <c r="M760" s="324">
        <v>0</v>
      </c>
      <c r="N760" s="322">
        <v>0</v>
      </c>
      <c r="O760" s="325" t="s">
        <v>891</v>
      </c>
      <c r="P760" s="324">
        <v>0</v>
      </c>
      <c r="Q760" s="326">
        <v>0</v>
      </c>
      <c r="R760" s="327" t="s">
        <v>892</v>
      </c>
      <c r="S760" s="317" t="s">
        <v>1315</v>
      </c>
      <c r="T760" s="328">
        <v>1</v>
      </c>
      <c r="U760" s="329">
        <v>51</v>
      </c>
      <c r="V760" s="330">
        <v>17</v>
      </c>
      <c r="W760" s="331" t="s">
        <v>892</v>
      </c>
      <c r="X760" s="332" t="s">
        <v>892</v>
      </c>
      <c r="Y760" s="333">
        <v>0</v>
      </c>
      <c r="Z760" s="333" t="s">
        <v>892</v>
      </c>
      <c r="AA760" s="332" t="s">
        <v>892</v>
      </c>
      <c r="AB760" s="333">
        <v>0</v>
      </c>
      <c r="AC760" s="333"/>
      <c r="AD760" s="334" t="s">
        <v>892</v>
      </c>
      <c r="AE760" s="335" t="s">
        <v>892</v>
      </c>
      <c r="AF760" s="324">
        <v>0</v>
      </c>
      <c r="AG760" s="327">
        <v>43026</v>
      </c>
      <c r="AH760" s="327">
        <v>42930</v>
      </c>
      <c r="AI760" s="327">
        <v>42996</v>
      </c>
      <c r="AJ760" s="327" t="s">
        <v>892</v>
      </c>
      <c r="AK760" s="317"/>
    </row>
    <row r="761" spans="1:37" x14ac:dyDescent="0.3">
      <c r="A761" s="316">
        <v>133191</v>
      </c>
      <c r="B761" s="317" t="s">
        <v>1890</v>
      </c>
      <c r="C761" s="318" t="s">
        <v>31</v>
      </c>
      <c r="D761" s="319">
        <v>7.0000000000000007E-2</v>
      </c>
      <c r="E761" s="317"/>
      <c r="F761" s="317"/>
      <c r="G761" s="317" t="s">
        <v>892</v>
      </c>
      <c r="H761" s="320">
        <v>178050</v>
      </c>
      <c r="I761" s="321">
        <v>103003</v>
      </c>
      <c r="J761" s="322">
        <v>7.0000000000000007E-2</v>
      </c>
      <c r="K761" s="320">
        <v>333857</v>
      </c>
      <c r="L761" s="323">
        <v>6.1628892649426268</v>
      </c>
      <c r="M761" s="324">
        <v>168638.04</v>
      </c>
      <c r="N761" s="322">
        <v>11804.6628</v>
      </c>
      <c r="O761" s="325" t="s">
        <v>891</v>
      </c>
      <c r="P761" s="324">
        <v>0</v>
      </c>
      <c r="Q761" s="326">
        <v>0</v>
      </c>
      <c r="R761" s="327" t="s">
        <v>892</v>
      </c>
      <c r="S761" s="317" t="s">
        <v>941</v>
      </c>
      <c r="T761" s="328">
        <v>1</v>
      </c>
      <c r="U761" s="329">
        <v>72</v>
      </c>
      <c r="V761" s="330">
        <v>6</v>
      </c>
      <c r="W761" s="331" t="s">
        <v>892</v>
      </c>
      <c r="X761" s="332" t="s">
        <v>892</v>
      </c>
      <c r="Y761" s="333">
        <v>0</v>
      </c>
      <c r="Z761" s="333" t="s">
        <v>892</v>
      </c>
      <c r="AA761" s="332" t="s">
        <v>892</v>
      </c>
      <c r="AB761" s="333">
        <v>0</v>
      </c>
      <c r="AC761" s="333"/>
      <c r="AD761" s="334" t="s">
        <v>892</v>
      </c>
      <c r="AE761" s="335" t="s">
        <v>892</v>
      </c>
      <c r="AF761" s="324">
        <v>115562</v>
      </c>
      <c r="AG761" s="327">
        <v>43040</v>
      </c>
      <c r="AH761" s="327">
        <v>42968</v>
      </c>
      <c r="AI761" s="327">
        <v>43031</v>
      </c>
      <c r="AJ761" s="327" t="s">
        <v>892</v>
      </c>
      <c r="AK761" s="317"/>
    </row>
    <row r="762" spans="1:37" x14ac:dyDescent="0.3">
      <c r="A762" s="316">
        <v>133301</v>
      </c>
      <c r="B762" s="317" t="s">
        <v>1891</v>
      </c>
      <c r="C762" s="318" t="s">
        <v>264</v>
      </c>
      <c r="D762" s="319">
        <v>5.31</v>
      </c>
      <c r="E762" s="317"/>
      <c r="F762" s="317"/>
      <c r="G762" s="317" t="s">
        <v>892</v>
      </c>
      <c r="H762" s="320">
        <v>0</v>
      </c>
      <c r="I762" s="321">
        <v>103003</v>
      </c>
      <c r="J762" s="322">
        <v>5.31</v>
      </c>
      <c r="K762" s="320">
        <v>2172</v>
      </c>
      <c r="L762" s="323">
        <v>0</v>
      </c>
      <c r="M762" s="324">
        <v>0</v>
      </c>
      <c r="N762" s="322">
        <v>0</v>
      </c>
      <c r="O762" s="325" t="s">
        <v>891</v>
      </c>
      <c r="P762" s="324">
        <v>0</v>
      </c>
      <c r="Q762" s="326">
        <v>0</v>
      </c>
      <c r="R762" s="327" t="s">
        <v>892</v>
      </c>
      <c r="S762" s="317" t="s">
        <v>1117</v>
      </c>
      <c r="T762" s="328">
        <v>1</v>
      </c>
      <c r="U762" s="329">
        <v>55</v>
      </c>
      <c r="V762" s="330">
        <v>27</v>
      </c>
      <c r="W762" s="331">
        <v>2235</v>
      </c>
      <c r="X762" s="332">
        <v>2023</v>
      </c>
      <c r="Y762" s="333">
        <v>7000</v>
      </c>
      <c r="Z762" s="333" t="s">
        <v>892</v>
      </c>
      <c r="AA762" s="332" t="s">
        <v>892</v>
      </c>
      <c r="AB762" s="333">
        <v>0</v>
      </c>
      <c r="AC762" s="333"/>
      <c r="AD762" s="334" t="s">
        <v>892</v>
      </c>
      <c r="AE762" s="335" t="s">
        <v>892</v>
      </c>
      <c r="AF762" s="324">
        <v>724</v>
      </c>
      <c r="AG762" s="327">
        <v>44629</v>
      </c>
      <c r="AH762" s="327">
        <v>42978</v>
      </c>
      <c r="AI762" s="327">
        <v>44917</v>
      </c>
      <c r="AJ762" s="327" t="s">
        <v>892</v>
      </c>
      <c r="AK762" s="317"/>
    </row>
    <row r="763" spans="1:37" x14ac:dyDescent="0.3">
      <c r="A763" s="316">
        <v>133366</v>
      </c>
      <c r="B763" s="317" t="s">
        <v>1892</v>
      </c>
      <c r="C763" s="318" t="s">
        <v>264</v>
      </c>
      <c r="D763" s="319">
        <v>0</v>
      </c>
      <c r="E763" s="317"/>
      <c r="F763" s="317"/>
      <c r="G763" s="317" t="s">
        <v>892</v>
      </c>
      <c r="H763" s="320">
        <v>28282</v>
      </c>
      <c r="I763" s="321">
        <v>103003</v>
      </c>
      <c r="J763" s="322">
        <v>0</v>
      </c>
      <c r="K763" s="320">
        <v>3010</v>
      </c>
      <c r="L763" s="323">
        <v>110.90980392156861</v>
      </c>
      <c r="M763" s="324">
        <v>0</v>
      </c>
      <c r="N763" s="322">
        <v>0</v>
      </c>
      <c r="O763" s="325" t="s">
        <v>891</v>
      </c>
      <c r="P763" s="324">
        <v>0</v>
      </c>
      <c r="Q763" s="326">
        <v>0</v>
      </c>
      <c r="R763" s="327" t="s">
        <v>892</v>
      </c>
      <c r="S763" s="317" t="s">
        <v>1060</v>
      </c>
      <c r="T763" s="328">
        <v>1</v>
      </c>
      <c r="U763" s="329">
        <v>67</v>
      </c>
      <c r="V763" s="330">
        <v>9</v>
      </c>
      <c r="W763" s="331" t="s">
        <v>892</v>
      </c>
      <c r="X763" s="332" t="s">
        <v>892</v>
      </c>
      <c r="Y763" s="333">
        <v>0</v>
      </c>
      <c r="Z763" s="333" t="s">
        <v>892</v>
      </c>
      <c r="AA763" s="332" t="s">
        <v>892</v>
      </c>
      <c r="AB763" s="333">
        <v>0</v>
      </c>
      <c r="AC763" s="333"/>
      <c r="AD763" s="334" t="s">
        <v>892</v>
      </c>
      <c r="AE763" s="335" t="s">
        <v>892</v>
      </c>
      <c r="AF763" s="324">
        <v>1020</v>
      </c>
      <c r="AG763" s="327" t="s">
        <v>892</v>
      </c>
      <c r="AH763" s="327">
        <v>42982</v>
      </c>
      <c r="AI763" s="327" t="s">
        <v>892</v>
      </c>
      <c r="AJ763" s="327" t="s">
        <v>892</v>
      </c>
      <c r="AK763" s="317"/>
    </row>
    <row r="764" spans="1:37" x14ac:dyDescent="0.3">
      <c r="A764" s="316">
        <v>133371</v>
      </c>
      <c r="B764" s="317" t="s">
        <v>1893</v>
      </c>
      <c r="C764" s="318" t="s">
        <v>321</v>
      </c>
      <c r="D764" s="319">
        <v>20.74</v>
      </c>
      <c r="E764" s="317"/>
      <c r="F764" s="317"/>
      <c r="G764" s="317" t="s">
        <v>892</v>
      </c>
      <c r="H764" s="320">
        <v>220</v>
      </c>
      <c r="I764" s="321">
        <v>103003</v>
      </c>
      <c r="J764" s="322">
        <v>20.74</v>
      </c>
      <c r="K764" s="320">
        <v>420</v>
      </c>
      <c r="L764" s="323">
        <v>6.2857142857142856</v>
      </c>
      <c r="M764" s="324">
        <v>0</v>
      </c>
      <c r="N764" s="322">
        <v>0</v>
      </c>
      <c r="O764" s="325" t="s">
        <v>891</v>
      </c>
      <c r="P764" s="324">
        <v>0</v>
      </c>
      <c r="Q764" s="326">
        <v>0</v>
      </c>
      <c r="R764" s="327" t="s">
        <v>892</v>
      </c>
      <c r="S764" s="317" t="s">
        <v>1894</v>
      </c>
      <c r="T764" s="328">
        <v>1</v>
      </c>
      <c r="U764" s="329">
        <v>70</v>
      </c>
      <c r="V764" s="330">
        <v>33</v>
      </c>
      <c r="W764" s="331">
        <v>10092</v>
      </c>
      <c r="X764" s="332">
        <v>2023</v>
      </c>
      <c r="Y764" s="333">
        <v>200</v>
      </c>
      <c r="Z764" s="333" t="s">
        <v>892</v>
      </c>
      <c r="AA764" s="332" t="s">
        <v>892</v>
      </c>
      <c r="AB764" s="333">
        <v>0</v>
      </c>
      <c r="AC764" s="333"/>
      <c r="AD764" s="334" t="s">
        <v>892</v>
      </c>
      <c r="AE764" s="335" t="s">
        <v>892</v>
      </c>
      <c r="AF764" s="324">
        <v>140</v>
      </c>
      <c r="AG764" s="327">
        <v>44937</v>
      </c>
      <c r="AH764" s="327">
        <v>42983</v>
      </c>
      <c r="AI764" s="327">
        <v>44917</v>
      </c>
      <c r="AJ764" s="327" t="s">
        <v>892</v>
      </c>
      <c r="AK764" s="317"/>
    </row>
    <row r="765" spans="1:37" x14ac:dyDescent="0.3">
      <c r="A765" s="316">
        <v>133433</v>
      </c>
      <c r="B765" s="317" t="s">
        <v>1895</v>
      </c>
      <c r="C765" s="318" t="s">
        <v>261</v>
      </c>
      <c r="D765" s="319">
        <v>2072.5</v>
      </c>
      <c r="E765" s="317"/>
      <c r="F765" s="317"/>
      <c r="G765" s="317" t="s">
        <v>892</v>
      </c>
      <c r="H765" s="320">
        <v>153</v>
      </c>
      <c r="I765" s="321">
        <v>103003</v>
      </c>
      <c r="J765" s="322">
        <v>1956.61826</v>
      </c>
      <c r="K765" s="320">
        <v>11</v>
      </c>
      <c r="L765" s="323">
        <v>166.30434782608694</v>
      </c>
      <c r="M765" s="324">
        <v>0</v>
      </c>
      <c r="N765" s="322">
        <v>0</v>
      </c>
      <c r="O765" s="325" t="s">
        <v>891</v>
      </c>
      <c r="P765" s="324">
        <v>0</v>
      </c>
      <c r="Q765" s="326">
        <v>0</v>
      </c>
      <c r="R765" s="327" t="s">
        <v>892</v>
      </c>
      <c r="S765" s="317" t="s">
        <v>1367</v>
      </c>
      <c r="T765" s="328">
        <v>1</v>
      </c>
      <c r="U765" s="329">
        <v>51</v>
      </c>
      <c r="V765" s="330">
        <v>30</v>
      </c>
      <c r="W765" s="331" t="s">
        <v>892</v>
      </c>
      <c r="X765" s="332" t="s">
        <v>892</v>
      </c>
      <c r="Y765" s="333">
        <v>0</v>
      </c>
      <c r="Z765" s="333" t="s">
        <v>892</v>
      </c>
      <c r="AA765" s="332" t="s">
        <v>892</v>
      </c>
      <c r="AB765" s="333">
        <v>0</v>
      </c>
      <c r="AC765" s="333"/>
      <c r="AD765" s="334" t="s">
        <v>892</v>
      </c>
      <c r="AE765" s="335" t="s">
        <v>892</v>
      </c>
      <c r="AF765" s="324">
        <v>4</v>
      </c>
      <c r="AG765" s="327">
        <v>44579</v>
      </c>
      <c r="AH765" s="327">
        <v>42996</v>
      </c>
      <c r="AI765" s="327">
        <v>44544</v>
      </c>
      <c r="AJ765" s="327" t="s">
        <v>892</v>
      </c>
      <c r="AK765" s="317"/>
    </row>
    <row r="766" spans="1:37" x14ac:dyDescent="0.3">
      <c r="A766" s="316">
        <v>133450</v>
      </c>
      <c r="B766" s="317" t="s">
        <v>1896</v>
      </c>
      <c r="C766" s="318" t="s">
        <v>31</v>
      </c>
      <c r="D766" s="319">
        <v>4.38</v>
      </c>
      <c r="E766" s="317"/>
      <c r="F766" s="317"/>
      <c r="G766" s="317" t="s">
        <v>892</v>
      </c>
      <c r="H766" s="320">
        <v>3073</v>
      </c>
      <c r="I766" s="321">
        <v>103003</v>
      </c>
      <c r="J766" s="322">
        <v>4.38</v>
      </c>
      <c r="K766" s="320">
        <v>434</v>
      </c>
      <c r="L766" s="323">
        <v>54.14977973568282</v>
      </c>
      <c r="M766" s="324">
        <v>0</v>
      </c>
      <c r="N766" s="322">
        <v>0</v>
      </c>
      <c r="O766" s="325" t="s">
        <v>891</v>
      </c>
      <c r="P766" s="324">
        <v>0</v>
      </c>
      <c r="Q766" s="326">
        <v>0</v>
      </c>
      <c r="R766" s="327" t="s">
        <v>892</v>
      </c>
      <c r="S766" s="317" t="s">
        <v>983</v>
      </c>
      <c r="T766" s="328">
        <v>1</v>
      </c>
      <c r="U766" s="329">
        <v>45</v>
      </c>
      <c r="V766" s="330">
        <v>11</v>
      </c>
      <c r="W766" s="331" t="s">
        <v>892</v>
      </c>
      <c r="X766" s="332" t="s">
        <v>892</v>
      </c>
      <c r="Y766" s="333">
        <v>0</v>
      </c>
      <c r="Z766" s="333" t="s">
        <v>892</v>
      </c>
      <c r="AA766" s="332" t="s">
        <v>892</v>
      </c>
      <c r="AB766" s="333">
        <v>0</v>
      </c>
      <c r="AC766" s="333"/>
      <c r="AD766" s="334" t="s">
        <v>892</v>
      </c>
      <c r="AE766" s="335" t="s">
        <v>892</v>
      </c>
      <c r="AF766" s="324">
        <v>228</v>
      </c>
      <c r="AG766" s="327">
        <v>43626</v>
      </c>
      <c r="AH766" s="327">
        <v>42998</v>
      </c>
      <c r="AI766" s="327">
        <v>43607</v>
      </c>
      <c r="AJ766" s="327" t="s">
        <v>892</v>
      </c>
      <c r="AK766" s="317"/>
    </row>
    <row r="767" spans="1:37" x14ac:dyDescent="0.3">
      <c r="A767" s="316">
        <v>133451</v>
      </c>
      <c r="B767" s="317" t="s">
        <v>1897</v>
      </c>
      <c r="C767" s="318" t="s">
        <v>31</v>
      </c>
      <c r="D767" s="319">
        <v>6.5</v>
      </c>
      <c r="E767" s="317"/>
      <c r="F767" s="317"/>
      <c r="G767" s="317" t="s">
        <v>892</v>
      </c>
      <c r="H767" s="320">
        <v>2195</v>
      </c>
      <c r="I767" s="321">
        <v>103003</v>
      </c>
      <c r="J767" s="322">
        <v>6.5</v>
      </c>
      <c r="K767" s="320">
        <v>825</v>
      </c>
      <c r="L767" s="323">
        <v>23.146683538964464</v>
      </c>
      <c r="M767" s="324">
        <v>0</v>
      </c>
      <c r="N767" s="322">
        <v>0</v>
      </c>
      <c r="O767" s="325" t="s">
        <v>891</v>
      </c>
      <c r="P767" s="324">
        <v>0</v>
      </c>
      <c r="Q767" s="326">
        <v>0</v>
      </c>
      <c r="R767" s="327" t="s">
        <v>892</v>
      </c>
      <c r="S767" s="317" t="s">
        <v>983</v>
      </c>
      <c r="T767" s="328">
        <v>1</v>
      </c>
      <c r="U767" s="329">
        <v>45</v>
      </c>
      <c r="V767" s="330">
        <v>11</v>
      </c>
      <c r="W767" s="331" t="s">
        <v>892</v>
      </c>
      <c r="X767" s="332" t="s">
        <v>892</v>
      </c>
      <c r="Y767" s="333">
        <v>0</v>
      </c>
      <c r="Z767" s="333" t="s">
        <v>892</v>
      </c>
      <c r="AA767" s="332" t="s">
        <v>892</v>
      </c>
      <c r="AB767" s="333">
        <v>0</v>
      </c>
      <c r="AC767" s="333"/>
      <c r="AD767" s="334" t="s">
        <v>892</v>
      </c>
      <c r="AE767" s="335" t="s">
        <v>892</v>
      </c>
      <c r="AF767" s="324">
        <v>380</v>
      </c>
      <c r="AG767" s="327">
        <v>43622</v>
      </c>
      <c r="AH767" s="327">
        <v>42998</v>
      </c>
      <c r="AI767" s="327">
        <v>43607</v>
      </c>
      <c r="AJ767" s="327" t="s">
        <v>892</v>
      </c>
      <c r="AK767" s="317"/>
    </row>
    <row r="768" spans="1:37" x14ac:dyDescent="0.3">
      <c r="A768" s="316">
        <v>133788</v>
      </c>
      <c r="B768" s="317" t="s">
        <v>1898</v>
      </c>
      <c r="C768" s="318" t="s">
        <v>31</v>
      </c>
      <c r="D768" s="319">
        <v>1.3</v>
      </c>
      <c r="E768" s="317"/>
      <c r="F768" s="317"/>
      <c r="G768" s="317" t="s">
        <v>892</v>
      </c>
      <c r="H768" s="320">
        <v>385</v>
      </c>
      <c r="I768" s="321">
        <v>103003</v>
      </c>
      <c r="J768" s="322">
        <v>1.3</v>
      </c>
      <c r="K768" s="320">
        <v>1518</v>
      </c>
      <c r="L768" s="323">
        <v>0.44590118366496029</v>
      </c>
      <c r="M768" s="324">
        <v>0</v>
      </c>
      <c r="N768" s="322">
        <v>0</v>
      </c>
      <c r="O768" s="325" t="s">
        <v>891</v>
      </c>
      <c r="P768" s="324">
        <v>0</v>
      </c>
      <c r="Q768" s="326">
        <v>0</v>
      </c>
      <c r="R768" s="327" t="s">
        <v>892</v>
      </c>
      <c r="S768" s="317" t="s">
        <v>1868</v>
      </c>
      <c r="T768" s="328">
        <v>1</v>
      </c>
      <c r="U768" s="329">
        <v>45</v>
      </c>
      <c r="V768" s="330">
        <v>16</v>
      </c>
      <c r="W768" s="331">
        <v>11430</v>
      </c>
      <c r="X768" s="332">
        <v>2023</v>
      </c>
      <c r="Y768" s="333">
        <v>17710</v>
      </c>
      <c r="Z768" s="333" t="s">
        <v>892</v>
      </c>
      <c r="AA768" s="332" t="s">
        <v>892</v>
      </c>
      <c r="AB768" s="333">
        <v>0</v>
      </c>
      <c r="AC768" s="333"/>
      <c r="AD768" s="334" t="s">
        <v>892</v>
      </c>
      <c r="AE768" s="335" t="s">
        <v>892</v>
      </c>
      <c r="AF768" s="324">
        <v>3454</v>
      </c>
      <c r="AG768" s="327" t="s">
        <v>892</v>
      </c>
      <c r="AH768" s="327">
        <v>43038</v>
      </c>
      <c r="AI768" s="327">
        <v>44896</v>
      </c>
      <c r="AJ768" s="327" t="s">
        <v>892</v>
      </c>
      <c r="AK768" s="317"/>
    </row>
    <row r="769" spans="1:37" x14ac:dyDescent="0.3">
      <c r="A769" s="316">
        <v>133790</v>
      </c>
      <c r="B769" s="317" t="s">
        <v>1899</v>
      </c>
      <c r="C769" s="318" t="s">
        <v>31</v>
      </c>
      <c r="D769" s="319">
        <v>1.27</v>
      </c>
      <c r="E769" s="317"/>
      <c r="F769" s="317"/>
      <c r="G769" s="317" t="s">
        <v>892</v>
      </c>
      <c r="H769" s="320">
        <v>1493</v>
      </c>
      <c r="I769" s="321">
        <v>103003</v>
      </c>
      <c r="J769" s="322">
        <v>1.27</v>
      </c>
      <c r="K769" s="320">
        <v>935</v>
      </c>
      <c r="L769" s="323">
        <v>1.9522719843085976</v>
      </c>
      <c r="M769" s="324">
        <v>0</v>
      </c>
      <c r="N769" s="322">
        <v>0</v>
      </c>
      <c r="O769" s="325" t="s">
        <v>891</v>
      </c>
      <c r="P769" s="324">
        <v>0</v>
      </c>
      <c r="Q769" s="326">
        <v>0</v>
      </c>
      <c r="R769" s="327" t="s">
        <v>892</v>
      </c>
      <c r="S769" s="317" t="s">
        <v>1868</v>
      </c>
      <c r="T769" s="328">
        <v>1</v>
      </c>
      <c r="U769" s="329">
        <v>45</v>
      </c>
      <c r="V769" s="330">
        <v>16</v>
      </c>
      <c r="W769" s="331">
        <v>11430</v>
      </c>
      <c r="X769" s="332">
        <v>2023</v>
      </c>
      <c r="Y769" s="333">
        <v>16409</v>
      </c>
      <c r="Z769" s="333" t="s">
        <v>892</v>
      </c>
      <c r="AA769" s="332" t="s">
        <v>892</v>
      </c>
      <c r="AB769" s="333">
        <v>0</v>
      </c>
      <c r="AC769" s="333"/>
      <c r="AD769" s="334" t="s">
        <v>892</v>
      </c>
      <c r="AE769" s="335" t="s">
        <v>892</v>
      </c>
      <c r="AF769" s="324">
        <v>3060</v>
      </c>
      <c r="AG769" s="327" t="s">
        <v>892</v>
      </c>
      <c r="AH769" s="327">
        <v>43038</v>
      </c>
      <c r="AI769" s="327">
        <v>44896</v>
      </c>
      <c r="AJ769" s="327" t="s">
        <v>892</v>
      </c>
      <c r="AK769" s="317"/>
    </row>
    <row r="770" spans="1:37" x14ac:dyDescent="0.3">
      <c r="A770" s="316">
        <v>133791</v>
      </c>
      <c r="B770" s="317" t="s">
        <v>1900</v>
      </c>
      <c r="C770" s="318" t="s">
        <v>31</v>
      </c>
      <c r="D770" s="319">
        <v>1.95</v>
      </c>
      <c r="E770" s="317"/>
      <c r="F770" s="317"/>
      <c r="G770" s="317" t="s">
        <v>892</v>
      </c>
      <c r="H770" s="320">
        <v>1529</v>
      </c>
      <c r="I770" s="321">
        <v>103003</v>
      </c>
      <c r="J770" s="322">
        <v>1.95</v>
      </c>
      <c r="K770" s="320">
        <v>550</v>
      </c>
      <c r="L770" s="323">
        <v>1.7216917394829296</v>
      </c>
      <c r="M770" s="324">
        <v>0</v>
      </c>
      <c r="N770" s="322">
        <v>0</v>
      </c>
      <c r="O770" s="325" t="s">
        <v>891</v>
      </c>
      <c r="P770" s="324">
        <v>0</v>
      </c>
      <c r="Q770" s="326">
        <v>0</v>
      </c>
      <c r="R770" s="327" t="s">
        <v>892</v>
      </c>
      <c r="S770" s="317" t="s">
        <v>1868</v>
      </c>
      <c r="T770" s="328">
        <v>1</v>
      </c>
      <c r="U770" s="329">
        <v>45</v>
      </c>
      <c r="V770" s="330">
        <v>16</v>
      </c>
      <c r="W770" s="331">
        <v>11430</v>
      </c>
      <c r="X770" s="332">
        <v>2023</v>
      </c>
      <c r="Y770" s="333">
        <v>22886</v>
      </c>
      <c r="Z770" s="333" t="s">
        <v>892</v>
      </c>
      <c r="AA770" s="332" t="s">
        <v>892</v>
      </c>
      <c r="AB770" s="333">
        <v>0</v>
      </c>
      <c r="AC770" s="333"/>
      <c r="AD770" s="334" t="s">
        <v>892</v>
      </c>
      <c r="AE770" s="335" t="s">
        <v>892</v>
      </c>
      <c r="AF770" s="324">
        <v>3552</v>
      </c>
      <c r="AG770" s="327" t="s">
        <v>892</v>
      </c>
      <c r="AH770" s="327">
        <v>43038</v>
      </c>
      <c r="AI770" s="327">
        <v>44938</v>
      </c>
      <c r="AJ770" s="327" t="s">
        <v>892</v>
      </c>
      <c r="AK770" s="317"/>
    </row>
    <row r="771" spans="1:37" x14ac:dyDescent="0.3">
      <c r="A771" s="316">
        <v>133819</v>
      </c>
      <c r="B771" s="317" t="s">
        <v>1901</v>
      </c>
      <c r="C771" s="318" t="s">
        <v>264</v>
      </c>
      <c r="D771" s="319">
        <v>2.39</v>
      </c>
      <c r="E771" s="317"/>
      <c r="F771" s="317"/>
      <c r="G771" s="317" t="s">
        <v>892</v>
      </c>
      <c r="H771" s="320">
        <v>370</v>
      </c>
      <c r="I771" s="321">
        <v>103003</v>
      </c>
      <c r="J771" s="322">
        <v>2.39</v>
      </c>
      <c r="K771" s="320">
        <v>331</v>
      </c>
      <c r="L771" s="323">
        <v>9.8221396336607381</v>
      </c>
      <c r="M771" s="324">
        <v>82.04</v>
      </c>
      <c r="N771" s="322">
        <v>196.07560000000001</v>
      </c>
      <c r="O771" s="325" t="s">
        <v>891</v>
      </c>
      <c r="P771" s="324">
        <v>0</v>
      </c>
      <c r="Q771" s="326">
        <v>0</v>
      </c>
      <c r="R771" s="327" t="s">
        <v>892</v>
      </c>
      <c r="S771" s="317" t="s">
        <v>1045</v>
      </c>
      <c r="T771" s="328">
        <v>1</v>
      </c>
      <c r="U771" s="329">
        <v>61</v>
      </c>
      <c r="V771" s="330">
        <v>11</v>
      </c>
      <c r="W771" s="331" t="s">
        <v>892</v>
      </c>
      <c r="X771" s="332" t="s">
        <v>892</v>
      </c>
      <c r="Y771" s="333">
        <v>0</v>
      </c>
      <c r="Z771" s="333" t="s">
        <v>892</v>
      </c>
      <c r="AA771" s="332" t="s">
        <v>892</v>
      </c>
      <c r="AB771" s="333">
        <v>0</v>
      </c>
      <c r="AC771" s="333"/>
      <c r="AD771" s="334" t="s">
        <v>892</v>
      </c>
      <c r="AE771" s="335" t="s">
        <v>892</v>
      </c>
      <c r="AF771" s="324">
        <v>150</v>
      </c>
      <c r="AG771" s="327">
        <v>45184</v>
      </c>
      <c r="AH771" s="327">
        <v>43052</v>
      </c>
      <c r="AI771" s="327">
        <v>45180</v>
      </c>
      <c r="AJ771" s="327" t="s">
        <v>892</v>
      </c>
      <c r="AK771" s="317"/>
    </row>
    <row r="772" spans="1:37" x14ac:dyDescent="0.3">
      <c r="A772" s="316">
        <v>133843</v>
      </c>
      <c r="B772" s="317" t="s">
        <v>1902</v>
      </c>
      <c r="C772" s="318" t="s">
        <v>381</v>
      </c>
      <c r="D772" s="319">
        <v>0.69</v>
      </c>
      <c r="E772" s="317"/>
      <c r="F772" s="317"/>
      <c r="G772" s="317" t="s">
        <v>892</v>
      </c>
      <c r="H772" s="320">
        <v>0</v>
      </c>
      <c r="I772" s="321">
        <v>103003</v>
      </c>
      <c r="J772" s="322">
        <v>0.69</v>
      </c>
      <c r="K772" s="320">
        <v>10985</v>
      </c>
      <c r="L772" s="323">
        <v>0</v>
      </c>
      <c r="M772" s="324">
        <v>16297.04</v>
      </c>
      <c r="N772" s="322">
        <v>11244.9576</v>
      </c>
      <c r="O772" s="325" t="s">
        <v>891</v>
      </c>
      <c r="P772" s="324">
        <v>0</v>
      </c>
      <c r="Q772" s="326">
        <v>0</v>
      </c>
      <c r="R772" s="327" t="s">
        <v>892</v>
      </c>
      <c r="S772" s="317" t="s">
        <v>989</v>
      </c>
      <c r="T772" s="328">
        <v>1</v>
      </c>
      <c r="U772" s="329">
        <v>57</v>
      </c>
      <c r="V772" s="330">
        <v>16</v>
      </c>
      <c r="W772" s="331">
        <v>6985</v>
      </c>
      <c r="X772" s="332">
        <v>2023</v>
      </c>
      <c r="Y772" s="333">
        <v>2200</v>
      </c>
      <c r="Z772" s="333" t="s">
        <v>892</v>
      </c>
      <c r="AA772" s="332" t="s">
        <v>892</v>
      </c>
      <c r="AB772" s="333">
        <v>0</v>
      </c>
      <c r="AC772" s="333"/>
      <c r="AD772" s="334" t="s">
        <v>892</v>
      </c>
      <c r="AE772" s="335" t="s">
        <v>892</v>
      </c>
      <c r="AF772" s="324">
        <v>6166</v>
      </c>
      <c r="AG772" s="327">
        <v>44973</v>
      </c>
      <c r="AH772" s="327">
        <v>43074</v>
      </c>
      <c r="AI772" s="327">
        <v>44959</v>
      </c>
      <c r="AJ772" s="327" t="s">
        <v>892</v>
      </c>
      <c r="AK772" s="317"/>
    </row>
    <row r="773" spans="1:37" x14ac:dyDescent="0.3">
      <c r="A773" s="316">
        <v>133844</v>
      </c>
      <c r="B773" s="317" t="s">
        <v>1903</v>
      </c>
      <c r="C773" s="318" t="s">
        <v>381</v>
      </c>
      <c r="D773" s="319">
        <v>0.69</v>
      </c>
      <c r="E773" s="317"/>
      <c r="F773" s="317"/>
      <c r="G773" s="317" t="s">
        <v>892</v>
      </c>
      <c r="H773" s="320">
        <v>0</v>
      </c>
      <c r="I773" s="321">
        <v>103003</v>
      </c>
      <c r="J773" s="322">
        <v>0.69</v>
      </c>
      <c r="K773" s="320">
        <v>11806</v>
      </c>
      <c r="L773" s="323">
        <v>0</v>
      </c>
      <c r="M773" s="324">
        <v>13841</v>
      </c>
      <c r="N773" s="322">
        <v>9550.2900000000009</v>
      </c>
      <c r="O773" s="325" t="s">
        <v>891</v>
      </c>
      <c r="P773" s="324">
        <v>0</v>
      </c>
      <c r="Q773" s="326">
        <v>0</v>
      </c>
      <c r="R773" s="327" t="s">
        <v>892</v>
      </c>
      <c r="S773" s="317" t="s">
        <v>989</v>
      </c>
      <c r="T773" s="328">
        <v>1</v>
      </c>
      <c r="U773" s="329">
        <v>57</v>
      </c>
      <c r="V773" s="330">
        <v>16</v>
      </c>
      <c r="W773" s="331">
        <v>6985</v>
      </c>
      <c r="X773" s="332">
        <v>2023</v>
      </c>
      <c r="Y773" s="333">
        <v>4300</v>
      </c>
      <c r="Z773" s="333" t="s">
        <v>892</v>
      </c>
      <c r="AA773" s="332" t="s">
        <v>892</v>
      </c>
      <c r="AB773" s="333">
        <v>0</v>
      </c>
      <c r="AC773" s="333"/>
      <c r="AD773" s="334" t="s">
        <v>892</v>
      </c>
      <c r="AE773" s="335" t="s">
        <v>892</v>
      </c>
      <c r="AF773" s="324">
        <v>6048</v>
      </c>
      <c r="AG773" s="327">
        <v>44973</v>
      </c>
      <c r="AH773" s="327">
        <v>43074</v>
      </c>
      <c r="AI773" s="327">
        <v>44959</v>
      </c>
      <c r="AJ773" s="327" t="s">
        <v>892</v>
      </c>
      <c r="AK773" s="317"/>
    </row>
    <row r="774" spans="1:37" x14ac:dyDescent="0.3">
      <c r="A774" s="316">
        <v>133845</v>
      </c>
      <c r="B774" s="317" t="s">
        <v>1904</v>
      </c>
      <c r="C774" s="318" t="s">
        <v>381</v>
      </c>
      <c r="D774" s="319">
        <v>0.69</v>
      </c>
      <c r="E774" s="317"/>
      <c r="F774" s="317"/>
      <c r="G774" s="317" t="s">
        <v>892</v>
      </c>
      <c r="H774" s="320">
        <v>1230</v>
      </c>
      <c r="I774" s="321">
        <v>103003</v>
      </c>
      <c r="J774" s="322">
        <v>0.69</v>
      </c>
      <c r="K774" s="320">
        <v>10600</v>
      </c>
      <c r="L774" s="323">
        <v>0.83758937691521962</v>
      </c>
      <c r="M774" s="324">
        <v>15392</v>
      </c>
      <c r="N774" s="322">
        <v>10620.48</v>
      </c>
      <c r="O774" s="325" t="s">
        <v>891</v>
      </c>
      <c r="P774" s="324">
        <v>0</v>
      </c>
      <c r="Q774" s="326">
        <v>0</v>
      </c>
      <c r="R774" s="327" t="s">
        <v>892</v>
      </c>
      <c r="S774" s="317" t="s">
        <v>989</v>
      </c>
      <c r="T774" s="328">
        <v>1</v>
      </c>
      <c r="U774" s="329">
        <v>57</v>
      </c>
      <c r="V774" s="330">
        <v>16</v>
      </c>
      <c r="W774" s="331">
        <v>6216</v>
      </c>
      <c r="X774" s="332">
        <v>2023</v>
      </c>
      <c r="Y774" s="333">
        <v>1000</v>
      </c>
      <c r="Z774" s="333" t="s">
        <v>892</v>
      </c>
      <c r="AA774" s="332" t="s">
        <v>892</v>
      </c>
      <c r="AB774" s="333">
        <v>0</v>
      </c>
      <c r="AC774" s="333"/>
      <c r="AD774" s="334" t="s">
        <v>892</v>
      </c>
      <c r="AE774" s="335" t="s">
        <v>892</v>
      </c>
      <c r="AF774" s="324">
        <v>5874</v>
      </c>
      <c r="AG774" s="327">
        <v>44973</v>
      </c>
      <c r="AH774" s="327">
        <v>43074</v>
      </c>
      <c r="AI774" s="327">
        <v>44959</v>
      </c>
      <c r="AJ774" s="327" t="s">
        <v>892</v>
      </c>
      <c r="AK774" s="317"/>
    </row>
    <row r="775" spans="1:37" x14ac:dyDescent="0.3">
      <c r="A775" s="316">
        <v>133846</v>
      </c>
      <c r="B775" s="317" t="s">
        <v>1905</v>
      </c>
      <c r="C775" s="318" t="s">
        <v>381</v>
      </c>
      <c r="D775" s="319">
        <v>0.53</v>
      </c>
      <c r="E775" s="317"/>
      <c r="F775" s="317"/>
      <c r="G775" s="317" t="s">
        <v>892</v>
      </c>
      <c r="H775" s="320">
        <v>0</v>
      </c>
      <c r="I775" s="321">
        <v>103003</v>
      </c>
      <c r="J775" s="322">
        <v>0.53</v>
      </c>
      <c r="K775" s="320">
        <v>8799</v>
      </c>
      <c r="L775" s="323">
        <v>0</v>
      </c>
      <c r="M775" s="324">
        <v>8769</v>
      </c>
      <c r="N775" s="322">
        <v>4647.57</v>
      </c>
      <c r="O775" s="325" t="s">
        <v>891</v>
      </c>
      <c r="P775" s="324">
        <v>0</v>
      </c>
      <c r="Q775" s="326">
        <v>0</v>
      </c>
      <c r="R775" s="327" t="s">
        <v>892</v>
      </c>
      <c r="S775" s="317" t="s">
        <v>989</v>
      </c>
      <c r="T775" s="328">
        <v>1</v>
      </c>
      <c r="U775" s="329">
        <v>57</v>
      </c>
      <c r="V775" s="330">
        <v>16</v>
      </c>
      <c r="W775" s="331">
        <v>6984</v>
      </c>
      <c r="X775" s="332">
        <v>2023</v>
      </c>
      <c r="Y775" s="333">
        <v>4500</v>
      </c>
      <c r="Z775" s="333" t="s">
        <v>892</v>
      </c>
      <c r="AA775" s="332" t="s">
        <v>892</v>
      </c>
      <c r="AB775" s="333">
        <v>0</v>
      </c>
      <c r="AC775" s="333"/>
      <c r="AD775" s="334" t="s">
        <v>892</v>
      </c>
      <c r="AE775" s="335" t="s">
        <v>892</v>
      </c>
      <c r="AF775" s="324">
        <v>4424</v>
      </c>
      <c r="AG775" s="327">
        <v>44441</v>
      </c>
      <c r="AH775" s="327">
        <v>43074</v>
      </c>
      <c r="AI775" s="327">
        <v>44412</v>
      </c>
      <c r="AJ775" s="327" t="s">
        <v>892</v>
      </c>
      <c r="AK775" s="317"/>
    </row>
    <row r="776" spans="1:37" x14ac:dyDescent="0.3">
      <c r="A776" s="316">
        <v>133847</v>
      </c>
      <c r="B776" s="317" t="s">
        <v>1906</v>
      </c>
      <c r="C776" s="318" t="s">
        <v>381</v>
      </c>
      <c r="D776" s="319">
        <v>0.69</v>
      </c>
      <c r="E776" s="317"/>
      <c r="F776" s="317"/>
      <c r="G776" s="317" t="s">
        <v>892</v>
      </c>
      <c r="H776" s="320">
        <v>0</v>
      </c>
      <c r="I776" s="321">
        <v>103003</v>
      </c>
      <c r="J776" s="322">
        <v>0.69</v>
      </c>
      <c r="K776" s="320">
        <v>12070</v>
      </c>
      <c r="L776" s="323">
        <v>0</v>
      </c>
      <c r="M776" s="324">
        <v>8307.0400000000009</v>
      </c>
      <c r="N776" s="322">
        <v>5731.8576000000003</v>
      </c>
      <c r="O776" s="325" t="s">
        <v>891</v>
      </c>
      <c r="P776" s="324">
        <v>0</v>
      </c>
      <c r="Q776" s="326">
        <v>0</v>
      </c>
      <c r="R776" s="327" t="s">
        <v>892</v>
      </c>
      <c r="S776" s="317" t="s">
        <v>989</v>
      </c>
      <c r="T776" s="328">
        <v>1</v>
      </c>
      <c r="U776" s="329">
        <v>57</v>
      </c>
      <c r="V776" s="330">
        <v>16</v>
      </c>
      <c r="W776" s="331">
        <v>6984</v>
      </c>
      <c r="X776" s="332">
        <v>2023</v>
      </c>
      <c r="Y776" s="333">
        <v>6500</v>
      </c>
      <c r="Z776" s="333" t="s">
        <v>892</v>
      </c>
      <c r="AA776" s="332" t="s">
        <v>892</v>
      </c>
      <c r="AB776" s="333">
        <v>0</v>
      </c>
      <c r="AC776" s="333"/>
      <c r="AD776" s="334" t="s">
        <v>892</v>
      </c>
      <c r="AE776" s="335" t="s">
        <v>892</v>
      </c>
      <c r="AF776" s="324">
        <v>4936</v>
      </c>
      <c r="AG776" s="327">
        <v>44970</v>
      </c>
      <c r="AH776" s="327">
        <v>43074</v>
      </c>
      <c r="AI776" s="327">
        <v>44910</v>
      </c>
      <c r="AJ776" s="327" t="s">
        <v>892</v>
      </c>
      <c r="AK776" s="317"/>
    </row>
    <row r="777" spans="1:37" x14ac:dyDescent="0.3">
      <c r="A777" s="316">
        <v>133848</v>
      </c>
      <c r="B777" s="317" t="s">
        <v>1907</v>
      </c>
      <c r="C777" s="318" t="s">
        <v>381</v>
      </c>
      <c r="D777" s="319">
        <v>0.53</v>
      </c>
      <c r="E777" s="317"/>
      <c r="F777" s="317"/>
      <c r="G777" s="317" t="s">
        <v>892</v>
      </c>
      <c r="H777" s="320">
        <v>0</v>
      </c>
      <c r="I777" s="321">
        <v>103003</v>
      </c>
      <c r="J777" s="322">
        <v>0.53</v>
      </c>
      <c r="K777" s="320">
        <v>9179</v>
      </c>
      <c r="L777" s="323">
        <v>0</v>
      </c>
      <c r="M777" s="324">
        <v>6403</v>
      </c>
      <c r="N777" s="322">
        <v>3393.59</v>
      </c>
      <c r="O777" s="325" t="s">
        <v>891</v>
      </c>
      <c r="P777" s="324">
        <v>0</v>
      </c>
      <c r="Q777" s="326">
        <v>0</v>
      </c>
      <c r="R777" s="327" t="s">
        <v>892</v>
      </c>
      <c r="S777" s="317" t="s">
        <v>989</v>
      </c>
      <c r="T777" s="328">
        <v>1</v>
      </c>
      <c r="U777" s="329">
        <v>57</v>
      </c>
      <c r="V777" s="330">
        <v>16</v>
      </c>
      <c r="W777" s="331">
        <v>6984</v>
      </c>
      <c r="X777" s="332">
        <v>2023</v>
      </c>
      <c r="Y777" s="333">
        <v>6200</v>
      </c>
      <c r="Z777" s="333" t="s">
        <v>892</v>
      </c>
      <c r="AA777" s="332" t="s">
        <v>892</v>
      </c>
      <c r="AB777" s="333">
        <v>0</v>
      </c>
      <c r="AC777" s="333"/>
      <c r="AD777" s="334" t="s">
        <v>892</v>
      </c>
      <c r="AE777" s="335" t="s">
        <v>892</v>
      </c>
      <c r="AF777" s="324">
        <v>4202</v>
      </c>
      <c r="AG777" s="327">
        <v>44441</v>
      </c>
      <c r="AH777" s="327">
        <v>43074</v>
      </c>
      <c r="AI777" s="327">
        <v>44412</v>
      </c>
      <c r="AJ777" s="327" t="s">
        <v>892</v>
      </c>
      <c r="AK777" s="317"/>
    </row>
    <row r="778" spans="1:37" x14ac:dyDescent="0.3">
      <c r="A778" s="316">
        <v>133849</v>
      </c>
      <c r="B778" s="317" t="s">
        <v>1908</v>
      </c>
      <c r="C778" s="318" t="s">
        <v>381</v>
      </c>
      <c r="D778" s="319">
        <v>0.69</v>
      </c>
      <c r="E778" s="317"/>
      <c r="F778" s="317"/>
      <c r="G778" s="317" t="s">
        <v>892</v>
      </c>
      <c r="H778" s="320">
        <v>735</v>
      </c>
      <c r="I778" s="321">
        <v>103003</v>
      </c>
      <c r="J778" s="322">
        <v>0.69</v>
      </c>
      <c r="K778" s="320">
        <v>10781</v>
      </c>
      <c r="L778" s="323">
        <v>0.48544330550565362</v>
      </c>
      <c r="M778" s="324">
        <v>14933.96</v>
      </c>
      <c r="N778" s="322">
        <v>10304.4324</v>
      </c>
      <c r="O778" s="325" t="s">
        <v>891</v>
      </c>
      <c r="P778" s="324">
        <v>0</v>
      </c>
      <c r="Q778" s="326">
        <v>0</v>
      </c>
      <c r="R778" s="327" t="s">
        <v>892</v>
      </c>
      <c r="S778" s="317" t="s">
        <v>989</v>
      </c>
      <c r="T778" s="328">
        <v>1</v>
      </c>
      <c r="U778" s="329">
        <v>57</v>
      </c>
      <c r="V778" s="330">
        <v>16</v>
      </c>
      <c r="W778" s="331">
        <v>6217</v>
      </c>
      <c r="X778" s="332">
        <v>2023</v>
      </c>
      <c r="Y778" s="333">
        <v>2500</v>
      </c>
      <c r="Z778" s="333" t="s">
        <v>892</v>
      </c>
      <c r="AA778" s="332" t="s">
        <v>892</v>
      </c>
      <c r="AB778" s="333">
        <v>0</v>
      </c>
      <c r="AC778" s="333"/>
      <c r="AD778" s="334" t="s">
        <v>892</v>
      </c>
      <c r="AE778" s="335" t="s">
        <v>892</v>
      </c>
      <c r="AF778" s="324">
        <v>6056</v>
      </c>
      <c r="AG778" s="327">
        <v>44973</v>
      </c>
      <c r="AH778" s="327">
        <v>43074</v>
      </c>
      <c r="AI778" s="327">
        <v>44959</v>
      </c>
      <c r="AJ778" s="327" t="s">
        <v>892</v>
      </c>
      <c r="AK778" s="317"/>
    </row>
    <row r="779" spans="1:37" x14ac:dyDescent="0.3">
      <c r="A779" s="316">
        <v>133850</v>
      </c>
      <c r="B779" s="317" t="s">
        <v>1909</v>
      </c>
      <c r="C779" s="318" t="s">
        <v>381</v>
      </c>
      <c r="D779" s="319">
        <v>0.69</v>
      </c>
      <c r="E779" s="317"/>
      <c r="F779" s="317"/>
      <c r="G779" s="317" t="s">
        <v>892</v>
      </c>
      <c r="H779" s="320">
        <v>0</v>
      </c>
      <c r="I779" s="321">
        <v>103003</v>
      </c>
      <c r="J779" s="322">
        <v>0.69</v>
      </c>
      <c r="K779" s="320">
        <v>10601</v>
      </c>
      <c r="L779" s="323">
        <v>0</v>
      </c>
      <c r="M779" s="324">
        <v>9333.9599999999991</v>
      </c>
      <c r="N779" s="322">
        <v>6440.4323999999997</v>
      </c>
      <c r="O779" s="325" t="s">
        <v>891</v>
      </c>
      <c r="P779" s="324">
        <v>0</v>
      </c>
      <c r="Q779" s="326">
        <v>0</v>
      </c>
      <c r="R779" s="327" t="s">
        <v>892</v>
      </c>
      <c r="S779" s="317" t="s">
        <v>989</v>
      </c>
      <c r="T779" s="328">
        <v>1</v>
      </c>
      <c r="U779" s="329">
        <v>57</v>
      </c>
      <c r="V779" s="330">
        <v>16</v>
      </c>
      <c r="W779" s="331">
        <v>6985</v>
      </c>
      <c r="X779" s="332">
        <v>2023</v>
      </c>
      <c r="Y779" s="333">
        <v>5700</v>
      </c>
      <c r="Z779" s="333" t="s">
        <v>892</v>
      </c>
      <c r="AA779" s="332" t="s">
        <v>892</v>
      </c>
      <c r="AB779" s="333">
        <v>0</v>
      </c>
      <c r="AC779" s="333"/>
      <c r="AD779" s="334" t="s">
        <v>892</v>
      </c>
      <c r="AE779" s="335" t="s">
        <v>892</v>
      </c>
      <c r="AF779" s="324">
        <v>5012</v>
      </c>
      <c r="AG779" s="327">
        <v>44928</v>
      </c>
      <c r="AH779" s="327">
        <v>43074</v>
      </c>
      <c r="AI779" s="327">
        <v>44910</v>
      </c>
      <c r="AJ779" s="327" t="s">
        <v>892</v>
      </c>
      <c r="AK779" s="317"/>
    </row>
    <row r="780" spans="1:37" x14ac:dyDescent="0.3">
      <c r="A780" s="316">
        <v>133953</v>
      </c>
      <c r="B780" s="317" t="s">
        <v>847</v>
      </c>
      <c r="C780" s="318" t="s">
        <v>848</v>
      </c>
      <c r="D780" s="319">
        <v>7.62</v>
      </c>
      <c r="E780" s="317"/>
      <c r="F780" s="317"/>
      <c r="G780" s="317" t="s">
        <v>892</v>
      </c>
      <c r="H780" s="320">
        <v>0</v>
      </c>
      <c r="I780" s="321">
        <v>103003</v>
      </c>
      <c r="J780" s="322">
        <v>7.62</v>
      </c>
      <c r="K780" s="320"/>
      <c r="L780" s="323">
        <v>0</v>
      </c>
      <c r="M780" s="324">
        <v>0</v>
      </c>
      <c r="N780" s="322">
        <v>0</v>
      </c>
      <c r="O780" s="325" t="s">
        <v>891</v>
      </c>
      <c r="P780" s="324">
        <v>0</v>
      </c>
      <c r="Q780" s="326">
        <v>0</v>
      </c>
      <c r="R780" s="327" t="s">
        <v>892</v>
      </c>
      <c r="S780" s="317" t="s">
        <v>895</v>
      </c>
      <c r="T780" s="328">
        <v>1</v>
      </c>
      <c r="U780" s="329">
        <v>45</v>
      </c>
      <c r="V780" s="330">
        <v>9</v>
      </c>
      <c r="W780" s="331">
        <v>11434</v>
      </c>
      <c r="X780" s="332">
        <v>2023</v>
      </c>
      <c r="Y780" s="333">
        <v>32671</v>
      </c>
      <c r="Z780" s="333" t="s">
        <v>892</v>
      </c>
      <c r="AA780" s="332" t="s">
        <v>892</v>
      </c>
      <c r="AB780" s="333">
        <v>0</v>
      </c>
      <c r="AC780" s="333"/>
      <c r="AD780" s="334" t="s">
        <v>892</v>
      </c>
      <c r="AE780" s="335" t="s">
        <v>892</v>
      </c>
      <c r="AF780" s="324">
        <v>4184</v>
      </c>
      <c r="AG780" s="327">
        <v>43514</v>
      </c>
      <c r="AH780" s="327">
        <v>43104</v>
      </c>
      <c r="AI780" s="327">
        <v>44938</v>
      </c>
      <c r="AJ780" s="327" t="s">
        <v>892</v>
      </c>
      <c r="AK780" s="317"/>
    </row>
    <row r="781" spans="1:37" x14ac:dyDescent="0.3">
      <c r="A781" s="316">
        <v>134246</v>
      </c>
      <c r="B781" s="317" t="s">
        <v>896</v>
      </c>
      <c r="C781" s="318" t="s">
        <v>897</v>
      </c>
      <c r="D781" s="319">
        <v>111.29</v>
      </c>
      <c r="E781" s="317" t="s">
        <v>898</v>
      </c>
      <c r="F781" s="317" t="s">
        <v>899</v>
      </c>
      <c r="G781" s="317" t="s">
        <v>900</v>
      </c>
      <c r="H781" s="320">
        <v>35.53</v>
      </c>
      <c r="I781" s="321">
        <v>103003</v>
      </c>
      <c r="J781" s="322">
        <v>123</v>
      </c>
      <c r="K781" s="320">
        <v>726.94</v>
      </c>
      <c r="L781" s="323">
        <v>0.34646513895660652</v>
      </c>
      <c r="M781" s="324">
        <v>1195.07</v>
      </c>
      <c r="N781" s="322">
        <v>132999.34030000001</v>
      </c>
      <c r="O781" s="325" t="s">
        <v>901</v>
      </c>
      <c r="P781" s="324">
        <v>4950</v>
      </c>
      <c r="Q781" s="326">
        <v>579820.9</v>
      </c>
      <c r="R781" s="327">
        <v>45569</v>
      </c>
      <c r="S781" s="317" t="s">
        <v>902</v>
      </c>
      <c r="T781" s="328">
        <v>1</v>
      </c>
      <c r="U781" s="329">
        <v>51</v>
      </c>
      <c r="V781" s="330">
        <v>2</v>
      </c>
      <c r="W781" s="331" t="s">
        <v>892</v>
      </c>
      <c r="X781" s="332" t="s">
        <v>892</v>
      </c>
      <c r="Y781" s="333">
        <v>0</v>
      </c>
      <c r="Z781" s="333" t="s">
        <v>892</v>
      </c>
      <c r="AA781" s="332" t="s">
        <v>892</v>
      </c>
      <c r="AB781" s="333">
        <v>0</v>
      </c>
      <c r="AC781" s="333"/>
      <c r="AD781" s="334" t="s">
        <v>892</v>
      </c>
      <c r="AE781" s="335" t="s">
        <v>892</v>
      </c>
      <c r="AF781" s="324">
        <v>410</v>
      </c>
      <c r="AG781" s="327">
        <v>45147</v>
      </c>
      <c r="AH781" s="327">
        <v>43138</v>
      </c>
      <c r="AI781" s="327">
        <v>45188</v>
      </c>
      <c r="AJ781" s="327" t="s">
        <v>892</v>
      </c>
      <c r="AK781" s="317"/>
    </row>
    <row r="782" spans="1:37" x14ac:dyDescent="0.3">
      <c r="A782" s="316">
        <v>134246</v>
      </c>
      <c r="B782" s="317" t="s">
        <v>896</v>
      </c>
      <c r="C782" s="318" t="s">
        <v>897</v>
      </c>
      <c r="D782" s="319">
        <v>111.29</v>
      </c>
      <c r="E782" s="317" t="s">
        <v>898</v>
      </c>
      <c r="F782" s="317" t="s">
        <v>899</v>
      </c>
      <c r="G782" s="317" t="s">
        <v>900</v>
      </c>
      <c r="H782" s="320">
        <v>35.53</v>
      </c>
      <c r="I782" s="321">
        <v>103003</v>
      </c>
      <c r="J782" s="322">
        <v>123</v>
      </c>
      <c r="K782" s="320">
        <v>726.94</v>
      </c>
      <c r="L782" s="323">
        <v>0.34646513895660652</v>
      </c>
      <c r="M782" s="324">
        <v>1195.07</v>
      </c>
      <c r="N782" s="322">
        <v>132999.34030000001</v>
      </c>
      <c r="O782" s="325" t="s">
        <v>901</v>
      </c>
      <c r="P782" s="324">
        <v>4950</v>
      </c>
      <c r="Q782" s="326">
        <v>579820.9</v>
      </c>
      <c r="R782" s="327">
        <v>45569</v>
      </c>
      <c r="S782" s="317" t="s">
        <v>902</v>
      </c>
      <c r="T782" s="328">
        <v>1</v>
      </c>
      <c r="U782" s="329">
        <v>51</v>
      </c>
      <c r="V782" s="330">
        <v>2</v>
      </c>
      <c r="W782" s="331" t="s">
        <v>892</v>
      </c>
      <c r="X782" s="332" t="s">
        <v>892</v>
      </c>
      <c r="Y782" s="333">
        <v>0</v>
      </c>
      <c r="Z782" s="333" t="s">
        <v>892</v>
      </c>
      <c r="AA782" s="332" t="s">
        <v>892</v>
      </c>
      <c r="AB782" s="333">
        <v>0</v>
      </c>
      <c r="AC782" s="333"/>
      <c r="AD782" s="334" t="s">
        <v>892</v>
      </c>
      <c r="AE782" s="335" t="s">
        <v>892</v>
      </c>
      <c r="AF782" s="324">
        <v>410</v>
      </c>
      <c r="AG782" s="327">
        <v>45147</v>
      </c>
      <c r="AH782" s="327">
        <v>43138</v>
      </c>
      <c r="AI782" s="327">
        <v>45188</v>
      </c>
      <c r="AJ782" s="327" t="s">
        <v>892</v>
      </c>
      <c r="AK782" s="317"/>
    </row>
    <row r="783" spans="1:37" x14ac:dyDescent="0.3">
      <c r="A783" s="316">
        <v>134247</v>
      </c>
      <c r="B783" s="317" t="s">
        <v>1910</v>
      </c>
      <c r="C783" s="318" t="s">
        <v>897</v>
      </c>
      <c r="D783" s="319">
        <v>108</v>
      </c>
      <c r="E783" s="317" t="s">
        <v>1911</v>
      </c>
      <c r="F783" s="317" t="s">
        <v>899</v>
      </c>
      <c r="G783" s="317" t="s">
        <v>900</v>
      </c>
      <c r="H783" s="320">
        <v>75.39</v>
      </c>
      <c r="I783" s="321">
        <v>103003</v>
      </c>
      <c r="J783" s="322">
        <v>141.37022999999999</v>
      </c>
      <c r="K783" s="320">
        <v>338</v>
      </c>
      <c r="L783" s="323">
        <v>1.8937452901281087</v>
      </c>
      <c r="M783" s="324">
        <v>340.65004829899999</v>
      </c>
      <c r="N783" s="322">
        <v>36790.205216292001</v>
      </c>
      <c r="O783" s="325" t="s">
        <v>901</v>
      </c>
      <c r="P783" s="324">
        <v>3728</v>
      </c>
      <c r="Q783" s="326">
        <v>402624</v>
      </c>
      <c r="R783" s="327">
        <v>45569</v>
      </c>
      <c r="S783" s="317" t="s">
        <v>902</v>
      </c>
      <c r="T783" s="328">
        <v>1</v>
      </c>
      <c r="U783" s="329">
        <v>51</v>
      </c>
      <c r="V783" s="330">
        <v>2</v>
      </c>
      <c r="W783" s="331" t="s">
        <v>892</v>
      </c>
      <c r="X783" s="332" t="s">
        <v>892</v>
      </c>
      <c r="Y783" s="333">
        <v>0</v>
      </c>
      <c r="Z783" s="333">
        <v>4827</v>
      </c>
      <c r="AA783" s="332">
        <v>2023</v>
      </c>
      <c r="AB783" s="333">
        <v>61.679951701</v>
      </c>
      <c r="AC783" s="333">
        <v>200</v>
      </c>
      <c r="AD783" s="334" t="s">
        <v>2101</v>
      </c>
      <c r="AE783" s="335">
        <v>45072</v>
      </c>
      <c r="AF783" s="324">
        <v>160</v>
      </c>
      <c r="AG783" s="327">
        <v>45098</v>
      </c>
      <c r="AH783" s="327">
        <v>43138</v>
      </c>
      <c r="AI783" s="327">
        <v>45072</v>
      </c>
      <c r="AJ783" s="327" t="s">
        <v>892</v>
      </c>
      <c r="AK783" s="317"/>
    </row>
    <row r="784" spans="1:37" x14ac:dyDescent="0.3">
      <c r="A784" s="316">
        <v>134247</v>
      </c>
      <c r="B784" s="317" t="s">
        <v>1910</v>
      </c>
      <c r="C784" s="318" t="s">
        <v>897</v>
      </c>
      <c r="D784" s="319">
        <v>108</v>
      </c>
      <c r="E784" s="317" t="s">
        <v>1911</v>
      </c>
      <c r="F784" s="317" t="s">
        <v>899</v>
      </c>
      <c r="G784" s="317" t="s">
        <v>900</v>
      </c>
      <c r="H784" s="320">
        <v>75.39</v>
      </c>
      <c r="I784" s="321">
        <v>103003</v>
      </c>
      <c r="J784" s="322">
        <v>141.37022999999999</v>
      </c>
      <c r="K784" s="320">
        <v>338</v>
      </c>
      <c r="L784" s="323">
        <v>1.8937452901281087</v>
      </c>
      <c r="M784" s="324">
        <v>340.65004829899999</v>
      </c>
      <c r="N784" s="322">
        <v>36790.205216292001</v>
      </c>
      <c r="O784" s="325" t="s">
        <v>901</v>
      </c>
      <c r="P784" s="324">
        <v>3728</v>
      </c>
      <c r="Q784" s="326">
        <v>402624</v>
      </c>
      <c r="R784" s="327">
        <v>45569</v>
      </c>
      <c r="S784" s="317" t="s">
        <v>902</v>
      </c>
      <c r="T784" s="328">
        <v>1</v>
      </c>
      <c r="U784" s="329">
        <v>51</v>
      </c>
      <c r="V784" s="330">
        <v>2</v>
      </c>
      <c r="W784" s="331" t="s">
        <v>892</v>
      </c>
      <c r="X784" s="332" t="s">
        <v>892</v>
      </c>
      <c r="Y784" s="333">
        <v>0</v>
      </c>
      <c r="Z784" s="333">
        <v>4827</v>
      </c>
      <c r="AA784" s="332">
        <v>2023</v>
      </c>
      <c r="AB784" s="333">
        <v>61.679951701</v>
      </c>
      <c r="AC784" s="333">
        <v>200</v>
      </c>
      <c r="AD784" s="334" t="s">
        <v>2101</v>
      </c>
      <c r="AE784" s="335">
        <v>45072</v>
      </c>
      <c r="AF784" s="324">
        <v>160</v>
      </c>
      <c r="AG784" s="327">
        <v>45098</v>
      </c>
      <c r="AH784" s="327">
        <v>43138</v>
      </c>
      <c r="AI784" s="327">
        <v>45072</v>
      </c>
      <c r="AJ784" s="327" t="s">
        <v>892</v>
      </c>
      <c r="AK784" s="317"/>
    </row>
    <row r="785" spans="1:37" x14ac:dyDescent="0.3">
      <c r="A785" s="316">
        <v>134373</v>
      </c>
      <c r="B785" s="317" t="s">
        <v>1912</v>
      </c>
      <c r="C785" s="318" t="s">
        <v>31</v>
      </c>
      <c r="D785" s="319">
        <v>18.88</v>
      </c>
      <c r="E785" s="317"/>
      <c r="F785" s="317"/>
      <c r="G785" s="317" t="s">
        <v>892</v>
      </c>
      <c r="H785" s="320">
        <v>0</v>
      </c>
      <c r="I785" s="321">
        <v>103003</v>
      </c>
      <c r="J785" s="322">
        <v>18.88</v>
      </c>
      <c r="K785" s="320">
        <v>4131</v>
      </c>
      <c r="L785" s="323">
        <v>0</v>
      </c>
      <c r="M785" s="324">
        <v>2910</v>
      </c>
      <c r="N785" s="322">
        <v>54940.800000000003</v>
      </c>
      <c r="O785" s="325" t="s">
        <v>891</v>
      </c>
      <c r="P785" s="324">
        <v>0</v>
      </c>
      <c r="Q785" s="326">
        <v>0</v>
      </c>
      <c r="R785" s="327" t="s">
        <v>892</v>
      </c>
      <c r="S785" s="317" t="s">
        <v>1913</v>
      </c>
      <c r="T785" s="328">
        <v>1</v>
      </c>
      <c r="U785" s="329">
        <v>55</v>
      </c>
      <c r="V785" s="330">
        <v>66</v>
      </c>
      <c r="W785" s="331">
        <v>2376</v>
      </c>
      <c r="X785" s="332">
        <v>2023</v>
      </c>
      <c r="Y785" s="333">
        <v>3000</v>
      </c>
      <c r="Z785" s="333" t="s">
        <v>892</v>
      </c>
      <c r="AA785" s="332" t="s">
        <v>892</v>
      </c>
      <c r="AB785" s="333">
        <v>0</v>
      </c>
      <c r="AC785" s="333"/>
      <c r="AD785" s="334" t="s">
        <v>892</v>
      </c>
      <c r="AE785" s="335" t="s">
        <v>892</v>
      </c>
      <c r="AF785" s="324">
        <v>1970</v>
      </c>
      <c r="AG785" s="327">
        <v>44522</v>
      </c>
      <c r="AH785" s="327">
        <v>43154</v>
      </c>
      <c r="AI785" s="327">
        <v>44917</v>
      </c>
      <c r="AJ785" s="327" t="s">
        <v>892</v>
      </c>
      <c r="AK785" s="317"/>
    </row>
    <row r="786" spans="1:37" x14ac:dyDescent="0.3">
      <c r="A786" s="316">
        <v>134544</v>
      </c>
      <c r="B786" s="317" t="s">
        <v>1914</v>
      </c>
      <c r="C786" s="318" t="s">
        <v>561</v>
      </c>
      <c r="D786" s="319">
        <v>19.68</v>
      </c>
      <c r="E786" s="317"/>
      <c r="F786" s="317"/>
      <c r="G786" s="317" t="s">
        <v>892</v>
      </c>
      <c r="H786" s="320">
        <v>2655.3</v>
      </c>
      <c r="I786" s="321">
        <v>103003</v>
      </c>
      <c r="J786" s="322">
        <v>19.68</v>
      </c>
      <c r="K786" s="320">
        <v>806</v>
      </c>
      <c r="L786" s="323">
        <v>36.498969072164947</v>
      </c>
      <c r="M786" s="324">
        <v>0</v>
      </c>
      <c r="N786" s="322">
        <v>0</v>
      </c>
      <c r="O786" s="325" t="s">
        <v>891</v>
      </c>
      <c r="P786" s="324">
        <v>0</v>
      </c>
      <c r="Q786" s="326">
        <v>0</v>
      </c>
      <c r="R786" s="327" t="s">
        <v>892</v>
      </c>
      <c r="S786" s="317" t="s">
        <v>1774</v>
      </c>
      <c r="T786" s="328">
        <v>1</v>
      </c>
      <c r="U786" s="329">
        <v>51</v>
      </c>
      <c r="V786" s="330">
        <v>21</v>
      </c>
      <c r="W786" s="331" t="s">
        <v>892</v>
      </c>
      <c r="X786" s="332" t="s">
        <v>892</v>
      </c>
      <c r="Y786" s="333">
        <v>0</v>
      </c>
      <c r="Z786" s="333" t="s">
        <v>892</v>
      </c>
      <c r="AA786" s="332" t="s">
        <v>892</v>
      </c>
      <c r="AB786" s="333">
        <v>0</v>
      </c>
      <c r="AC786" s="333"/>
      <c r="AD786" s="334" t="s">
        <v>892</v>
      </c>
      <c r="AE786" s="335" t="s">
        <v>892</v>
      </c>
      <c r="AF786" s="324">
        <v>292</v>
      </c>
      <c r="AG786" s="327">
        <v>45189</v>
      </c>
      <c r="AH786" s="327">
        <v>43172</v>
      </c>
      <c r="AI786" s="327">
        <v>45160</v>
      </c>
      <c r="AJ786" s="327" t="s">
        <v>892</v>
      </c>
      <c r="AK786" s="317"/>
    </row>
    <row r="787" spans="1:37" x14ac:dyDescent="0.3">
      <c r="A787" s="316">
        <v>134545</v>
      </c>
      <c r="B787" s="317" t="s">
        <v>1915</v>
      </c>
      <c r="C787" s="318" t="s">
        <v>561</v>
      </c>
      <c r="D787" s="319">
        <v>32</v>
      </c>
      <c r="E787" s="317"/>
      <c r="F787" s="317"/>
      <c r="G787" s="317" t="s">
        <v>892</v>
      </c>
      <c r="H787" s="320">
        <v>894.81</v>
      </c>
      <c r="I787" s="321">
        <v>103003</v>
      </c>
      <c r="J787" s="322">
        <v>32</v>
      </c>
      <c r="K787" s="320">
        <v>43</v>
      </c>
      <c r="L787" s="323">
        <v>249.94692737430165</v>
      </c>
      <c r="M787" s="324">
        <v>0</v>
      </c>
      <c r="N787" s="322">
        <v>0</v>
      </c>
      <c r="O787" s="325" t="s">
        <v>891</v>
      </c>
      <c r="P787" s="324">
        <v>0</v>
      </c>
      <c r="Q787" s="326">
        <v>0</v>
      </c>
      <c r="R787" s="327" t="s">
        <v>892</v>
      </c>
      <c r="S787" s="317" t="s">
        <v>1349</v>
      </c>
      <c r="T787" s="328">
        <v>1</v>
      </c>
      <c r="U787" s="329">
        <v>51</v>
      </c>
      <c r="V787" s="330">
        <v>19</v>
      </c>
      <c r="W787" s="331" t="s">
        <v>892</v>
      </c>
      <c r="X787" s="332" t="s">
        <v>892</v>
      </c>
      <c r="Y787" s="333">
        <v>0</v>
      </c>
      <c r="Z787" s="333" t="s">
        <v>892</v>
      </c>
      <c r="AA787" s="332" t="s">
        <v>892</v>
      </c>
      <c r="AB787" s="333">
        <v>0</v>
      </c>
      <c r="AC787" s="333"/>
      <c r="AD787" s="334" t="s">
        <v>892</v>
      </c>
      <c r="AE787" s="335" t="s">
        <v>892</v>
      </c>
      <c r="AF787" s="324">
        <v>14</v>
      </c>
      <c r="AG787" s="327">
        <v>43731</v>
      </c>
      <c r="AH787" s="327">
        <v>43172</v>
      </c>
      <c r="AI787" s="327">
        <v>43720</v>
      </c>
      <c r="AJ787" s="327" t="s">
        <v>892</v>
      </c>
      <c r="AK787" s="317"/>
    </row>
    <row r="788" spans="1:37" x14ac:dyDescent="0.3">
      <c r="A788" s="316">
        <v>134546</v>
      </c>
      <c r="B788" s="317" t="s">
        <v>1916</v>
      </c>
      <c r="C788" s="318" t="s">
        <v>561</v>
      </c>
      <c r="D788" s="319">
        <v>45.2</v>
      </c>
      <c r="E788" s="317"/>
      <c r="F788" s="317"/>
      <c r="G788" s="317" t="s">
        <v>892</v>
      </c>
      <c r="H788" s="320">
        <v>1035.5</v>
      </c>
      <c r="I788" s="321">
        <v>103003</v>
      </c>
      <c r="J788" s="322">
        <v>45.2</v>
      </c>
      <c r="K788" s="320">
        <v>773</v>
      </c>
      <c r="L788" s="323">
        <v>15.950400492914357</v>
      </c>
      <c r="M788" s="324">
        <v>0</v>
      </c>
      <c r="N788" s="322">
        <v>0</v>
      </c>
      <c r="O788" s="325" t="s">
        <v>891</v>
      </c>
      <c r="P788" s="324">
        <v>0</v>
      </c>
      <c r="Q788" s="326">
        <v>0</v>
      </c>
      <c r="R788" s="327" t="s">
        <v>892</v>
      </c>
      <c r="S788" s="317" t="s">
        <v>1349</v>
      </c>
      <c r="T788" s="328">
        <v>1</v>
      </c>
      <c r="U788" s="329">
        <v>51</v>
      </c>
      <c r="V788" s="330">
        <v>19</v>
      </c>
      <c r="W788" s="331" t="s">
        <v>892</v>
      </c>
      <c r="X788" s="332" t="s">
        <v>892</v>
      </c>
      <c r="Y788" s="333">
        <v>0</v>
      </c>
      <c r="Z788" s="333" t="s">
        <v>892</v>
      </c>
      <c r="AA788" s="332" t="s">
        <v>892</v>
      </c>
      <c r="AB788" s="333">
        <v>0</v>
      </c>
      <c r="AC788" s="333"/>
      <c r="AD788" s="334" t="s">
        <v>892</v>
      </c>
      <c r="AE788" s="335" t="s">
        <v>892</v>
      </c>
      <c r="AF788" s="324">
        <v>260</v>
      </c>
      <c r="AG788" s="327">
        <v>45190</v>
      </c>
      <c r="AH788" s="327">
        <v>43172</v>
      </c>
      <c r="AI788" s="327">
        <v>45160</v>
      </c>
      <c r="AJ788" s="327" t="s">
        <v>892</v>
      </c>
      <c r="AK788" s="317"/>
    </row>
    <row r="789" spans="1:37" x14ac:dyDescent="0.3">
      <c r="A789" s="316">
        <v>134547</v>
      </c>
      <c r="B789" s="317" t="s">
        <v>1917</v>
      </c>
      <c r="C789" s="318" t="s">
        <v>561</v>
      </c>
      <c r="D789" s="319">
        <v>45</v>
      </c>
      <c r="E789" s="317"/>
      <c r="F789" s="317"/>
      <c r="G789" s="317" t="s">
        <v>892</v>
      </c>
      <c r="H789" s="320">
        <v>1095.44</v>
      </c>
      <c r="I789" s="321">
        <v>103003</v>
      </c>
      <c r="J789" s="322">
        <v>45</v>
      </c>
      <c r="K789" s="320">
        <v>752</v>
      </c>
      <c r="L789" s="323">
        <v>16.680980660880159</v>
      </c>
      <c r="M789" s="324">
        <v>0</v>
      </c>
      <c r="N789" s="322">
        <v>0</v>
      </c>
      <c r="O789" s="325" t="s">
        <v>891</v>
      </c>
      <c r="P789" s="324">
        <v>0</v>
      </c>
      <c r="Q789" s="326">
        <v>0</v>
      </c>
      <c r="R789" s="327" t="s">
        <v>892</v>
      </c>
      <c r="S789" s="317" t="s">
        <v>1349</v>
      </c>
      <c r="T789" s="328">
        <v>1</v>
      </c>
      <c r="U789" s="329">
        <v>51</v>
      </c>
      <c r="V789" s="330">
        <v>19</v>
      </c>
      <c r="W789" s="331" t="s">
        <v>892</v>
      </c>
      <c r="X789" s="332" t="s">
        <v>892</v>
      </c>
      <c r="Y789" s="333">
        <v>0</v>
      </c>
      <c r="Z789" s="333" t="s">
        <v>892</v>
      </c>
      <c r="AA789" s="332" t="s">
        <v>892</v>
      </c>
      <c r="AB789" s="333">
        <v>0</v>
      </c>
      <c r="AC789" s="333"/>
      <c r="AD789" s="334" t="s">
        <v>892</v>
      </c>
      <c r="AE789" s="335" t="s">
        <v>892</v>
      </c>
      <c r="AF789" s="324">
        <v>262</v>
      </c>
      <c r="AG789" s="327">
        <v>45184</v>
      </c>
      <c r="AH789" s="327">
        <v>43172</v>
      </c>
      <c r="AI789" s="327">
        <v>45160</v>
      </c>
      <c r="AJ789" s="327" t="s">
        <v>892</v>
      </c>
      <c r="AK789" s="317"/>
    </row>
    <row r="790" spans="1:37" x14ac:dyDescent="0.3">
      <c r="A790" s="316">
        <v>134548</v>
      </c>
      <c r="B790" s="317" t="s">
        <v>1918</v>
      </c>
      <c r="C790" s="318" t="s">
        <v>561</v>
      </c>
      <c r="D790" s="319">
        <v>42.3</v>
      </c>
      <c r="E790" s="317"/>
      <c r="F790" s="317"/>
      <c r="G790" s="317" t="s">
        <v>892</v>
      </c>
      <c r="H790" s="320">
        <v>3021.18</v>
      </c>
      <c r="I790" s="321">
        <v>103003</v>
      </c>
      <c r="J790" s="322">
        <v>42.3</v>
      </c>
      <c r="K790" s="320">
        <v>1364</v>
      </c>
      <c r="L790" s="323">
        <v>25.895088711751093</v>
      </c>
      <c r="M790" s="324">
        <v>0</v>
      </c>
      <c r="N790" s="322">
        <v>0</v>
      </c>
      <c r="O790" s="325" t="s">
        <v>891</v>
      </c>
      <c r="P790" s="324">
        <v>0</v>
      </c>
      <c r="Q790" s="326">
        <v>0</v>
      </c>
      <c r="R790" s="327" t="s">
        <v>892</v>
      </c>
      <c r="S790" s="317" t="s">
        <v>1349</v>
      </c>
      <c r="T790" s="328">
        <v>1</v>
      </c>
      <c r="U790" s="329">
        <v>51</v>
      </c>
      <c r="V790" s="330">
        <v>19</v>
      </c>
      <c r="W790" s="331" t="s">
        <v>892</v>
      </c>
      <c r="X790" s="332" t="s">
        <v>892</v>
      </c>
      <c r="Y790" s="333">
        <v>0</v>
      </c>
      <c r="Z790" s="333" t="s">
        <v>892</v>
      </c>
      <c r="AA790" s="332" t="s">
        <v>892</v>
      </c>
      <c r="AB790" s="333">
        <v>0</v>
      </c>
      <c r="AC790" s="333"/>
      <c r="AD790" s="334" t="s">
        <v>892</v>
      </c>
      <c r="AE790" s="335" t="s">
        <v>892</v>
      </c>
      <c r="AF790" s="324">
        <v>466</v>
      </c>
      <c r="AG790" s="327">
        <v>45201</v>
      </c>
      <c r="AH790" s="327">
        <v>43172</v>
      </c>
      <c r="AI790" s="327">
        <v>45160</v>
      </c>
      <c r="AJ790" s="327" t="s">
        <v>892</v>
      </c>
      <c r="AK790" s="317"/>
    </row>
    <row r="791" spans="1:37" x14ac:dyDescent="0.3">
      <c r="A791" s="316">
        <v>134549</v>
      </c>
      <c r="B791" s="317" t="s">
        <v>1919</v>
      </c>
      <c r="C791" s="318" t="s">
        <v>561</v>
      </c>
      <c r="D791" s="319">
        <v>44</v>
      </c>
      <c r="E791" s="317"/>
      <c r="F791" s="317"/>
      <c r="G791" s="317" t="s">
        <v>892</v>
      </c>
      <c r="H791" s="320">
        <v>1451.15</v>
      </c>
      <c r="I791" s="321">
        <v>103003</v>
      </c>
      <c r="J791" s="322">
        <v>44</v>
      </c>
      <c r="K791" s="320">
        <v>32</v>
      </c>
      <c r="L791" s="323">
        <v>543.501872659176</v>
      </c>
      <c r="M791" s="324">
        <v>0</v>
      </c>
      <c r="N791" s="322">
        <v>0</v>
      </c>
      <c r="O791" s="325" t="s">
        <v>891</v>
      </c>
      <c r="P791" s="324">
        <v>0</v>
      </c>
      <c r="Q791" s="326">
        <v>0</v>
      </c>
      <c r="R791" s="327" t="s">
        <v>892</v>
      </c>
      <c r="S791" s="317" t="s">
        <v>1349</v>
      </c>
      <c r="T791" s="328">
        <v>1</v>
      </c>
      <c r="U791" s="329">
        <v>51</v>
      </c>
      <c r="V791" s="330">
        <v>19</v>
      </c>
      <c r="W791" s="331" t="s">
        <v>892</v>
      </c>
      <c r="X791" s="332" t="s">
        <v>892</v>
      </c>
      <c r="Y791" s="333">
        <v>0</v>
      </c>
      <c r="Z791" s="333" t="s">
        <v>892</v>
      </c>
      <c r="AA791" s="332" t="s">
        <v>892</v>
      </c>
      <c r="AB791" s="333">
        <v>0</v>
      </c>
      <c r="AC791" s="333"/>
      <c r="AD791" s="334" t="s">
        <v>892</v>
      </c>
      <c r="AE791" s="335" t="s">
        <v>892</v>
      </c>
      <c r="AF791" s="324">
        <v>10</v>
      </c>
      <c r="AG791" s="327">
        <v>45201</v>
      </c>
      <c r="AH791" s="327">
        <v>43172</v>
      </c>
      <c r="AI791" s="327">
        <v>45160</v>
      </c>
      <c r="AJ791" s="327" t="s">
        <v>892</v>
      </c>
      <c r="AK791" s="317"/>
    </row>
    <row r="792" spans="1:37" x14ac:dyDescent="0.3">
      <c r="A792" s="316">
        <v>134556</v>
      </c>
      <c r="B792" s="317" t="s">
        <v>1920</v>
      </c>
      <c r="C792" s="318" t="s">
        <v>261</v>
      </c>
      <c r="D792" s="319">
        <v>40.159999999999997</v>
      </c>
      <c r="E792" s="317" t="s">
        <v>1921</v>
      </c>
      <c r="F792" s="317" t="s">
        <v>1460</v>
      </c>
      <c r="G792" s="317" t="s">
        <v>1322</v>
      </c>
      <c r="H792" s="320">
        <v>580</v>
      </c>
      <c r="I792" s="321">
        <v>103003</v>
      </c>
      <c r="J792" s="322">
        <v>40.159999999999997</v>
      </c>
      <c r="K792" s="320">
        <v>93</v>
      </c>
      <c r="L792" s="323">
        <v>74.838709677419345</v>
      </c>
      <c r="M792" s="324">
        <v>0</v>
      </c>
      <c r="N792" s="322">
        <v>0</v>
      </c>
      <c r="O792" s="325" t="s">
        <v>1323</v>
      </c>
      <c r="P792" s="324">
        <v>322</v>
      </c>
      <c r="Q792" s="326">
        <v>12931.52</v>
      </c>
      <c r="R792" s="327">
        <v>45540</v>
      </c>
      <c r="S792" s="317" t="s">
        <v>1473</v>
      </c>
      <c r="T792" s="328">
        <v>1</v>
      </c>
      <c r="U792" s="329">
        <v>74</v>
      </c>
      <c r="V792" s="330">
        <v>2</v>
      </c>
      <c r="W792" s="331" t="s">
        <v>892</v>
      </c>
      <c r="X792" s="332" t="s">
        <v>892</v>
      </c>
      <c r="Y792" s="333">
        <v>0</v>
      </c>
      <c r="Z792" s="333" t="s">
        <v>892</v>
      </c>
      <c r="AA792" s="332" t="s">
        <v>892</v>
      </c>
      <c r="AB792" s="333">
        <v>0</v>
      </c>
      <c r="AC792" s="333"/>
      <c r="AD792" s="334" t="s">
        <v>892</v>
      </c>
      <c r="AE792" s="335" t="s">
        <v>892</v>
      </c>
      <c r="AF792" s="324">
        <v>32</v>
      </c>
      <c r="AG792" s="327">
        <v>45201</v>
      </c>
      <c r="AH792" s="327">
        <v>43174</v>
      </c>
      <c r="AI792" s="327">
        <v>45203</v>
      </c>
      <c r="AJ792" s="327" t="s">
        <v>892</v>
      </c>
      <c r="AK792" s="317"/>
    </row>
    <row r="793" spans="1:37" x14ac:dyDescent="0.3">
      <c r="A793" s="316">
        <v>134558</v>
      </c>
      <c r="B793" s="317" t="s">
        <v>1922</v>
      </c>
      <c r="C793" s="318" t="s">
        <v>264</v>
      </c>
      <c r="D793" s="319">
        <v>0.25</v>
      </c>
      <c r="E793" s="317"/>
      <c r="F793" s="317"/>
      <c r="G793" s="317" t="s">
        <v>892</v>
      </c>
      <c r="H793" s="320">
        <v>17660</v>
      </c>
      <c r="I793" s="321">
        <v>103003</v>
      </c>
      <c r="J793" s="322">
        <v>0.25</v>
      </c>
      <c r="K793" s="320">
        <v>200</v>
      </c>
      <c r="L793" s="323">
        <v>1059.3881223755247</v>
      </c>
      <c r="M793" s="324">
        <v>0</v>
      </c>
      <c r="N793" s="322">
        <v>0</v>
      </c>
      <c r="O793" s="325" t="s">
        <v>891</v>
      </c>
      <c r="P793" s="324">
        <v>0</v>
      </c>
      <c r="Q793" s="326">
        <v>0</v>
      </c>
      <c r="R793" s="327" t="s">
        <v>892</v>
      </c>
      <c r="S793" s="317" t="s">
        <v>1923</v>
      </c>
      <c r="T793" s="328">
        <v>1</v>
      </c>
      <c r="U793" s="329">
        <v>70</v>
      </c>
      <c r="V793" s="330">
        <v>16</v>
      </c>
      <c r="W793" s="331" t="s">
        <v>892</v>
      </c>
      <c r="X793" s="332" t="s">
        <v>892</v>
      </c>
      <c r="Y793" s="333">
        <v>0</v>
      </c>
      <c r="Z793" s="333" t="s">
        <v>892</v>
      </c>
      <c r="AA793" s="332" t="s">
        <v>892</v>
      </c>
      <c r="AB793" s="333">
        <v>0</v>
      </c>
      <c r="AC793" s="333"/>
      <c r="AD793" s="334" t="s">
        <v>892</v>
      </c>
      <c r="AE793" s="335" t="s">
        <v>892</v>
      </c>
      <c r="AF793" s="324">
        <v>66</v>
      </c>
      <c r="AG793" s="327">
        <v>43689</v>
      </c>
      <c r="AH793" s="327">
        <v>43174</v>
      </c>
      <c r="AI793" s="327">
        <v>43683</v>
      </c>
      <c r="AJ793" s="327" t="s">
        <v>892</v>
      </c>
      <c r="AK793" s="317"/>
    </row>
    <row r="794" spans="1:37" x14ac:dyDescent="0.3">
      <c r="A794" s="316">
        <v>134559</v>
      </c>
      <c r="B794" s="317" t="s">
        <v>1924</v>
      </c>
      <c r="C794" s="318" t="s">
        <v>264</v>
      </c>
      <c r="D794" s="319">
        <v>0.6</v>
      </c>
      <c r="E794" s="317"/>
      <c r="F794" s="317"/>
      <c r="G794" s="317" t="s">
        <v>892</v>
      </c>
      <c r="H794" s="320">
        <v>14800</v>
      </c>
      <c r="I794" s="321">
        <v>103003</v>
      </c>
      <c r="J794" s="322">
        <v>0.20522000000000001</v>
      </c>
      <c r="K794" s="320">
        <v>2900</v>
      </c>
      <c r="L794" s="323">
        <v>61.240534613315674</v>
      </c>
      <c r="M794" s="324">
        <v>0</v>
      </c>
      <c r="N794" s="322">
        <v>0</v>
      </c>
      <c r="O794" s="325" t="s">
        <v>891</v>
      </c>
      <c r="P794" s="324">
        <v>0</v>
      </c>
      <c r="Q794" s="326">
        <v>0</v>
      </c>
      <c r="R794" s="327" t="s">
        <v>892</v>
      </c>
      <c r="S794" s="317" t="s">
        <v>1923</v>
      </c>
      <c r="T794" s="328">
        <v>1</v>
      </c>
      <c r="U794" s="329">
        <v>70</v>
      </c>
      <c r="V794" s="330">
        <v>16</v>
      </c>
      <c r="W794" s="331" t="s">
        <v>892</v>
      </c>
      <c r="X794" s="332" t="s">
        <v>892</v>
      </c>
      <c r="Y794" s="333">
        <v>0</v>
      </c>
      <c r="Z794" s="333" t="s">
        <v>892</v>
      </c>
      <c r="AA794" s="332" t="s">
        <v>892</v>
      </c>
      <c r="AB794" s="333">
        <v>0</v>
      </c>
      <c r="AC794" s="333"/>
      <c r="AD794" s="334" t="s">
        <v>892</v>
      </c>
      <c r="AE794" s="335" t="s">
        <v>892</v>
      </c>
      <c r="AF794" s="324">
        <v>966</v>
      </c>
      <c r="AG794" s="327">
        <v>43641</v>
      </c>
      <c r="AH794" s="327">
        <v>43174</v>
      </c>
      <c r="AI794" s="327">
        <v>43619</v>
      </c>
      <c r="AJ794" s="327" t="s">
        <v>892</v>
      </c>
      <c r="AK794" s="317"/>
    </row>
    <row r="795" spans="1:37" x14ac:dyDescent="0.3">
      <c r="A795" s="316">
        <v>134560</v>
      </c>
      <c r="B795" s="317" t="s">
        <v>1925</v>
      </c>
      <c r="C795" s="318" t="s">
        <v>264</v>
      </c>
      <c r="D795" s="319">
        <v>7.08</v>
      </c>
      <c r="E795" s="317"/>
      <c r="F795" s="317"/>
      <c r="G795" s="317" t="s">
        <v>892</v>
      </c>
      <c r="H795" s="320">
        <v>0</v>
      </c>
      <c r="I795" s="321">
        <v>103003</v>
      </c>
      <c r="J795" s="322">
        <v>7.08</v>
      </c>
      <c r="K795" s="320">
        <v>470</v>
      </c>
      <c r="L795" s="323">
        <v>0</v>
      </c>
      <c r="M795" s="324">
        <v>530.04</v>
      </c>
      <c r="N795" s="322">
        <v>3752.6831999999999</v>
      </c>
      <c r="O795" s="325" t="s">
        <v>891</v>
      </c>
      <c r="P795" s="324">
        <v>0</v>
      </c>
      <c r="Q795" s="326">
        <v>0</v>
      </c>
      <c r="R795" s="327" t="s">
        <v>892</v>
      </c>
      <c r="S795" s="317" t="s">
        <v>1345</v>
      </c>
      <c r="T795" s="328">
        <v>1</v>
      </c>
      <c r="U795" s="329">
        <v>70</v>
      </c>
      <c r="V795" s="330">
        <v>30</v>
      </c>
      <c r="W795" s="331" t="s">
        <v>892</v>
      </c>
      <c r="X795" s="332" t="s">
        <v>892</v>
      </c>
      <c r="Y795" s="333">
        <v>0</v>
      </c>
      <c r="Z795" s="333" t="s">
        <v>892</v>
      </c>
      <c r="AA795" s="332" t="s">
        <v>892</v>
      </c>
      <c r="AB795" s="333">
        <v>0</v>
      </c>
      <c r="AC795" s="333"/>
      <c r="AD795" s="334" t="s">
        <v>892</v>
      </c>
      <c r="AE795" s="335" t="s">
        <v>892</v>
      </c>
      <c r="AF795" s="324">
        <v>176</v>
      </c>
      <c r="AG795" s="327">
        <v>44944</v>
      </c>
      <c r="AH795" s="327">
        <v>43174</v>
      </c>
      <c r="AI795" s="327">
        <v>44915</v>
      </c>
      <c r="AJ795" s="327" t="s">
        <v>892</v>
      </c>
      <c r="AK795" s="317"/>
    </row>
    <row r="796" spans="1:37" x14ac:dyDescent="0.3">
      <c r="A796" s="316">
        <v>134561</v>
      </c>
      <c r="B796" s="317" t="s">
        <v>1926</v>
      </c>
      <c r="C796" s="318" t="s">
        <v>270</v>
      </c>
      <c r="D796" s="319">
        <v>17.72</v>
      </c>
      <c r="E796" s="317"/>
      <c r="F796" s="317"/>
      <c r="G796" s="317" t="s">
        <v>892</v>
      </c>
      <c r="H796" s="320">
        <v>390</v>
      </c>
      <c r="I796" s="321">
        <v>103003</v>
      </c>
      <c r="J796" s="322">
        <v>17.72</v>
      </c>
      <c r="K796" s="320">
        <v>44</v>
      </c>
      <c r="L796" s="323">
        <v>108.93854748603351</v>
      </c>
      <c r="M796" s="324">
        <v>0</v>
      </c>
      <c r="N796" s="322">
        <v>0</v>
      </c>
      <c r="O796" s="325" t="s">
        <v>891</v>
      </c>
      <c r="P796" s="324">
        <v>0</v>
      </c>
      <c r="Q796" s="326">
        <v>0</v>
      </c>
      <c r="R796" s="327" t="s">
        <v>892</v>
      </c>
      <c r="S796" s="317" t="s">
        <v>1568</v>
      </c>
      <c r="T796" s="328">
        <v>1</v>
      </c>
      <c r="U796" s="329">
        <v>67</v>
      </c>
      <c r="V796" s="330">
        <v>3</v>
      </c>
      <c r="W796" s="331" t="s">
        <v>892</v>
      </c>
      <c r="X796" s="332" t="s">
        <v>892</v>
      </c>
      <c r="Y796" s="333">
        <v>0</v>
      </c>
      <c r="Z796" s="333" t="s">
        <v>892</v>
      </c>
      <c r="AA796" s="332" t="s">
        <v>892</v>
      </c>
      <c r="AB796" s="333">
        <v>0</v>
      </c>
      <c r="AC796" s="333"/>
      <c r="AD796" s="334" t="s">
        <v>892</v>
      </c>
      <c r="AE796" s="335" t="s">
        <v>892</v>
      </c>
      <c r="AF796" s="324">
        <v>14</v>
      </c>
      <c r="AG796" s="327">
        <v>43853</v>
      </c>
      <c r="AH796" s="327">
        <v>43174</v>
      </c>
      <c r="AI796" s="327">
        <v>45175</v>
      </c>
      <c r="AJ796" s="327" t="s">
        <v>892</v>
      </c>
      <c r="AK796" s="317"/>
    </row>
    <row r="797" spans="1:37" x14ac:dyDescent="0.3">
      <c r="A797" s="316">
        <v>134562</v>
      </c>
      <c r="B797" s="317" t="s">
        <v>1927</v>
      </c>
      <c r="C797" s="318" t="s">
        <v>270</v>
      </c>
      <c r="D797" s="319">
        <v>19.38</v>
      </c>
      <c r="E797" s="317"/>
      <c r="F797" s="317"/>
      <c r="G797" s="317" t="s">
        <v>892</v>
      </c>
      <c r="H797" s="320">
        <v>396</v>
      </c>
      <c r="I797" s="321">
        <v>103003</v>
      </c>
      <c r="J797" s="322">
        <v>19.38</v>
      </c>
      <c r="K797" s="320">
        <v>56</v>
      </c>
      <c r="L797" s="323">
        <v>84.796573875803006</v>
      </c>
      <c r="M797" s="324">
        <v>0</v>
      </c>
      <c r="N797" s="322">
        <v>0</v>
      </c>
      <c r="O797" s="325" t="s">
        <v>891</v>
      </c>
      <c r="P797" s="324">
        <v>0</v>
      </c>
      <c r="Q797" s="326">
        <v>0</v>
      </c>
      <c r="R797" s="327" t="s">
        <v>892</v>
      </c>
      <c r="S797" s="317" t="s">
        <v>1568</v>
      </c>
      <c r="T797" s="328">
        <v>1</v>
      </c>
      <c r="U797" s="329">
        <v>67</v>
      </c>
      <c r="V797" s="330">
        <v>3</v>
      </c>
      <c r="W797" s="331" t="s">
        <v>892</v>
      </c>
      <c r="X797" s="332" t="s">
        <v>892</v>
      </c>
      <c r="Y797" s="333">
        <v>0</v>
      </c>
      <c r="Z797" s="333" t="s">
        <v>892</v>
      </c>
      <c r="AA797" s="332" t="s">
        <v>892</v>
      </c>
      <c r="AB797" s="333">
        <v>0</v>
      </c>
      <c r="AC797" s="333"/>
      <c r="AD797" s="334" t="s">
        <v>892</v>
      </c>
      <c r="AE797" s="335" t="s">
        <v>892</v>
      </c>
      <c r="AF797" s="324">
        <v>18</v>
      </c>
      <c r="AG797" s="327">
        <v>43853</v>
      </c>
      <c r="AH797" s="327">
        <v>43174</v>
      </c>
      <c r="AI797" s="327">
        <v>45175</v>
      </c>
      <c r="AJ797" s="327" t="s">
        <v>892</v>
      </c>
      <c r="AK797" s="317"/>
    </row>
    <row r="798" spans="1:37" x14ac:dyDescent="0.3">
      <c r="A798" s="316">
        <v>134563</v>
      </c>
      <c r="B798" s="317" t="s">
        <v>1928</v>
      </c>
      <c r="C798" s="318" t="s">
        <v>270</v>
      </c>
      <c r="D798" s="319">
        <v>13</v>
      </c>
      <c r="E798" s="317"/>
      <c r="F798" s="317"/>
      <c r="G798" s="317" t="s">
        <v>892</v>
      </c>
      <c r="H798" s="320">
        <v>364</v>
      </c>
      <c r="I798" s="321">
        <v>103003</v>
      </c>
      <c r="J798" s="322">
        <v>13</v>
      </c>
      <c r="K798" s="320">
        <v>124</v>
      </c>
      <c r="L798" s="323">
        <v>32.587287376902417</v>
      </c>
      <c r="M798" s="324">
        <v>0</v>
      </c>
      <c r="N798" s="322">
        <v>0</v>
      </c>
      <c r="O798" s="325" t="s">
        <v>891</v>
      </c>
      <c r="P798" s="324">
        <v>0</v>
      </c>
      <c r="Q798" s="326">
        <v>0</v>
      </c>
      <c r="R798" s="327" t="s">
        <v>892</v>
      </c>
      <c r="S798" s="317" t="s">
        <v>1568</v>
      </c>
      <c r="T798" s="328">
        <v>1</v>
      </c>
      <c r="U798" s="329">
        <v>67</v>
      </c>
      <c r="V798" s="330">
        <v>3</v>
      </c>
      <c r="W798" s="331" t="s">
        <v>892</v>
      </c>
      <c r="X798" s="332" t="s">
        <v>892</v>
      </c>
      <c r="Y798" s="333">
        <v>0</v>
      </c>
      <c r="Z798" s="333" t="s">
        <v>892</v>
      </c>
      <c r="AA798" s="332" t="s">
        <v>892</v>
      </c>
      <c r="AB798" s="333">
        <v>0</v>
      </c>
      <c r="AC798" s="333"/>
      <c r="AD798" s="334" t="s">
        <v>892</v>
      </c>
      <c r="AE798" s="335" t="s">
        <v>892</v>
      </c>
      <c r="AF798" s="324">
        <v>44</v>
      </c>
      <c r="AG798" s="327">
        <v>45201</v>
      </c>
      <c r="AH798" s="327">
        <v>43174</v>
      </c>
      <c r="AI798" s="327">
        <v>45189</v>
      </c>
      <c r="AJ798" s="327" t="s">
        <v>892</v>
      </c>
      <c r="AK798" s="317"/>
    </row>
    <row r="799" spans="1:37" x14ac:dyDescent="0.3">
      <c r="A799" s="316">
        <v>134564</v>
      </c>
      <c r="B799" s="317" t="s">
        <v>1929</v>
      </c>
      <c r="C799" s="318" t="s">
        <v>270</v>
      </c>
      <c r="D799" s="319">
        <v>29</v>
      </c>
      <c r="E799" s="317"/>
      <c r="F799" s="317"/>
      <c r="G799" s="317" t="s">
        <v>892</v>
      </c>
      <c r="H799" s="320">
        <v>258</v>
      </c>
      <c r="I799" s="321">
        <v>103003</v>
      </c>
      <c r="J799" s="322">
        <v>29</v>
      </c>
      <c r="K799" s="320">
        <v>46</v>
      </c>
      <c r="L799" s="323">
        <v>65.816326530612244</v>
      </c>
      <c r="M799" s="324">
        <v>0</v>
      </c>
      <c r="N799" s="322">
        <v>0</v>
      </c>
      <c r="O799" s="325" t="s">
        <v>891</v>
      </c>
      <c r="P799" s="324">
        <v>0</v>
      </c>
      <c r="Q799" s="326">
        <v>0</v>
      </c>
      <c r="R799" s="327" t="s">
        <v>892</v>
      </c>
      <c r="S799" s="317" t="s">
        <v>1568</v>
      </c>
      <c r="T799" s="328">
        <v>1</v>
      </c>
      <c r="U799" s="329">
        <v>67</v>
      </c>
      <c r="V799" s="330">
        <v>3</v>
      </c>
      <c r="W799" s="331" t="s">
        <v>892</v>
      </c>
      <c r="X799" s="332" t="s">
        <v>892</v>
      </c>
      <c r="Y799" s="333">
        <v>0</v>
      </c>
      <c r="Z799" s="333" t="s">
        <v>892</v>
      </c>
      <c r="AA799" s="332" t="s">
        <v>892</v>
      </c>
      <c r="AB799" s="333">
        <v>0</v>
      </c>
      <c r="AC799" s="333"/>
      <c r="AD799" s="334" t="s">
        <v>892</v>
      </c>
      <c r="AE799" s="335" t="s">
        <v>892</v>
      </c>
      <c r="AF799" s="324">
        <v>16</v>
      </c>
      <c r="AG799" s="327">
        <v>45201</v>
      </c>
      <c r="AH799" s="327">
        <v>43174</v>
      </c>
      <c r="AI799" s="327">
        <v>45189</v>
      </c>
      <c r="AJ799" s="327" t="s">
        <v>892</v>
      </c>
      <c r="AK799" s="317"/>
    </row>
    <row r="800" spans="1:37" x14ac:dyDescent="0.3">
      <c r="A800" s="316">
        <v>134565</v>
      </c>
      <c r="B800" s="317" t="s">
        <v>1930</v>
      </c>
      <c r="C800" s="318" t="s">
        <v>270</v>
      </c>
      <c r="D800" s="319">
        <v>22.1</v>
      </c>
      <c r="E800" s="317"/>
      <c r="F800" s="317"/>
      <c r="G800" s="317" t="s">
        <v>892</v>
      </c>
      <c r="H800" s="320">
        <v>229</v>
      </c>
      <c r="I800" s="321">
        <v>103003</v>
      </c>
      <c r="J800" s="322">
        <v>22.1</v>
      </c>
      <c r="K800" s="320">
        <v>44</v>
      </c>
      <c r="L800" s="323">
        <v>61.066666666666663</v>
      </c>
      <c r="M800" s="324">
        <v>0</v>
      </c>
      <c r="N800" s="322">
        <v>0</v>
      </c>
      <c r="O800" s="325" t="s">
        <v>891</v>
      </c>
      <c r="P800" s="324">
        <v>0</v>
      </c>
      <c r="Q800" s="326">
        <v>0</v>
      </c>
      <c r="R800" s="327" t="s">
        <v>892</v>
      </c>
      <c r="S800" s="317" t="s">
        <v>1568</v>
      </c>
      <c r="T800" s="328">
        <v>1</v>
      </c>
      <c r="U800" s="329">
        <v>67</v>
      </c>
      <c r="V800" s="330">
        <v>3</v>
      </c>
      <c r="W800" s="331" t="s">
        <v>892</v>
      </c>
      <c r="X800" s="332" t="s">
        <v>892</v>
      </c>
      <c r="Y800" s="333">
        <v>0</v>
      </c>
      <c r="Z800" s="333" t="s">
        <v>892</v>
      </c>
      <c r="AA800" s="332" t="s">
        <v>892</v>
      </c>
      <c r="AB800" s="333">
        <v>0</v>
      </c>
      <c r="AC800" s="333"/>
      <c r="AD800" s="334" t="s">
        <v>892</v>
      </c>
      <c r="AE800" s="335" t="s">
        <v>892</v>
      </c>
      <c r="AF800" s="324">
        <v>16</v>
      </c>
      <c r="AG800" s="327">
        <v>43998</v>
      </c>
      <c r="AH800" s="327">
        <v>43174</v>
      </c>
      <c r="AI800" s="327">
        <v>45175</v>
      </c>
      <c r="AJ800" s="327" t="s">
        <v>892</v>
      </c>
      <c r="AK800" s="317"/>
    </row>
    <row r="801" spans="1:37" x14ac:dyDescent="0.3">
      <c r="A801" s="316">
        <v>134566</v>
      </c>
      <c r="B801" s="317" t="s">
        <v>1931</v>
      </c>
      <c r="C801" s="318" t="s">
        <v>264</v>
      </c>
      <c r="D801" s="319">
        <v>0.23</v>
      </c>
      <c r="E801" s="317"/>
      <c r="F801" s="317"/>
      <c r="G801" s="317" t="s">
        <v>892</v>
      </c>
      <c r="H801" s="320">
        <v>19783</v>
      </c>
      <c r="I801" s="321">
        <v>103003</v>
      </c>
      <c r="J801" s="322">
        <v>0.23</v>
      </c>
      <c r="K801" s="320">
        <v>1562</v>
      </c>
      <c r="L801" s="323">
        <v>147.44726839084743</v>
      </c>
      <c r="M801" s="324">
        <v>0</v>
      </c>
      <c r="N801" s="322">
        <v>0</v>
      </c>
      <c r="O801" s="325" t="s">
        <v>891</v>
      </c>
      <c r="P801" s="324">
        <v>0</v>
      </c>
      <c r="Q801" s="326">
        <v>0</v>
      </c>
      <c r="R801" s="327" t="s">
        <v>892</v>
      </c>
      <c r="S801" s="317" t="s">
        <v>1492</v>
      </c>
      <c r="T801" s="328">
        <v>1</v>
      </c>
      <c r="U801" s="329">
        <v>67</v>
      </c>
      <c r="V801" s="330">
        <v>18</v>
      </c>
      <c r="W801" s="331" t="s">
        <v>892</v>
      </c>
      <c r="X801" s="332" t="s">
        <v>892</v>
      </c>
      <c r="Y801" s="333">
        <v>0</v>
      </c>
      <c r="Z801" s="333" t="s">
        <v>892</v>
      </c>
      <c r="AA801" s="332" t="s">
        <v>892</v>
      </c>
      <c r="AB801" s="333">
        <v>0</v>
      </c>
      <c r="AC801" s="333"/>
      <c r="AD801" s="334" t="s">
        <v>892</v>
      </c>
      <c r="AE801" s="335" t="s">
        <v>892</v>
      </c>
      <c r="AF801" s="324">
        <v>536</v>
      </c>
      <c r="AG801" s="327">
        <v>43857</v>
      </c>
      <c r="AH801" s="327">
        <v>43174</v>
      </c>
      <c r="AI801" s="327">
        <v>43826</v>
      </c>
      <c r="AJ801" s="327" t="s">
        <v>892</v>
      </c>
      <c r="AK801" s="317"/>
    </row>
    <row r="802" spans="1:37" x14ac:dyDescent="0.3">
      <c r="A802" s="316">
        <v>134567</v>
      </c>
      <c r="B802" s="317" t="s">
        <v>1932</v>
      </c>
      <c r="C802" s="318" t="s">
        <v>264</v>
      </c>
      <c r="D802" s="319">
        <v>0.06</v>
      </c>
      <c r="E802" s="317"/>
      <c r="F802" s="317"/>
      <c r="G802" s="317" t="s">
        <v>892</v>
      </c>
      <c r="H802" s="320">
        <v>14107</v>
      </c>
      <c r="I802" s="321">
        <v>103003</v>
      </c>
      <c r="J802" s="322">
        <v>0.06</v>
      </c>
      <c r="K802" s="320">
        <v>5800</v>
      </c>
      <c r="L802" s="323">
        <v>27.787736127799555</v>
      </c>
      <c r="M802" s="324">
        <v>0</v>
      </c>
      <c r="N802" s="322">
        <v>0</v>
      </c>
      <c r="O802" s="325" t="s">
        <v>891</v>
      </c>
      <c r="P802" s="324">
        <v>0</v>
      </c>
      <c r="Q802" s="326">
        <v>0</v>
      </c>
      <c r="R802" s="327" t="s">
        <v>892</v>
      </c>
      <c r="S802" s="317" t="s">
        <v>1060</v>
      </c>
      <c r="T802" s="328">
        <v>1</v>
      </c>
      <c r="U802" s="329">
        <v>67</v>
      </c>
      <c r="V802" s="330">
        <v>9</v>
      </c>
      <c r="W802" s="331" t="s">
        <v>892</v>
      </c>
      <c r="X802" s="332" t="s">
        <v>892</v>
      </c>
      <c r="Y802" s="333">
        <v>0</v>
      </c>
      <c r="Z802" s="333" t="s">
        <v>892</v>
      </c>
      <c r="AA802" s="332" t="s">
        <v>892</v>
      </c>
      <c r="AB802" s="333">
        <v>0</v>
      </c>
      <c r="AC802" s="333"/>
      <c r="AD802" s="334" t="s">
        <v>892</v>
      </c>
      <c r="AE802" s="335" t="s">
        <v>892</v>
      </c>
      <c r="AF802" s="324">
        <v>2030</v>
      </c>
      <c r="AG802" s="327">
        <v>43847</v>
      </c>
      <c r="AH802" s="327">
        <v>43174</v>
      </c>
      <c r="AI802" s="327">
        <v>43826</v>
      </c>
      <c r="AJ802" s="327" t="s">
        <v>892</v>
      </c>
      <c r="AK802" s="317"/>
    </row>
    <row r="803" spans="1:37" x14ac:dyDescent="0.3">
      <c r="A803" s="316">
        <v>134568</v>
      </c>
      <c r="B803" s="317" t="s">
        <v>1933</v>
      </c>
      <c r="C803" s="318" t="s">
        <v>264</v>
      </c>
      <c r="D803" s="319">
        <v>0.08</v>
      </c>
      <c r="E803" s="317"/>
      <c r="F803" s="317"/>
      <c r="G803" s="317" t="s">
        <v>892</v>
      </c>
      <c r="H803" s="320">
        <v>6706</v>
      </c>
      <c r="I803" s="321">
        <v>103003</v>
      </c>
      <c r="J803" s="322">
        <v>0.08</v>
      </c>
      <c r="K803" s="320">
        <v>6260</v>
      </c>
      <c r="L803" s="323">
        <v>12.266998371961147</v>
      </c>
      <c r="M803" s="324">
        <v>0</v>
      </c>
      <c r="N803" s="322">
        <v>0</v>
      </c>
      <c r="O803" s="325" t="s">
        <v>891</v>
      </c>
      <c r="P803" s="324">
        <v>0</v>
      </c>
      <c r="Q803" s="326">
        <v>0</v>
      </c>
      <c r="R803" s="327" t="s">
        <v>892</v>
      </c>
      <c r="S803" s="317" t="s">
        <v>1060</v>
      </c>
      <c r="T803" s="328">
        <v>1</v>
      </c>
      <c r="U803" s="329">
        <v>67</v>
      </c>
      <c r="V803" s="330">
        <v>9</v>
      </c>
      <c r="W803" s="331" t="s">
        <v>892</v>
      </c>
      <c r="X803" s="332" t="s">
        <v>892</v>
      </c>
      <c r="Y803" s="333">
        <v>0</v>
      </c>
      <c r="Z803" s="333" t="s">
        <v>892</v>
      </c>
      <c r="AA803" s="332" t="s">
        <v>892</v>
      </c>
      <c r="AB803" s="333">
        <v>0</v>
      </c>
      <c r="AC803" s="333"/>
      <c r="AD803" s="334" t="s">
        <v>892</v>
      </c>
      <c r="AE803" s="335" t="s">
        <v>892</v>
      </c>
      <c r="AF803" s="324">
        <v>2186</v>
      </c>
      <c r="AG803" s="327">
        <v>43837</v>
      </c>
      <c r="AH803" s="327">
        <v>43174</v>
      </c>
      <c r="AI803" s="327">
        <v>43797</v>
      </c>
      <c r="AJ803" s="327" t="s">
        <v>892</v>
      </c>
      <c r="AK803" s="317"/>
    </row>
    <row r="804" spans="1:37" x14ac:dyDescent="0.3">
      <c r="A804" s="316">
        <v>134569</v>
      </c>
      <c r="B804" s="317" t="s">
        <v>1934</v>
      </c>
      <c r="C804" s="318" t="s">
        <v>437</v>
      </c>
      <c r="D804" s="319">
        <v>19</v>
      </c>
      <c r="E804" s="317"/>
      <c r="F804" s="317"/>
      <c r="G804" s="317" t="s">
        <v>892</v>
      </c>
      <c r="H804" s="320">
        <v>100</v>
      </c>
      <c r="I804" s="321">
        <v>103003</v>
      </c>
      <c r="J804" s="322">
        <v>19</v>
      </c>
      <c r="K804" s="320">
        <v>279</v>
      </c>
      <c r="L804" s="323">
        <v>4.301075268817204</v>
      </c>
      <c r="M804" s="324">
        <v>179</v>
      </c>
      <c r="N804" s="322">
        <v>3401</v>
      </c>
      <c r="O804" s="325" t="s">
        <v>891</v>
      </c>
      <c r="P804" s="324">
        <v>0</v>
      </c>
      <c r="Q804" s="326">
        <v>0</v>
      </c>
      <c r="R804" s="327" t="s">
        <v>892</v>
      </c>
      <c r="S804" s="317" t="s">
        <v>1117</v>
      </c>
      <c r="T804" s="328">
        <v>1</v>
      </c>
      <c r="U804" s="329">
        <v>78</v>
      </c>
      <c r="V804" s="330">
        <v>2</v>
      </c>
      <c r="W804" s="331" t="s">
        <v>892</v>
      </c>
      <c r="X804" s="332" t="s">
        <v>892</v>
      </c>
      <c r="Y804" s="333">
        <v>0</v>
      </c>
      <c r="Z804" s="333" t="s">
        <v>892</v>
      </c>
      <c r="AA804" s="332" t="s">
        <v>892</v>
      </c>
      <c r="AB804" s="333">
        <v>0</v>
      </c>
      <c r="AC804" s="333"/>
      <c r="AD804" s="334" t="s">
        <v>892</v>
      </c>
      <c r="AE804" s="335" t="s">
        <v>892</v>
      </c>
      <c r="AF804" s="324">
        <v>94</v>
      </c>
      <c r="AG804" s="327">
        <v>45209</v>
      </c>
      <c r="AH804" s="327">
        <v>43174</v>
      </c>
      <c r="AI804" s="327">
        <v>45189</v>
      </c>
      <c r="AJ804" s="327" t="s">
        <v>892</v>
      </c>
      <c r="AK804" s="317"/>
    </row>
    <row r="805" spans="1:37" x14ac:dyDescent="0.3">
      <c r="A805" s="316">
        <v>134570</v>
      </c>
      <c r="B805" s="317" t="s">
        <v>1935</v>
      </c>
      <c r="C805" s="318" t="s">
        <v>264</v>
      </c>
      <c r="D805" s="319">
        <v>3.04</v>
      </c>
      <c r="E805" s="317"/>
      <c r="F805" s="317"/>
      <c r="G805" s="317" t="s">
        <v>892</v>
      </c>
      <c r="H805" s="320">
        <v>0</v>
      </c>
      <c r="I805" s="321">
        <v>103003</v>
      </c>
      <c r="J805" s="322">
        <v>3.04</v>
      </c>
      <c r="K805" s="320">
        <v>106</v>
      </c>
      <c r="L805" s="323">
        <v>0</v>
      </c>
      <c r="M805" s="324">
        <v>105.96</v>
      </c>
      <c r="N805" s="322">
        <v>322.11840000000001</v>
      </c>
      <c r="O805" s="325" t="s">
        <v>891</v>
      </c>
      <c r="P805" s="324">
        <v>0</v>
      </c>
      <c r="Q805" s="326">
        <v>0</v>
      </c>
      <c r="R805" s="327" t="s">
        <v>892</v>
      </c>
      <c r="S805" s="317" t="s">
        <v>1936</v>
      </c>
      <c r="T805" s="328">
        <v>1</v>
      </c>
      <c r="U805" s="329">
        <v>70</v>
      </c>
      <c r="V805" s="330">
        <v>25</v>
      </c>
      <c r="W805" s="331" t="s">
        <v>892</v>
      </c>
      <c r="X805" s="332" t="s">
        <v>892</v>
      </c>
      <c r="Y805" s="333">
        <v>0</v>
      </c>
      <c r="Z805" s="333" t="s">
        <v>892</v>
      </c>
      <c r="AA805" s="332" t="s">
        <v>892</v>
      </c>
      <c r="AB805" s="333">
        <v>0</v>
      </c>
      <c r="AC805" s="333"/>
      <c r="AD805" s="334" t="s">
        <v>892</v>
      </c>
      <c r="AE805" s="335" t="s">
        <v>892</v>
      </c>
      <c r="AF805" s="324">
        <v>36</v>
      </c>
      <c r="AG805" s="327">
        <v>44550</v>
      </c>
      <c r="AH805" s="327">
        <v>43174</v>
      </c>
      <c r="AI805" s="327">
        <v>44536</v>
      </c>
      <c r="AJ805" s="327" t="s">
        <v>892</v>
      </c>
      <c r="AK805" s="317"/>
    </row>
    <row r="806" spans="1:37" x14ac:dyDescent="0.3">
      <c r="A806" s="316">
        <v>134581</v>
      </c>
      <c r="B806" s="317" t="s">
        <v>1937</v>
      </c>
      <c r="C806" s="318" t="s">
        <v>264</v>
      </c>
      <c r="D806" s="319">
        <v>94.93</v>
      </c>
      <c r="E806" s="317"/>
      <c r="F806" s="317"/>
      <c r="G806" s="317" t="s">
        <v>892</v>
      </c>
      <c r="H806" s="320">
        <v>10</v>
      </c>
      <c r="I806" s="321">
        <v>103003</v>
      </c>
      <c r="J806" s="322">
        <v>94.93</v>
      </c>
      <c r="K806" s="320">
        <v>63</v>
      </c>
      <c r="L806" s="323">
        <v>1.9342359767891684</v>
      </c>
      <c r="M806" s="324">
        <v>52.04</v>
      </c>
      <c r="N806" s="322">
        <v>4940.1571999999996</v>
      </c>
      <c r="O806" s="325" t="s">
        <v>891</v>
      </c>
      <c r="P806" s="324">
        <v>0</v>
      </c>
      <c r="Q806" s="326">
        <v>0</v>
      </c>
      <c r="R806" s="327" t="s">
        <v>892</v>
      </c>
      <c r="S806" s="317" t="s">
        <v>1057</v>
      </c>
      <c r="T806" s="328">
        <v>1</v>
      </c>
      <c r="U806" s="329">
        <v>61</v>
      </c>
      <c r="V806" s="330">
        <v>14</v>
      </c>
      <c r="W806" s="331" t="s">
        <v>892</v>
      </c>
      <c r="X806" s="332" t="s">
        <v>892</v>
      </c>
      <c r="Y806" s="333">
        <v>0</v>
      </c>
      <c r="Z806" s="333" t="s">
        <v>892</v>
      </c>
      <c r="AA806" s="332" t="s">
        <v>892</v>
      </c>
      <c r="AB806" s="333">
        <v>0</v>
      </c>
      <c r="AC806" s="333"/>
      <c r="AD806" s="334" t="s">
        <v>892</v>
      </c>
      <c r="AE806" s="335" t="s">
        <v>892</v>
      </c>
      <c r="AF806" s="324">
        <v>20</v>
      </c>
      <c r="AG806" s="327">
        <v>45189</v>
      </c>
      <c r="AH806" s="327">
        <v>43174</v>
      </c>
      <c r="AI806" s="327">
        <v>45145</v>
      </c>
      <c r="AJ806" s="327" t="s">
        <v>892</v>
      </c>
      <c r="AK806" s="317"/>
    </row>
    <row r="807" spans="1:37" x14ac:dyDescent="0.3">
      <c r="A807" s="316">
        <v>134582</v>
      </c>
      <c r="B807" s="317" t="s">
        <v>1938</v>
      </c>
      <c r="C807" s="318" t="s">
        <v>264</v>
      </c>
      <c r="D807" s="319">
        <v>66.45</v>
      </c>
      <c r="E807" s="317"/>
      <c r="F807" s="317"/>
      <c r="G807" s="317" t="s">
        <v>892</v>
      </c>
      <c r="H807" s="320">
        <v>57</v>
      </c>
      <c r="I807" s="321">
        <v>103003</v>
      </c>
      <c r="J807" s="322">
        <v>66.45</v>
      </c>
      <c r="K807" s="320">
        <v>69</v>
      </c>
      <c r="L807" s="323">
        <v>7.0544554455445549</v>
      </c>
      <c r="M807" s="324">
        <v>39.96</v>
      </c>
      <c r="N807" s="322">
        <v>2655.3420000000001</v>
      </c>
      <c r="O807" s="325" t="s">
        <v>891</v>
      </c>
      <c r="P807" s="324">
        <v>0</v>
      </c>
      <c r="Q807" s="326">
        <v>0</v>
      </c>
      <c r="R807" s="327" t="s">
        <v>892</v>
      </c>
      <c r="S807" s="317" t="s">
        <v>1057</v>
      </c>
      <c r="T807" s="328">
        <v>1</v>
      </c>
      <c r="U807" s="329">
        <v>61</v>
      </c>
      <c r="V807" s="330">
        <v>14</v>
      </c>
      <c r="W807" s="331" t="s">
        <v>892</v>
      </c>
      <c r="X807" s="332" t="s">
        <v>892</v>
      </c>
      <c r="Y807" s="333">
        <v>0</v>
      </c>
      <c r="Z807" s="333" t="s">
        <v>892</v>
      </c>
      <c r="AA807" s="332" t="s">
        <v>892</v>
      </c>
      <c r="AB807" s="333">
        <v>0</v>
      </c>
      <c r="AC807" s="333"/>
      <c r="AD807" s="334" t="s">
        <v>892</v>
      </c>
      <c r="AE807" s="335" t="s">
        <v>892</v>
      </c>
      <c r="AF807" s="324">
        <v>32</v>
      </c>
      <c r="AG807" s="327">
        <v>45189</v>
      </c>
      <c r="AH807" s="327">
        <v>43174</v>
      </c>
      <c r="AI807" s="327">
        <v>45145</v>
      </c>
      <c r="AJ807" s="327" t="s">
        <v>892</v>
      </c>
      <c r="AK807" s="317"/>
    </row>
    <row r="808" spans="1:37" x14ac:dyDescent="0.3">
      <c r="A808" s="316">
        <v>135013</v>
      </c>
      <c r="B808" s="317" t="s">
        <v>1939</v>
      </c>
      <c r="C808" s="318" t="s">
        <v>437</v>
      </c>
      <c r="D808" s="319">
        <v>51.52</v>
      </c>
      <c r="E808" s="317"/>
      <c r="F808" s="317"/>
      <c r="G808" s="317" t="s">
        <v>892</v>
      </c>
      <c r="H808" s="320">
        <v>1</v>
      </c>
      <c r="I808" s="321">
        <v>103003</v>
      </c>
      <c r="J808" s="322">
        <v>51.52</v>
      </c>
      <c r="K808" s="320"/>
      <c r="L808" s="323">
        <v>0</v>
      </c>
      <c r="M808" s="324">
        <v>0</v>
      </c>
      <c r="N808" s="322">
        <v>0</v>
      </c>
      <c r="O808" s="325" t="s">
        <v>891</v>
      </c>
      <c r="P808" s="324">
        <v>0</v>
      </c>
      <c r="Q808" s="326">
        <v>0</v>
      </c>
      <c r="R808" s="327" t="s">
        <v>892</v>
      </c>
      <c r="S808" s="317" t="s">
        <v>1533</v>
      </c>
      <c r="T808" s="328">
        <v>1</v>
      </c>
      <c r="U808" s="329">
        <v>54</v>
      </c>
      <c r="V808" s="330">
        <v>4</v>
      </c>
      <c r="W808" s="331" t="s">
        <v>892</v>
      </c>
      <c r="X808" s="332" t="s">
        <v>892</v>
      </c>
      <c r="Y808" s="333">
        <v>0</v>
      </c>
      <c r="Z808" s="333" t="s">
        <v>892</v>
      </c>
      <c r="AA808" s="332" t="s">
        <v>892</v>
      </c>
      <c r="AB808" s="333">
        <v>0</v>
      </c>
      <c r="AC808" s="333"/>
      <c r="AD808" s="334" t="s">
        <v>892</v>
      </c>
      <c r="AE808" s="335" t="s">
        <v>892</v>
      </c>
      <c r="AF808" s="324">
        <v>0</v>
      </c>
      <c r="AG808" s="327">
        <v>43818</v>
      </c>
      <c r="AH808" s="327">
        <v>43235</v>
      </c>
      <c r="AI808" s="327">
        <v>43780</v>
      </c>
      <c r="AJ808" s="327" t="s">
        <v>892</v>
      </c>
      <c r="AK808" s="317"/>
    </row>
    <row r="809" spans="1:37" x14ac:dyDescent="0.3">
      <c r="A809" s="316">
        <v>135014</v>
      </c>
      <c r="B809" s="317" t="s">
        <v>1940</v>
      </c>
      <c r="C809" s="318" t="s">
        <v>437</v>
      </c>
      <c r="D809" s="319">
        <v>51.52</v>
      </c>
      <c r="E809" s="317"/>
      <c r="F809" s="317"/>
      <c r="G809" s="317" t="s">
        <v>892</v>
      </c>
      <c r="H809" s="320">
        <v>0</v>
      </c>
      <c r="I809" s="321">
        <v>103003</v>
      </c>
      <c r="J809" s="322">
        <v>51.52</v>
      </c>
      <c r="K809" s="320">
        <v>4</v>
      </c>
      <c r="L809" s="323">
        <v>0</v>
      </c>
      <c r="M809" s="324">
        <v>3.96</v>
      </c>
      <c r="N809" s="322">
        <v>204.01920000000001</v>
      </c>
      <c r="O809" s="325" t="s">
        <v>891</v>
      </c>
      <c r="P809" s="324">
        <v>0</v>
      </c>
      <c r="Q809" s="326">
        <v>0</v>
      </c>
      <c r="R809" s="327" t="s">
        <v>892</v>
      </c>
      <c r="S809" s="317" t="s">
        <v>1533</v>
      </c>
      <c r="T809" s="328">
        <v>1</v>
      </c>
      <c r="U809" s="329">
        <v>54</v>
      </c>
      <c r="V809" s="330">
        <v>4</v>
      </c>
      <c r="W809" s="331" t="s">
        <v>892</v>
      </c>
      <c r="X809" s="332" t="s">
        <v>892</v>
      </c>
      <c r="Y809" s="333">
        <v>0</v>
      </c>
      <c r="Z809" s="333" t="s">
        <v>892</v>
      </c>
      <c r="AA809" s="332" t="s">
        <v>892</v>
      </c>
      <c r="AB809" s="333">
        <v>0</v>
      </c>
      <c r="AC809" s="333"/>
      <c r="AD809" s="334" t="s">
        <v>892</v>
      </c>
      <c r="AE809" s="335" t="s">
        <v>892</v>
      </c>
      <c r="AF809" s="324">
        <v>2</v>
      </c>
      <c r="AG809" s="327">
        <v>43819</v>
      </c>
      <c r="AH809" s="327">
        <v>43235</v>
      </c>
      <c r="AI809" s="327">
        <v>43780</v>
      </c>
      <c r="AJ809" s="327" t="s">
        <v>892</v>
      </c>
      <c r="AK809" s="317"/>
    </row>
    <row r="810" spans="1:37" x14ac:dyDescent="0.3">
      <c r="A810" s="316">
        <v>135088</v>
      </c>
      <c r="B810" s="317" t="s">
        <v>1941</v>
      </c>
      <c r="C810" s="318" t="s">
        <v>31</v>
      </c>
      <c r="D810" s="319">
        <v>10.83</v>
      </c>
      <c r="E810" s="317"/>
      <c r="F810" s="317"/>
      <c r="G810" s="317" t="s">
        <v>892</v>
      </c>
      <c r="H810" s="320">
        <v>354</v>
      </c>
      <c r="I810" s="321">
        <v>103003</v>
      </c>
      <c r="J810" s="322">
        <v>10.83</v>
      </c>
      <c r="K810" s="320">
        <v>257</v>
      </c>
      <c r="L810" s="323">
        <v>16.526610644257705</v>
      </c>
      <c r="M810" s="324">
        <v>0</v>
      </c>
      <c r="N810" s="322">
        <v>0</v>
      </c>
      <c r="O810" s="325" t="s">
        <v>891</v>
      </c>
      <c r="P810" s="324">
        <v>0</v>
      </c>
      <c r="Q810" s="326">
        <v>0</v>
      </c>
      <c r="R810" s="327" t="s">
        <v>892</v>
      </c>
      <c r="S810" s="317" t="s">
        <v>1913</v>
      </c>
      <c r="T810" s="328">
        <v>1</v>
      </c>
      <c r="U810" s="329">
        <v>55</v>
      </c>
      <c r="V810" s="330">
        <v>66</v>
      </c>
      <c r="W810" s="331">
        <v>2664</v>
      </c>
      <c r="X810" s="332">
        <v>2023</v>
      </c>
      <c r="Y810" s="333">
        <v>300</v>
      </c>
      <c r="Z810" s="333" t="s">
        <v>892</v>
      </c>
      <c r="AA810" s="332" t="s">
        <v>892</v>
      </c>
      <c r="AB810" s="333">
        <v>0</v>
      </c>
      <c r="AC810" s="333"/>
      <c r="AD810" s="334" t="s">
        <v>892</v>
      </c>
      <c r="AE810" s="335" t="s">
        <v>892</v>
      </c>
      <c r="AF810" s="324">
        <v>86</v>
      </c>
      <c r="AG810" s="327">
        <v>44742</v>
      </c>
      <c r="AH810" s="327">
        <v>43238</v>
      </c>
      <c r="AI810" s="327">
        <v>44722</v>
      </c>
      <c r="AJ810" s="327" t="s">
        <v>892</v>
      </c>
      <c r="AK810" s="317"/>
    </row>
    <row r="811" spans="1:37" x14ac:dyDescent="0.3">
      <c r="A811" s="316">
        <v>135297</v>
      </c>
      <c r="B811" s="317" t="s">
        <v>1942</v>
      </c>
      <c r="C811" s="318" t="s">
        <v>270</v>
      </c>
      <c r="D811" s="319">
        <v>9.1199999999999992</v>
      </c>
      <c r="E811" s="317"/>
      <c r="F811" s="317"/>
      <c r="G811" s="317" t="s">
        <v>892</v>
      </c>
      <c r="H811" s="320">
        <v>1472</v>
      </c>
      <c r="I811" s="321">
        <v>103003</v>
      </c>
      <c r="J811" s="322">
        <v>9.1199999999999992</v>
      </c>
      <c r="K811" s="320">
        <v>13614</v>
      </c>
      <c r="L811" s="323">
        <v>1.2599180026191232</v>
      </c>
      <c r="M811" s="324">
        <v>12547.96</v>
      </c>
      <c r="N811" s="322">
        <v>114437.3952</v>
      </c>
      <c r="O811" s="325" t="s">
        <v>891</v>
      </c>
      <c r="P811" s="324">
        <v>0</v>
      </c>
      <c r="Q811" s="326">
        <v>0</v>
      </c>
      <c r="R811" s="327" t="s">
        <v>892</v>
      </c>
      <c r="S811" s="317" t="s">
        <v>895</v>
      </c>
      <c r="T811" s="328">
        <v>1</v>
      </c>
      <c r="U811" s="329">
        <v>45</v>
      </c>
      <c r="V811" s="330">
        <v>9</v>
      </c>
      <c r="W811" s="331" t="s">
        <v>892</v>
      </c>
      <c r="X811" s="332" t="s">
        <v>892</v>
      </c>
      <c r="Y811" s="333">
        <v>0</v>
      </c>
      <c r="Z811" s="333" t="s">
        <v>892</v>
      </c>
      <c r="AA811" s="332" t="s">
        <v>892</v>
      </c>
      <c r="AB811" s="333">
        <v>0</v>
      </c>
      <c r="AC811" s="333"/>
      <c r="AD811" s="334" t="s">
        <v>892</v>
      </c>
      <c r="AE811" s="335" t="s">
        <v>892</v>
      </c>
      <c r="AF811" s="324">
        <v>4674</v>
      </c>
      <c r="AG811" s="327">
        <v>44991</v>
      </c>
      <c r="AH811" s="327">
        <v>43277</v>
      </c>
      <c r="AI811" s="327">
        <v>44959</v>
      </c>
      <c r="AJ811" s="327" t="s">
        <v>892</v>
      </c>
      <c r="AK811" s="317"/>
    </row>
    <row r="812" spans="1:37" x14ac:dyDescent="0.3">
      <c r="A812" s="316">
        <v>135299</v>
      </c>
      <c r="B812" s="317" t="s">
        <v>1943</v>
      </c>
      <c r="C812" s="318" t="s">
        <v>264</v>
      </c>
      <c r="D812" s="319">
        <v>2</v>
      </c>
      <c r="E812" s="317"/>
      <c r="F812" s="317"/>
      <c r="G812" s="317" t="s">
        <v>892</v>
      </c>
      <c r="H812" s="320">
        <v>45</v>
      </c>
      <c r="I812" s="321">
        <v>103003</v>
      </c>
      <c r="J812" s="322">
        <v>2</v>
      </c>
      <c r="K812" s="320">
        <v>47</v>
      </c>
      <c r="L812" s="323">
        <v>10.180995475113122</v>
      </c>
      <c r="M812" s="324">
        <v>8.0399999999999991</v>
      </c>
      <c r="N812" s="322">
        <v>16.079999999999998</v>
      </c>
      <c r="O812" s="325" t="s">
        <v>891</v>
      </c>
      <c r="P812" s="324">
        <v>0</v>
      </c>
      <c r="Q812" s="326">
        <v>0</v>
      </c>
      <c r="R812" s="327" t="s">
        <v>892</v>
      </c>
      <c r="S812" s="317" t="s">
        <v>1008</v>
      </c>
      <c r="T812" s="328">
        <v>1</v>
      </c>
      <c r="U812" s="329">
        <v>61</v>
      </c>
      <c r="V812" s="330">
        <v>8</v>
      </c>
      <c r="W812" s="331" t="s">
        <v>892</v>
      </c>
      <c r="X812" s="332" t="s">
        <v>892</v>
      </c>
      <c r="Y812" s="333">
        <v>0</v>
      </c>
      <c r="Z812" s="333" t="s">
        <v>892</v>
      </c>
      <c r="AA812" s="332" t="s">
        <v>892</v>
      </c>
      <c r="AB812" s="333">
        <v>0</v>
      </c>
      <c r="AC812" s="333"/>
      <c r="AD812" s="334" t="s">
        <v>892</v>
      </c>
      <c r="AE812" s="335" t="s">
        <v>892</v>
      </c>
      <c r="AF812" s="324">
        <v>18</v>
      </c>
      <c r="AG812" s="327">
        <v>45160</v>
      </c>
      <c r="AH812" s="327">
        <v>43277</v>
      </c>
      <c r="AI812" s="327">
        <v>45145</v>
      </c>
      <c r="AJ812" s="327" t="s">
        <v>892</v>
      </c>
      <c r="AK812" s="317"/>
    </row>
    <row r="813" spans="1:37" x14ac:dyDescent="0.3">
      <c r="A813" s="316">
        <v>135300</v>
      </c>
      <c r="B813" s="317" t="s">
        <v>1944</v>
      </c>
      <c r="C813" s="318" t="s">
        <v>264</v>
      </c>
      <c r="D813" s="319">
        <v>3</v>
      </c>
      <c r="E813" s="317"/>
      <c r="F813" s="317"/>
      <c r="G813" s="317" t="s">
        <v>892</v>
      </c>
      <c r="H813" s="320">
        <v>323</v>
      </c>
      <c r="I813" s="321">
        <v>103003</v>
      </c>
      <c r="J813" s="322">
        <v>3</v>
      </c>
      <c r="K813" s="320">
        <v>82</v>
      </c>
      <c r="L813" s="323">
        <v>39.975247524752476</v>
      </c>
      <c r="M813" s="324">
        <v>0</v>
      </c>
      <c r="N813" s="322">
        <v>0</v>
      </c>
      <c r="O813" s="325" t="s">
        <v>891</v>
      </c>
      <c r="P813" s="324">
        <v>0</v>
      </c>
      <c r="Q813" s="326">
        <v>0</v>
      </c>
      <c r="R813" s="327" t="s">
        <v>892</v>
      </c>
      <c r="S813" s="317" t="s">
        <v>1008</v>
      </c>
      <c r="T813" s="328">
        <v>1</v>
      </c>
      <c r="U813" s="329">
        <v>61</v>
      </c>
      <c r="V813" s="330">
        <v>8</v>
      </c>
      <c r="W813" s="331" t="s">
        <v>892</v>
      </c>
      <c r="X813" s="332" t="s">
        <v>892</v>
      </c>
      <c r="Y813" s="333">
        <v>0</v>
      </c>
      <c r="Z813" s="333" t="s">
        <v>892</v>
      </c>
      <c r="AA813" s="332" t="s">
        <v>892</v>
      </c>
      <c r="AB813" s="333">
        <v>0</v>
      </c>
      <c r="AC813" s="333"/>
      <c r="AD813" s="334" t="s">
        <v>892</v>
      </c>
      <c r="AE813" s="335" t="s">
        <v>892</v>
      </c>
      <c r="AF813" s="324">
        <v>32</v>
      </c>
      <c r="AG813" s="327">
        <v>45160</v>
      </c>
      <c r="AH813" s="327">
        <v>43277</v>
      </c>
      <c r="AI813" s="327">
        <v>45145</v>
      </c>
      <c r="AJ813" s="327" t="s">
        <v>892</v>
      </c>
      <c r="AK813" s="317"/>
    </row>
    <row r="814" spans="1:37" x14ac:dyDescent="0.3">
      <c r="A814" s="316">
        <v>135301</v>
      </c>
      <c r="B814" s="317" t="s">
        <v>1945</v>
      </c>
      <c r="C814" s="318" t="s">
        <v>264</v>
      </c>
      <c r="D814" s="319">
        <v>4.29</v>
      </c>
      <c r="E814" s="317"/>
      <c r="F814" s="317"/>
      <c r="G814" s="317" t="s">
        <v>892</v>
      </c>
      <c r="H814" s="320">
        <v>345</v>
      </c>
      <c r="I814" s="321">
        <v>103003</v>
      </c>
      <c r="J814" s="322">
        <v>4.29</v>
      </c>
      <c r="K814" s="320">
        <v>153</v>
      </c>
      <c r="L814" s="323">
        <v>22.622950819672131</v>
      </c>
      <c r="M814" s="324">
        <v>0</v>
      </c>
      <c r="N814" s="322">
        <v>0</v>
      </c>
      <c r="O814" s="325" t="s">
        <v>891</v>
      </c>
      <c r="P814" s="324">
        <v>0</v>
      </c>
      <c r="Q814" s="326">
        <v>0</v>
      </c>
      <c r="R814" s="327" t="s">
        <v>892</v>
      </c>
      <c r="S814" s="317" t="s">
        <v>1008</v>
      </c>
      <c r="T814" s="328">
        <v>1</v>
      </c>
      <c r="U814" s="329">
        <v>61</v>
      </c>
      <c r="V814" s="330">
        <v>8</v>
      </c>
      <c r="W814" s="331" t="s">
        <v>892</v>
      </c>
      <c r="X814" s="332" t="s">
        <v>892</v>
      </c>
      <c r="Y814" s="333">
        <v>0</v>
      </c>
      <c r="Z814" s="333" t="s">
        <v>892</v>
      </c>
      <c r="AA814" s="332" t="s">
        <v>892</v>
      </c>
      <c r="AB814" s="333">
        <v>0</v>
      </c>
      <c r="AC814" s="333"/>
      <c r="AD814" s="334" t="s">
        <v>892</v>
      </c>
      <c r="AE814" s="335" t="s">
        <v>892</v>
      </c>
      <c r="AF814" s="324">
        <v>62</v>
      </c>
      <c r="AG814" s="327">
        <v>45180</v>
      </c>
      <c r="AH814" s="327">
        <v>43277</v>
      </c>
      <c r="AI814" s="327">
        <v>45145</v>
      </c>
      <c r="AJ814" s="327" t="s">
        <v>892</v>
      </c>
      <c r="AK814" s="317"/>
    </row>
    <row r="815" spans="1:37" x14ac:dyDescent="0.3">
      <c r="A815" s="316">
        <v>135302</v>
      </c>
      <c r="B815" s="317" t="s">
        <v>1946</v>
      </c>
      <c r="C815" s="318" t="s">
        <v>264</v>
      </c>
      <c r="D815" s="319">
        <v>3.58</v>
      </c>
      <c r="E815" s="317"/>
      <c r="F815" s="317"/>
      <c r="G815" s="317" t="s">
        <v>892</v>
      </c>
      <c r="H815" s="320">
        <v>593</v>
      </c>
      <c r="I815" s="321">
        <v>103003</v>
      </c>
      <c r="J815" s="322">
        <v>3.58</v>
      </c>
      <c r="K815" s="320">
        <v>203</v>
      </c>
      <c r="L815" s="323">
        <v>33.408450704225352</v>
      </c>
      <c r="M815" s="324">
        <v>0</v>
      </c>
      <c r="N815" s="322">
        <v>0</v>
      </c>
      <c r="O815" s="325" t="s">
        <v>891</v>
      </c>
      <c r="P815" s="324">
        <v>0</v>
      </c>
      <c r="Q815" s="326">
        <v>0</v>
      </c>
      <c r="R815" s="327" t="s">
        <v>892</v>
      </c>
      <c r="S815" s="317" t="s">
        <v>1008</v>
      </c>
      <c r="T815" s="328">
        <v>1</v>
      </c>
      <c r="U815" s="329">
        <v>61</v>
      </c>
      <c r="V815" s="330">
        <v>8</v>
      </c>
      <c r="W815" s="331" t="s">
        <v>892</v>
      </c>
      <c r="X815" s="332" t="s">
        <v>892</v>
      </c>
      <c r="Y815" s="333">
        <v>0</v>
      </c>
      <c r="Z815" s="333" t="s">
        <v>892</v>
      </c>
      <c r="AA815" s="332" t="s">
        <v>892</v>
      </c>
      <c r="AB815" s="333">
        <v>0</v>
      </c>
      <c r="AC815" s="333"/>
      <c r="AD815" s="334" t="s">
        <v>892</v>
      </c>
      <c r="AE815" s="335" t="s">
        <v>892</v>
      </c>
      <c r="AF815" s="324">
        <v>72</v>
      </c>
      <c r="AG815" s="327">
        <v>44188</v>
      </c>
      <c r="AH815" s="327">
        <v>43277</v>
      </c>
      <c r="AI815" s="327">
        <v>44133</v>
      </c>
      <c r="AJ815" s="327" t="s">
        <v>892</v>
      </c>
      <c r="AK815" s="317"/>
    </row>
    <row r="816" spans="1:37" x14ac:dyDescent="0.3">
      <c r="A816" s="316">
        <v>135303</v>
      </c>
      <c r="B816" s="317" t="s">
        <v>1947</v>
      </c>
      <c r="C816" s="318" t="s">
        <v>264</v>
      </c>
      <c r="D816" s="319">
        <v>56</v>
      </c>
      <c r="E816" s="317"/>
      <c r="F816" s="317"/>
      <c r="G816" s="317" t="s">
        <v>892</v>
      </c>
      <c r="H816" s="320">
        <v>106</v>
      </c>
      <c r="I816" s="321">
        <v>103003</v>
      </c>
      <c r="J816" s="322">
        <v>56</v>
      </c>
      <c r="K816" s="320">
        <v>34</v>
      </c>
      <c r="L816" s="323">
        <v>28.266666666666666</v>
      </c>
      <c r="M816" s="324">
        <v>0</v>
      </c>
      <c r="N816" s="322">
        <v>0</v>
      </c>
      <c r="O816" s="325" t="s">
        <v>891</v>
      </c>
      <c r="P816" s="324">
        <v>0</v>
      </c>
      <c r="Q816" s="326">
        <v>0</v>
      </c>
      <c r="R816" s="327" t="s">
        <v>892</v>
      </c>
      <c r="S816" s="317" t="s">
        <v>1948</v>
      </c>
      <c r="T816" s="328">
        <v>1</v>
      </c>
      <c r="U816" s="329">
        <v>49</v>
      </c>
      <c r="V816" s="330">
        <v>7</v>
      </c>
      <c r="W816" s="331" t="s">
        <v>892</v>
      </c>
      <c r="X816" s="332" t="s">
        <v>892</v>
      </c>
      <c r="Y816" s="333">
        <v>0</v>
      </c>
      <c r="Z816" s="333" t="s">
        <v>892</v>
      </c>
      <c r="AA816" s="332" t="s">
        <v>892</v>
      </c>
      <c r="AB816" s="333">
        <v>0</v>
      </c>
      <c r="AC816" s="333"/>
      <c r="AD816" s="334" t="s">
        <v>892</v>
      </c>
      <c r="AE816" s="335" t="s">
        <v>892</v>
      </c>
      <c r="AF816" s="324">
        <v>16</v>
      </c>
      <c r="AG816" s="327">
        <v>43866</v>
      </c>
      <c r="AH816" s="327">
        <v>43277</v>
      </c>
      <c r="AI816" s="327">
        <v>43826</v>
      </c>
      <c r="AJ816" s="327" t="s">
        <v>892</v>
      </c>
      <c r="AK816" s="317"/>
    </row>
    <row r="817" spans="1:37" x14ac:dyDescent="0.3">
      <c r="A817" s="316">
        <v>135304</v>
      </c>
      <c r="B817" s="317" t="s">
        <v>1949</v>
      </c>
      <c r="C817" s="318" t="s">
        <v>264</v>
      </c>
      <c r="D817" s="319">
        <v>4.75</v>
      </c>
      <c r="E817" s="317"/>
      <c r="F817" s="317"/>
      <c r="G817" s="317" t="s">
        <v>892</v>
      </c>
      <c r="H817" s="320">
        <v>722</v>
      </c>
      <c r="I817" s="321">
        <v>103003</v>
      </c>
      <c r="J817" s="322">
        <v>4.75</v>
      </c>
      <c r="K817" s="320">
        <v>206</v>
      </c>
      <c r="L817" s="323">
        <v>38.343069569835372</v>
      </c>
      <c r="M817" s="324">
        <v>0</v>
      </c>
      <c r="N817" s="322">
        <v>0</v>
      </c>
      <c r="O817" s="325" t="s">
        <v>891</v>
      </c>
      <c r="P817" s="324">
        <v>0</v>
      </c>
      <c r="Q817" s="326">
        <v>0</v>
      </c>
      <c r="R817" s="327" t="s">
        <v>892</v>
      </c>
      <c r="S817" s="317" t="s">
        <v>1008</v>
      </c>
      <c r="T817" s="328">
        <v>1</v>
      </c>
      <c r="U817" s="329">
        <v>61</v>
      </c>
      <c r="V817" s="330">
        <v>8</v>
      </c>
      <c r="W817" s="331" t="s">
        <v>892</v>
      </c>
      <c r="X817" s="332" t="s">
        <v>892</v>
      </c>
      <c r="Y817" s="333">
        <v>0</v>
      </c>
      <c r="Z817" s="333" t="s">
        <v>892</v>
      </c>
      <c r="AA817" s="332" t="s">
        <v>892</v>
      </c>
      <c r="AB817" s="333">
        <v>0</v>
      </c>
      <c r="AC817" s="333"/>
      <c r="AD817" s="334" t="s">
        <v>892</v>
      </c>
      <c r="AE817" s="335" t="s">
        <v>892</v>
      </c>
      <c r="AF817" s="324">
        <v>76</v>
      </c>
      <c r="AG817" s="327">
        <v>43796</v>
      </c>
      <c r="AH817" s="327">
        <v>43277</v>
      </c>
      <c r="AI817" s="327">
        <v>43788</v>
      </c>
      <c r="AJ817" s="327" t="s">
        <v>892</v>
      </c>
      <c r="AK817" s="317"/>
    </row>
    <row r="818" spans="1:37" x14ac:dyDescent="0.3">
      <c r="A818" s="316">
        <v>135414</v>
      </c>
      <c r="B818" s="317" t="s">
        <v>1950</v>
      </c>
      <c r="C818" s="318" t="s">
        <v>264</v>
      </c>
      <c r="D818" s="319">
        <v>55</v>
      </c>
      <c r="E818" s="317"/>
      <c r="F818" s="317"/>
      <c r="G818" s="317" t="s">
        <v>892</v>
      </c>
      <c r="H818" s="320">
        <v>432</v>
      </c>
      <c r="I818" s="321">
        <v>103003</v>
      </c>
      <c r="J818" s="322">
        <v>55</v>
      </c>
      <c r="K818" s="320">
        <v>187</v>
      </c>
      <c r="L818" s="323">
        <v>27.72785622593068</v>
      </c>
      <c r="M818" s="324">
        <v>0</v>
      </c>
      <c r="N818" s="322">
        <v>0</v>
      </c>
      <c r="O818" s="325" t="s">
        <v>891</v>
      </c>
      <c r="P818" s="324">
        <v>0</v>
      </c>
      <c r="Q818" s="326">
        <v>0</v>
      </c>
      <c r="R818" s="327" t="s">
        <v>892</v>
      </c>
      <c r="S818" s="317" t="s">
        <v>1057</v>
      </c>
      <c r="T818" s="328">
        <v>1</v>
      </c>
      <c r="U818" s="329">
        <v>61</v>
      </c>
      <c r="V818" s="330">
        <v>14</v>
      </c>
      <c r="W818" s="331" t="s">
        <v>892</v>
      </c>
      <c r="X818" s="332" t="s">
        <v>892</v>
      </c>
      <c r="Y818" s="333">
        <v>0</v>
      </c>
      <c r="Z818" s="333" t="s">
        <v>892</v>
      </c>
      <c r="AA818" s="332" t="s">
        <v>892</v>
      </c>
      <c r="AB818" s="333">
        <v>0</v>
      </c>
      <c r="AC818" s="333"/>
      <c r="AD818" s="334" t="s">
        <v>892</v>
      </c>
      <c r="AE818" s="335" t="s">
        <v>892</v>
      </c>
      <c r="AF818" s="324">
        <v>62</v>
      </c>
      <c r="AG818" s="327">
        <v>45166</v>
      </c>
      <c r="AH818" s="327">
        <v>43294</v>
      </c>
      <c r="AI818" s="327">
        <v>45145</v>
      </c>
      <c r="AJ818" s="327" t="s">
        <v>892</v>
      </c>
      <c r="AK818" s="317"/>
    </row>
    <row r="819" spans="1:37" x14ac:dyDescent="0.3">
      <c r="A819" s="316">
        <v>135699</v>
      </c>
      <c r="B819" s="317" t="s">
        <v>865</v>
      </c>
      <c r="C819" s="318" t="s">
        <v>31</v>
      </c>
      <c r="D819" s="319">
        <v>1.01</v>
      </c>
      <c r="E819" s="317"/>
      <c r="F819" s="317"/>
      <c r="G819" s="317" t="s">
        <v>892</v>
      </c>
      <c r="H819" s="320">
        <v>0</v>
      </c>
      <c r="I819" s="321">
        <v>103003</v>
      </c>
      <c r="J819" s="322">
        <v>1.01</v>
      </c>
      <c r="K819" s="320"/>
      <c r="L819" s="323">
        <v>0</v>
      </c>
      <c r="M819" s="324">
        <v>0</v>
      </c>
      <c r="N819" s="322">
        <v>0</v>
      </c>
      <c r="O819" s="325" t="s">
        <v>891</v>
      </c>
      <c r="P819" s="324">
        <v>0</v>
      </c>
      <c r="Q819" s="326">
        <v>0</v>
      </c>
      <c r="R819" s="327" t="s">
        <v>892</v>
      </c>
      <c r="S819" s="317" t="s">
        <v>895</v>
      </c>
      <c r="T819" s="328">
        <v>1</v>
      </c>
      <c r="U819" s="329">
        <v>45</v>
      </c>
      <c r="V819" s="330">
        <v>9</v>
      </c>
      <c r="W819" s="331">
        <v>11440</v>
      </c>
      <c r="X819" s="332">
        <v>2023</v>
      </c>
      <c r="Y819" s="333">
        <v>40830</v>
      </c>
      <c r="Z819" s="333" t="s">
        <v>892</v>
      </c>
      <c r="AA819" s="332" t="s">
        <v>892</v>
      </c>
      <c r="AB819" s="333">
        <v>0</v>
      </c>
      <c r="AC819" s="333"/>
      <c r="AD819" s="334" t="s">
        <v>892</v>
      </c>
      <c r="AE819" s="335" t="s">
        <v>892</v>
      </c>
      <c r="AF819" s="324">
        <v>0</v>
      </c>
      <c r="AG819" s="327" t="s">
        <v>892</v>
      </c>
      <c r="AH819" s="327">
        <v>43333</v>
      </c>
      <c r="AI819" s="327">
        <v>44938</v>
      </c>
      <c r="AJ819" s="327" t="s">
        <v>892</v>
      </c>
      <c r="AK819" s="317"/>
    </row>
    <row r="820" spans="1:37" x14ac:dyDescent="0.3">
      <c r="A820" s="316">
        <v>135701</v>
      </c>
      <c r="B820" s="317" t="s">
        <v>1951</v>
      </c>
      <c r="C820" s="318" t="s">
        <v>31</v>
      </c>
      <c r="D820" s="319">
        <v>3.32</v>
      </c>
      <c r="E820" s="317"/>
      <c r="F820" s="317"/>
      <c r="G820" s="317" t="s">
        <v>892</v>
      </c>
      <c r="H820" s="320">
        <v>2006</v>
      </c>
      <c r="I820" s="321">
        <v>103003</v>
      </c>
      <c r="J820" s="322">
        <v>3.32</v>
      </c>
      <c r="K820" s="320">
        <v>122</v>
      </c>
      <c r="L820" s="323">
        <v>119.76119402985074</v>
      </c>
      <c r="M820" s="324">
        <v>0</v>
      </c>
      <c r="N820" s="322">
        <v>0</v>
      </c>
      <c r="O820" s="325" t="s">
        <v>891</v>
      </c>
      <c r="P820" s="324">
        <v>0</v>
      </c>
      <c r="Q820" s="326">
        <v>0</v>
      </c>
      <c r="R820" s="327" t="s">
        <v>892</v>
      </c>
      <c r="S820" s="317" t="s">
        <v>1952</v>
      </c>
      <c r="T820" s="328">
        <v>1</v>
      </c>
      <c r="U820" s="329">
        <v>46</v>
      </c>
      <c r="V820" s="330">
        <v>2</v>
      </c>
      <c r="W820" s="331" t="s">
        <v>892</v>
      </c>
      <c r="X820" s="332" t="s">
        <v>892</v>
      </c>
      <c r="Y820" s="333">
        <v>0</v>
      </c>
      <c r="Z820" s="333" t="s">
        <v>892</v>
      </c>
      <c r="AA820" s="332" t="s">
        <v>892</v>
      </c>
      <c r="AB820" s="333">
        <v>0</v>
      </c>
      <c r="AC820" s="333"/>
      <c r="AD820" s="334" t="s">
        <v>892</v>
      </c>
      <c r="AE820" s="335" t="s">
        <v>892</v>
      </c>
      <c r="AF820" s="324">
        <v>68</v>
      </c>
      <c r="AG820" s="327" t="s">
        <v>892</v>
      </c>
      <c r="AH820" s="327">
        <v>43333</v>
      </c>
      <c r="AI820" s="327">
        <v>44525</v>
      </c>
      <c r="AJ820" s="327" t="s">
        <v>892</v>
      </c>
      <c r="AK820" s="317"/>
    </row>
    <row r="821" spans="1:37" x14ac:dyDescent="0.3">
      <c r="A821" s="316">
        <v>135703</v>
      </c>
      <c r="B821" s="317" t="s">
        <v>1953</v>
      </c>
      <c r="C821" s="318" t="s">
        <v>31</v>
      </c>
      <c r="D821" s="319">
        <v>1.49</v>
      </c>
      <c r="E821" s="317"/>
      <c r="F821" s="317"/>
      <c r="G821" s="317" t="s">
        <v>892</v>
      </c>
      <c r="H821" s="320">
        <v>6143</v>
      </c>
      <c r="I821" s="321">
        <v>103003</v>
      </c>
      <c r="J821" s="322">
        <v>1.49</v>
      </c>
      <c r="K821" s="320">
        <v>7515</v>
      </c>
      <c r="L821" s="323">
        <v>3.1722179189258974</v>
      </c>
      <c r="M821" s="324">
        <v>17095</v>
      </c>
      <c r="N821" s="322">
        <v>25471.55</v>
      </c>
      <c r="O821" s="325" t="s">
        <v>891</v>
      </c>
      <c r="P821" s="324">
        <v>0</v>
      </c>
      <c r="Q821" s="326">
        <v>0</v>
      </c>
      <c r="R821" s="327" t="s">
        <v>892</v>
      </c>
      <c r="S821" s="317" t="s">
        <v>895</v>
      </c>
      <c r="T821" s="328">
        <v>1</v>
      </c>
      <c r="U821" s="329">
        <v>45</v>
      </c>
      <c r="V821" s="330">
        <v>9</v>
      </c>
      <c r="W821" s="331" t="s">
        <v>892</v>
      </c>
      <c r="X821" s="332" t="s">
        <v>892</v>
      </c>
      <c r="Y821" s="333">
        <v>0</v>
      </c>
      <c r="Z821" s="333" t="s">
        <v>892</v>
      </c>
      <c r="AA821" s="332" t="s">
        <v>892</v>
      </c>
      <c r="AB821" s="333">
        <v>0</v>
      </c>
      <c r="AC821" s="333"/>
      <c r="AD821" s="334" t="s">
        <v>892</v>
      </c>
      <c r="AE821" s="335" t="s">
        <v>892</v>
      </c>
      <c r="AF821" s="324">
        <v>7746</v>
      </c>
      <c r="AG821" s="327">
        <v>44151</v>
      </c>
      <c r="AH821" s="327">
        <v>43333</v>
      </c>
      <c r="AI821" s="327">
        <v>44999</v>
      </c>
      <c r="AJ821" s="327" t="s">
        <v>892</v>
      </c>
      <c r="AK821" s="317"/>
    </row>
    <row r="822" spans="1:37" x14ac:dyDescent="0.3">
      <c r="A822" s="316">
        <v>136082</v>
      </c>
      <c r="B822" s="317" t="s">
        <v>1954</v>
      </c>
      <c r="C822" s="318" t="s">
        <v>31</v>
      </c>
      <c r="D822" s="319">
        <v>9.1999999999999993</v>
      </c>
      <c r="E822" s="317"/>
      <c r="F822" s="317"/>
      <c r="G822" s="317" t="s">
        <v>892</v>
      </c>
      <c r="H822" s="320">
        <v>0</v>
      </c>
      <c r="I822" s="321">
        <v>103003</v>
      </c>
      <c r="J822" s="322">
        <v>9.1999999999999993</v>
      </c>
      <c r="K822" s="320">
        <v>281</v>
      </c>
      <c r="L822" s="323">
        <v>0</v>
      </c>
      <c r="M822" s="324">
        <v>0</v>
      </c>
      <c r="N822" s="322">
        <v>0</v>
      </c>
      <c r="O822" s="325" t="s">
        <v>891</v>
      </c>
      <c r="P822" s="324">
        <v>0</v>
      </c>
      <c r="Q822" s="326">
        <v>0</v>
      </c>
      <c r="R822" s="327" t="s">
        <v>892</v>
      </c>
      <c r="S822" s="317" t="s">
        <v>1727</v>
      </c>
      <c r="T822" s="328">
        <v>1</v>
      </c>
      <c r="U822" s="329">
        <v>55</v>
      </c>
      <c r="V822" s="330">
        <v>37</v>
      </c>
      <c r="W822" s="331">
        <v>10090</v>
      </c>
      <c r="X822" s="332">
        <v>2023</v>
      </c>
      <c r="Y822" s="333">
        <v>700</v>
      </c>
      <c r="Z822" s="333" t="s">
        <v>892</v>
      </c>
      <c r="AA822" s="332" t="s">
        <v>892</v>
      </c>
      <c r="AB822" s="333">
        <v>0</v>
      </c>
      <c r="AC822" s="333"/>
      <c r="AD822" s="334" t="s">
        <v>892</v>
      </c>
      <c r="AE822" s="335" t="s">
        <v>892</v>
      </c>
      <c r="AF822" s="324">
        <v>94</v>
      </c>
      <c r="AG822" s="327">
        <v>44568</v>
      </c>
      <c r="AH822" s="327">
        <v>43446</v>
      </c>
      <c r="AI822" s="327">
        <v>45195</v>
      </c>
      <c r="AJ822" s="327" t="s">
        <v>892</v>
      </c>
      <c r="AK822" s="317"/>
    </row>
    <row r="823" spans="1:37" x14ac:dyDescent="0.3">
      <c r="A823" s="316">
        <v>136083</v>
      </c>
      <c r="B823" s="317" t="s">
        <v>1955</v>
      </c>
      <c r="C823" s="318" t="s">
        <v>31</v>
      </c>
      <c r="D823" s="319">
        <v>5.83</v>
      </c>
      <c r="E823" s="317"/>
      <c r="F823" s="317"/>
      <c r="G823" s="317" t="s">
        <v>892</v>
      </c>
      <c r="H823" s="320">
        <v>436</v>
      </c>
      <c r="I823" s="321">
        <v>103003</v>
      </c>
      <c r="J823" s="322">
        <v>5.83</v>
      </c>
      <c r="K823" s="320">
        <v>110</v>
      </c>
      <c r="L823" s="323">
        <v>47.54634678298801</v>
      </c>
      <c r="M823" s="324">
        <v>0</v>
      </c>
      <c r="N823" s="322">
        <v>0</v>
      </c>
      <c r="O823" s="325" t="s">
        <v>891</v>
      </c>
      <c r="P823" s="324">
        <v>0</v>
      </c>
      <c r="Q823" s="326">
        <v>0</v>
      </c>
      <c r="R823" s="327" t="s">
        <v>892</v>
      </c>
      <c r="S823" s="317" t="s">
        <v>1727</v>
      </c>
      <c r="T823" s="328">
        <v>1</v>
      </c>
      <c r="U823" s="329">
        <v>55</v>
      </c>
      <c r="V823" s="330">
        <v>37</v>
      </c>
      <c r="W823" s="331" t="s">
        <v>892</v>
      </c>
      <c r="X823" s="332" t="s">
        <v>892</v>
      </c>
      <c r="Y823" s="333">
        <v>0</v>
      </c>
      <c r="Z823" s="333" t="s">
        <v>892</v>
      </c>
      <c r="AA823" s="332" t="s">
        <v>892</v>
      </c>
      <c r="AB823" s="333">
        <v>0</v>
      </c>
      <c r="AC823" s="333"/>
      <c r="AD823" s="334" t="s">
        <v>892</v>
      </c>
      <c r="AE823" s="335" t="s">
        <v>892</v>
      </c>
      <c r="AF823" s="324">
        <v>36</v>
      </c>
      <c r="AG823" s="327">
        <v>44448</v>
      </c>
      <c r="AH823" s="327">
        <v>43446</v>
      </c>
      <c r="AI823" s="327">
        <v>44725</v>
      </c>
      <c r="AJ823" s="327" t="s">
        <v>892</v>
      </c>
      <c r="AK823" s="317"/>
    </row>
    <row r="824" spans="1:37" x14ac:dyDescent="0.3">
      <c r="A824" s="316">
        <v>136273</v>
      </c>
      <c r="B824" s="317" t="s">
        <v>1956</v>
      </c>
      <c r="C824" s="318" t="s">
        <v>31</v>
      </c>
      <c r="D824" s="319">
        <v>1.46</v>
      </c>
      <c r="E824" s="317"/>
      <c r="F824" s="317"/>
      <c r="G824" s="317" t="s">
        <v>892</v>
      </c>
      <c r="H824" s="320">
        <v>1588</v>
      </c>
      <c r="I824" s="321">
        <v>103003</v>
      </c>
      <c r="J824" s="322">
        <v>1.46</v>
      </c>
      <c r="K824" s="320">
        <v>960</v>
      </c>
      <c r="L824" s="323">
        <v>19.346978557504872</v>
      </c>
      <c r="M824" s="324">
        <v>0</v>
      </c>
      <c r="N824" s="322">
        <v>0</v>
      </c>
      <c r="O824" s="325" t="s">
        <v>891</v>
      </c>
      <c r="P824" s="324">
        <v>0</v>
      </c>
      <c r="Q824" s="326">
        <v>0</v>
      </c>
      <c r="R824" s="327" t="s">
        <v>892</v>
      </c>
      <c r="S824" s="317" t="s">
        <v>1047</v>
      </c>
      <c r="T824" s="328">
        <v>1</v>
      </c>
      <c r="U824" s="329">
        <v>51</v>
      </c>
      <c r="V824" s="330">
        <v>11</v>
      </c>
      <c r="W824" s="331" t="s">
        <v>892</v>
      </c>
      <c r="X824" s="332" t="s">
        <v>892</v>
      </c>
      <c r="Y824" s="333">
        <v>0</v>
      </c>
      <c r="Z824" s="333" t="s">
        <v>892</v>
      </c>
      <c r="AA824" s="332" t="s">
        <v>892</v>
      </c>
      <c r="AB824" s="333">
        <v>0</v>
      </c>
      <c r="AC824" s="333"/>
      <c r="AD824" s="334" t="s">
        <v>892</v>
      </c>
      <c r="AE824" s="335" t="s">
        <v>892</v>
      </c>
      <c r="AF824" s="324">
        <v>328</v>
      </c>
      <c r="AG824" s="327">
        <v>45181</v>
      </c>
      <c r="AH824" s="327">
        <v>43483</v>
      </c>
      <c r="AI824" s="327">
        <v>45160</v>
      </c>
      <c r="AJ824" s="327" t="s">
        <v>892</v>
      </c>
      <c r="AK824" s="317"/>
    </row>
    <row r="825" spans="1:37" x14ac:dyDescent="0.3">
      <c r="A825" s="316">
        <v>136408</v>
      </c>
      <c r="B825" s="317" t="s">
        <v>1957</v>
      </c>
      <c r="C825" s="318" t="s">
        <v>31</v>
      </c>
      <c r="D825" s="319">
        <v>1.47</v>
      </c>
      <c r="E825" s="317"/>
      <c r="F825" s="317"/>
      <c r="G825" s="317" t="s">
        <v>892</v>
      </c>
      <c r="H825" s="320">
        <v>0</v>
      </c>
      <c r="I825" s="321">
        <v>103003</v>
      </c>
      <c r="J825" s="322">
        <v>1.47</v>
      </c>
      <c r="K825" s="320">
        <v>24866</v>
      </c>
      <c r="L825" s="323">
        <v>0</v>
      </c>
      <c r="M825" s="324">
        <v>22857</v>
      </c>
      <c r="N825" s="322">
        <v>33599.79</v>
      </c>
      <c r="O825" s="325" t="s">
        <v>891</v>
      </c>
      <c r="P825" s="324">
        <v>0</v>
      </c>
      <c r="Q825" s="326">
        <v>0</v>
      </c>
      <c r="R825" s="327" t="s">
        <v>892</v>
      </c>
      <c r="S825" s="317" t="s">
        <v>960</v>
      </c>
      <c r="T825" s="328">
        <v>1</v>
      </c>
      <c r="U825" s="329">
        <v>45</v>
      </c>
      <c r="V825" s="330">
        <v>14</v>
      </c>
      <c r="W825" s="331">
        <v>6982</v>
      </c>
      <c r="X825" s="332">
        <v>2023</v>
      </c>
      <c r="Y825" s="333">
        <v>11700</v>
      </c>
      <c r="Z825" s="333" t="s">
        <v>892</v>
      </c>
      <c r="AA825" s="332" t="s">
        <v>892</v>
      </c>
      <c r="AB825" s="333">
        <v>0</v>
      </c>
      <c r="AC825" s="333"/>
      <c r="AD825" s="334" t="s">
        <v>892</v>
      </c>
      <c r="AE825" s="335" t="s">
        <v>892</v>
      </c>
      <c r="AF825" s="324">
        <v>11520</v>
      </c>
      <c r="AG825" s="327">
        <v>44924</v>
      </c>
      <c r="AH825" s="327">
        <v>43500</v>
      </c>
      <c r="AI825" s="327">
        <v>44910</v>
      </c>
      <c r="AJ825" s="327" t="s">
        <v>892</v>
      </c>
      <c r="AK825" s="317"/>
    </row>
    <row r="826" spans="1:37" x14ac:dyDescent="0.3">
      <c r="A826" s="316">
        <v>136553</v>
      </c>
      <c r="B826" s="317" t="s">
        <v>1958</v>
      </c>
      <c r="C826" s="318" t="s">
        <v>264</v>
      </c>
      <c r="D826" s="319">
        <v>1.6</v>
      </c>
      <c r="E826" s="317"/>
      <c r="F826" s="317"/>
      <c r="G826" s="317" t="s">
        <v>892</v>
      </c>
      <c r="H826" s="320">
        <v>1500</v>
      </c>
      <c r="I826" s="321">
        <v>103003</v>
      </c>
      <c r="J826" s="322">
        <v>1.6</v>
      </c>
      <c r="K826" s="320">
        <v>1799</v>
      </c>
      <c r="L826" s="323">
        <v>9.2925288068393019</v>
      </c>
      <c r="M826" s="324">
        <v>437.04</v>
      </c>
      <c r="N826" s="322">
        <v>699.26400000000001</v>
      </c>
      <c r="O826" s="325" t="s">
        <v>891</v>
      </c>
      <c r="P826" s="324">
        <v>0</v>
      </c>
      <c r="Q826" s="326">
        <v>0</v>
      </c>
      <c r="R826" s="327" t="s">
        <v>892</v>
      </c>
      <c r="S826" s="317" t="s">
        <v>1959</v>
      </c>
      <c r="T826" s="328">
        <v>1</v>
      </c>
      <c r="U826" s="329">
        <v>51</v>
      </c>
      <c r="V826" s="330">
        <v>10</v>
      </c>
      <c r="W826" s="331" t="s">
        <v>892</v>
      </c>
      <c r="X826" s="332" t="s">
        <v>892</v>
      </c>
      <c r="Y826" s="333">
        <v>0</v>
      </c>
      <c r="Z826" s="333" t="s">
        <v>892</v>
      </c>
      <c r="AA826" s="332" t="s">
        <v>892</v>
      </c>
      <c r="AB826" s="333">
        <v>0</v>
      </c>
      <c r="AC826" s="333"/>
      <c r="AD826" s="334" t="s">
        <v>892</v>
      </c>
      <c r="AE826" s="335" t="s">
        <v>892</v>
      </c>
      <c r="AF826" s="324">
        <v>646</v>
      </c>
      <c r="AG826" s="327">
        <v>45209</v>
      </c>
      <c r="AH826" s="327">
        <v>43518</v>
      </c>
      <c r="AI826" s="327">
        <v>45189</v>
      </c>
      <c r="AJ826" s="327" t="s">
        <v>892</v>
      </c>
      <c r="AK826" s="317"/>
    </row>
    <row r="827" spans="1:37" x14ac:dyDescent="0.3">
      <c r="A827" s="316">
        <v>136554</v>
      </c>
      <c r="B827" s="317" t="s">
        <v>1960</v>
      </c>
      <c r="C827" s="318" t="s">
        <v>264</v>
      </c>
      <c r="D827" s="319">
        <v>5.5</v>
      </c>
      <c r="E827" s="317"/>
      <c r="F827" s="317"/>
      <c r="G827" s="317" t="s">
        <v>892</v>
      </c>
      <c r="H827" s="320">
        <v>2000</v>
      </c>
      <c r="I827" s="321">
        <v>103003</v>
      </c>
      <c r="J827" s="322">
        <v>5.5</v>
      </c>
      <c r="K827" s="320">
        <v>496</v>
      </c>
      <c r="L827" s="323">
        <v>48.390999274135012</v>
      </c>
      <c r="M827" s="324">
        <v>0</v>
      </c>
      <c r="N827" s="322">
        <v>0</v>
      </c>
      <c r="O827" s="325" t="s">
        <v>891</v>
      </c>
      <c r="P827" s="324">
        <v>0</v>
      </c>
      <c r="Q827" s="326">
        <v>0</v>
      </c>
      <c r="R827" s="327" t="s">
        <v>892</v>
      </c>
      <c r="S827" s="317" t="s">
        <v>1134</v>
      </c>
      <c r="T827" s="328">
        <v>1</v>
      </c>
      <c r="U827" s="329">
        <v>51</v>
      </c>
      <c r="V827" s="330">
        <v>9</v>
      </c>
      <c r="W827" s="331" t="s">
        <v>892</v>
      </c>
      <c r="X827" s="332" t="s">
        <v>892</v>
      </c>
      <c r="Y827" s="333">
        <v>0</v>
      </c>
      <c r="Z827" s="333" t="s">
        <v>892</v>
      </c>
      <c r="AA827" s="332" t="s">
        <v>892</v>
      </c>
      <c r="AB827" s="333">
        <v>0</v>
      </c>
      <c r="AC827" s="333"/>
      <c r="AD827" s="334" t="s">
        <v>892</v>
      </c>
      <c r="AE827" s="335" t="s">
        <v>892</v>
      </c>
      <c r="AF827" s="324">
        <v>166</v>
      </c>
      <c r="AG827" s="327">
        <v>45201</v>
      </c>
      <c r="AH827" s="327">
        <v>43518</v>
      </c>
      <c r="AI827" s="327">
        <v>45189</v>
      </c>
      <c r="AJ827" s="327" t="s">
        <v>892</v>
      </c>
      <c r="AK827" s="317"/>
    </row>
    <row r="828" spans="1:37" x14ac:dyDescent="0.3">
      <c r="A828" s="316">
        <v>136555</v>
      </c>
      <c r="B828" s="317" t="s">
        <v>1961</v>
      </c>
      <c r="C828" s="318" t="s">
        <v>264</v>
      </c>
      <c r="D828" s="319">
        <v>7.49</v>
      </c>
      <c r="E828" s="317"/>
      <c r="F828" s="317"/>
      <c r="G828" s="317" t="s">
        <v>892</v>
      </c>
      <c r="H828" s="320">
        <v>750</v>
      </c>
      <c r="I828" s="321">
        <v>103003</v>
      </c>
      <c r="J828" s="322">
        <v>7.74</v>
      </c>
      <c r="K828" s="320">
        <v>1044</v>
      </c>
      <c r="L828" s="323">
        <v>4.4032172840955797</v>
      </c>
      <c r="M828" s="324">
        <v>1293.96</v>
      </c>
      <c r="N828" s="322">
        <v>9691.7603999999992</v>
      </c>
      <c r="O828" s="325" t="s">
        <v>891</v>
      </c>
      <c r="P828" s="324">
        <v>0</v>
      </c>
      <c r="Q828" s="326">
        <v>0</v>
      </c>
      <c r="R828" s="327" t="s">
        <v>892</v>
      </c>
      <c r="S828" s="317" t="s">
        <v>1134</v>
      </c>
      <c r="T828" s="328">
        <v>1</v>
      </c>
      <c r="U828" s="329">
        <v>51</v>
      </c>
      <c r="V828" s="330">
        <v>9</v>
      </c>
      <c r="W828" s="331" t="s">
        <v>892</v>
      </c>
      <c r="X828" s="332" t="s">
        <v>892</v>
      </c>
      <c r="Y828" s="333">
        <v>0</v>
      </c>
      <c r="Z828" s="333" t="s">
        <v>892</v>
      </c>
      <c r="AA828" s="332" t="s">
        <v>892</v>
      </c>
      <c r="AB828" s="333">
        <v>0</v>
      </c>
      <c r="AC828" s="333"/>
      <c r="AD828" s="334" t="s">
        <v>892</v>
      </c>
      <c r="AE828" s="335" t="s">
        <v>892</v>
      </c>
      <c r="AF828" s="324">
        <v>682</v>
      </c>
      <c r="AG828" s="327">
        <v>45180</v>
      </c>
      <c r="AH828" s="327">
        <v>43518</v>
      </c>
      <c r="AI828" s="327">
        <v>45152</v>
      </c>
      <c r="AJ828" s="327" t="s">
        <v>892</v>
      </c>
      <c r="AK828" s="317"/>
    </row>
    <row r="829" spans="1:37" x14ac:dyDescent="0.3">
      <c r="A829" s="316">
        <v>136556</v>
      </c>
      <c r="B829" s="317" t="s">
        <v>1962</v>
      </c>
      <c r="C829" s="318" t="s">
        <v>264</v>
      </c>
      <c r="D829" s="319">
        <v>6.13</v>
      </c>
      <c r="E829" s="317"/>
      <c r="F829" s="317"/>
      <c r="G829" s="317" t="s">
        <v>892</v>
      </c>
      <c r="H829" s="320">
        <v>0</v>
      </c>
      <c r="I829" s="321">
        <v>103003</v>
      </c>
      <c r="J829" s="322">
        <v>6.13</v>
      </c>
      <c r="K829" s="320">
        <v>682</v>
      </c>
      <c r="L829" s="323">
        <v>0</v>
      </c>
      <c r="M829" s="324">
        <v>0</v>
      </c>
      <c r="N829" s="322">
        <v>0</v>
      </c>
      <c r="O829" s="325" t="s">
        <v>891</v>
      </c>
      <c r="P829" s="324">
        <v>0</v>
      </c>
      <c r="Q829" s="326">
        <v>0</v>
      </c>
      <c r="R829" s="327" t="s">
        <v>892</v>
      </c>
      <c r="S829" s="317" t="s">
        <v>1959</v>
      </c>
      <c r="T829" s="328">
        <v>1</v>
      </c>
      <c r="U829" s="329">
        <v>51</v>
      </c>
      <c r="V829" s="330">
        <v>10</v>
      </c>
      <c r="W829" s="331" t="s">
        <v>892</v>
      </c>
      <c r="X829" s="332" t="s">
        <v>892</v>
      </c>
      <c r="Y829" s="333">
        <v>0</v>
      </c>
      <c r="Z829" s="333">
        <v>11869</v>
      </c>
      <c r="AA829" s="332">
        <v>2023</v>
      </c>
      <c r="AB829" s="333">
        <v>2000</v>
      </c>
      <c r="AC829" s="333">
        <v>2000</v>
      </c>
      <c r="AD829" s="334" t="s">
        <v>2102</v>
      </c>
      <c r="AE829" s="335">
        <v>45209</v>
      </c>
      <c r="AF829" s="324">
        <v>272</v>
      </c>
      <c r="AG829" s="327">
        <v>44946</v>
      </c>
      <c r="AH829" s="327">
        <v>43518</v>
      </c>
      <c r="AI829" s="327">
        <v>45189</v>
      </c>
      <c r="AJ829" s="327" t="s">
        <v>892</v>
      </c>
      <c r="AK829" s="317"/>
    </row>
    <row r="830" spans="1:37" x14ac:dyDescent="0.3">
      <c r="A830" s="316">
        <v>136564</v>
      </c>
      <c r="B830" s="317" t="s">
        <v>1963</v>
      </c>
      <c r="C830" s="318" t="s">
        <v>273</v>
      </c>
      <c r="D830" s="319">
        <v>2.7</v>
      </c>
      <c r="E830" s="317"/>
      <c r="F830" s="317"/>
      <c r="G830" s="317" t="s">
        <v>892</v>
      </c>
      <c r="H830" s="320">
        <v>13115</v>
      </c>
      <c r="I830" s="321">
        <v>103003</v>
      </c>
      <c r="J830" s="322">
        <v>2.7</v>
      </c>
      <c r="K830" s="320">
        <v>23180</v>
      </c>
      <c r="L830" s="323">
        <v>4.6909146836538698</v>
      </c>
      <c r="M830" s="324">
        <v>19214.96</v>
      </c>
      <c r="N830" s="322">
        <v>51880.392</v>
      </c>
      <c r="O830" s="325" t="s">
        <v>891</v>
      </c>
      <c r="P830" s="324">
        <v>0</v>
      </c>
      <c r="Q830" s="326">
        <v>0</v>
      </c>
      <c r="R830" s="327" t="s">
        <v>892</v>
      </c>
      <c r="S830" s="317" t="s">
        <v>1670</v>
      </c>
      <c r="T830" s="328">
        <v>1</v>
      </c>
      <c r="U830" s="329">
        <v>60</v>
      </c>
      <c r="V830" s="330">
        <v>21</v>
      </c>
      <c r="W830" s="331">
        <v>2773</v>
      </c>
      <c r="X830" s="332">
        <v>2023</v>
      </c>
      <c r="Y830" s="333">
        <v>1220</v>
      </c>
      <c r="Z830" s="333" t="s">
        <v>892</v>
      </c>
      <c r="AA830" s="332" t="s">
        <v>892</v>
      </c>
      <c r="AB830" s="333">
        <v>0</v>
      </c>
      <c r="AC830" s="333"/>
      <c r="AD830" s="334" t="s">
        <v>892</v>
      </c>
      <c r="AE830" s="335" t="s">
        <v>892</v>
      </c>
      <c r="AF830" s="324">
        <v>11184</v>
      </c>
      <c r="AG830" s="327">
        <v>44809</v>
      </c>
      <c r="AH830" s="327">
        <v>43521</v>
      </c>
      <c r="AI830" s="327">
        <v>44803</v>
      </c>
      <c r="AJ830" s="327" t="s">
        <v>892</v>
      </c>
      <c r="AK830" s="317"/>
    </row>
    <row r="831" spans="1:37" x14ac:dyDescent="0.3">
      <c r="A831" s="316">
        <v>136674</v>
      </c>
      <c r="B831" s="317" t="s">
        <v>1964</v>
      </c>
      <c r="C831" s="318" t="s">
        <v>264</v>
      </c>
      <c r="D831" s="319">
        <v>41</v>
      </c>
      <c r="E831" s="317"/>
      <c r="F831" s="317"/>
      <c r="G831" s="317" t="s">
        <v>892</v>
      </c>
      <c r="H831" s="320">
        <v>6</v>
      </c>
      <c r="I831" s="321">
        <v>103003</v>
      </c>
      <c r="J831" s="322">
        <v>41</v>
      </c>
      <c r="K831" s="320"/>
      <c r="L831" s="323">
        <v>0</v>
      </c>
      <c r="M831" s="324">
        <v>0</v>
      </c>
      <c r="N831" s="322">
        <v>0</v>
      </c>
      <c r="O831" s="325" t="s">
        <v>891</v>
      </c>
      <c r="P831" s="324">
        <v>0</v>
      </c>
      <c r="Q831" s="326">
        <v>0</v>
      </c>
      <c r="R831" s="327" t="s">
        <v>892</v>
      </c>
      <c r="S831" s="317" t="s">
        <v>1659</v>
      </c>
      <c r="T831" s="328">
        <v>1</v>
      </c>
      <c r="U831" s="329">
        <v>62</v>
      </c>
      <c r="V831" s="330">
        <v>1</v>
      </c>
      <c r="W831" s="331" t="s">
        <v>892</v>
      </c>
      <c r="X831" s="332" t="s">
        <v>892</v>
      </c>
      <c r="Y831" s="333">
        <v>0</v>
      </c>
      <c r="Z831" s="333" t="s">
        <v>892</v>
      </c>
      <c r="AA831" s="332" t="s">
        <v>892</v>
      </c>
      <c r="AB831" s="333">
        <v>0</v>
      </c>
      <c r="AC831" s="333"/>
      <c r="AD831" s="334" t="s">
        <v>892</v>
      </c>
      <c r="AE831" s="335" t="s">
        <v>892</v>
      </c>
      <c r="AF831" s="324">
        <v>0</v>
      </c>
      <c r="AG831" s="327">
        <v>44011</v>
      </c>
      <c r="AH831" s="327">
        <v>43549</v>
      </c>
      <c r="AI831" s="327">
        <v>43970</v>
      </c>
      <c r="AJ831" s="327" t="s">
        <v>892</v>
      </c>
      <c r="AK831" s="317"/>
    </row>
    <row r="832" spans="1:37" x14ac:dyDescent="0.3">
      <c r="A832" s="316">
        <v>136675</v>
      </c>
      <c r="B832" s="317" t="s">
        <v>1965</v>
      </c>
      <c r="C832" s="318" t="s">
        <v>264</v>
      </c>
      <c r="D832" s="319">
        <v>65.260000000000005</v>
      </c>
      <c r="E832" s="317"/>
      <c r="F832" s="317"/>
      <c r="G832" s="317" t="s">
        <v>892</v>
      </c>
      <c r="H832" s="320">
        <v>0</v>
      </c>
      <c r="I832" s="321">
        <v>103003</v>
      </c>
      <c r="J832" s="322">
        <v>65.260000000000005</v>
      </c>
      <c r="K832" s="320"/>
      <c r="L832" s="323">
        <v>0</v>
      </c>
      <c r="M832" s="324">
        <v>0</v>
      </c>
      <c r="N832" s="322">
        <v>0</v>
      </c>
      <c r="O832" s="325" t="s">
        <v>891</v>
      </c>
      <c r="P832" s="324">
        <v>0</v>
      </c>
      <c r="Q832" s="326">
        <v>0</v>
      </c>
      <c r="R832" s="327" t="s">
        <v>892</v>
      </c>
      <c r="S832" s="317" t="s">
        <v>1659</v>
      </c>
      <c r="T832" s="328">
        <v>1</v>
      </c>
      <c r="U832" s="329">
        <v>62</v>
      </c>
      <c r="V832" s="330">
        <v>1</v>
      </c>
      <c r="W832" s="331">
        <v>2830</v>
      </c>
      <c r="X832" s="332">
        <v>2023</v>
      </c>
      <c r="Y832" s="333">
        <v>2</v>
      </c>
      <c r="Z832" s="333" t="s">
        <v>892</v>
      </c>
      <c r="AA832" s="332" t="s">
        <v>892</v>
      </c>
      <c r="AB832" s="333">
        <v>0</v>
      </c>
      <c r="AC832" s="333"/>
      <c r="AD832" s="334" t="s">
        <v>892</v>
      </c>
      <c r="AE832" s="335" t="s">
        <v>892</v>
      </c>
      <c r="AF832" s="324">
        <v>0</v>
      </c>
      <c r="AG832" s="327">
        <v>44011</v>
      </c>
      <c r="AH832" s="327">
        <v>43549</v>
      </c>
      <c r="AI832" s="327">
        <v>45005</v>
      </c>
      <c r="AJ832" s="327" t="s">
        <v>892</v>
      </c>
      <c r="AK832" s="317"/>
    </row>
    <row r="833" spans="1:37" x14ac:dyDescent="0.3">
      <c r="A833" s="316">
        <v>136818</v>
      </c>
      <c r="B833" s="317" t="s">
        <v>1966</v>
      </c>
      <c r="C833" s="318" t="s">
        <v>31</v>
      </c>
      <c r="D833" s="319">
        <v>5.45</v>
      </c>
      <c r="E833" s="317"/>
      <c r="F833" s="317"/>
      <c r="G833" s="317" t="s">
        <v>892</v>
      </c>
      <c r="H833" s="320">
        <v>1161</v>
      </c>
      <c r="I833" s="321">
        <v>103003</v>
      </c>
      <c r="J833" s="322">
        <v>5.45</v>
      </c>
      <c r="K833" s="320">
        <v>21</v>
      </c>
      <c r="L833" s="323">
        <v>663.42857142857144</v>
      </c>
      <c r="M833" s="324">
        <v>0</v>
      </c>
      <c r="N833" s="322">
        <v>0</v>
      </c>
      <c r="O833" s="325" t="s">
        <v>891</v>
      </c>
      <c r="P833" s="324">
        <v>0</v>
      </c>
      <c r="Q833" s="326">
        <v>0</v>
      </c>
      <c r="R833" s="327" t="s">
        <v>892</v>
      </c>
      <c r="S833" s="317" t="s">
        <v>1533</v>
      </c>
      <c r="T833" s="328">
        <v>1</v>
      </c>
      <c r="U833" s="329">
        <v>54</v>
      </c>
      <c r="V833" s="330">
        <v>4</v>
      </c>
      <c r="W833" s="331" t="s">
        <v>892</v>
      </c>
      <c r="X833" s="332" t="s">
        <v>892</v>
      </c>
      <c r="Y833" s="333">
        <v>0</v>
      </c>
      <c r="Z833" s="333" t="s">
        <v>892</v>
      </c>
      <c r="AA833" s="332" t="s">
        <v>892</v>
      </c>
      <c r="AB833" s="333">
        <v>0</v>
      </c>
      <c r="AC833" s="333"/>
      <c r="AD833" s="334" t="s">
        <v>892</v>
      </c>
      <c r="AE833" s="335" t="s">
        <v>892</v>
      </c>
      <c r="AF833" s="324">
        <v>8</v>
      </c>
      <c r="AG833" s="327">
        <v>44517</v>
      </c>
      <c r="AH833" s="327">
        <v>43572</v>
      </c>
      <c r="AI833" s="327">
        <v>44803</v>
      </c>
      <c r="AJ833" s="327" t="s">
        <v>892</v>
      </c>
      <c r="AK833" s="317"/>
    </row>
    <row r="834" spans="1:37" x14ac:dyDescent="0.3">
      <c r="A834" s="316">
        <v>136819</v>
      </c>
      <c r="B834" s="317" t="s">
        <v>1967</v>
      </c>
      <c r="C834" s="318" t="s">
        <v>437</v>
      </c>
      <c r="D834" s="319">
        <v>12.33</v>
      </c>
      <c r="E834" s="317"/>
      <c r="F834" s="317"/>
      <c r="G834" s="317" t="s">
        <v>892</v>
      </c>
      <c r="H834" s="320">
        <v>239</v>
      </c>
      <c r="I834" s="321">
        <v>103003</v>
      </c>
      <c r="J834" s="322">
        <v>12.33</v>
      </c>
      <c r="K834" s="320">
        <v>16</v>
      </c>
      <c r="L834" s="323">
        <v>143.11377245508982</v>
      </c>
      <c r="M834" s="324">
        <v>0</v>
      </c>
      <c r="N834" s="322">
        <v>0</v>
      </c>
      <c r="O834" s="325" t="s">
        <v>891</v>
      </c>
      <c r="P834" s="324">
        <v>0</v>
      </c>
      <c r="Q834" s="326">
        <v>0</v>
      </c>
      <c r="R834" s="327" t="s">
        <v>892</v>
      </c>
      <c r="S834" s="317" t="s">
        <v>1533</v>
      </c>
      <c r="T834" s="328">
        <v>1</v>
      </c>
      <c r="U834" s="329">
        <v>54</v>
      </c>
      <c r="V834" s="330">
        <v>4</v>
      </c>
      <c r="W834" s="331" t="s">
        <v>892</v>
      </c>
      <c r="X834" s="332" t="s">
        <v>892</v>
      </c>
      <c r="Y834" s="333">
        <v>0</v>
      </c>
      <c r="Z834" s="333" t="s">
        <v>892</v>
      </c>
      <c r="AA834" s="332" t="s">
        <v>892</v>
      </c>
      <c r="AB834" s="333">
        <v>0</v>
      </c>
      <c r="AC834" s="333"/>
      <c r="AD834" s="334" t="s">
        <v>892</v>
      </c>
      <c r="AE834" s="335" t="s">
        <v>892</v>
      </c>
      <c r="AF834" s="324">
        <v>6</v>
      </c>
      <c r="AG834" s="327">
        <v>44431</v>
      </c>
      <c r="AH834" s="327">
        <v>43572</v>
      </c>
      <c r="AI834" s="327">
        <v>45142</v>
      </c>
      <c r="AJ834" s="327" t="s">
        <v>892</v>
      </c>
      <c r="AK834" s="317"/>
    </row>
    <row r="835" spans="1:37" x14ac:dyDescent="0.3">
      <c r="A835" s="316">
        <v>136820</v>
      </c>
      <c r="B835" s="317" t="s">
        <v>875</v>
      </c>
      <c r="C835" s="318" t="s">
        <v>437</v>
      </c>
      <c r="D835" s="319">
        <v>115.78</v>
      </c>
      <c r="E835" s="317"/>
      <c r="F835" s="317"/>
      <c r="G835" s="317" t="s">
        <v>892</v>
      </c>
      <c r="H835" s="320">
        <v>12</v>
      </c>
      <c r="I835" s="321">
        <v>103003</v>
      </c>
      <c r="J835" s="322">
        <v>115.78</v>
      </c>
      <c r="K835" s="320">
        <v>3</v>
      </c>
      <c r="L835" s="323">
        <v>48</v>
      </c>
      <c r="M835" s="324">
        <v>0</v>
      </c>
      <c r="N835" s="322">
        <v>0</v>
      </c>
      <c r="O835" s="325" t="s">
        <v>891</v>
      </c>
      <c r="P835" s="324">
        <v>0</v>
      </c>
      <c r="Q835" s="326">
        <v>0</v>
      </c>
      <c r="R835" s="327" t="s">
        <v>892</v>
      </c>
      <c r="S835" s="317" t="s">
        <v>1533</v>
      </c>
      <c r="T835" s="328">
        <v>1</v>
      </c>
      <c r="U835" s="329">
        <v>54</v>
      </c>
      <c r="V835" s="330">
        <v>4</v>
      </c>
      <c r="W835" s="331" t="s">
        <v>892</v>
      </c>
      <c r="X835" s="332" t="s">
        <v>892</v>
      </c>
      <c r="Y835" s="333">
        <v>0</v>
      </c>
      <c r="Z835" s="333" t="s">
        <v>892</v>
      </c>
      <c r="AA835" s="332" t="s">
        <v>892</v>
      </c>
      <c r="AB835" s="333">
        <v>0</v>
      </c>
      <c r="AC835" s="333"/>
      <c r="AD835" s="334" t="s">
        <v>892</v>
      </c>
      <c r="AE835" s="335" t="s">
        <v>892</v>
      </c>
      <c r="AF835" s="324">
        <v>2</v>
      </c>
      <c r="AG835" s="327">
        <v>43837</v>
      </c>
      <c r="AH835" s="327">
        <v>43572</v>
      </c>
      <c r="AI835" s="327">
        <v>45142</v>
      </c>
      <c r="AJ835" s="327" t="s">
        <v>892</v>
      </c>
      <c r="AK835" s="317"/>
    </row>
    <row r="836" spans="1:37" x14ac:dyDescent="0.3">
      <c r="A836" s="316">
        <v>136821</v>
      </c>
      <c r="B836" s="317" t="s">
        <v>876</v>
      </c>
      <c r="C836" s="318" t="s">
        <v>437</v>
      </c>
      <c r="D836" s="319">
        <v>131</v>
      </c>
      <c r="E836" s="317"/>
      <c r="F836" s="317"/>
      <c r="G836" s="317" t="s">
        <v>892</v>
      </c>
      <c r="H836" s="320">
        <v>5</v>
      </c>
      <c r="I836" s="321">
        <v>103003</v>
      </c>
      <c r="J836" s="322">
        <v>131</v>
      </c>
      <c r="K836" s="320">
        <v>1</v>
      </c>
      <c r="L836" s="323">
        <v>62.5</v>
      </c>
      <c r="M836" s="324">
        <v>0</v>
      </c>
      <c r="N836" s="322">
        <v>0</v>
      </c>
      <c r="O836" s="325" t="s">
        <v>891</v>
      </c>
      <c r="P836" s="324">
        <v>0</v>
      </c>
      <c r="Q836" s="326">
        <v>0</v>
      </c>
      <c r="R836" s="327" t="s">
        <v>892</v>
      </c>
      <c r="S836" s="317" t="s">
        <v>1533</v>
      </c>
      <c r="T836" s="328">
        <v>1</v>
      </c>
      <c r="U836" s="329">
        <v>54</v>
      </c>
      <c r="V836" s="330">
        <v>4</v>
      </c>
      <c r="W836" s="331" t="s">
        <v>892</v>
      </c>
      <c r="X836" s="332" t="s">
        <v>892</v>
      </c>
      <c r="Y836" s="333">
        <v>0</v>
      </c>
      <c r="Z836" s="333" t="s">
        <v>892</v>
      </c>
      <c r="AA836" s="332" t="s">
        <v>892</v>
      </c>
      <c r="AB836" s="333">
        <v>0</v>
      </c>
      <c r="AC836" s="333"/>
      <c r="AD836" s="334" t="s">
        <v>892</v>
      </c>
      <c r="AE836" s="335" t="s">
        <v>892</v>
      </c>
      <c r="AF836" s="324">
        <v>0</v>
      </c>
      <c r="AG836" s="327">
        <v>43837</v>
      </c>
      <c r="AH836" s="327">
        <v>43572</v>
      </c>
      <c r="AI836" s="327">
        <v>45198</v>
      </c>
      <c r="AJ836" s="327" t="s">
        <v>892</v>
      </c>
      <c r="AK836" s="317"/>
    </row>
    <row r="837" spans="1:37" x14ac:dyDescent="0.3">
      <c r="A837" s="316">
        <v>136822</v>
      </c>
      <c r="B837" s="317" t="s">
        <v>877</v>
      </c>
      <c r="C837" s="318" t="s">
        <v>437</v>
      </c>
      <c r="D837" s="319">
        <v>61.58</v>
      </c>
      <c r="E837" s="317"/>
      <c r="F837" s="317"/>
      <c r="G837" s="317" t="s">
        <v>892</v>
      </c>
      <c r="H837" s="320">
        <v>77</v>
      </c>
      <c r="I837" s="321">
        <v>103003</v>
      </c>
      <c r="J837" s="322">
        <v>61.58</v>
      </c>
      <c r="K837" s="320">
        <v>3</v>
      </c>
      <c r="L837" s="323">
        <v>308</v>
      </c>
      <c r="M837" s="324">
        <v>0</v>
      </c>
      <c r="N837" s="322">
        <v>0</v>
      </c>
      <c r="O837" s="325" t="s">
        <v>891</v>
      </c>
      <c r="P837" s="324">
        <v>0</v>
      </c>
      <c r="Q837" s="326">
        <v>0</v>
      </c>
      <c r="R837" s="327" t="s">
        <v>892</v>
      </c>
      <c r="S837" s="317" t="s">
        <v>1533</v>
      </c>
      <c r="T837" s="328">
        <v>1</v>
      </c>
      <c r="U837" s="329">
        <v>54</v>
      </c>
      <c r="V837" s="330">
        <v>4</v>
      </c>
      <c r="W837" s="331" t="s">
        <v>892</v>
      </c>
      <c r="X837" s="332" t="s">
        <v>892</v>
      </c>
      <c r="Y837" s="333">
        <v>0</v>
      </c>
      <c r="Z837" s="333" t="s">
        <v>892</v>
      </c>
      <c r="AA837" s="332" t="s">
        <v>892</v>
      </c>
      <c r="AB837" s="333">
        <v>0</v>
      </c>
      <c r="AC837" s="333"/>
      <c r="AD837" s="334" t="s">
        <v>892</v>
      </c>
      <c r="AE837" s="335" t="s">
        <v>892</v>
      </c>
      <c r="AF837" s="324">
        <v>0</v>
      </c>
      <c r="AG837" s="327">
        <v>43837</v>
      </c>
      <c r="AH837" s="327">
        <v>43572</v>
      </c>
      <c r="AI837" s="327">
        <v>44379</v>
      </c>
      <c r="AJ837" s="327" t="s">
        <v>892</v>
      </c>
      <c r="AK837" s="317"/>
    </row>
    <row r="838" spans="1:37" x14ac:dyDescent="0.3">
      <c r="A838" s="316">
        <v>136823</v>
      </c>
      <c r="B838" s="317" t="s">
        <v>1968</v>
      </c>
      <c r="C838" s="318" t="s">
        <v>437</v>
      </c>
      <c r="D838" s="319">
        <v>131</v>
      </c>
      <c r="E838" s="317"/>
      <c r="F838" s="317"/>
      <c r="G838" s="317" t="s">
        <v>892</v>
      </c>
      <c r="H838" s="320">
        <v>51</v>
      </c>
      <c r="I838" s="321">
        <v>103003</v>
      </c>
      <c r="J838" s="322">
        <v>131</v>
      </c>
      <c r="K838" s="320">
        <v>2</v>
      </c>
      <c r="L838" s="323">
        <v>300</v>
      </c>
      <c r="M838" s="324">
        <v>0</v>
      </c>
      <c r="N838" s="322">
        <v>0</v>
      </c>
      <c r="O838" s="325" t="s">
        <v>891</v>
      </c>
      <c r="P838" s="324">
        <v>0</v>
      </c>
      <c r="Q838" s="326">
        <v>0</v>
      </c>
      <c r="R838" s="327" t="s">
        <v>892</v>
      </c>
      <c r="S838" s="317" t="s">
        <v>1533</v>
      </c>
      <c r="T838" s="328">
        <v>1</v>
      </c>
      <c r="U838" s="329">
        <v>54</v>
      </c>
      <c r="V838" s="330">
        <v>4</v>
      </c>
      <c r="W838" s="331" t="s">
        <v>892</v>
      </c>
      <c r="X838" s="332" t="s">
        <v>892</v>
      </c>
      <c r="Y838" s="333">
        <v>0</v>
      </c>
      <c r="Z838" s="333" t="s">
        <v>892</v>
      </c>
      <c r="AA838" s="332" t="s">
        <v>892</v>
      </c>
      <c r="AB838" s="333">
        <v>0</v>
      </c>
      <c r="AC838" s="333"/>
      <c r="AD838" s="334" t="s">
        <v>892</v>
      </c>
      <c r="AE838" s="335" t="s">
        <v>892</v>
      </c>
      <c r="AF838" s="324">
        <v>0</v>
      </c>
      <c r="AG838" s="327">
        <v>43837</v>
      </c>
      <c r="AH838" s="327">
        <v>43572</v>
      </c>
      <c r="AI838" s="327">
        <v>45198</v>
      </c>
      <c r="AJ838" s="327" t="s">
        <v>892</v>
      </c>
      <c r="AK838" s="317"/>
    </row>
    <row r="839" spans="1:37" x14ac:dyDescent="0.3">
      <c r="A839" s="316">
        <v>136824</v>
      </c>
      <c r="B839" s="317" t="s">
        <v>1969</v>
      </c>
      <c r="C839" s="318" t="s">
        <v>437</v>
      </c>
      <c r="D839" s="319">
        <v>131</v>
      </c>
      <c r="E839" s="317"/>
      <c r="F839" s="317"/>
      <c r="G839" s="317" t="s">
        <v>892</v>
      </c>
      <c r="H839" s="320">
        <v>11</v>
      </c>
      <c r="I839" s="321">
        <v>103003</v>
      </c>
      <c r="J839" s="322">
        <v>131</v>
      </c>
      <c r="K839" s="320">
        <v>5</v>
      </c>
      <c r="L839" s="323">
        <v>26.19047619047619</v>
      </c>
      <c r="M839" s="324">
        <v>0</v>
      </c>
      <c r="N839" s="322">
        <v>0</v>
      </c>
      <c r="O839" s="325" t="s">
        <v>891</v>
      </c>
      <c r="P839" s="324">
        <v>0</v>
      </c>
      <c r="Q839" s="326">
        <v>0</v>
      </c>
      <c r="R839" s="327" t="s">
        <v>892</v>
      </c>
      <c r="S839" s="317" t="s">
        <v>1533</v>
      </c>
      <c r="T839" s="328">
        <v>1</v>
      </c>
      <c r="U839" s="329">
        <v>54</v>
      </c>
      <c r="V839" s="330">
        <v>4</v>
      </c>
      <c r="W839" s="331" t="s">
        <v>892</v>
      </c>
      <c r="X839" s="332" t="s">
        <v>892</v>
      </c>
      <c r="Y839" s="333">
        <v>0</v>
      </c>
      <c r="Z839" s="333" t="s">
        <v>892</v>
      </c>
      <c r="AA839" s="332" t="s">
        <v>892</v>
      </c>
      <c r="AB839" s="333">
        <v>0</v>
      </c>
      <c r="AC839" s="333"/>
      <c r="AD839" s="334" t="s">
        <v>892</v>
      </c>
      <c r="AE839" s="335" t="s">
        <v>892</v>
      </c>
      <c r="AF839" s="324">
        <v>2</v>
      </c>
      <c r="AG839" s="327">
        <v>45181</v>
      </c>
      <c r="AH839" s="327">
        <v>43572</v>
      </c>
      <c r="AI839" s="327">
        <v>45198</v>
      </c>
      <c r="AJ839" s="327" t="s">
        <v>892</v>
      </c>
      <c r="AK839" s="317"/>
    </row>
    <row r="840" spans="1:37" x14ac:dyDescent="0.3">
      <c r="A840" s="316">
        <v>136825</v>
      </c>
      <c r="B840" s="317" t="s">
        <v>1970</v>
      </c>
      <c r="C840" s="318" t="s">
        <v>437</v>
      </c>
      <c r="D840" s="319">
        <v>131</v>
      </c>
      <c r="E840" s="317"/>
      <c r="F840" s="317"/>
      <c r="G840" s="317" t="s">
        <v>892</v>
      </c>
      <c r="H840" s="320">
        <v>2</v>
      </c>
      <c r="I840" s="321">
        <v>103003</v>
      </c>
      <c r="J840" s="322">
        <v>131</v>
      </c>
      <c r="K840" s="320">
        <v>4</v>
      </c>
      <c r="L840" s="323">
        <v>6.0606060606060606</v>
      </c>
      <c r="M840" s="324">
        <v>1.96</v>
      </c>
      <c r="N840" s="322">
        <v>256.76</v>
      </c>
      <c r="O840" s="325" t="s">
        <v>891</v>
      </c>
      <c r="P840" s="324">
        <v>0</v>
      </c>
      <c r="Q840" s="326">
        <v>0</v>
      </c>
      <c r="R840" s="327" t="s">
        <v>892</v>
      </c>
      <c r="S840" s="317" t="s">
        <v>1533</v>
      </c>
      <c r="T840" s="328">
        <v>1</v>
      </c>
      <c r="U840" s="329">
        <v>54</v>
      </c>
      <c r="V840" s="330">
        <v>4</v>
      </c>
      <c r="W840" s="331" t="s">
        <v>892</v>
      </c>
      <c r="X840" s="332" t="s">
        <v>892</v>
      </c>
      <c r="Y840" s="333">
        <v>0</v>
      </c>
      <c r="Z840" s="333" t="s">
        <v>892</v>
      </c>
      <c r="AA840" s="332" t="s">
        <v>892</v>
      </c>
      <c r="AB840" s="333">
        <v>0</v>
      </c>
      <c r="AC840" s="333"/>
      <c r="AD840" s="334" t="s">
        <v>892</v>
      </c>
      <c r="AE840" s="335" t="s">
        <v>892</v>
      </c>
      <c r="AF840" s="324">
        <v>2</v>
      </c>
      <c r="AG840" s="327">
        <v>45181</v>
      </c>
      <c r="AH840" s="327">
        <v>43572</v>
      </c>
      <c r="AI840" s="327">
        <v>45198</v>
      </c>
      <c r="AJ840" s="327" t="s">
        <v>892</v>
      </c>
      <c r="AK840" s="317"/>
    </row>
    <row r="841" spans="1:37" x14ac:dyDescent="0.3">
      <c r="A841" s="316">
        <v>136826</v>
      </c>
      <c r="B841" s="317" t="s">
        <v>1971</v>
      </c>
      <c r="C841" s="318" t="s">
        <v>437</v>
      </c>
      <c r="D841" s="319">
        <v>131</v>
      </c>
      <c r="E841" s="317"/>
      <c r="F841" s="317"/>
      <c r="G841" s="317" t="s">
        <v>892</v>
      </c>
      <c r="H841" s="320">
        <v>15</v>
      </c>
      <c r="I841" s="321">
        <v>103003</v>
      </c>
      <c r="J841" s="322">
        <v>131</v>
      </c>
      <c r="K841" s="320">
        <v>8</v>
      </c>
      <c r="L841" s="323">
        <v>22.388059701492537</v>
      </c>
      <c r="M841" s="324">
        <v>0</v>
      </c>
      <c r="N841" s="322">
        <v>0</v>
      </c>
      <c r="O841" s="325" t="s">
        <v>891</v>
      </c>
      <c r="P841" s="324">
        <v>0</v>
      </c>
      <c r="Q841" s="326">
        <v>0</v>
      </c>
      <c r="R841" s="327" t="s">
        <v>892</v>
      </c>
      <c r="S841" s="317" t="s">
        <v>1533</v>
      </c>
      <c r="T841" s="328">
        <v>1</v>
      </c>
      <c r="U841" s="329">
        <v>54</v>
      </c>
      <c r="V841" s="330">
        <v>4</v>
      </c>
      <c r="W841" s="331" t="s">
        <v>892</v>
      </c>
      <c r="X841" s="332" t="s">
        <v>892</v>
      </c>
      <c r="Y841" s="333">
        <v>0</v>
      </c>
      <c r="Z841" s="333" t="s">
        <v>892</v>
      </c>
      <c r="AA841" s="332" t="s">
        <v>892</v>
      </c>
      <c r="AB841" s="333">
        <v>0</v>
      </c>
      <c r="AC841" s="333"/>
      <c r="AD841" s="334" t="s">
        <v>892</v>
      </c>
      <c r="AE841" s="335" t="s">
        <v>892</v>
      </c>
      <c r="AF841" s="324">
        <v>2</v>
      </c>
      <c r="AG841" s="327">
        <v>45181</v>
      </c>
      <c r="AH841" s="327">
        <v>43572</v>
      </c>
      <c r="AI841" s="327">
        <v>45198</v>
      </c>
      <c r="AJ841" s="327" t="s">
        <v>892</v>
      </c>
      <c r="AK841" s="317"/>
    </row>
    <row r="842" spans="1:37" x14ac:dyDescent="0.3">
      <c r="A842" s="316">
        <v>136829</v>
      </c>
      <c r="B842" s="317" t="s">
        <v>1972</v>
      </c>
      <c r="C842" s="318" t="s">
        <v>437</v>
      </c>
      <c r="D842" s="319">
        <v>115.93</v>
      </c>
      <c r="E842" s="317"/>
      <c r="F842" s="317"/>
      <c r="G842" s="317" t="s">
        <v>892</v>
      </c>
      <c r="H842" s="320">
        <v>5</v>
      </c>
      <c r="I842" s="321">
        <v>103003</v>
      </c>
      <c r="J842" s="322">
        <v>115.93</v>
      </c>
      <c r="K842" s="320"/>
      <c r="L842" s="323">
        <v>0</v>
      </c>
      <c r="M842" s="324">
        <v>0</v>
      </c>
      <c r="N842" s="322">
        <v>0</v>
      </c>
      <c r="O842" s="325" t="s">
        <v>891</v>
      </c>
      <c r="P842" s="324">
        <v>0</v>
      </c>
      <c r="Q842" s="326">
        <v>0</v>
      </c>
      <c r="R842" s="327" t="s">
        <v>892</v>
      </c>
      <c r="S842" s="317" t="s">
        <v>1533</v>
      </c>
      <c r="T842" s="328">
        <v>1</v>
      </c>
      <c r="U842" s="329">
        <v>54</v>
      </c>
      <c r="V842" s="330">
        <v>4</v>
      </c>
      <c r="W842" s="331" t="s">
        <v>892</v>
      </c>
      <c r="X842" s="332" t="s">
        <v>892</v>
      </c>
      <c r="Y842" s="333">
        <v>0</v>
      </c>
      <c r="Z842" s="333" t="s">
        <v>892</v>
      </c>
      <c r="AA842" s="332" t="s">
        <v>892</v>
      </c>
      <c r="AB842" s="333">
        <v>0</v>
      </c>
      <c r="AC842" s="333"/>
      <c r="AD842" s="334" t="s">
        <v>892</v>
      </c>
      <c r="AE842" s="335" t="s">
        <v>892</v>
      </c>
      <c r="AF842" s="324">
        <v>0</v>
      </c>
      <c r="AG842" s="327">
        <v>43837</v>
      </c>
      <c r="AH842" s="327">
        <v>43572</v>
      </c>
      <c r="AI842" s="327">
        <v>45142</v>
      </c>
      <c r="AJ842" s="327" t="s">
        <v>892</v>
      </c>
      <c r="AK842" s="317"/>
    </row>
    <row r="843" spans="1:37" x14ac:dyDescent="0.3">
      <c r="A843" s="316">
        <v>136837</v>
      </c>
      <c r="B843" s="317" t="s">
        <v>878</v>
      </c>
      <c r="C843" s="318" t="s">
        <v>437</v>
      </c>
      <c r="D843" s="319">
        <v>56.6</v>
      </c>
      <c r="E843" s="317"/>
      <c r="F843" s="317"/>
      <c r="G843" s="317" t="s">
        <v>892</v>
      </c>
      <c r="H843" s="320">
        <v>3</v>
      </c>
      <c r="I843" s="321">
        <v>103003</v>
      </c>
      <c r="J843" s="322">
        <v>56.6</v>
      </c>
      <c r="K843" s="320"/>
      <c r="L843" s="323">
        <v>0</v>
      </c>
      <c r="M843" s="324">
        <v>0</v>
      </c>
      <c r="N843" s="322">
        <v>0</v>
      </c>
      <c r="O843" s="325" t="s">
        <v>891</v>
      </c>
      <c r="P843" s="324">
        <v>0</v>
      </c>
      <c r="Q843" s="326">
        <v>0</v>
      </c>
      <c r="R843" s="327" t="s">
        <v>892</v>
      </c>
      <c r="S843" s="317" t="s">
        <v>1533</v>
      </c>
      <c r="T843" s="328">
        <v>1</v>
      </c>
      <c r="U843" s="329">
        <v>54</v>
      </c>
      <c r="V843" s="330">
        <v>4</v>
      </c>
      <c r="W843" s="331" t="s">
        <v>892</v>
      </c>
      <c r="X843" s="332" t="s">
        <v>892</v>
      </c>
      <c r="Y843" s="333">
        <v>0</v>
      </c>
      <c r="Z843" s="333" t="s">
        <v>892</v>
      </c>
      <c r="AA843" s="332" t="s">
        <v>892</v>
      </c>
      <c r="AB843" s="333">
        <v>0</v>
      </c>
      <c r="AC843" s="333"/>
      <c r="AD843" s="334" t="s">
        <v>892</v>
      </c>
      <c r="AE843" s="335" t="s">
        <v>892</v>
      </c>
      <c r="AF843" s="324">
        <v>0</v>
      </c>
      <c r="AG843" s="327">
        <v>43819</v>
      </c>
      <c r="AH843" s="327">
        <v>43572</v>
      </c>
      <c r="AI843" s="327">
        <v>44461</v>
      </c>
      <c r="AJ843" s="327" t="s">
        <v>892</v>
      </c>
      <c r="AK843" s="317"/>
    </row>
    <row r="844" spans="1:37" x14ac:dyDescent="0.3">
      <c r="A844" s="316">
        <v>136838</v>
      </c>
      <c r="B844" s="317" t="s">
        <v>879</v>
      </c>
      <c r="C844" s="318" t="s">
        <v>437</v>
      </c>
      <c r="D844" s="319">
        <v>21.3</v>
      </c>
      <c r="E844" s="317"/>
      <c r="F844" s="317"/>
      <c r="G844" s="317" t="s">
        <v>892</v>
      </c>
      <c r="H844" s="320">
        <v>4</v>
      </c>
      <c r="I844" s="321">
        <v>103003</v>
      </c>
      <c r="J844" s="322">
        <v>21.3</v>
      </c>
      <c r="K844" s="320"/>
      <c r="L844" s="323">
        <v>0</v>
      </c>
      <c r="M844" s="324">
        <v>0</v>
      </c>
      <c r="N844" s="322">
        <v>0</v>
      </c>
      <c r="O844" s="325" t="s">
        <v>891</v>
      </c>
      <c r="P844" s="324">
        <v>0</v>
      </c>
      <c r="Q844" s="326">
        <v>0</v>
      </c>
      <c r="R844" s="327" t="s">
        <v>892</v>
      </c>
      <c r="S844" s="317" t="s">
        <v>1533</v>
      </c>
      <c r="T844" s="328">
        <v>1</v>
      </c>
      <c r="U844" s="329">
        <v>54</v>
      </c>
      <c r="V844" s="330">
        <v>4</v>
      </c>
      <c r="W844" s="331" t="s">
        <v>892</v>
      </c>
      <c r="X844" s="332" t="s">
        <v>892</v>
      </c>
      <c r="Y844" s="333">
        <v>0</v>
      </c>
      <c r="Z844" s="333" t="s">
        <v>892</v>
      </c>
      <c r="AA844" s="332" t="s">
        <v>892</v>
      </c>
      <c r="AB844" s="333">
        <v>0</v>
      </c>
      <c r="AC844" s="333"/>
      <c r="AD844" s="334" t="s">
        <v>892</v>
      </c>
      <c r="AE844" s="335" t="s">
        <v>892</v>
      </c>
      <c r="AF844" s="324">
        <v>0</v>
      </c>
      <c r="AG844" s="327">
        <v>43819</v>
      </c>
      <c r="AH844" s="327">
        <v>43572</v>
      </c>
      <c r="AI844" s="327">
        <v>43780</v>
      </c>
      <c r="AJ844" s="327" t="s">
        <v>892</v>
      </c>
      <c r="AK844" s="317"/>
    </row>
    <row r="845" spans="1:37" x14ac:dyDescent="0.3">
      <c r="A845" s="316">
        <v>136839</v>
      </c>
      <c r="B845" s="317" t="s">
        <v>880</v>
      </c>
      <c r="C845" s="318" t="s">
        <v>437</v>
      </c>
      <c r="D845" s="319">
        <v>21.3</v>
      </c>
      <c r="E845" s="317"/>
      <c r="F845" s="317"/>
      <c r="G845" s="317" t="s">
        <v>892</v>
      </c>
      <c r="H845" s="320">
        <v>16</v>
      </c>
      <c r="I845" s="321">
        <v>103003</v>
      </c>
      <c r="J845" s="322">
        <v>21.3</v>
      </c>
      <c r="K845" s="320"/>
      <c r="L845" s="323">
        <v>0</v>
      </c>
      <c r="M845" s="324">
        <v>0</v>
      </c>
      <c r="N845" s="322">
        <v>0</v>
      </c>
      <c r="O845" s="325" t="s">
        <v>891</v>
      </c>
      <c r="P845" s="324">
        <v>0</v>
      </c>
      <c r="Q845" s="326">
        <v>0</v>
      </c>
      <c r="R845" s="327" t="s">
        <v>892</v>
      </c>
      <c r="S845" s="317" t="s">
        <v>1533</v>
      </c>
      <c r="T845" s="328">
        <v>1</v>
      </c>
      <c r="U845" s="329">
        <v>54</v>
      </c>
      <c r="V845" s="330">
        <v>4</v>
      </c>
      <c r="W845" s="331" t="s">
        <v>892</v>
      </c>
      <c r="X845" s="332" t="s">
        <v>892</v>
      </c>
      <c r="Y845" s="333">
        <v>0</v>
      </c>
      <c r="Z845" s="333" t="s">
        <v>892</v>
      </c>
      <c r="AA845" s="332" t="s">
        <v>892</v>
      </c>
      <c r="AB845" s="333">
        <v>0</v>
      </c>
      <c r="AC845" s="333"/>
      <c r="AD845" s="334" t="s">
        <v>892</v>
      </c>
      <c r="AE845" s="335" t="s">
        <v>892</v>
      </c>
      <c r="AF845" s="324">
        <v>0</v>
      </c>
      <c r="AG845" s="327">
        <v>43819</v>
      </c>
      <c r="AH845" s="327">
        <v>43572</v>
      </c>
      <c r="AI845" s="327">
        <v>43780</v>
      </c>
      <c r="AJ845" s="327" t="s">
        <v>892</v>
      </c>
      <c r="AK845" s="317"/>
    </row>
    <row r="846" spans="1:37" x14ac:dyDescent="0.3">
      <c r="A846" s="316">
        <v>136840</v>
      </c>
      <c r="B846" s="317" t="s">
        <v>881</v>
      </c>
      <c r="C846" s="318" t="s">
        <v>437</v>
      </c>
      <c r="D846" s="319">
        <v>21.3</v>
      </c>
      <c r="E846" s="317"/>
      <c r="F846" s="317"/>
      <c r="G846" s="317" t="s">
        <v>892</v>
      </c>
      <c r="H846" s="320">
        <v>0</v>
      </c>
      <c r="I846" s="321">
        <v>103003</v>
      </c>
      <c r="J846" s="322">
        <v>21.3</v>
      </c>
      <c r="K846" s="320">
        <v>1</v>
      </c>
      <c r="L846" s="323">
        <v>0</v>
      </c>
      <c r="M846" s="324">
        <v>0.96</v>
      </c>
      <c r="N846" s="322">
        <v>20.448</v>
      </c>
      <c r="O846" s="325" t="s">
        <v>891</v>
      </c>
      <c r="P846" s="324">
        <v>0</v>
      </c>
      <c r="Q846" s="326">
        <v>0</v>
      </c>
      <c r="R846" s="327" t="s">
        <v>892</v>
      </c>
      <c r="S846" s="317" t="s">
        <v>1533</v>
      </c>
      <c r="T846" s="328">
        <v>1</v>
      </c>
      <c r="U846" s="329">
        <v>54</v>
      </c>
      <c r="V846" s="330">
        <v>4</v>
      </c>
      <c r="W846" s="331" t="s">
        <v>892</v>
      </c>
      <c r="X846" s="332" t="s">
        <v>892</v>
      </c>
      <c r="Y846" s="333">
        <v>0</v>
      </c>
      <c r="Z846" s="333" t="s">
        <v>892</v>
      </c>
      <c r="AA846" s="332" t="s">
        <v>892</v>
      </c>
      <c r="AB846" s="333">
        <v>0</v>
      </c>
      <c r="AC846" s="333"/>
      <c r="AD846" s="334" t="s">
        <v>892</v>
      </c>
      <c r="AE846" s="335" t="s">
        <v>892</v>
      </c>
      <c r="AF846" s="324">
        <v>0</v>
      </c>
      <c r="AG846" s="327">
        <v>43819</v>
      </c>
      <c r="AH846" s="327">
        <v>43572</v>
      </c>
      <c r="AI846" s="327">
        <v>43780</v>
      </c>
      <c r="AJ846" s="327" t="s">
        <v>892</v>
      </c>
      <c r="AK846" s="317"/>
    </row>
    <row r="847" spans="1:37" x14ac:dyDescent="0.3">
      <c r="A847" s="316">
        <v>136841</v>
      </c>
      <c r="B847" s="317" t="s">
        <v>882</v>
      </c>
      <c r="C847" s="318" t="s">
        <v>437</v>
      </c>
      <c r="D847" s="319">
        <v>21.3</v>
      </c>
      <c r="E847" s="317"/>
      <c r="F847" s="317"/>
      <c r="G847" s="317" t="s">
        <v>892</v>
      </c>
      <c r="H847" s="320">
        <v>0</v>
      </c>
      <c r="I847" s="321">
        <v>103003</v>
      </c>
      <c r="J847" s="322">
        <v>21.3</v>
      </c>
      <c r="K847" s="320">
        <v>7</v>
      </c>
      <c r="L847" s="323">
        <v>0</v>
      </c>
      <c r="M847" s="324">
        <v>12</v>
      </c>
      <c r="N847" s="322">
        <v>255.6</v>
      </c>
      <c r="O847" s="325" t="s">
        <v>891</v>
      </c>
      <c r="P847" s="324">
        <v>0</v>
      </c>
      <c r="Q847" s="326">
        <v>0</v>
      </c>
      <c r="R847" s="327" t="s">
        <v>892</v>
      </c>
      <c r="S847" s="317" t="s">
        <v>1533</v>
      </c>
      <c r="T847" s="328">
        <v>1</v>
      </c>
      <c r="U847" s="329">
        <v>54</v>
      </c>
      <c r="V847" s="330">
        <v>4</v>
      </c>
      <c r="W847" s="331" t="s">
        <v>892</v>
      </c>
      <c r="X847" s="332" t="s">
        <v>892</v>
      </c>
      <c r="Y847" s="333">
        <v>0</v>
      </c>
      <c r="Z847" s="333" t="s">
        <v>892</v>
      </c>
      <c r="AA847" s="332" t="s">
        <v>892</v>
      </c>
      <c r="AB847" s="333">
        <v>0</v>
      </c>
      <c r="AC847" s="333"/>
      <c r="AD847" s="334" t="s">
        <v>892</v>
      </c>
      <c r="AE847" s="335" t="s">
        <v>892</v>
      </c>
      <c r="AF847" s="324">
        <v>0</v>
      </c>
      <c r="AG847" s="327">
        <v>43819</v>
      </c>
      <c r="AH847" s="327">
        <v>43572</v>
      </c>
      <c r="AI847" s="327">
        <v>43780</v>
      </c>
      <c r="AJ847" s="327" t="s">
        <v>892</v>
      </c>
      <c r="AK847" s="317"/>
    </row>
    <row r="848" spans="1:37" x14ac:dyDescent="0.3">
      <c r="A848" s="316">
        <v>136842</v>
      </c>
      <c r="B848" s="317" t="s">
        <v>883</v>
      </c>
      <c r="C848" s="318" t="s">
        <v>437</v>
      </c>
      <c r="D848" s="319">
        <v>21.3</v>
      </c>
      <c r="E848" s="317"/>
      <c r="F848" s="317"/>
      <c r="G848" s="317" t="s">
        <v>892</v>
      </c>
      <c r="H848" s="320">
        <v>0</v>
      </c>
      <c r="I848" s="321">
        <v>103003</v>
      </c>
      <c r="J848" s="322">
        <v>21.3</v>
      </c>
      <c r="K848" s="320">
        <v>6</v>
      </c>
      <c r="L848" s="323">
        <v>0</v>
      </c>
      <c r="M848" s="324">
        <v>6</v>
      </c>
      <c r="N848" s="322">
        <v>127.8</v>
      </c>
      <c r="O848" s="325" t="s">
        <v>891</v>
      </c>
      <c r="P848" s="324">
        <v>0</v>
      </c>
      <c r="Q848" s="326">
        <v>0</v>
      </c>
      <c r="R848" s="327" t="s">
        <v>892</v>
      </c>
      <c r="S848" s="317" t="s">
        <v>1533</v>
      </c>
      <c r="T848" s="328">
        <v>1</v>
      </c>
      <c r="U848" s="329">
        <v>54</v>
      </c>
      <c r="V848" s="330">
        <v>4</v>
      </c>
      <c r="W848" s="331" t="s">
        <v>892</v>
      </c>
      <c r="X848" s="332" t="s">
        <v>892</v>
      </c>
      <c r="Y848" s="333">
        <v>0</v>
      </c>
      <c r="Z848" s="333" t="s">
        <v>892</v>
      </c>
      <c r="AA848" s="332" t="s">
        <v>892</v>
      </c>
      <c r="AB848" s="333">
        <v>0</v>
      </c>
      <c r="AC848" s="333"/>
      <c r="AD848" s="334" t="s">
        <v>892</v>
      </c>
      <c r="AE848" s="335" t="s">
        <v>892</v>
      </c>
      <c r="AF848" s="324">
        <v>0</v>
      </c>
      <c r="AG848" s="327">
        <v>43819</v>
      </c>
      <c r="AH848" s="327">
        <v>43572</v>
      </c>
      <c r="AI848" s="327">
        <v>43780</v>
      </c>
      <c r="AJ848" s="327" t="s">
        <v>892</v>
      </c>
      <c r="AK848" s="317"/>
    </row>
    <row r="849" spans="1:37" x14ac:dyDescent="0.3">
      <c r="A849" s="316">
        <v>136843</v>
      </c>
      <c r="B849" s="317" t="s">
        <v>884</v>
      </c>
      <c r="C849" s="318" t="s">
        <v>437</v>
      </c>
      <c r="D849" s="319">
        <v>56.6</v>
      </c>
      <c r="E849" s="317"/>
      <c r="F849" s="317"/>
      <c r="G849" s="317" t="s">
        <v>892</v>
      </c>
      <c r="H849" s="320">
        <v>4</v>
      </c>
      <c r="I849" s="321">
        <v>103003</v>
      </c>
      <c r="J849" s="322">
        <v>56.6</v>
      </c>
      <c r="K849" s="320">
        <v>3</v>
      </c>
      <c r="L849" s="323">
        <v>16</v>
      </c>
      <c r="M849" s="324">
        <v>0</v>
      </c>
      <c r="N849" s="322">
        <v>0</v>
      </c>
      <c r="O849" s="325" t="s">
        <v>891</v>
      </c>
      <c r="P849" s="324">
        <v>0</v>
      </c>
      <c r="Q849" s="326">
        <v>0</v>
      </c>
      <c r="R849" s="327" t="s">
        <v>892</v>
      </c>
      <c r="S849" s="317" t="s">
        <v>1533</v>
      </c>
      <c r="T849" s="328">
        <v>1</v>
      </c>
      <c r="U849" s="329">
        <v>54</v>
      </c>
      <c r="V849" s="330">
        <v>4</v>
      </c>
      <c r="W849" s="331" t="s">
        <v>892</v>
      </c>
      <c r="X849" s="332" t="s">
        <v>892</v>
      </c>
      <c r="Y849" s="333">
        <v>0</v>
      </c>
      <c r="Z849" s="333" t="s">
        <v>892</v>
      </c>
      <c r="AA849" s="332" t="s">
        <v>892</v>
      </c>
      <c r="AB849" s="333">
        <v>0</v>
      </c>
      <c r="AC849" s="333"/>
      <c r="AD849" s="334" t="s">
        <v>892</v>
      </c>
      <c r="AE849" s="335" t="s">
        <v>892</v>
      </c>
      <c r="AF849" s="324">
        <v>0</v>
      </c>
      <c r="AG849" s="327">
        <v>43819</v>
      </c>
      <c r="AH849" s="327">
        <v>43572</v>
      </c>
      <c r="AI849" s="327">
        <v>44461</v>
      </c>
      <c r="AJ849" s="327" t="s">
        <v>892</v>
      </c>
      <c r="AK849" s="317"/>
    </row>
    <row r="850" spans="1:37" x14ac:dyDescent="0.3">
      <c r="A850" s="316">
        <v>136853</v>
      </c>
      <c r="B850" s="317" t="s">
        <v>1973</v>
      </c>
      <c r="C850" s="318" t="s">
        <v>437</v>
      </c>
      <c r="D850" s="319">
        <v>1.76</v>
      </c>
      <c r="E850" s="317"/>
      <c r="F850" s="317"/>
      <c r="G850" s="317" t="s">
        <v>892</v>
      </c>
      <c r="H850" s="320">
        <v>55</v>
      </c>
      <c r="I850" s="321">
        <v>103003</v>
      </c>
      <c r="J850" s="322">
        <v>1.76</v>
      </c>
      <c r="K850" s="320">
        <v>21</v>
      </c>
      <c r="L850" s="323">
        <v>31.428571428571427</v>
      </c>
      <c r="M850" s="324">
        <v>0</v>
      </c>
      <c r="N850" s="322">
        <v>0</v>
      </c>
      <c r="O850" s="325" t="s">
        <v>891</v>
      </c>
      <c r="P850" s="324">
        <v>0</v>
      </c>
      <c r="Q850" s="326">
        <v>0</v>
      </c>
      <c r="R850" s="327" t="s">
        <v>892</v>
      </c>
      <c r="S850" s="317" t="s">
        <v>1533</v>
      </c>
      <c r="T850" s="328">
        <v>1</v>
      </c>
      <c r="U850" s="329">
        <v>54</v>
      </c>
      <c r="V850" s="330">
        <v>4</v>
      </c>
      <c r="W850" s="331" t="s">
        <v>892</v>
      </c>
      <c r="X850" s="332" t="s">
        <v>892</v>
      </c>
      <c r="Y850" s="333">
        <v>0</v>
      </c>
      <c r="Z850" s="333" t="s">
        <v>892</v>
      </c>
      <c r="AA850" s="332" t="s">
        <v>892</v>
      </c>
      <c r="AB850" s="333">
        <v>0</v>
      </c>
      <c r="AC850" s="333"/>
      <c r="AD850" s="334" t="s">
        <v>892</v>
      </c>
      <c r="AE850" s="335" t="s">
        <v>892</v>
      </c>
      <c r="AF850" s="324">
        <v>8</v>
      </c>
      <c r="AG850" s="327">
        <v>43802</v>
      </c>
      <c r="AH850" s="327">
        <v>43578</v>
      </c>
      <c r="AI850" s="327">
        <v>43780</v>
      </c>
      <c r="AJ850" s="327" t="s">
        <v>892</v>
      </c>
      <c r="AK850" s="317"/>
    </row>
    <row r="851" spans="1:37" x14ac:dyDescent="0.3">
      <c r="A851" s="316">
        <v>136854</v>
      </c>
      <c r="B851" s="317" t="s">
        <v>1974</v>
      </c>
      <c r="C851" s="318" t="s">
        <v>31</v>
      </c>
      <c r="D851" s="319">
        <v>3.5</v>
      </c>
      <c r="E851" s="317"/>
      <c r="F851" s="317"/>
      <c r="G851" s="317" t="s">
        <v>892</v>
      </c>
      <c r="H851" s="320">
        <v>66</v>
      </c>
      <c r="I851" s="321">
        <v>103003</v>
      </c>
      <c r="J851" s="322">
        <v>3.5</v>
      </c>
      <c r="K851" s="320">
        <v>4</v>
      </c>
      <c r="L851" s="323">
        <v>200</v>
      </c>
      <c r="M851" s="324">
        <v>0</v>
      </c>
      <c r="N851" s="322">
        <v>0</v>
      </c>
      <c r="O851" s="325" t="s">
        <v>891</v>
      </c>
      <c r="P851" s="324">
        <v>0</v>
      </c>
      <c r="Q851" s="326">
        <v>0</v>
      </c>
      <c r="R851" s="327" t="s">
        <v>892</v>
      </c>
      <c r="S851" s="317" t="s">
        <v>1533</v>
      </c>
      <c r="T851" s="328">
        <v>1</v>
      </c>
      <c r="U851" s="329">
        <v>54</v>
      </c>
      <c r="V851" s="330">
        <v>4</v>
      </c>
      <c r="W851" s="331" t="s">
        <v>892</v>
      </c>
      <c r="X851" s="332" t="s">
        <v>892</v>
      </c>
      <c r="Y851" s="333">
        <v>0</v>
      </c>
      <c r="Z851" s="333" t="s">
        <v>892</v>
      </c>
      <c r="AA851" s="332" t="s">
        <v>892</v>
      </c>
      <c r="AB851" s="333">
        <v>0</v>
      </c>
      <c r="AC851" s="333"/>
      <c r="AD851" s="334" t="s">
        <v>892</v>
      </c>
      <c r="AE851" s="335" t="s">
        <v>892</v>
      </c>
      <c r="AF851" s="324">
        <v>2</v>
      </c>
      <c r="AG851" s="327">
        <v>45203</v>
      </c>
      <c r="AH851" s="327">
        <v>43578</v>
      </c>
      <c r="AI851" s="327">
        <v>45142</v>
      </c>
      <c r="AJ851" s="327" t="s">
        <v>892</v>
      </c>
      <c r="AK851" s="317"/>
    </row>
    <row r="852" spans="1:37" x14ac:dyDescent="0.3">
      <c r="A852" s="316">
        <v>136855</v>
      </c>
      <c r="B852" s="317" t="s">
        <v>1975</v>
      </c>
      <c r="C852" s="318" t="s">
        <v>437</v>
      </c>
      <c r="D852" s="319">
        <v>6.9</v>
      </c>
      <c r="E852" s="317"/>
      <c r="F852" s="317"/>
      <c r="G852" s="317" t="s">
        <v>892</v>
      </c>
      <c r="H852" s="320">
        <v>80</v>
      </c>
      <c r="I852" s="321">
        <v>103003</v>
      </c>
      <c r="J852" s="322">
        <v>6.9</v>
      </c>
      <c r="K852" s="320">
        <v>3</v>
      </c>
      <c r="L852" s="323">
        <v>320</v>
      </c>
      <c r="M852" s="324">
        <v>0</v>
      </c>
      <c r="N852" s="322">
        <v>0</v>
      </c>
      <c r="O852" s="325" t="s">
        <v>891</v>
      </c>
      <c r="P852" s="324">
        <v>0</v>
      </c>
      <c r="Q852" s="326">
        <v>0</v>
      </c>
      <c r="R852" s="327" t="s">
        <v>892</v>
      </c>
      <c r="S852" s="317" t="s">
        <v>1533</v>
      </c>
      <c r="T852" s="328">
        <v>1</v>
      </c>
      <c r="U852" s="329">
        <v>54</v>
      </c>
      <c r="V852" s="330">
        <v>4</v>
      </c>
      <c r="W852" s="331" t="s">
        <v>892</v>
      </c>
      <c r="X852" s="332" t="s">
        <v>892</v>
      </c>
      <c r="Y852" s="333">
        <v>0</v>
      </c>
      <c r="Z852" s="333" t="s">
        <v>892</v>
      </c>
      <c r="AA852" s="332" t="s">
        <v>892</v>
      </c>
      <c r="AB852" s="333">
        <v>0</v>
      </c>
      <c r="AC852" s="333"/>
      <c r="AD852" s="334" t="s">
        <v>892</v>
      </c>
      <c r="AE852" s="335" t="s">
        <v>892</v>
      </c>
      <c r="AF852" s="324">
        <v>0</v>
      </c>
      <c r="AG852" s="327">
        <v>43962</v>
      </c>
      <c r="AH852" s="327">
        <v>43578</v>
      </c>
      <c r="AI852" s="327">
        <v>43929</v>
      </c>
      <c r="AJ852" s="327" t="s">
        <v>892</v>
      </c>
      <c r="AK852" s="317"/>
    </row>
    <row r="853" spans="1:37" x14ac:dyDescent="0.3">
      <c r="A853" s="316">
        <v>136858</v>
      </c>
      <c r="B853" s="317" t="s">
        <v>1976</v>
      </c>
      <c r="C853" s="318" t="s">
        <v>437</v>
      </c>
      <c r="D853" s="319">
        <v>8.8000000000000007</v>
      </c>
      <c r="E853" s="317"/>
      <c r="F853" s="317"/>
      <c r="G853" s="317" t="s">
        <v>892</v>
      </c>
      <c r="H853" s="320">
        <v>28</v>
      </c>
      <c r="I853" s="321">
        <v>103003</v>
      </c>
      <c r="J853" s="322">
        <v>8.8000000000000007</v>
      </c>
      <c r="K853" s="320"/>
      <c r="L853" s="323">
        <v>0</v>
      </c>
      <c r="M853" s="324">
        <v>0</v>
      </c>
      <c r="N853" s="322">
        <v>0</v>
      </c>
      <c r="O853" s="325" t="s">
        <v>891</v>
      </c>
      <c r="P853" s="324">
        <v>0</v>
      </c>
      <c r="Q853" s="326">
        <v>0</v>
      </c>
      <c r="R853" s="327" t="s">
        <v>892</v>
      </c>
      <c r="S853" s="317" t="s">
        <v>1533</v>
      </c>
      <c r="T853" s="328">
        <v>1</v>
      </c>
      <c r="U853" s="329">
        <v>54</v>
      </c>
      <c r="V853" s="330">
        <v>4</v>
      </c>
      <c r="W853" s="331" t="s">
        <v>892</v>
      </c>
      <c r="X853" s="332" t="s">
        <v>892</v>
      </c>
      <c r="Y853" s="333">
        <v>0</v>
      </c>
      <c r="Z853" s="333" t="s">
        <v>892</v>
      </c>
      <c r="AA853" s="332" t="s">
        <v>892</v>
      </c>
      <c r="AB853" s="333">
        <v>0</v>
      </c>
      <c r="AC853" s="333"/>
      <c r="AD853" s="334" t="s">
        <v>892</v>
      </c>
      <c r="AE853" s="335" t="s">
        <v>892</v>
      </c>
      <c r="AF853" s="324">
        <v>0</v>
      </c>
      <c r="AG853" s="327">
        <v>43965</v>
      </c>
      <c r="AH853" s="327">
        <v>43578</v>
      </c>
      <c r="AI853" s="327">
        <v>43929</v>
      </c>
      <c r="AJ853" s="327" t="s">
        <v>892</v>
      </c>
      <c r="AK853" s="317"/>
    </row>
    <row r="854" spans="1:37" x14ac:dyDescent="0.3">
      <c r="A854" s="316">
        <v>136859</v>
      </c>
      <c r="B854" s="317" t="s">
        <v>1977</v>
      </c>
      <c r="C854" s="318" t="s">
        <v>264</v>
      </c>
      <c r="D854" s="319">
        <v>30.66</v>
      </c>
      <c r="E854" s="317"/>
      <c r="F854" s="317"/>
      <c r="G854" s="317" t="s">
        <v>892</v>
      </c>
      <c r="H854" s="320">
        <v>44</v>
      </c>
      <c r="I854" s="321">
        <v>103003</v>
      </c>
      <c r="J854" s="322">
        <v>41.119259999999997</v>
      </c>
      <c r="K854" s="320"/>
      <c r="L854" s="323">
        <v>0</v>
      </c>
      <c r="M854" s="324">
        <v>0</v>
      </c>
      <c r="N854" s="322">
        <v>0</v>
      </c>
      <c r="O854" s="325" t="s">
        <v>891</v>
      </c>
      <c r="P854" s="324">
        <v>0</v>
      </c>
      <c r="Q854" s="326">
        <v>0</v>
      </c>
      <c r="R854" s="327" t="s">
        <v>892</v>
      </c>
      <c r="S854" s="317" t="s">
        <v>1533</v>
      </c>
      <c r="T854" s="328">
        <v>1</v>
      </c>
      <c r="U854" s="329">
        <v>54</v>
      </c>
      <c r="V854" s="330">
        <v>4</v>
      </c>
      <c r="W854" s="331" t="s">
        <v>892</v>
      </c>
      <c r="X854" s="332" t="s">
        <v>892</v>
      </c>
      <c r="Y854" s="333">
        <v>0</v>
      </c>
      <c r="Z854" s="333" t="s">
        <v>892</v>
      </c>
      <c r="AA854" s="332" t="s">
        <v>892</v>
      </c>
      <c r="AB854" s="333">
        <v>0</v>
      </c>
      <c r="AC854" s="333"/>
      <c r="AD854" s="334" t="s">
        <v>892</v>
      </c>
      <c r="AE854" s="335" t="s">
        <v>892</v>
      </c>
      <c r="AF854" s="324">
        <v>0</v>
      </c>
      <c r="AG854" s="327">
        <v>43826</v>
      </c>
      <c r="AH854" s="327">
        <v>43578</v>
      </c>
      <c r="AI854" s="327">
        <v>43805</v>
      </c>
      <c r="AJ854" s="327" t="s">
        <v>892</v>
      </c>
      <c r="AK854" s="317"/>
    </row>
    <row r="855" spans="1:37" x14ac:dyDescent="0.3">
      <c r="A855" s="316">
        <v>136860</v>
      </c>
      <c r="B855" s="317" t="s">
        <v>1978</v>
      </c>
      <c r="C855" s="318" t="s">
        <v>264</v>
      </c>
      <c r="D855" s="319">
        <v>26.14</v>
      </c>
      <c r="E855" s="317"/>
      <c r="F855" s="317"/>
      <c r="G855" s="317" t="s">
        <v>892</v>
      </c>
      <c r="H855" s="320">
        <v>9</v>
      </c>
      <c r="I855" s="321">
        <v>103003</v>
      </c>
      <c r="J855" s="322">
        <v>26.14</v>
      </c>
      <c r="K855" s="320">
        <v>2</v>
      </c>
      <c r="L855" s="323">
        <v>52.941176470588239</v>
      </c>
      <c r="M855" s="324">
        <v>0</v>
      </c>
      <c r="N855" s="322">
        <v>0</v>
      </c>
      <c r="O855" s="325" t="s">
        <v>891</v>
      </c>
      <c r="P855" s="324">
        <v>0</v>
      </c>
      <c r="Q855" s="326">
        <v>0</v>
      </c>
      <c r="R855" s="327" t="s">
        <v>892</v>
      </c>
      <c r="S855" s="317" t="s">
        <v>1533</v>
      </c>
      <c r="T855" s="328">
        <v>1</v>
      </c>
      <c r="U855" s="329">
        <v>54</v>
      </c>
      <c r="V855" s="330">
        <v>4</v>
      </c>
      <c r="W855" s="331" t="s">
        <v>892</v>
      </c>
      <c r="X855" s="332" t="s">
        <v>892</v>
      </c>
      <c r="Y855" s="333">
        <v>0</v>
      </c>
      <c r="Z855" s="333" t="s">
        <v>892</v>
      </c>
      <c r="AA855" s="332" t="s">
        <v>892</v>
      </c>
      <c r="AB855" s="333">
        <v>0</v>
      </c>
      <c r="AC855" s="333"/>
      <c r="AD855" s="334" t="s">
        <v>892</v>
      </c>
      <c r="AE855" s="335" t="s">
        <v>892</v>
      </c>
      <c r="AF855" s="324">
        <v>0</v>
      </c>
      <c r="AG855" s="327">
        <v>43819</v>
      </c>
      <c r="AH855" s="327">
        <v>43578</v>
      </c>
      <c r="AI855" s="327">
        <v>43780</v>
      </c>
      <c r="AJ855" s="327" t="s">
        <v>892</v>
      </c>
      <c r="AK855" s="317"/>
    </row>
    <row r="856" spans="1:37" x14ac:dyDescent="0.3">
      <c r="A856" s="316">
        <v>136876</v>
      </c>
      <c r="B856" s="317" t="s">
        <v>1979</v>
      </c>
      <c r="C856" s="318" t="s">
        <v>31</v>
      </c>
      <c r="D856" s="319">
        <v>278.92</v>
      </c>
      <c r="E856" s="317"/>
      <c r="F856" s="317"/>
      <c r="G856" s="317" t="s">
        <v>892</v>
      </c>
      <c r="H856" s="320">
        <v>1</v>
      </c>
      <c r="I856" s="321">
        <v>103003</v>
      </c>
      <c r="J856" s="322">
        <v>278.92</v>
      </c>
      <c r="K856" s="320"/>
      <c r="L856" s="323">
        <v>0</v>
      </c>
      <c r="M856" s="324">
        <v>0</v>
      </c>
      <c r="N856" s="322">
        <v>0</v>
      </c>
      <c r="O856" s="325" t="s">
        <v>891</v>
      </c>
      <c r="P856" s="324">
        <v>0</v>
      </c>
      <c r="Q856" s="326">
        <v>0</v>
      </c>
      <c r="R856" s="327" t="s">
        <v>892</v>
      </c>
      <c r="S856" s="317" t="s">
        <v>1533</v>
      </c>
      <c r="T856" s="328">
        <v>1</v>
      </c>
      <c r="U856" s="329">
        <v>54</v>
      </c>
      <c r="V856" s="330">
        <v>4</v>
      </c>
      <c r="W856" s="331">
        <v>2919</v>
      </c>
      <c r="X856" s="332">
        <v>2023</v>
      </c>
      <c r="Y856" s="333">
        <v>5</v>
      </c>
      <c r="Z856" s="333" t="s">
        <v>892</v>
      </c>
      <c r="AA856" s="332" t="s">
        <v>892</v>
      </c>
      <c r="AB856" s="333">
        <v>0</v>
      </c>
      <c r="AC856" s="333"/>
      <c r="AD856" s="334" t="s">
        <v>892</v>
      </c>
      <c r="AE856" s="335" t="s">
        <v>892</v>
      </c>
      <c r="AF856" s="324">
        <v>0</v>
      </c>
      <c r="AG856" s="327">
        <v>43945</v>
      </c>
      <c r="AH856" s="327">
        <v>43580</v>
      </c>
      <c r="AI856" s="327">
        <v>44594</v>
      </c>
      <c r="AJ856" s="327" t="s">
        <v>892</v>
      </c>
      <c r="AK856" s="317"/>
    </row>
    <row r="857" spans="1:37" x14ac:dyDescent="0.3">
      <c r="A857" s="316">
        <v>136877</v>
      </c>
      <c r="B857" s="317" t="s">
        <v>1980</v>
      </c>
      <c r="C857" s="318" t="s">
        <v>31</v>
      </c>
      <c r="D857" s="319">
        <v>9.9</v>
      </c>
      <c r="E857" s="317"/>
      <c r="F857" s="317"/>
      <c r="G857" s="317" t="s">
        <v>892</v>
      </c>
      <c r="H857" s="320">
        <v>13</v>
      </c>
      <c r="I857" s="321">
        <v>103003</v>
      </c>
      <c r="J857" s="322">
        <v>9.9</v>
      </c>
      <c r="K857" s="320"/>
      <c r="L857" s="323">
        <v>0</v>
      </c>
      <c r="M857" s="324">
        <v>0</v>
      </c>
      <c r="N857" s="322">
        <v>0</v>
      </c>
      <c r="O857" s="325" t="s">
        <v>891</v>
      </c>
      <c r="P857" s="324">
        <v>0</v>
      </c>
      <c r="Q857" s="326">
        <v>0</v>
      </c>
      <c r="R857" s="327" t="s">
        <v>892</v>
      </c>
      <c r="S857" s="317" t="s">
        <v>1533</v>
      </c>
      <c r="T857" s="328">
        <v>1</v>
      </c>
      <c r="U857" s="329">
        <v>54</v>
      </c>
      <c r="V857" s="330">
        <v>4</v>
      </c>
      <c r="W857" s="331" t="s">
        <v>892</v>
      </c>
      <c r="X857" s="332" t="s">
        <v>892</v>
      </c>
      <c r="Y857" s="333">
        <v>0</v>
      </c>
      <c r="Z857" s="333" t="s">
        <v>892</v>
      </c>
      <c r="AA857" s="332" t="s">
        <v>892</v>
      </c>
      <c r="AB857" s="333">
        <v>0</v>
      </c>
      <c r="AC857" s="333"/>
      <c r="AD857" s="334" t="s">
        <v>892</v>
      </c>
      <c r="AE857" s="335" t="s">
        <v>892</v>
      </c>
      <c r="AF857" s="324">
        <v>0</v>
      </c>
      <c r="AG857" s="327">
        <v>43955</v>
      </c>
      <c r="AH857" s="327">
        <v>43580</v>
      </c>
      <c r="AI857" s="327">
        <v>43929</v>
      </c>
      <c r="AJ857" s="327" t="s">
        <v>892</v>
      </c>
      <c r="AK857" s="317"/>
    </row>
    <row r="858" spans="1:37" x14ac:dyDescent="0.3">
      <c r="A858" s="316">
        <v>136880</v>
      </c>
      <c r="B858" s="317" t="s">
        <v>1981</v>
      </c>
      <c r="C858" s="318" t="s">
        <v>264</v>
      </c>
      <c r="D858" s="319">
        <v>18.32</v>
      </c>
      <c r="E858" s="317"/>
      <c r="F858" s="317"/>
      <c r="G858" s="317" t="s">
        <v>892</v>
      </c>
      <c r="H858" s="320">
        <v>0</v>
      </c>
      <c r="I858" s="321">
        <v>103003</v>
      </c>
      <c r="J858" s="322">
        <v>18.32</v>
      </c>
      <c r="K858" s="320">
        <v>35</v>
      </c>
      <c r="L858" s="323">
        <v>0</v>
      </c>
      <c r="M858" s="324">
        <v>5.04</v>
      </c>
      <c r="N858" s="322">
        <v>92.332800000000006</v>
      </c>
      <c r="O858" s="325" t="s">
        <v>891</v>
      </c>
      <c r="P858" s="324">
        <v>0</v>
      </c>
      <c r="Q858" s="326">
        <v>0</v>
      </c>
      <c r="R858" s="327" t="s">
        <v>892</v>
      </c>
      <c r="S858" s="317" t="s">
        <v>1533</v>
      </c>
      <c r="T858" s="328">
        <v>1</v>
      </c>
      <c r="U858" s="329">
        <v>54</v>
      </c>
      <c r="V858" s="330">
        <v>4</v>
      </c>
      <c r="W858" s="331">
        <v>2813</v>
      </c>
      <c r="X858" s="332">
        <v>2023</v>
      </c>
      <c r="Y858" s="333">
        <v>30</v>
      </c>
      <c r="Z858" s="333" t="s">
        <v>892</v>
      </c>
      <c r="AA858" s="332" t="s">
        <v>892</v>
      </c>
      <c r="AB858" s="333">
        <v>0</v>
      </c>
      <c r="AC858" s="333"/>
      <c r="AD858" s="334" t="s">
        <v>892</v>
      </c>
      <c r="AE858" s="335" t="s">
        <v>892</v>
      </c>
      <c r="AF858" s="324">
        <v>12</v>
      </c>
      <c r="AG858" s="327">
        <v>43819</v>
      </c>
      <c r="AH858" s="327">
        <v>43580</v>
      </c>
      <c r="AI858" s="327">
        <v>45056</v>
      </c>
      <c r="AJ858" s="327" t="s">
        <v>892</v>
      </c>
      <c r="AK858" s="317"/>
    </row>
    <row r="859" spans="1:37" x14ac:dyDescent="0.3">
      <c r="A859" s="316">
        <v>136881</v>
      </c>
      <c r="B859" s="317" t="s">
        <v>1982</v>
      </c>
      <c r="C859" s="318" t="s">
        <v>270</v>
      </c>
      <c r="D859" s="319">
        <v>43.38</v>
      </c>
      <c r="E859" s="317"/>
      <c r="F859" s="317"/>
      <c r="G859" s="317" t="s">
        <v>892</v>
      </c>
      <c r="H859" s="320">
        <v>0</v>
      </c>
      <c r="I859" s="321">
        <v>103003</v>
      </c>
      <c r="J859" s="322">
        <v>43.38</v>
      </c>
      <c r="K859" s="320">
        <v>163</v>
      </c>
      <c r="L859" s="323">
        <v>0</v>
      </c>
      <c r="M859" s="324">
        <v>43.96</v>
      </c>
      <c r="N859" s="322">
        <v>1906.9848</v>
      </c>
      <c r="O859" s="325" t="s">
        <v>891</v>
      </c>
      <c r="P859" s="324">
        <v>0</v>
      </c>
      <c r="Q859" s="326">
        <v>0</v>
      </c>
      <c r="R859" s="327" t="s">
        <v>892</v>
      </c>
      <c r="S859" s="317" t="s">
        <v>1533</v>
      </c>
      <c r="T859" s="328">
        <v>1</v>
      </c>
      <c r="U859" s="329">
        <v>54</v>
      </c>
      <c r="V859" s="330">
        <v>4</v>
      </c>
      <c r="W859" s="331">
        <v>2813</v>
      </c>
      <c r="X859" s="332">
        <v>2023</v>
      </c>
      <c r="Y859" s="333">
        <v>200</v>
      </c>
      <c r="Z859" s="333" t="s">
        <v>892</v>
      </c>
      <c r="AA859" s="332" t="s">
        <v>892</v>
      </c>
      <c r="AB859" s="333">
        <v>0</v>
      </c>
      <c r="AC859" s="333"/>
      <c r="AD859" s="334" t="s">
        <v>892</v>
      </c>
      <c r="AE859" s="335" t="s">
        <v>892</v>
      </c>
      <c r="AF859" s="324">
        <v>82</v>
      </c>
      <c r="AG859" s="327">
        <v>44538</v>
      </c>
      <c r="AH859" s="327">
        <v>43580</v>
      </c>
      <c r="AI859" s="327">
        <v>44519</v>
      </c>
      <c r="AJ859" s="327" t="s">
        <v>892</v>
      </c>
      <c r="AK859" s="317"/>
    </row>
    <row r="860" spans="1:37" x14ac:dyDescent="0.3">
      <c r="A860" s="316">
        <v>136895</v>
      </c>
      <c r="B860" s="317" t="s">
        <v>1983</v>
      </c>
      <c r="C860" s="318" t="s">
        <v>31</v>
      </c>
      <c r="D860" s="319">
        <v>3.8</v>
      </c>
      <c r="E860" s="317"/>
      <c r="F860" s="317"/>
      <c r="G860" s="317" t="s">
        <v>892</v>
      </c>
      <c r="H860" s="320">
        <v>15</v>
      </c>
      <c r="I860" s="321">
        <v>103003</v>
      </c>
      <c r="J860" s="322">
        <v>3.8</v>
      </c>
      <c r="K860" s="320">
        <v>524</v>
      </c>
      <c r="L860" s="323">
        <v>0.29365700861393895</v>
      </c>
      <c r="M860" s="324">
        <v>297.95999999999998</v>
      </c>
      <c r="N860" s="322">
        <v>1132.248</v>
      </c>
      <c r="O860" s="325" t="s">
        <v>891</v>
      </c>
      <c r="P860" s="324">
        <v>0</v>
      </c>
      <c r="Q860" s="326">
        <v>0</v>
      </c>
      <c r="R860" s="327" t="s">
        <v>892</v>
      </c>
      <c r="S860" s="317" t="s">
        <v>1913</v>
      </c>
      <c r="T860" s="328">
        <v>1</v>
      </c>
      <c r="U860" s="329">
        <v>55</v>
      </c>
      <c r="V860" s="330">
        <v>66</v>
      </c>
      <c r="W860" s="331">
        <v>2957</v>
      </c>
      <c r="X860" s="332">
        <v>2023</v>
      </c>
      <c r="Y860" s="333">
        <v>300</v>
      </c>
      <c r="Z860" s="333" t="s">
        <v>892</v>
      </c>
      <c r="AA860" s="332" t="s">
        <v>892</v>
      </c>
      <c r="AB860" s="333">
        <v>0</v>
      </c>
      <c r="AC860" s="333"/>
      <c r="AD860" s="334" t="s">
        <v>892</v>
      </c>
      <c r="AE860" s="335" t="s">
        <v>892</v>
      </c>
      <c r="AF860" s="324">
        <v>204</v>
      </c>
      <c r="AG860" s="327">
        <v>44883</v>
      </c>
      <c r="AH860" s="327">
        <v>43584</v>
      </c>
      <c r="AI860" s="327">
        <v>45163</v>
      </c>
      <c r="AJ860" s="327" t="s">
        <v>892</v>
      </c>
      <c r="AK860" s="317"/>
    </row>
    <row r="861" spans="1:37" x14ac:dyDescent="0.3">
      <c r="A861" s="316">
        <v>136896</v>
      </c>
      <c r="B861" s="317" t="s">
        <v>1984</v>
      </c>
      <c r="C861" s="318" t="s">
        <v>31</v>
      </c>
      <c r="D861" s="319">
        <v>12.6</v>
      </c>
      <c r="E861" s="317"/>
      <c r="F861" s="317"/>
      <c r="G861" s="317" t="s">
        <v>892</v>
      </c>
      <c r="H861" s="320">
        <v>27</v>
      </c>
      <c r="I861" s="321">
        <v>103003</v>
      </c>
      <c r="J861" s="322">
        <v>12.6</v>
      </c>
      <c r="K861" s="320">
        <v>849</v>
      </c>
      <c r="L861" s="323">
        <v>0.2961500493583416</v>
      </c>
      <c r="M861" s="324">
        <v>567.04</v>
      </c>
      <c r="N861" s="322">
        <v>7144.7039999999997</v>
      </c>
      <c r="O861" s="325" t="s">
        <v>891</v>
      </c>
      <c r="P861" s="324">
        <v>0</v>
      </c>
      <c r="Q861" s="326">
        <v>0</v>
      </c>
      <c r="R861" s="327" t="s">
        <v>892</v>
      </c>
      <c r="S861" s="317" t="s">
        <v>1913</v>
      </c>
      <c r="T861" s="328">
        <v>1</v>
      </c>
      <c r="U861" s="329">
        <v>55</v>
      </c>
      <c r="V861" s="330">
        <v>66</v>
      </c>
      <c r="W861" s="331">
        <v>2679</v>
      </c>
      <c r="X861" s="332">
        <v>2023</v>
      </c>
      <c r="Y861" s="333">
        <v>500</v>
      </c>
      <c r="Z861" s="333" t="s">
        <v>892</v>
      </c>
      <c r="AA861" s="332" t="s">
        <v>892</v>
      </c>
      <c r="AB861" s="333">
        <v>0</v>
      </c>
      <c r="AC861" s="333"/>
      <c r="AD861" s="334" t="s">
        <v>892</v>
      </c>
      <c r="AE861" s="335" t="s">
        <v>892</v>
      </c>
      <c r="AF861" s="324">
        <v>364</v>
      </c>
      <c r="AG861" s="327">
        <v>44635</v>
      </c>
      <c r="AH861" s="327">
        <v>43584</v>
      </c>
      <c r="AI861" s="327">
        <v>44616</v>
      </c>
      <c r="AJ861" s="327" t="s">
        <v>892</v>
      </c>
      <c r="AK861" s="317"/>
    </row>
    <row r="862" spans="1:37" x14ac:dyDescent="0.3">
      <c r="A862" s="316">
        <v>136898</v>
      </c>
      <c r="B862" s="317" t="s">
        <v>1985</v>
      </c>
      <c r="C862" s="318" t="s">
        <v>31</v>
      </c>
      <c r="D862" s="319">
        <v>19.920000000000002</v>
      </c>
      <c r="E862" s="317"/>
      <c r="F862" s="317"/>
      <c r="G862" s="317" t="s">
        <v>892</v>
      </c>
      <c r="H862" s="320">
        <v>0</v>
      </c>
      <c r="I862" s="321">
        <v>103003</v>
      </c>
      <c r="J862" s="322">
        <v>19.920000000000002</v>
      </c>
      <c r="K862" s="320">
        <v>122</v>
      </c>
      <c r="L862" s="323">
        <v>0</v>
      </c>
      <c r="M862" s="324">
        <v>0</v>
      </c>
      <c r="N862" s="322">
        <v>0</v>
      </c>
      <c r="O862" s="325" t="s">
        <v>891</v>
      </c>
      <c r="P862" s="324">
        <v>0</v>
      </c>
      <c r="Q862" s="326">
        <v>0</v>
      </c>
      <c r="R862" s="327" t="s">
        <v>892</v>
      </c>
      <c r="S862" s="317" t="s">
        <v>1127</v>
      </c>
      <c r="T862" s="328">
        <v>1</v>
      </c>
      <c r="U862" s="329">
        <v>55</v>
      </c>
      <c r="V862" s="330">
        <v>49</v>
      </c>
      <c r="W862" s="331">
        <v>2234</v>
      </c>
      <c r="X862" s="332">
        <v>2023</v>
      </c>
      <c r="Y862" s="333">
        <v>300</v>
      </c>
      <c r="Z862" s="333" t="s">
        <v>892</v>
      </c>
      <c r="AA862" s="332" t="s">
        <v>892</v>
      </c>
      <c r="AB862" s="333">
        <v>0</v>
      </c>
      <c r="AC862" s="333"/>
      <c r="AD862" s="334" t="s">
        <v>892</v>
      </c>
      <c r="AE862" s="335" t="s">
        <v>892</v>
      </c>
      <c r="AF862" s="324">
        <v>40</v>
      </c>
      <c r="AG862" s="327">
        <v>44957</v>
      </c>
      <c r="AH862" s="327">
        <v>43584</v>
      </c>
      <c r="AI862" s="327">
        <v>44917</v>
      </c>
      <c r="AJ862" s="327" t="s">
        <v>892</v>
      </c>
      <c r="AK862" s="317"/>
    </row>
    <row r="863" spans="1:37" x14ac:dyDescent="0.3">
      <c r="A863" s="316">
        <v>136941</v>
      </c>
      <c r="B863" s="317" t="s">
        <v>1986</v>
      </c>
      <c r="C863" s="318" t="s">
        <v>394</v>
      </c>
      <c r="D863" s="319">
        <v>67.5</v>
      </c>
      <c r="E863" s="317"/>
      <c r="F863" s="317"/>
      <c r="G863" s="317" t="s">
        <v>892</v>
      </c>
      <c r="H863" s="320">
        <v>131</v>
      </c>
      <c r="I863" s="321">
        <v>103003</v>
      </c>
      <c r="J863" s="322">
        <v>67.5</v>
      </c>
      <c r="K863" s="320">
        <v>832</v>
      </c>
      <c r="L863" s="323">
        <v>1.2157772621809746</v>
      </c>
      <c r="M863" s="324">
        <v>1162</v>
      </c>
      <c r="N863" s="322">
        <v>78435</v>
      </c>
      <c r="O863" s="325" t="s">
        <v>891</v>
      </c>
      <c r="P863" s="324">
        <v>0</v>
      </c>
      <c r="Q863" s="326">
        <v>0</v>
      </c>
      <c r="R863" s="327" t="s">
        <v>892</v>
      </c>
      <c r="S863" s="317" t="s">
        <v>1177</v>
      </c>
      <c r="T863" s="328">
        <v>1</v>
      </c>
      <c r="U863" s="329">
        <v>57</v>
      </c>
      <c r="V863" s="330">
        <v>2</v>
      </c>
      <c r="W863" s="331" t="s">
        <v>892</v>
      </c>
      <c r="X863" s="332" t="s">
        <v>892</v>
      </c>
      <c r="Y863" s="333">
        <v>0</v>
      </c>
      <c r="Z863" s="333" t="s">
        <v>892</v>
      </c>
      <c r="AA863" s="332" t="s">
        <v>892</v>
      </c>
      <c r="AB863" s="333">
        <v>0</v>
      </c>
      <c r="AC863" s="333"/>
      <c r="AD863" s="334" t="s">
        <v>892</v>
      </c>
      <c r="AE863" s="335" t="s">
        <v>892</v>
      </c>
      <c r="AF863" s="324">
        <v>432</v>
      </c>
      <c r="AG863" s="327">
        <v>44623</v>
      </c>
      <c r="AH863" s="327">
        <v>43606</v>
      </c>
      <c r="AI863" s="327">
        <v>44551</v>
      </c>
      <c r="AJ863" s="327" t="s">
        <v>892</v>
      </c>
      <c r="AK863" s="317"/>
    </row>
    <row r="864" spans="1:37" x14ac:dyDescent="0.3">
      <c r="A864" s="316">
        <v>137019</v>
      </c>
      <c r="B864" s="317" t="s">
        <v>1987</v>
      </c>
      <c r="C864" s="318" t="s">
        <v>31</v>
      </c>
      <c r="D864" s="319">
        <v>3.99</v>
      </c>
      <c r="E864" s="317"/>
      <c r="F864" s="317"/>
      <c r="G864" s="317" t="s">
        <v>892</v>
      </c>
      <c r="H864" s="320">
        <v>472</v>
      </c>
      <c r="I864" s="321">
        <v>103003</v>
      </c>
      <c r="J864" s="322">
        <v>3.99</v>
      </c>
      <c r="K864" s="320">
        <v>23</v>
      </c>
      <c r="L864" s="323">
        <v>245.83333333333331</v>
      </c>
      <c r="M864" s="324">
        <v>0</v>
      </c>
      <c r="N864" s="322">
        <v>0</v>
      </c>
      <c r="O864" s="325" t="s">
        <v>891</v>
      </c>
      <c r="P864" s="324">
        <v>0</v>
      </c>
      <c r="Q864" s="326">
        <v>0</v>
      </c>
      <c r="R864" s="327" t="s">
        <v>892</v>
      </c>
      <c r="S864" s="317" t="s">
        <v>1533</v>
      </c>
      <c r="T864" s="328">
        <v>1</v>
      </c>
      <c r="U864" s="329">
        <v>54</v>
      </c>
      <c r="V864" s="330">
        <v>4</v>
      </c>
      <c r="W864" s="331" t="s">
        <v>892</v>
      </c>
      <c r="X864" s="332" t="s">
        <v>892</v>
      </c>
      <c r="Y864" s="333">
        <v>0</v>
      </c>
      <c r="Z864" s="333" t="s">
        <v>892</v>
      </c>
      <c r="AA864" s="332" t="s">
        <v>892</v>
      </c>
      <c r="AB864" s="333">
        <v>0</v>
      </c>
      <c r="AC864" s="333"/>
      <c r="AD864" s="334" t="s">
        <v>892</v>
      </c>
      <c r="AE864" s="335" t="s">
        <v>892</v>
      </c>
      <c r="AF864" s="324">
        <v>8</v>
      </c>
      <c r="AG864" s="327">
        <v>43802</v>
      </c>
      <c r="AH864" s="327">
        <v>43620</v>
      </c>
      <c r="AI864" s="327">
        <v>44741</v>
      </c>
      <c r="AJ864" s="327" t="s">
        <v>892</v>
      </c>
      <c r="AK864" s="317"/>
    </row>
    <row r="865" spans="1:37" x14ac:dyDescent="0.3">
      <c r="A865" s="316">
        <v>137053</v>
      </c>
      <c r="B865" s="317" t="s">
        <v>1988</v>
      </c>
      <c r="C865" s="318" t="s">
        <v>264</v>
      </c>
      <c r="D865" s="319">
        <v>41.65</v>
      </c>
      <c r="E865" s="317"/>
      <c r="F865" s="317"/>
      <c r="G865" s="317" t="s">
        <v>892</v>
      </c>
      <c r="H865" s="320">
        <v>16</v>
      </c>
      <c r="I865" s="321">
        <v>103003</v>
      </c>
      <c r="J865" s="322">
        <v>41.65</v>
      </c>
      <c r="K865" s="320">
        <v>1</v>
      </c>
      <c r="L865" s="323">
        <v>200</v>
      </c>
      <c r="M865" s="324">
        <v>0</v>
      </c>
      <c r="N865" s="322">
        <v>0</v>
      </c>
      <c r="O865" s="325" t="s">
        <v>891</v>
      </c>
      <c r="P865" s="324">
        <v>0</v>
      </c>
      <c r="Q865" s="326">
        <v>0</v>
      </c>
      <c r="R865" s="327" t="s">
        <v>892</v>
      </c>
      <c r="S865" s="317" t="s">
        <v>1533</v>
      </c>
      <c r="T865" s="328">
        <v>1</v>
      </c>
      <c r="U865" s="329">
        <v>54</v>
      </c>
      <c r="V865" s="330">
        <v>4</v>
      </c>
      <c r="W865" s="331" t="s">
        <v>892</v>
      </c>
      <c r="X865" s="332" t="s">
        <v>892</v>
      </c>
      <c r="Y865" s="333">
        <v>0</v>
      </c>
      <c r="Z865" s="333" t="s">
        <v>892</v>
      </c>
      <c r="AA865" s="332" t="s">
        <v>892</v>
      </c>
      <c r="AB865" s="333">
        <v>0</v>
      </c>
      <c r="AC865" s="333"/>
      <c r="AD865" s="334" t="s">
        <v>892</v>
      </c>
      <c r="AE865" s="335" t="s">
        <v>892</v>
      </c>
      <c r="AF865" s="324">
        <v>0</v>
      </c>
      <c r="AG865" s="327">
        <v>43819</v>
      </c>
      <c r="AH865" s="327">
        <v>43626</v>
      </c>
      <c r="AI865" s="327">
        <v>43780</v>
      </c>
      <c r="AJ865" s="327" t="s">
        <v>892</v>
      </c>
      <c r="AK865" s="317"/>
    </row>
    <row r="866" spans="1:37" x14ac:dyDescent="0.3">
      <c r="A866" s="316">
        <v>137798</v>
      </c>
      <c r="B866" s="317" t="s">
        <v>1989</v>
      </c>
      <c r="C866" s="318" t="s">
        <v>264</v>
      </c>
      <c r="D866" s="319">
        <v>18.149999999999999</v>
      </c>
      <c r="E866" s="317"/>
      <c r="F866" s="317"/>
      <c r="G866" s="317" t="s">
        <v>892</v>
      </c>
      <c r="H866" s="320">
        <v>18</v>
      </c>
      <c r="I866" s="321">
        <v>103003</v>
      </c>
      <c r="J866" s="322">
        <v>18.149999999999999</v>
      </c>
      <c r="K866" s="320">
        <v>1</v>
      </c>
      <c r="L866" s="323">
        <v>225</v>
      </c>
      <c r="M866" s="324">
        <v>0</v>
      </c>
      <c r="N866" s="322">
        <v>0</v>
      </c>
      <c r="O866" s="325" t="s">
        <v>891</v>
      </c>
      <c r="P866" s="324">
        <v>0</v>
      </c>
      <c r="Q866" s="326">
        <v>0</v>
      </c>
      <c r="R866" s="327" t="s">
        <v>892</v>
      </c>
      <c r="S866" s="317" t="s">
        <v>1533</v>
      </c>
      <c r="T866" s="328">
        <v>1</v>
      </c>
      <c r="U866" s="329">
        <v>54</v>
      </c>
      <c r="V866" s="330">
        <v>4</v>
      </c>
      <c r="W866" s="331" t="s">
        <v>892</v>
      </c>
      <c r="X866" s="332" t="s">
        <v>892</v>
      </c>
      <c r="Y866" s="333">
        <v>0</v>
      </c>
      <c r="Z866" s="333" t="s">
        <v>892</v>
      </c>
      <c r="AA866" s="332" t="s">
        <v>892</v>
      </c>
      <c r="AB866" s="333">
        <v>0</v>
      </c>
      <c r="AC866" s="333"/>
      <c r="AD866" s="334" t="s">
        <v>892</v>
      </c>
      <c r="AE866" s="335" t="s">
        <v>892</v>
      </c>
      <c r="AF866" s="324">
        <v>0</v>
      </c>
      <c r="AG866" s="327">
        <v>43949</v>
      </c>
      <c r="AH866" s="327">
        <v>43629</v>
      </c>
      <c r="AI866" s="327">
        <v>43929</v>
      </c>
      <c r="AJ866" s="327" t="s">
        <v>892</v>
      </c>
      <c r="AK866" s="317"/>
    </row>
    <row r="867" spans="1:37" x14ac:dyDescent="0.3">
      <c r="A867" s="316">
        <v>137799</v>
      </c>
      <c r="B867" s="317" t="s">
        <v>1990</v>
      </c>
      <c r="C867" s="318" t="s">
        <v>437</v>
      </c>
      <c r="D867" s="319">
        <v>15.9</v>
      </c>
      <c r="E867" s="317"/>
      <c r="F867" s="317"/>
      <c r="G867" s="317" t="s">
        <v>892</v>
      </c>
      <c r="H867" s="320">
        <v>77</v>
      </c>
      <c r="I867" s="321">
        <v>103003</v>
      </c>
      <c r="J867" s="322">
        <v>15.9</v>
      </c>
      <c r="K867" s="320"/>
      <c r="L867" s="323">
        <v>0</v>
      </c>
      <c r="M867" s="324">
        <v>0</v>
      </c>
      <c r="N867" s="322">
        <v>0</v>
      </c>
      <c r="O867" s="325" t="s">
        <v>891</v>
      </c>
      <c r="P867" s="324">
        <v>0</v>
      </c>
      <c r="Q867" s="326">
        <v>0</v>
      </c>
      <c r="R867" s="327" t="s">
        <v>892</v>
      </c>
      <c r="S867" s="317" t="s">
        <v>1533</v>
      </c>
      <c r="T867" s="328">
        <v>1</v>
      </c>
      <c r="U867" s="329">
        <v>54</v>
      </c>
      <c r="V867" s="330">
        <v>4</v>
      </c>
      <c r="W867" s="331" t="s">
        <v>892</v>
      </c>
      <c r="X867" s="332" t="s">
        <v>892</v>
      </c>
      <c r="Y867" s="333">
        <v>0</v>
      </c>
      <c r="Z867" s="333" t="s">
        <v>892</v>
      </c>
      <c r="AA867" s="332" t="s">
        <v>892</v>
      </c>
      <c r="AB867" s="333">
        <v>0</v>
      </c>
      <c r="AC867" s="333"/>
      <c r="AD867" s="334" t="s">
        <v>892</v>
      </c>
      <c r="AE867" s="335" t="s">
        <v>892</v>
      </c>
      <c r="AF867" s="324">
        <v>0</v>
      </c>
      <c r="AG867" s="327">
        <v>43819</v>
      </c>
      <c r="AH867" s="327">
        <v>43629</v>
      </c>
      <c r="AI867" s="327">
        <v>44138</v>
      </c>
      <c r="AJ867" s="327" t="s">
        <v>892</v>
      </c>
      <c r="AK867" s="317"/>
    </row>
    <row r="868" spans="1:37" x14ac:dyDescent="0.3">
      <c r="A868" s="316">
        <v>137800</v>
      </c>
      <c r="B868" s="317" t="s">
        <v>1991</v>
      </c>
      <c r="C868" s="318" t="s">
        <v>437</v>
      </c>
      <c r="D868" s="319">
        <v>12.05</v>
      </c>
      <c r="E868" s="317"/>
      <c r="F868" s="317"/>
      <c r="G868" s="317" t="s">
        <v>892</v>
      </c>
      <c r="H868" s="320">
        <v>59</v>
      </c>
      <c r="I868" s="321">
        <v>103003</v>
      </c>
      <c r="J868" s="322">
        <v>12.05</v>
      </c>
      <c r="K868" s="320"/>
      <c r="L868" s="323">
        <v>0</v>
      </c>
      <c r="M868" s="324">
        <v>0</v>
      </c>
      <c r="N868" s="322">
        <v>0</v>
      </c>
      <c r="O868" s="325" t="s">
        <v>891</v>
      </c>
      <c r="P868" s="324">
        <v>0</v>
      </c>
      <c r="Q868" s="326">
        <v>0</v>
      </c>
      <c r="R868" s="327" t="s">
        <v>892</v>
      </c>
      <c r="S868" s="317" t="s">
        <v>1533</v>
      </c>
      <c r="T868" s="328">
        <v>1</v>
      </c>
      <c r="U868" s="329">
        <v>54</v>
      </c>
      <c r="V868" s="330">
        <v>4</v>
      </c>
      <c r="W868" s="331" t="s">
        <v>892</v>
      </c>
      <c r="X868" s="332" t="s">
        <v>892</v>
      </c>
      <c r="Y868" s="333">
        <v>0</v>
      </c>
      <c r="Z868" s="333" t="s">
        <v>892</v>
      </c>
      <c r="AA868" s="332" t="s">
        <v>892</v>
      </c>
      <c r="AB868" s="333">
        <v>0</v>
      </c>
      <c r="AC868" s="333"/>
      <c r="AD868" s="334" t="s">
        <v>892</v>
      </c>
      <c r="AE868" s="335" t="s">
        <v>892</v>
      </c>
      <c r="AF868" s="324">
        <v>0</v>
      </c>
      <c r="AG868" s="327">
        <v>43819</v>
      </c>
      <c r="AH868" s="327">
        <v>43629</v>
      </c>
      <c r="AI868" s="327">
        <v>43780</v>
      </c>
      <c r="AJ868" s="327" t="s">
        <v>892</v>
      </c>
      <c r="AK868" s="317"/>
    </row>
    <row r="869" spans="1:37" x14ac:dyDescent="0.3">
      <c r="A869" s="316">
        <v>138054</v>
      </c>
      <c r="B869" s="317" t="s">
        <v>1992</v>
      </c>
      <c r="C869" s="318" t="s">
        <v>264</v>
      </c>
      <c r="D869" s="319">
        <v>11.54</v>
      </c>
      <c r="E869" s="317"/>
      <c r="F869" s="317"/>
      <c r="G869" s="317" t="s">
        <v>892</v>
      </c>
      <c r="H869" s="320">
        <v>69</v>
      </c>
      <c r="I869" s="321">
        <v>103003</v>
      </c>
      <c r="J869" s="322">
        <v>11.54</v>
      </c>
      <c r="K869" s="320">
        <v>156</v>
      </c>
      <c r="L869" s="323">
        <v>4.8694424841213833</v>
      </c>
      <c r="M869" s="324">
        <v>101.04</v>
      </c>
      <c r="N869" s="322">
        <v>1166.0016000000001</v>
      </c>
      <c r="O869" s="325" t="s">
        <v>891</v>
      </c>
      <c r="P869" s="324">
        <v>0</v>
      </c>
      <c r="Q869" s="326">
        <v>0</v>
      </c>
      <c r="R869" s="327" t="s">
        <v>892</v>
      </c>
      <c r="S869" s="317" t="s">
        <v>1704</v>
      </c>
      <c r="T869" s="328">
        <v>1</v>
      </c>
      <c r="U869" s="329">
        <v>61</v>
      </c>
      <c r="V869" s="330">
        <v>10</v>
      </c>
      <c r="W869" s="331" t="s">
        <v>892</v>
      </c>
      <c r="X869" s="332" t="s">
        <v>892</v>
      </c>
      <c r="Y869" s="333">
        <v>0</v>
      </c>
      <c r="Z869" s="333" t="s">
        <v>892</v>
      </c>
      <c r="AA869" s="332" t="s">
        <v>892</v>
      </c>
      <c r="AB869" s="333">
        <v>0</v>
      </c>
      <c r="AC869" s="333"/>
      <c r="AD869" s="334" t="s">
        <v>892</v>
      </c>
      <c r="AE869" s="335" t="s">
        <v>892</v>
      </c>
      <c r="AF869" s="324">
        <v>56</v>
      </c>
      <c r="AG869" s="327">
        <v>44526</v>
      </c>
      <c r="AH869" s="327">
        <v>43656</v>
      </c>
      <c r="AI869" s="327">
        <v>44525</v>
      </c>
      <c r="AJ869" s="327" t="s">
        <v>892</v>
      </c>
      <c r="AK869" s="317"/>
    </row>
    <row r="870" spans="1:37" x14ac:dyDescent="0.3">
      <c r="A870" s="316">
        <v>138055</v>
      </c>
      <c r="B870" s="317" t="s">
        <v>1993</v>
      </c>
      <c r="C870" s="318" t="s">
        <v>264</v>
      </c>
      <c r="D870" s="319">
        <v>2.9</v>
      </c>
      <c r="E870" s="317"/>
      <c r="F870" s="317"/>
      <c r="G870" s="317" t="s">
        <v>892</v>
      </c>
      <c r="H870" s="320">
        <v>100</v>
      </c>
      <c r="I870" s="321">
        <v>103003</v>
      </c>
      <c r="J870" s="322">
        <v>2.9</v>
      </c>
      <c r="K870" s="320">
        <v>820</v>
      </c>
      <c r="L870" s="323">
        <v>1.3058239749281797</v>
      </c>
      <c r="M870" s="324">
        <v>818.96</v>
      </c>
      <c r="N870" s="322">
        <v>2374.9839999999999</v>
      </c>
      <c r="O870" s="325" t="s">
        <v>891</v>
      </c>
      <c r="P870" s="324">
        <v>0</v>
      </c>
      <c r="Q870" s="326">
        <v>0</v>
      </c>
      <c r="R870" s="327" t="s">
        <v>892</v>
      </c>
      <c r="S870" s="317" t="s">
        <v>1045</v>
      </c>
      <c r="T870" s="328">
        <v>1</v>
      </c>
      <c r="U870" s="329">
        <v>61</v>
      </c>
      <c r="V870" s="330">
        <v>11</v>
      </c>
      <c r="W870" s="331" t="s">
        <v>892</v>
      </c>
      <c r="X870" s="332" t="s">
        <v>892</v>
      </c>
      <c r="Y870" s="333">
        <v>0</v>
      </c>
      <c r="Z870" s="333" t="s">
        <v>892</v>
      </c>
      <c r="AA870" s="332" t="s">
        <v>892</v>
      </c>
      <c r="AB870" s="333">
        <v>0</v>
      </c>
      <c r="AC870" s="333"/>
      <c r="AD870" s="334" t="s">
        <v>892</v>
      </c>
      <c r="AE870" s="335" t="s">
        <v>892</v>
      </c>
      <c r="AF870" s="324">
        <v>306</v>
      </c>
      <c r="AG870" s="327">
        <v>45203</v>
      </c>
      <c r="AH870" s="327">
        <v>43656</v>
      </c>
      <c r="AI870" s="327">
        <v>45145</v>
      </c>
      <c r="AJ870" s="327" t="s">
        <v>892</v>
      </c>
      <c r="AK870" s="317"/>
    </row>
    <row r="871" spans="1:37" x14ac:dyDescent="0.3">
      <c r="A871" s="316">
        <v>138352</v>
      </c>
      <c r="B871" s="317" t="s">
        <v>1994</v>
      </c>
      <c r="C871" s="318" t="s">
        <v>654</v>
      </c>
      <c r="D871" s="319">
        <v>9.98</v>
      </c>
      <c r="E871" s="317"/>
      <c r="F871" s="317"/>
      <c r="G871" s="317" t="s">
        <v>892</v>
      </c>
      <c r="H871" s="320">
        <v>81</v>
      </c>
      <c r="I871" s="321">
        <v>103003</v>
      </c>
      <c r="J871" s="322">
        <v>9.98</v>
      </c>
      <c r="K871" s="320">
        <v>94</v>
      </c>
      <c r="L871" s="323">
        <v>7.0928196147110336</v>
      </c>
      <c r="M871" s="324">
        <v>56.04</v>
      </c>
      <c r="N871" s="322">
        <v>559.27919999999995</v>
      </c>
      <c r="O871" s="325" t="s">
        <v>891</v>
      </c>
      <c r="P871" s="324">
        <v>0</v>
      </c>
      <c r="Q871" s="326">
        <v>0</v>
      </c>
      <c r="R871" s="327" t="s">
        <v>892</v>
      </c>
      <c r="S871" s="317" t="s">
        <v>1575</v>
      </c>
      <c r="T871" s="328">
        <v>1</v>
      </c>
      <c r="U871" s="329">
        <v>72</v>
      </c>
      <c r="V871" s="330">
        <v>9</v>
      </c>
      <c r="W871" s="331" t="s">
        <v>892</v>
      </c>
      <c r="X871" s="332" t="s">
        <v>892</v>
      </c>
      <c r="Y871" s="333">
        <v>0</v>
      </c>
      <c r="Z871" s="333" t="s">
        <v>892</v>
      </c>
      <c r="AA871" s="332" t="s">
        <v>892</v>
      </c>
      <c r="AB871" s="333">
        <v>0</v>
      </c>
      <c r="AC871" s="333"/>
      <c r="AD871" s="334" t="s">
        <v>892</v>
      </c>
      <c r="AE871" s="335" t="s">
        <v>892</v>
      </c>
      <c r="AF871" s="324">
        <v>46</v>
      </c>
      <c r="AG871" s="327">
        <v>45180</v>
      </c>
      <c r="AH871" s="327">
        <v>43696</v>
      </c>
      <c r="AI871" s="327">
        <v>45173</v>
      </c>
      <c r="AJ871" s="327" t="s">
        <v>892</v>
      </c>
      <c r="AK871" s="317"/>
    </row>
    <row r="872" spans="1:37" x14ac:dyDescent="0.3">
      <c r="A872" s="316">
        <v>138450</v>
      </c>
      <c r="B872" s="317" t="s">
        <v>1995</v>
      </c>
      <c r="C872" s="318" t="s">
        <v>31</v>
      </c>
      <c r="D872" s="319">
        <v>1.57</v>
      </c>
      <c r="E872" s="317"/>
      <c r="F872" s="317"/>
      <c r="G872" s="317" t="s">
        <v>892</v>
      </c>
      <c r="H872" s="320">
        <v>13510</v>
      </c>
      <c r="I872" s="321">
        <v>103003</v>
      </c>
      <c r="J872" s="322">
        <v>1.57</v>
      </c>
      <c r="K872" s="320">
        <v>5187</v>
      </c>
      <c r="L872" s="323">
        <v>5.6145454545454552</v>
      </c>
      <c r="M872" s="324">
        <v>10565</v>
      </c>
      <c r="N872" s="322">
        <v>16587.05</v>
      </c>
      <c r="O872" s="325" t="s">
        <v>891</v>
      </c>
      <c r="P872" s="324">
        <v>0</v>
      </c>
      <c r="Q872" s="326">
        <v>0</v>
      </c>
      <c r="R872" s="327" t="s">
        <v>892</v>
      </c>
      <c r="S872" s="317" t="s">
        <v>895</v>
      </c>
      <c r="T872" s="328">
        <v>1</v>
      </c>
      <c r="U872" s="329">
        <v>45</v>
      </c>
      <c r="V872" s="330">
        <v>9</v>
      </c>
      <c r="W872" s="331">
        <v>8971</v>
      </c>
      <c r="X872" s="332">
        <v>2023</v>
      </c>
      <c r="Y872" s="333">
        <v>4800</v>
      </c>
      <c r="Z872" s="333" t="s">
        <v>892</v>
      </c>
      <c r="AA872" s="332" t="s">
        <v>892</v>
      </c>
      <c r="AB872" s="333">
        <v>0</v>
      </c>
      <c r="AC872" s="333"/>
      <c r="AD872" s="334" t="s">
        <v>892</v>
      </c>
      <c r="AE872" s="335" t="s">
        <v>892</v>
      </c>
      <c r="AF872" s="324">
        <v>9626</v>
      </c>
      <c r="AG872" s="327">
        <v>44991</v>
      </c>
      <c r="AH872" s="327">
        <v>43720</v>
      </c>
      <c r="AI872" s="327">
        <v>45156</v>
      </c>
      <c r="AJ872" s="327" t="s">
        <v>892</v>
      </c>
      <c r="AK872" s="317"/>
    </row>
    <row r="873" spans="1:37" x14ac:dyDescent="0.3">
      <c r="A873" s="316">
        <v>138451</v>
      </c>
      <c r="B873" s="317" t="s">
        <v>1996</v>
      </c>
      <c r="C873" s="318" t="s">
        <v>31</v>
      </c>
      <c r="D873" s="319">
        <v>0.43</v>
      </c>
      <c r="E873" s="317"/>
      <c r="F873" s="317"/>
      <c r="G873" s="317" t="s">
        <v>892</v>
      </c>
      <c r="H873" s="320">
        <v>53521</v>
      </c>
      <c r="I873" s="321">
        <v>103003</v>
      </c>
      <c r="J873" s="322">
        <v>0.43</v>
      </c>
      <c r="K873" s="320">
        <v>35466</v>
      </c>
      <c r="L873" s="323">
        <v>13.922061841725347</v>
      </c>
      <c r="M873" s="324">
        <v>0</v>
      </c>
      <c r="N873" s="322">
        <v>0</v>
      </c>
      <c r="O873" s="325" t="s">
        <v>891</v>
      </c>
      <c r="P873" s="324">
        <v>0</v>
      </c>
      <c r="Q873" s="326">
        <v>0</v>
      </c>
      <c r="R873" s="327" t="s">
        <v>892</v>
      </c>
      <c r="S873" s="317" t="s">
        <v>895</v>
      </c>
      <c r="T873" s="328">
        <v>1</v>
      </c>
      <c r="U873" s="329">
        <v>45</v>
      </c>
      <c r="V873" s="330">
        <v>9</v>
      </c>
      <c r="W873" s="331">
        <v>6211</v>
      </c>
      <c r="X873" s="332">
        <v>2023</v>
      </c>
      <c r="Y873" s="333">
        <v>4000</v>
      </c>
      <c r="Z873" s="333" t="s">
        <v>892</v>
      </c>
      <c r="AA873" s="332" t="s">
        <v>892</v>
      </c>
      <c r="AB873" s="333">
        <v>0</v>
      </c>
      <c r="AC873" s="333"/>
      <c r="AD873" s="334" t="s">
        <v>892</v>
      </c>
      <c r="AE873" s="335" t="s">
        <v>892</v>
      </c>
      <c r="AF873" s="324">
        <v>15378</v>
      </c>
      <c r="AG873" s="327">
        <v>44949</v>
      </c>
      <c r="AH873" s="327">
        <v>43720</v>
      </c>
      <c r="AI873" s="327">
        <v>44910</v>
      </c>
      <c r="AJ873" s="327" t="s">
        <v>892</v>
      </c>
      <c r="AK873" s="317"/>
    </row>
    <row r="874" spans="1:37" x14ac:dyDescent="0.3">
      <c r="A874" s="316">
        <v>138453</v>
      </c>
      <c r="B874" s="317" t="s">
        <v>1997</v>
      </c>
      <c r="C874" s="318" t="s">
        <v>31</v>
      </c>
      <c r="D874" s="319">
        <v>3.5</v>
      </c>
      <c r="E874" s="317"/>
      <c r="F874" s="317"/>
      <c r="G874" s="317" t="s">
        <v>892</v>
      </c>
      <c r="H874" s="320">
        <v>32475</v>
      </c>
      <c r="I874" s="321">
        <v>103003</v>
      </c>
      <c r="J874" s="322">
        <v>3.5</v>
      </c>
      <c r="K874" s="320">
        <v>5343</v>
      </c>
      <c r="L874" s="323">
        <v>6.3973382345119409</v>
      </c>
      <c r="M874" s="324">
        <v>28440.959999999999</v>
      </c>
      <c r="N874" s="322">
        <v>99543.360000000001</v>
      </c>
      <c r="O874" s="325" t="s">
        <v>891</v>
      </c>
      <c r="P874" s="324">
        <v>0</v>
      </c>
      <c r="Q874" s="326">
        <v>0</v>
      </c>
      <c r="R874" s="327" t="s">
        <v>892</v>
      </c>
      <c r="S874" s="317" t="s">
        <v>983</v>
      </c>
      <c r="T874" s="328">
        <v>1</v>
      </c>
      <c r="U874" s="329">
        <v>45</v>
      </c>
      <c r="V874" s="330">
        <v>11</v>
      </c>
      <c r="W874" s="331" t="s">
        <v>892</v>
      </c>
      <c r="X874" s="332" t="s">
        <v>892</v>
      </c>
      <c r="Y874" s="333">
        <v>0</v>
      </c>
      <c r="Z874" s="333" t="s">
        <v>892</v>
      </c>
      <c r="AA874" s="332" t="s">
        <v>892</v>
      </c>
      <c r="AB874" s="333">
        <v>0</v>
      </c>
      <c r="AC874" s="333"/>
      <c r="AD874" s="334" t="s">
        <v>892</v>
      </c>
      <c r="AE874" s="335" t="s">
        <v>892</v>
      </c>
      <c r="AF874" s="324">
        <v>20306</v>
      </c>
      <c r="AG874" s="327">
        <v>44173</v>
      </c>
      <c r="AH874" s="327">
        <v>43720</v>
      </c>
      <c r="AI874" s="327">
        <v>44133</v>
      </c>
      <c r="AJ874" s="327" t="s">
        <v>892</v>
      </c>
      <c r="AK874" s="317"/>
    </row>
    <row r="875" spans="1:37" x14ac:dyDescent="0.3">
      <c r="A875" s="316">
        <v>138454</v>
      </c>
      <c r="B875" s="317" t="s">
        <v>1998</v>
      </c>
      <c r="C875" s="318" t="s">
        <v>31</v>
      </c>
      <c r="D875" s="319">
        <v>3.37</v>
      </c>
      <c r="E875" s="317"/>
      <c r="F875" s="317"/>
      <c r="G875" s="317" t="s">
        <v>892</v>
      </c>
      <c r="H875" s="320">
        <v>10549</v>
      </c>
      <c r="I875" s="321">
        <v>103003</v>
      </c>
      <c r="J875" s="322">
        <v>3.37</v>
      </c>
      <c r="K875" s="320">
        <v>11173</v>
      </c>
      <c r="L875" s="323">
        <v>2.7522744290772092</v>
      </c>
      <c r="M875" s="324">
        <v>35444.959999999999</v>
      </c>
      <c r="N875" s="322">
        <v>119449.51519999999</v>
      </c>
      <c r="O875" s="325" t="s">
        <v>891</v>
      </c>
      <c r="P875" s="324">
        <v>0</v>
      </c>
      <c r="Q875" s="326">
        <v>0</v>
      </c>
      <c r="R875" s="327" t="s">
        <v>892</v>
      </c>
      <c r="S875" s="317" t="s">
        <v>983</v>
      </c>
      <c r="T875" s="328">
        <v>1</v>
      </c>
      <c r="U875" s="329">
        <v>45</v>
      </c>
      <c r="V875" s="330">
        <v>11</v>
      </c>
      <c r="W875" s="331" t="s">
        <v>892</v>
      </c>
      <c r="X875" s="332" t="s">
        <v>892</v>
      </c>
      <c r="Y875" s="333">
        <v>0</v>
      </c>
      <c r="Z875" s="333" t="s">
        <v>892</v>
      </c>
      <c r="AA875" s="332" t="s">
        <v>892</v>
      </c>
      <c r="AB875" s="333">
        <v>0</v>
      </c>
      <c r="AC875" s="333"/>
      <c r="AD875" s="334" t="s">
        <v>892</v>
      </c>
      <c r="AE875" s="335" t="s">
        <v>892</v>
      </c>
      <c r="AF875" s="324">
        <v>15332</v>
      </c>
      <c r="AG875" s="327">
        <v>44214</v>
      </c>
      <c r="AH875" s="327">
        <v>43720</v>
      </c>
      <c r="AI875" s="327">
        <v>44110</v>
      </c>
      <c r="AJ875" s="327" t="s">
        <v>892</v>
      </c>
      <c r="AK875" s="317"/>
    </row>
    <row r="876" spans="1:37" x14ac:dyDescent="0.3">
      <c r="A876" s="316">
        <v>138456</v>
      </c>
      <c r="B876" s="317" t="s">
        <v>1999</v>
      </c>
      <c r="C876" s="318" t="s">
        <v>31</v>
      </c>
      <c r="D876" s="319">
        <v>5.92</v>
      </c>
      <c r="E876" s="317"/>
      <c r="F876" s="317"/>
      <c r="G876" s="317" t="s">
        <v>892</v>
      </c>
      <c r="H876" s="320">
        <v>5646</v>
      </c>
      <c r="I876" s="321">
        <v>103003</v>
      </c>
      <c r="J876" s="322">
        <v>5.92</v>
      </c>
      <c r="K876" s="320">
        <v>37861</v>
      </c>
      <c r="L876" s="323">
        <v>0.98179864259295013</v>
      </c>
      <c r="M876" s="324">
        <v>49862.04</v>
      </c>
      <c r="N876" s="322">
        <v>295183.27679999999</v>
      </c>
      <c r="O876" s="325" t="s">
        <v>891</v>
      </c>
      <c r="P876" s="324">
        <v>0</v>
      </c>
      <c r="Q876" s="326">
        <v>0</v>
      </c>
      <c r="R876" s="327" t="s">
        <v>892</v>
      </c>
      <c r="S876" s="317" t="s">
        <v>983</v>
      </c>
      <c r="T876" s="328">
        <v>1</v>
      </c>
      <c r="U876" s="329">
        <v>45</v>
      </c>
      <c r="V876" s="330">
        <v>11</v>
      </c>
      <c r="W876" s="331">
        <v>6982</v>
      </c>
      <c r="X876" s="332">
        <v>2023</v>
      </c>
      <c r="Y876" s="333">
        <v>13500</v>
      </c>
      <c r="Z876" s="333" t="s">
        <v>892</v>
      </c>
      <c r="AA876" s="332" t="s">
        <v>892</v>
      </c>
      <c r="AB876" s="333">
        <v>0</v>
      </c>
      <c r="AC876" s="333"/>
      <c r="AD876" s="334" t="s">
        <v>892</v>
      </c>
      <c r="AE876" s="335" t="s">
        <v>892</v>
      </c>
      <c r="AF876" s="324">
        <v>23002</v>
      </c>
      <c r="AG876" s="327">
        <v>44942</v>
      </c>
      <c r="AH876" s="327">
        <v>43720</v>
      </c>
      <c r="AI876" s="327">
        <v>44910</v>
      </c>
      <c r="AJ876" s="327" t="s">
        <v>892</v>
      </c>
      <c r="AK876" s="317"/>
    </row>
    <row r="877" spans="1:37" x14ac:dyDescent="0.3">
      <c r="A877" s="316">
        <v>138457</v>
      </c>
      <c r="B877" s="317" t="s">
        <v>2000</v>
      </c>
      <c r="C877" s="318" t="s">
        <v>31</v>
      </c>
      <c r="D877" s="319">
        <v>0</v>
      </c>
      <c r="E877" s="317"/>
      <c r="F877" s="317"/>
      <c r="G877" s="317" t="s">
        <v>892</v>
      </c>
      <c r="H877" s="320">
        <v>1488</v>
      </c>
      <c r="I877" s="321">
        <v>103003</v>
      </c>
      <c r="J877" s="322">
        <v>0</v>
      </c>
      <c r="K877" s="320">
        <v>192</v>
      </c>
      <c r="L877" s="323">
        <v>6.4415584415584419</v>
      </c>
      <c r="M877" s="324">
        <v>1284</v>
      </c>
      <c r="N877" s="322">
        <v>0</v>
      </c>
      <c r="O877" s="325" t="s">
        <v>891</v>
      </c>
      <c r="P877" s="324">
        <v>0</v>
      </c>
      <c r="Q877" s="326">
        <v>0</v>
      </c>
      <c r="R877" s="327" t="s">
        <v>892</v>
      </c>
      <c r="S877" s="317" t="s">
        <v>983</v>
      </c>
      <c r="T877" s="328">
        <v>1</v>
      </c>
      <c r="U877" s="329">
        <v>45</v>
      </c>
      <c r="V877" s="330">
        <v>11</v>
      </c>
      <c r="W877" s="331" t="s">
        <v>892</v>
      </c>
      <c r="X877" s="332" t="s">
        <v>892</v>
      </c>
      <c r="Y877" s="333">
        <v>0</v>
      </c>
      <c r="Z877" s="333" t="s">
        <v>892</v>
      </c>
      <c r="AA877" s="332" t="s">
        <v>892</v>
      </c>
      <c r="AB877" s="333">
        <v>0</v>
      </c>
      <c r="AC877" s="333"/>
      <c r="AD877" s="334" t="s">
        <v>892</v>
      </c>
      <c r="AE877" s="335" t="s">
        <v>892</v>
      </c>
      <c r="AF877" s="324">
        <v>924</v>
      </c>
      <c r="AG877" s="327" t="s">
        <v>892</v>
      </c>
      <c r="AH877" s="327">
        <v>43720</v>
      </c>
      <c r="AI877" s="327" t="s">
        <v>892</v>
      </c>
      <c r="AJ877" s="327" t="s">
        <v>892</v>
      </c>
      <c r="AK877" s="317"/>
    </row>
    <row r="878" spans="1:37" x14ac:dyDescent="0.3">
      <c r="A878" s="316">
        <v>138458</v>
      </c>
      <c r="B878" s="317" t="s">
        <v>2001</v>
      </c>
      <c r="C878" s="318" t="s">
        <v>31</v>
      </c>
      <c r="D878" s="319">
        <v>0</v>
      </c>
      <c r="E878" s="317"/>
      <c r="F878" s="317"/>
      <c r="G878" s="317" t="s">
        <v>892</v>
      </c>
      <c r="H878" s="320">
        <v>7093</v>
      </c>
      <c r="I878" s="321">
        <v>103003</v>
      </c>
      <c r="J878" s="322">
        <v>0</v>
      </c>
      <c r="K878" s="320">
        <v>4601</v>
      </c>
      <c r="L878" s="323">
        <v>1.1497811638839359</v>
      </c>
      <c r="M878" s="324">
        <v>66935</v>
      </c>
      <c r="N878" s="322">
        <v>0</v>
      </c>
      <c r="O878" s="325" t="s">
        <v>891</v>
      </c>
      <c r="P878" s="324">
        <v>0</v>
      </c>
      <c r="Q878" s="326">
        <v>0</v>
      </c>
      <c r="R878" s="327" t="s">
        <v>892</v>
      </c>
      <c r="S878" s="317" t="s">
        <v>983</v>
      </c>
      <c r="T878" s="328">
        <v>1</v>
      </c>
      <c r="U878" s="329">
        <v>45</v>
      </c>
      <c r="V878" s="330">
        <v>11</v>
      </c>
      <c r="W878" s="331" t="s">
        <v>892</v>
      </c>
      <c r="X878" s="332" t="s">
        <v>892</v>
      </c>
      <c r="Y878" s="333">
        <v>0</v>
      </c>
      <c r="Z878" s="333" t="s">
        <v>892</v>
      </c>
      <c r="AA878" s="332" t="s">
        <v>892</v>
      </c>
      <c r="AB878" s="333">
        <v>0</v>
      </c>
      <c r="AC878" s="333"/>
      <c r="AD878" s="334" t="s">
        <v>892</v>
      </c>
      <c r="AE878" s="335" t="s">
        <v>892</v>
      </c>
      <c r="AF878" s="324">
        <v>24676</v>
      </c>
      <c r="AG878" s="327" t="s">
        <v>892</v>
      </c>
      <c r="AH878" s="327">
        <v>43720</v>
      </c>
      <c r="AI878" s="327" t="s">
        <v>892</v>
      </c>
      <c r="AJ878" s="327" t="s">
        <v>892</v>
      </c>
      <c r="AK878" s="317"/>
    </row>
    <row r="879" spans="1:37" x14ac:dyDescent="0.3">
      <c r="A879" s="316">
        <v>138459</v>
      </c>
      <c r="B879" s="317" t="s">
        <v>2002</v>
      </c>
      <c r="C879" s="318" t="s">
        <v>31</v>
      </c>
      <c r="D879" s="319">
        <v>0.51</v>
      </c>
      <c r="E879" s="317"/>
      <c r="F879" s="317"/>
      <c r="G879" s="317" t="s">
        <v>892</v>
      </c>
      <c r="H879" s="320">
        <v>36881</v>
      </c>
      <c r="I879" s="321">
        <v>103003</v>
      </c>
      <c r="J879" s="322">
        <v>0.51</v>
      </c>
      <c r="K879" s="320">
        <v>23513</v>
      </c>
      <c r="L879" s="323">
        <v>13.295624963949933</v>
      </c>
      <c r="M879" s="324">
        <v>0</v>
      </c>
      <c r="N879" s="322">
        <v>0</v>
      </c>
      <c r="O879" s="325" t="s">
        <v>891</v>
      </c>
      <c r="P879" s="324">
        <v>0</v>
      </c>
      <c r="Q879" s="326">
        <v>0</v>
      </c>
      <c r="R879" s="327" t="s">
        <v>892</v>
      </c>
      <c r="S879" s="317" t="s">
        <v>952</v>
      </c>
      <c r="T879" s="328">
        <v>1</v>
      </c>
      <c r="U879" s="329">
        <v>45</v>
      </c>
      <c r="V879" s="330">
        <v>10</v>
      </c>
      <c r="W879" s="331" t="s">
        <v>892</v>
      </c>
      <c r="X879" s="332" t="s">
        <v>892</v>
      </c>
      <c r="Y879" s="333">
        <v>0</v>
      </c>
      <c r="Z879" s="333" t="s">
        <v>892</v>
      </c>
      <c r="AA879" s="332" t="s">
        <v>892</v>
      </c>
      <c r="AB879" s="333">
        <v>0</v>
      </c>
      <c r="AC879" s="333"/>
      <c r="AD879" s="334" t="s">
        <v>892</v>
      </c>
      <c r="AE879" s="335" t="s">
        <v>892</v>
      </c>
      <c r="AF879" s="324">
        <v>11096</v>
      </c>
      <c r="AG879" s="327">
        <v>45009</v>
      </c>
      <c r="AH879" s="327">
        <v>43720</v>
      </c>
      <c r="AI879" s="327">
        <v>45107</v>
      </c>
      <c r="AJ879" s="327" t="s">
        <v>892</v>
      </c>
      <c r="AK879" s="317"/>
    </row>
    <row r="880" spans="1:37" x14ac:dyDescent="0.3">
      <c r="A880" s="316">
        <v>138460</v>
      </c>
      <c r="B880" s="317" t="s">
        <v>2003</v>
      </c>
      <c r="C880" s="318" t="s">
        <v>31</v>
      </c>
      <c r="D880" s="319">
        <v>0.63</v>
      </c>
      <c r="E880" s="317"/>
      <c r="F880" s="317"/>
      <c r="G880" s="317" t="s">
        <v>892</v>
      </c>
      <c r="H880" s="320">
        <v>1856</v>
      </c>
      <c r="I880" s="321">
        <v>103003</v>
      </c>
      <c r="J880" s="322">
        <v>0.63</v>
      </c>
      <c r="K880" s="320">
        <v>8212</v>
      </c>
      <c r="L880" s="323">
        <v>0.69661040486726489</v>
      </c>
      <c r="M880" s="324">
        <v>28615.96</v>
      </c>
      <c r="N880" s="322">
        <v>18028.054800000002</v>
      </c>
      <c r="O880" s="325" t="s">
        <v>891</v>
      </c>
      <c r="P880" s="324">
        <v>0</v>
      </c>
      <c r="Q880" s="326">
        <v>0</v>
      </c>
      <c r="R880" s="327" t="s">
        <v>892</v>
      </c>
      <c r="S880" s="317" t="s">
        <v>952</v>
      </c>
      <c r="T880" s="328">
        <v>1</v>
      </c>
      <c r="U880" s="329">
        <v>45</v>
      </c>
      <c r="V880" s="330">
        <v>10</v>
      </c>
      <c r="W880" s="331">
        <v>6211</v>
      </c>
      <c r="X880" s="332">
        <v>2023</v>
      </c>
      <c r="Y880" s="333">
        <v>1500</v>
      </c>
      <c r="Z880" s="333" t="s">
        <v>892</v>
      </c>
      <c r="AA880" s="332" t="s">
        <v>892</v>
      </c>
      <c r="AB880" s="333">
        <v>0</v>
      </c>
      <c r="AC880" s="333"/>
      <c r="AD880" s="334" t="s">
        <v>892</v>
      </c>
      <c r="AE880" s="335" t="s">
        <v>892</v>
      </c>
      <c r="AF880" s="324">
        <v>10658</v>
      </c>
      <c r="AG880" s="327">
        <v>44151</v>
      </c>
      <c r="AH880" s="327">
        <v>43720</v>
      </c>
      <c r="AI880" s="327">
        <v>45050</v>
      </c>
      <c r="AJ880" s="327" t="s">
        <v>892</v>
      </c>
      <c r="AK880" s="317"/>
    </row>
    <row r="881" spans="1:37" x14ac:dyDescent="0.3">
      <c r="A881" s="316">
        <v>138461</v>
      </c>
      <c r="B881" s="317" t="s">
        <v>2004</v>
      </c>
      <c r="C881" s="318" t="s">
        <v>2005</v>
      </c>
      <c r="D881" s="319">
        <v>8.5299999999999994</v>
      </c>
      <c r="E881" s="317"/>
      <c r="F881" s="317"/>
      <c r="G881" s="317" t="s">
        <v>892</v>
      </c>
      <c r="H881" s="320">
        <v>4972</v>
      </c>
      <c r="I881" s="321">
        <v>103003</v>
      </c>
      <c r="J881" s="322">
        <v>8.5299999999999994</v>
      </c>
      <c r="K881" s="320">
        <v>10902</v>
      </c>
      <c r="L881" s="323">
        <v>2.7670953846496329</v>
      </c>
      <c r="M881" s="324">
        <v>16589.96</v>
      </c>
      <c r="N881" s="322">
        <v>141512.35879999999</v>
      </c>
      <c r="O881" s="325" t="s">
        <v>891</v>
      </c>
      <c r="P881" s="324">
        <v>0</v>
      </c>
      <c r="Q881" s="326">
        <v>0</v>
      </c>
      <c r="R881" s="327" t="s">
        <v>892</v>
      </c>
      <c r="S881" s="317" t="s">
        <v>895</v>
      </c>
      <c r="T881" s="328">
        <v>1</v>
      </c>
      <c r="U881" s="329">
        <v>45</v>
      </c>
      <c r="V881" s="330">
        <v>9</v>
      </c>
      <c r="W881" s="331" t="s">
        <v>892</v>
      </c>
      <c r="X881" s="332" t="s">
        <v>892</v>
      </c>
      <c r="Y881" s="333">
        <v>0</v>
      </c>
      <c r="Z881" s="333" t="s">
        <v>892</v>
      </c>
      <c r="AA881" s="332" t="s">
        <v>892</v>
      </c>
      <c r="AB881" s="333">
        <v>0</v>
      </c>
      <c r="AC881" s="333"/>
      <c r="AD881" s="334" t="s">
        <v>892</v>
      </c>
      <c r="AE881" s="335" t="s">
        <v>892</v>
      </c>
      <c r="AF881" s="324">
        <v>7188</v>
      </c>
      <c r="AG881" s="327">
        <v>45090</v>
      </c>
      <c r="AH881" s="327">
        <v>43720</v>
      </c>
      <c r="AI881" s="327">
        <v>45079</v>
      </c>
      <c r="AJ881" s="327" t="s">
        <v>892</v>
      </c>
      <c r="AK881" s="317"/>
    </row>
    <row r="882" spans="1:37" x14ac:dyDescent="0.3">
      <c r="A882" s="316">
        <v>138462</v>
      </c>
      <c r="B882" s="317" t="s">
        <v>2006</v>
      </c>
      <c r="C882" s="318" t="s">
        <v>2005</v>
      </c>
      <c r="D882" s="319">
        <v>2.95</v>
      </c>
      <c r="E882" s="317"/>
      <c r="F882" s="317"/>
      <c r="G882" s="317" t="s">
        <v>892</v>
      </c>
      <c r="H882" s="320">
        <v>7640</v>
      </c>
      <c r="I882" s="321">
        <v>103003</v>
      </c>
      <c r="J882" s="322">
        <v>2.95</v>
      </c>
      <c r="K882" s="320">
        <v>8479</v>
      </c>
      <c r="L882" s="323">
        <v>9.0529908048156216</v>
      </c>
      <c r="M882" s="324">
        <v>2487.04</v>
      </c>
      <c r="N882" s="322">
        <v>7336.768</v>
      </c>
      <c r="O882" s="325" t="s">
        <v>891</v>
      </c>
      <c r="P882" s="324">
        <v>0</v>
      </c>
      <c r="Q882" s="326">
        <v>0</v>
      </c>
      <c r="R882" s="327" t="s">
        <v>892</v>
      </c>
      <c r="S882" s="317" t="s">
        <v>1868</v>
      </c>
      <c r="T882" s="328">
        <v>1</v>
      </c>
      <c r="U882" s="329">
        <v>45</v>
      </c>
      <c r="V882" s="330">
        <v>16</v>
      </c>
      <c r="W882" s="331" t="s">
        <v>892</v>
      </c>
      <c r="X882" s="332" t="s">
        <v>892</v>
      </c>
      <c r="Y882" s="333">
        <v>0</v>
      </c>
      <c r="Z882" s="333" t="s">
        <v>892</v>
      </c>
      <c r="AA882" s="332" t="s">
        <v>892</v>
      </c>
      <c r="AB882" s="333">
        <v>0</v>
      </c>
      <c r="AC882" s="333"/>
      <c r="AD882" s="334" t="s">
        <v>892</v>
      </c>
      <c r="AE882" s="335" t="s">
        <v>892</v>
      </c>
      <c r="AF882" s="324">
        <v>3376</v>
      </c>
      <c r="AG882" s="327">
        <v>44991</v>
      </c>
      <c r="AH882" s="327">
        <v>43720</v>
      </c>
      <c r="AI882" s="327">
        <v>44910</v>
      </c>
      <c r="AJ882" s="327" t="s">
        <v>892</v>
      </c>
      <c r="AK882" s="317"/>
    </row>
    <row r="883" spans="1:37" x14ac:dyDescent="0.3">
      <c r="A883" s="316">
        <v>138463</v>
      </c>
      <c r="B883" s="317" t="s">
        <v>2007</v>
      </c>
      <c r="C883" s="318" t="s">
        <v>2005</v>
      </c>
      <c r="D883" s="319">
        <v>7.29</v>
      </c>
      <c r="E883" s="317"/>
      <c r="F883" s="317"/>
      <c r="G883" s="317" t="s">
        <v>892</v>
      </c>
      <c r="H883" s="320">
        <v>22837</v>
      </c>
      <c r="I883" s="321">
        <v>103003</v>
      </c>
      <c r="J883" s="322">
        <v>7.3499400000000001</v>
      </c>
      <c r="K883" s="320">
        <v>23569</v>
      </c>
      <c r="L883" s="323">
        <v>8.0129824561403495</v>
      </c>
      <c r="M883" s="324">
        <v>11363</v>
      </c>
      <c r="N883" s="322">
        <v>82836.27</v>
      </c>
      <c r="O883" s="325" t="s">
        <v>891</v>
      </c>
      <c r="P883" s="324">
        <v>0</v>
      </c>
      <c r="Q883" s="326">
        <v>0</v>
      </c>
      <c r="R883" s="327" t="s">
        <v>892</v>
      </c>
      <c r="S883" s="317" t="s">
        <v>895</v>
      </c>
      <c r="T883" s="328">
        <v>1</v>
      </c>
      <c r="U883" s="329">
        <v>45</v>
      </c>
      <c r="V883" s="330">
        <v>9</v>
      </c>
      <c r="W883" s="331" t="s">
        <v>892</v>
      </c>
      <c r="X883" s="332" t="s">
        <v>892</v>
      </c>
      <c r="Y883" s="333">
        <v>0</v>
      </c>
      <c r="Z883" s="333" t="s">
        <v>892</v>
      </c>
      <c r="AA883" s="332" t="s">
        <v>892</v>
      </c>
      <c r="AB883" s="333">
        <v>0</v>
      </c>
      <c r="AC883" s="333"/>
      <c r="AD883" s="334" t="s">
        <v>892</v>
      </c>
      <c r="AE883" s="335" t="s">
        <v>892</v>
      </c>
      <c r="AF883" s="324">
        <v>11400</v>
      </c>
      <c r="AG883" s="327">
        <v>45051</v>
      </c>
      <c r="AH883" s="327">
        <v>43720</v>
      </c>
      <c r="AI883" s="327">
        <v>44959</v>
      </c>
      <c r="AJ883" s="327" t="s">
        <v>892</v>
      </c>
      <c r="AK883" s="317"/>
    </row>
    <row r="884" spans="1:37" x14ac:dyDescent="0.3">
      <c r="A884" s="316">
        <v>138464</v>
      </c>
      <c r="B884" s="317" t="s">
        <v>2008</v>
      </c>
      <c r="C884" s="318" t="s">
        <v>31</v>
      </c>
      <c r="D884" s="319">
        <v>0.23</v>
      </c>
      <c r="E884" s="317"/>
      <c r="F884" s="317"/>
      <c r="G884" s="317" t="s">
        <v>892</v>
      </c>
      <c r="H884" s="320">
        <v>60181</v>
      </c>
      <c r="I884" s="321">
        <v>103003</v>
      </c>
      <c r="J884" s="322">
        <v>0.23</v>
      </c>
      <c r="K884" s="320">
        <v>42641</v>
      </c>
      <c r="L884" s="323">
        <v>3.8939073462148914</v>
      </c>
      <c r="M884" s="324">
        <v>125281.04</v>
      </c>
      <c r="N884" s="322">
        <v>28814.639200000001</v>
      </c>
      <c r="O884" s="325" t="s">
        <v>891</v>
      </c>
      <c r="P884" s="324">
        <v>0</v>
      </c>
      <c r="Q884" s="326">
        <v>0</v>
      </c>
      <c r="R884" s="327" t="s">
        <v>892</v>
      </c>
      <c r="S884" s="317" t="s">
        <v>895</v>
      </c>
      <c r="T884" s="328">
        <v>1</v>
      </c>
      <c r="U884" s="329">
        <v>45</v>
      </c>
      <c r="V884" s="330">
        <v>9</v>
      </c>
      <c r="W884" s="331" t="s">
        <v>892</v>
      </c>
      <c r="X884" s="332" t="s">
        <v>892</v>
      </c>
      <c r="Y884" s="333">
        <v>0</v>
      </c>
      <c r="Z884" s="333" t="s">
        <v>892</v>
      </c>
      <c r="AA884" s="332" t="s">
        <v>892</v>
      </c>
      <c r="AB884" s="333">
        <v>0</v>
      </c>
      <c r="AC884" s="333"/>
      <c r="AD884" s="334" t="s">
        <v>892</v>
      </c>
      <c r="AE884" s="335" t="s">
        <v>892</v>
      </c>
      <c r="AF884" s="324">
        <v>61820</v>
      </c>
      <c r="AG884" s="327">
        <v>44151</v>
      </c>
      <c r="AH884" s="327">
        <v>43720</v>
      </c>
      <c r="AI884" s="327">
        <v>44110</v>
      </c>
      <c r="AJ884" s="327" t="s">
        <v>892</v>
      </c>
      <c r="AK884" s="317"/>
    </row>
    <row r="885" spans="1:37" x14ac:dyDescent="0.3">
      <c r="A885" s="316">
        <v>138465</v>
      </c>
      <c r="B885" s="317" t="s">
        <v>2009</v>
      </c>
      <c r="C885" s="318" t="s">
        <v>31</v>
      </c>
      <c r="D885" s="319">
        <v>2.94</v>
      </c>
      <c r="E885" s="317"/>
      <c r="F885" s="317"/>
      <c r="G885" s="317" t="s">
        <v>892</v>
      </c>
      <c r="H885" s="320">
        <v>4384</v>
      </c>
      <c r="I885" s="321">
        <v>103003</v>
      </c>
      <c r="J885" s="322">
        <v>2.94</v>
      </c>
      <c r="K885" s="320">
        <v>2936</v>
      </c>
      <c r="L885" s="323">
        <v>1.7401451973342119</v>
      </c>
      <c r="M885" s="324">
        <v>25847.96</v>
      </c>
      <c r="N885" s="322">
        <v>75993.002399999998</v>
      </c>
      <c r="O885" s="325" t="s">
        <v>891</v>
      </c>
      <c r="P885" s="324">
        <v>0</v>
      </c>
      <c r="Q885" s="326">
        <v>0</v>
      </c>
      <c r="R885" s="327" t="s">
        <v>892</v>
      </c>
      <c r="S885" s="317" t="s">
        <v>895</v>
      </c>
      <c r="T885" s="328">
        <v>1</v>
      </c>
      <c r="U885" s="329">
        <v>45</v>
      </c>
      <c r="V885" s="330">
        <v>9</v>
      </c>
      <c r="W885" s="331" t="s">
        <v>892</v>
      </c>
      <c r="X885" s="332" t="s">
        <v>892</v>
      </c>
      <c r="Y885" s="333">
        <v>0</v>
      </c>
      <c r="Z885" s="333" t="s">
        <v>892</v>
      </c>
      <c r="AA885" s="332" t="s">
        <v>892</v>
      </c>
      <c r="AB885" s="333">
        <v>0</v>
      </c>
      <c r="AC885" s="333"/>
      <c r="AD885" s="334" t="s">
        <v>892</v>
      </c>
      <c r="AE885" s="335" t="s">
        <v>892</v>
      </c>
      <c r="AF885" s="324">
        <v>10078</v>
      </c>
      <c r="AG885" s="327" t="s">
        <v>892</v>
      </c>
      <c r="AH885" s="327">
        <v>43720</v>
      </c>
      <c r="AI885" s="327">
        <v>45125</v>
      </c>
      <c r="AJ885" s="327" t="s">
        <v>892</v>
      </c>
      <c r="AK885" s="317"/>
    </row>
    <row r="886" spans="1:37" x14ac:dyDescent="0.3">
      <c r="A886" s="316">
        <v>138471</v>
      </c>
      <c r="B886" s="317" t="s">
        <v>2010</v>
      </c>
      <c r="C886" s="318" t="s">
        <v>31</v>
      </c>
      <c r="D886" s="319">
        <v>3.84</v>
      </c>
      <c r="E886" s="317"/>
      <c r="F886" s="317"/>
      <c r="G886" s="317" t="s">
        <v>892</v>
      </c>
      <c r="H886" s="320">
        <v>4448</v>
      </c>
      <c r="I886" s="321">
        <v>103003</v>
      </c>
      <c r="J886" s="322">
        <v>3.84</v>
      </c>
      <c r="K886" s="320">
        <v>8087</v>
      </c>
      <c r="L886" s="323">
        <v>2.1990735018564571</v>
      </c>
      <c r="M886" s="324">
        <v>16724.04</v>
      </c>
      <c r="N886" s="322">
        <v>64220.313600000001</v>
      </c>
      <c r="O886" s="325" t="s">
        <v>891</v>
      </c>
      <c r="P886" s="324">
        <v>0</v>
      </c>
      <c r="Q886" s="326">
        <v>0</v>
      </c>
      <c r="R886" s="327" t="s">
        <v>892</v>
      </c>
      <c r="S886" s="317" t="s">
        <v>974</v>
      </c>
      <c r="T886" s="328">
        <v>1</v>
      </c>
      <c r="U886" s="329">
        <v>45</v>
      </c>
      <c r="V886" s="330">
        <v>12</v>
      </c>
      <c r="W886" s="331">
        <v>8971</v>
      </c>
      <c r="X886" s="332">
        <v>2023</v>
      </c>
      <c r="Y886" s="333">
        <v>3100</v>
      </c>
      <c r="Z886" s="333" t="s">
        <v>892</v>
      </c>
      <c r="AA886" s="332" t="s">
        <v>892</v>
      </c>
      <c r="AB886" s="333">
        <v>0</v>
      </c>
      <c r="AC886" s="333"/>
      <c r="AD886" s="334" t="s">
        <v>892</v>
      </c>
      <c r="AE886" s="335" t="s">
        <v>892</v>
      </c>
      <c r="AF886" s="324">
        <v>8090</v>
      </c>
      <c r="AG886" s="327">
        <v>44985</v>
      </c>
      <c r="AH886" s="327">
        <v>43720</v>
      </c>
      <c r="AI886" s="327">
        <v>44959</v>
      </c>
      <c r="AJ886" s="327" t="s">
        <v>892</v>
      </c>
      <c r="AK886" s="317"/>
    </row>
    <row r="887" spans="1:37" x14ac:dyDescent="0.3">
      <c r="A887" s="316">
        <v>138475</v>
      </c>
      <c r="B887" s="317" t="s">
        <v>2011</v>
      </c>
      <c r="C887" s="318" t="s">
        <v>264</v>
      </c>
      <c r="D887" s="319">
        <v>13.05</v>
      </c>
      <c r="E887" s="317"/>
      <c r="F887" s="317"/>
      <c r="G887" s="317" t="s">
        <v>892</v>
      </c>
      <c r="H887" s="320">
        <v>155</v>
      </c>
      <c r="I887" s="321">
        <v>103003</v>
      </c>
      <c r="J887" s="322">
        <v>13.05</v>
      </c>
      <c r="K887" s="320">
        <v>21</v>
      </c>
      <c r="L887" s="323">
        <v>88.571428571428569</v>
      </c>
      <c r="M887" s="324">
        <v>0</v>
      </c>
      <c r="N887" s="322">
        <v>0</v>
      </c>
      <c r="O887" s="325" t="s">
        <v>891</v>
      </c>
      <c r="P887" s="324">
        <v>0</v>
      </c>
      <c r="Q887" s="326">
        <v>0</v>
      </c>
      <c r="R887" s="327" t="s">
        <v>892</v>
      </c>
      <c r="S887" s="317" t="s">
        <v>1317</v>
      </c>
      <c r="T887" s="328">
        <v>1</v>
      </c>
      <c r="U887" s="329">
        <v>83</v>
      </c>
      <c r="V887" s="330">
        <v>4</v>
      </c>
      <c r="W887" s="331" t="s">
        <v>892</v>
      </c>
      <c r="X887" s="332" t="s">
        <v>892</v>
      </c>
      <c r="Y887" s="333">
        <v>0</v>
      </c>
      <c r="Z887" s="333" t="s">
        <v>892</v>
      </c>
      <c r="AA887" s="332" t="s">
        <v>892</v>
      </c>
      <c r="AB887" s="333">
        <v>0</v>
      </c>
      <c r="AC887" s="333"/>
      <c r="AD887" s="334" t="s">
        <v>892</v>
      </c>
      <c r="AE887" s="335" t="s">
        <v>892</v>
      </c>
      <c r="AF887" s="324">
        <v>8</v>
      </c>
      <c r="AG887" s="327">
        <v>43878</v>
      </c>
      <c r="AH887" s="327">
        <v>43721</v>
      </c>
      <c r="AI887" s="327">
        <v>43826</v>
      </c>
      <c r="AJ887" s="327" t="s">
        <v>892</v>
      </c>
      <c r="AK887" s="317"/>
    </row>
    <row r="888" spans="1:37" x14ac:dyDescent="0.3">
      <c r="A888" s="316">
        <v>138528</v>
      </c>
      <c r="B888" s="317" t="s">
        <v>2012</v>
      </c>
      <c r="C888" s="318" t="s">
        <v>31</v>
      </c>
      <c r="D888" s="319">
        <v>184</v>
      </c>
      <c r="E888" s="317"/>
      <c r="F888" s="317"/>
      <c r="G888" s="317" t="s">
        <v>892</v>
      </c>
      <c r="H888" s="320">
        <v>29</v>
      </c>
      <c r="I888" s="321">
        <v>103003</v>
      </c>
      <c r="J888" s="322">
        <v>184</v>
      </c>
      <c r="K888" s="320"/>
      <c r="L888" s="323">
        <v>0</v>
      </c>
      <c r="M888" s="324">
        <v>0</v>
      </c>
      <c r="N888" s="322">
        <v>0</v>
      </c>
      <c r="O888" s="325" t="s">
        <v>891</v>
      </c>
      <c r="P888" s="324">
        <v>0</v>
      </c>
      <c r="Q888" s="326">
        <v>0</v>
      </c>
      <c r="R888" s="327" t="s">
        <v>892</v>
      </c>
      <c r="S888" s="317" t="s">
        <v>2013</v>
      </c>
      <c r="T888" s="328">
        <v>1</v>
      </c>
      <c r="U888" s="329">
        <v>78</v>
      </c>
      <c r="V888" s="330">
        <v>4</v>
      </c>
      <c r="W888" s="331" t="s">
        <v>892</v>
      </c>
      <c r="X888" s="332" t="s">
        <v>892</v>
      </c>
      <c r="Y888" s="333">
        <v>0</v>
      </c>
      <c r="Z888" s="333" t="s">
        <v>892</v>
      </c>
      <c r="AA888" s="332" t="s">
        <v>892</v>
      </c>
      <c r="AB888" s="333">
        <v>0</v>
      </c>
      <c r="AC888" s="333"/>
      <c r="AD888" s="334" t="s">
        <v>892</v>
      </c>
      <c r="AE888" s="335" t="s">
        <v>892</v>
      </c>
      <c r="AF888" s="324">
        <v>0</v>
      </c>
      <c r="AG888" s="327">
        <v>43847</v>
      </c>
      <c r="AH888" s="327">
        <v>43727</v>
      </c>
      <c r="AI888" s="327">
        <v>43809</v>
      </c>
      <c r="AJ888" s="327" t="s">
        <v>892</v>
      </c>
      <c r="AK888" s="317"/>
    </row>
    <row r="889" spans="1:37" x14ac:dyDescent="0.3">
      <c r="A889" s="316">
        <v>138551</v>
      </c>
      <c r="B889" s="317" t="s">
        <v>2014</v>
      </c>
      <c r="C889" s="318" t="s">
        <v>31</v>
      </c>
      <c r="D889" s="319">
        <v>299.89</v>
      </c>
      <c r="E889" s="317"/>
      <c r="F889" s="317"/>
      <c r="G889" s="317" t="s">
        <v>892</v>
      </c>
      <c r="H889" s="320">
        <v>0</v>
      </c>
      <c r="I889" s="321">
        <v>103003</v>
      </c>
      <c r="J889" s="322">
        <v>299.89</v>
      </c>
      <c r="K889" s="320">
        <v>278</v>
      </c>
      <c r="L889" s="323">
        <v>0</v>
      </c>
      <c r="M889" s="324">
        <v>0</v>
      </c>
      <c r="N889" s="322">
        <v>0</v>
      </c>
      <c r="O889" s="325" t="s">
        <v>891</v>
      </c>
      <c r="P889" s="324">
        <v>0</v>
      </c>
      <c r="Q889" s="326">
        <v>0</v>
      </c>
      <c r="R889" s="327" t="s">
        <v>892</v>
      </c>
      <c r="S889" s="317" t="s">
        <v>1913</v>
      </c>
      <c r="T889" s="328">
        <v>1</v>
      </c>
      <c r="U889" s="329">
        <v>55</v>
      </c>
      <c r="V889" s="330">
        <v>66</v>
      </c>
      <c r="W889" s="331">
        <v>2376</v>
      </c>
      <c r="X889" s="332">
        <v>2023</v>
      </c>
      <c r="Y889" s="333">
        <v>500</v>
      </c>
      <c r="Z889" s="333" t="s">
        <v>892</v>
      </c>
      <c r="AA889" s="332" t="s">
        <v>892</v>
      </c>
      <c r="AB889" s="333">
        <v>0</v>
      </c>
      <c r="AC889" s="333"/>
      <c r="AD889" s="334" t="s">
        <v>892</v>
      </c>
      <c r="AE889" s="335" t="s">
        <v>892</v>
      </c>
      <c r="AF889" s="324">
        <v>100</v>
      </c>
      <c r="AG889" s="327">
        <v>44495</v>
      </c>
      <c r="AH889" s="327">
        <v>43734</v>
      </c>
      <c r="AI889" s="327">
        <v>44431</v>
      </c>
      <c r="AJ889" s="327" t="s">
        <v>892</v>
      </c>
      <c r="AK889" s="317"/>
    </row>
    <row r="890" spans="1:37" x14ac:dyDescent="0.3">
      <c r="A890" s="316">
        <v>138552</v>
      </c>
      <c r="B890" s="317" t="s">
        <v>2015</v>
      </c>
      <c r="C890" s="318" t="s">
        <v>31</v>
      </c>
      <c r="D890" s="319">
        <v>438.58</v>
      </c>
      <c r="E890" s="317"/>
      <c r="F890" s="317"/>
      <c r="G890" s="317" t="s">
        <v>892</v>
      </c>
      <c r="H890" s="320">
        <v>484</v>
      </c>
      <c r="I890" s="321">
        <v>103003</v>
      </c>
      <c r="J890" s="322">
        <v>438.58</v>
      </c>
      <c r="K890" s="320">
        <v>115</v>
      </c>
      <c r="L890" s="323">
        <v>50.521920668058456</v>
      </c>
      <c r="M890" s="324">
        <v>0</v>
      </c>
      <c r="N890" s="322">
        <v>0</v>
      </c>
      <c r="O890" s="325" t="s">
        <v>891</v>
      </c>
      <c r="P890" s="324">
        <v>0</v>
      </c>
      <c r="Q890" s="326">
        <v>0</v>
      </c>
      <c r="R890" s="327" t="s">
        <v>892</v>
      </c>
      <c r="S890" s="317" t="s">
        <v>1127</v>
      </c>
      <c r="T890" s="328">
        <v>1</v>
      </c>
      <c r="U890" s="329">
        <v>55</v>
      </c>
      <c r="V890" s="330">
        <v>49</v>
      </c>
      <c r="W890" s="331" t="s">
        <v>892</v>
      </c>
      <c r="X890" s="332" t="s">
        <v>892</v>
      </c>
      <c r="Y890" s="333">
        <v>0</v>
      </c>
      <c r="Z890" s="333" t="s">
        <v>892</v>
      </c>
      <c r="AA890" s="332" t="s">
        <v>892</v>
      </c>
      <c r="AB890" s="333">
        <v>0</v>
      </c>
      <c r="AC890" s="333"/>
      <c r="AD890" s="334" t="s">
        <v>892</v>
      </c>
      <c r="AE890" s="335" t="s">
        <v>892</v>
      </c>
      <c r="AF890" s="324">
        <v>38</v>
      </c>
      <c r="AG890" s="327">
        <v>44532</v>
      </c>
      <c r="AH890" s="327">
        <v>43734</v>
      </c>
      <c r="AI890" s="327">
        <v>44470</v>
      </c>
      <c r="AJ890" s="327" t="s">
        <v>892</v>
      </c>
      <c r="AK890" s="317"/>
    </row>
    <row r="891" spans="1:37" x14ac:dyDescent="0.3">
      <c r="A891" s="316">
        <v>138553</v>
      </c>
      <c r="B891" s="317" t="s">
        <v>2016</v>
      </c>
      <c r="C891" s="318" t="s">
        <v>31</v>
      </c>
      <c r="D891" s="319">
        <v>566.33000000000004</v>
      </c>
      <c r="E891" s="317"/>
      <c r="F891" s="317"/>
      <c r="G891" s="317" t="s">
        <v>892</v>
      </c>
      <c r="H891" s="320">
        <v>660</v>
      </c>
      <c r="I891" s="321">
        <v>103003</v>
      </c>
      <c r="J891" s="322">
        <v>566.33000000000004</v>
      </c>
      <c r="K891" s="320">
        <v>20</v>
      </c>
      <c r="L891" s="323">
        <v>395.20958083832335</v>
      </c>
      <c r="M891" s="324">
        <v>0</v>
      </c>
      <c r="N891" s="322">
        <v>0</v>
      </c>
      <c r="O891" s="325" t="s">
        <v>891</v>
      </c>
      <c r="P891" s="324">
        <v>0</v>
      </c>
      <c r="Q891" s="326">
        <v>0</v>
      </c>
      <c r="R891" s="327" t="s">
        <v>892</v>
      </c>
      <c r="S891" s="317" t="s">
        <v>1127</v>
      </c>
      <c r="T891" s="328">
        <v>1</v>
      </c>
      <c r="U891" s="329">
        <v>55</v>
      </c>
      <c r="V891" s="330">
        <v>49</v>
      </c>
      <c r="W891" s="331" t="s">
        <v>892</v>
      </c>
      <c r="X891" s="332" t="s">
        <v>892</v>
      </c>
      <c r="Y891" s="333">
        <v>0</v>
      </c>
      <c r="Z891" s="333" t="s">
        <v>892</v>
      </c>
      <c r="AA891" s="332" t="s">
        <v>892</v>
      </c>
      <c r="AB891" s="333">
        <v>0</v>
      </c>
      <c r="AC891" s="333"/>
      <c r="AD891" s="334" t="s">
        <v>892</v>
      </c>
      <c r="AE891" s="335" t="s">
        <v>892</v>
      </c>
      <c r="AF891" s="324">
        <v>6</v>
      </c>
      <c r="AG891" s="327">
        <v>44537</v>
      </c>
      <c r="AH891" s="327">
        <v>43734</v>
      </c>
      <c r="AI891" s="327">
        <v>44470</v>
      </c>
      <c r="AJ891" s="327" t="s">
        <v>892</v>
      </c>
      <c r="AK891" s="317"/>
    </row>
    <row r="892" spans="1:37" x14ac:dyDescent="0.3">
      <c r="A892" s="316">
        <v>138554</v>
      </c>
      <c r="B892" s="317" t="s">
        <v>2017</v>
      </c>
      <c r="C892" s="318" t="s">
        <v>31</v>
      </c>
      <c r="D892" s="319">
        <v>377.85</v>
      </c>
      <c r="E892" s="317"/>
      <c r="F892" s="317"/>
      <c r="G892" s="317" t="s">
        <v>892</v>
      </c>
      <c r="H892" s="320">
        <v>248</v>
      </c>
      <c r="I892" s="321">
        <v>103003</v>
      </c>
      <c r="J892" s="322">
        <v>377.85</v>
      </c>
      <c r="K892" s="320">
        <v>368</v>
      </c>
      <c r="L892" s="323">
        <v>8.0860776002608414</v>
      </c>
      <c r="M892" s="324">
        <v>120.04</v>
      </c>
      <c r="N892" s="322">
        <v>45357.114000000001</v>
      </c>
      <c r="O892" s="325" t="s">
        <v>891</v>
      </c>
      <c r="P892" s="324">
        <v>0</v>
      </c>
      <c r="Q892" s="326">
        <v>0</v>
      </c>
      <c r="R892" s="327" t="s">
        <v>892</v>
      </c>
      <c r="S892" s="317" t="s">
        <v>1127</v>
      </c>
      <c r="T892" s="328">
        <v>1</v>
      </c>
      <c r="U892" s="329">
        <v>55</v>
      </c>
      <c r="V892" s="330">
        <v>49</v>
      </c>
      <c r="W892" s="331" t="s">
        <v>892</v>
      </c>
      <c r="X892" s="332" t="s">
        <v>892</v>
      </c>
      <c r="Y892" s="333">
        <v>0</v>
      </c>
      <c r="Z892" s="333" t="s">
        <v>892</v>
      </c>
      <c r="AA892" s="332" t="s">
        <v>892</v>
      </c>
      <c r="AB892" s="333">
        <v>0</v>
      </c>
      <c r="AC892" s="333"/>
      <c r="AD892" s="334" t="s">
        <v>892</v>
      </c>
      <c r="AE892" s="335" t="s">
        <v>892</v>
      </c>
      <c r="AF892" s="324">
        <v>0</v>
      </c>
      <c r="AG892" s="327">
        <v>44525</v>
      </c>
      <c r="AH892" s="327">
        <v>43734</v>
      </c>
      <c r="AI892" s="327">
        <v>44431</v>
      </c>
      <c r="AJ892" s="327" t="s">
        <v>892</v>
      </c>
      <c r="AK892" s="317"/>
    </row>
    <row r="893" spans="1:37" x14ac:dyDescent="0.3">
      <c r="A893" s="316">
        <v>139141</v>
      </c>
      <c r="B893" s="317" t="s">
        <v>2018</v>
      </c>
      <c r="C893" s="318" t="s">
        <v>31</v>
      </c>
      <c r="D893" s="319">
        <v>5.65</v>
      </c>
      <c r="E893" s="317"/>
      <c r="F893" s="317"/>
      <c r="G893" s="317" t="s">
        <v>892</v>
      </c>
      <c r="H893" s="320">
        <v>1706</v>
      </c>
      <c r="I893" s="321">
        <v>103003</v>
      </c>
      <c r="J893" s="322">
        <v>3.7949999999999999</v>
      </c>
      <c r="K893" s="320">
        <v>3315</v>
      </c>
      <c r="L893" s="323">
        <v>5.3605655930871956</v>
      </c>
      <c r="M893" s="324">
        <v>2113</v>
      </c>
      <c r="N893" s="322">
        <v>11938.45</v>
      </c>
      <c r="O893" s="325" t="s">
        <v>891</v>
      </c>
      <c r="P893" s="324">
        <v>0</v>
      </c>
      <c r="Q893" s="326">
        <v>0</v>
      </c>
      <c r="R893" s="327" t="s">
        <v>892</v>
      </c>
      <c r="S893" s="317" t="s">
        <v>895</v>
      </c>
      <c r="T893" s="328">
        <v>1</v>
      </c>
      <c r="U893" s="329">
        <v>45</v>
      </c>
      <c r="V893" s="330">
        <v>9</v>
      </c>
      <c r="W893" s="331" t="s">
        <v>892</v>
      </c>
      <c r="X893" s="332" t="s">
        <v>892</v>
      </c>
      <c r="Y893" s="333">
        <v>0</v>
      </c>
      <c r="Z893" s="333" t="s">
        <v>892</v>
      </c>
      <c r="AA893" s="332" t="s">
        <v>892</v>
      </c>
      <c r="AB893" s="333">
        <v>0</v>
      </c>
      <c r="AC893" s="333"/>
      <c r="AD893" s="334" t="s">
        <v>892</v>
      </c>
      <c r="AE893" s="335" t="s">
        <v>892</v>
      </c>
      <c r="AF893" s="324">
        <v>1274</v>
      </c>
      <c r="AG893" s="327">
        <v>45057</v>
      </c>
      <c r="AH893" s="327">
        <v>43881</v>
      </c>
      <c r="AI893" s="327">
        <v>45044</v>
      </c>
      <c r="AJ893" s="327" t="s">
        <v>892</v>
      </c>
      <c r="AK893" s="317"/>
    </row>
    <row r="894" spans="1:37" x14ac:dyDescent="0.3">
      <c r="A894" s="316">
        <v>139142</v>
      </c>
      <c r="B894" s="317" t="s">
        <v>2019</v>
      </c>
      <c r="C894" s="318" t="s">
        <v>31</v>
      </c>
      <c r="D894" s="319">
        <v>6.85</v>
      </c>
      <c r="E894" s="317"/>
      <c r="F894" s="317"/>
      <c r="G894" s="317" t="s">
        <v>892</v>
      </c>
      <c r="H894" s="320">
        <v>1746</v>
      </c>
      <c r="I894" s="321">
        <v>103003</v>
      </c>
      <c r="J894" s="322">
        <v>4.625</v>
      </c>
      <c r="K894" s="320">
        <v>3522</v>
      </c>
      <c r="L894" s="323">
        <v>4.985010706638116</v>
      </c>
      <c r="M894" s="324">
        <v>2457</v>
      </c>
      <c r="N894" s="322">
        <v>16830.45</v>
      </c>
      <c r="O894" s="325" t="s">
        <v>891</v>
      </c>
      <c r="P894" s="324">
        <v>0</v>
      </c>
      <c r="Q894" s="326">
        <v>0</v>
      </c>
      <c r="R894" s="327" t="s">
        <v>892</v>
      </c>
      <c r="S894" s="317" t="s">
        <v>895</v>
      </c>
      <c r="T894" s="328">
        <v>1</v>
      </c>
      <c r="U894" s="329">
        <v>45</v>
      </c>
      <c r="V894" s="330">
        <v>9</v>
      </c>
      <c r="W894" s="331" t="s">
        <v>892</v>
      </c>
      <c r="X894" s="332" t="s">
        <v>892</v>
      </c>
      <c r="Y894" s="333">
        <v>0</v>
      </c>
      <c r="Z894" s="333" t="s">
        <v>892</v>
      </c>
      <c r="AA894" s="332" t="s">
        <v>892</v>
      </c>
      <c r="AB894" s="333">
        <v>0</v>
      </c>
      <c r="AC894" s="333"/>
      <c r="AD894" s="334" t="s">
        <v>892</v>
      </c>
      <c r="AE894" s="335" t="s">
        <v>892</v>
      </c>
      <c r="AF894" s="324">
        <v>1402</v>
      </c>
      <c r="AG894" s="327">
        <v>45057</v>
      </c>
      <c r="AH894" s="327">
        <v>43881</v>
      </c>
      <c r="AI894" s="327">
        <v>45044</v>
      </c>
      <c r="AJ894" s="327" t="s">
        <v>892</v>
      </c>
      <c r="AK894" s="317"/>
    </row>
    <row r="895" spans="1:37" x14ac:dyDescent="0.3">
      <c r="A895" s="316">
        <v>139143</v>
      </c>
      <c r="B895" s="317" t="s">
        <v>2020</v>
      </c>
      <c r="C895" s="318" t="s">
        <v>31</v>
      </c>
      <c r="D895" s="319">
        <v>10.4</v>
      </c>
      <c r="E895" s="317"/>
      <c r="F895" s="317"/>
      <c r="G895" s="317" t="s">
        <v>892</v>
      </c>
      <c r="H895" s="320">
        <v>250</v>
      </c>
      <c r="I895" s="321">
        <v>103003</v>
      </c>
      <c r="J895" s="322">
        <v>10.4</v>
      </c>
      <c r="K895" s="320">
        <v>4867</v>
      </c>
      <c r="L895" s="323">
        <v>0.54083288263926443</v>
      </c>
      <c r="M895" s="324">
        <v>4197</v>
      </c>
      <c r="N895" s="322">
        <v>43648.800000000003</v>
      </c>
      <c r="O895" s="325" t="s">
        <v>891</v>
      </c>
      <c r="P895" s="324">
        <v>0</v>
      </c>
      <c r="Q895" s="326">
        <v>0</v>
      </c>
      <c r="R895" s="327" t="s">
        <v>892</v>
      </c>
      <c r="S895" s="317" t="s">
        <v>895</v>
      </c>
      <c r="T895" s="328">
        <v>1</v>
      </c>
      <c r="U895" s="329">
        <v>45</v>
      </c>
      <c r="V895" s="330">
        <v>9</v>
      </c>
      <c r="W895" s="331">
        <v>6978</v>
      </c>
      <c r="X895" s="332">
        <v>2023</v>
      </c>
      <c r="Y895" s="333">
        <v>1100</v>
      </c>
      <c r="Z895" s="333" t="s">
        <v>892</v>
      </c>
      <c r="AA895" s="332" t="s">
        <v>892</v>
      </c>
      <c r="AB895" s="333">
        <v>0</v>
      </c>
      <c r="AC895" s="333"/>
      <c r="AD895" s="334" t="s">
        <v>892</v>
      </c>
      <c r="AE895" s="335" t="s">
        <v>892</v>
      </c>
      <c r="AF895" s="324">
        <v>1850</v>
      </c>
      <c r="AG895" s="327">
        <v>44974</v>
      </c>
      <c r="AH895" s="327">
        <v>43881</v>
      </c>
      <c r="AI895" s="327">
        <v>45044</v>
      </c>
      <c r="AJ895" s="327" t="s">
        <v>892</v>
      </c>
      <c r="AK895" s="317"/>
    </row>
    <row r="896" spans="1:37" x14ac:dyDescent="0.3">
      <c r="A896" s="316">
        <v>139144</v>
      </c>
      <c r="B896" s="317" t="s">
        <v>2021</v>
      </c>
      <c r="C896" s="318" t="s">
        <v>31</v>
      </c>
      <c r="D896" s="319">
        <v>14.1</v>
      </c>
      <c r="E896" s="317"/>
      <c r="F896" s="317"/>
      <c r="G896" s="317" t="s">
        <v>892</v>
      </c>
      <c r="H896" s="320">
        <v>542</v>
      </c>
      <c r="I896" s="321">
        <v>103003</v>
      </c>
      <c r="J896" s="322">
        <v>14.1</v>
      </c>
      <c r="K896" s="320">
        <v>4839</v>
      </c>
      <c r="L896" s="323">
        <v>1.3440793552386858</v>
      </c>
      <c r="M896" s="324">
        <v>3097</v>
      </c>
      <c r="N896" s="322">
        <v>43667.7</v>
      </c>
      <c r="O896" s="325" t="s">
        <v>891</v>
      </c>
      <c r="P896" s="324">
        <v>0</v>
      </c>
      <c r="Q896" s="326">
        <v>0</v>
      </c>
      <c r="R896" s="327" t="s">
        <v>892</v>
      </c>
      <c r="S896" s="317" t="s">
        <v>895</v>
      </c>
      <c r="T896" s="328">
        <v>1</v>
      </c>
      <c r="U896" s="329">
        <v>45</v>
      </c>
      <c r="V896" s="330">
        <v>9</v>
      </c>
      <c r="W896" s="331">
        <v>6982</v>
      </c>
      <c r="X896" s="332">
        <v>2023</v>
      </c>
      <c r="Y896" s="333">
        <v>1200</v>
      </c>
      <c r="Z896" s="333" t="s">
        <v>892</v>
      </c>
      <c r="AA896" s="332" t="s">
        <v>892</v>
      </c>
      <c r="AB896" s="333">
        <v>0</v>
      </c>
      <c r="AC896" s="333"/>
      <c r="AD896" s="334" t="s">
        <v>892</v>
      </c>
      <c r="AE896" s="335" t="s">
        <v>892</v>
      </c>
      <c r="AF896" s="324">
        <v>1614</v>
      </c>
      <c r="AG896" s="327">
        <v>44337</v>
      </c>
      <c r="AH896" s="327">
        <v>43881</v>
      </c>
      <c r="AI896" s="327">
        <v>45044</v>
      </c>
      <c r="AJ896" s="327" t="s">
        <v>892</v>
      </c>
      <c r="AK896" s="317"/>
    </row>
    <row r="897" spans="1:37" x14ac:dyDescent="0.3">
      <c r="A897" s="316">
        <v>139545</v>
      </c>
      <c r="B897" s="317" t="s">
        <v>2022</v>
      </c>
      <c r="C897" s="318" t="s">
        <v>31</v>
      </c>
      <c r="D897" s="319">
        <v>4.28</v>
      </c>
      <c r="E897" s="317"/>
      <c r="F897" s="317"/>
      <c r="G897" s="317" t="s">
        <v>892</v>
      </c>
      <c r="H897" s="320">
        <v>0</v>
      </c>
      <c r="I897" s="321">
        <v>103003</v>
      </c>
      <c r="J897" s="322">
        <v>4.28</v>
      </c>
      <c r="K897" s="320">
        <v>77</v>
      </c>
      <c r="L897" s="323">
        <v>0</v>
      </c>
      <c r="M897" s="324">
        <v>77.040000000000006</v>
      </c>
      <c r="N897" s="322">
        <v>329.7312</v>
      </c>
      <c r="O897" s="325" t="s">
        <v>891</v>
      </c>
      <c r="P897" s="324">
        <v>0</v>
      </c>
      <c r="Q897" s="326">
        <v>0</v>
      </c>
      <c r="R897" s="327" t="s">
        <v>892</v>
      </c>
      <c r="S897" s="317" t="s">
        <v>1317</v>
      </c>
      <c r="T897" s="328">
        <v>1</v>
      </c>
      <c r="U897" s="329">
        <v>83</v>
      </c>
      <c r="V897" s="330">
        <v>4</v>
      </c>
      <c r="W897" s="331" t="s">
        <v>892</v>
      </c>
      <c r="X897" s="332" t="s">
        <v>892</v>
      </c>
      <c r="Y897" s="333">
        <v>0</v>
      </c>
      <c r="Z897" s="333" t="s">
        <v>892</v>
      </c>
      <c r="AA897" s="332" t="s">
        <v>892</v>
      </c>
      <c r="AB897" s="333">
        <v>0</v>
      </c>
      <c r="AC897" s="333"/>
      <c r="AD897" s="334" t="s">
        <v>892</v>
      </c>
      <c r="AE897" s="335" t="s">
        <v>892</v>
      </c>
      <c r="AF897" s="324">
        <v>26</v>
      </c>
      <c r="AG897" s="327">
        <v>44166</v>
      </c>
      <c r="AH897" s="327">
        <v>43983</v>
      </c>
      <c r="AI897" s="327">
        <v>44125</v>
      </c>
      <c r="AJ897" s="327" t="s">
        <v>892</v>
      </c>
      <c r="AK897" s="317"/>
    </row>
    <row r="898" spans="1:37" x14ac:dyDescent="0.3">
      <c r="A898" s="316">
        <v>139767</v>
      </c>
      <c r="B898" s="317" t="s">
        <v>2023</v>
      </c>
      <c r="C898" s="318" t="s">
        <v>31</v>
      </c>
      <c r="D898" s="319">
        <v>0</v>
      </c>
      <c r="E898" s="317"/>
      <c r="F898" s="317"/>
      <c r="G898" s="317" t="s">
        <v>892</v>
      </c>
      <c r="H898" s="320">
        <v>1813</v>
      </c>
      <c r="I898" s="321">
        <v>103003</v>
      </c>
      <c r="J898" s="322">
        <v>0</v>
      </c>
      <c r="K898" s="320">
        <v>1369</v>
      </c>
      <c r="L898" s="323">
        <v>9.2147395171537489</v>
      </c>
      <c r="M898" s="324">
        <v>548</v>
      </c>
      <c r="N898" s="322">
        <v>0</v>
      </c>
      <c r="O898" s="325" t="s">
        <v>891</v>
      </c>
      <c r="P898" s="324">
        <v>0</v>
      </c>
      <c r="Q898" s="326">
        <v>0</v>
      </c>
      <c r="R898" s="327" t="s">
        <v>892</v>
      </c>
      <c r="S898" s="317" t="s">
        <v>983</v>
      </c>
      <c r="T898" s="328">
        <v>1</v>
      </c>
      <c r="U898" s="329">
        <v>45</v>
      </c>
      <c r="V898" s="330">
        <v>11</v>
      </c>
      <c r="W898" s="331" t="s">
        <v>892</v>
      </c>
      <c r="X898" s="332" t="s">
        <v>892</v>
      </c>
      <c r="Y898" s="333">
        <v>0</v>
      </c>
      <c r="Z898" s="333" t="s">
        <v>892</v>
      </c>
      <c r="AA898" s="332" t="s">
        <v>892</v>
      </c>
      <c r="AB898" s="333">
        <v>0</v>
      </c>
      <c r="AC898" s="333"/>
      <c r="AD898" s="334" t="s">
        <v>892</v>
      </c>
      <c r="AE898" s="335" t="s">
        <v>892</v>
      </c>
      <c r="AF898" s="324">
        <v>788</v>
      </c>
      <c r="AG898" s="327" t="s">
        <v>892</v>
      </c>
      <c r="AH898" s="327">
        <v>44020</v>
      </c>
      <c r="AI898" s="327" t="s">
        <v>892</v>
      </c>
      <c r="AJ898" s="327" t="s">
        <v>892</v>
      </c>
      <c r="AK898" s="317"/>
    </row>
    <row r="899" spans="1:37" x14ac:dyDescent="0.3">
      <c r="A899" s="316">
        <v>139957</v>
      </c>
      <c r="B899" s="317" t="s">
        <v>2024</v>
      </c>
      <c r="C899" s="318" t="s">
        <v>561</v>
      </c>
      <c r="D899" s="319">
        <v>47.5</v>
      </c>
      <c r="E899" s="317" t="s">
        <v>2025</v>
      </c>
      <c r="F899" s="317" t="s">
        <v>2026</v>
      </c>
      <c r="G899" s="317" t="s">
        <v>2027</v>
      </c>
      <c r="H899" s="320">
        <v>0</v>
      </c>
      <c r="I899" s="321">
        <v>103003</v>
      </c>
      <c r="J899" s="322">
        <v>47.5</v>
      </c>
      <c r="K899" s="320">
        <v>2521</v>
      </c>
      <c r="L899" s="323">
        <v>0</v>
      </c>
      <c r="M899" s="324">
        <v>6099.96</v>
      </c>
      <c r="N899" s="322">
        <v>289748.09999999998</v>
      </c>
      <c r="O899" s="325" t="s">
        <v>2028</v>
      </c>
      <c r="P899" s="324">
        <v>10691</v>
      </c>
      <c r="Q899" s="326">
        <v>507822.5</v>
      </c>
      <c r="R899" s="327">
        <v>45561</v>
      </c>
      <c r="S899" s="317" t="s">
        <v>1774</v>
      </c>
      <c r="T899" s="328">
        <v>1</v>
      </c>
      <c r="U899" s="329">
        <v>51</v>
      </c>
      <c r="V899" s="330">
        <v>21</v>
      </c>
      <c r="W899" s="331" t="s">
        <v>892</v>
      </c>
      <c r="X899" s="332" t="s">
        <v>892</v>
      </c>
      <c r="Y899" s="333">
        <v>0</v>
      </c>
      <c r="Z899" s="333" t="s">
        <v>892</v>
      </c>
      <c r="AA899" s="332" t="s">
        <v>892</v>
      </c>
      <c r="AB899" s="333">
        <v>0</v>
      </c>
      <c r="AC899" s="333"/>
      <c r="AD899" s="334" t="s">
        <v>892</v>
      </c>
      <c r="AE899" s="335" t="s">
        <v>892</v>
      </c>
      <c r="AF899" s="324">
        <v>2034</v>
      </c>
      <c r="AG899" s="327">
        <v>44922</v>
      </c>
      <c r="AH899" s="327">
        <v>44075</v>
      </c>
      <c r="AI899" s="327">
        <v>45215</v>
      </c>
      <c r="AJ899" s="327" t="s">
        <v>892</v>
      </c>
      <c r="AK899" s="317"/>
    </row>
    <row r="900" spans="1:37" x14ac:dyDescent="0.3">
      <c r="A900" s="316">
        <v>139958</v>
      </c>
      <c r="B900" s="317" t="s">
        <v>2029</v>
      </c>
      <c r="C900" s="318" t="s">
        <v>561</v>
      </c>
      <c r="D900" s="319">
        <v>59.34</v>
      </c>
      <c r="E900" s="317" t="s">
        <v>2025</v>
      </c>
      <c r="F900" s="317" t="s">
        <v>2026</v>
      </c>
      <c r="G900" s="317" t="s">
        <v>2027</v>
      </c>
      <c r="H900" s="320">
        <v>0</v>
      </c>
      <c r="I900" s="321">
        <v>103003</v>
      </c>
      <c r="J900" s="322">
        <v>59.34</v>
      </c>
      <c r="K900" s="320">
        <v>1757.55</v>
      </c>
      <c r="L900" s="323">
        <v>0</v>
      </c>
      <c r="M900" s="324">
        <v>1757.52</v>
      </c>
      <c r="N900" s="322">
        <v>104291.2368</v>
      </c>
      <c r="O900" s="325" t="s">
        <v>2028</v>
      </c>
      <c r="P900" s="324">
        <v>11495.9</v>
      </c>
      <c r="Q900" s="326">
        <v>682166.71</v>
      </c>
      <c r="R900" s="327">
        <v>45561</v>
      </c>
      <c r="S900" s="317" t="s">
        <v>1774</v>
      </c>
      <c r="T900" s="328">
        <v>1</v>
      </c>
      <c r="U900" s="329">
        <v>51</v>
      </c>
      <c r="V900" s="330">
        <v>21</v>
      </c>
      <c r="W900" s="331" t="s">
        <v>892</v>
      </c>
      <c r="X900" s="332" t="s">
        <v>892</v>
      </c>
      <c r="Y900" s="333">
        <v>0</v>
      </c>
      <c r="Z900" s="333" t="s">
        <v>892</v>
      </c>
      <c r="AA900" s="332" t="s">
        <v>892</v>
      </c>
      <c r="AB900" s="333">
        <v>0</v>
      </c>
      <c r="AC900" s="333"/>
      <c r="AD900" s="334" t="s">
        <v>892</v>
      </c>
      <c r="AE900" s="335" t="s">
        <v>892</v>
      </c>
      <c r="AF900" s="324">
        <v>586</v>
      </c>
      <c r="AG900" s="327">
        <v>44550</v>
      </c>
      <c r="AH900" s="327">
        <v>44075</v>
      </c>
      <c r="AI900" s="327">
        <v>45215</v>
      </c>
      <c r="AJ900" s="327" t="s">
        <v>892</v>
      </c>
      <c r="AK900" s="317"/>
    </row>
    <row r="901" spans="1:37" x14ac:dyDescent="0.3">
      <c r="A901" s="316">
        <v>140028</v>
      </c>
      <c r="B901" s="317" t="s">
        <v>2030</v>
      </c>
      <c r="C901" s="318" t="s">
        <v>261</v>
      </c>
      <c r="D901" s="319">
        <v>94</v>
      </c>
      <c r="E901" s="317"/>
      <c r="F901" s="317"/>
      <c r="G901" s="317" t="s">
        <v>892</v>
      </c>
      <c r="H901" s="320">
        <v>843</v>
      </c>
      <c r="I901" s="321">
        <v>103003</v>
      </c>
      <c r="J901" s="322">
        <v>94</v>
      </c>
      <c r="K901" s="320">
        <v>49</v>
      </c>
      <c r="L901" s="323">
        <v>174.53416149068323</v>
      </c>
      <c r="M901" s="324">
        <v>0</v>
      </c>
      <c r="N901" s="322">
        <v>0</v>
      </c>
      <c r="O901" s="325" t="s">
        <v>891</v>
      </c>
      <c r="P901" s="324">
        <v>0</v>
      </c>
      <c r="Q901" s="326">
        <v>0</v>
      </c>
      <c r="R901" s="327" t="s">
        <v>892</v>
      </c>
      <c r="S901" s="317" t="s">
        <v>1716</v>
      </c>
      <c r="T901" s="328">
        <v>1</v>
      </c>
      <c r="U901" s="329">
        <v>55</v>
      </c>
      <c r="V901" s="330">
        <v>19</v>
      </c>
      <c r="W901" s="331" t="s">
        <v>892</v>
      </c>
      <c r="X901" s="332" t="s">
        <v>892</v>
      </c>
      <c r="Y901" s="333">
        <v>0</v>
      </c>
      <c r="Z901" s="333" t="s">
        <v>892</v>
      </c>
      <c r="AA901" s="332" t="s">
        <v>892</v>
      </c>
      <c r="AB901" s="333">
        <v>0</v>
      </c>
      <c r="AC901" s="333"/>
      <c r="AD901" s="334" t="s">
        <v>892</v>
      </c>
      <c r="AE901" s="335" t="s">
        <v>892</v>
      </c>
      <c r="AF901" s="324">
        <v>20</v>
      </c>
      <c r="AG901" s="327" t="s">
        <v>892</v>
      </c>
      <c r="AH901" s="327">
        <v>44096</v>
      </c>
      <c r="AI901" s="327">
        <v>45139</v>
      </c>
      <c r="AJ901" s="327" t="s">
        <v>892</v>
      </c>
      <c r="AK901" s="317"/>
    </row>
    <row r="902" spans="1:37" x14ac:dyDescent="0.3">
      <c r="A902" s="316">
        <v>140030</v>
      </c>
      <c r="B902" s="317" t="s">
        <v>2031</v>
      </c>
      <c r="C902" s="318" t="s">
        <v>261</v>
      </c>
      <c r="D902" s="319">
        <v>173</v>
      </c>
      <c r="E902" s="317"/>
      <c r="F902" s="317"/>
      <c r="G902" s="317" t="s">
        <v>892</v>
      </c>
      <c r="H902" s="320">
        <v>60</v>
      </c>
      <c r="I902" s="321">
        <v>103003</v>
      </c>
      <c r="J902" s="322">
        <v>173</v>
      </c>
      <c r="K902" s="320">
        <v>82</v>
      </c>
      <c r="L902" s="323">
        <v>6.9930069930069934</v>
      </c>
      <c r="M902" s="324">
        <v>42.96</v>
      </c>
      <c r="N902" s="322">
        <v>7432.08</v>
      </c>
      <c r="O902" s="325" t="s">
        <v>891</v>
      </c>
      <c r="P902" s="324">
        <v>0</v>
      </c>
      <c r="Q902" s="326">
        <v>0</v>
      </c>
      <c r="R902" s="327" t="s">
        <v>892</v>
      </c>
      <c r="S902" s="317" t="s">
        <v>1716</v>
      </c>
      <c r="T902" s="328">
        <v>1</v>
      </c>
      <c r="U902" s="329">
        <v>55</v>
      </c>
      <c r="V902" s="330">
        <v>19</v>
      </c>
      <c r="W902" s="331" t="s">
        <v>892</v>
      </c>
      <c r="X902" s="332" t="s">
        <v>892</v>
      </c>
      <c r="Y902" s="333">
        <v>0</v>
      </c>
      <c r="Z902" s="333" t="s">
        <v>892</v>
      </c>
      <c r="AA902" s="332" t="s">
        <v>892</v>
      </c>
      <c r="AB902" s="333">
        <v>0</v>
      </c>
      <c r="AC902" s="333"/>
      <c r="AD902" s="334" t="s">
        <v>892</v>
      </c>
      <c r="AE902" s="335" t="s">
        <v>892</v>
      </c>
      <c r="AF902" s="324">
        <v>34</v>
      </c>
      <c r="AG902" s="327">
        <v>45030</v>
      </c>
      <c r="AH902" s="327">
        <v>44096</v>
      </c>
      <c r="AI902" s="327">
        <v>45139</v>
      </c>
      <c r="AJ902" s="327" t="s">
        <v>892</v>
      </c>
      <c r="AK902" s="317"/>
    </row>
    <row r="903" spans="1:37" x14ac:dyDescent="0.3">
      <c r="A903" s="316">
        <v>140032</v>
      </c>
      <c r="B903" s="317" t="s">
        <v>2032</v>
      </c>
      <c r="C903" s="318" t="s">
        <v>261</v>
      </c>
      <c r="D903" s="319">
        <v>173</v>
      </c>
      <c r="E903" s="317"/>
      <c r="F903" s="317"/>
      <c r="G903" s="317" t="s">
        <v>892</v>
      </c>
      <c r="H903" s="320">
        <v>44</v>
      </c>
      <c r="I903" s="321">
        <v>103003</v>
      </c>
      <c r="J903" s="322">
        <v>173</v>
      </c>
      <c r="K903" s="320">
        <v>203</v>
      </c>
      <c r="L903" s="323">
        <v>1.7200938232994527</v>
      </c>
      <c r="M903" s="324">
        <v>0</v>
      </c>
      <c r="N903" s="322">
        <v>0</v>
      </c>
      <c r="O903" s="325" t="s">
        <v>891</v>
      </c>
      <c r="P903" s="324">
        <v>0</v>
      </c>
      <c r="Q903" s="326">
        <v>0</v>
      </c>
      <c r="R903" s="327" t="s">
        <v>892</v>
      </c>
      <c r="S903" s="317" t="s">
        <v>1716</v>
      </c>
      <c r="T903" s="328">
        <v>1</v>
      </c>
      <c r="U903" s="329">
        <v>55</v>
      </c>
      <c r="V903" s="330">
        <v>19</v>
      </c>
      <c r="W903" s="331">
        <v>2375</v>
      </c>
      <c r="X903" s="332">
        <v>2023</v>
      </c>
      <c r="Y903" s="333">
        <v>400</v>
      </c>
      <c r="Z903" s="333" t="s">
        <v>892</v>
      </c>
      <c r="AA903" s="332" t="s">
        <v>892</v>
      </c>
      <c r="AB903" s="333">
        <v>0</v>
      </c>
      <c r="AC903" s="333"/>
      <c r="AD903" s="334" t="s">
        <v>892</v>
      </c>
      <c r="AE903" s="335" t="s">
        <v>892</v>
      </c>
      <c r="AF903" s="324">
        <v>102</v>
      </c>
      <c r="AG903" s="327">
        <v>44928</v>
      </c>
      <c r="AH903" s="327">
        <v>44096</v>
      </c>
      <c r="AI903" s="327">
        <v>45139</v>
      </c>
      <c r="AJ903" s="327" t="s">
        <v>892</v>
      </c>
      <c r="AK903" s="317"/>
    </row>
    <row r="904" spans="1:37" x14ac:dyDescent="0.3">
      <c r="A904" s="316">
        <v>140033</v>
      </c>
      <c r="B904" s="317" t="s">
        <v>2033</v>
      </c>
      <c r="C904" s="318" t="s">
        <v>261</v>
      </c>
      <c r="D904" s="319">
        <v>264.43</v>
      </c>
      <c r="E904" s="317"/>
      <c r="F904" s="317"/>
      <c r="G904" s="317" t="s">
        <v>892</v>
      </c>
      <c r="H904" s="320">
        <v>235</v>
      </c>
      <c r="I904" s="321">
        <v>103003</v>
      </c>
      <c r="J904" s="322">
        <v>264.43</v>
      </c>
      <c r="K904" s="320">
        <v>200</v>
      </c>
      <c r="L904" s="323">
        <v>10.181975736568457</v>
      </c>
      <c r="M904" s="324">
        <v>41.96</v>
      </c>
      <c r="N904" s="322">
        <v>11095.4828</v>
      </c>
      <c r="O904" s="325" t="s">
        <v>891</v>
      </c>
      <c r="P904" s="324">
        <v>0</v>
      </c>
      <c r="Q904" s="326">
        <v>0</v>
      </c>
      <c r="R904" s="327" t="s">
        <v>892</v>
      </c>
      <c r="S904" s="317" t="s">
        <v>1716</v>
      </c>
      <c r="T904" s="328">
        <v>1</v>
      </c>
      <c r="U904" s="329">
        <v>55</v>
      </c>
      <c r="V904" s="330">
        <v>19</v>
      </c>
      <c r="W904" s="331" t="s">
        <v>892</v>
      </c>
      <c r="X904" s="332" t="s">
        <v>892</v>
      </c>
      <c r="Y904" s="333">
        <v>0</v>
      </c>
      <c r="Z904" s="333" t="s">
        <v>892</v>
      </c>
      <c r="AA904" s="332" t="s">
        <v>892</v>
      </c>
      <c r="AB904" s="333">
        <v>0</v>
      </c>
      <c r="AC904" s="333"/>
      <c r="AD904" s="334" t="s">
        <v>892</v>
      </c>
      <c r="AE904" s="335" t="s">
        <v>892</v>
      </c>
      <c r="AF904" s="324">
        <v>92</v>
      </c>
      <c r="AG904" s="327">
        <v>44670</v>
      </c>
      <c r="AH904" s="327">
        <v>44096</v>
      </c>
      <c r="AI904" s="327">
        <v>45033</v>
      </c>
      <c r="AJ904" s="327" t="s">
        <v>892</v>
      </c>
      <c r="AK904" s="317"/>
    </row>
    <row r="905" spans="1:37" x14ac:dyDescent="0.3">
      <c r="A905" s="316">
        <v>140035</v>
      </c>
      <c r="B905" s="317" t="s">
        <v>2034</v>
      </c>
      <c r="C905" s="318" t="s">
        <v>261</v>
      </c>
      <c r="D905" s="319">
        <v>200</v>
      </c>
      <c r="E905" s="317"/>
      <c r="F905" s="317"/>
      <c r="G905" s="317" t="s">
        <v>892</v>
      </c>
      <c r="H905" s="320">
        <v>11</v>
      </c>
      <c r="I905" s="321">
        <v>103003</v>
      </c>
      <c r="J905" s="322">
        <v>200</v>
      </c>
      <c r="K905" s="320">
        <v>79</v>
      </c>
      <c r="L905" s="323">
        <v>1.1891891891891893</v>
      </c>
      <c r="M905" s="324">
        <v>100</v>
      </c>
      <c r="N905" s="322">
        <v>20000</v>
      </c>
      <c r="O905" s="325" t="s">
        <v>891</v>
      </c>
      <c r="P905" s="324">
        <v>0</v>
      </c>
      <c r="Q905" s="326">
        <v>0</v>
      </c>
      <c r="R905" s="327" t="s">
        <v>892</v>
      </c>
      <c r="S905" s="317" t="s">
        <v>1716</v>
      </c>
      <c r="T905" s="328">
        <v>1</v>
      </c>
      <c r="U905" s="329">
        <v>55</v>
      </c>
      <c r="V905" s="330">
        <v>19</v>
      </c>
      <c r="W905" s="331" t="s">
        <v>892</v>
      </c>
      <c r="X905" s="332" t="s">
        <v>892</v>
      </c>
      <c r="Y905" s="333">
        <v>0</v>
      </c>
      <c r="Z905" s="333" t="s">
        <v>892</v>
      </c>
      <c r="AA905" s="332" t="s">
        <v>892</v>
      </c>
      <c r="AB905" s="333">
        <v>0</v>
      </c>
      <c r="AC905" s="333"/>
      <c r="AD905" s="334" t="s">
        <v>892</v>
      </c>
      <c r="AE905" s="335" t="s">
        <v>892</v>
      </c>
      <c r="AF905" s="324">
        <v>38</v>
      </c>
      <c r="AG905" s="327">
        <v>44490</v>
      </c>
      <c r="AH905" s="327">
        <v>44096</v>
      </c>
      <c r="AI905" s="327">
        <v>44470</v>
      </c>
      <c r="AJ905" s="327" t="s">
        <v>892</v>
      </c>
      <c r="AK905" s="317"/>
    </row>
    <row r="906" spans="1:37" x14ac:dyDescent="0.3">
      <c r="A906" s="316">
        <v>140036</v>
      </c>
      <c r="B906" s="317" t="s">
        <v>2035</v>
      </c>
      <c r="C906" s="318" t="s">
        <v>261</v>
      </c>
      <c r="D906" s="319">
        <v>428</v>
      </c>
      <c r="E906" s="317"/>
      <c r="F906" s="317"/>
      <c r="G906" s="317" t="s">
        <v>892</v>
      </c>
      <c r="H906" s="320">
        <v>0</v>
      </c>
      <c r="I906" s="321">
        <v>103003</v>
      </c>
      <c r="J906" s="322">
        <v>428</v>
      </c>
      <c r="K906" s="320">
        <v>67</v>
      </c>
      <c r="L906" s="323">
        <v>0</v>
      </c>
      <c r="M906" s="324">
        <v>64.040000000000006</v>
      </c>
      <c r="N906" s="322">
        <v>27409.119999999999</v>
      </c>
      <c r="O906" s="325" t="s">
        <v>891</v>
      </c>
      <c r="P906" s="324">
        <v>0</v>
      </c>
      <c r="Q906" s="326">
        <v>0</v>
      </c>
      <c r="R906" s="327" t="s">
        <v>892</v>
      </c>
      <c r="S906" s="317" t="s">
        <v>1716</v>
      </c>
      <c r="T906" s="328">
        <v>1</v>
      </c>
      <c r="U906" s="329">
        <v>55</v>
      </c>
      <c r="V906" s="330">
        <v>19</v>
      </c>
      <c r="W906" s="331">
        <v>1376</v>
      </c>
      <c r="X906" s="332">
        <v>2023</v>
      </c>
      <c r="Y906" s="333">
        <v>19</v>
      </c>
      <c r="Z906" s="333" t="s">
        <v>892</v>
      </c>
      <c r="AA906" s="332" t="s">
        <v>892</v>
      </c>
      <c r="AB906" s="333">
        <v>0</v>
      </c>
      <c r="AC906" s="333"/>
      <c r="AD906" s="334" t="s">
        <v>892</v>
      </c>
      <c r="AE906" s="335" t="s">
        <v>892</v>
      </c>
      <c r="AF906" s="324">
        <v>28</v>
      </c>
      <c r="AG906" s="327">
        <v>44874</v>
      </c>
      <c r="AH906" s="327">
        <v>44096</v>
      </c>
      <c r="AI906" s="327">
        <v>45139</v>
      </c>
      <c r="AJ906" s="327" t="s">
        <v>892</v>
      </c>
      <c r="AK906" s="317"/>
    </row>
    <row r="907" spans="1:37" x14ac:dyDescent="0.3">
      <c r="A907" s="316">
        <v>140036</v>
      </c>
      <c r="B907" s="317" t="s">
        <v>2035</v>
      </c>
      <c r="C907" s="318" t="s">
        <v>261</v>
      </c>
      <c r="D907" s="319">
        <v>428</v>
      </c>
      <c r="E907" s="317"/>
      <c r="F907" s="317"/>
      <c r="G907" s="317" t="s">
        <v>892</v>
      </c>
      <c r="H907" s="320">
        <v>0</v>
      </c>
      <c r="I907" s="321">
        <v>103003</v>
      </c>
      <c r="J907" s="322">
        <v>428</v>
      </c>
      <c r="K907" s="320">
        <v>67</v>
      </c>
      <c r="L907" s="323">
        <v>0</v>
      </c>
      <c r="M907" s="324">
        <v>0</v>
      </c>
      <c r="N907" s="322">
        <v>0</v>
      </c>
      <c r="O907" s="325" t="s">
        <v>891</v>
      </c>
      <c r="P907" s="324">
        <v>0</v>
      </c>
      <c r="Q907" s="326">
        <v>0</v>
      </c>
      <c r="R907" s="327" t="s">
        <v>892</v>
      </c>
      <c r="S907" s="317" t="s">
        <v>1716</v>
      </c>
      <c r="T907" s="328">
        <v>1</v>
      </c>
      <c r="U907" s="329">
        <v>55</v>
      </c>
      <c r="V907" s="330">
        <v>19</v>
      </c>
      <c r="W907" s="331">
        <v>2375</v>
      </c>
      <c r="X907" s="332">
        <v>2023</v>
      </c>
      <c r="Y907" s="333">
        <v>150</v>
      </c>
      <c r="Z907" s="333" t="s">
        <v>892</v>
      </c>
      <c r="AA907" s="332" t="s">
        <v>892</v>
      </c>
      <c r="AB907" s="333">
        <v>0</v>
      </c>
      <c r="AC907" s="333"/>
      <c r="AD907" s="334" t="s">
        <v>892</v>
      </c>
      <c r="AE907" s="335" t="s">
        <v>892</v>
      </c>
      <c r="AF907" s="324">
        <v>28</v>
      </c>
      <c r="AG907" s="327">
        <v>44874</v>
      </c>
      <c r="AH907" s="327">
        <v>44096</v>
      </c>
      <c r="AI907" s="327">
        <v>45139</v>
      </c>
      <c r="AJ907" s="327" t="s">
        <v>892</v>
      </c>
      <c r="AK907" s="317"/>
    </row>
    <row r="908" spans="1:37" x14ac:dyDescent="0.3">
      <c r="A908" s="316">
        <v>140038</v>
      </c>
      <c r="B908" s="317" t="s">
        <v>2036</v>
      </c>
      <c r="C908" s="318" t="s">
        <v>261</v>
      </c>
      <c r="D908" s="319">
        <v>394.93</v>
      </c>
      <c r="E908" s="317"/>
      <c r="F908" s="317"/>
      <c r="G908" s="317" t="s">
        <v>892</v>
      </c>
      <c r="H908" s="320">
        <v>0</v>
      </c>
      <c r="I908" s="321">
        <v>103003</v>
      </c>
      <c r="J908" s="322">
        <v>394.93</v>
      </c>
      <c r="K908" s="320">
        <v>30</v>
      </c>
      <c r="L908" s="323">
        <v>0</v>
      </c>
      <c r="M908" s="324">
        <v>7.96</v>
      </c>
      <c r="N908" s="322">
        <v>3143.6428000000001</v>
      </c>
      <c r="O908" s="325" t="s">
        <v>891</v>
      </c>
      <c r="P908" s="324">
        <v>0</v>
      </c>
      <c r="Q908" s="326">
        <v>0</v>
      </c>
      <c r="R908" s="327" t="s">
        <v>892</v>
      </c>
      <c r="S908" s="317" t="s">
        <v>1716</v>
      </c>
      <c r="T908" s="328">
        <v>1</v>
      </c>
      <c r="U908" s="329">
        <v>55</v>
      </c>
      <c r="V908" s="330">
        <v>19</v>
      </c>
      <c r="W908" s="331">
        <v>1376</v>
      </c>
      <c r="X908" s="332">
        <v>2023</v>
      </c>
      <c r="Y908" s="333">
        <v>29</v>
      </c>
      <c r="Z908" s="333" t="s">
        <v>892</v>
      </c>
      <c r="AA908" s="332" t="s">
        <v>892</v>
      </c>
      <c r="AB908" s="333">
        <v>0</v>
      </c>
      <c r="AC908" s="333"/>
      <c r="AD908" s="334" t="s">
        <v>892</v>
      </c>
      <c r="AE908" s="335" t="s">
        <v>892</v>
      </c>
      <c r="AF908" s="324">
        <v>12</v>
      </c>
      <c r="AG908" s="327">
        <v>44313</v>
      </c>
      <c r="AH908" s="327">
        <v>44096</v>
      </c>
      <c r="AI908" s="327">
        <v>44727</v>
      </c>
      <c r="AJ908" s="327" t="s">
        <v>892</v>
      </c>
      <c r="AK908" s="317"/>
    </row>
    <row r="909" spans="1:37" x14ac:dyDescent="0.3">
      <c r="A909" s="316">
        <v>140038</v>
      </c>
      <c r="B909" s="317" t="s">
        <v>2036</v>
      </c>
      <c r="C909" s="318" t="s">
        <v>261</v>
      </c>
      <c r="D909" s="319">
        <v>394.93</v>
      </c>
      <c r="E909" s="317"/>
      <c r="F909" s="317"/>
      <c r="G909" s="317" t="s">
        <v>892</v>
      </c>
      <c r="H909" s="320">
        <v>0</v>
      </c>
      <c r="I909" s="321">
        <v>103003</v>
      </c>
      <c r="J909" s="322">
        <v>394.93</v>
      </c>
      <c r="K909" s="320">
        <v>30</v>
      </c>
      <c r="L909" s="323">
        <v>0</v>
      </c>
      <c r="M909" s="324">
        <v>0</v>
      </c>
      <c r="N909" s="322">
        <v>0</v>
      </c>
      <c r="O909" s="325" t="s">
        <v>891</v>
      </c>
      <c r="P909" s="324">
        <v>0</v>
      </c>
      <c r="Q909" s="326">
        <v>0</v>
      </c>
      <c r="R909" s="327" t="s">
        <v>892</v>
      </c>
      <c r="S909" s="317" t="s">
        <v>1716</v>
      </c>
      <c r="T909" s="328">
        <v>1</v>
      </c>
      <c r="U909" s="329">
        <v>55</v>
      </c>
      <c r="V909" s="330">
        <v>19</v>
      </c>
      <c r="W909" s="331">
        <v>2383</v>
      </c>
      <c r="X909" s="332">
        <v>2023</v>
      </c>
      <c r="Y909" s="333">
        <v>50</v>
      </c>
      <c r="Z909" s="333" t="s">
        <v>892</v>
      </c>
      <c r="AA909" s="332" t="s">
        <v>892</v>
      </c>
      <c r="AB909" s="333">
        <v>0</v>
      </c>
      <c r="AC909" s="333"/>
      <c r="AD909" s="334" t="s">
        <v>892</v>
      </c>
      <c r="AE909" s="335" t="s">
        <v>892</v>
      </c>
      <c r="AF909" s="324">
        <v>12</v>
      </c>
      <c r="AG909" s="327">
        <v>44313</v>
      </c>
      <c r="AH909" s="327">
        <v>44096</v>
      </c>
      <c r="AI909" s="327">
        <v>44727</v>
      </c>
      <c r="AJ909" s="327" t="s">
        <v>892</v>
      </c>
      <c r="AK909" s="317"/>
    </row>
    <row r="910" spans="1:37" x14ac:dyDescent="0.3">
      <c r="A910" s="316">
        <v>140042</v>
      </c>
      <c r="B910" s="317" t="s">
        <v>2037</v>
      </c>
      <c r="C910" s="318" t="s">
        <v>273</v>
      </c>
      <c r="D910" s="319">
        <v>9.0500000000000007</v>
      </c>
      <c r="E910" s="317"/>
      <c r="F910" s="317"/>
      <c r="G910" s="317" t="s">
        <v>892</v>
      </c>
      <c r="H910" s="320">
        <v>0</v>
      </c>
      <c r="I910" s="321">
        <v>103003</v>
      </c>
      <c r="J910" s="322">
        <v>9.0500000000000007</v>
      </c>
      <c r="K910" s="320">
        <v>4080</v>
      </c>
      <c r="L910" s="323">
        <v>0</v>
      </c>
      <c r="M910" s="324">
        <v>1080</v>
      </c>
      <c r="N910" s="322">
        <v>9774</v>
      </c>
      <c r="O910" s="325" t="s">
        <v>891</v>
      </c>
      <c r="P910" s="324">
        <v>0</v>
      </c>
      <c r="Q910" s="326">
        <v>0</v>
      </c>
      <c r="R910" s="327" t="s">
        <v>892</v>
      </c>
      <c r="S910" s="317" t="s">
        <v>1716</v>
      </c>
      <c r="T910" s="328">
        <v>1</v>
      </c>
      <c r="U910" s="329">
        <v>55</v>
      </c>
      <c r="V910" s="330">
        <v>19</v>
      </c>
      <c r="W910" s="331">
        <v>2375</v>
      </c>
      <c r="X910" s="332">
        <v>2023</v>
      </c>
      <c r="Y910" s="333">
        <v>3000</v>
      </c>
      <c r="Z910" s="333" t="s">
        <v>892</v>
      </c>
      <c r="AA910" s="332" t="s">
        <v>892</v>
      </c>
      <c r="AB910" s="333">
        <v>0</v>
      </c>
      <c r="AC910" s="333"/>
      <c r="AD910" s="334" t="s">
        <v>892</v>
      </c>
      <c r="AE910" s="335" t="s">
        <v>892</v>
      </c>
      <c r="AF910" s="324">
        <v>1360</v>
      </c>
      <c r="AG910" s="327">
        <v>44237</v>
      </c>
      <c r="AH910" s="327">
        <v>44096</v>
      </c>
      <c r="AI910" s="327">
        <v>44623</v>
      </c>
      <c r="AJ910" s="327" t="s">
        <v>892</v>
      </c>
      <c r="AK910" s="317"/>
    </row>
    <row r="911" spans="1:37" x14ac:dyDescent="0.3">
      <c r="A911" s="316">
        <v>140043</v>
      </c>
      <c r="B911" s="317" t="s">
        <v>2038</v>
      </c>
      <c r="C911" s="318" t="s">
        <v>273</v>
      </c>
      <c r="D911" s="319">
        <v>11.37</v>
      </c>
      <c r="E911" s="317"/>
      <c r="F911" s="317"/>
      <c r="G911" s="317" t="s">
        <v>892</v>
      </c>
      <c r="H911" s="320">
        <v>0</v>
      </c>
      <c r="I911" s="321">
        <v>103003</v>
      </c>
      <c r="J911" s="322">
        <v>11.37</v>
      </c>
      <c r="K911" s="320">
        <v>846.7</v>
      </c>
      <c r="L911" s="323">
        <v>0</v>
      </c>
      <c r="M911" s="324">
        <v>46.72</v>
      </c>
      <c r="N911" s="322">
        <v>531.20640000000003</v>
      </c>
      <c r="O911" s="325" t="s">
        <v>891</v>
      </c>
      <c r="P911" s="324">
        <v>0</v>
      </c>
      <c r="Q911" s="326">
        <v>0</v>
      </c>
      <c r="R911" s="327" t="s">
        <v>892</v>
      </c>
      <c r="S911" s="317" t="s">
        <v>1716</v>
      </c>
      <c r="T911" s="328">
        <v>1</v>
      </c>
      <c r="U911" s="329">
        <v>55</v>
      </c>
      <c r="V911" s="330">
        <v>19</v>
      </c>
      <c r="W911" s="331">
        <v>1929</v>
      </c>
      <c r="X911" s="332">
        <v>2023</v>
      </c>
      <c r="Y911" s="333">
        <v>800</v>
      </c>
      <c r="Z911" s="333" t="s">
        <v>892</v>
      </c>
      <c r="AA911" s="332" t="s">
        <v>892</v>
      </c>
      <c r="AB911" s="333">
        <v>0</v>
      </c>
      <c r="AC911" s="333"/>
      <c r="AD911" s="334" t="s">
        <v>892</v>
      </c>
      <c r="AE911" s="335" t="s">
        <v>892</v>
      </c>
      <c r="AF911" s="324">
        <v>282</v>
      </c>
      <c r="AG911" s="327">
        <v>44928</v>
      </c>
      <c r="AH911" s="327">
        <v>44096</v>
      </c>
      <c r="AI911" s="327">
        <v>44915</v>
      </c>
      <c r="AJ911" s="327" t="s">
        <v>892</v>
      </c>
      <c r="AK911" s="317"/>
    </row>
    <row r="912" spans="1:37" x14ac:dyDescent="0.3">
      <c r="A912" s="316">
        <v>140043</v>
      </c>
      <c r="B912" s="317" t="s">
        <v>2038</v>
      </c>
      <c r="C912" s="318" t="s">
        <v>273</v>
      </c>
      <c r="D912" s="319">
        <v>11.37</v>
      </c>
      <c r="E912" s="317"/>
      <c r="F912" s="317"/>
      <c r="G912" s="317" t="s">
        <v>892</v>
      </c>
      <c r="H912" s="320">
        <v>0</v>
      </c>
      <c r="I912" s="321">
        <v>103003</v>
      </c>
      <c r="J912" s="322">
        <v>11.37</v>
      </c>
      <c r="K912" s="320">
        <v>846.7</v>
      </c>
      <c r="L912" s="323">
        <v>0</v>
      </c>
      <c r="M912" s="324">
        <v>0</v>
      </c>
      <c r="N912" s="322">
        <v>0</v>
      </c>
      <c r="O912" s="325" t="s">
        <v>891</v>
      </c>
      <c r="P912" s="324">
        <v>0</v>
      </c>
      <c r="Q912" s="326">
        <v>0</v>
      </c>
      <c r="R912" s="327" t="s">
        <v>892</v>
      </c>
      <c r="S912" s="317" t="s">
        <v>1716</v>
      </c>
      <c r="T912" s="328">
        <v>1</v>
      </c>
      <c r="U912" s="329">
        <v>55</v>
      </c>
      <c r="V912" s="330">
        <v>19</v>
      </c>
      <c r="W912" s="331">
        <v>2697</v>
      </c>
      <c r="X912" s="332">
        <v>2023</v>
      </c>
      <c r="Y912" s="333">
        <v>1000</v>
      </c>
      <c r="Z912" s="333" t="s">
        <v>892</v>
      </c>
      <c r="AA912" s="332" t="s">
        <v>892</v>
      </c>
      <c r="AB912" s="333">
        <v>0</v>
      </c>
      <c r="AC912" s="333"/>
      <c r="AD912" s="334" t="s">
        <v>892</v>
      </c>
      <c r="AE912" s="335" t="s">
        <v>892</v>
      </c>
      <c r="AF912" s="324">
        <v>282</v>
      </c>
      <c r="AG912" s="327">
        <v>44928</v>
      </c>
      <c r="AH912" s="327">
        <v>44096</v>
      </c>
      <c r="AI912" s="327">
        <v>44915</v>
      </c>
      <c r="AJ912" s="327" t="s">
        <v>892</v>
      </c>
      <c r="AK912" s="317"/>
    </row>
    <row r="913" spans="1:37" x14ac:dyDescent="0.3">
      <c r="A913" s="316">
        <v>140047</v>
      </c>
      <c r="B913" s="317" t="s">
        <v>2039</v>
      </c>
      <c r="C913" s="318" t="s">
        <v>273</v>
      </c>
      <c r="D913" s="319">
        <v>70</v>
      </c>
      <c r="E913" s="317"/>
      <c r="F913" s="317"/>
      <c r="G913" s="317" t="s">
        <v>892</v>
      </c>
      <c r="H913" s="320">
        <v>29</v>
      </c>
      <c r="I913" s="321">
        <v>103003</v>
      </c>
      <c r="J913" s="322">
        <v>70</v>
      </c>
      <c r="K913" s="320">
        <v>130</v>
      </c>
      <c r="L913" s="323">
        <v>2.6777469990766392</v>
      </c>
      <c r="M913" s="324">
        <v>0.96</v>
      </c>
      <c r="N913" s="322">
        <v>67.2</v>
      </c>
      <c r="O913" s="325" t="s">
        <v>891</v>
      </c>
      <c r="P913" s="324">
        <v>0</v>
      </c>
      <c r="Q913" s="326">
        <v>0</v>
      </c>
      <c r="R913" s="327" t="s">
        <v>892</v>
      </c>
      <c r="S913" s="317" t="s">
        <v>1716</v>
      </c>
      <c r="T913" s="328">
        <v>1</v>
      </c>
      <c r="U913" s="329">
        <v>55</v>
      </c>
      <c r="V913" s="330">
        <v>19</v>
      </c>
      <c r="W913" s="331">
        <v>2693</v>
      </c>
      <c r="X913" s="332">
        <v>2023</v>
      </c>
      <c r="Y913" s="333">
        <v>100</v>
      </c>
      <c r="Z913" s="333" t="s">
        <v>892</v>
      </c>
      <c r="AA913" s="332" t="s">
        <v>892</v>
      </c>
      <c r="AB913" s="333">
        <v>0</v>
      </c>
      <c r="AC913" s="333"/>
      <c r="AD913" s="334" t="s">
        <v>892</v>
      </c>
      <c r="AE913" s="335" t="s">
        <v>892</v>
      </c>
      <c r="AF913" s="324">
        <v>44</v>
      </c>
      <c r="AG913" s="327">
        <v>44875</v>
      </c>
      <c r="AH913" s="327">
        <v>44096</v>
      </c>
      <c r="AI913" s="327">
        <v>44845</v>
      </c>
      <c r="AJ913" s="327" t="s">
        <v>892</v>
      </c>
      <c r="AK913" s="317"/>
    </row>
    <row r="914" spans="1:37" x14ac:dyDescent="0.3">
      <c r="A914" s="316">
        <v>140048</v>
      </c>
      <c r="B914" s="317" t="s">
        <v>2040</v>
      </c>
      <c r="C914" s="318" t="s">
        <v>273</v>
      </c>
      <c r="D914" s="319">
        <v>5.98</v>
      </c>
      <c r="E914" s="317"/>
      <c r="F914" s="317"/>
      <c r="G914" s="317" t="s">
        <v>892</v>
      </c>
      <c r="H914" s="320">
        <v>0</v>
      </c>
      <c r="I914" s="321">
        <v>103003</v>
      </c>
      <c r="J914" s="322">
        <v>5.98</v>
      </c>
      <c r="K914" s="320">
        <v>2440</v>
      </c>
      <c r="L914" s="323">
        <v>0</v>
      </c>
      <c r="M914" s="324">
        <v>439.96</v>
      </c>
      <c r="N914" s="322">
        <v>2630.9607999999998</v>
      </c>
      <c r="O914" s="325" t="s">
        <v>891</v>
      </c>
      <c r="P914" s="324">
        <v>0</v>
      </c>
      <c r="Q914" s="326">
        <v>0</v>
      </c>
      <c r="R914" s="327" t="s">
        <v>892</v>
      </c>
      <c r="S914" s="317" t="s">
        <v>1716</v>
      </c>
      <c r="T914" s="328">
        <v>1</v>
      </c>
      <c r="U914" s="329">
        <v>55</v>
      </c>
      <c r="V914" s="330">
        <v>19</v>
      </c>
      <c r="W914" s="331">
        <v>2694</v>
      </c>
      <c r="X914" s="332">
        <v>2023</v>
      </c>
      <c r="Y914" s="333">
        <v>2000</v>
      </c>
      <c r="Z914" s="333" t="s">
        <v>892</v>
      </c>
      <c r="AA914" s="332" t="s">
        <v>892</v>
      </c>
      <c r="AB914" s="333">
        <v>0</v>
      </c>
      <c r="AC914" s="333"/>
      <c r="AD914" s="334" t="s">
        <v>892</v>
      </c>
      <c r="AE914" s="335" t="s">
        <v>892</v>
      </c>
      <c r="AF914" s="324">
        <v>814</v>
      </c>
      <c r="AG914" s="327">
        <v>44887</v>
      </c>
      <c r="AH914" s="327">
        <v>44096</v>
      </c>
      <c r="AI914" s="327">
        <v>44845</v>
      </c>
      <c r="AJ914" s="327" t="s">
        <v>892</v>
      </c>
      <c r="AK914" s="317"/>
    </row>
    <row r="915" spans="1:37" x14ac:dyDescent="0.3">
      <c r="A915" s="316">
        <v>140049</v>
      </c>
      <c r="B915" s="317" t="s">
        <v>2041</v>
      </c>
      <c r="C915" s="318" t="s">
        <v>273</v>
      </c>
      <c r="D915" s="319">
        <v>0</v>
      </c>
      <c r="E915" s="317"/>
      <c r="F915" s="317"/>
      <c r="G915" s="317" t="s">
        <v>892</v>
      </c>
      <c r="H915" s="320">
        <v>496</v>
      </c>
      <c r="I915" s="321">
        <v>103003</v>
      </c>
      <c r="J915" s="322">
        <v>0</v>
      </c>
      <c r="K915" s="320">
        <v>504</v>
      </c>
      <c r="L915" s="323">
        <v>11.809523809523808</v>
      </c>
      <c r="M915" s="324">
        <v>8</v>
      </c>
      <c r="N915" s="322">
        <v>0</v>
      </c>
      <c r="O915" s="325" t="s">
        <v>891</v>
      </c>
      <c r="P915" s="324">
        <v>0</v>
      </c>
      <c r="Q915" s="326">
        <v>0</v>
      </c>
      <c r="R915" s="327" t="s">
        <v>892</v>
      </c>
      <c r="S915" s="317" t="s">
        <v>1716</v>
      </c>
      <c r="T915" s="328">
        <v>1</v>
      </c>
      <c r="U915" s="329">
        <v>55</v>
      </c>
      <c r="V915" s="330">
        <v>19</v>
      </c>
      <c r="W915" s="331" t="s">
        <v>892</v>
      </c>
      <c r="X915" s="332" t="s">
        <v>892</v>
      </c>
      <c r="Y915" s="333">
        <v>0</v>
      </c>
      <c r="Z915" s="333" t="s">
        <v>892</v>
      </c>
      <c r="AA915" s="332" t="s">
        <v>892</v>
      </c>
      <c r="AB915" s="333">
        <v>0</v>
      </c>
      <c r="AC915" s="333"/>
      <c r="AD915" s="334" t="s">
        <v>892</v>
      </c>
      <c r="AE915" s="335" t="s">
        <v>892</v>
      </c>
      <c r="AF915" s="324">
        <v>168</v>
      </c>
      <c r="AG915" s="327" t="s">
        <v>892</v>
      </c>
      <c r="AH915" s="327">
        <v>44096</v>
      </c>
      <c r="AI915" s="327" t="s">
        <v>892</v>
      </c>
      <c r="AJ915" s="327" t="s">
        <v>892</v>
      </c>
      <c r="AK915" s="317"/>
    </row>
    <row r="916" spans="1:37" x14ac:dyDescent="0.3">
      <c r="A916" s="316">
        <v>140050</v>
      </c>
      <c r="B916" s="317" t="s">
        <v>2042</v>
      </c>
      <c r="C916" s="318" t="s">
        <v>273</v>
      </c>
      <c r="D916" s="319">
        <v>6</v>
      </c>
      <c r="E916" s="317"/>
      <c r="F916" s="317"/>
      <c r="G916" s="317" t="s">
        <v>892</v>
      </c>
      <c r="H916" s="320">
        <v>985</v>
      </c>
      <c r="I916" s="321">
        <v>103003</v>
      </c>
      <c r="J916" s="322">
        <v>6</v>
      </c>
      <c r="K916" s="320">
        <v>894</v>
      </c>
      <c r="L916" s="323">
        <v>11.89182663286249</v>
      </c>
      <c r="M916" s="324">
        <v>0</v>
      </c>
      <c r="N916" s="322">
        <v>0</v>
      </c>
      <c r="O916" s="325" t="s">
        <v>891</v>
      </c>
      <c r="P916" s="324">
        <v>0</v>
      </c>
      <c r="Q916" s="326">
        <v>0</v>
      </c>
      <c r="R916" s="327" t="s">
        <v>892</v>
      </c>
      <c r="S916" s="317" t="s">
        <v>1716</v>
      </c>
      <c r="T916" s="328">
        <v>1</v>
      </c>
      <c r="U916" s="329">
        <v>55</v>
      </c>
      <c r="V916" s="330">
        <v>19</v>
      </c>
      <c r="W916" s="331">
        <v>2957</v>
      </c>
      <c r="X916" s="332">
        <v>2023</v>
      </c>
      <c r="Y916" s="333">
        <v>500</v>
      </c>
      <c r="Z916" s="333" t="s">
        <v>892</v>
      </c>
      <c r="AA916" s="332" t="s">
        <v>892</v>
      </c>
      <c r="AB916" s="333">
        <v>0</v>
      </c>
      <c r="AC916" s="333"/>
      <c r="AD916" s="334" t="s">
        <v>892</v>
      </c>
      <c r="AE916" s="335" t="s">
        <v>892</v>
      </c>
      <c r="AF916" s="324">
        <v>332</v>
      </c>
      <c r="AG916" s="327">
        <v>44887</v>
      </c>
      <c r="AH916" s="327">
        <v>44096</v>
      </c>
      <c r="AI916" s="327">
        <v>44845</v>
      </c>
      <c r="AJ916" s="327" t="s">
        <v>892</v>
      </c>
      <c r="AK916" s="317"/>
    </row>
    <row r="917" spans="1:37" x14ac:dyDescent="0.3">
      <c r="A917" s="316">
        <v>140051</v>
      </c>
      <c r="B917" s="317" t="s">
        <v>2043</v>
      </c>
      <c r="C917" s="318" t="s">
        <v>273</v>
      </c>
      <c r="D917" s="319">
        <v>9.82</v>
      </c>
      <c r="E917" s="317"/>
      <c r="F917" s="317"/>
      <c r="G917" s="317" t="s">
        <v>892</v>
      </c>
      <c r="H917" s="320">
        <v>1428</v>
      </c>
      <c r="I917" s="321">
        <v>103003</v>
      </c>
      <c r="J917" s="322">
        <v>9.82</v>
      </c>
      <c r="K917" s="320">
        <v>314</v>
      </c>
      <c r="L917" s="323">
        <v>54.566297286969814</v>
      </c>
      <c r="M917" s="324">
        <v>0</v>
      </c>
      <c r="N917" s="322">
        <v>0</v>
      </c>
      <c r="O917" s="325" t="s">
        <v>891</v>
      </c>
      <c r="P917" s="324">
        <v>0</v>
      </c>
      <c r="Q917" s="326">
        <v>0</v>
      </c>
      <c r="R917" s="327" t="s">
        <v>892</v>
      </c>
      <c r="S917" s="317" t="s">
        <v>1716</v>
      </c>
      <c r="T917" s="328">
        <v>1</v>
      </c>
      <c r="U917" s="329">
        <v>55</v>
      </c>
      <c r="V917" s="330">
        <v>19</v>
      </c>
      <c r="W917" s="331" t="s">
        <v>892</v>
      </c>
      <c r="X917" s="332" t="s">
        <v>892</v>
      </c>
      <c r="Y917" s="333">
        <v>0</v>
      </c>
      <c r="Z917" s="333" t="s">
        <v>892</v>
      </c>
      <c r="AA917" s="332" t="s">
        <v>892</v>
      </c>
      <c r="AB917" s="333">
        <v>0</v>
      </c>
      <c r="AC917" s="333"/>
      <c r="AD917" s="334" t="s">
        <v>892</v>
      </c>
      <c r="AE917" s="335" t="s">
        <v>892</v>
      </c>
      <c r="AF917" s="324">
        <v>104</v>
      </c>
      <c r="AG917" s="327">
        <v>44454</v>
      </c>
      <c r="AH917" s="327">
        <v>44096</v>
      </c>
      <c r="AI917" s="327">
        <v>44412</v>
      </c>
      <c r="AJ917" s="327" t="s">
        <v>892</v>
      </c>
      <c r="AK917" s="317"/>
    </row>
    <row r="918" spans="1:37" x14ac:dyDescent="0.3">
      <c r="A918" s="316">
        <v>140052</v>
      </c>
      <c r="B918" s="317" t="s">
        <v>2044</v>
      </c>
      <c r="C918" s="318" t="s">
        <v>273</v>
      </c>
      <c r="D918" s="319">
        <v>13.2</v>
      </c>
      <c r="E918" s="317"/>
      <c r="F918" s="317"/>
      <c r="G918" s="317" t="s">
        <v>892</v>
      </c>
      <c r="H918" s="320">
        <v>0</v>
      </c>
      <c r="I918" s="321">
        <v>103003</v>
      </c>
      <c r="J918" s="322">
        <v>13.2</v>
      </c>
      <c r="K918" s="320">
        <v>2079</v>
      </c>
      <c r="L918" s="323">
        <v>0</v>
      </c>
      <c r="M918" s="324">
        <v>1079</v>
      </c>
      <c r="N918" s="322">
        <v>14242.8</v>
      </c>
      <c r="O918" s="325" t="s">
        <v>891</v>
      </c>
      <c r="P918" s="324">
        <v>0</v>
      </c>
      <c r="Q918" s="326">
        <v>0</v>
      </c>
      <c r="R918" s="327" t="s">
        <v>892</v>
      </c>
      <c r="S918" s="317" t="s">
        <v>1716</v>
      </c>
      <c r="T918" s="328">
        <v>1</v>
      </c>
      <c r="U918" s="329">
        <v>55</v>
      </c>
      <c r="V918" s="330">
        <v>19</v>
      </c>
      <c r="W918" s="331">
        <v>2694</v>
      </c>
      <c r="X918" s="332">
        <v>2023</v>
      </c>
      <c r="Y918" s="333">
        <v>1000</v>
      </c>
      <c r="Z918" s="333" t="s">
        <v>892</v>
      </c>
      <c r="AA918" s="332" t="s">
        <v>892</v>
      </c>
      <c r="AB918" s="333">
        <v>0</v>
      </c>
      <c r="AC918" s="333"/>
      <c r="AD918" s="334" t="s">
        <v>892</v>
      </c>
      <c r="AE918" s="335" t="s">
        <v>892</v>
      </c>
      <c r="AF918" s="324">
        <v>694</v>
      </c>
      <c r="AG918" s="327" t="s">
        <v>892</v>
      </c>
      <c r="AH918" s="327">
        <v>44096</v>
      </c>
      <c r="AI918" s="327">
        <v>44845</v>
      </c>
      <c r="AJ918" s="327" t="s">
        <v>892</v>
      </c>
      <c r="AK918" s="317"/>
    </row>
    <row r="919" spans="1:37" x14ac:dyDescent="0.3">
      <c r="A919" s="316">
        <v>140053</v>
      </c>
      <c r="B919" s="317" t="s">
        <v>2045</v>
      </c>
      <c r="C919" s="318" t="s">
        <v>273</v>
      </c>
      <c r="D919" s="319">
        <v>17.87</v>
      </c>
      <c r="E919" s="317"/>
      <c r="F919" s="317"/>
      <c r="G919" s="317" t="s">
        <v>892</v>
      </c>
      <c r="H919" s="320">
        <v>0</v>
      </c>
      <c r="I919" s="321">
        <v>103003</v>
      </c>
      <c r="J919" s="322">
        <v>17.87</v>
      </c>
      <c r="K919" s="320">
        <v>827</v>
      </c>
      <c r="L919" s="323">
        <v>0</v>
      </c>
      <c r="M919" s="324">
        <v>327.04000000000002</v>
      </c>
      <c r="N919" s="322">
        <v>5844.2048000000004</v>
      </c>
      <c r="O919" s="325" t="s">
        <v>891</v>
      </c>
      <c r="P919" s="324">
        <v>0</v>
      </c>
      <c r="Q919" s="326">
        <v>0</v>
      </c>
      <c r="R919" s="327" t="s">
        <v>892</v>
      </c>
      <c r="S919" s="317" t="s">
        <v>1716</v>
      </c>
      <c r="T919" s="328">
        <v>1</v>
      </c>
      <c r="U919" s="329">
        <v>55</v>
      </c>
      <c r="V919" s="330">
        <v>19</v>
      </c>
      <c r="W919" s="331">
        <v>1929</v>
      </c>
      <c r="X919" s="332">
        <v>2023</v>
      </c>
      <c r="Y919" s="333">
        <v>500</v>
      </c>
      <c r="Z919" s="333" t="s">
        <v>892</v>
      </c>
      <c r="AA919" s="332" t="s">
        <v>892</v>
      </c>
      <c r="AB919" s="333">
        <v>0</v>
      </c>
      <c r="AC919" s="333"/>
      <c r="AD919" s="334" t="s">
        <v>892</v>
      </c>
      <c r="AE919" s="335" t="s">
        <v>892</v>
      </c>
      <c r="AF919" s="324">
        <v>276</v>
      </c>
      <c r="AG919" s="327">
        <v>45030</v>
      </c>
      <c r="AH919" s="327">
        <v>44096</v>
      </c>
      <c r="AI919" s="327">
        <v>44995</v>
      </c>
      <c r="AJ919" s="327" t="s">
        <v>892</v>
      </c>
      <c r="AK919" s="317"/>
    </row>
    <row r="920" spans="1:37" x14ac:dyDescent="0.3">
      <c r="A920" s="316">
        <v>140053</v>
      </c>
      <c r="B920" s="317" t="s">
        <v>2045</v>
      </c>
      <c r="C920" s="318" t="s">
        <v>273</v>
      </c>
      <c r="D920" s="319">
        <v>17.87</v>
      </c>
      <c r="E920" s="317"/>
      <c r="F920" s="317"/>
      <c r="G920" s="317" t="s">
        <v>892</v>
      </c>
      <c r="H920" s="320">
        <v>0</v>
      </c>
      <c r="I920" s="321">
        <v>103003</v>
      </c>
      <c r="J920" s="322">
        <v>17.87</v>
      </c>
      <c r="K920" s="320">
        <v>827</v>
      </c>
      <c r="L920" s="323">
        <v>0</v>
      </c>
      <c r="M920" s="324">
        <v>127.04</v>
      </c>
      <c r="N920" s="322">
        <v>2270.2048</v>
      </c>
      <c r="O920" s="325" t="s">
        <v>891</v>
      </c>
      <c r="P920" s="324">
        <v>0</v>
      </c>
      <c r="Q920" s="326">
        <v>0</v>
      </c>
      <c r="R920" s="327" t="s">
        <v>892</v>
      </c>
      <c r="S920" s="317" t="s">
        <v>1716</v>
      </c>
      <c r="T920" s="328">
        <v>1</v>
      </c>
      <c r="U920" s="329">
        <v>55</v>
      </c>
      <c r="V920" s="330">
        <v>19</v>
      </c>
      <c r="W920" s="331">
        <v>2697</v>
      </c>
      <c r="X920" s="332">
        <v>2023</v>
      </c>
      <c r="Y920" s="333">
        <v>700</v>
      </c>
      <c r="Z920" s="333" t="s">
        <v>892</v>
      </c>
      <c r="AA920" s="332" t="s">
        <v>892</v>
      </c>
      <c r="AB920" s="333">
        <v>0</v>
      </c>
      <c r="AC920" s="333"/>
      <c r="AD920" s="334" t="s">
        <v>892</v>
      </c>
      <c r="AE920" s="335" t="s">
        <v>892</v>
      </c>
      <c r="AF920" s="324">
        <v>276</v>
      </c>
      <c r="AG920" s="327">
        <v>45030</v>
      </c>
      <c r="AH920" s="327">
        <v>44096</v>
      </c>
      <c r="AI920" s="327">
        <v>44995</v>
      </c>
      <c r="AJ920" s="327" t="s">
        <v>892</v>
      </c>
      <c r="AK920" s="317"/>
    </row>
    <row r="921" spans="1:37" x14ac:dyDescent="0.3">
      <c r="A921" s="316">
        <v>140054</v>
      </c>
      <c r="B921" s="317" t="s">
        <v>2046</v>
      </c>
      <c r="C921" s="318" t="s">
        <v>273</v>
      </c>
      <c r="D921" s="319">
        <v>19.7</v>
      </c>
      <c r="E921" s="317"/>
      <c r="F921" s="317"/>
      <c r="G921" s="317" t="s">
        <v>892</v>
      </c>
      <c r="H921" s="320">
        <v>707</v>
      </c>
      <c r="I921" s="321">
        <v>103003</v>
      </c>
      <c r="J921" s="322">
        <v>19.7</v>
      </c>
      <c r="K921" s="320">
        <v>640</v>
      </c>
      <c r="L921" s="323">
        <v>13.257078567410463</v>
      </c>
      <c r="M921" s="324">
        <v>0</v>
      </c>
      <c r="N921" s="322">
        <v>0</v>
      </c>
      <c r="O921" s="325" t="s">
        <v>891</v>
      </c>
      <c r="P921" s="324">
        <v>0</v>
      </c>
      <c r="Q921" s="326">
        <v>0</v>
      </c>
      <c r="R921" s="327" t="s">
        <v>892</v>
      </c>
      <c r="S921" s="317" t="s">
        <v>1716</v>
      </c>
      <c r="T921" s="328">
        <v>1</v>
      </c>
      <c r="U921" s="329">
        <v>55</v>
      </c>
      <c r="V921" s="330">
        <v>19</v>
      </c>
      <c r="W921" s="331" t="s">
        <v>892</v>
      </c>
      <c r="X921" s="332" t="s">
        <v>892</v>
      </c>
      <c r="Y921" s="333">
        <v>0</v>
      </c>
      <c r="Z921" s="333" t="s">
        <v>892</v>
      </c>
      <c r="AA921" s="332" t="s">
        <v>892</v>
      </c>
      <c r="AB921" s="333">
        <v>0</v>
      </c>
      <c r="AC921" s="333"/>
      <c r="AD921" s="334" t="s">
        <v>892</v>
      </c>
      <c r="AE921" s="335" t="s">
        <v>892</v>
      </c>
      <c r="AF921" s="324">
        <v>214</v>
      </c>
      <c r="AG921" s="327">
        <v>44875</v>
      </c>
      <c r="AH921" s="327">
        <v>44096</v>
      </c>
      <c r="AI921" s="327">
        <v>44845</v>
      </c>
      <c r="AJ921" s="327" t="s">
        <v>892</v>
      </c>
      <c r="AK921" s="317"/>
    </row>
    <row r="922" spans="1:37" x14ac:dyDescent="0.3">
      <c r="A922" s="316">
        <v>140055</v>
      </c>
      <c r="B922" s="317" t="s">
        <v>2047</v>
      </c>
      <c r="C922" s="318" t="s">
        <v>273</v>
      </c>
      <c r="D922" s="319">
        <v>19.8</v>
      </c>
      <c r="E922" s="317"/>
      <c r="F922" s="317"/>
      <c r="G922" s="317" t="s">
        <v>892</v>
      </c>
      <c r="H922" s="320">
        <v>5710</v>
      </c>
      <c r="I922" s="321">
        <v>103003</v>
      </c>
      <c r="J922" s="322">
        <v>19.8</v>
      </c>
      <c r="K922" s="320">
        <v>336</v>
      </c>
      <c r="L922" s="323">
        <v>203.92857142857144</v>
      </c>
      <c r="M922" s="324">
        <v>0</v>
      </c>
      <c r="N922" s="322">
        <v>0</v>
      </c>
      <c r="O922" s="325" t="s">
        <v>891</v>
      </c>
      <c r="P922" s="324">
        <v>0</v>
      </c>
      <c r="Q922" s="326">
        <v>0</v>
      </c>
      <c r="R922" s="327" t="s">
        <v>892</v>
      </c>
      <c r="S922" s="317" t="s">
        <v>1716</v>
      </c>
      <c r="T922" s="328">
        <v>1</v>
      </c>
      <c r="U922" s="329">
        <v>55</v>
      </c>
      <c r="V922" s="330">
        <v>19</v>
      </c>
      <c r="W922" s="331" t="s">
        <v>892</v>
      </c>
      <c r="X922" s="332" t="s">
        <v>892</v>
      </c>
      <c r="Y922" s="333">
        <v>0</v>
      </c>
      <c r="Z922" s="333" t="s">
        <v>892</v>
      </c>
      <c r="AA922" s="332" t="s">
        <v>892</v>
      </c>
      <c r="AB922" s="333">
        <v>0</v>
      </c>
      <c r="AC922" s="333"/>
      <c r="AD922" s="334" t="s">
        <v>892</v>
      </c>
      <c r="AE922" s="335" t="s">
        <v>892</v>
      </c>
      <c r="AF922" s="324">
        <v>112</v>
      </c>
      <c r="AG922" s="327" t="s">
        <v>892</v>
      </c>
      <c r="AH922" s="327">
        <v>44096</v>
      </c>
      <c r="AI922" s="327">
        <v>44845</v>
      </c>
      <c r="AJ922" s="327" t="s">
        <v>892</v>
      </c>
      <c r="AK922" s="317"/>
    </row>
    <row r="923" spans="1:37" x14ac:dyDescent="0.3">
      <c r="A923" s="316">
        <v>140056</v>
      </c>
      <c r="B923" s="317" t="s">
        <v>2048</v>
      </c>
      <c r="C923" s="318" t="s">
        <v>273</v>
      </c>
      <c r="D923" s="319">
        <v>19.7</v>
      </c>
      <c r="E923" s="317"/>
      <c r="F923" s="317"/>
      <c r="G923" s="317" t="s">
        <v>892</v>
      </c>
      <c r="H923" s="320">
        <v>1635</v>
      </c>
      <c r="I923" s="321">
        <v>103003</v>
      </c>
      <c r="J923" s="322">
        <v>19.7</v>
      </c>
      <c r="K923" s="320">
        <v>75</v>
      </c>
      <c r="L923" s="323">
        <v>261.60000000000002</v>
      </c>
      <c r="M923" s="324">
        <v>0</v>
      </c>
      <c r="N923" s="322">
        <v>0</v>
      </c>
      <c r="O923" s="325" t="s">
        <v>891</v>
      </c>
      <c r="P923" s="324">
        <v>0</v>
      </c>
      <c r="Q923" s="326">
        <v>0</v>
      </c>
      <c r="R923" s="327" t="s">
        <v>892</v>
      </c>
      <c r="S923" s="317" t="s">
        <v>1716</v>
      </c>
      <c r="T923" s="328">
        <v>1</v>
      </c>
      <c r="U923" s="329">
        <v>55</v>
      </c>
      <c r="V923" s="330">
        <v>19</v>
      </c>
      <c r="W923" s="331" t="s">
        <v>892</v>
      </c>
      <c r="X923" s="332" t="s">
        <v>892</v>
      </c>
      <c r="Y923" s="333">
        <v>0</v>
      </c>
      <c r="Z923" s="333" t="s">
        <v>892</v>
      </c>
      <c r="AA923" s="332" t="s">
        <v>892</v>
      </c>
      <c r="AB923" s="333">
        <v>0</v>
      </c>
      <c r="AC923" s="333"/>
      <c r="AD923" s="334" t="s">
        <v>892</v>
      </c>
      <c r="AE923" s="335" t="s">
        <v>892</v>
      </c>
      <c r="AF923" s="324">
        <v>26</v>
      </c>
      <c r="AG923" s="327">
        <v>44876</v>
      </c>
      <c r="AH923" s="327">
        <v>44096</v>
      </c>
      <c r="AI923" s="327">
        <v>44845</v>
      </c>
      <c r="AJ923" s="327" t="s">
        <v>892</v>
      </c>
      <c r="AK923" s="317"/>
    </row>
    <row r="924" spans="1:37" x14ac:dyDescent="0.3">
      <c r="A924" s="316">
        <v>140057</v>
      </c>
      <c r="B924" s="317" t="s">
        <v>2049</v>
      </c>
      <c r="C924" s="318" t="s">
        <v>273</v>
      </c>
      <c r="D924" s="319">
        <v>24.4</v>
      </c>
      <c r="E924" s="317"/>
      <c r="F924" s="317"/>
      <c r="G924" s="317" t="s">
        <v>892</v>
      </c>
      <c r="H924" s="320">
        <v>474</v>
      </c>
      <c r="I924" s="321">
        <v>103003</v>
      </c>
      <c r="J924" s="322">
        <v>24.4</v>
      </c>
      <c r="K924" s="320">
        <v>2260</v>
      </c>
      <c r="L924" s="323">
        <v>2.5168587054638136</v>
      </c>
      <c r="M924" s="324">
        <v>1785.96</v>
      </c>
      <c r="N924" s="322">
        <v>43577.423999999999</v>
      </c>
      <c r="O924" s="325" t="s">
        <v>891</v>
      </c>
      <c r="P924" s="324">
        <v>0</v>
      </c>
      <c r="Q924" s="326">
        <v>0</v>
      </c>
      <c r="R924" s="327" t="s">
        <v>892</v>
      </c>
      <c r="S924" s="317" t="s">
        <v>1716</v>
      </c>
      <c r="T924" s="328">
        <v>1</v>
      </c>
      <c r="U924" s="329">
        <v>55</v>
      </c>
      <c r="V924" s="330">
        <v>19</v>
      </c>
      <c r="W924" s="331" t="s">
        <v>892</v>
      </c>
      <c r="X924" s="332" t="s">
        <v>892</v>
      </c>
      <c r="Y924" s="333">
        <v>0</v>
      </c>
      <c r="Z924" s="333" t="s">
        <v>892</v>
      </c>
      <c r="AA924" s="332" t="s">
        <v>892</v>
      </c>
      <c r="AB924" s="333">
        <v>0</v>
      </c>
      <c r="AC924" s="333"/>
      <c r="AD924" s="334" t="s">
        <v>892</v>
      </c>
      <c r="AE924" s="335" t="s">
        <v>892</v>
      </c>
      <c r="AF924" s="324">
        <v>754</v>
      </c>
      <c r="AG924" s="327">
        <v>44876</v>
      </c>
      <c r="AH924" s="327">
        <v>44096</v>
      </c>
      <c r="AI924" s="327">
        <v>44845</v>
      </c>
      <c r="AJ924" s="327" t="s">
        <v>892</v>
      </c>
      <c r="AK924" s="317"/>
    </row>
    <row r="925" spans="1:37" x14ac:dyDescent="0.3">
      <c r="A925" s="316">
        <v>140058</v>
      </c>
      <c r="B925" s="317" t="s">
        <v>2050</v>
      </c>
      <c r="C925" s="318" t="s">
        <v>273</v>
      </c>
      <c r="D925" s="319">
        <v>0</v>
      </c>
      <c r="E925" s="317"/>
      <c r="F925" s="317"/>
      <c r="G925" s="317" t="s">
        <v>892</v>
      </c>
      <c r="H925" s="320">
        <v>272</v>
      </c>
      <c r="I925" s="321">
        <v>103003</v>
      </c>
      <c r="J925" s="322">
        <v>0</v>
      </c>
      <c r="K925" s="320">
        <v>78</v>
      </c>
      <c r="L925" s="323">
        <v>41.846153846153847</v>
      </c>
      <c r="M925" s="324">
        <v>0</v>
      </c>
      <c r="N925" s="322">
        <v>0</v>
      </c>
      <c r="O925" s="325" t="s">
        <v>891</v>
      </c>
      <c r="P925" s="324">
        <v>0</v>
      </c>
      <c r="Q925" s="326">
        <v>0</v>
      </c>
      <c r="R925" s="327" t="s">
        <v>892</v>
      </c>
      <c r="S925" s="317" t="s">
        <v>1716</v>
      </c>
      <c r="T925" s="328">
        <v>1</v>
      </c>
      <c r="U925" s="329">
        <v>55</v>
      </c>
      <c r="V925" s="330">
        <v>19</v>
      </c>
      <c r="W925" s="331" t="s">
        <v>892</v>
      </c>
      <c r="X925" s="332" t="s">
        <v>892</v>
      </c>
      <c r="Y925" s="333">
        <v>0</v>
      </c>
      <c r="Z925" s="333" t="s">
        <v>892</v>
      </c>
      <c r="AA925" s="332" t="s">
        <v>892</v>
      </c>
      <c r="AB925" s="333">
        <v>0</v>
      </c>
      <c r="AC925" s="333"/>
      <c r="AD925" s="334" t="s">
        <v>892</v>
      </c>
      <c r="AE925" s="335" t="s">
        <v>892</v>
      </c>
      <c r="AF925" s="324">
        <v>26</v>
      </c>
      <c r="AG925" s="327" t="s">
        <v>892</v>
      </c>
      <c r="AH925" s="327">
        <v>44096</v>
      </c>
      <c r="AI925" s="327" t="s">
        <v>892</v>
      </c>
      <c r="AJ925" s="327" t="s">
        <v>892</v>
      </c>
      <c r="AK925" s="317"/>
    </row>
    <row r="926" spans="1:37" x14ac:dyDescent="0.3">
      <c r="A926" s="316">
        <v>140059</v>
      </c>
      <c r="B926" s="317" t="s">
        <v>2051</v>
      </c>
      <c r="C926" s="318" t="s">
        <v>273</v>
      </c>
      <c r="D926" s="319">
        <v>36.909999999999997</v>
      </c>
      <c r="E926" s="317"/>
      <c r="F926" s="317"/>
      <c r="G926" s="317" t="s">
        <v>892</v>
      </c>
      <c r="H926" s="320">
        <v>499</v>
      </c>
      <c r="I926" s="321">
        <v>103003</v>
      </c>
      <c r="J926" s="322">
        <v>36.909999999999997</v>
      </c>
      <c r="K926" s="320">
        <v>205</v>
      </c>
      <c r="L926" s="323">
        <v>29.215456674473067</v>
      </c>
      <c r="M926" s="324">
        <v>0</v>
      </c>
      <c r="N926" s="322">
        <v>0</v>
      </c>
      <c r="O926" s="325" t="s">
        <v>891</v>
      </c>
      <c r="P926" s="324">
        <v>0</v>
      </c>
      <c r="Q926" s="326">
        <v>0</v>
      </c>
      <c r="R926" s="327" t="s">
        <v>892</v>
      </c>
      <c r="S926" s="317" t="s">
        <v>1716</v>
      </c>
      <c r="T926" s="328">
        <v>1</v>
      </c>
      <c r="U926" s="329">
        <v>55</v>
      </c>
      <c r="V926" s="330">
        <v>19</v>
      </c>
      <c r="W926" s="331">
        <v>1929</v>
      </c>
      <c r="X926" s="332">
        <v>2023</v>
      </c>
      <c r="Y926" s="333">
        <v>500</v>
      </c>
      <c r="Z926" s="333" t="s">
        <v>892</v>
      </c>
      <c r="AA926" s="332" t="s">
        <v>892</v>
      </c>
      <c r="AB926" s="333">
        <v>0</v>
      </c>
      <c r="AC926" s="333"/>
      <c r="AD926" s="334" t="s">
        <v>892</v>
      </c>
      <c r="AE926" s="335" t="s">
        <v>892</v>
      </c>
      <c r="AF926" s="324">
        <v>68</v>
      </c>
      <c r="AG926" s="327">
        <v>44876</v>
      </c>
      <c r="AH926" s="327">
        <v>44096</v>
      </c>
      <c r="AI926" s="327">
        <v>44845</v>
      </c>
      <c r="AJ926" s="327" t="s">
        <v>892</v>
      </c>
      <c r="AK926" s="317"/>
    </row>
    <row r="927" spans="1:37" x14ac:dyDescent="0.3">
      <c r="A927" s="316">
        <v>140059</v>
      </c>
      <c r="B927" s="317" t="s">
        <v>2051</v>
      </c>
      <c r="C927" s="318" t="s">
        <v>273</v>
      </c>
      <c r="D927" s="319">
        <v>36.909999999999997</v>
      </c>
      <c r="E927" s="317"/>
      <c r="F927" s="317"/>
      <c r="G927" s="317" t="s">
        <v>892</v>
      </c>
      <c r="H927" s="320">
        <v>499</v>
      </c>
      <c r="I927" s="321">
        <v>103003</v>
      </c>
      <c r="J927" s="322">
        <v>36.909999999999997</v>
      </c>
      <c r="K927" s="320">
        <v>205</v>
      </c>
      <c r="L927" s="323">
        <v>29.215456674473067</v>
      </c>
      <c r="M927" s="324">
        <v>0</v>
      </c>
      <c r="N927" s="322">
        <v>0</v>
      </c>
      <c r="O927" s="325" t="s">
        <v>891</v>
      </c>
      <c r="P927" s="324">
        <v>0</v>
      </c>
      <c r="Q927" s="326">
        <v>0</v>
      </c>
      <c r="R927" s="327" t="s">
        <v>892</v>
      </c>
      <c r="S927" s="317" t="s">
        <v>1716</v>
      </c>
      <c r="T927" s="328">
        <v>1</v>
      </c>
      <c r="U927" s="329">
        <v>55</v>
      </c>
      <c r="V927" s="330">
        <v>19</v>
      </c>
      <c r="W927" s="331">
        <v>2957</v>
      </c>
      <c r="X927" s="332">
        <v>2023</v>
      </c>
      <c r="Y927" s="333">
        <v>1000</v>
      </c>
      <c r="Z927" s="333" t="s">
        <v>892</v>
      </c>
      <c r="AA927" s="332" t="s">
        <v>892</v>
      </c>
      <c r="AB927" s="333">
        <v>0</v>
      </c>
      <c r="AC927" s="333"/>
      <c r="AD927" s="334" t="s">
        <v>892</v>
      </c>
      <c r="AE927" s="335" t="s">
        <v>892</v>
      </c>
      <c r="AF927" s="324">
        <v>68</v>
      </c>
      <c r="AG927" s="327">
        <v>44876</v>
      </c>
      <c r="AH927" s="327">
        <v>44096</v>
      </c>
      <c r="AI927" s="327">
        <v>44845</v>
      </c>
      <c r="AJ927" s="327" t="s">
        <v>892</v>
      </c>
      <c r="AK927" s="317"/>
    </row>
    <row r="928" spans="1:37" x14ac:dyDescent="0.3">
      <c r="A928" s="316">
        <v>140060</v>
      </c>
      <c r="B928" s="317" t="s">
        <v>2052</v>
      </c>
      <c r="C928" s="318" t="s">
        <v>273</v>
      </c>
      <c r="D928" s="319">
        <v>61.23</v>
      </c>
      <c r="E928" s="317"/>
      <c r="F928" s="317"/>
      <c r="G928" s="317" t="s">
        <v>892</v>
      </c>
      <c r="H928" s="320">
        <v>557</v>
      </c>
      <c r="I928" s="321">
        <v>103003</v>
      </c>
      <c r="J928" s="322">
        <v>61.23</v>
      </c>
      <c r="K928" s="320">
        <v>412</v>
      </c>
      <c r="L928" s="323">
        <v>16.224876201572968</v>
      </c>
      <c r="M928" s="324">
        <v>0</v>
      </c>
      <c r="N928" s="322">
        <v>0</v>
      </c>
      <c r="O928" s="325" t="s">
        <v>891</v>
      </c>
      <c r="P928" s="324">
        <v>0</v>
      </c>
      <c r="Q928" s="326">
        <v>0</v>
      </c>
      <c r="R928" s="327" t="s">
        <v>892</v>
      </c>
      <c r="S928" s="317" t="s">
        <v>1716</v>
      </c>
      <c r="T928" s="328">
        <v>1</v>
      </c>
      <c r="U928" s="329">
        <v>55</v>
      </c>
      <c r="V928" s="330">
        <v>19</v>
      </c>
      <c r="W928" s="331" t="s">
        <v>892</v>
      </c>
      <c r="X928" s="332" t="s">
        <v>892</v>
      </c>
      <c r="Y928" s="333">
        <v>0</v>
      </c>
      <c r="Z928" s="333" t="s">
        <v>892</v>
      </c>
      <c r="AA928" s="332" t="s">
        <v>892</v>
      </c>
      <c r="AB928" s="333">
        <v>0</v>
      </c>
      <c r="AC928" s="333"/>
      <c r="AD928" s="334" t="s">
        <v>892</v>
      </c>
      <c r="AE928" s="335" t="s">
        <v>892</v>
      </c>
      <c r="AF928" s="324">
        <v>138</v>
      </c>
      <c r="AG928" s="327" t="s">
        <v>892</v>
      </c>
      <c r="AH928" s="327">
        <v>44096</v>
      </c>
      <c r="AI928" s="327">
        <v>44923</v>
      </c>
      <c r="AJ928" s="327" t="s">
        <v>892</v>
      </c>
      <c r="AK928" s="317"/>
    </row>
    <row r="929" spans="1:37" x14ac:dyDescent="0.3">
      <c r="A929" s="316">
        <v>140061</v>
      </c>
      <c r="B929" s="317" t="s">
        <v>2053</v>
      </c>
      <c r="C929" s="318" t="s">
        <v>273</v>
      </c>
      <c r="D929" s="319">
        <v>81.72</v>
      </c>
      <c r="E929" s="317"/>
      <c r="F929" s="317"/>
      <c r="G929" s="317" t="s">
        <v>892</v>
      </c>
      <c r="H929" s="320">
        <v>171</v>
      </c>
      <c r="I929" s="321">
        <v>103003</v>
      </c>
      <c r="J929" s="322">
        <v>81.72</v>
      </c>
      <c r="K929" s="320">
        <v>275</v>
      </c>
      <c r="L929" s="323">
        <v>7.4607329842931938</v>
      </c>
      <c r="M929" s="324">
        <v>4.04</v>
      </c>
      <c r="N929" s="322">
        <v>330.14879999999999</v>
      </c>
      <c r="O929" s="325" t="s">
        <v>891</v>
      </c>
      <c r="P929" s="324">
        <v>0</v>
      </c>
      <c r="Q929" s="326">
        <v>0</v>
      </c>
      <c r="R929" s="327" t="s">
        <v>892</v>
      </c>
      <c r="S929" s="317" t="s">
        <v>1716</v>
      </c>
      <c r="T929" s="328">
        <v>1</v>
      </c>
      <c r="U929" s="329">
        <v>55</v>
      </c>
      <c r="V929" s="330">
        <v>19</v>
      </c>
      <c r="W929" s="331">
        <v>2696</v>
      </c>
      <c r="X929" s="332">
        <v>2023</v>
      </c>
      <c r="Y929" s="333">
        <v>100</v>
      </c>
      <c r="Z929" s="333" t="s">
        <v>892</v>
      </c>
      <c r="AA929" s="332" t="s">
        <v>892</v>
      </c>
      <c r="AB929" s="333">
        <v>0</v>
      </c>
      <c r="AC929" s="333"/>
      <c r="AD929" s="334" t="s">
        <v>892</v>
      </c>
      <c r="AE929" s="335" t="s">
        <v>892</v>
      </c>
      <c r="AF929" s="324">
        <v>92</v>
      </c>
      <c r="AG929" s="327" t="s">
        <v>892</v>
      </c>
      <c r="AH929" s="327">
        <v>44096</v>
      </c>
      <c r="AI929" s="327">
        <v>44740</v>
      </c>
      <c r="AJ929" s="327" t="s">
        <v>892</v>
      </c>
      <c r="AK929" s="317"/>
    </row>
    <row r="930" spans="1:37" x14ac:dyDescent="0.3">
      <c r="A930" s="316">
        <v>140063</v>
      </c>
      <c r="B930" s="317" t="s">
        <v>2054</v>
      </c>
      <c r="C930" s="318" t="s">
        <v>273</v>
      </c>
      <c r="D930" s="319">
        <v>6.11</v>
      </c>
      <c r="E930" s="317"/>
      <c r="F930" s="317"/>
      <c r="G930" s="317" t="s">
        <v>892</v>
      </c>
      <c r="H930" s="320">
        <v>0</v>
      </c>
      <c r="I930" s="321">
        <v>103003</v>
      </c>
      <c r="J930" s="322">
        <v>6.11</v>
      </c>
      <c r="K930" s="320">
        <v>5416</v>
      </c>
      <c r="L930" s="323">
        <v>0</v>
      </c>
      <c r="M930" s="324">
        <v>2845.04</v>
      </c>
      <c r="N930" s="322">
        <v>17383.1944</v>
      </c>
      <c r="O930" s="325" t="s">
        <v>891</v>
      </c>
      <c r="P930" s="324">
        <v>0</v>
      </c>
      <c r="Q930" s="326">
        <v>0</v>
      </c>
      <c r="R930" s="327" t="s">
        <v>892</v>
      </c>
      <c r="S930" s="317" t="s">
        <v>1716</v>
      </c>
      <c r="T930" s="328">
        <v>1</v>
      </c>
      <c r="U930" s="329">
        <v>55</v>
      </c>
      <c r="V930" s="330">
        <v>19</v>
      </c>
      <c r="W930" s="331">
        <v>2375</v>
      </c>
      <c r="X930" s="332">
        <v>2023</v>
      </c>
      <c r="Y930" s="333">
        <v>4000</v>
      </c>
      <c r="Z930" s="333" t="s">
        <v>892</v>
      </c>
      <c r="AA930" s="332" t="s">
        <v>892</v>
      </c>
      <c r="AB930" s="333">
        <v>0</v>
      </c>
      <c r="AC930" s="333"/>
      <c r="AD930" s="334" t="s">
        <v>892</v>
      </c>
      <c r="AE930" s="335" t="s">
        <v>892</v>
      </c>
      <c r="AF930" s="324">
        <v>2282</v>
      </c>
      <c r="AG930" s="327">
        <v>44893</v>
      </c>
      <c r="AH930" s="327">
        <v>44096</v>
      </c>
      <c r="AI930" s="327">
        <v>44845</v>
      </c>
      <c r="AJ930" s="327" t="s">
        <v>892</v>
      </c>
      <c r="AK930" s="317"/>
    </row>
    <row r="931" spans="1:37" x14ac:dyDescent="0.3">
      <c r="A931" s="316">
        <v>140125</v>
      </c>
      <c r="B931" s="317" t="s">
        <v>2055</v>
      </c>
      <c r="C931" s="318" t="s">
        <v>273</v>
      </c>
      <c r="D931" s="319">
        <v>87.79</v>
      </c>
      <c r="E931" s="317"/>
      <c r="F931" s="317"/>
      <c r="G931" s="317" t="s">
        <v>892</v>
      </c>
      <c r="H931" s="320">
        <v>550</v>
      </c>
      <c r="I931" s="321">
        <v>103003</v>
      </c>
      <c r="J931" s="322">
        <v>87.79</v>
      </c>
      <c r="K931" s="320"/>
      <c r="L931" s="323">
        <v>0</v>
      </c>
      <c r="M931" s="324">
        <v>0</v>
      </c>
      <c r="N931" s="322">
        <v>0</v>
      </c>
      <c r="O931" s="325" t="s">
        <v>891</v>
      </c>
      <c r="P931" s="324">
        <v>0</v>
      </c>
      <c r="Q931" s="326">
        <v>0</v>
      </c>
      <c r="R931" s="327" t="s">
        <v>892</v>
      </c>
      <c r="S931" s="317" t="s">
        <v>1716</v>
      </c>
      <c r="T931" s="328">
        <v>1</v>
      </c>
      <c r="U931" s="329">
        <v>55</v>
      </c>
      <c r="V931" s="330">
        <v>19</v>
      </c>
      <c r="W931" s="331" t="s">
        <v>892</v>
      </c>
      <c r="X931" s="332" t="s">
        <v>892</v>
      </c>
      <c r="Y931" s="333">
        <v>0</v>
      </c>
      <c r="Z931" s="333" t="s">
        <v>892</v>
      </c>
      <c r="AA931" s="332" t="s">
        <v>892</v>
      </c>
      <c r="AB931" s="333">
        <v>0</v>
      </c>
      <c r="AC931" s="333"/>
      <c r="AD931" s="334" t="s">
        <v>892</v>
      </c>
      <c r="AE931" s="335" t="s">
        <v>892</v>
      </c>
      <c r="AF931" s="324">
        <v>0</v>
      </c>
      <c r="AG931" s="327">
        <v>44211</v>
      </c>
      <c r="AH931" s="327">
        <v>44109</v>
      </c>
      <c r="AI931" s="327">
        <v>44167</v>
      </c>
      <c r="AJ931" s="327" t="s">
        <v>892</v>
      </c>
      <c r="AK931" s="317"/>
    </row>
    <row r="932" spans="1:37" x14ac:dyDescent="0.3">
      <c r="A932" s="316">
        <v>140126</v>
      </c>
      <c r="B932" s="317" t="s">
        <v>2056</v>
      </c>
      <c r="C932" s="318" t="s">
        <v>273</v>
      </c>
      <c r="D932" s="319">
        <v>34.54</v>
      </c>
      <c r="E932" s="317"/>
      <c r="F932" s="317"/>
      <c r="G932" s="317" t="s">
        <v>892</v>
      </c>
      <c r="H932" s="320">
        <v>891</v>
      </c>
      <c r="I932" s="321">
        <v>103003</v>
      </c>
      <c r="J932" s="322">
        <v>34.54</v>
      </c>
      <c r="K932" s="320">
        <v>316</v>
      </c>
      <c r="L932" s="323">
        <v>33.839726547664256</v>
      </c>
      <c r="M932" s="324">
        <v>0</v>
      </c>
      <c r="N932" s="322">
        <v>0</v>
      </c>
      <c r="O932" s="325" t="s">
        <v>891</v>
      </c>
      <c r="P932" s="324">
        <v>0</v>
      </c>
      <c r="Q932" s="326">
        <v>0</v>
      </c>
      <c r="R932" s="327" t="s">
        <v>892</v>
      </c>
      <c r="S932" s="317" t="s">
        <v>1716</v>
      </c>
      <c r="T932" s="328">
        <v>1</v>
      </c>
      <c r="U932" s="329">
        <v>55</v>
      </c>
      <c r="V932" s="330">
        <v>19</v>
      </c>
      <c r="W932" s="331" t="s">
        <v>892</v>
      </c>
      <c r="X932" s="332" t="s">
        <v>892</v>
      </c>
      <c r="Y932" s="333">
        <v>0</v>
      </c>
      <c r="Z932" s="333" t="s">
        <v>892</v>
      </c>
      <c r="AA932" s="332" t="s">
        <v>892</v>
      </c>
      <c r="AB932" s="333">
        <v>0</v>
      </c>
      <c r="AC932" s="333"/>
      <c r="AD932" s="334" t="s">
        <v>892</v>
      </c>
      <c r="AE932" s="335" t="s">
        <v>892</v>
      </c>
      <c r="AF932" s="324">
        <v>106</v>
      </c>
      <c r="AG932" s="327">
        <v>44876</v>
      </c>
      <c r="AH932" s="327">
        <v>44109</v>
      </c>
      <c r="AI932" s="327">
        <v>44923</v>
      </c>
      <c r="AJ932" s="327" t="s">
        <v>892</v>
      </c>
      <c r="AK932" s="317"/>
    </row>
    <row r="933" spans="1:37" x14ac:dyDescent="0.3">
      <c r="A933" s="316">
        <v>140241</v>
      </c>
      <c r="B933" s="317" t="s">
        <v>2057</v>
      </c>
      <c r="C933" s="318" t="s">
        <v>273</v>
      </c>
      <c r="D933" s="319">
        <v>3.32</v>
      </c>
      <c r="E933" s="317"/>
      <c r="F933" s="317"/>
      <c r="G933" s="317" t="s">
        <v>892</v>
      </c>
      <c r="H933" s="320">
        <v>0</v>
      </c>
      <c r="I933" s="321">
        <v>103003</v>
      </c>
      <c r="J933" s="322">
        <v>3.32</v>
      </c>
      <c r="K933" s="320">
        <v>1458</v>
      </c>
      <c r="L933" s="323">
        <v>0</v>
      </c>
      <c r="M933" s="324">
        <v>1057.96</v>
      </c>
      <c r="N933" s="322">
        <v>3512.4272000000001</v>
      </c>
      <c r="O933" s="325" t="s">
        <v>891</v>
      </c>
      <c r="P933" s="324">
        <v>0</v>
      </c>
      <c r="Q933" s="326">
        <v>0</v>
      </c>
      <c r="R933" s="327" t="s">
        <v>892</v>
      </c>
      <c r="S933" s="317" t="s">
        <v>1716</v>
      </c>
      <c r="T933" s="328">
        <v>1</v>
      </c>
      <c r="U933" s="329">
        <v>55</v>
      </c>
      <c r="V933" s="330">
        <v>19</v>
      </c>
      <c r="W933" s="331">
        <v>10083</v>
      </c>
      <c r="X933" s="332">
        <v>2023</v>
      </c>
      <c r="Y933" s="333">
        <v>500</v>
      </c>
      <c r="Z933" s="333" t="s">
        <v>892</v>
      </c>
      <c r="AA933" s="332" t="s">
        <v>892</v>
      </c>
      <c r="AB933" s="333">
        <v>0</v>
      </c>
      <c r="AC933" s="333"/>
      <c r="AD933" s="334" t="s">
        <v>892</v>
      </c>
      <c r="AE933" s="335" t="s">
        <v>892</v>
      </c>
      <c r="AF933" s="324">
        <v>520</v>
      </c>
      <c r="AG933" s="327" t="s">
        <v>892</v>
      </c>
      <c r="AH933" s="327">
        <v>44132</v>
      </c>
      <c r="AI933" s="327">
        <v>44623</v>
      </c>
      <c r="AJ933" s="327" t="s">
        <v>892</v>
      </c>
      <c r="AK933" s="317"/>
    </row>
    <row r="934" spans="1:37" x14ac:dyDescent="0.3">
      <c r="A934" s="316">
        <v>140242</v>
      </c>
      <c r="B934" s="317" t="s">
        <v>2058</v>
      </c>
      <c r="C934" s="318" t="s">
        <v>273</v>
      </c>
      <c r="D934" s="319">
        <v>15.5</v>
      </c>
      <c r="E934" s="317"/>
      <c r="F934" s="317"/>
      <c r="G934" s="317" t="s">
        <v>892</v>
      </c>
      <c r="H934" s="320">
        <v>933</v>
      </c>
      <c r="I934" s="321">
        <v>103003</v>
      </c>
      <c r="J934" s="322">
        <v>15.5</v>
      </c>
      <c r="K934" s="320">
        <v>985</v>
      </c>
      <c r="L934" s="323">
        <v>11.366959064327485</v>
      </c>
      <c r="M934" s="324">
        <v>51.96</v>
      </c>
      <c r="N934" s="322">
        <v>805.38</v>
      </c>
      <c r="O934" s="325" t="s">
        <v>891</v>
      </c>
      <c r="P934" s="324">
        <v>0</v>
      </c>
      <c r="Q934" s="326">
        <v>0</v>
      </c>
      <c r="R934" s="327" t="s">
        <v>892</v>
      </c>
      <c r="S934" s="317" t="s">
        <v>1716</v>
      </c>
      <c r="T934" s="328">
        <v>1</v>
      </c>
      <c r="U934" s="329">
        <v>55</v>
      </c>
      <c r="V934" s="330">
        <v>19</v>
      </c>
      <c r="W934" s="331" t="s">
        <v>892</v>
      </c>
      <c r="X934" s="332" t="s">
        <v>892</v>
      </c>
      <c r="Y934" s="333">
        <v>0</v>
      </c>
      <c r="Z934" s="333" t="s">
        <v>892</v>
      </c>
      <c r="AA934" s="332" t="s">
        <v>892</v>
      </c>
      <c r="AB934" s="333">
        <v>0</v>
      </c>
      <c r="AC934" s="333"/>
      <c r="AD934" s="334" t="s">
        <v>892</v>
      </c>
      <c r="AE934" s="335" t="s">
        <v>892</v>
      </c>
      <c r="AF934" s="324">
        <v>328</v>
      </c>
      <c r="AG934" s="327">
        <v>44876</v>
      </c>
      <c r="AH934" s="327">
        <v>44132</v>
      </c>
      <c r="AI934" s="327">
        <v>44845</v>
      </c>
      <c r="AJ934" s="327" t="s">
        <v>892</v>
      </c>
      <c r="AK934" s="317"/>
    </row>
    <row r="935" spans="1:37" x14ac:dyDescent="0.3">
      <c r="A935" s="316">
        <v>140283</v>
      </c>
      <c r="B935" s="317" t="s">
        <v>2059</v>
      </c>
      <c r="C935" s="318" t="s">
        <v>31</v>
      </c>
      <c r="D935" s="319">
        <v>155</v>
      </c>
      <c r="E935" s="317"/>
      <c r="F935" s="317"/>
      <c r="G935" s="317" t="s">
        <v>892</v>
      </c>
      <c r="H935" s="320">
        <v>0</v>
      </c>
      <c r="I935" s="321">
        <v>103003</v>
      </c>
      <c r="J935" s="322">
        <v>155</v>
      </c>
      <c r="K935" s="320">
        <v>37</v>
      </c>
      <c r="L935" s="323">
        <v>0</v>
      </c>
      <c r="M935" s="324">
        <v>39</v>
      </c>
      <c r="N935" s="322">
        <v>6045</v>
      </c>
      <c r="O935" s="325" t="s">
        <v>891</v>
      </c>
      <c r="P935" s="324">
        <v>0</v>
      </c>
      <c r="Q935" s="326">
        <v>0</v>
      </c>
      <c r="R935" s="327" t="s">
        <v>892</v>
      </c>
      <c r="S935" s="317" t="s">
        <v>1487</v>
      </c>
      <c r="T935" s="328">
        <v>1</v>
      </c>
      <c r="U935" s="329">
        <v>51</v>
      </c>
      <c r="V935" s="330">
        <v>36</v>
      </c>
      <c r="W935" s="331" t="s">
        <v>892</v>
      </c>
      <c r="X935" s="332" t="s">
        <v>892</v>
      </c>
      <c r="Y935" s="333">
        <v>0</v>
      </c>
      <c r="Z935" s="333" t="s">
        <v>892</v>
      </c>
      <c r="AA935" s="332" t="s">
        <v>892</v>
      </c>
      <c r="AB935" s="333">
        <v>0</v>
      </c>
      <c r="AC935" s="333"/>
      <c r="AD935" s="334" t="s">
        <v>892</v>
      </c>
      <c r="AE935" s="335" t="s">
        <v>892</v>
      </c>
      <c r="AF935" s="324">
        <v>14</v>
      </c>
      <c r="AG935" s="327">
        <v>45184</v>
      </c>
      <c r="AH935" s="327">
        <v>44155</v>
      </c>
      <c r="AI935" s="327">
        <v>45160</v>
      </c>
      <c r="AJ935" s="327" t="s">
        <v>892</v>
      </c>
      <c r="AK935" s="317"/>
    </row>
    <row r="936" spans="1:37" x14ac:dyDescent="0.3">
      <c r="A936" s="316">
        <v>140326</v>
      </c>
      <c r="B936" s="317" t="s">
        <v>2060</v>
      </c>
      <c r="C936" s="318" t="s">
        <v>291</v>
      </c>
      <c r="D936" s="319">
        <v>12.34</v>
      </c>
      <c r="E936" s="317"/>
      <c r="F936" s="317"/>
      <c r="G936" s="317" t="s">
        <v>892</v>
      </c>
      <c r="H936" s="320">
        <v>1176</v>
      </c>
      <c r="I936" s="321">
        <v>103003</v>
      </c>
      <c r="J936" s="322">
        <v>12.34</v>
      </c>
      <c r="K936" s="320">
        <v>102</v>
      </c>
      <c r="L936" s="323">
        <v>147</v>
      </c>
      <c r="M936" s="324">
        <v>0</v>
      </c>
      <c r="N936" s="322">
        <v>0</v>
      </c>
      <c r="O936" s="325" t="s">
        <v>891</v>
      </c>
      <c r="P936" s="324">
        <v>0</v>
      </c>
      <c r="Q936" s="326">
        <v>0</v>
      </c>
      <c r="R936" s="327" t="s">
        <v>892</v>
      </c>
      <c r="S936" s="317" t="s">
        <v>1154</v>
      </c>
      <c r="T936" s="328">
        <v>1</v>
      </c>
      <c r="U936" s="329">
        <v>51</v>
      </c>
      <c r="V936" s="330">
        <v>33</v>
      </c>
      <c r="W936" s="331" t="s">
        <v>892</v>
      </c>
      <c r="X936" s="332" t="s">
        <v>892</v>
      </c>
      <c r="Y936" s="333">
        <v>0</v>
      </c>
      <c r="Z936" s="333" t="s">
        <v>892</v>
      </c>
      <c r="AA936" s="332" t="s">
        <v>892</v>
      </c>
      <c r="AB936" s="333">
        <v>0</v>
      </c>
      <c r="AC936" s="333"/>
      <c r="AD936" s="334" t="s">
        <v>892</v>
      </c>
      <c r="AE936" s="335" t="s">
        <v>892</v>
      </c>
      <c r="AF936" s="324">
        <v>32</v>
      </c>
      <c r="AG936" s="327">
        <v>45210</v>
      </c>
      <c r="AH936" s="327">
        <v>44180</v>
      </c>
      <c r="AI936" s="327">
        <v>45189</v>
      </c>
      <c r="AJ936" s="327" t="s">
        <v>892</v>
      </c>
      <c r="AK936" s="317"/>
    </row>
    <row r="937" spans="1:37" x14ac:dyDescent="0.3">
      <c r="A937" s="316">
        <v>140666</v>
      </c>
      <c r="B937" s="317" t="s">
        <v>2061</v>
      </c>
      <c r="C937" s="318" t="s">
        <v>264</v>
      </c>
      <c r="D937" s="319">
        <v>66.680000000000007</v>
      </c>
      <c r="E937" s="317"/>
      <c r="F937" s="317"/>
      <c r="G937" s="317" t="s">
        <v>892</v>
      </c>
      <c r="H937" s="320">
        <v>18</v>
      </c>
      <c r="I937" s="321">
        <v>103003</v>
      </c>
      <c r="J937" s="322">
        <v>66.680000000000007</v>
      </c>
      <c r="K937" s="320">
        <v>98</v>
      </c>
      <c r="L937" s="323">
        <v>2.203182374541004</v>
      </c>
      <c r="M937" s="324">
        <v>50.04</v>
      </c>
      <c r="N937" s="322">
        <v>3336.6671999999999</v>
      </c>
      <c r="O937" s="325" t="s">
        <v>891</v>
      </c>
      <c r="P937" s="324">
        <v>0</v>
      </c>
      <c r="Q937" s="326">
        <v>0</v>
      </c>
      <c r="R937" s="327" t="s">
        <v>892</v>
      </c>
      <c r="S937" s="317" t="s">
        <v>1127</v>
      </c>
      <c r="T937" s="328">
        <v>1</v>
      </c>
      <c r="U937" s="329">
        <v>55</v>
      </c>
      <c r="V937" s="330">
        <v>49</v>
      </c>
      <c r="W937" s="331">
        <v>10083</v>
      </c>
      <c r="X937" s="332">
        <v>2023</v>
      </c>
      <c r="Y937" s="333">
        <v>30</v>
      </c>
      <c r="Z937" s="333" t="s">
        <v>892</v>
      </c>
      <c r="AA937" s="332" t="s">
        <v>892</v>
      </c>
      <c r="AB937" s="333">
        <v>0</v>
      </c>
      <c r="AC937" s="333"/>
      <c r="AD937" s="334" t="s">
        <v>892</v>
      </c>
      <c r="AE937" s="335" t="s">
        <v>892</v>
      </c>
      <c r="AF937" s="324">
        <v>32</v>
      </c>
      <c r="AG937" s="327">
        <v>44410</v>
      </c>
      <c r="AH937" s="327">
        <v>44243</v>
      </c>
      <c r="AI937" s="327">
        <v>44393</v>
      </c>
      <c r="AJ937" s="327" t="s">
        <v>892</v>
      </c>
      <c r="AK937" s="317"/>
    </row>
    <row r="938" spans="1:37" x14ac:dyDescent="0.3">
      <c r="A938" s="316">
        <v>140933</v>
      </c>
      <c r="B938" s="317" t="s">
        <v>2062</v>
      </c>
      <c r="C938" s="318" t="s">
        <v>264</v>
      </c>
      <c r="D938" s="319">
        <v>4.08</v>
      </c>
      <c r="E938" s="317"/>
      <c r="F938" s="317"/>
      <c r="G938" s="317" t="s">
        <v>892</v>
      </c>
      <c r="H938" s="320">
        <v>567</v>
      </c>
      <c r="I938" s="321">
        <v>103003</v>
      </c>
      <c r="J938" s="322">
        <v>4.08</v>
      </c>
      <c r="K938" s="320">
        <v>312</v>
      </c>
      <c r="L938" s="323">
        <v>21.807692307692307</v>
      </c>
      <c r="M938" s="324">
        <v>0</v>
      </c>
      <c r="N938" s="322">
        <v>0</v>
      </c>
      <c r="O938" s="325" t="s">
        <v>891</v>
      </c>
      <c r="P938" s="324">
        <v>0</v>
      </c>
      <c r="Q938" s="326">
        <v>0</v>
      </c>
      <c r="R938" s="327" t="s">
        <v>892</v>
      </c>
      <c r="S938" s="317" t="s">
        <v>1868</v>
      </c>
      <c r="T938" s="328">
        <v>1</v>
      </c>
      <c r="U938" s="329">
        <v>45</v>
      </c>
      <c r="V938" s="330">
        <v>16</v>
      </c>
      <c r="W938" s="331" t="s">
        <v>892</v>
      </c>
      <c r="X938" s="332" t="s">
        <v>892</v>
      </c>
      <c r="Y938" s="333">
        <v>0</v>
      </c>
      <c r="Z938" s="333" t="s">
        <v>892</v>
      </c>
      <c r="AA938" s="332" t="s">
        <v>892</v>
      </c>
      <c r="AB938" s="333">
        <v>0</v>
      </c>
      <c r="AC938" s="333"/>
      <c r="AD938" s="334" t="s">
        <v>892</v>
      </c>
      <c r="AE938" s="335" t="s">
        <v>892</v>
      </c>
      <c r="AF938" s="324">
        <v>104</v>
      </c>
      <c r="AG938" s="327">
        <v>45014</v>
      </c>
      <c r="AH938" s="327">
        <v>44294</v>
      </c>
      <c r="AI938" s="327">
        <v>45140</v>
      </c>
      <c r="AJ938" s="327" t="s">
        <v>892</v>
      </c>
      <c r="AK938" s="317"/>
    </row>
    <row r="939" spans="1:37" x14ac:dyDescent="0.3">
      <c r="A939" s="316">
        <v>141253</v>
      </c>
      <c r="B939" s="317" t="s">
        <v>2063</v>
      </c>
      <c r="C939" s="318" t="s">
        <v>302</v>
      </c>
      <c r="D939" s="319">
        <v>138.5</v>
      </c>
      <c r="E939" s="317"/>
      <c r="F939" s="317"/>
      <c r="G939" s="317" t="s">
        <v>892</v>
      </c>
      <c r="H939" s="320">
        <v>190</v>
      </c>
      <c r="I939" s="321">
        <v>103003</v>
      </c>
      <c r="J939" s="322">
        <v>138.5</v>
      </c>
      <c r="K939" s="320">
        <v>157</v>
      </c>
      <c r="L939" s="323">
        <v>12.811867835468643</v>
      </c>
      <c r="M939" s="324">
        <v>0</v>
      </c>
      <c r="N939" s="322">
        <v>0</v>
      </c>
      <c r="O939" s="325" t="s">
        <v>891</v>
      </c>
      <c r="P939" s="324">
        <v>0</v>
      </c>
      <c r="Q939" s="326">
        <v>0</v>
      </c>
      <c r="R939" s="327" t="s">
        <v>892</v>
      </c>
      <c r="S939" s="317" t="s">
        <v>1561</v>
      </c>
      <c r="T939" s="328">
        <v>1</v>
      </c>
      <c r="U939" s="329">
        <v>76</v>
      </c>
      <c r="V939" s="330">
        <v>13</v>
      </c>
      <c r="W939" s="331" t="s">
        <v>892</v>
      </c>
      <c r="X939" s="332" t="s">
        <v>892</v>
      </c>
      <c r="Y939" s="333">
        <v>0</v>
      </c>
      <c r="Z939" s="333" t="s">
        <v>892</v>
      </c>
      <c r="AA939" s="332" t="s">
        <v>892</v>
      </c>
      <c r="AB939" s="333">
        <v>0</v>
      </c>
      <c r="AC939" s="333"/>
      <c r="AD939" s="334" t="s">
        <v>892</v>
      </c>
      <c r="AE939" s="335" t="s">
        <v>892</v>
      </c>
      <c r="AF939" s="324">
        <v>60</v>
      </c>
      <c r="AG939" s="327">
        <v>45201</v>
      </c>
      <c r="AH939" s="327">
        <v>44355</v>
      </c>
      <c r="AI939" s="327">
        <v>45181</v>
      </c>
      <c r="AJ939" s="327" t="s">
        <v>892</v>
      </c>
      <c r="AK939" s="317"/>
    </row>
    <row r="940" spans="1:37" x14ac:dyDescent="0.3">
      <c r="A940" s="316">
        <v>141265</v>
      </c>
      <c r="B940" s="317" t="s">
        <v>2064</v>
      </c>
      <c r="C940" s="318" t="s">
        <v>302</v>
      </c>
      <c r="D940" s="319">
        <v>75.5</v>
      </c>
      <c r="E940" s="317"/>
      <c r="F940" s="317"/>
      <c r="G940" s="317" t="s">
        <v>892</v>
      </c>
      <c r="H940" s="320">
        <v>74</v>
      </c>
      <c r="I940" s="321">
        <v>103003</v>
      </c>
      <c r="J940" s="322">
        <v>71.779300000000006</v>
      </c>
      <c r="K940" s="320">
        <v>81</v>
      </c>
      <c r="L940" s="323">
        <v>9.5483870967741939</v>
      </c>
      <c r="M940" s="324">
        <v>19</v>
      </c>
      <c r="N940" s="322">
        <v>1434.5</v>
      </c>
      <c r="O940" s="325" t="s">
        <v>891</v>
      </c>
      <c r="P940" s="324">
        <v>0</v>
      </c>
      <c r="Q940" s="326">
        <v>0</v>
      </c>
      <c r="R940" s="327" t="s">
        <v>892</v>
      </c>
      <c r="S940" s="317" t="s">
        <v>2065</v>
      </c>
      <c r="T940" s="328">
        <v>1</v>
      </c>
      <c r="U940" s="329">
        <v>76</v>
      </c>
      <c r="V940" s="330">
        <v>3</v>
      </c>
      <c r="W940" s="331" t="s">
        <v>892</v>
      </c>
      <c r="X940" s="332" t="s">
        <v>892</v>
      </c>
      <c r="Y940" s="333">
        <v>0</v>
      </c>
      <c r="Z940" s="333" t="s">
        <v>892</v>
      </c>
      <c r="AA940" s="332" t="s">
        <v>892</v>
      </c>
      <c r="AB940" s="333">
        <v>0</v>
      </c>
      <c r="AC940" s="333"/>
      <c r="AD940" s="334" t="s">
        <v>892</v>
      </c>
      <c r="AE940" s="335" t="s">
        <v>892</v>
      </c>
      <c r="AF940" s="324">
        <v>32</v>
      </c>
      <c r="AG940" s="327">
        <v>44784</v>
      </c>
      <c r="AH940" s="327">
        <v>44355</v>
      </c>
      <c r="AI940" s="327">
        <v>44586</v>
      </c>
      <c r="AJ940" s="327" t="s">
        <v>892</v>
      </c>
      <c r="AK940" s="317"/>
    </row>
    <row r="941" spans="1:37" x14ac:dyDescent="0.3">
      <c r="A941" s="316">
        <v>141266</v>
      </c>
      <c r="B941" s="317" t="s">
        <v>2066</v>
      </c>
      <c r="C941" s="318" t="s">
        <v>302</v>
      </c>
      <c r="D941" s="319">
        <v>65</v>
      </c>
      <c r="E941" s="317"/>
      <c r="F941" s="317"/>
      <c r="G941" s="317" t="s">
        <v>892</v>
      </c>
      <c r="H941" s="320">
        <v>109</v>
      </c>
      <c r="I941" s="321">
        <v>103003</v>
      </c>
      <c r="J941" s="322">
        <v>65</v>
      </c>
      <c r="K941" s="320">
        <v>61</v>
      </c>
      <c r="L941" s="323">
        <v>19.534050179211469</v>
      </c>
      <c r="M941" s="324">
        <v>0</v>
      </c>
      <c r="N941" s="322">
        <v>0</v>
      </c>
      <c r="O941" s="325" t="s">
        <v>891</v>
      </c>
      <c r="P941" s="324">
        <v>0</v>
      </c>
      <c r="Q941" s="326">
        <v>0</v>
      </c>
      <c r="R941" s="327" t="s">
        <v>892</v>
      </c>
      <c r="S941" s="317" t="s">
        <v>2065</v>
      </c>
      <c r="T941" s="328">
        <v>1</v>
      </c>
      <c r="U941" s="329">
        <v>76</v>
      </c>
      <c r="V941" s="330">
        <v>3</v>
      </c>
      <c r="W941" s="331" t="s">
        <v>892</v>
      </c>
      <c r="X941" s="332" t="s">
        <v>892</v>
      </c>
      <c r="Y941" s="333">
        <v>0</v>
      </c>
      <c r="Z941" s="333">
        <v>11620</v>
      </c>
      <c r="AA941" s="332">
        <v>2023</v>
      </c>
      <c r="AB941" s="333">
        <v>50</v>
      </c>
      <c r="AC941" s="333">
        <v>50</v>
      </c>
      <c r="AD941" s="334" t="s">
        <v>2091</v>
      </c>
      <c r="AE941" s="335">
        <v>45247</v>
      </c>
      <c r="AF941" s="324">
        <v>22</v>
      </c>
      <c r="AG941" s="327">
        <v>44635</v>
      </c>
      <c r="AH941" s="327">
        <v>44355</v>
      </c>
      <c r="AI941" s="327">
        <v>45181</v>
      </c>
      <c r="AJ941" s="327" t="s">
        <v>892</v>
      </c>
      <c r="AK941" s="317"/>
    </row>
    <row r="942" spans="1:37" x14ac:dyDescent="0.3">
      <c r="A942" s="316">
        <v>141268</v>
      </c>
      <c r="B942" s="317" t="s">
        <v>2067</v>
      </c>
      <c r="C942" s="318" t="s">
        <v>302</v>
      </c>
      <c r="D942" s="319">
        <v>68.39</v>
      </c>
      <c r="E942" s="317"/>
      <c r="F942" s="317"/>
      <c r="G942" s="317" t="s">
        <v>892</v>
      </c>
      <c r="H942" s="320">
        <v>354</v>
      </c>
      <c r="I942" s="321">
        <v>103003</v>
      </c>
      <c r="J942" s="322">
        <v>68.39</v>
      </c>
      <c r="K942" s="320">
        <v>615</v>
      </c>
      <c r="L942" s="323">
        <v>4.5577443028196214</v>
      </c>
      <c r="M942" s="324">
        <v>78.040000000000006</v>
      </c>
      <c r="N942" s="322">
        <v>5337.1556</v>
      </c>
      <c r="O942" s="325" t="s">
        <v>891</v>
      </c>
      <c r="P942" s="324">
        <v>0</v>
      </c>
      <c r="Q942" s="326">
        <v>0</v>
      </c>
      <c r="R942" s="327" t="s">
        <v>892</v>
      </c>
      <c r="S942" s="317" t="s">
        <v>2065</v>
      </c>
      <c r="T942" s="328">
        <v>1</v>
      </c>
      <c r="U942" s="329">
        <v>76</v>
      </c>
      <c r="V942" s="330">
        <v>3</v>
      </c>
      <c r="W942" s="331" t="s">
        <v>892</v>
      </c>
      <c r="X942" s="332" t="s">
        <v>892</v>
      </c>
      <c r="Y942" s="333">
        <v>0</v>
      </c>
      <c r="Z942" s="333">
        <v>11623</v>
      </c>
      <c r="AA942" s="332">
        <v>2023</v>
      </c>
      <c r="AB942" s="333">
        <v>500</v>
      </c>
      <c r="AC942" s="333">
        <v>500</v>
      </c>
      <c r="AD942" s="334" t="s">
        <v>2091</v>
      </c>
      <c r="AE942" s="335">
        <v>45247</v>
      </c>
      <c r="AF942" s="324">
        <v>310</v>
      </c>
      <c r="AG942" s="327">
        <v>44628</v>
      </c>
      <c r="AH942" s="327">
        <v>44355</v>
      </c>
      <c r="AI942" s="327">
        <v>45182</v>
      </c>
      <c r="AJ942" s="327" t="s">
        <v>892</v>
      </c>
      <c r="AK942" s="317"/>
    </row>
    <row r="943" spans="1:37" x14ac:dyDescent="0.3">
      <c r="A943" s="316">
        <v>141270</v>
      </c>
      <c r="B943" s="317" t="s">
        <v>2068</v>
      </c>
      <c r="C943" s="318" t="s">
        <v>302</v>
      </c>
      <c r="D943" s="319">
        <v>96.26</v>
      </c>
      <c r="E943" s="317"/>
      <c r="F943" s="317"/>
      <c r="G943" s="317" t="s">
        <v>892</v>
      </c>
      <c r="H943" s="320">
        <v>22</v>
      </c>
      <c r="I943" s="321">
        <v>103003</v>
      </c>
      <c r="J943" s="322">
        <v>96.26</v>
      </c>
      <c r="K943" s="320">
        <v>40</v>
      </c>
      <c r="L943" s="323">
        <v>6.2857142857142856</v>
      </c>
      <c r="M943" s="324">
        <v>20</v>
      </c>
      <c r="N943" s="322">
        <v>1925.2</v>
      </c>
      <c r="O943" s="325" t="s">
        <v>891</v>
      </c>
      <c r="P943" s="324">
        <v>0</v>
      </c>
      <c r="Q943" s="326">
        <v>0</v>
      </c>
      <c r="R943" s="327" t="s">
        <v>892</v>
      </c>
      <c r="S943" s="317" t="s">
        <v>1112</v>
      </c>
      <c r="T943" s="328">
        <v>1</v>
      </c>
      <c r="U943" s="329">
        <v>76</v>
      </c>
      <c r="V943" s="330">
        <v>5</v>
      </c>
      <c r="W943" s="331" t="s">
        <v>892</v>
      </c>
      <c r="X943" s="332" t="s">
        <v>892</v>
      </c>
      <c r="Y943" s="333">
        <v>0</v>
      </c>
      <c r="Z943" s="333" t="s">
        <v>892</v>
      </c>
      <c r="AA943" s="332" t="s">
        <v>892</v>
      </c>
      <c r="AB943" s="333">
        <v>0</v>
      </c>
      <c r="AC943" s="333"/>
      <c r="AD943" s="334" t="s">
        <v>892</v>
      </c>
      <c r="AE943" s="335" t="s">
        <v>892</v>
      </c>
      <c r="AF943" s="324">
        <v>14</v>
      </c>
      <c r="AG943" s="327">
        <v>45201</v>
      </c>
      <c r="AH943" s="327">
        <v>44355</v>
      </c>
      <c r="AI943" s="327">
        <v>45181</v>
      </c>
      <c r="AJ943" s="327" t="s">
        <v>892</v>
      </c>
      <c r="AK943" s="317"/>
    </row>
    <row r="944" spans="1:37" x14ac:dyDescent="0.3">
      <c r="A944" s="316">
        <v>141418</v>
      </c>
      <c r="B944" s="317" t="s">
        <v>2069</v>
      </c>
      <c r="C944" s="318" t="s">
        <v>264</v>
      </c>
      <c r="D944" s="319">
        <v>31.07</v>
      </c>
      <c r="E944" s="317"/>
      <c r="F944" s="317"/>
      <c r="G944" s="317" t="s">
        <v>892</v>
      </c>
      <c r="H944" s="320">
        <v>857</v>
      </c>
      <c r="I944" s="321">
        <v>103003</v>
      </c>
      <c r="J944" s="322">
        <v>31.07</v>
      </c>
      <c r="K944" s="320">
        <v>388</v>
      </c>
      <c r="L944" s="323">
        <v>10.052785923753667</v>
      </c>
      <c r="M944" s="324">
        <v>166</v>
      </c>
      <c r="N944" s="322">
        <v>5157.62</v>
      </c>
      <c r="O944" s="325" t="s">
        <v>891</v>
      </c>
      <c r="P944" s="324">
        <v>0</v>
      </c>
      <c r="Q944" s="326">
        <v>0</v>
      </c>
      <c r="R944" s="327" t="s">
        <v>892</v>
      </c>
      <c r="S944" s="317" t="s">
        <v>1006</v>
      </c>
      <c r="T944" s="328">
        <v>1</v>
      </c>
      <c r="U944" s="329">
        <v>76</v>
      </c>
      <c r="V944" s="330">
        <v>11</v>
      </c>
      <c r="W944" s="331" t="s">
        <v>892</v>
      </c>
      <c r="X944" s="332" t="s">
        <v>892</v>
      </c>
      <c r="Y944" s="333">
        <v>0</v>
      </c>
      <c r="Z944" s="333" t="s">
        <v>892</v>
      </c>
      <c r="AA944" s="332" t="s">
        <v>892</v>
      </c>
      <c r="AB944" s="333">
        <v>0</v>
      </c>
      <c r="AC944" s="333"/>
      <c r="AD944" s="334" t="s">
        <v>892</v>
      </c>
      <c r="AE944" s="335" t="s">
        <v>892</v>
      </c>
      <c r="AF944" s="324">
        <v>342</v>
      </c>
      <c r="AG944" s="327">
        <v>44924</v>
      </c>
      <c r="AH944" s="327">
        <v>44362</v>
      </c>
      <c r="AI944" s="327">
        <v>45119</v>
      </c>
      <c r="AJ944" s="327" t="s">
        <v>892</v>
      </c>
      <c r="AK944" s="317"/>
    </row>
    <row r="945" spans="1:37" x14ac:dyDescent="0.3">
      <c r="A945" s="316">
        <v>141429</v>
      </c>
      <c r="B945" s="317" t="s">
        <v>2070</v>
      </c>
      <c r="C945" s="318" t="s">
        <v>31</v>
      </c>
      <c r="D945" s="319">
        <v>22.6</v>
      </c>
      <c r="E945" s="317"/>
      <c r="F945" s="317"/>
      <c r="G945" s="317" t="s">
        <v>892</v>
      </c>
      <c r="H945" s="320">
        <v>607</v>
      </c>
      <c r="I945" s="321">
        <v>103003</v>
      </c>
      <c r="J945" s="322">
        <v>22.6</v>
      </c>
      <c r="K945" s="320">
        <v>295</v>
      </c>
      <c r="L945" s="323">
        <v>12.242839854780154</v>
      </c>
      <c r="M945" s="324">
        <v>0</v>
      </c>
      <c r="N945" s="322">
        <v>0</v>
      </c>
      <c r="O945" s="325" t="s">
        <v>891</v>
      </c>
      <c r="P945" s="324">
        <v>0</v>
      </c>
      <c r="Q945" s="326">
        <v>0</v>
      </c>
      <c r="R945" s="327" t="s">
        <v>892</v>
      </c>
      <c r="S945" s="317" t="s">
        <v>1057</v>
      </c>
      <c r="T945" s="328">
        <v>1</v>
      </c>
      <c r="U945" s="329">
        <v>61</v>
      </c>
      <c r="V945" s="330">
        <v>14</v>
      </c>
      <c r="W945" s="331" t="s">
        <v>892</v>
      </c>
      <c r="X945" s="332" t="s">
        <v>892</v>
      </c>
      <c r="Y945" s="333">
        <v>0</v>
      </c>
      <c r="Z945" s="333" t="s">
        <v>892</v>
      </c>
      <c r="AA945" s="332" t="s">
        <v>892</v>
      </c>
      <c r="AB945" s="333">
        <v>0</v>
      </c>
      <c r="AC945" s="333"/>
      <c r="AD945" s="334" t="s">
        <v>892</v>
      </c>
      <c r="AE945" s="335" t="s">
        <v>892</v>
      </c>
      <c r="AF945" s="324">
        <v>198</v>
      </c>
      <c r="AG945" s="327">
        <v>44609</v>
      </c>
      <c r="AH945" s="327">
        <v>44362</v>
      </c>
      <c r="AI945" s="327">
        <v>44607</v>
      </c>
      <c r="AJ945" s="327" t="s">
        <v>892</v>
      </c>
      <c r="AK945" s="317"/>
    </row>
    <row r="946" spans="1:37" x14ac:dyDescent="0.3">
      <c r="A946" s="316">
        <v>141430</v>
      </c>
      <c r="B946" s="317" t="s">
        <v>2071</v>
      </c>
      <c r="C946" s="318" t="s">
        <v>848</v>
      </c>
      <c r="D946" s="319">
        <v>293.3</v>
      </c>
      <c r="E946" s="317"/>
      <c r="F946" s="317"/>
      <c r="G946" s="317" t="s">
        <v>892</v>
      </c>
      <c r="H946" s="320">
        <v>70</v>
      </c>
      <c r="I946" s="321">
        <v>103003</v>
      </c>
      <c r="J946" s="322">
        <v>293.3</v>
      </c>
      <c r="K946" s="320">
        <v>101</v>
      </c>
      <c r="L946" s="323">
        <v>7.7777777777777786</v>
      </c>
      <c r="M946" s="324">
        <v>38</v>
      </c>
      <c r="N946" s="322">
        <v>11145.4</v>
      </c>
      <c r="O946" s="325" t="s">
        <v>891</v>
      </c>
      <c r="P946" s="324">
        <v>0</v>
      </c>
      <c r="Q946" s="326">
        <v>0</v>
      </c>
      <c r="R946" s="327" t="s">
        <v>892</v>
      </c>
      <c r="S946" s="317" t="s">
        <v>1341</v>
      </c>
      <c r="T946" s="328">
        <v>1</v>
      </c>
      <c r="U946" s="329">
        <v>61</v>
      </c>
      <c r="V946" s="330">
        <v>16</v>
      </c>
      <c r="W946" s="331" t="s">
        <v>892</v>
      </c>
      <c r="X946" s="332" t="s">
        <v>892</v>
      </c>
      <c r="Y946" s="333">
        <v>0</v>
      </c>
      <c r="Z946" s="333" t="s">
        <v>892</v>
      </c>
      <c r="AA946" s="332" t="s">
        <v>892</v>
      </c>
      <c r="AB946" s="333">
        <v>0</v>
      </c>
      <c r="AC946" s="333"/>
      <c r="AD946" s="334" t="s">
        <v>892</v>
      </c>
      <c r="AE946" s="335" t="s">
        <v>892</v>
      </c>
      <c r="AF946" s="324">
        <v>36</v>
      </c>
      <c r="AG946" s="327">
        <v>44641</v>
      </c>
      <c r="AH946" s="327">
        <v>44362</v>
      </c>
      <c r="AI946" s="327">
        <v>44615</v>
      </c>
      <c r="AJ946" s="327" t="s">
        <v>892</v>
      </c>
      <c r="AK946" s="317"/>
    </row>
    <row r="947" spans="1:37" x14ac:dyDescent="0.3">
      <c r="A947" s="316">
        <v>141608</v>
      </c>
      <c r="B947" s="317" t="s">
        <v>2072</v>
      </c>
      <c r="C947" s="318" t="s">
        <v>288</v>
      </c>
      <c r="D947" s="319">
        <v>303</v>
      </c>
      <c r="E947" s="317"/>
      <c r="F947" s="317"/>
      <c r="G947" s="317" t="s">
        <v>892</v>
      </c>
      <c r="H947" s="320">
        <v>55</v>
      </c>
      <c r="I947" s="321">
        <v>103003</v>
      </c>
      <c r="J947" s="322">
        <v>303</v>
      </c>
      <c r="K947" s="320">
        <v>33</v>
      </c>
      <c r="L947" s="323">
        <v>20</v>
      </c>
      <c r="M947" s="324">
        <v>0</v>
      </c>
      <c r="N947" s="322">
        <v>0</v>
      </c>
      <c r="O947" s="325" t="s">
        <v>891</v>
      </c>
      <c r="P947" s="324">
        <v>0</v>
      </c>
      <c r="Q947" s="326">
        <v>0</v>
      </c>
      <c r="R947" s="327" t="s">
        <v>892</v>
      </c>
      <c r="S947" s="317" t="s">
        <v>1432</v>
      </c>
      <c r="T947" s="328">
        <v>1</v>
      </c>
      <c r="U947" s="329">
        <v>76</v>
      </c>
      <c r="V947" s="330">
        <v>9</v>
      </c>
      <c r="W947" s="331" t="s">
        <v>892</v>
      </c>
      <c r="X947" s="332" t="s">
        <v>892</v>
      </c>
      <c r="Y947" s="333">
        <v>0</v>
      </c>
      <c r="Z947" s="333" t="s">
        <v>892</v>
      </c>
      <c r="AA947" s="332" t="s">
        <v>892</v>
      </c>
      <c r="AB947" s="333">
        <v>0</v>
      </c>
      <c r="AC947" s="333"/>
      <c r="AD947" s="334" t="s">
        <v>892</v>
      </c>
      <c r="AE947" s="335" t="s">
        <v>892</v>
      </c>
      <c r="AF947" s="324">
        <v>12</v>
      </c>
      <c r="AG947" s="327">
        <v>44799</v>
      </c>
      <c r="AH947" s="327">
        <v>44371</v>
      </c>
      <c r="AI947" s="327">
        <v>44915</v>
      </c>
      <c r="AJ947" s="327" t="s">
        <v>892</v>
      </c>
      <c r="AK947" s="317"/>
    </row>
    <row r="948" spans="1:37" x14ac:dyDescent="0.3">
      <c r="A948" s="316">
        <v>141615</v>
      </c>
      <c r="B948" s="317" t="s">
        <v>2073</v>
      </c>
      <c r="C948" s="318" t="s">
        <v>288</v>
      </c>
      <c r="D948" s="319">
        <v>299.98</v>
      </c>
      <c r="E948" s="317"/>
      <c r="F948" s="317"/>
      <c r="G948" s="317" t="s">
        <v>892</v>
      </c>
      <c r="H948" s="320">
        <v>61</v>
      </c>
      <c r="I948" s="321">
        <v>103003</v>
      </c>
      <c r="J948" s="322">
        <v>299.98</v>
      </c>
      <c r="K948" s="320">
        <v>55</v>
      </c>
      <c r="L948" s="323">
        <v>11.254612546125459</v>
      </c>
      <c r="M948" s="324">
        <v>0</v>
      </c>
      <c r="N948" s="322">
        <v>0</v>
      </c>
      <c r="O948" s="325" t="s">
        <v>891</v>
      </c>
      <c r="P948" s="324">
        <v>0</v>
      </c>
      <c r="Q948" s="326">
        <v>0</v>
      </c>
      <c r="R948" s="327" t="s">
        <v>892</v>
      </c>
      <c r="S948" s="317" t="s">
        <v>1016</v>
      </c>
      <c r="T948" s="328">
        <v>1</v>
      </c>
      <c r="U948" s="329">
        <v>76</v>
      </c>
      <c r="V948" s="330">
        <v>10</v>
      </c>
      <c r="W948" s="331" t="s">
        <v>892</v>
      </c>
      <c r="X948" s="332" t="s">
        <v>892</v>
      </c>
      <c r="Y948" s="333">
        <v>0</v>
      </c>
      <c r="Z948" s="333">
        <v>11620</v>
      </c>
      <c r="AA948" s="332">
        <v>2023</v>
      </c>
      <c r="AB948" s="333">
        <v>50</v>
      </c>
      <c r="AC948" s="333">
        <v>50</v>
      </c>
      <c r="AD948" s="334" t="s">
        <v>2091</v>
      </c>
      <c r="AE948" s="335">
        <v>45247</v>
      </c>
      <c r="AF948" s="324">
        <v>22</v>
      </c>
      <c r="AG948" s="327">
        <v>44838</v>
      </c>
      <c r="AH948" s="327">
        <v>44371</v>
      </c>
      <c r="AI948" s="327">
        <v>45181</v>
      </c>
      <c r="AJ948" s="327" t="s">
        <v>892</v>
      </c>
      <c r="AK948" s="317"/>
    </row>
    <row r="949" spans="1:37" x14ac:dyDescent="0.3">
      <c r="A949" s="316">
        <v>141679</v>
      </c>
      <c r="B949" s="317" t="s">
        <v>2074</v>
      </c>
      <c r="C949" s="318" t="s">
        <v>302</v>
      </c>
      <c r="D949" s="319">
        <v>90</v>
      </c>
      <c r="E949" s="317"/>
      <c r="F949" s="317"/>
      <c r="G949" s="317" t="s">
        <v>892</v>
      </c>
      <c r="H949" s="320">
        <v>143</v>
      </c>
      <c r="I949" s="321">
        <v>103003</v>
      </c>
      <c r="J949" s="322">
        <v>90</v>
      </c>
      <c r="K949" s="320">
        <v>45</v>
      </c>
      <c r="L949" s="323">
        <v>27.238095238095237</v>
      </c>
      <c r="M949" s="324">
        <v>0</v>
      </c>
      <c r="N949" s="322">
        <v>0</v>
      </c>
      <c r="O949" s="325" t="s">
        <v>891</v>
      </c>
      <c r="P949" s="324">
        <v>0</v>
      </c>
      <c r="Q949" s="326">
        <v>0</v>
      </c>
      <c r="R949" s="327" t="s">
        <v>892</v>
      </c>
      <c r="S949" s="317" t="s">
        <v>2065</v>
      </c>
      <c r="T949" s="328">
        <v>1</v>
      </c>
      <c r="U949" s="329">
        <v>76</v>
      </c>
      <c r="V949" s="330">
        <v>3</v>
      </c>
      <c r="W949" s="331" t="s">
        <v>892</v>
      </c>
      <c r="X949" s="332" t="s">
        <v>892</v>
      </c>
      <c r="Y949" s="333">
        <v>0</v>
      </c>
      <c r="Z949" s="333">
        <v>11621</v>
      </c>
      <c r="AA949" s="332">
        <v>2023</v>
      </c>
      <c r="AB949" s="333">
        <v>50</v>
      </c>
      <c r="AC949" s="333">
        <v>50</v>
      </c>
      <c r="AD949" s="334" t="s">
        <v>2091</v>
      </c>
      <c r="AE949" s="335">
        <v>45247</v>
      </c>
      <c r="AF949" s="324">
        <v>22</v>
      </c>
      <c r="AG949" s="327">
        <v>44652</v>
      </c>
      <c r="AH949" s="327">
        <v>44375</v>
      </c>
      <c r="AI949" s="327">
        <v>45181</v>
      </c>
      <c r="AJ949" s="327" t="s">
        <v>892</v>
      </c>
      <c r="AK949" s="317"/>
    </row>
    <row r="950" spans="1:37" x14ac:dyDescent="0.3">
      <c r="A950" s="316">
        <v>141680</v>
      </c>
      <c r="B950" s="317" t="s">
        <v>2075</v>
      </c>
      <c r="C950" s="318" t="s">
        <v>302</v>
      </c>
      <c r="D950" s="319">
        <v>119.9</v>
      </c>
      <c r="E950" s="317"/>
      <c r="F950" s="317"/>
      <c r="G950" s="317" t="s">
        <v>892</v>
      </c>
      <c r="H950" s="320">
        <v>430</v>
      </c>
      <c r="I950" s="321">
        <v>103003</v>
      </c>
      <c r="J950" s="322">
        <v>119.9</v>
      </c>
      <c r="K950" s="320">
        <v>582</v>
      </c>
      <c r="L950" s="323">
        <v>2.921791125908813</v>
      </c>
      <c r="M950" s="324">
        <v>1136.04</v>
      </c>
      <c r="N950" s="322">
        <v>136211.196</v>
      </c>
      <c r="O950" s="325" t="s">
        <v>891</v>
      </c>
      <c r="P950" s="324">
        <v>0</v>
      </c>
      <c r="Q950" s="326">
        <v>0</v>
      </c>
      <c r="R950" s="327" t="s">
        <v>892</v>
      </c>
      <c r="S950" s="317" t="s">
        <v>2065</v>
      </c>
      <c r="T950" s="328">
        <v>1</v>
      </c>
      <c r="U950" s="329">
        <v>76</v>
      </c>
      <c r="V950" s="330">
        <v>3</v>
      </c>
      <c r="W950" s="331" t="s">
        <v>892</v>
      </c>
      <c r="X950" s="332" t="s">
        <v>892</v>
      </c>
      <c r="Y950" s="333">
        <v>0</v>
      </c>
      <c r="Z950" s="333">
        <v>11626</v>
      </c>
      <c r="AA950" s="332">
        <v>2023</v>
      </c>
      <c r="AB950" s="333">
        <v>200</v>
      </c>
      <c r="AC950" s="333">
        <v>200</v>
      </c>
      <c r="AD950" s="334" t="s">
        <v>2091</v>
      </c>
      <c r="AE950" s="335">
        <v>45247</v>
      </c>
      <c r="AF950" s="324">
        <v>255</v>
      </c>
      <c r="AG950" s="327">
        <v>44784</v>
      </c>
      <c r="AH950" s="327">
        <v>44375</v>
      </c>
      <c r="AI950" s="327">
        <v>45173</v>
      </c>
      <c r="AJ950" s="327" t="s">
        <v>892</v>
      </c>
      <c r="AK950" s="317"/>
    </row>
    <row r="951" spans="1:37" x14ac:dyDescent="0.3">
      <c r="A951" s="316">
        <v>141681</v>
      </c>
      <c r="B951" s="317" t="s">
        <v>2076</v>
      </c>
      <c r="C951" s="318" t="s">
        <v>302</v>
      </c>
      <c r="D951" s="319">
        <v>75</v>
      </c>
      <c r="E951" s="317"/>
      <c r="F951" s="317"/>
      <c r="G951" s="317" t="s">
        <v>892</v>
      </c>
      <c r="H951" s="320">
        <v>113</v>
      </c>
      <c r="I951" s="321">
        <v>103003</v>
      </c>
      <c r="J951" s="322">
        <v>88.772729999999996</v>
      </c>
      <c r="K951" s="320">
        <v>25</v>
      </c>
      <c r="L951" s="323">
        <v>52.073732718894007</v>
      </c>
      <c r="M951" s="324">
        <v>0</v>
      </c>
      <c r="N951" s="322">
        <v>0</v>
      </c>
      <c r="O951" s="325" t="s">
        <v>891</v>
      </c>
      <c r="P951" s="324">
        <v>0</v>
      </c>
      <c r="Q951" s="326">
        <v>0</v>
      </c>
      <c r="R951" s="327" t="s">
        <v>892</v>
      </c>
      <c r="S951" s="317" t="s">
        <v>2065</v>
      </c>
      <c r="T951" s="328">
        <v>1</v>
      </c>
      <c r="U951" s="329">
        <v>76</v>
      </c>
      <c r="V951" s="330">
        <v>3</v>
      </c>
      <c r="W951" s="331" t="s">
        <v>892</v>
      </c>
      <c r="X951" s="332" t="s">
        <v>892</v>
      </c>
      <c r="Y951" s="333">
        <v>0</v>
      </c>
      <c r="Z951" s="333" t="s">
        <v>892</v>
      </c>
      <c r="AA951" s="332" t="s">
        <v>892</v>
      </c>
      <c r="AB951" s="333">
        <v>0</v>
      </c>
      <c r="AC951" s="333"/>
      <c r="AD951" s="334" t="s">
        <v>892</v>
      </c>
      <c r="AE951" s="335" t="s">
        <v>892</v>
      </c>
      <c r="AF951" s="324">
        <v>8</v>
      </c>
      <c r="AG951" s="327">
        <v>44676</v>
      </c>
      <c r="AH951" s="327">
        <v>44375</v>
      </c>
      <c r="AI951" s="327">
        <v>44586</v>
      </c>
      <c r="AJ951" s="327" t="s">
        <v>892</v>
      </c>
      <c r="AK951" s="317"/>
    </row>
    <row r="952" spans="1:37" x14ac:dyDescent="0.3">
      <c r="A952" s="316">
        <v>141786</v>
      </c>
      <c r="B952" s="317" t="s">
        <v>2077</v>
      </c>
      <c r="C952" s="318" t="s">
        <v>288</v>
      </c>
      <c r="D952" s="319">
        <v>535</v>
      </c>
      <c r="E952" s="317"/>
      <c r="F952" s="317"/>
      <c r="G952" s="317" t="s">
        <v>892</v>
      </c>
      <c r="H952" s="320">
        <v>243</v>
      </c>
      <c r="I952" s="321">
        <v>103003</v>
      </c>
      <c r="J952" s="322">
        <v>515.79926</v>
      </c>
      <c r="K952" s="320">
        <v>24</v>
      </c>
      <c r="L952" s="323">
        <v>88.36363636363636</v>
      </c>
      <c r="M952" s="324">
        <v>0</v>
      </c>
      <c r="N952" s="322">
        <v>0</v>
      </c>
      <c r="O952" s="325" t="s">
        <v>891</v>
      </c>
      <c r="P952" s="324">
        <v>0</v>
      </c>
      <c r="Q952" s="326">
        <v>0</v>
      </c>
      <c r="R952" s="327" t="s">
        <v>892</v>
      </c>
      <c r="S952" s="317" t="s">
        <v>1016</v>
      </c>
      <c r="T952" s="328">
        <v>1</v>
      </c>
      <c r="U952" s="329">
        <v>76</v>
      </c>
      <c r="V952" s="330">
        <v>10</v>
      </c>
      <c r="W952" s="331" t="s">
        <v>892</v>
      </c>
      <c r="X952" s="332" t="s">
        <v>892</v>
      </c>
      <c r="Y952" s="333">
        <v>0</v>
      </c>
      <c r="Z952" s="333" t="s">
        <v>892</v>
      </c>
      <c r="AA952" s="332" t="s">
        <v>892</v>
      </c>
      <c r="AB952" s="333">
        <v>0</v>
      </c>
      <c r="AC952" s="333"/>
      <c r="AD952" s="334" t="s">
        <v>892</v>
      </c>
      <c r="AE952" s="335" t="s">
        <v>892</v>
      </c>
      <c r="AF952" s="324">
        <v>12</v>
      </c>
      <c r="AG952" s="327">
        <v>44613</v>
      </c>
      <c r="AH952" s="327">
        <v>44375</v>
      </c>
      <c r="AI952" s="327">
        <v>44586</v>
      </c>
      <c r="AJ952" s="327" t="s">
        <v>892</v>
      </c>
      <c r="AK952" s="317"/>
    </row>
    <row r="953" spans="1:37" x14ac:dyDescent="0.3">
      <c r="A953" s="316">
        <v>141787</v>
      </c>
      <c r="B953" s="317" t="s">
        <v>2078</v>
      </c>
      <c r="C953" s="318" t="s">
        <v>288</v>
      </c>
      <c r="D953" s="319">
        <v>692.83</v>
      </c>
      <c r="E953" s="317"/>
      <c r="F953" s="317"/>
      <c r="G953" s="317" t="s">
        <v>892</v>
      </c>
      <c r="H953" s="320">
        <v>271</v>
      </c>
      <c r="I953" s="321">
        <v>103003</v>
      </c>
      <c r="J953" s="322">
        <v>692.83</v>
      </c>
      <c r="K953" s="320">
        <v>233</v>
      </c>
      <c r="L953" s="323">
        <v>9.4821553533939813</v>
      </c>
      <c r="M953" s="324">
        <v>21.96</v>
      </c>
      <c r="N953" s="322">
        <v>15214.5468</v>
      </c>
      <c r="O953" s="325" t="s">
        <v>891</v>
      </c>
      <c r="P953" s="324">
        <v>0</v>
      </c>
      <c r="Q953" s="326">
        <v>0</v>
      </c>
      <c r="R953" s="327" t="s">
        <v>892</v>
      </c>
      <c r="S953" s="317" t="s">
        <v>1016</v>
      </c>
      <c r="T953" s="328">
        <v>1</v>
      </c>
      <c r="U953" s="329">
        <v>76</v>
      </c>
      <c r="V953" s="330">
        <v>10</v>
      </c>
      <c r="W953" s="331" t="s">
        <v>892</v>
      </c>
      <c r="X953" s="332" t="s">
        <v>892</v>
      </c>
      <c r="Y953" s="333">
        <v>0</v>
      </c>
      <c r="Z953" s="333">
        <v>11623</v>
      </c>
      <c r="AA953" s="332">
        <v>2023</v>
      </c>
      <c r="AB953" s="333">
        <v>50</v>
      </c>
      <c r="AC953" s="333">
        <v>50</v>
      </c>
      <c r="AD953" s="334" t="s">
        <v>2091</v>
      </c>
      <c r="AE953" s="335">
        <v>45247</v>
      </c>
      <c r="AF953" s="324">
        <v>114</v>
      </c>
      <c r="AG953" s="327">
        <v>44616</v>
      </c>
      <c r="AH953" s="327">
        <v>44375</v>
      </c>
      <c r="AI953" s="327">
        <v>45182</v>
      </c>
      <c r="AJ953" s="327" t="s">
        <v>892</v>
      </c>
      <c r="AK953" s="317"/>
    </row>
    <row r="954" spans="1:37" x14ac:dyDescent="0.3">
      <c r="A954" s="316">
        <v>142982</v>
      </c>
      <c r="B954" s="317" t="s">
        <v>2079</v>
      </c>
      <c r="C954" s="318" t="s">
        <v>264</v>
      </c>
      <c r="D954" s="319">
        <v>233</v>
      </c>
      <c r="E954" s="317"/>
      <c r="F954" s="317"/>
      <c r="G954" s="317" t="s">
        <v>892</v>
      </c>
      <c r="H954" s="320">
        <v>0</v>
      </c>
      <c r="I954" s="321">
        <v>103003</v>
      </c>
      <c r="J954" s="322">
        <v>233</v>
      </c>
      <c r="K954" s="320">
        <v>63</v>
      </c>
      <c r="L954" s="323">
        <v>0</v>
      </c>
      <c r="M954" s="324">
        <v>0</v>
      </c>
      <c r="N954" s="322">
        <v>0</v>
      </c>
      <c r="O954" s="325" t="s">
        <v>891</v>
      </c>
      <c r="P954" s="324">
        <v>0</v>
      </c>
      <c r="Q954" s="326">
        <v>0</v>
      </c>
      <c r="R954" s="327" t="s">
        <v>892</v>
      </c>
      <c r="S954" s="317" t="s">
        <v>2080</v>
      </c>
      <c r="T954" s="328">
        <v>1</v>
      </c>
      <c r="U954" s="329">
        <v>55</v>
      </c>
      <c r="V954" s="330">
        <v>6</v>
      </c>
      <c r="W954" s="331">
        <v>2956</v>
      </c>
      <c r="X954" s="332">
        <v>2023</v>
      </c>
      <c r="Y954" s="333">
        <v>100</v>
      </c>
      <c r="Z954" s="333" t="s">
        <v>892</v>
      </c>
      <c r="AA954" s="332" t="s">
        <v>892</v>
      </c>
      <c r="AB954" s="333">
        <v>0</v>
      </c>
      <c r="AC954" s="333"/>
      <c r="AD954" s="334" t="s">
        <v>892</v>
      </c>
      <c r="AE954" s="335" t="s">
        <v>892</v>
      </c>
      <c r="AF954" s="324">
        <v>24</v>
      </c>
      <c r="AG954" s="327">
        <v>44909</v>
      </c>
      <c r="AH954" s="327">
        <v>44428</v>
      </c>
      <c r="AI954" s="327">
        <v>44845</v>
      </c>
      <c r="AJ954" s="327" t="s">
        <v>892</v>
      </c>
      <c r="AK954" s="317"/>
    </row>
    <row r="955" spans="1:37" x14ac:dyDescent="0.3">
      <c r="A955" s="316">
        <v>143099</v>
      </c>
      <c r="B955" s="317" t="s">
        <v>2081</v>
      </c>
      <c r="C955" s="318" t="s">
        <v>270</v>
      </c>
      <c r="D955" s="319">
        <v>37.5</v>
      </c>
      <c r="E955" s="317"/>
      <c r="F955" s="317"/>
      <c r="G955" s="317" t="s">
        <v>892</v>
      </c>
      <c r="H955" s="320">
        <v>1495</v>
      </c>
      <c r="I955" s="321">
        <v>103003</v>
      </c>
      <c r="J955" s="322">
        <v>37.5</v>
      </c>
      <c r="K955" s="320">
        <v>694</v>
      </c>
      <c r="L955" s="323">
        <v>16.892655367231637</v>
      </c>
      <c r="M955" s="324">
        <v>0</v>
      </c>
      <c r="N955" s="322">
        <v>0</v>
      </c>
      <c r="O955" s="325" t="s">
        <v>891</v>
      </c>
      <c r="P955" s="324">
        <v>0</v>
      </c>
      <c r="Q955" s="326">
        <v>0</v>
      </c>
      <c r="R955" s="327" t="s">
        <v>892</v>
      </c>
      <c r="S955" s="317" t="s">
        <v>1533</v>
      </c>
      <c r="T955" s="328">
        <v>1</v>
      </c>
      <c r="U955" s="329">
        <v>54</v>
      </c>
      <c r="V955" s="330">
        <v>4</v>
      </c>
      <c r="W955" s="331" t="s">
        <v>892</v>
      </c>
      <c r="X955" s="332" t="s">
        <v>892</v>
      </c>
      <c r="Y955" s="333">
        <v>0</v>
      </c>
      <c r="Z955" s="333" t="s">
        <v>892</v>
      </c>
      <c r="AA955" s="332" t="s">
        <v>892</v>
      </c>
      <c r="AB955" s="333">
        <v>0</v>
      </c>
      <c r="AC955" s="333"/>
      <c r="AD955" s="334" t="s">
        <v>892</v>
      </c>
      <c r="AE955" s="335" t="s">
        <v>892</v>
      </c>
      <c r="AF955" s="324">
        <v>354</v>
      </c>
      <c r="AG955" s="327">
        <v>44540</v>
      </c>
      <c r="AH955" s="327">
        <v>44438</v>
      </c>
      <c r="AI955" s="327">
        <v>44519</v>
      </c>
      <c r="AJ955" s="327" t="s">
        <v>892</v>
      </c>
      <c r="AK955" s="317"/>
    </row>
    <row r="956" spans="1:37" x14ac:dyDescent="0.3">
      <c r="A956" s="316">
        <v>144153</v>
      </c>
      <c r="B956" s="317" t="s">
        <v>2082</v>
      </c>
      <c r="C956" s="318" t="s">
        <v>31</v>
      </c>
      <c r="D956" s="319">
        <v>31.45</v>
      </c>
      <c r="E956" s="317"/>
      <c r="F956" s="317"/>
      <c r="G956" s="317" t="s">
        <v>892</v>
      </c>
      <c r="H956" s="320">
        <v>373</v>
      </c>
      <c r="I956" s="321">
        <v>103003</v>
      </c>
      <c r="J956" s="322">
        <v>31.45</v>
      </c>
      <c r="K956" s="320">
        <v>598</v>
      </c>
      <c r="L956" s="323">
        <v>5.5464684014869894</v>
      </c>
      <c r="M956" s="324">
        <v>434</v>
      </c>
      <c r="N956" s="322">
        <v>13649.3</v>
      </c>
      <c r="O956" s="325" t="s">
        <v>891</v>
      </c>
      <c r="P956" s="324">
        <v>0</v>
      </c>
      <c r="Q956" s="326">
        <v>0</v>
      </c>
      <c r="R956" s="327" t="s">
        <v>892</v>
      </c>
      <c r="S956" s="317" t="s">
        <v>1487</v>
      </c>
      <c r="T956" s="328">
        <v>1</v>
      </c>
      <c r="U956" s="329">
        <v>51</v>
      </c>
      <c r="V956" s="330">
        <v>36</v>
      </c>
      <c r="W956" s="331" t="s">
        <v>892</v>
      </c>
      <c r="X956" s="332" t="s">
        <v>892</v>
      </c>
      <c r="Y956" s="333">
        <v>0</v>
      </c>
      <c r="Z956" s="333" t="s">
        <v>892</v>
      </c>
      <c r="AA956" s="332" t="s">
        <v>892</v>
      </c>
      <c r="AB956" s="333">
        <v>0</v>
      </c>
      <c r="AC956" s="333"/>
      <c r="AD956" s="334" t="s">
        <v>892</v>
      </c>
      <c r="AE956" s="335" t="s">
        <v>892</v>
      </c>
      <c r="AF956" s="324">
        <v>270</v>
      </c>
      <c r="AG956" s="327">
        <v>44844</v>
      </c>
      <c r="AH956" s="327">
        <v>44700</v>
      </c>
      <c r="AI956" s="327">
        <v>45145</v>
      </c>
      <c r="AJ956" s="327" t="s">
        <v>892</v>
      </c>
      <c r="AK956" s="317"/>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167" priority="293">
      <formula>LEN(TRIM(W3))&gt;0</formula>
    </cfRule>
  </conditionalFormatting>
  <conditionalFormatting sqref="X3:X956">
    <cfRule type="notContainsBlanks" dxfId="166" priority="292">
      <formula>LEN(TRIM(X3))&gt;0</formula>
    </cfRule>
  </conditionalFormatting>
  <conditionalFormatting sqref="Y3:Y956">
    <cfRule type="cellIs" dxfId="165" priority="289" operator="greaterThan">
      <formula>0</formula>
    </cfRule>
  </conditionalFormatting>
  <conditionalFormatting sqref="Z3:Z956">
    <cfRule type="notContainsBlanks" dxfId="164" priority="288">
      <formula>LEN(TRIM(Z3))&gt;0</formula>
    </cfRule>
  </conditionalFormatting>
  <conditionalFormatting sqref="AA3:AA956">
    <cfRule type="notContainsBlanks" dxfId="163" priority="286">
      <formula>LEN(TRIM(AA3))&gt;0</formula>
    </cfRule>
  </conditionalFormatting>
  <conditionalFormatting sqref="AB3:AB956">
    <cfRule type="cellIs" dxfId="162" priority="285" operator="greaterThan">
      <formula>0</formula>
    </cfRule>
  </conditionalFormatting>
  <conditionalFormatting sqref="AC3:AC956">
    <cfRule type="cellIs" dxfId="161" priority="284" operator="greaterThan">
      <formula>0</formula>
    </cfRule>
  </conditionalFormatting>
  <conditionalFormatting sqref="O3:O956">
    <cfRule type="cellIs" dxfId="127" priority="2" operator="lessThan">
      <formula>0</formula>
    </cfRule>
    <cfRule type="cellIs" dxfId="126" priority="3" operator="lessThan">
      <formula>0</formula>
    </cfRule>
    <cfRule type="cellIs" dxfId="125" priority="4" operator="lessThan">
      <formula>0</formula>
    </cfRule>
    <cfRule type="cellIs" dxfId="124" priority="5" operator="lessThan">
      <formula>0</formula>
    </cfRule>
    <cfRule type="cellIs" dxfId="123" priority="6" operator="lessThan">
      <formula>0</formula>
    </cfRule>
    <cfRule type="cellIs" dxfId="122" priority="7" operator="lessThan">
      <formula>0</formula>
    </cfRule>
    <cfRule type="cellIs" dxfId="121" priority="8" operator="lessThan">
      <formula>0</formula>
    </cfRule>
    <cfRule type="cellIs" dxfId="120" priority="109" operator="lessThan">
      <formula>0</formula>
    </cfRule>
    <cfRule type="cellIs" dxfId="119" priority="1"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1432560</xdr:colOff>
                <xdr:row>0</xdr:row>
                <xdr:rowOff>53340</xdr:rowOff>
              </from>
              <to>
                <xdr:col>1</xdr:col>
                <xdr:colOff>3017520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0</xdr:col>
                <xdr:colOff>647700</xdr:colOff>
                <xdr:row>0</xdr:row>
                <xdr:rowOff>53340</xdr:rowOff>
              </from>
              <to>
                <xdr:col>1</xdr:col>
                <xdr:colOff>1325880</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5" sqref="A5:N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250" t="s">
        <v>130</v>
      </c>
      <c r="B1" s="251"/>
      <c r="C1" s="251"/>
      <c r="D1" s="251"/>
      <c r="E1" s="251"/>
      <c r="F1" s="251"/>
      <c r="G1" s="251"/>
      <c r="H1" s="251"/>
      <c r="I1" s="251"/>
      <c r="J1" s="251"/>
      <c r="K1" s="251"/>
      <c r="L1" s="251"/>
      <c r="M1" s="251"/>
      <c r="N1" s="252"/>
      <c r="O1" s="259"/>
      <c r="P1" s="249"/>
      <c r="Q1" s="249"/>
      <c r="R1" s="249"/>
      <c r="S1" s="249"/>
      <c r="T1" s="249"/>
      <c r="U1" s="249"/>
      <c r="V1" s="249"/>
      <c r="W1" s="249"/>
    </row>
    <row r="2" spans="1:23" ht="36" customHeight="1" x14ac:dyDescent="0.3">
      <c r="A2" s="256" t="s">
        <v>131</v>
      </c>
      <c r="B2" s="257"/>
      <c r="C2" s="257"/>
      <c r="D2" s="257"/>
      <c r="E2" s="257"/>
      <c r="F2" s="257"/>
      <c r="G2" s="257"/>
      <c r="H2" s="257"/>
      <c r="I2" s="257"/>
      <c r="J2" s="257"/>
      <c r="K2" s="257"/>
      <c r="L2" s="257"/>
      <c r="M2" s="257"/>
      <c r="N2" s="258"/>
      <c r="O2" s="259"/>
      <c r="P2" s="249"/>
      <c r="Q2" s="249"/>
      <c r="R2" s="249"/>
      <c r="S2" s="249"/>
      <c r="T2" s="249"/>
      <c r="U2" s="249"/>
      <c r="V2" s="249"/>
      <c r="W2" s="249"/>
    </row>
    <row r="3" spans="1:23" ht="36" customHeight="1" x14ac:dyDescent="0.3">
      <c r="A3" s="256"/>
      <c r="B3" s="257"/>
      <c r="C3" s="257"/>
      <c r="D3" s="257"/>
      <c r="E3" s="257"/>
      <c r="F3" s="257"/>
      <c r="G3" s="257"/>
      <c r="H3" s="257"/>
      <c r="I3" s="257"/>
      <c r="J3" s="257"/>
      <c r="K3" s="257"/>
      <c r="L3" s="257"/>
      <c r="M3" s="257"/>
      <c r="N3" s="258"/>
      <c r="O3" s="259"/>
      <c r="P3" s="249"/>
      <c r="Q3" s="249"/>
      <c r="R3" s="249"/>
      <c r="S3" s="249"/>
      <c r="T3" s="249"/>
      <c r="U3" s="249"/>
      <c r="V3" s="249"/>
      <c r="W3" s="249"/>
    </row>
    <row r="4" spans="1:23" ht="37.200000000000003" thickBot="1" x14ac:dyDescent="0.35">
      <c r="A4" s="253" t="s">
        <v>132</v>
      </c>
      <c r="B4" s="254"/>
      <c r="C4" s="254"/>
      <c r="D4" s="254"/>
      <c r="E4" s="254"/>
      <c r="F4" s="254"/>
      <c r="G4" s="254"/>
      <c r="H4" s="254"/>
      <c r="I4" s="254"/>
      <c r="J4" s="254"/>
      <c r="K4" s="254"/>
      <c r="L4" s="254"/>
      <c r="M4" s="254"/>
      <c r="N4" s="255"/>
      <c r="O4" s="259"/>
      <c r="P4" s="249"/>
      <c r="Q4" s="249"/>
      <c r="R4" s="249"/>
      <c r="S4" s="249"/>
      <c r="T4" s="249"/>
      <c r="U4" s="249"/>
      <c r="V4" s="249"/>
      <c r="W4" s="249"/>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83820</xdr:rowOff>
              </from>
              <to>
                <xdr:col>18</xdr:col>
                <xdr:colOff>60960</xdr:colOff>
                <xdr:row>1</xdr:row>
                <xdr:rowOff>121920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297180</xdr:rowOff>
              </from>
              <to>
                <xdr:col>18</xdr:col>
                <xdr:colOff>60960</xdr:colOff>
                <xdr:row>3</xdr:row>
                <xdr:rowOff>327660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198120</xdr:colOff>
                <xdr:row>0</xdr:row>
                <xdr:rowOff>83820</xdr:rowOff>
              </from>
              <to>
                <xdr:col>22</xdr:col>
                <xdr:colOff>68580</xdr:colOff>
                <xdr:row>1</xdr:row>
                <xdr:rowOff>121920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198120</xdr:colOff>
                <xdr:row>2</xdr:row>
                <xdr:rowOff>297180</xdr:rowOff>
              </from>
              <to>
                <xdr:col>22</xdr:col>
                <xdr:colOff>68580</xdr:colOff>
                <xdr:row>3</xdr:row>
                <xdr:rowOff>327660</xdr:rowOff>
              </to>
            </anchor>
          </controlPr>
        </control>
      </mc:Choice>
      <mc:Fallback>
        <control shapeId="1403908" r:id="rId10" name="btnConferirCompra_Expor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260">
        <v>0</v>
      </c>
      <c r="H1" s="249"/>
      <c r="I1" s="249"/>
      <c r="J1" s="249"/>
      <c r="K1" s="249"/>
      <c r="L1" s="249"/>
      <c r="M1" s="86" t="s">
        <v>66</v>
      </c>
      <c r="N1" s="85" t="s">
        <v>54</v>
      </c>
      <c r="O1" s="187" t="s">
        <v>123</v>
      </c>
      <c r="P1" s="114" t="s">
        <v>96</v>
      </c>
    </row>
    <row r="2" spans="1:16" x14ac:dyDescent="0.3">
      <c r="A2" s="260"/>
      <c r="H2" s="249"/>
      <c r="I2" s="249"/>
      <c r="J2" s="249"/>
      <c r="K2" s="249"/>
      <c r="L2" s="249"/>
      <c r="M2" s="115"/>
      <c r="N2" s="234" t="str">
        <f>IF(ISBLANK(tabCodigosParaFiltrar[Código do Item]),"",VLOOKUP(tabCodigosParaFiltrar[Código do Item],Itens!$A$4:$B$946,2,FALSE))</f>
        <v/>
      </c>
      <c r="O2" s="188"/>
      <c r="P2" s="185" t="str">
        <f>IF(ISBLANK(tabCodigosParaFiltrar[Código do Item]),"","*")</f>
        <v/>
      </c>
    </row>
    <row r="3" spans="1:16" x14ac:dyDescent="0.3">
      <c r="A3" s="260"/>
      <c r="H3" s="249"/>
      <c r="I3" s="249"/>
      <c r="J3" s="249"/>
      <c r="K3" s="249"/>
      <c r="L3" s="249"/>
    </row>
    <row r="4" spans="1:16" x14ac:dyDescent="0.3">
      <c r="A4" s="260"/>
      <c r="H4" s="249"/>
      <c r="I4" s="249"/>
      <c r="J4" s="249"/>
      <c r="K4" s="249"/>
      <c r="L4" s="249"/>
    </row>
    <row r="5" spans="1:16" x14ac:dyDescent="0.3">
      <c r="A5" s="260"/>
      <c r="H5" s="249"/>
      <c r="I5" s="249"/>
      <c r="J5" s="249"/>
      <c r="K5" s="249"/>
      <c r="L5" s="249"/>
    </row>
    <row r="6" spans="1:16" x14ac:dyDescent="0.3">
      <c r="A6" s="260"/>
      <c r="H6" s="249"/>
      <c r="I6" s="249"/>
      <c r="J6" s="249"/>
      <c r="K6" s="249"/>
      <c r="L6" s="249"/>
    </row>
    <row r="7" spans="1:16" x14ac:dyDescent="0.3">
      <c r="A7" s="260"/>
      <c r="H7" s="249"/>
      <c r="I7" s="249"/>
      <c r="J7" s="249"/>
      <c r="K7" s="249"/>
      <c r="L7" s="249"/>
    </row>
    <row r="8" spans="1:16" x14ac:dyDescent="0.3">
      <c r="A8" s="260"/>
      <c r="H8" s="249"/>
      <c r="I8" s="249"/>
      <c r="J8" s="249"/>
      <c r="K8" s="249"/>
      <c r="L8" s="249"/>
    </row>
    <row r="9" spans="1:16" x14ac:dyDescent="0.3">
      <c r="A9" s="260"/>
      <c r="H9" s="249"/>
      <c r="I9" s="249"/>
      <c r="J9" s="249"/>
      <c r="K9" s="249"/>
      <c r="L9" s="249"/>
    </row>
    <row r="10" spans="1:16" x14ac:dyDescent="0.3">
      <c r="A10" s="260"/>
      <c r="H10" s="249"/>
      <c r="I10" s="249"/>
      <c r="J10" s="249"/>
      <c r="K10" s="249"/>
      <c r="L10" s="249"/>
    </row>
    <row r="11" spans="1:16" x14ac:dyDescent="0.3">
      <c r="A11" s="260"/>
      <c r="H11" s="249"/>
      <c r="I11" s="249"/>
      <c r="J11" s="249"/>
      <c r="K11" s="249"/>
      <c r="L11" s="249"/>
    </row>
    <row r="12" spans="1:16" x14ac:dyDescent="0.3">
      <c r="A12" s="260"/>
      <c r="H12" s="249"/>
      <c r="I12" s="249"/>
      <c r="J12" s="249"/>
      <c r="K12" s="249"/>
      <c r="L12" s="249"/>
    </row>
    <row r="13" spans="1:16" x14ac:dyDescent="0.3">
      <c r="A13" s="260"/>
      <c r="H13" s="249"/>
      <c r="I13" s="249"/>
      <c r="J13" s="249"/>
      <c r="K13" s="249"/>
      <c r="L13" s="249"/>
    </row>
    <row r="14" spans="1:16" x14ac:dyDescent="0.3">
      <c r="A14" s="260"/>
      <c r="H14" s="249"/>
      <c r="I14" s="249"/>
      <c r="J14" s="249"/>
      <c r="K14" s="249"/>
      <c r="L14" s="249"/>
    </row>
    <row r="15" spans="1:16" x14ac:dyDescent="0.3">
      <c r="A15" s="260"/>
      <c r="H15" s="249"/>
      <c r="I15" s="249"/>
      <c r="J15" s="249"/>
      <c r="K15" s="249"/>
      <c r="L15" s="249"/>
    </row>
    <row r="16" spans="1:16" x14ac:dyDescent="0.3">
      <c r="A16" s="260"/>
      <c r="H16" s="249"/>
      <c r="I16" s="249"/>
      <c r="J16" s="249"/>
      <c r="K16" s="249"/>
      <c r="L16" s="249"/>
    </row>
    <row r="17" spans="1:12" x14ac:dyDescent="0.3">
      <c r="A17" s="260"/>
      <c r="H17" s="249"/>
      <c r="I17" s="249"/>
      <c r="J17" s="249"/>
      <c r="K17" s="249"/>
      <c r="L17" s="249"/>
    </row>
    <row r="18" spans="1:12" x14ac:dyDescent="0.3">
      <c r="A18" s="260"/>
      <c r="H18" s="249"/>
      <c r="I18" s="249"/>
      <c r="J18" s="249"/>
      <c r="K18" s="249"/>
      <c r="L18" s="249"/>
    </row>
    <row r="19" spans="1:12" x14ac:dyDescent="0.3">
      <c r="A19" s="260"/>
      <c r="H19" s="249"/>
      <c r="I19" s="249"/>
      <c r="J19" s="249"/>
      <c r="K19" s="249"/>
      <c r="L19" s="249"/>
    </row>
    <row r="20" spans="1:12" x14ac:dyDescent="0.3">
      <c r="A20" s="260"/>
      <c r="H20" s="249"/>
      <c r="I20" s="249"/>
      <c r="J20" s="249"/>
      <c r="K20" s="249"/>
      <c r="L20" s="249"/>
    </row>
    <row r="21" spans="1:12" x14ac:dyDescent="0.3">
      <c r="A21" s="260"/>
      <c r="H21" s="249"/>
      <c r="I21" s="249"/>
      <c r="J21" s="249"/>
      <c r="K21" s="249"/>
      <c r="L21" s="249"/>
    </row>
    <row r="22" spans="1:12" x14ac:dyDescent="0.3">
      <c r="A22" s="260"/>
      <c r="H22" s="249"/>
      <c r="I22" s="249"/>
      <c r="J22" s="249"/>
      <c r="K22" s="249"/>
      <c r="L22" s="249"/>
    </row>
    <row r="23" spans="1:12" x14ac:dyDescent="0.3">
      <c r="A23" s="260"/>
      <c r="H23" s="249"/>
      <c r="I23" s="249"/>
      <c r="J23" s="249"/>
      <c r="K23" s="249"/>
      <c r="L23" s="249"/>
    </row>
    <row r="24" spans="1:12" x14ac:dyDescent="0.3">
      <c r="A24" s="260"/>
      <c r="H24" s="249"/>
      <c r="I24" s="249"/>
      <c r="J24" s="249"/>
      <c r="K24" s="249"/>
      <c r="L24" s="249"/>
    </row>
    <row r="25" spans="1:12" x14ac:dyDescent="0.3">
      <c r="A25" s="260"/>
      <c r="H25" s="249"/>
      <c r="I25" s="249"/>
      <c r="J25" s="249"/>
      <c r="K25" s="249"/>
      <c r="L25" s="249"/>
    </row>
    <row r="26" spans="1:12" x14ac:dyDescent="0.3">
      <c r="A26" s="260"/>
      <c r="H26" s="249"/>
      <c r="I26" s="249"/>
      <c r="J26" s="249"/>
      <c r="K26" s="249"/>
      <c r="L26" s="249"/>
    </row>
    <row r="27" spans="1:12" x14ac:dyDescent="0.3">
      <c r="A27" s="260"/>
      <c r="H27" s="249"/>
      <c r="I27" s="249"/>
      <c r="J27" s="249"/>
      <c r="K27" s="249"/>
      <c r="L27" s="249"/>
    </row>
    <row r="28" spans="1:12" x14ac:dyDescent="0.3">
      <c r="A28" s="260"/>
      <c r="H28" s="249"/>
      <c r="I28" s="249"/>
      <c r="J28" s="249"/>
      <c r="K28" s="249"/>
      <c r="L28" s="249"/>
    </row>
    <row r="29" spans="1:12" x14ac:dyDescent="0.3">
      <c r="A29" s="260"/>
      <c r="H29" s="249"/>
      <c r="I29" s="249"/>
      <c r="J29" s="249"/>
      <c r="K29" s="249"/>
      <c r="L29" s="249"/>
    </row>
    <row r="30" spans="1:12" x14ac:dyDescent="0.3">
      <c r="A30" s="260"/>
      <c r="H30" s="249"/>
      <c r="I30" s="249"/>
      <c r="J30" s="249"/>
      <c r="K30" s="249"/>
      <c r="L30" s="249"/>
    </row>
    <row r="31" spans="1:12" x14ac:dyDescent="0.3">
      <c r="A31" s="260"/>
      <c r="H31" s="249"/>
      <c r="I31" s="249"/>
      <c r="J31" s="249"/>
      <c r="K31" s="249"/>
      <c r="L31" s="249"/>
    </row>
    <row r="32" spans="1:12" x14ac:dyDescent="0.3">
      <c r="A32" s="260"/>
      <c r="H32" s="249"/>
      <c r="I32" s="249"/>
      <c r="J32" s="249"/>
      <c r="K32" s="249"/>
      <c r="L32" s="249"/>
    </row>
    <row r="33" spans="1:12" x14ac:dyDescent="0.3">
      <c r="A33" s="260"/>
      <c r="H33" s="249"/>
      <c r="I33" s="249"/>
      <c r="J33" s="249"/>
      <c r="K33" s="249"/>
      <c r="L33" s="249"/>
    </row>
    <row r="34" spans="1:12" x14ac:dyDescent="0.3">
      <c r="A34" s="260"/>
      <c r="H34" s="249"/>
      <c r="I34" s="249"/>
      <c r="J34" s="249"/>
      <c r="K34" s="249"/>
      <c r="L34" s="249"/>
    </row>
    <row r="35" spans="1:12" x14ac:dyDescent="0.3">
      <c r="A35" s="260"/>
      <c r="H35" s="249"/>
      <c r="I35" s="249"/>
      <c r="J35" s="249"/>
      <c r="K35" s="249"/>
      <c r="L35" s="249"/>
    </row>
    <row r="36" spans="1:12" x14ac:dyDescent="0.3">
      <c r="A36" s="260"/>
      <c r="H36" s="249"/>
      <c r="I36" s="249"/>
      <c r="J36" s="249"/>
      <c r="K36" s="249"/>
      <c r="L36" s="249"/>
    </row>
    <row r="37" spans="1:12" x14ac:dyDescent="0.3">
      <c r="A37" s="260"/>
      <c r="H37" s="249"/>
      <c r="I37" s="249"/>
      <c r="J37" s="249"/>
      <c r="K37" s="249"/>
      <c r="L37" s="249"/>
    </row>
    <row r="38" spans="1:12" x14ac:dyDescent="0.3">
      <c r="A38" s="260"/>
      <c r="H38" s="249"/>
      <c r="I38" s="249"/>
      <c r="J38" s="249"/>
      <c r="K38" s="249"/>
      <c r="L38" s="249"/>
    </row>
    <row r="39" spans="1:12" x14ac:dyDescent="0.3">
      <c r="A39" s="260"/>
      <c r="H39" s="249"/>
      <c r="I39" s="249"/>
      <c r="J39" s="249"/>
      <c r="K39" s="249"/>
      <c r="L39" s="249"/>
    </row>
    <row r="40" spans="1:12" x14ac:dyDescent="0.3">
      <c r="H40" s="249"/>
      <c r="I40" s="249"/>
      <c r="J40" s="249"/>
      <c r="K40" s="249"/>
      <c r="L40" s="249"/>
    </row>
    <row r="41" spans="1:12" x14ac:dyDescent="0.3">
      <c r="H41" s="249"/>
      <c r="I41" s="249"/>
      <c r="J41" s="249"/>
      <c r="K41" s="249"/>
      <c r="L41" s="249"/>
    </row>
    <row r="42" spans="1:12" x14ac:dyDescent="0.3">
      <c r="H42" s="249"/>
      <c r="I42" s="249"/>
      <c r="J42" s="249"/>
      <c r="K42" s="249"/>
      <c r="L42" s="249"/>
    </row>
    <row r="43" spans="1:12" x14ac:dyDescent="0.3">
      <c r="H43" s="249"/>
      <c r="I43" s="249"/>
      <c r="J43" s="249"/>
      <c r="K43" s="249"/>
      <c r="L43" s="249"/>
    </row>
    <row r="44" spans="1:12" x14ac:dyDescent="0.3">
      <c r="H44" s="249"/>
      <c r="I44" s="249"/>
      <c r="J44" s="249"/>
      <c r="K44" s="249"/>
      <c r="L44" s="249"/>
    </row>
    <row r="45" spans="1:12" x14ac:dyDescent="0.3">
      <c r="H45" s="249"/>
      <c r="I45" s="249"/>
      <c r="J45" s="249"/>
      <c r="K45" s="249"/>
      <c r="L45" s="249"/>
    </row>
    <row r="46" spans="1:12" x14ac:dyDescent="0.3">
      <c r="H46" s="249"/>
      <c r="I46" s="249"/>
      <c r="J46" s="249"/>
      <c r="K46" s="249"/>
      <c r="L46" s="249"/>
    </row>
    <row r="47" spans="1:12" x14ac:dyDescent="0.3">
      <c r="H47" s="249"/>
      <c r="I47" s="249"/>
      <c r="J47" s="249"/>
      <c r="K47" s="249"/>
      <c r="L47" s="249"/>
    </row>
    <row r="48" spans="1:12" x14ac:dyDescent="0.3">
      <c r="H48" s="249"/>
      <c r="I48" s="249"/>
      <c r="J48" s="249"/>
      <c r="K48" s="249"/>
      <c r="L48" s="249"/>
    </row>
    <row r="49" spans="8:12" x14ac:dyDescent="0.3">
      <c r="H49" s="249"/>
      <c r="I49" s="249"/>
      <c r="J49" s="249"/>
      <c r="K49" s="249"/>
      <c r="L49" s="249"/>
    </row>
    <row r="50" spans="8:12" x14ac:dyDescent="0.3">
      <c r="H50" s="249"/>
      <c r="I50" s="249"/>
      <c r="J50" s="249"/>
      <c r="K50" s="249"/>
      <c r="L50" s="249"/>
    </row>
    <row r="51" spans="8:12" x14ac:dyDescent="0.3">
      <c r="H51" s="249"/>
      <c r="I51" s="249"/>
      <c r="J51" s="249"/>
      <c r="K51" s="249"/>
      <c r="L51" s="249"/>
    </row>
    <row r="52" spans="8:12" x14ac:dyDescent="0.3">
      <c r="H52" s="249"/>
      <c r="I52" s="249"/>
      <c r="J52" s="249"/>
      <c r="K52" s="249"/>
      <c r="L52" s="249"/>
    </row>
    <row r="53" spans="8:12" x14ac:dyDescent="0.3">
      <c r="H53" s="249"/>
      <c r="I53" s="249"/>
      <c r="J53" s="249"/>
      <c r="K53" s="249"/>
      <c r="L53" s="249"/>
    </row>
    <row r="54" spans="8:12" x14ac:dyDescent="0.3">
      <c r="H54" s="249"/>
      <c r="I54" s="249"/>
      <c r="J54" s="249"/>
      <c r="K54" s="249"/>
      <c r="L54" s="249"/>
    </row>
    <row r="55" spans="8:12" x14ac:dyDescent="0.3">
      <c r="H55" s="249"/>
      <c r="I55" s="249"/>
      <c r="J55" s="249"/>
      <c r="K55" s="249"/>
      <c r="L55" s="249"/>
    </row>
    <row r="56" spans="8:12" x14ac:dyDescent="0.3">
      <c r="H56" s="249"/>
      <c r="I56" s="249"/>
      <c r="J56" s="249"/>
      <c r="K56" s="249"/>
      <c r="L56" s="249"/>
    </row>
    <row r="57" spans="8:12" x14ac:dyDescent="0.3">
      <c r="H57" s="249"/>
      <c r="I57" s="249"/>
      <c r="J57" s="249"/>
      <c r="K57" s="249"/>
      <c r="L57" s="249"/>
    </row>
    <row r="58" spans="8:12" x14ac:dyDescent="0.3">
      <c r="H58" s="249"/>
      <c r="I58" s="249"/>
      <c r="J58" s="249"/>
      <c r="K58" s="249"/>
      <c r="L58" s="249"/>
    </row>
    <row r="59" spans="8:12" x14ac:dyDescent="0.3">
      <c r="H59" s="249"/>
      <c r="I59" s="249"/>
      <c r="J59" s="249"/>
      <c r="K59" s="249"/>
      <c r="L59" s="249"/>
    </row>
    <row r="60" spans="8:12" x14ac:dyDescent="0.3">
      <c r="H60" s="249"/>
      <c r="I60" s="249"/>
      <c r="J60" s="249"/>
      <c r="K60" s="249"/>
      <c r="L60" s="249"/>
    </row>
    <row r="61" spans="8:12" x14ac:dyDescent="0.3">
      <c r="H61" s="249"/>
      <c r="I61" s="249"/>
      <c r="J61" s="249"/>
      <c r="K61" s="249"/>
      <c r="L61" s="249"/>
    </row>
    <row r="62" spans="8:12" x14ac:dyDescent="0.3">
      <c r="H62" s="249"/>
      <c r="I62" s="249"/>
      <c r="J62" s="249"/>
      <c r="K62" s="249"/>
      <c r="L62" s="249"/>
    </row>
    <row r="63" spans="8:12" x14ac:dyDescent="0.3">
      <c r="H63" s="249"/>
      <c r="I63" s="249"/>
      <c r="J63" s="249"/>
      <c r="K63" s="249"/>
      <c r="L63" s="249"/>
    </row>
    <row r="64" spans="8:12" x14ac:dyDescent="0.3">
      <c r="H64" s="249"/>
      <c r="I64" s="249"/>
      <c r="J64" s="249"/>
      <c r="K64" s="249"/>
      <c r="L64" s="249"/>
    </row>
    <row r="65" spans="8:12" x14ac:dyDescent="0.3">
      <c r="H65" s="249"/>
      <c r="I65" s="249"/>
      <c r="J65" s="249"/>
      <c r="K65" s="249"/>
      <c r="L65" s="249"/>
    </row>
    <row r="66" spans="8:12" x14ac:dyDescent="0.3">
      <c r="H66" s="249"/>
      <c r="I66" s="249"/>
      <c r="J66" s="249"/>
      <c r="K66" s="249"/>
      <c r="L66" s="249"/>
    </row>
    <row r="67" spans="8:12" x14ac:dyDescent="0.3">
      <c r="H67" s="249"/>
      <c r="I67" s="249"/>
      <c r="J67" s="249"/>
      <c r="K67" s="249"/>
      <c r="L67" s="249"/>
    </row>
    <row r="68" spans="8:12" x14ac:dyDescent="0.3">
      <c r="H68" s="249"/>
      <c r="I68" s="249"/>
      <c r="J68" s="249"/>
      <c r="K68" s="249"/>
      <c r="L68" s="249"/>
    </row>
    <row r="69" spans="8:12" x14ac:dyDescent="0.3">
      <c r="H69" s="249"/>
      <c r="I69" s="249"/>
      <c r="J69" s="249"/>
      <c r="K69" s="249"/>
      <c r="L69" s="249"/>
    </row>
    <row r="70" spans="8:12" x14ac:dyDescent="0.3">
      <c r="H70" s="249"/>
      <c r="I70" s="249"/>
      <c r="J70" s="249"/>
      <c r="K70" s="249"/>
      <c r="L70" s="249"/>
    </row>
    <row r="71" spans="8:12" x14ac:dyDescent="0.3">
      <c r="H71" s="249"/>
      <c r="I71" s="249"/>
      <c r="J71" s="249"/>
      <c r="K71" s="249"/>
      <c r="L71" s="249"/>
    </row>
    <row r="72" spans="8:12" x14ac:dyDescent="0.3">
      <c r="H72" s="249"/>
      <c r="I72" s="249"/>
      <c r="J72" s="249"/>
      <c r="K72" s="249"/>
      <c r="L72" s="249"/>
    </row>
    <row r="73" spans="8:12" x14ac:dyDescent="0.3">
      <c r="H73" s="249"/>
      <c r="I73" s="249"/>
      <c r="J73" s="249"/>
      <c r="K73" s="249"/>
      <c r="L73" s="249"/>
    </row>
    <row r="74" spans="8:12" x14ac:dyDescent="0.3">
      <c r="H74" s="249"/>
      <c r="I74" s="249"/>
      <c r="J74" s="249"/>
      <c r="K74" s="249"/>
      <c r="L74" s="249"/>
    </row>
    <row r="75" spans="8:12" x14ac:dyDescent="0.3">
      <c r="H75" s="249"/>
      <c r="I75" s="249"/>
      <c r="J75" s="249"/>
      <c r="K75" s="249"/>
      <c r="L75" s="249"/>
    </row>
    <row r="76" spans="8:12" x14ac:dyDescent="0.3">
      <c r="H76" s="249"/>
      <c r="I76" s="249"/>
      <c r="J76" s="249"/>
      <c r="K76" s="249"/>
      <c r="L76" s="249"/>
    </row>
    <row r="77" spans="8:12" x14ac:dyDescent="0.3">
      <c r="H77" s="249"/>
      <c r="I77" s="249"/>
      <c r="J77" s="249"/>
      <c r="K77" s="249"/>
      <c r="L77" s="249"/>
    </row>
    <row r="78" spans="8:12" x14ac:dyDescent="0.3">
      <c r="H78" s="249"/>
      <c r="I78" s="249"/>
      <c r="J78" s="249"/>
      <c r="K78" s="249"/>
      <c r="L78" s="249"/>
    </row>
    <row r="79" spans="8:12" x14ac:dyDescent="0.3">
      <c r="H79" s="249"/>
      <c r="I79" s="249"/>
      <c r="J79" s="249"/>
      <c r="K79" s="249"/>
      <c r="L79" s="249"/>
    </row>
    <row r="80" spans="8:12" x14ac:dyDescent="0.3">
      <c r="H80" s="249"/>
      <c r="I80" s="249"/>
      <c r="J80" s="249"/>
      <c r="K80" s="249"/>
      <c r="L80" s="249"/>
    </row>
    <row r="81" spans="8:12" x14ac:dyDescent="0.3">
      <c r="H81" s="249"/>
      <c r="I81" s="249"/>
      <c r="J81" s="249"/>
      <c r="K81" s="249"/>
      <c r="L81" s="249"/>
    </row>
    <row r="82" spans="8:12" x14ac:dyDescent="0.3">
      <c r="H82" s="249"/>
      <c r="I82" s="249"/>
      <c r="J82" s="249"/>
      <c r="K82" s="249"/>
      <c r="L82" s="249"/>
    </row>
    <row r="83" spans="8:12" x14ac:dyDescent="0.3">
      <c r="H83" s="249"/>
      <c r="I83" s="249"/>
      <c r="J83" s="249"/>
      <c r="K83" s="249"/>
      <c r="L83" s="249"/>
    </row>
    <row r="84" spans="8:12" x14ac:dyDescent="0.3">
      <c r="H84" s="249"/>
      <c r="I84" s="249"/>
      <c r="J84" s="249"/>
      <c r="K84" s="249"/>
      <c r="L84" s="249"/>
    </row>
    <row r="85" spans="8:12" x14ac:dyDescent="0.3">
      <c r="H85" s="249"/>
      <c r="I85" s="249"/>
      <c r="J85" s="249"/>
      <c r="K85" s="249"/>
      <c r="L85" s="249"/>
    </row>
    <row r="86" spans="8:12" x14ac:dyDescent="0.3">
      <c r="H86" s="249"/>
      <c r="I86" s="249"/>
      <c r="J86" s="249"/>
      <c r="K86" s="249"/>
      <c r="L86" s="249"/>
    </row>
    <row r="87" spans="8:12" x14ac:dyDescent="0.3">
      <c r="H87" s="249"/>
      <c r="I87" s="249"/>
      <c r="J87" s="249"/>
      <c r="K87" s="249"/>
      <c r="L87" s="249"/>
    </row>
    <row r="88" spans="8:12" x14ac:dyDescent="0.3">
      <c r="H88" s="249"/>
      <c r="I88" s="249"/>
      <c r="J88" s="249"/>
      <c r="K88" s="249"/>
      <c r="L88" s="249"/>
    </row>
    <row r="89" spans="8:12" x14ac:dyDescent="0.3">
      <c r="H89" s="249"/>
      <c r="I89" s="249"/>
      <c r="J89" s="249"/>
      <c r="K89" s="249"/>
      <c r="L89" s="249"/>
    </row>
    <row r="90" spans="8:12" x14ac:dyDescent="0.3">
      <c r="H90" s="249"/>
      <c r="I90" s="249"/>
      <c r="J90" s="249"/>
      <c r="K90" s="249"/>
      <c r="L90" s="249"/>
    </row>
    <row r="91" spans="8:12" x14ac:dyDescent="0.3">
      <c r="H91" s="249"/>
      <c r="I91" s="249"/>
      <c r="J91" s="249"/>
      <c r="K91" s="249"/>
      <c r="L91" s="249"/>
    </row>
    <row r="92" spans="8:12" x14ac:dyDescent="0.3">
      <c r="H92" s="249"/>
      <c r="I92" s="249"/>
      <c r="J92" s="249"/>
      <c r="K92" s="249"/>
      <c r="L92" s="249"/>
    </row>
    <row r="93" spans="8:12" x14ac:dyDescent="0.3">
      <c r="H93" s="249"/>
      <c r="I93" s="249"/>
      <c r="J93" s="249"/>
      <c r="K93" s="249"/>
      <c r="L93" s="249"/>
    </row>
    <row r="94" spans="8:12" x14ac:dyDescent="0.3">
      <c r="H94" s="249"/>
      <c r="I94" s="249"/>
      <c r="J94" s="249"/>
      <c r="K94" s="249"/>
      <c r="L94" s="249"/>
    </row>
    <row r="95" spans="8:12" x14ac:dyDescent="0.3">
      <c r="H95" s="249"/>
      <c r="I95" s="249"/>
      <c r="J95" s="249"/>
      <c r="K95" s="249"/>
      <c r="L95" s="249"/>
    </row>
    <row r="96" spans="8:12" x14ac:dyDescent="0.3">
      <c r="H96" s="249"/>
      <c r="I96" s="249"/>
      <c r="J96" s="249"/>
      <c r="K96" s="249"/>
      <c r="L96" s="249"/>
    </row>
    <row r="97" spans="8:12" x14ac:dyDescent="0.3">
      <c r="H97" s="249"/>
      <c r="I97" s="249"/>
      <c r="J97" s="249"/>
      <c r="K97" s="249"/>
      <c r="L97" s="249"/>
    </row>
    <row r="98" spans="8:12" x14ac:dyDescent="0.3">
      <c r="H98" s="249"/>
      <c r="I98" s="249"/>
      <c r="J98" s="249"/>
      <c r="K98" s="249"/>
      <c r="L98" s="249"/>
    </row>
    <row r="99" spans="8:12" x14ac:dyDescent="0.3">
      <c r="H99" s="249"/>
      <c r="I99" s="249"/>
      <c r="J99" s="249"/>
      <c r="K99" s="249"/>
      <c r="L99" s="249"/>
    </row>
    <row r="100" spans="8:12" x14ac:dyDescent="0.3">
      <c r="H100" s="249"/>
      <c r="I100" s="249"/>
      <c r="J100" s="249"/>
      <c r="K100" s="249"/>
      <c r="L100" s="249"/>
    </row>
    <row r="101" spans="8:12" x14ac:dyDescent="0.3">
      <c r="H101" s="249"/>
      <c r="I101" s="249"/>
      <c r="J101" s="249"/>
      <c r="K101" s="249"/>
      <c r="L101" s="249"/>
    </row>
    <row r="102" spans="8:12" x14ac:dyDescent="0.3">
      <c r="H102" s="249"/>
      <c r="I102" s="249"/>
      <c r="J102" s="249"/>
      <c r="K102" s="249"/>
      <c r="L102" s="249"/>
    </row>
    <row r="103" spans="8:12" x14ac:dyDescent="0.3">
      <c r="H103" s="249"/>
      <c r="I103" s="249"/>
      <c r="J103" s="249"/>
      <c r="K103" s="249"/>
      <c r="L103" s="249"/>
    </row>
    <row r="104" spans="8:12" x14ac:dyDescent="0.3">
      <c r="H104" s="249"/>
      <c r="I104" s="249"/>
      <c r="J104" s="249"/>
      <c r="K104" s="249"/>
      <c r="L104" s="249"/>
    </row>
    <row r="105" spans="8:12" x14ac:dyDescent="0.3">
      <c r="H105" s="249"/>
      <c r="I105" s="249"/>
      <c r="J105" s="249"/>
      <c r="K105" s="249"/>
      <c r="L105" s="249"/>
    </row>
    <row r="106" spans="8:12" x14ac:dyDescent="0.3">
      <c r="H106" s="249"/>
      <c r="I106" s="249"/>
      <c r="J106" s="249"/>
      <c r="K106" s="249"/>
      <c r="L106" s="249"/>
    </row>
    <row r="107" spans="8:12" x14ac:dyDescent="0.3">
      <c r="H107" s="249"/>
      <c r="I107" s="249"/>
      <c r="J107" s="249"/>
      <c r="K107" s="249"/>
      <c r="L107" s="249"/>
    </row>
    <row r="108" spans="8:12" x14ac:dyDescent="0.3">
      <c r="H108" s="249"/>
      <c r="I108" s="249"/>
      <c r="J108" s="249"/>
      <c r="K108" s="249"/>
      <c r="L108" s="249"/>
    </row>
    <row r="109" spans="8:12" x14ac:dyDescent="0.3">
      <c r="H109" s="249"/>
      <c r="I109" s="249"/>
      <c r="J109" s="249"/>
      <c r="K109" s="249"/>
      <c r="L109" s="249"/>
    </row>
    <row r="110" spans="8:12" x14ac:dyDescent="0.3">
      <c r="H110" s="249"/>
      <c r="I110" s="249"/>
      <c r="J110" s="249"/>
      <c r="K110" s="249"/>
      <c r="L110" s="249"/>
    </row>
    <row r="111" spans="8:12" x14ac:dyDescent="0.3">
      <c r="H111" s="249"/>
      <c r="I111" s="249"/>
      <c r="J111" s="249"/>
      <c r="K111" s="249"/>
      <c r="L111" s="249"/>
    </row>
    <row r="112" spans="8:12" x14ac:dyDescent="0.3">
      <c r="H112" s="249"/>
      <c r="I112" s="249"/>
      <c r="J112" s="249"/>
      <c r="K112" s="249"/>
      <c r="L112" s="249"/>
    </row>
    <row r="113" spans="8:12" x14ac:dyDescent="0.3">
      <c r="H113" s="249"/>
      <c r="I113" s="249"/>
      <c r="J113" s="249"/>
      <c r="K113" s="249"/>
      <c r="L113" s="249"/>
    </row>
    <row r="114" spans="8:12" x14ac:dyDescent="0.3">
      <c r="H114" s="249"/>
      <c r="I114" s="249"/>
      <c r="J114" s="249"/>
      <c r="K114" s="249"/>
      <c r="L114" s="249"/>
    </row>
    <row r="115" spans="8:12" x14ac:dyDescent="0.3">
      <c r="H115" s="249"/>
      <c r="I115" s="249"/>
      <c r="J115" s="249"/>
      <c r="K115" s="249"/>
      <c r="L115" s="249"/>
    </row>
    <row r="116" spans="8:12" x14ac:dyDescent="0.3">
      <c r="H116" s="249"/>
      <c r="I116" s="249"/>
      <c r="J116" s="249"/>
      <c r="K116" s="249"/>
      <c r="L116" s="249"/>
    </row>
    <row r="117" spans="8:12" x14ac:dyDescent="0.3">
      <c r="H117" s="249"/>
      <c r="I117" s="249"/>
      <c r="J117" s="249"/>
      <c r="K117" s="249"/>
      <c r="L117" s="249"/>
    </row>
    <row r="118" spans="8:12" x14ac:dyDescent="0.3">
      <c r="H118" s="249"/>
      <c r="I118" s="249"/>
      <c r="J118" s="249"/>
      <c r="K118" s="249"/>
      <c r="L118" s="249"/>
    </row>
    <row r="119" spans="8:12" x14ac:dyDescent="0.3">
      <c r="H119" s="249"/>
      <c r="I119" s="249"/>
      <c r="J119" s="249"/>
      <c r="K119" s="249"/>
      <c r="L119" s="249"/>
    </row>
    <row r="120" spans="8:12" x14ac:dyDescent="0.3">
      <c r="H120" s="249"/>
      <c r="I120" s="249"/>
      <c r="J120" s="249"/>
      <c r="K120" s="249"/>
      <c r="L120" s="249"/>
    </row>
    <row r="121" spans="8:12" x14ac:dyDescent="0.3">
      <c r="H121" s="249"/>
      <c r="I121" s="249"/>
      <c r="J121" s="249"/>
      <c r="K121" s="249"/>
      <c r="L121" s="249"/>
    </row>
    <row r="122" spans="8:12" x14ac:dyDescent="0.3">
      <c r="H122" s="249"/>
      <c r="I122" s="249"/>
      <c r="J122" s="249"/>
      <c r="K122" s="249"/>
      <c r="L122" s="249"/>
    </row>
    <row r="123" spans="8:12" x14ac:dyDescent="0.3">
      <c r="H123" s="249"/>
      <c r="I123" s="249"/>
      <c r="J123" s="249"/>
      <c r="K123" s="249"/>
      <c r="L123" s="249"/>
    </row>
    <row r="124" spans="8:12" x14ac:dyDescent="0.3">
      <c r="H124" s="249"/>
      <c r="I124" s="249"/>
      <c r="J124" s="249"/>
      <c r="K124" s="249"/>
      <c r="L124" s="249"/>
    </row>
    <row r="125" spans="8:12" x14ac:dyDescent="0.3">
      <c r="H125" s="249"/>
      <c r="I125" s="249"/>
      <c r="J125" s="249"/>
      <c r="K125" s="249"/>
      <c r="L125" s="249"/>
    </row>
    <row r="126" spans="8:12" x14ac:dyDescent="0.3">
      <c r="H126" s="249"/>
      <c r="I126" s="249"/>
      <c r="J126" s="249"/>
      <c r="K126" s="249"/>
      <c r="L126" s="249"/>
    </row>
    <row r="127" spans="8:12" x14ac:dyDescent="0.3">
      <c r="H127" s="249"/>
      <c r="I127" s="249"/>
      <c r="J127" s="249"/>
      <c r="K127" s="249"/>
      <c r="L127" s="249"/>
    </row>
    <row r="128" spans="8:12" x14ac:dyDescent="0.3">
      <c r="H128" s="249"/>
      <c r="I128" s="249"/>
      <c r="J128" s="249"/>
      <c r="K128" s="249"/>
      <c r="L128" s="249"/>
    </row>
    <row r="129" spans="8:12" x14ac:dyDescent="0.3">
      <c r="H129" s="249"/>
      <c r="I129" s="249"/>
      <c r="J129" s="249"/>
      <c r="K129" s="249"/>
      <c r="L129" s="249"/>
    </row>
    <row r="130" spans="8:12" x14ac:dyDescent="0.3">
      <c r="H130" s="249"/>
      <c r="I130" s="249"/>
      <c r="J130" s="249"/>
      <c r="K130" s="249"/>
      <c r="L130" s="249"/>
    </row>
    <row r="131" spans="8:12" x14ac:dyDescent="0.3">
      <c r="H131" s="249"/>
      <c r="I131" s="249"/>
      <c r="J131" s="249"/>
      <c r="K131" s="249"/>
      <c r="L131" s="249"/>
    </row>
    <row r="132" spans="8:12" x14ac:dyDescent="0.3">
      <c r="H132" s="249"/>
      <c r="I132" s="249"/>
      <c r="J132" s="249"/>
      <c r="K132" s="249"/>
      <c r="L132" s="249"/>
    </row>
    <row r="133" spans="8:12" x14ac:dyDescent="0.3">
      <c r="H133" s="249"/>
      <c r="I133" s="249"/>
      <c r="J133" s="249"/>
      <c r="K133" s="249"/>
      <c r="L133" s="249"/>
    </row>
    <row r="134" spans="8:12" x14ac:dyDescent="0.3">
      <c r="H134" s="249"/>
      <c r="I134" s="249"/>
      <c r="J134" s="249"/>
      <c r="K134" s="249"/>
      <c r="L134" s="249"/>
    </row>
    <row r="135" spans="8:12" x14ac:dyDescent="0.3">
      <c r="H135" s="249"/>
      <c r="I135" s="249"/>
      <c r="J135" s="249"/>
      <c r="K135" s="249"/>
      <c r="L135" s="249"/>
    </row>
    <row r="136" spans="8:12" x14ac:dyDescent="0.3">
      <c r="H136" s="249"/>
      <c r="I136" s="249"/>
      <c r="J136" s="249"/>
      <c r="K136" s="249"/>
      <c r="L136" s="249"/>
    </row>
    <row r="137" spans="8:12" x14ac:dyDescent="0.3">
      <c r="H137" s="249"/>
      <c r="I137" s="249"/>
      <c r="J137" s="249"/>
      <c r="K137" s="249"/>
      <c r="L137" s="249"/>
    </row>
    <row r="138" spans="8:12" x14ac:dyDescent="0.3">
      <c r="H138" s="249"/>
      <c r="I138" s="249"/>
      <c r="J138" s="249"/>
      <c r="K138" s="249"/>
      <c r="L138" s="249"/>
    </row>
    <row r="139" spans="8:12" x14ac:dyDescent="0.3">
      <c r="H139" s="249"/>
      <c r="I139" s="249"/>
      <c r="J139" s="249"/>
      <c r="K139" s="249"/>
      <c r="L139" s="249"/>
    </row>
    <row r="140" spans="8:12" x14ac:dyDescent="0.3">
      <c r="H140" s="249"/>
      <c r="I140" s="249"/>
      <c r="J140" s="249"/>
      <c r="K140" s="249"/>
      <c r="L140" s="249"/>
    </row>
    <row r="141" spans="8:12" x14ac:dyDescent="0.3">
      <c r="H141" s="249"/>
      <c r="I141" s="249"/>
      <c r="J141" s="249"/>
      <c r="K141" s="249"/>
      <c r="L141" s="249"/>
    </row>
    <row r="142" spans="8:12" x14ac:dyDescent="0.3">
      <c r="H142" s="249"/>
      <c r="I142" s="249"/>
      <c r="J142" s="249"/>
      <c r="K142" s="249"/>
      <c r="L142" s="249"/>
    </row>
    <row r="143" spans="8:12" x14ac:dyDescent="0.3">
      <c r="H143" s="249"/>
      <c r="I143" s="249"/>
      <c r="J143" s="249"/>
      <c r="K143" s="249"/>
      <c r="L143" s="249"/>
    </row>
    <row r="144" spans="8:12" x14ac:dyDescent="0.3">
      <c r="H144" s="249"/>
      <c r="I144" s="249"/>
      <c r="J144" s="249"/>
      <c r="K144" s="249"/>
      <c r="L144" s="249"/>
    </row>
    <row r="145" spans="8:12" x14ac:dyDescent="0.3">
      <c r="H145" s="249"/>
      <c r="I145" s="249"/>
      <c r="J145" s="249"/>
      <c r="K145" s="249"/>
      <c r="L145" s="249"/>
    </row>
    <row r="146" spans="8:12" x14ac:dyDescent="0.3">
      <c r="H146" s="249"/>
      <c r="I146" s="249"/>
      <c r="J146" s="249"/>
      <c r="K146" s="249"/>
      <c r="L146" s="249"/>
    </row>
    <row r="147" spans="8:12" x14ac:dyDescent="0.3">
      <c r="H147" s="249"/>
      <c r="I147" s="249"/>
      <c r="J147" s="249"/>
      <c r="K147" s="249"/>
      <c r="L147" s="249"/>
    </row>
    <row r="148" spans="8:12" x14ac:dyDescent="0.3">
      <c r="H148" s="249"/>
      <c r="I148" s="249"/>
      <c r="J148" s="249"/>
      <c r="K148" s="249"/>
      <c r="L148" s="249"/>
    </row>
    <row r="149" spans="8:12" x14ac:dyDescent="0.3">
      <c r="H149" s="249"/>
      <c r="I149" s="249"/>
      <c r="J149" s="249"/>
      <c r="K149" s="249"/>
      <c r="L149" s="249"/>
    </row>
    <row r="150" spans="8:12" x14ac:dyDescent="0.3">
      <c r="H150" s="249"/>
      <c r="I150" s="249"/>
      <c r="J150" s="249"/>
      <c r="K150" s="249"/>
      <c r="L150" s="249"/>
    </row>
    <row r="151" spans="8:12" x14ac:dyDescent="0.3">
      <c r="H151" s="249"/>
      <c r="I151" s="249"/>
      <c r="J151" s="249"/>
      <c r="K151" s="249"/>
      <c r="L151" s="249"/>
    </row>
    <row r="152" spans="8:12" x14ac:dyDescent="0.3">
      <c r="H152" s="249"/>
      <c r="I152" s="249"/>
      <c r="J152" s="249"/>
      <c r="K152" s="249"/>
      <c r="L152" s="249"/>
    </row>
    <row r="153" spans="8:12" x14ac:dyDescent="0.3">
      <c r="H153" s="249"/>
      <c r="I153" s="249"/>
      <c r="J153" s="249"/>
      <c r="K153" s="249"/>
      <c r="L153" s="249"/>
    </row>
    <row r="154" spans="8:12" x14ac:dyDescent="0.3">
      <c r="H154" s="249"/>
      <c r="I154" s="249"/>
      <c r="J154" s="249"/>
      <c r="K154" s="249"/>
      <c r="L154" s="249"/>
    </row>
    <row r="155" spans="8:12" x14ac:dyDescent="0.3">
      <c r="H155" s="249"/>
      <c r="I155" s="249"/>
      <c r="J155" s="249"/>
      <c r="K155" s="249"/>
      <c r="L155" s="249"/>
    </row>
    <row r="156" spans="8:12" x14ac:dyDescent="0.3">
      <c r="H156" s="249"/>
      <c r="I156" s="249"/>
      <c r="J156" s="249"/>
      <c r="K156" s="249"/>
      <c r="L156" s="249"/>
    </row>
    <row r="157" spans="8:12" x14ac:dyDescent="0.3">
      <c r="H157" s="249"/>
      <c r="I157" s="249"/>
      <c r="J157" s="249"/>
      <c r="K157" s="249"/>
      <c r="L157" s="249"/>
    </row>
    <row r="158" spans="8:12" x14ac:dyDescent="0.3">
      <c r="H158" s="249"/>
      <c r="I158" s="249"/>
      <c r="J158" s="249"/>
      <c r="K158" s="249"/>
      <c r="L158" s="249"/>
    </row>
    <row r="159" spans="8:12" x14ac:dyDescent="0.3">
      <c r="H159" s="249"/>
      <c r="I159" s="249"/>
      <c r="J159" s="249"/>
      <c r="K159" s="249"/>
      <c r="L159" s="249"/>
    </row>
    <row r="160" spans="8:12" x14ac:dyDescent="0.3">
      <c r="H160" s="249"/>
      <c r="I160" s="249"/>
      <c r="J160" s="249"/>
      <c r="K160" s="249"/>
      <c r="L160" s="249"/>
    </row>
    <row r="161" spans="8:12" x14ac:dyDescent="0.3">
      <c r="H161" s="249"/>
      <c r="I161" s="249"/>
      <c r="J161" s="249"/>
      <c r="K161" s="249"/>
      <c r="L161" s="249"/>
    </row>
    <row r="162" spans="8:12" x14ac:dyDescent="0.3">
      <c r="H162" s="249"/>
      <c r="I162" s="249"/>
      <c r="J162" s="249"/>
      <c r="K162" s="249"/>
      <c r="L162" s="249"/>
    </row>
    <row r="163" spans="8:12" x14ac:dyDescent="0.3">
      <c r="H163" s="249"/>
      <c r="I163" s="249"/>
      <c r="J163" s="249"/>
      <c r="K163" s="249"/>
      <c r="L163" s="249"/>
    </row>
    <row r="164" spans="8:12" x14ac:dyDescent="0.3">
      <c r="H164" s="249"/>
      <c r="I164" s="249"/>
      <c r="J164" s="249"/>
      <c r="K164" s="249"/>
      <c r="L164" s="249"/>
    </row>
    <row r="165" spans="8:12" x14ac:dyDescent="0.3">
      <c r="H165" s="249"/>
      <c r="I165" s="249"/>
      <c r="J165" s="249"/>
      <c r="K165" s="249"/>
      <c r="L165" s="249"/>
    </row>
    <row r="166" spans="8:12" x14ac:dyDescent="0.3">
      <c r="H166" s="249"/>
      <c r="I166" s="249"/>
      <c r="J166" s="249"/>
      <c r="K166" s="249"/>
      <c r="L166" s="249"/>
    </row>
    <row r="167" spans="8:12" x14ac:dyDescent="0.3">
      <c r="H167" s="249"/>
      <c r="I167" s="249"/>
      <c r="J167" s="249"/>
      <c r="K167" s="249"/>
      <c r="L167" s="249"/>
    </row>
    <row r="168" spans="8:12" x14ac:dyDescent="0.3">
      <c r="H168" s="249"/>
      <c r="I168" s="249"/>
      <c r="J168" s="249"/>
      <c r="K168" s="249"/>
      <c r="L168" s="249"/>
    </row>
    <row r="169" spans="8:12" x14ac:dyDescent="0.3">
      <c r="H169" s="249"/>
      <c r="I169" s="249"/>
      <c r="J169" s="249"/>
      <c r="K169" s="249"/>
      <c r="L169" s="249"/>
    </row>
    <row r="170" spans="8:12" x14ac:dyDescent="0.3">
      <c r="H170" s="249"/>
      <c r="I170" s="249"/>
      <c r="J170" s="249"/>
      <c r="K170" s="249"/>
      <c r="L170" s="249"/>
    </row>
    <row r="171" spans="8:12" x14ac:dyDescent="0.3">
      <c r="H171" s="249"/>
      <c r="I171" s="249"/>
      <c r="J171" s="249"/>
      <c r="K171" s="249"/>
      <c r="L171" s="249"/>
    </row>
    <row r="172" spans="8:12" x14ac:dyDescent="0.3">
      <c r="H172" s="249"/>
      <c r="I172" s="249"/>
      <c r="J172" s="249"/>
      <c r="K172" s="249"/>
      <c r="L172" s="249"/>
    </row>
  </sheetData>
  <dataConsolidate/>
  <mergeCells count="2">
    <mergeCell ref="A1:A39"/>
    <mergeCell ref="H1:L172"/>
  </mergeCells>
  <conditionalFormatting sqref="M2">
    <cfRule type="duplicateValues" dxfId="160"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632460</xdr:colOff>
                <xdr:row>16</xdr:row>
                <xdr:rowOff>45720</xdr:rowOff>
              </from>
              <to>
                <xdr:col>0</xdr:col>
                <xdr:colOff>6271260</xdr:colOff>
                <xdr:row>18</xdr:row>
                <xdr:rowOff>0</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30480</xdr:rowOff>
              </from>
              <to>
                <xdr:col>11</xdr:col>
                <xdr:colOff>381000</xdr:colOff>
                <xdr:row>12</xdr:row>
                <xdr:rowOff>160020</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6987540</xdr:colOff>
                <xdr:row>14</xdr:row>
                <xdr:rowOff>53340</xdr:rowOff>
              </from>
              <to>
                <xdr:col>0</xdr:col>
                <xdr:colOff>12626340</xdr:colOff>
                <xdr:row>16</xdr:row>
                <xdr:rowOff>7620</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632460</xdr:colOff>
                <xdr:row>14</xdr:row>
                <xdr:rowOff>53340</xdr:rowOff>
              </from>
              <to>
                <xdr:col>0</xdr:col>
                <xdr:colOff>6271260</xdr:colOff>
                <xdr:row>16</xdr:row>
                <xdr:rowOff>7620</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632460</xdr:colOff>
                <xdr:row>10</xdr:row>
                <xdr:rowOff>76200</xdr:rowOff>
              </from>
              <to>
                <xdr:col>0</xdr:col>
                <xdr:colOff>6271260</xdr:colOff>
                <xdr:row>12</xdr:row>
                <xdr:rowOff>30480</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6987540</xdr:colOff>
                <xdr:row>22</xdr:row>
                <xdr:rowOff>15240</xdr:rowOff>
              </from>
              <to>
                <xdr:col>0</xdr:col>
                <xdr:colOff>12626340</xdr:colOff>
                <xdr:row>23</xdr:row>
                <xdr:rowOff>152400</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6987540</xdr:colOff>
                <xdr:row>18</xdr:row>
                <xdr:rowOff>38100</xdr:rowOff>
              </from>
              <to>
                <xdr:col>0</xdr:col>
                <xdr:colOff>12626340</xdr:colOff>
                <xdr:row>19</xdr:row>
                <xdr:rowOff>175260</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6987540</xdr:colOff>
                <xdr:row>10</xdr:row>
                <xdr:rowOff>76200</xdr:rowOff>
              </from>
              <to>
                <xdr:col>0</xdr:col>
                <xdr:colOff>12626340</xdr:colOff>
                <xdr:row>12</xdr:row>
                <xdr:rowOff>30480</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6987540</xdr:colOff>
                <xdr:row>8</xdr:row>
                <xdr:rowOff>83820</xdr:rowOff>
              </from>
              <to>
                <xdr:col>0</xdr:col>
                <xdr:colOff>12626340</xdr:colOff>
                <xdr:row>10</xdr:row>
                <xdr:rowOff>38100</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632460</xdr:colOff>
                <xdr:row>4</xdr:row>
                <xdr:rowOff>106680</xdr:rowOff>
              </from>
              <to>
                <xdr:col>0</xdr:col>
                <xdr:colOff>6271260</xdr:colOff>
                <xdr:row>6</xdr:row>
                <xdr:rowOff>60960</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632460</xdr:colOff>
                <xdr:row>6</xdr:row>
                <xdr:rowOff>99060</xdr:rowOff>
              </from>
              <to>
                <xdr:col>0</xdr:col>
                <xdr:colOff>6271260</xdr:colOff>
                <xdr:row>8</xdr:row>
                <xdr:rowOff>53340</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632460</xdr:colOff>
                <xdr:row>24</xdr:row>
                <xdr:rowOff>7620</xdr:rowOff>
              </from>
              <to>
                <xdr:col>0</xdr:col>
                <xdr:colOff>6271260</xdr:colOff>
                <xdr:row>25</xdr:row>
                <xdr:rowOff>144780</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6987540</xdr:colOff>
                <xdr:row>6</xdr:row>
                <xdr:rowOff>99060</xdr:rowOff>
              </from>
              <to>
                <xdr:col>0</xdr:col>
                <xdr:colOff>12626340</xdr:colOff>
                <xdr:row>8</xdr:row>
                <xdr:rowOff>53340</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6987540</xdr:colOff>
                <xdr:row>2</xdr:row>
                <xdr:rowOff>114300</xdr:rowOff>
              </from>
              <to>
                <xdr:col>0</xdr:col>
                <xdr:colOff>12626340</xdr:colOff>
                <xdr:row>4</xdr:row>
                <xdr:rowOff>68580</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6987540</xdr:colOff>
                <xdr:row>0</xdr:row>
                <xdr:rowOff>129540</xdr:rowOff>
              </from>
              <to>
                <xdr:col>0</xdr:col>
                <xdr:colOff>12626340</xdr:colOff>
                <xdr:row>2</xdr:row>
                <xdr:rowOff>83820</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632460</xdr:colOff>
                <xdr:row>27</xdr:row>
                <xdr:rowOff>167640</xdr:rowOff>
              </from>
              <to>
                <xdr:col>0</xdr:col>
                <xdr:colOff>12618720</xdr:colOff>
                <xdr:row>29</xdr:row>
                <xdr:rowOff>121920</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632460</xdr:colOff>
                <xdr:row>0</xdr:row>
                <xdr:rowOff>129540</xdr:rowOff>
              </from>
              <to>
                <xdr:col>0</xdr:col>
                <xdr:colOff>6271260</xdr:colOff>
                <xdr:row>2</xdr:row>
                <xdr:rowOff>83820</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632460</xdr:colOff>
                <xdr:row>2</xdr:row>
                <xdr:rowOff>114300</xdr:rowOff>
              </from>
              <to>
                <xdr:col>0</xdr:col>
                <xdr:colOff>6271260</xdr:colOff>
                <xdr:row>4</xdr:row>
                <xdr:rowOff>68580</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632460</xdr:colOff>
                <xdr:row>8</xdr:row>
                <xdr:rowOff>83820</xdr:rowOff>
              </from>
              <to>
                <xdr:col>0</xdr:col>
                <xdr:colOff>6271260</xdr:colOff>
                <xdr:row>10</xdr:row>
                <xdr:rowOff>38100</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464820</xdr:colOff>
                <xdr:row>0</xdr:row>
                <xdr:rowOff>99060</xdr:rowOff>
              </from>
              <to>
                <xdr:col>11</xdr:col>
                <xdr:colOff>411480</xdr:colOff>
                <xdr:row>3</xdr:row>
                <xdr:rowOff>45720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632460</xdr:colOff>
                <xdr:row>20</xdr:row>
                <xdr:rowOff>22860</xdr:rowOff>
              </from>
              <to>
                <xdr:col>0</xdr:col>
                <xdr:colOff>6271260</xdr:colOff>
                <xdr:row>21</xdr:row>
                <xdr:rowOff>160020</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6987540</xdr:colOff>
                <xdr:row>4</xdr:row>
                <xdr:rowOff>106680</xdr:rowOff>
              </from>
              <to>
                <xdr:col>0</xdr:col>
                <xdr:colOff>12626340</xdr:colOff>
                <xdr:row>6</xdr:row>
                <xdr:rowOff>60960</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6987540</xdr:colOff>
                <xdr:row>12</xdr:row>
                <xdr:rowOff>68580</xdr:rowOff>
              </from>
              <to>
                <xdr:col>0</xdr:col>
                <xdr:colOff>12626340</xdr:colOff>
                <xdr:row>14</xdr:row>
                <xdr:rowOff>22860</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6987540</xdr:colOff>
                <xdr:row>16</xdr:row>
                <xdr:rowOff>45720</xdr:rowOff>
              </from>
              <to>
                <xdr:col>0</xdr:col>
                <xdr:colOff>12626340</xdr:colOff>
                <xdr:row>18</xdr:row>
                <xdr:rowOff>0</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99060</xdr:rowOff>
              </from>
              <to>
                <xdr:col>9</xdr:col>
                <xdr:colOff>403860</xdr:colOff>
                <xdr:row>3</xdr:row>
                <xdr:rowOff>45720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6987540</xdr:colOff>
                <xdr:row>20</xdr:row>
                <xdr:rowOff>22860</xdr:rowOff>
              </from>
              <to>
                <xdr:col>0</xdr:col>
                <xdr:colOff>12626340</xdr:colOff>
                <xdr:row>21</xdr:row>
                <xdr:rowOff>160020</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480060</xdr:colOff>
                <xdr:row>3</xdr:row>
                <xdr:rowOff>76200</xdr:rowOff>
              </from>
              <to>
                <xdr:col>11</xdr:col>
                <xdr:colOff>403860</xdr:colOff>
                <xdr:row>6</xdr:row>
                <xdr:rowOff>22860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632460</xdr:colOff>
                <xdr:row>12</xdr:row>
                <xdr:rowOff>68580</xdr:rowOff>
              </from>
              <to>
                <xdr:col>0</xdr:col>
                <xdr:colOff>6271260</xdr:colOff>
                <xdr:row>14</xdr:row>
                <xdr:rowOff>22860</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632460</xdr:colOff>
                <xdr:row>22</xdr:row>
                <xdr:rowOff>15240</xdr:rowOff>
              </from>
              <to>
                <xdr:col>0</xdr:col>
                <xdr:colOff>6271260</xdr:colOff>
                <xdr:row>23</xdr:row>
                <xdr:rowOff>152400</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6987540</xdr:colOff>
                <xdr:row>24</xdr:row>
                <xdr:rowOff>7620</xdr:rowOff>
              </from>
              <to>
                <xdr:col>0</xdr:col>
                <xdr:colOff>12626340</xdr:colOff>
                <xdr:row>25</xdr:row>
                <xdr:rowOff>144780</xdr:rowOff>
              </to>
            </anchor>
          </controlPr>
        </control>
      </mc:Choice>
      <mc:Fallback>
        <control shapeId="291985" r:id="rId62" name="btn_Filtros_AtivosAbxPPAta"/>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A3" sqref="A3"/>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908</v>
      </c>
      <c r="B2" s="33" t="s">
        <v>31</v>
      </c>
      <c r="C2" s="80" t="s">
        <v>909</v>
      </c>
      <c r="D2" s="82" t="s">
        <v>92</v>
      </c>
      <c r="E2" s="82" t="s">
        <v>910</v>
      </c>
      <c r="F2" s="82" t="s">
        <v>911</v>
      </c>
      <c r="G2" s="81" t="s">
        <v>912</v>
      </c>
      <c r="H2" s="81" t="s">
        <v>913</v>
      </c>
      <c r="I2" s="81" t="s">
        <v>914</v>
      </c>
      <c r="J2" s="82" t="s">
        <v>915</v>
      </c>
      <c r="K2" s="82" t="s">
        <v>916</v>
      </c>
      <c r="L2" s="82" t="s">
        <v>917</v>
      </c>
      <c r="M2" s="82" t="s">
        <v>918</v>
      </c>
      <c r="N2" s="82" t="s">
        <v>919</v>
      </c>
      <c r="O2" s="82" t="s">
        <v>920</v>
      </c>
      <c r="P2" s="82" t="s">
        <v>921</v>
      </c>
      <c r="Q2" s="82" t="s">
        <v>922</v>
      </c>
      <c r="R2" s="148" t="s">
        <v>923</v>
      </c>
      <c r="S2" s="82" t="s">
        <v>924</v>
      </c>
      <c r="T2" s="148" t="s">
        <v>925</v>
      </c>
      <c r="U2" s="148" t="s">
        <v>926</v>
      </c>
      <c r="V2" s="148" t="s">
        <v>927</v>
      </c>
      <c r="W2" s="148" t="s">
        <v>928</v>
      </c>
      <c r="X2" s="148" t="s">
        <v>929</v>
      </c>
      <c r="Y2" s="166" t="s">
        <v>930</v>
      </c>
      <c r="Z2" s="166" t="s">
        <v>931</v>
      </c>
      <c r="AA2" s="166" t="s">
        <v>113</v>
      </c>
      <c r="AB2" s="82" t="s">
        <v>53</v>
      </c>
      <c r="AC2" s="82" t="s">
        <v>57</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890</v>
      </c>
      <c r="B3" s="3" t="s">
        <v>264</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xml:space="preserve"> 2</f>
        <v>2</v>
      </c>
      <c r="Y3" s="222">
        <v>561.41666666666663</v>
      </c>
      <c r="Z3" s="223">
        <f>SUM( tabConsumo[[#This Row],[QTD.PENDENTE]]:tabConsumo[[#This Row],[09_23]] )</f>
        <v>6737</v>
      </c>
      <c r="AA3" s="223">
        <f>LARGE(tabConsumo[[#This Row],[10_22]:[09_23]],1)</f>
        <v>1800</v>
      </c>
      <c r="AB3" s="146" t="s">
        <v>932</v>
      </c>
      <c r="AC3" s="242" t="s">
        <v>907</v>
      </c>
      <c r="AD3" s="44"/>
      <c r="AE3" s="222"/>
      <c r="AF3" s="223"/>
      <c r="AG3" s="223"/>
      <c r="AH3" s="146"/>
      <c r="AI3" s="219"/>
      <c r="AJ3" s="221"/>
      <c r="AK3" s="5"/>
      <c r="AL3" s="222"/>
      <c r="AM3" s="223"/>
      <c r="AN3" s="223"/>
      <c r="AO3" s="146"/>
      <c r="AP3" s="3"/>
    </row>
    <row r="4" spans="1:62" x14ac:dyDescent="0.3">
      <c r="A4" s="4" t="s">
        <v>1596</v>
      </c>
      <c r="B4" s="3" t="s">
        <v>264</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xml:space="preserve"> 2</f>
        <v>2</v>
      </c>
      <c r="Y4">
        <v>908.41666666666663</v>
      </c>
      <c r="Z4" s="223">
        <f>SUM( tabConsumo[[#This Row],[QTD.PENDENTE]]:tabConsumo[[#This Row],[09_23]] )</f>
        <v>11406</v>
      </c>
      <c r="AA4" s="223">
        <f>LARGE(tabConsumo[[#This Row],[10_22]:[09_23]],1)</f>
        <v>3200</v>
      </c>
      <c r="AB4" s="146" t="s">
        <v>2238</v>
      </c>
      <c r="AC4" s="3" t="s">
        <v>907</v>
      </c>
    </row>
    <row r="5" spans="1:62" x14ac:dyDescent="0.3">
      <c r="A5" s="4" t="s">
        <v>1490</v>
      </c>
      <c r="B5" s="3" t="s">
        <v>264</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xml:space="preserve"> 2</f>
        <v>2</v>
      </c>
      <c r="Y5">
        <v>1.0833333333333333</v>
      </c>
      <c r="Z5" s="223">
        <f>SUM( tabConsumo[[#This Row],[QTD.PENDENTE]]:tabConsumo[[#This Row],[09_23]] )</f>
        <v>16</v>
      </c>
      <c r="AA5" s="223">
        <f>LARGE(tabConsumo[[#This Row],[10_22]:[09_23]],1)</f>
        <v>10</v>
      </c>
      <c r="AB5" s="146" t="s">
        <v>2238</v>
      </c>
      <c r="AC5" s="3" t="s">
        <v>907</v>
      </c>
    </row>
    <row r="6" spans="1:62" x14ac:dyDescent="0.3">
      <c r="A6" s="4" t="s">
        <v>1094</v>
      </c>
      <c r="B6" s="3" t="s">
        <v>264</v>
      </c>
      <c r="C6" s="2">
        <v>14013</v>
      </c>
      <c r="D6" s="2">
        <v>190</v>
      </c>
      <c r="F6" s="2">
        <v>30</v>
      </c>
      <c r="G6" s="2">
        <v>55</v>
      </c>
      <c r="H6" s="2">
        <v>70</v>
      </c>
      <c r="I6" s="2">
        <v>40</v>
      </c>
      <c r="J6" s="2">
        <v>50</v>
      </c>
      <c r="K6" s="2">
        <v>62</v>
      </c>
      <c r="L6" s="2">
        <v>90</v>
      </c>
      <c r="M6" s="2">
        <v>0</v>
      </c>
      <c r="N6" s="2">
        <v>100</v>
      </c>
      <c r="O6" s="2">
        <v>0</v>
      </c>
      <c r="P6" s="2">
        <v>100</v>
      </c>
      <c r="Q6" s="2">
        <v>100</v>
      </c>
      <c r="R6" s="238">
        <v>367</v>
      </c>
      <c r="S6" s="219">
        <f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xml:space="preserve"> 2</f>
        <v>2</v>
      </c>
      <c r="Y6">
        <v>58.083333333333336</v>
      </c>
      <c r="Z6" s="223">
        <f>SUM( tabConsumo[[#This Row],[QTD.PENDENTE]]:tabConsumo[[#This Row],[09_23]] )</f>
        <v>697</v>
      </c>
      <c r="AA6" s="223">
        <f>LARGE(tabConsumo[[#This Row],[10_22]:[09_23]],1)</f>
        <v>100</v>
      </c>
      <c r="AB6" s="146" t="s">
        <v>932</v>
      </c>
      <c r="AC6" s="3" t="s">
        <v>907</v>
      </c>
    </row>
    <row r="7" spans="1:62" x14ac:dyDescent="0.3">
      <c r="A7" s="4" t="s">
        <v>1093</v>
      </c>
      <c r="B7" s="3" t="s">
        <v>264</v>
      </c>
      <c r="C7" s="2">
        <v>14012</v>
      </c>
      <c r="D7" s="2">
        <v>3316</v>
      </c>
      <c r="F7" s="2">
        <v>50</v>
      </c>
      <c r="G7" s="2">
        <v>40</v>
      </c>
      <c r="H7" s="2">
        <v>180</v>
      </c>
      <c r="I7" s="2">
        <v>224</v>
      </c>
      <c r="J7" s="2">
        <v>60</v>
      </c>
      <c r="K7" s="2">
        <v>30</v>
      </c>
      <c r="L7" s="2">
        <v>102</v>
      </c>
      <c r="M7" s="2">
        <v>0</v>
      </c>
      <c r="N7" s="2">
        <v>100</v>
      </c>
      <c r="O7" s="2">
        <v>40</v>
      </c>
      <c r="P7" s="2">
        <v>100</v>
      </c>
      <c r="Q7" s="2">
        <v>100</v>
      </c>
      <c r="R7" s="238">
        <v>367</v>
      </c>
      <c r="S7" s="219">
        <f xml:space="preserve"> 12</f>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xml:space="preserve"> 2</f>
        <v>2</v>
      </c>
      <c r="Y7">
        <v>84.666666666666671</v>
      </c>
      <c r="Z7" s="223">
        <f>SUM( tabConsumo[[#This Row],[QTD.PENDENTE]]:tabConsumo[[#This Row],[09_23]] )</f>
        <v>1026</v>
      </c>
      <c r="AA7" s="223">
        <f>LARGE(tabConsumo[[#This Row],[10_22]:[09_23]],1)</f>
        <v>224</v>
      </c>
      <c r="AB7" s="146" t="s">
        <v>932</v>
      </c>
      <c r="AC7" s="3" t="s">
        <v>907</v>
      </c>
    </row>
    <row r="8" spans="1:62" x14ac:dyDescent="0.3">
      <c r="A8" s="4" t="s">
        <v>967</v>
      </c>
      <c r="B8" s="3" t="s">
        <v>268</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xml:space="preserve"> 12</f>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xml:space="preserve"> 2</f>
        <v>2</v>
      </c>
      <c r="Y8">
        <v>3359.8333333333335</v>
      </c>
      <c r="Z8" s="223">
        <f>SUM( tabConsumo[[#This Row],[QTD.PENDENTE]]:tabConsumo[[#This Row],[09_23]] )</f>
        <v>40318</v>
      </c>
      <c r="AA8" s="223">
        <f>LARGE(tabConsumo[[#This Row],[10_22]:[09_23]],1)</f>
        <v>4414</v>
      </c>
      <c r="AB8" s="146" t="s">
        <v>932</v>
      </c>
      <c r="AC8" s="3" t="s">
        <v>907</v>
      </c>
    </row>
    <row r="9" spans="1:62" x14ac:dyDescent="0.3">
      <c r="A9" s="4" t="s">
        <v>1272</v>
      </c>
      <c r="B9" s="3" t="s">
        <v>264</v>
      </c>
      <c r="C9" s="2">
        <v>28181</v>
      </c>
      <c r="D9" s="2">
        <v>12</v>
      </c>
      <c r="F9" s="2">
        <v>0</v>
      </c>
      <c r="G9" s="2">
        <v>0</v>
      </c>
      <c r="H9" s="2">
        <v>0</v>
      </c>
      <c r="I9" s="2">
        <v>0</v>
      </c>
      <c r="J9" s="2">
        <v>0</v>
      </c>
      <c r="K9" s="2">
        <v>0</v>
      </c>
      <c r="L9" s="2">
        <v>5</v>
      </c>
      <c r="M9" s="2">
        <v>0</v>
      </c>
      <c r="N9" s="2">
        <v>0</v>
      </c>
      <c r="O9" s="2">
        <v>0</v>
      </c>
      <c r="P9" s="2">
        <v>0</v>
      </c>
      <c r="Q9" s="2">
        <v>0</v>
      </c>
      <c r="R9" s="238">
        <v>367</v>
      </c>
      <c r="S9" s="219">
        <f xml:space="preserve"> 12</f>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xml:space="preserve"> 2</f>
        <v>2</v>
      </c>
      <c r="Y9">
        <v>0.25</v>
      </c>
      <c r="Z9" s="223">
        <f>SUM( tabConsumo[[#This Row],[QTD.PENDENTE]]:tabConsumo[[#This Row],[09_23]] )</f>
        <v>5</v>
      </c>
      <c r="AA9" s="223">
        <f>LARGE(tabConsumo[[#This Row],[10_22]:[09_23]],1)</f>
        <v>5</v>
      </c>
      <c r="AB9" s="146" t="s">
        <v>2239</v>
      </c>
      <c r="AC9" s="3" t="s">
        <v>907</v>
      </c>
    </row>
    <row r="10" spans="1:62" x14ac:dyDescent="0.3">
      <c r="A10" s="4" t="s">
        <v>1010</v>
      </c>
      <c r="B10" s="3" t="s">
        <v>264</v>
      </c>
      <c r="C10" s="2">
        <v>12824</v>
      </c>
      <c r="D10" s="2">
        <v>92</v>
      </c>
      <c r="F10" s="2">
        <v>4</v>
      </c>
      <c r="G10" s="2">
        <v>0</v>
      </c>
      <c r="H10" s="2">
        <v>4</v>
      </c>
      <c r="I10" s="2">
        <v>0</v>
      </c>
      <c r="J10" s="2">
        <v>2</v>
      </c>
      <c r="K10" s="2">
        <v>0</v>
      </c>
      <c r="L10" s="2">
        <v>5</v>
      </c>
      <c r="M10" s="2">
        <v>0</v>
      </c>
      <c r="N10" s="2">
        <v>0</v>
      </c>
      <c r="O10" s="2">
        <v>0</v>
      </c>
      <c r="P10" s="2">
        <v>0</v>
      </c>
      <c r="Q10" s="2">
        <v>0</v>
      </c>
      <c r="R10" s="238">
        <v>367</v>
      </c>
      <c r="S10" s="219">
        <f xml:space="preserve"> 12</f>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xml:space="preserve"> 2</f>
        <v>2</v>
      </c>
      <c r="Y10">
        <v>1.25</v>
      </c>
      <c r="Z10" s="223">
        <f>SUM( tabConsumo[[#This Row],[QTD.PENDENTE]]:tabConsumo[[#This Row],[09_23]] )</f>
        <v>15</v>
      </c>
      <c r="AA10" s="223">
        <f>LARGE(tabConsumo[[#This Row],[10_22]:[09_23]],1)</f>
        <v>5</v>
      </c>
      <c r="AB10" s="146" t="s">
        <v>2239</v>
      </c>
      <c r="AC10" s="3" t="s">
        <v>907</v>
      </c>
    </row>
    <row r="11" spans="1:62" x14ac:dyDescent="0.3">
      <c r="A11" s="4" t="s">
        <v>1009</v>
      </c>
      <c r="B11" s="3" t="s">
        <v>264</v>
      </c>
      <c r="C11" s="2">
        <v>12821</v>
      </c>
      <c r="D11" s="2">
        <v>137</v>
      </c>
      <c r="F11" s="2">
        <v>0</v>
      </c>
      <c r="G11" s="2">
        <v>0</v>
      </c>
      <c r="H11" s="2">
        <v>0</v>
      </c>
      <c r="I11" s="2">
        <v>0</v>
      </c>
      <c r="J11" s="2">
        <v>1</v>
      </c>
      <c r="K11" s="2">
        <v>0</v>
      </c>
      <c r="L11" s="2">
        <v>7</v>
      </c>
      <c r="M11" s="2">
        <v>0</v>
      </c>
      <c r="N11" s="2">
        <v>0</v>
      </c>
      <c r="O11" s="2">
        <v>0</v>
      </c>
      <c r="P11" s="2">
        <v>0</v>
      </c>
      <c r="Q11" s="2">
        <v>0</v>
      </c>
      <c r="R11" s="238">
        <v>367</v>
      </c>
      <c r="S11" s="219">
        <f xml:space="preserve"> 12</f>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xml:space="preserve"> 2</f>
        <v>2</v>
      </c>
      <c r="Y11">
        <v>0.41666666666666669</v>
      </c>
      <c r="Z11" s="223">
        <f>SUM( tabConsumo[[#This Row],[QTD.PENDENTE]]:tabConsumo[[#This Row],[09_23]] )</f>
        <v>8</v>
      </c>
      <c r="AA11" s="223">
        <f>LARGE(tabConsumo[[#This Row],[10_22]:[09_23]],1)</f>
        <v>7</v>
      </c>
      <c r="AB11" s="146" t="s">
        <v>2239</v>
      </c>
      <c r="AC11" s="3" t="s">
        <v>907</v>
      </c>
    </row>
    <row r="12" spans="1:62" x14ac:dyDescent="0.3">
      <c r="A12" s="4" t="s">
        <v>1007</v>
      </c>
      <c r="B12" s="3" t="s">
        <v>264</v>
      </c>
      <c r="C12" s="2">
        <v>12813</v>
      </c>
      <c r="D12" s="2">
        <v>61</v>
      </c>
      <c r="F12" s="2">
        <v>2</v>
      </c>
      <c r="G12" s="2">
        <v>4</v>
      </c>
      <c r="H12" s="2">
        <v>0</v>
      </c>
      <c r="I12" s="2">
        <v>0</v>
      </c>
      <c r="J12" s="2">
        <v>0</v>
      </c>
      <c r="K12" s="2">
        <v>6</v>
      </c>
      <c r="L12" s="2">
        <v>5</v>
      </c>
      <c r="M12" s="2">
        <v>0</v>
      </c>
      <c r="N12" s="2">
        <v>0</v>
      </c>
      <c r="O12" s="2">
        <v>0</v>
      </c>
      <c r="P12" s="2">
        <v>0</v>
      </c>
      <c r="Q12" s="2">
        <v>0</v>
      </c>
      <c r="R12" s="238">
        <v>367</v>
      </c>
      <c r="S12" s="219">
        <f xml:space="preserve"> 12</f>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xml:space="preserve"> 2</f>
        <v>2</v>
      </c>
      <c r="Y12">
        <v>1.3333333333333333</v>
      </c>
      <c r="Z12" s="223">
        <f>SUM( tabConsumo[[#This Row],[QTD.PENDENTE]]:tabConsumo[[#This Row],[09_23]] )</f>
        <v>17</v>
      </c>
      <c r="AA12" s="223">
        <f>LARGE(tabConsumo[[#This Row],[10_22]:[09_23]],1)</f>
        <v>6</v>
      </c>
      <c r="AB12" s="146" t="s">
        <v>2239</v>
      </c>
      <c r="AC12" s="3" t="s">
        <v>907</v>
      </c>
    </row>
    <row r="13" spans="1:62" x14ac:dyDescent="0.3">
      <c r="A13" s="4" t="s">
        <v>1011</v>
      </c>
      <c r="B13" s="3" t="s">
        <v>264</v>
      </c>
      <c r="C13" s="2">
        <v>12830</v>
      </c>
      <c r="D13" s="2">
        <v>1412</v>
      </c>
      <c r="F13" s="2">
        <v>7</v>
      </c>
      <c r="G13" s="2">
        <v>27</v>
      </c>
      <c r="H13" s="2">
        <v>17</v>
      </c>
      <c r="I13" s="2">
        <v>12</v>
      </c>
      <c r="J13" s="2">
        <v>12</v>
      </c>
      <c r="K13" s="2">
        <v>27</v>
      </c>
      <c r="L13" s="2">
        <v>25</v>
      </c>
      <c r="M13" s="2">
        <v>80</v>
      </c>
      <c r="N13" s="2">
        <v>30</v>
      </c>
      <c r="O13" s="2">
        <v>0</v>
      </c>
      <c r="P13" s="2">
        <v>76</v>
      </c>
      <c r="Q13" s="2">
        <v>0</v>
      </c>
      <c r="R13" s="238">
        <v>367</v>
      </c>
      <c r="S13" s="219">
        <f xml:space="preserve"> 12</f>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xml:space="preserve"> 2</f>
        <v>2</v>
      </c>
      <c r="Y13">
        <v>25.916666666666668</v>
      </c>
      <c r="Z13" s="223">
        <f>SUM( tabConsumo[[#This Row],[QTD.PENDENTE]]:tabConsumo[[#This Row],[09_23]] )</f>
        <v>313</v>
      </c>
      <c r="AA13" s="223">
        <f>LARGE(tabConsumo[[#This Row],[10_22]:[09_23]],1)</f>
        <v>80</v>
      </c>
      <c r="AB13" s="146" t="s">
        <v>2240</v>
      </c>
      <c r="AC13" s="3" t="s">
        <v>907</v>
      </c>
    </row>
    <row r="14" spans="1:62" x14ac:dyDescent="0.3">
      <c r="A14" s="4" t="s">
        <v>1012</v>
      </c>
      <c r="B14" s="3" t="s">
        <v>264</v>
      </c>
      <c r="C14" s="2">
        <v>12835</v>
      </c>
      <c r="D14" s="2">
        <v>459</v>
      </c>
      <c r="F14" s="2">
        <v>4</v>
      </c>
      <c r="G14" s="2">
        <v>2</v>
      </c>
      <c r="H14" s="2">
        <v>20</v>
      </c>
      <c r="I14" s="2">
        <v>18</v>
      </c>
      <c r="J14" s="2">
        <v>0</v>
      </c>
      <c r="K14" s="2">
        <v>10</v>
      </c>
      <c r="L14" s="2">
        <v>45</v>
      </c>
      <c r="M14" s="2">
        <v>100</v>
      </c>
      <c r="N14" s="2">
        <v>0</v>
      </c>
      <c r="O14" s="2">
        <v>0</v>
      </c>
      <c r="P14" s="2">
        <v>0</v>
      </c>
      <c r="Q14" s="2">
        <v>50</v>
      </c>
      <c r="R14" s="238">
        <v>367</v>
      </c>
      <c r="S14" s="219">
        <f xml:space="preserve"> 12</f>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xml:space="preserve"> 2</f>
        <v>2</v>
      </c>
      <c r="Y14">
        <v>19.166666666666668</v>
      </c>
      <c r="Z14" s="223">
        <f>SUM( tabConsumo[[#This Row],[QTD.PENDENTE]]:tabConsumo[[#This Row],[09_23]] )</f>
        <v>249</v>
      </c>
      <c r="AA14" s="223">
        <f>LARGE(tabConsumo[[#This Row],[10_22]:[09_23]],1)</f>
        <v>100</v>
      </c>
      <c r="AB14" s="146" t="s">
        <v>932</v>
      </c>
      <c r="AC14" s="3" t="s">
        <v>907</v>
      </c>
    </row>
    <row r="15" spans="1:62" x14ac:dyDescent="0.3">
      <c r="A15" s="4" t="s">
        <v>1273</v>
      </c>
      <c r="B15" s="3" t="s">
        <v>264</v>
      </c>
      <c r="C15" s="2">
        <v>28184</v>
      </c>
      <c r="D15" s="2">
        <v>380</v>
      </c>
      <c r="F15" s="2">
        <v>10</v>
      </c>
      <c r="G15" s="2">
        <v>6</v>
      </c>
      <c r="H15" s="2">
        <v>19</v>
      </c>
      <c r="I15" s="2">
        <v>10</v>
      </c>
      <c r="J15" s="2">
        <v>10</v>
      </c>
      <c r="K15" s="2">
        <v>38</v>
      </c>
      <c r="L15" s="2">
        <v>24</v>
      </c>
      <c r="M15" s="2">
        <v>0</v>
      </c>
      <c r="N15" s="2">
        <v>0</v>
      </c>
      <c r="O15" s="2">
        <v>0</v>
      </c>
      <c r="P15" s="2">
        <v>0</v>
      </c>
      <c r="Q15" s="2">
        <v>0</v>
      </c>
      <c r="R15" s="238">
        <v>367</v>
      </c>
      <c r="S15" s="219">
        <f xml:space="preserve"> 12</f>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xml:space="preserve"> 2</f>
        <v>2</v>
      </c>
      <c r="Y15">
        <v>9.3333333333333339</v>
      </c>
      <c r="Z15" s="223">
        <f>SUM( tabConsumo[[#This Row],[QTD.PENDENTE]]:tabConsumo[[#This Row],[09_23]] )</f>
        <v>117</v>
      </c>
      <c r="AA15" s="223">
        <f>LARGE(tabConsumo[[#This Row],[10_22]:[09_23]],1)</f>
        <v>38</v>
      </c>
      <c r="AB15" s="146" t="s">
        <v>2239</v>
      </c>
      <c r="AC15" s="3" t="s">
        <v>907</v>
      </c>
    </row>
    <row r="16" spans="1:62" x14ac:dyDescent="0.3">
      <c r="A16" s="4" t="s">
        <v>1153</v>
      </c>
      <c r="B16" s="3" t="s">
        <v>1111</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xml:space="preserve"> 12</f>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xml:space="preserve"> 2</f>
        <v>2</v>
      </c>
      <c r="Y16">
        <v>13.416666666666666</v>
      </c>
      <c r="Z16" s="223">
        <f>SUM( tabConsumo[[#This Row],[QTD.PENDENTE]]:tabConsumo[[#This Row],[09_23]] )</f>
        <v>161</v>
      </c>
      <c r="AA16" s="223">
        <f>LARGE(tabConsumo[[#This Row],[10_22]:[09_23]],1)</f>
        <v>22</v>
      </c>
      <c r="AB16" s="146" t="s">
        <v>932</v>
      </c>
      <c r="AC16" s="3" t="s">
        <v>907</v>
      </c>
    </row>
    <row r="17" spans="1:29" x14ac:dyDescent="0.3">
      <c r="A17" s="4" t="s">
        <v>2060</v>
      </c>
      <c r="B17" s="3" t="s">
        <v>291</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xml:space="preserve"> 2</f>
        <v>2</v>
      </c>
      <c r="Y17">
        <v>6.916666666666667</v>
      </c>
      <c r="Z17" s="223">
        <f>SUM( tabConsumo[[#This Row],[QTD.PENDENTE]]:tabConsumo[[#This Row],[09_23]] )</f>
        <v>116</v>
      </c>
      <c r="AA17" s="223">
        <f>LARGE(tabConsumo[[#This Row],[10_22]:[09_23]],1)</f>
        <v>96</v>
      </c>
      <c r="AB17" s="146" t="s">
        <v>2241</v>
      </c>
      <c r="AC17" s="3" t="s">
        <v>907</v>
      </c>
    </row>
    <row r="18" spans="1:29" x14ac:dyDescent="0.3">
      <c r="A18" s="4" t="s">
        <v>1815</v>
      </c>
      <c r="B18" s="3" t="s">
        <v>1711</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xml:space="preserve"> 2</f>
        <v>2</v>
      </c>
      <c r="Y18">
        <v>4.416666666666667</v>
      </c>
      <c r="Z18" s="223">
        <f>SUM( tabConsumo[[#This Row],[QTD.PENDENTE]]:tabConsumo[[#This Row],[09_23]] )</f>
        <v>53</v>
      </c>
      <c r="AA18" s="223">
        <f>LARGE(tabConsumo[[#This Row],[10_22]:[09_23]],1)</f>
        <v>10</v>
      </c>
      <c r="AB18" s="146" t="s">
        <v>932</v>
      </c>
      <c r="AC18" s="3" t="s">
        <v>907</v>
      </c>
    </row>
    <row r="19" spans="1:29" x14ac:dyDescent="0.3">
      <c r="A19" s="4" t="s">
        <v>999</v>
      </c>
      <c r="B19" s="3" t="s">
        <v>336</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xml:space="preserve"> 2</f>
        <v>2</v>
      </c>
      <c r="Y19">
        <v>51.75</v>
      </c>
      <c r="Z19" s="223">
        <f>SUM( tabConsumo[[#This Row],[QTD.PENDENTE]]:tabConsumo[[#This Row],[09_23]] )</f>
        <v>621</v>
      </c>
      <c r="AA19" s="223">
        <f>LARGE(tabConsumo[[#This Row],[10_22]:[09_23]],1)</f>
        <v>82</v>
      </c>
      <c r="AB19" s="146" t="s">
        <v>932</v>
      </c>
      <c r="AC19" s="3" t="s">
        <v>907</v>
      </c>
    </row>
    <row r="20" spans="1:29" x14ac:dyDescent="0.3">
      <c r="A20" s="4" t="s">
        <v>1564</v>
      </c>
      <c r="B20" s="3" t="s">
        <v>264</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xml:space="preserve"> 2</f>
        <v>2</v>
      </c>
      <c r="Y20">
        <v>11</v>
      </c>
      <c r="Z20" s="223">
        <f>SUM( tabConsumo[[#This Row],[QTD.PENDENTE]]:tabConsumo[[#This Row],[09_23]] )</f>
        <v>200</v>
      </c>
      <c r="AA20" s="223">
        <f>LARGE(tabConsumo[[#This Row],[10_22]:[09_23]],1)</f>
        <v>200</v>
      </c>
      <c r="AB20" s="146" t="s">
        <v>2239</v>
      </c>
      <c r="AC20" s="3" t="s">
        <v>907</v>
      </c>
    </row>
    <row r="21" spans="1:29" x14ac:dyDescent="0.3">
      <c r="A21" s="4" t="s">
        <v>1725</v>
      </c>
      <c r="B21" s="3" t="s">
        <v>336</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xml:space="preserve"> 2</f>
        <v>2</v>
      </c>
      <c r="Y21">
        <v>1217.5833333333333</v>
      </c>
      <c r="Z21" s="223">
        <f>SUM( tabConsumo[[#This Row],[QTD.PENDENTE]]:tabConsumo[[#This Row],[09_23]] )</f>
        <v>17041</v>
      </c>
      <c r="AA21" s="223">
        <f>LARGE(tabConsumo[[#This Row],[10_22]:[09_23]],1)</f>
        <v>7812</v>
      </c>
      <c r="AB21" s="146" t="s">
        <v>932</v>
      </c>
      <c r="AC21" s="3" t="s">
        <v>907</v>
      </c>
    </row>
    <row r="22" spans="1:29" x14ac:dyDescent="0.3">
      <c r="A22" s="4" t="s">
        <v>1992</v>
      </c>
      <c r="B22" s="3" t="s">
        <v>264</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xml:space="preserve"> 2</f>
        <v>2</v>
      </c>
      <c r="Y22">
        <v>13.916666666666666</v>
      </c>
      <c r="Z22" s="223">
        <f>SUM( tabConsumo[[#This Row],[QTD.PENDENTE]]:tabConsumo[[#This Row],[09_23]] )</f>
        <v>170</v>
      </c>
      <c r="AA22" s="223">
        <f>LARGE(tabConsumo[[#This Row],[10_22]:[09_23]],1)</f>
        <v>47</v>
      </c>
      <c r="AB22" s="146" t="s">
        <v>2238</v>
      </c>
      <c r="AC22" s="3" t="s">
        <v>907</v>
      </c>
    </row>
    <row r="23" spans="1:29" x14ac:dyDescent="0.3">
      <c r="A23" s="4" t="s">
        <v>1078</v>
      </c>
      <c r="B23" s="3" t="s">
        <v>264</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xml:space="preserve"> 2</f>
        <v>2</v>
      </c>
      <c r="Y23">
        <v>381.5</v>
      </c>
      <c r="Z23" s="223">
        <f>SUM( tabConsumo[[#This Row],[QTD.PENDENTE]]:tabConsumo[[#This Row],[09_23]] )</f>
        <v>4578</v>
      </c>
      <c r="AA23" s="223">
        <f>LARGE(tabConsumo[[#This Row],[10_22]:[09_23]],1)</f>
        <v>661</v>
      </c>
      <c r="AB23" s="146" t="s">
        <v>932</v>
      </c>
      <c r="AC23" s="3" t="s">
        <v>907</v>
      </c>
    </row>
    <row r="24" spans="1:29" x14ac:dyDescent="0.3">
      <c r="A24" s="4" t="s">
        <v>894</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xml:space="preserve"> 2</f>
        <v>2</v>
      </c>
      <c r="Y24">
        <v>562.91666666666663</v>
      </c>
      <c r="Z24" s="223">
        <f>SUM( tabConsumo[[#This Row],[QTD.PENDENTE]]:tabConsumo[[#This Row],[09_23]] )</f>
        <v>9396</v>
      </c>
      <c r="AA24" s="223">
        <f>LARGE(tabConsumo[[#This Row],[10_22]:[09_23]],1)</f>
        <v>7920</v>
      </c>
      <c r="AB24" s="146" t="s">
        <v>932</v>
      </c>
      <c r="AC24" s="3" t="s">
        <v>907</v>
      </c>
    </row>
    <row r="25" spans="1:29" x14ac:dyDescent="0.3">
      <c r="A25" s="4" t="s">
        <v>1995</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xml:space="preserve"> 2</f>
        <v>2</v>
      </c>
      <c r="Y25">
        <v>690.16666666666663</v>
      </c>
      <c r="Z25" s="223">
        <f>SUM( tabConsumo[[#This Row],[QTD.PENDENTE]]:tabConsumo[[#This Row],[09_23]] )</f>
        <v>8282</v>
      </c>
      <c r="AA25" s="223">
        <f>LARGE(tabConsumo[[#This Row],[10_22]:[09_23]],1)</f>
        <v>1005</v>
      </c>
      <c r="AB25" s="146" t="s">
        <v>932</v>
      </c>
      <c r="AC25" s="3" t="s">
        <v>907</v>
      </c>
    </row>
    <row r="26" spans="1:29" x14ac:dyDescent="0.3">
      <c r="A26" s="4" t="s">
        <v>1292</v>
      </c>
      <c r="B26" s="3" t="s">
        <v>321</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xml:space="preserve"> 2</f>
        <v>2</v>
      </c>
      <c r="Y26">
        <v>0.33333333333333331</v>
      </c>
      <c r="Z26" s="223">
        <f>SUM( tabConsumo[[#This Row],[QTD.PENDENTE]]:tabConsumo[[#This Row],[09_23]] )</f>
        <v>5</v>
      </c>
      <c r="AA26" s="223">
        <f>LARGE(tabConsumo[[#This Row],[10_22]:[09_23]],1)</f>
        <v>3</v>
      </c>
      <c r="AB26" s="146" t="s">
        <v>2242</v>
      </c>
      <c r="AC26" s="3" t="s">
        <v>907</v>
      </c>
    </row>
    <row r="27" spans="1:29" x14ac:dyDescent="0.3">
      <c r="A27" s="4" t="s">
        <v>1294</v>
      </c>
      <c r="B27" s="3" t="s">
        <v>321</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xml:space="preserve"> 2</f>
        <v>2</v>
      </c>
      <c r="Y27">
        <v>5</v>
      </c>
      <c r="Z27" s="223">
        <f>SUM( tabConsumo[[#This Row],[QTD.PENDENTE]]:tabConsumo[[#This Row],[09_23]] )</f>
        <v>64</v>
      </c>
      <c r="AA27" s="223">
        <f>LARGE(tabConsumo[[#This Row],[10_22]:[09_23]],1)</f>
        <v>22</v>
      </c>
      <c r="AB27" s="146" t="s">
        <v>2238</v>
      </c>
      <c r="AC27" s="3" t="s">
        <v>907</v>
      </c>
    </row>
    <row r="28" spans="1:29" x14ac:dyDescent="0.3">
      <c r="A28" s="4" t="s">
        <v>1295</v>
      </c>
      <c r="B28" s="3" t="s">
        <v>321</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xml:space="preserve"> 2</f>
        <v>2</v>
      </c>
      <c r="Y28">
        <v>28.5</v>
      </c>
      <c r="Z28" s="223">
        <f>SUM( tabConsumo[[#This Row],[QTD.PENDENTE]]:tabConsumo[[#This Row],[09_23]] )</f>
        <v>342</v>
      </c>
      <c r="AA28" s="223">
        <f>LARGE(tabConsumo[[#This Row],[10_22]:[09_23]],1)</f>
        <v>74</v>
      </c>
      <c r="AB28" s="146" t="s">
        <v>932</v>
      </c>
      <c r="AC28" s="3" t="s">
        <v>907</v>
      </c>
    </row>
    <row r="29" spans="1:29" x14ac:dyDescent="0.3">
      <c r="A29" s="4" t="s">
        <v>1649</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xml:space="preserve"> 2</f>
        <v>2</v>
      </c>
      <c r="Y29">
        <v>3.5</v>
      </c>
      <c r="Z29" s="223">
        <f>SUM( tabConsumo[[#This Row],[QTD.PENDENTE]]:tabConsumo[[#This Row],[09_23]] )</f>
        <v>46</v>
      </c>
      <c r="AA29" s="223">
        <f>LARGE(tabConsumo[[#This Row],[10_22]:[09_23]],1)</f>
        <v>20</v>
      </c>
      <c r="AB29" s="146" t="s">
        <v>2238</v>
      </c>
      <c r="AC29" s="3" t="s">
        <v>907</v>
      </c>
    </row>
    <row r="30" spans="1:29" x14ac:dyDescent="0.3">
      <c r="A30" s="4" t="s">
        <v>896</v>
      </c>
      <c r="B30" s="3" t="s">
        <v>897</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xml:space="preserve"> 2</f>
        <v>2</v>
      </c>
      <c r="Y30">
        <v>101.91666666666667</v>
      </c>
      <c r="Z30" s="223">
        <f>SUM( tabConsumo[[#This Row],[QTD.PENDENTE]]:tabConsumo[[#This Row],[09_23]] )</f>
        <v>1223</v>
      </c>
      <c r="AA30" s="223">
        <f>LARGE(tabConsumo[[#This Row],[10_22]:[09_23]],1)</f>
        <v>165.94</v>
      </c>
      <c r="AB30" s="146" t="s">
        <v>932</v>
      </c>
      <c r="AC30" s="3" t="s">
        <v>907</v>
      </c>
    </row>
    <row r="31" spans="1:29" x14ac:dyDescent="0.3">
      <c r="A31" s="4" t="s">
        <v>1562</v>
      </c>
      <c r="B31" s="3" t="s">
        <v>321</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xml:space="preserve"> 2</f>
        <v>2</v>
      </c>
      <c r="Y31">
        <v>29.083333333333332</v>
      </c>
      <c r="Z31" s="223">
        <f>SUM( tabConsumo[[#This Row],[QTD.PENDENTE]]:tabConsumo[[#This Row],[09_23]] )</f>
        <v>449</v>
      </c>
      <c r="AA31" s="223">
        <f>LARGE(tabConsumo[[#This Row],[10_22]:[09_23]],1)</f>
        <v>331</v>
      </c>
      <c r="AB31" s="146" t="s">
        <v>2243</v>
      </c>
      <c r="AC31" s="3" t="s">
        <v>907</v>
      </c>
    </row>
    <row r="32" spans="1:29" x14ac:dyDescent="0.3">
      <c r="A32" s="4" t="s">
        <v>1415</v>
      </c>
      <c r="B32" s="3" t="s">
        <v>264</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xml:space="preserve"> 2</f>
        <v>2</v>
      </c>
      <c r="Y32">
        <v>13.833333333333334</v>
      </c>
      <c r="Z32" s="223">
        <f>SUM( tabConsumo[[#This Row],[QTD.PENDENTE]]:tabConsumo[[#This Row],[09_23]] )</f>
        <v>195</v>
      </c>
      <c r="AA32" s="223">
        <f>LARGE(tabConsumo[[#This Row],[10_22]:[09_23]],1)</f>
        <v>115</v>
      </c>
      <c r="AB32" s="146" t="s">
        <v>2244</v>
      </c>
      <c r="AC32" s="3" t="s">
        <v>907</v>
      </c>
    </row>
    <row r="33" spans="1:29" x14ac:dyDescent="0.3">
      <c r="A33" s="4" t="s">
        <v>1359</v>
      </c>
      <c r="B33" s="3" t="s">
        <v>264</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xml:space="preserve"> 2</f>
        <v>2</v>
      </c>
      <c r="Y33">
        <v>985.33333333333337</v>
      </c>
      <c r="Z33" s="223">
        <f>SUM( tabConsumo[[#This Row],[QTD.PENDENTE]]:tabConsumo[[#This Row],[09_23]] )</f>
        <v>11824</v>
      </c>
      <c r="AA33" s="223">
        <f>LARGE(tabConsumo[[#This Row],[10_22]:[09_23]],1)</f>
        <v>2010</v>
      </c>
      <c r="AB33" s="146" t="s">
        <v>2240</v>
      </c>
      <c r="AC33" s="3" t="s">
        <v>907</v>
      </c>
    </row>
    <row r="34" spans="1:29" x14ac:dyDescent="0.3">
      <c r="A34" s="4" t="s">
        <v>1358</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xml:space="preserve"> 2</f>
        <v>2</v>
      </c>
      <c r="Y34">
        <v>104</v>
      </c>
      <c r="Z34" s="223">
        <f>SUM( tabConsumo[[#This Row],[QTD.PENDENTE]]:tabConsumo[[#This Row],[09_23]] )</f>
        <v>1550</v>
      </c>
      <c r="AA34" s="223">
        <f>LARGE(tabConsumo[[#This Row],[10_22]:[09_23]],1)</f>
        <v>1000</v>
      </c>
      <c r="AB34" s="146" t="s">
        <v>2240</v>
      </c>
      <c r="AC34" s="3" t="s">
        <v>907</v>
      </c>
    </row>
    <row r="35" spans="1:29" x14ac:dyDescent="0.3">
      <c r="A35" s="4" t="s">
        <v>2235</v>
      </c>
      <c r="B35" s="3" t="s">
        <v>264</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xml:space="preserve"> 2</f>
        <v>2</v>
      </c>
      <c r="Y35">
        <v>1.9166666666666667</v>
      </c>
      <c r="Z35" s="223">
        <f>SUM( tabConsumo[[#This Row],[QTD.PENDENTE]]:tabConsumo[[#This Row],[09_23]] )</f>
        <v>35</v>
      </c>
      <c r="AA35" s="223">
        <f>LARGE(tabConsumo[[#This Row],[10_22]:[09_23]],1)</f>
        <v>35</v>
      </c>
      <c r="AB35" s="146" t="s">
        <v>2241</v>
      </c>
      <c r="AC35" s="3" t="s">
        <v>907</v>
      </c>
    </row>
    <row r="36" spans="1:29" x14ac:dyDescent="0.3">
      <c r="A36" s="4" t="s">
        <v>2082</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xml:space="preserve"> 2</f>
        <v>2</v>
      </c>
      <c r="Y36">
        <v>66.25</v>
      </c>
      <c r="Z36" s="223">
        <f>SUM( tabConsumo[[#This Row],[QTD.PENDENTE]]:tabConsumo[[#This Row],[09_23]] )</f>
        <v>808</v>
      </c>
      <c r="AA36" s="223">
        <f>LARGE(tabConsumo[[#This Row],[10_22]:[09_23]],1)</f>
        <v>173</v>
      </c>
      <c r="AB36" s="146" t="s">
        <v>932</v>
      </c>
      <c r="AC36" s="3" t="s">
        <v>907</v>
      </c>
    </row>
    <row r="37" spans="1:29" x14ac:dyDescent="0.3">
      <c r="A37" s="4" t="s">
        <v>1989</v>
      </c>
      <c r="B37" s="3" t="s">
        <v>264</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xml:space="preserve"> 2</f>
        <v>2</v>
      </c>
      <c r="Y37">
        <v>0</v>
      </c>
      <c r="Z37" s="223">
        <f>SUM( tabConsumo[[#This Row],[QTD.PENDENTE]]:tabConsumo[[#This Row],[09_23]] )</f>
        <v>1</v>
      </c>
      <c r="AA37" s="223">
        <f>LARGE(tabConsumo[[#This Row],[10_22]:[09_23]],1)</f>
        <v>1</v>
      </c>
      <c r="AB37" s="146" t="s">
        <v>2245</v>
      </c>
      <c r="AC37" s="3" t="s">
        <v>907</v>
      </c>
    </row>
    <row r="38" spans="1:29" x14ac:dyDescent="0.3">
      <c r="A38" s="4" t="s">
        <v>1408</v>
      </c>
      <c r="B38" s="3" t="s">
        <v>848</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xml:space="preserve"> 2</f>
        <v>2</v>
      </c>
      <c r="Y38">
        <v>287.58333333333331</v>
      </c>
      <c r="Z38" s="223">
        <f>SUM( tabConsumo[[#This Row],[QTD.PENDENTE]]:tabConsumo[[#This Row],[09_23]] )</f>
        <v>3812</v>
      </c>
      <c r="AA38" s="223">
        <f>LARGE(tabConsumo[[#This Row],[10_22]:[09_23]],1)</f>
        <v>1319</v>
      </c>
      <c r="AB38" s="146" t="s">
        <v>932</v>
      </c>
      <c r="AC38" s="3" t="s">
        <v>907</v>
      </c>
    </row>
    <row r="39" spans="1:29" x14ac:dyDescent="0.3">
      <c r="A39" s="4" t="s">
        <v>1368</v>
      </c>
      <c r="B39" s="3" t="s">
        <v>261</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xml:space="preserve"> 2</f>
        <v>2</v>
      </c>
      <c r="Y39">
        <v>262.41666666666669</v>
      </c>
      <c r="Z39" s="223">
        <f>SUM( tabConsumo[[#This Row],[QTD.PENDENTE]]:tabConsumo[[#This Row],[09_23]] )</f>
        <v>4469</v>
      </c>
      <c r="AA39" s="223">
        <f>LARGE(tabConsumo[[#This Row],[10_22]:[09_23]],1)</f>
        <v>3731</v>
      </c>
      <c r="AB39" s="146" t="s">
        <v>2239</v>
      </c>
      <c r="AC39" s="3" t="s">
        <v>907</v>
      </c>
    </row>
    <row r="40" spans="1:29" x14ac:dyDescent="0.3">
      <c r="A40" s="4" t="s">
        <v>1563</v>
      </c>
      <c r="B40" s="3" t="s">
        <v>346</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xml:space="preserve"> 2</f>
        <v>2</v>
      </c>
      <c r="Y40">
        <v>18.083333333333332</v>
      </c>
      <c r="Z40" s="223">
        <f>SUM( tabConsumo[[#This Row],[QTD.PENDENTE]]:tabConsumo[[#This Row],[09_23]] )</f>
        <v>230</v>
      </c>
      <c r="AA40" s="223">
        <f>LARGE(tabConsumo[[#This Row],[10_22]:[09_23]],1)</f>
        <v>85</v>
      </c>
      <c r="AB40" s="146" t="s">
        <v>2245</v>
      </c>
      <c r="AC40" s="3" t="s">
        <v>907</v>
      </c>
    </row>
    <row r="41" spans="1:29" x14ac:dyDescent="0.3">
      <c r="A41" s="4" t="s">
        <v>1387</v>
      </c>
      <c r="B41" s="3" t="s">
        <v>346</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xml:space="preserve"> 2</f>
        <v>2</v>
      </c>
      <c r="Y41">
        <v>61.083333333333336</v>
      </c>
      <c r="Z41" s="223">
        <f>SUM( tabConsumo[[#This Row],[QTD.PENDENTE]]:tabConsumo[[#This Row],[09_23]] )</f>
        <v>770</v>
      </c>
      <c r="AA41" s="223">
        <f>LARGE(tabConsumo[[#This Row],[10_22]:[09_23]],1)</f>
        <v>240</v>
      </c>
      <c r="AB41" s="146" t="s">
        <v>2240</v>
      </c>
      <c r="AC41" s="3" t="s">
        <v>907</v>
      </c>
    </row>
    <row r="42" spans="1:29" x14ac:dyDescent="0.3">
      <c r="A42" s="4" t="s">
        <v>1389</v>
      </c>
      <c r="B42" s="3" t="s">
        <v>346</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xml:space="preserve"> 2</f>
        <v>2</v>
      </c>
      <c r="Y42">
        <v>10.083333333333334</v>
      </c>
      <c r="Z42" s="223">
        <f>SUM( tabConsumo[[#This Row],[QTD.PENDENTE]]:tabConsumo[[#This Row],[09_23]] )</f>
        <v>125</v>
      </c>
      <c r="AA42" s="223">
        <f>LARGE(tabConsumo[[#This Row],[10_22]:[09_23]],1)</f>
        <v>39</v>
      </c>
      <c r="AB42" s="146" t="s">
        <v>2240</v>
      </c>
      <c r="AC42" s="3" t="s">
        <v>907</v>
      </c>
    </row>
    <row r="43" spans="1:29" x14ac:dyDescent="0.3">
      <c r="A43" s="4" t="s">
        <v>1416</v>
      </c>
      <c r="B43" s="3" t="s">
        <v>346</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xml:space="preserve"> 2</f>
        <v>2</v>
      </c>
      <c r="Y43">
        <v>3.25</v>
      </c>
      <c r="Z43" s="223">
        <f>SUM( tabConsumo[[#This Row],[QTD.PENDENTE]]:tabConsumo[[#This Row],[09_23]] )</f>
        <v>48</v>
      </c>
      <c r="AA43" s="223">
        <f>LARGE(tabConsumo[[#This Row],[10_22]:[09_23]],1)</f>
        <v>30</v>
      </c>
      <c r="AB43" s="146" t="s">
        <v>2240</v>
      </c>
      <c r="AC43" s="3" t="s">
        <v>907</v>
      </c>
    </row>
    <row r="44" spans="1:29" x14ac:dyDescent="0.3">
      <c r="A44" s="4" t="s">
        <v>1417</v>
      </c>
      <c r="B44" s="3" t="s">
        <v>346</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xml:space="preserve"> 2</f>
        <v>2</v>
      </c>
      <c r="Y44">
        <v>36.583333333333336</v>
      </c>
      <c r="Z44" s="223">
        <f>SUM( tabConsumo[[#This Row],[QTD.PENDENTE]]:tabConsumo[[#This Row],[09_23]] )</f>
        <v>439</v>
      </c>
      <c r="AA44" s="223">
        <f>LARGE(tabConsumo[[#This Row],[10_22]:[09_23]],1)</f>
        <v>106</v>
      </c>
      <c r="AB44" s="146" t="s">
        <v>2240</v>
      </c>
      <c r="AC44" s="3" t="s">
        <v>907</v>
      </c>
    </row>
    <row r="45" spans="1:29" x14ac:dyDescent="0.3">
      <c r="A45" s="4" t="s">
        <v>1504</v>
      </c>
      <c r="B45" s="3" t="s">
        <v>264</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xml:space="preserve"> 2</f>
        <v>2</v>
      </c>
      <c r="Y45">
        <v>4.583333333333333</v>
      </c>
      <c r="Z45" s="223">
        <f>SUM( tabConsumo[[#This Row],[QTD.PENDENTE]]:tabConsumo[[#This Row],[09_23]] )</f>
        <v>55</v>
      </c>
      <c r="AA45" s="223">
        <f>LARGE(tabConsumo[[#This Row],[10_22]:[09_23]],1)</f>
        <v>14</v>
      </c>
      <c r="AB45" s="146" t="s">
        <v>2245</v>
      </c>
      <c r="AC45" s="3" t="s">
        <v>907</v>
      </c>
    </row>
    <row r="46" spans="1:29" x14ac:dyDescent="0.3">
      <c r="A46" s="4" t="s">
        <v>1297</v>
      </c>
      <c r="B46" s="3" t="s">
        <v>264</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xml:space="preserve"> 2</f>
        <v>2</v>
      </c>
      <c r="Y46">
        <v>230.58333333333334</v>
      </c>
      <c r="Z46" s="223">
        <f>SUM( tabConsumo[[#This Row],[QTD.PENDENTE]]:tabConsumo[[#This Row],[09_23]] )</f>
        <v>2852</v>
      </c>
      <c r="AA46" s="223">
        <f>LARGE(tabConsumo[[#This Row],[10_22]:[09_23]],1)</f>
        <v>890</v>
      </c>
      <c r="AB46" s="146" t="s">
        <v>2240</v>
      </c>
      <c r="AC46" s="3" t="s">
        <v>907</v>
      </c>
    </row>
    <row r="47" spans="1:29" x14ac:dyDescent="0.3">
      <c r="A47" s="4" t="s">
        <v>1236</v>
      </c>
      <c r="B47" s="3" t="s">
        <v>264</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xml:space="preserve"> 2</f>
        <v>2</v>
      </c>
      <c r="Y47">
        <v>2282.1666666666665</v>
      </c>
      <c r="Z47" s="223">
        <f>SUM( tabConsumo[[#This Row],[QTD.PENDENTE]]:tabConsumo[[#This Row],[09_23]] )</f>
        <v>27386</v>
      </c>
      <c r="AA47" s="223">
        <f>LARGE(tabConsumo[[#This Row],[10_22]:[09_23]],1)</f>
        <v>5184</v>
      </c>
      <c r="AB47" s="146" t="s">
        <v>932</v>
      </c>
      <c r="AC47" s="3" t="s">
        <v>907</v>
      </c>
    </row>
    <row r="48" spans="1:29" x14ac:dyDescent="0.3">
      <c r="A48" s="4" t="s">
        <v>1289</v>
      </c>
      <c r="B48" s="3" t="s">
        <v>264</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xml:space="preserve"> 2</f>
        <v>2</v>
      </c>
      <c r="Y48">
        <v>254.83333333333334</v>
      </c>
      <c r="Z48" s="223">
        <f>SUM( tabConsumo[[#This Row],[QTD.PENDENTE]]:tabConsumo[[#This Row],[09_23]] )</f>
        <v>3407</v>
      </c>
      <c r="AA48" s="223">
        <f>LARGE(tabConsumo[[#This Row],[10_22]:[09_23]],1)</f>
        <v>1540</v>
      </c>
      <c r="AB48" s="146" t="s">
        <v>2245</v>
      </c>
      <c r="AC48" s="3" t="s">
        <v>907</v>
      </c>
    </row>
    <row r="49" spans="1:29" x14ac:dyDescent="0.3">
      <c r="A49" s="4" t="s">
        <v>1440</v>
      </c>
      <c r="B49" s="3" t="s">
        <v>1384</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xml:space="preserve"> 2</f>
        <v>2</v>
      </c>
      <c r="Y49">
        <v>397.91666666666669</v>
      </c>
      <c r="Z49" s="223">
        <f>SUM( tabConsumo[[#This Row],[QTD.PENDENTE]]:tabConsumo[[#This Row],[09_23]] )</f>
        <v>4775</v>
      </c>
      <c r="AA49" s="223">
        <f>LARGE(tabConsumo[[#This Row],[10_22]:[09_23]],1)</f>
        <v>730</v>
      </c>
      <c r="AB49" s="146" t="s">
        <v>2240</v>
      </c>
      <c r="AC49" s="3" t="s">
        <v>907</v>
      </c>
    </row>
    <row r="50" spans="1:29" x14ac:dyDescent="0.3">
      <c r="A50" s="4" t="s">
        <v>1383</v>
      </c>
      <c r="B50" s="3" t="s">
        <v>1384</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xml:space="preserve"> 2</f>
        <v>2</v>
      </c>
      <c r="Y50">
        <v>147</v>
      </c>
      <c r="Z50" s="223">
        <f>SUM( tabConsumo[[#This Row],[QTD.PENDENTE]]:tabConsumo[[#This Row],[09_23]] )</f>
        <v>1764</v>
      </c>
      <c r="AA50" s="223">
        <f>LARGE(tabConsumo[[#This Row],[10_22]:[09_23]],1)</f>
        <v>421</v>
      </c>
      <c r="AB50" s="146" t="s">
        <v>2243</v>
      </c>
      <c r="AC50" s="3" t="s">
        <v>907</v>
      </c>
    </row>
    <row r="51" spans="1:29" x14ac:dyDescent="0.3">
      <c r="A51" s="4" t="s">
        <v>1478</v>
      </c>
      <c r="B51" s="3" t="s">
        <v>394</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xml:space="preserve"> 2</f>
        <v>2</v>
      </c>
      <c r="Y51">
        <v>234.91666666666666</v>
      </c>
      <c r="Z51" s="223">
        <f>SUM( tabConsumo[[#This Row],[QTD.PENDENTE]]:tabConsumo[[#This Row],[09_23]] )</f>
        <v>2819</v>
      </c>
      <c r="AA51" s="223">
        <f>LARGE(tabConsumo[[#This Row],[10_22]:[09_23]],1)</f>
        <v>380</v>
      </c>
      <c r="AB51" s="146" t="s">
        <v>932</v>
      </c>
      <c r="AC51" s="3" t="s">
        <v>907</v>
      </c>
    </row>
    <row r="52" spans="1:29" x14ac:dyDescent="0.3">
      <c r="A52" s="4" t="s">
        <v>1996</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xml:space="preserve"> 2</f>
        <v>2</v>
      </c>
      <c r="Y52">
        <v>3284.6666666666665</v>
      </c>
      <c r="Z52" s="223">
        <f>SUM( tabConsumo[[#This Row],[QTD.PENDENTE]]:tabConsumo[[#This Row],[09_23]] )</f>
        <v>46432</v>
      </c>
      <c r="AA52" s="223">
        <f>LARGE(tabConsumo[[#This Row],[10_22]:[09_23]],1)</f>
        <v>22155</v>
      </c>
      <c r="AB52" s="146" t="s">
        <v>932</v>
      </c>
      <c r="AC52" s="3" t="s">
        <v>907</v>
      </c>
    </row>
    <row r="53" spans="1:29" x14ac:dyDescent="0.3">
      <c r="A53" s="4" t="s">
        <v>881</v>
      </c>
      <c r="B53" s="3" t="s">
        <v>437</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xml:space="preserve"> 2</f>
        <v>2</v>
      </c>
      <c r="Y53">
        <v>0.41666666666666669</v>
      </c>
      <c r="Z53" s="223">
        <f>SUM( tabConsumo[[#This Row],[QTD.PENDENTE]]:tabConsumo[[#This Row],[09_23]] )</f>
        <v>5</v>
      </c>
      <c r="AA53" s="223">
        <f>LARGE(tabConsumo[[#This Row],[10_22]:[09_23]],1)</f>
        <v>1</v>
      </c>
      <c r="AB53" s="146" t="s">
        <v>932</v>
      </c>
      <c r="AC53" s="3" t="s">
        <v>907</v>
      </c>
    </row>
    <row r="54" spans="1:29" x14ac:dyDescent="0.3">
      <c r="A54" s="4" t="s">
        <v>882</v>
      </c>
      <c r="B54" s="3" t="s">
        <v>437</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xml:space="preserve"> 2</f>
        <v>2</v>
      </c>
      <c r="Y54">
        <v>0.58333333333333337</v>
      </c>
      <c r="Z54" s="223">
        <f>SUM( tabConsumo[[#This Row],[QTD.PENDENTE]]:tabConsumo[[#This Row],[09_23]] )</f>
        <v>9</v>
      </c>
      <c r="AA54" s="223">
        <f>LARGE(tabConsumo[[#This Row],[10_22]:[09_23]],1)</f>
        <v>6</v>
      </c>
      <c r="AB54" s="146" t="s">
        <v>932</v>
      </c>
      <c r="AC54" s="3" t="s">
        <v>907</v>
      </c>
    </row>
    <row r="55" spans="1:29" x14ac:dyDescent="0.3">
      <c r="A55" s="4" t="s">
        <v>883</v>
      </c>
      <c r="B55" s="3" t="s">
        <v>437</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xml:space="preserve"> 2</f>
        <v>2</v>
      </c>
      <c r="Y55">
        <v>0.33333333333333331</v>
      </c>
      <c r="Z55" s="223">
        <f>SUM( tabConsumo[[#This Row],[QTD.PENDENTE]]:tabConsumo[[#This Row],[09_23]] )</f>
        <v>6</v>
      </c>
      <c r="AA55" s="223">
        <f>LARGE(tabConsumo[[#This Row],[10_22]:[09_23]],1)</f>
        <v>5</v>
      </c>
      <c r="AB55" s="146" t="s">
        <v>932</v>
      </c>
      <c r="AC55" s="3" t="s">
        <v>907</v>
      </c>
    </row>
    <row r="56" spans="1:29" x14ac:dyDescent="0.3">
      <c r="A56" s="4" t="s">
        <v>884</v>
      </c>
      <c r="B56" s="3" t="s">
        <v>437</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xml:space="preserve"> 2</f>
        <v>2</v>
      </c>
      <c r="Y56">
        <v>8.3333333333333329E-2</v>
      </c>
      <c r="Z56" s="223">
        <f>SUM( tabConsumo[[#This Row],[QTD.PENDENTE]]:tabConsumo[[#This Row],[09_23]] )</f>
        <v>3</v>
      </c>
      <c r="AA56" s="223">
        <f>LARGE(tabConsumo[[#This Row],[10_22]:[09_23]],1)</f>
        <v>3</v>
      </c>
      <c r="AB56" s="146" t="s">
        <v>932</v>
      </c>
      <c r="AC56" s="3" t="s">
        <v>907</v>
      </c>
    </row>
    <row r="57" spans="1:29" x14ac:dyDescent="0.3">
      <c r="A57" s="4" t="s">
        <v>875</v>
      </c>
      <c r="B57" s="3" t="s">
        <v>437</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xml:space="preserve"> 2</f>
        <v>2</v>
      </c>
      <c r="Y57">
        <v>0.25</v>
      </c>
      <c r="Z57" s="223">
        <f>SUM( tabConsumo[[#This Row],[QTD.PENDENTE]]:tabConsumo[[#This Row],[09_23]] )</f>
        <v>3</v>
      </c>
      <c r="AA57" s="223">
        <f>LARGE(tabConsumo[[#This Row],[10_22]:[09_23]],1)</f>
        <v>1</v>
      </c>
      <c r="AB57" s="146" t="s">
        <v>2244</v>
      </c>
      <c r="AC57" s="3" t="s">
        <v>907</v>
      </c>
    </row>
    <row r="58" spans="1:29" x14ac:dyDescent="0.3">
      <c r="A58" s="4" t="s">
        <v>876</v>
      </c>
      <c r="B58" s="3" t="s">
        <v>437</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xml:space="preserve"> 2</f>
        <v>2</v>
      </c>
      <c r="Y58">
        <v>0</v>
      </c>
      <c r="Z58" s="223">
        <f>SUM( tabConsumo[[#This Row],[QTD.PENDENTE]]:tabConsumo[[#This Row],[09_23]] )</f>
        <v>1</v>
      </c>
      <c r="AA58" s="223">
        <f>LARGE(tabConsumo[[#This Row],[10_22]:[09_23]],1)</f>
        <v>1</v>
      </c>
      <c r="AB58" s="146" t="s">
        <v>2244</v>
      </c>
      <c r="AC58" s="3" t="s">
        <v>907</v>
      </c>
    </row>
    <row r="59" spans="1:29" x14ac:dyDescent="0.3">
      <c r="A59" s="4" t="s">
        <v>877</v>
      </c>
      <c r="B59" s="3" t="s">
        <v>437</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xml:space="preserve"> 2</f>
        <v>2</v>
      </c>
      <c r="Y59">
        <v>0.16666666666666666</v>
      </c>
      <c r="Z59" s="223">
        <f>SUM( tabConsumo[[#This Row],[QTD.PENDENTE]]:tabConsumo[[#This Row],[09_23]] )</f>
        <v>3</v>
      </c>
      <c r="AA59" s="223">
        <f>LARGE(tabConsumo[[#This Row],[10_22]:[09_23]],1)</f>
        <v>2</v>
      </c>
      <c r="AB59" s="146" t="s">
        <v>2245</v>
      </c>
      <c r="AC59" s="3" t="s">
        <v>907</v>
      </c>
    </row>
    <row r="60" spans="1:29" x14ac:dyDescent="0.3">
      <c r="A60" s="4" t="s">
        <v>1968</v>
      </c>
      <c r="B60" s="3" t="s">
        <v>437</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xml:space="preserve"> 2</f>
        <v>2</v>
      </c>
      <c r="Y60">
        <v>0</v>
      </c>
      <c r="Z60" s="223">
        <f>SUM( tabConsumo[[#This Row],[QTD.PENDENTE]]:tabConsumo[[#This Row],[09_23]] )</f>
        <v>2</v>
      </c>
      <c r="AA60" s="223">
        <f>LARGE(tabConsumo[[#This Row],[10_22]:[09_23]],1)</f>
        <v>1</v>
      </c>
      <c r="AB60" s="146" t="s">
        <v>2246</v>
      </c>
      <c r="AC60" s="3" t="s">
        <v>907</v>
      </c>
    </row>
    <row r="61" spans="1:29" x14ac:dyDescent="0.3">
      <c r="A61" s="4" t="s">
        <v>1969</v>
      </c>
      <c r="B61" s="3" t="s">
        <v>437</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xml:space="preserve"> 2</f>
        <v>2</v>
      </c>
      <c r="Y61">
        <v>0.41666666666666669</v>
      </c>
      <c r="Z61" s="223">
        <f>SUM( tabConsumo[[#This Row],[QTD.PENDENTE]]:tabConsumo[[#This Row],[09_23]] )</f>
        <v>5</v>
      </c>
      <c r="AA61" s="223">
        <f>LARGE(tabConsumo[[#This Row],[10_22]:[09_23]],1)</f>
        <v>1</v>
      </c>
      <c r="AB61" s="146" t="s">
        <v>2243</v>
      </c>
      <c r="AC61" s="3" t="s">
        <v>907</v>
      </c>
    </row>
    <row r="62" spans="1:29" x14ac:dyDescent="0.3">
      <c r="A62" s="4" t="s">
        <v>1970</v>
      </c>
      <c r="B62" s="3" t="s">
        <v>437</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xml:space="preserve"> 2</f>
        <v>2</v>
      </c>
      <c r="Y62">
        <v>0.41666666666666669</v>
      </c>
      <c r="Z62" s="223">
        <f>SUM( tabConsumo[[#This Row],[QTD.PENDENTE]]:tabConsumo[[#This Row],[09_23]] )</f>
        <v>5</v>
      </c>
      <c r="AA62" s="223">
        <f>LARGE(tabConsumo[[#This Row],[10_22]:[09_23]],1)</f>
        <v>1</v>
      </c>
      <c r="AB62" s="146" t="s">
        <v>932</v>
      </c>
      <c r="AC62" s="3" t="s">
        <v>907</v>
      </c>
    </row>
    <row r="63" spans="1:29" x14ac:dyDescent="0.3">
      <c r="A63" s="4" t="s">
        <v>1971</v>
      </c>
      <c r="B63" s="3" t="s">
        <v>437</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xml:space="preserve"> 2</f>
        <v>2</v>
      </c>
      <c r="Y63">
        <v>0.66666666666666663</v>
      </c>
      <c r="Z63" s="223">
        <f>SUM( tabConsumo[[#This Row],[QTD.PENDENTE]]:tabConsumo[[#This Row],[09_23]] )</f>
        <v>8</v>
      </c>
      <c r="AA63" s="223">
        <f>LARGE(tabConsumo[[#This Row],[10_22]:[09_23]],1)</f>
        <v>2</v>
      </c>
      <c r="AB63" s="146" t="s">
        <v>932</v>
      </c>
      <c r="AC63" s="3" t="s">
        <v>907</v>
      </c>
    </row>
    <row r="64" spans="1:29" x14ac:dyDescent="0.3">
      <c r="A64" s="4" t="s">
        <v>1196</v>
      </c>
      <c r="B64" s="3" t="s">
        <v>264</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xml:space="preserve"> 2</f>
        <v>2</v>
      </c>
      <c r="Y64">
        <v>5.25</v>
      </c>
      <c r="Z64" s="223">
        <f>SUM( tabConsumo[[#This Row],[QTD.PENDENTE]]:tabConsumo[[#This Row],[09_23]] )</f>
        <v>63</v>
      </c>
      <c r="AA64" s="223">
        <f>LARGE(tabConsumo[[#This Row],[10_22]:[09_23]],1)</f>
        <v>11</v>
      </c>
      <c r="AB64" s="146" t="s">
        <v>2242</v>
      </c>
      <c r="AC64" s="3" t="s">
        <v>907</v>
      </c>
    </row>
    <row r="65" spans="1:29" x14ac:dyDescent="0.3">
      <c r="A65" s="4" t="s">
        <v>1205</v>
      </c>
      <c r="B65" s="3" t="s">
        <v>264</v>
      </c>
      <c r="C65" s="2">
        <v>20144</v>
      </c>
      <c r="D65" s="2">
        <v>47</v>
      </c>
      <c r="F65" s="2">
        <v>27</v>
      </c>
      <c r="G65" s="2">
        <v>38</v>
      </c>
      <c r="H65" s="2">
        <v>12</v>
      </c>
      <c r="I65" s="2">
        <v>16</v>
      </c>
      <c r="J65" s="2">
        <v>18</v>
      </c>
      <c r="K65" s="2">
        <v>25</v>
      </c>
      <c r="L65" s="2">
        <v>49</v>
      </c>
      <c r="M65" s="2">
        <v>10</v>
      </c>
      <c r="N65" s="2">
        <v>50</v>
      </c>
      <c r="O65" s="2">
        <v>0</v>
      </c>
      <c r="P65" s="2">
        <v>0</v>
      </c>
      <c r="Q65" s="2">
        <v>70</v>
      </c>
      <c r="R65" s="238">
        <v>367</v>
      </c>
      <c r="S65" s="219">
        <f xml:space="preserve"> 12</f>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xml:space="preserve"> 2</f>
        <v>2</v>
      </c>
      <c r="Y65">
        <v>26.166666666666668</v>
      </c>
      <c r="Z65" s="223">
        <f>SUM( tabConsumo[[#This Row],[QTD.PENDENTE]]:tabConsumo[[#This Row],[09_23]] )</f>
        <v>315</v>
      </c>
      <c r="AA65" s="223">
        <f>LARGE(tabConsumo[[#This Row],[10_22]:[09_23]],1)</f>
        <v>70</v>
      </c>
      <c r="AB65" s="146" t="s">
        <v>932</v>
      </c>
      <c r="AC65" s="3" t="s">
        <v>907</v>
      </c>
    </row>
    <row r="66" spans="1:29" x14ac:dyDescent="0.3">
      <c r="A66" s="4" t="s">
        <v>1197</v>
      </c>
      <c r="B66" s="3" t="s">
        <v>264</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xml:space="preserve"> 12</f>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xml:space="preserve"> 2</f>
        <v>2</v>
      </c>
      <c r="Y66">
        <v>8.5833333333333339</v>
      </c>
      <c r="Z66" s="223">
        <f>SUM( tabConsumo[[#This Row],[QTD.PENDENTE]]:tabConsumo[[#This Row],[09_23]] )</f>
        <v>103</v>
      </c>
      <c r="AA66" s="223">
        <f>LARGE(tabConsumo[[#This Row],[10_22]:[09_23]],1)</f>
        <v>0</v>
      </c>
      <c r="AB66" s="146" t="s">
        <v>932</v>
      </c>
      <c r="AC66" s="3" t="s">
        <v>907</v>
      </c>
    </row>
    <row r="67" spans="1:29" x14ac:dyDescent="0.3">
      <c r="A67" s="4" t="s">
        <v>1198</v>
      </c>
      <c r="B67" s="3" t="s">
        <v>264</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xml:space="preserve"> 12</f>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xml:space="preserve"> 2</f>
        <v>2</v>
      </c>
      <c r="Y67">
        <v>54.5</v>
      </c>
      <c r="Z67" s="223">
        <f>SUM( tabConsumo[[#This Row],[QTD.PENDENTE]]:tabConsumo[[#This Row],[09_23]] )</f>
        <v>654</v>
      </c>
      <c r="AA67" s="223">
        <f>LARGE(tabConsumo[[#This Row],[10_22]:[09_23]],1)</f>
        <v>117</v>
      </c>
      <c r="AB67" s="146" t="s">
        <v>932</v>
      </c>
      <c r="AC67" s="3" t="s">
        <v>907</v>
      </c>
    </row>
    <row r="68" spans="1:29" x14ac:dyDescent="0.3">
      <c r="A68" s="4" t="s">
        <v>1199</v>
      </c>
      <c r="B68" s="3" t="s">
        <v>264</v>
      </c>
      <c r="C68" s="2">
        <v>20035</v>
      </c>
      <c r="D68" s="2">
        <v>849</v>
      </c>
      <c r="F68" s="2">
        <v>12</v>
      </c>
      <c r="G68" s="2">
        <v>4</v>
      </c>
      <c r="H68" s="2">
        <v>9</v>
      </c>
      <c r="I68" s="2">
        <v>7</v>
      </c>
      <c r="J68" s="2">
        <v>0</v>
      </c>
      <c r="K68" s="2">
        <v>20</v>
      </c>
      <c r="L68" s="2">
        <v>38</v>
      </c>
      <c r="M68" s="2">
        <v>10</v>
      </c>
      <c r="N68" s="2">
        <v>30</v>
      </c>
      <c r="O68" s="2">
        <v>0</v>
      </c>
      <c r="P68" s="2">
        <v>0</v>
      </c>
      <c r="Q68" s="2">
        <v>50</v>
      </c>
      <c r="R68" s="238">
        <v>367</v>
      </c>
      <c r="S68" s="219">
        <f xml:space="preserve"> 12</f>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xml:space="preserve"> 2</f>
        <v>2</v>
      </c>
      <c r="Y68">
        <v>14.75</v>
      </c>
      <c r="Z68" s="223">
        <f>SUM( tabConsumo[[#This Row],[QTD.PENDENTE]]:tabConsumo[[#This Row],[09_23]] )</f>
        <v>180</v>
      </c>
      <c r="AA68" s="223">
        <f>LARGE(tabConsumo[[#This Row],[10_22]:[09_23]],1)</f>
        <v>50</v>
      </c>
      <c r="AB68" s="146" t="s">
        <v>932</v>
      </c>
      <c r="AC68" s="3" t="s">
        <v>907</v>
      </c>
    </row>
    <row r="69" spans="1:29" x14ac:dyDescent="0.3">
      <c r="A69" s="4" t="s">
        <v>1200</v>
      </c>
      <c r="B69" s="3" t="s">
        <v>264</v>
      </c>
      <c r="C69" s="2">
        <v>20037</v>
      </c>
      <c r="D69" s="2">
        <v>148</v>
      </c>
      <c r="F69" s="2">
        <v>12</v>
      </c>
      <c r="G69" s="2">
        <v>4</v>
      </c>
      <c r="H69" s="2">
        <v>9</v>
      </c>
      <c r="I69" s="2">
        <v>20</v>
      </c>
      <c r="J69" s="2">
        <v>4</v>
      </c>
      <c r="K69" s="2">
        <v>36</v>
      </c>
      <c r="L69" s="2">
        <v>23</v>
      </c>
      <c r="M69" s="2">
        <v>0</v>
      </c>
      <c r="N69" s="2">
        <v>0</v>
      </c>
      <c r="O69" s="2">
        <v>0</v>
      </c>
      <c r="P69" s="2">
        <v>0</v>
      </c>
      <c r="Q69" s="2">
        <v>10</v>
      </c>
      <c r="R69" s="238">
        <v>367</v>
      </c>
      <c r="S69" s="219">
        <f xml:space="preserve"> 12</f>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xml:space="preserve"> 2</f>
        <v>2</v>
      </c>
      <c r="Y69">
        <v>9.5</v>
      </c>
      <c r="Z69" s="223">
        <f>SUM( tabConsumo[[#This Row],[QTD.PENDENTE]]:tabConsumo[[#This Row],[09_23]] )</f>
        <v>118</v>
      </c>
      <c r="AA69" s="223">
        <f>LARGE(tabConsumo[[#This Row],[10_22]:[09_23]],1)</f>
        <v>36</v>
      </c>
      <c r="AB69" s="146" t="s">
        <v>932</v>
      </c>
      <c r="AC69" s="3" t="s">
        <v>907</v>
      </c>
    </row>
    <row r="70" spans="1:29" x14ac:dyDescent="0.3">
      <c r="A70" s="4" t="s">
        <v>1201</v>
      </c>
      <c r="B70" s="3" t="s">
        <v>264</v>
      </c>
      <c r="C70" s="2">
        <v>20104</v>
      </c>
      <c r="D70" s="2">
        <v>284</v>
      </c>
      <c r="F70" s="2">
        <v>15</v>
      </c>
      <c r="G70" s="2">
        <v>18</v>
      </c>
      <c r="H70" s="2">
        <v>1</v>
      </c>
      <c r="I70" s="2">
        <v>27</v>
      </c>
      <c r="J70" s="2">
        <v>0</v>
      </c>
      <c r="K70" s="2">
        <v>51</v>
      </c>
      <c r="L70" s="2">
        <v>20</v>
      </c>
      <c r="M70" s="2">
        <v>0</v>
      </c>
      <c r="N70" s="2">
        <v>0</v>
      </c>
      <c r="O70" s="2">
        <v>0</v>
      </c>
      <c r="P70" s="2">
        <v>0</v>
      </c>
      <c r="Q70" s="2">
        <v>100</v>
      </c>
      <c r="R70" s="238">
        <v>367</v>
      </c>
      <c r="S70" s="219">
        <f xml:space="preserve"> 12</f>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xml:space="preserve"> 2</f>
        <v>2</v>
      </c>
      <c r="Y70">
        <v>17.583333333333332</v>
      </c>
      <c r="Z70" s="223">
        <f>SUM( tabConsumo[[#This Row],[QTD.PENDENTE]]:tabConsumo[[#This Row],[09_23]] )</f>
        <v>232</v>
      </c>
      <c r="AA70" s="223">
        <f>LARGE(tabConsumo[[#This Row],[10_22]:[09_23]],1)</f>
        <v>100</v>
      </c>
      <c r="AB70" s="146" t="s">
        <v>932</v>
      </c>
      <c r="AC70" s="3" t="s">
        <v>907</v>
      </c>
    </row>
    <row r="71" spans="1:29" x14ac:dyDescent="0.3">
      <c r="A71" s="4" t="s">
        <v>1202</v>
      </c>
      <c r="B71" s="3" t="s">
        <v>264</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xml:space="preserve"> 12</f>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xml:space="preserve"> 2</f>
        <v>2</v>
      </c>
      <c r="Y71">
        <v>33.333333333333336</v>
      </c>
      <c r="Z71" s="223">
        <f>SUM( tabConsumo[[#This Row],[QTD.PENDENTE]]:tabConsumo[[#This Row],[09_23]] )</f>
        <v>400</v>
      </c>
      <c r="AA71" s="223">
        <f>LARGE(tabConsumo[[#This Row],[10_22]:[09_23]],1)</f>
        <v>88</v>
      </c>
      <c r="AB71" s="146" t="s">
        <v>932</v>
      </c>
      <c r="AC71" s="3" t="s">
        <v>907</v>
      </c>
    </row>
    <row r="72" spans="1:29" x14ac:dyDescent="0.3">
      <c r="A72" s="4" t="s">
        <v>1192</v>
      </c>
      <c r="B72" s="3" t="s">
        <v>264</v>
      </c>
      <c r="C72" s="2">
        <v>19871</v>
      </c>
      <c r="D72" s="2">
        <v>95</v>
      </c>
      <c r="F72" s="2">
        <v>0</v>
      </c>
      <c r="G72" s="2">
        <v>6</v>
      </c>
      <c r="H72" s="2">
        <v>1</v>
      </c>
      <c r="I72" s="2">
        <v>7</v>
      </c>
      <c r="J72" s="2">
        <v>0</v>
      </c>
      <c r="K72" s="2">
        <v>2</v>
      </c>
      <c r="L72" s="2">
        <v>22</v>
      </c>
      <c r="M72" s="2">
        <v>0</v>
      </c>
      <c r="N72" s="2">
        <v>0</v>
      </c>
      <c r="O72" s="2">
        <v>0</v>
      </c>
      <c r="P72" s="2">
        <v>0</v>
      </c>
      <c r="Q72" s="2">
        <v>0</v>
      </c>
      <c r="R72" s="238">
        <v>367</v>
      </c>
      <c r="S72" s="219">
        <f xml:space="preserve"> 12</f>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xml:space="preserve"> 2</f>
        <v>2</v>
      </c>
      <c r="Y72">
        <v>2.6666666666666665</v>
      </c>
      <c r="Z72" s="223">
        <f>SUM( tabConsumo[[#This Row],[QTD.PENDENTE]]:tabConsumo[[#This Row],[09_23]] )</f>
        <v>38</v>
      </c>
      <c r="AA72" s="223">
        <f>LARGE(tabConsumo[[#This Row],[10_22]:[09_23]],1)</f>
        <v>22</v>
      </c>
      <c r="AB72" s="146" t="s">
        <v>2239</v>
      </c>
      <c r="AC72" s="3" t="s">
        <v>907</v>
      </c>
    </row>
    <row r="73" spans="1:29" x14ac:dyDescent="0.3">
      <c r="A73" s="4" t="s">
        <v>1194</v>
      </c>
      <c r="B73" s="3" t="s">
        <v>264</v>
      </c>
      <c r="C73" s="2">
        <v>19882</v>
      </c>
      <c r="D73" s="2">
        <v>224</v>
      </c>
      <c r="F73" s="2">
        <v>4</v>
      </c>
      <c r="G73" s="2">
        <v>4</v>
      </c>
      <c r="H73" s="2">
        <v>2</v>
      </c>
      <c r="I73" s="2">
        <v>2</v>
      </c>
      <c r="J73" s="2">
        <v>2</v>
      </c>
      <c r="K73" s="2">
        <v>0</v>
      </c>
      <c r="L73" s="2">
        <v>20</v>
      </c>
      <c r="M73" s="2">
        <v>0</v>
      </c>
      <c r="N73" s="2">
        <v>0</v>
      </c>
      <c r="O73" s="2">
        <v>0</v>
      </c>
      <c r="P73" s="2">
        <v>0</v>
      </c>
      <c r="Q73" s="2">
        <v>0</v>
      </c>
      <c r="R73" s="238">
        <v>367</v>
      </c>
      <c r="S73" s="219">
        <f xml:space="preserve"> 12</f>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xml:space="preserve"> 2</f>
        <v>2</v>
      </c>
      <c r="Y73">
        <v>2.3333333333333335</v>
      </c>
      <c r="Z73" s="223">
        <f>SUM( tabConsumo[[#This Row],[QTD.PENDENTE]]:tabConsumo[[#This Row],[09_23]] )</f>
        <v>34</v>
      </c>
      <c r="AA73" s="223">
        <f>LARGE(tabConsumo[[#This Row],[10_22]:[09_23]],1)</f>
        <v>20</v>
      </c>
      <c r="AB73" s="146" t="s">
        <v>2239</v>
      </c>
      <c r="AC73" s="3" t="s">
        <v>907</v>
      </c>
    </row>
    <row r="74" spans="1:29" x14ac:dyDescent="0.3">
      <c r="A74" s="4" t="s">
        <v>1195</v>
      </c>
      <c r="B74" s="3" t="s">
        <v>264</v>
      </c>
      <c r="C74" s="2">
        <v>19883</v>
      </c>
      <c r="D74" s="2">
        <v>547</v>
      </c>
      <c r="F74" s="2">
        <v>2</v>
      </c>
      <c r="G74" s="2">
        <v>4</v>
      </c>
      <c r="H74" s="2">
        <v>2</v>
      </c>
      <c r="I74" s="2">
        <v>6</v>
      </c>
      <c r="J74" s="2">
        <v>0</v>
      </c>
      <c r="K74" s="2">
        <v>2</v>
      </c>
      <c r="L74" s="2">
        <v>22</v>
      </c>
      <c r="M74" s="2">
        <v>0</v>
      </c>
      <c r="N74" s="2">
        <v>0</v>
      </c>
      <c r="O74" s="2">
        <v>0</v>
      </c>
      <c r="P74" s="2">
        <v>0</v>
      </c>
      <c r="Q74" s="2">
        <v>0</v>
      </c>
      <c r="R74" s="238">
        <v>367</v>
      </c>
      <c r="S74" s="219">
        <f xml:space="preserve"> 12</f>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xml:space="preserve"> 2</f>
        <v>2</v>
      </c>
      <c r="Y74">
        <v>2.5833333333333335</v>
      </c>
      <c r="Z74" s="223">
        <f>SUM( tabConsumo[[#This Row],[QTD.PENDENTE]]:tabConsumo[[#This Row],[09_23]] )</f>
        <v>38</v>
      </c>
      <c r="AA74" s="223">
        <f>LARGE(tabConsumo[[#This Row],[10_22]:[09_23]],1)</f>
        <v>22</v>
      </c>
      <c r="AB74" s="146" t="s">
        <v>2239</v>
      </c>
      <c r="AC74" s="3" t="s">
        <v>907</v>
      </c>
    </row>
    <row r="75" spans="1:29" x14ac:dyDescent="0.3">
      <c r="A75" s="4" t="s">
        <v>289</v>
      </c>
      <c r="B75" s="3" t="s">
        <v>264</v>
      </c>
      <c r="C75" s="2">
        <v>12812</v>
      </c>
      <c r="D75" s="2">
        <v>63</v>
      </c>
      <c r="F75" s="2">
        <v>2</v>
      </c>
      <c r="G75" s="2">
        <v>3</v>
      </c>
      <c r="H75" s="2">
        <v>4</v>
      </c>
      <c r="I75" s="2">
        <v>1</v>
      </c>
      <c r="J75" s="2">
        <v>0</v>
      </c>
      <c r="K75" s="2">
        <v>2</v>
      </c>
      <c r="L75" s="2">
        <v>2</v>
      </c>
      <c r="M75" s="2">
        <v>0</v>
      </c>
      <c r="N75" s="2">
        <v>0</v>
      </c>
      <c r="O75" s="2">
        <v>0</v>
      </c>
      <c r="P75" s="2">
        <v>0</v>
      </c>
      <c r="Q75" s="2">
        <v>0</v>
      </c>
      <c r="R75" s="238">
        <v>367</v>
      </c>
      <c r="S75" s="219">
        <f xml:space="preserve"> 12</f>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xml:space="preserve"> 2</f>
        <v>2</v>
      </c>
      <c r="Y75">
        <v>1.0833333333333333</v>
      </c>
      <c r="Z75" s="223">
        <f>SUM( tabConsumo[[#This Row],[QTD.PENDENTE]]:tabConsumo[[#This Row],[09_23]] )</f>
        <v>14</v>
      </c>
      <c r="AA75" s="223">
        <f>LARGE(tabConsumo[[#This Row],[10_22]:[09_23]],1)</f>
        <v>4</v>
      </c>
      <c r="AB75" s="146" t="s">
        <v>2239</v>
      </c>
      <c r="AC75" s="3" t="s">
        <v>907</v>
      </c>
    </row>
    <row r="76" spans="1:29" x14ac:dyDescent="0.3">
      <c r="A76" s="4" t="s">
        <v>1059</v>
      </c>
      <c r="B76" s="3" t="s">
        <v>264</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xml:space="preserve"> 12</f>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xml:space="preserve"> 2</f>
        <v>2</v>
      </c>
      <c r="Y76">
        <v>1342.6666666666667</v>
      </c>
      <c r="Z76" s="223">
        <f>SUM( tabConsumo[[#This Row],[QTD.PENDENTE]]:tabConsumo[[#This Row],[09_23]] )</f>
        <v>17880</v>
      </c>
      <c r="AA76" s="223">
        <f>LARGE(tabConsumo[[#This Row],[10_22]:[09_23]],1)</f>
        <v>6900</v>
      </c>
      <c r="AB76" s="146" t="s">
        <v>2245</v>
      </c>
      <c r="AC76" s="3" t="s">
        <v>907</v>
      </c>
    </row>
    <row r="77" spans="1:29" x14ac:dyDescent="0.3">
      <c r="A77" s="4" t="s">
        <v>1278</v>
      </c>
      <c r="B77" s="3" t="s">
        <v>264</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xml:space="preserve"> 12</f>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xml:space="preserve"> 2</f>
        <v>2</v>
      </c>
      <c r="Y77">
        <v>435</v>
      </c>
      <c r="Z77" s="223">
        <f>SUM( tabConsumo[[#This Row],[QTD.PENDENTE]]:tabConsumo[[#This Row],[09_23]] )</f>
        <v>5220</v>
      </c>
      <c r="AA77" s="223">
        <f>LARGE(tabConsumo[[#This Row],[10_22]:[09_23]],1)</f>
        <v>1495</v>
      </c>
      <c r="AB77" s="146" t="s">
        <v>2244</v>
      </c>
      <c r="AC77" s="3" t="s">
        <v>907</v>
      </c>
    </row>
    <row r="78" spans="1:29" x14ac:dyDescent="0.3">
      <c r="A78" s="4" t="s">
        <v>1061</v>
      </c>
      <c r="B78" s="3" t="s">
        <v>264</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xml:space="preserve"> 12</f>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xml:space="preserve"> 2</f>
        <v>2</v>
      </c>
      <c r="Y78">
        <v>1857.1666666666667</v>
      </c>
      <c r="Z78" s="223">
        <f>SUM( tabConsumo[[#This Row],[QTD.PENDENTE]]:tabConsumo[[#This Row],[09_23]] )</f>
        <v>22286</v>
      </c>
      <c r="AA78" s="223">
        <f>LARGE(tabConsumo[[#This Row],[10_22]:[09_23]],1)</f>
        <v>3800</v>
      </c>
      <c r="AB78" s="146" t="s">
        <v>932</v>
      </c>
      <c r="AC78" s="3" t="s">
        <v>907</v>
      </c>
    </row>
    <row r="79" spans="1:29" x14ac:dyDescent="0.3">
      <c r="A79" s="4" t="s">
        <v>1933</v>
      </c>
      <c r="B79" s="3" t="s">
        <v>264</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xml:space="preserve"> 2</f>
        <v>2</v>
      </c>
      <c r="Y79">
        <v>528.75</v>
      </c>
      <c r="Z79" s="223">
        <f>SUM( tabConsumo[[#This Row],[QTD.PENDENTE]]:tabConsumo[[#This Row],[09_23]] )</f>
        <v>6560</v>
      </c>
      <c r="AA79" s="223">
        <f>LARGE(tabConsumo[[#This Row],[10_22]:[09_23]],1)</f>
        <v>2160</v>
      </c>
      <c r="AB79" s="146" t="s">
        <v>2240</v>
      </c>
      <c r="AC79" s="3" t="s">
        <v>907</v>
      </c>
    </row>
    <row r="80" spans="1:29" x14ac:dyDescent="0.3">
      <c r="A80" s="4" t="s">
        <v>1932</v>
      </c>
      <c r="B80" s="3" t="s">
        <v>264</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xml:space="preserve"> 2</f>
        <v>2</v>
      </c>
      <c r="Y80">
        <v>456.33333333333331</v>
      </c>
      <c r="Z80" s="223">
        <f>SUM( tabConsumo[[#This Row],[QTD.PENDENTE]]:tabConsumo[[#This Row],[09_23]] )</f>
        <v>5850</v>
      </c>
      <c r="AA80" s="223">
        <f>LARGE(tabConsumo[[#This Row],[10_22]:[09_23]],1)</f>
        <v>2200</v>
      </c>
      <c r="AB80" s="146" t="s">
        <v>2243</v>
      </c>
      <c r="AC80" s="3" t="s">
        <v>907</v>
      </c>
    </row>
    <row r="81" spans="1:29" x14ac:dyDescent="0.3">
      <c r="A81" s="4" t="s">
        <v>1528</v>
      </c>
      <c r="B81" s="3" t="s">
        <v>264</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xml:space="preserve"> 2</f>
        <v>2</v>
      </c>
      <c r="Y81">
        <v>13.583333333333334</v>
      </c>
      <c r="Z81" s="223">
        <f>SUM( tabConsumo[[#This Row],[QTD.PENDENTE]]:tabConsumo[[#This Row],[09_23]] )</f>
        <v>164</v>
      </c>
      <c r="AA81" s="223">
        <f>LARGE(tabConsumo[[#This Row],[10_22]:[09_23]],1)</f>
        <v>50</v>
      </c>
      <c r="AB81" s="146" t="s">
        <v>2240</v>
      </c>
      <c r="AC81" s="3" t="s">
        <v>907</v>
      </c>
    </row>
    <row r="82" spans="1:29" x14ac:dyDescent="0.3">
      <c r="A82" s="4" t="s">
        <v>1691</v>
      </c>
      <c r="B82" s="3" t="s">
        <v>264</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xml:space="preserve"> 2</f>
        <v>2</v>
      </c>
      <c r="Y82">
        <v>4.5</v>
      </c>
      <c r="Z82" s="223">
        <f>SUM( tabConsumo[[#This Row],[QTD.PENDENTE]]:tabConsumo[[#This Row],[09_23]] )</f>
        <v>56</v>
      </c>
      <c r="AA82" s="223">
        <f>LARGE(tabConsumo[[#This Row],[10_22]:[09_23]],1)</f>
        <v>20</v>
      </c>
      <c r="AB82" s="146" t="s">
        <v>2243</v>
      </c>
      <c r="AC82" s="3" t="s">
        <v>907</v>
      </c>
    </row>
    <row r="83" spans="1:29" x14ac:dyDescent="0.3">
      <c r="A83" s="4" t="s">
        <v>1892</v>
      </c>
      <c r="B83" s="3" t="s">
        <v>264</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xml:space="preserve"> 2</f>
        <v>2</v>
      </c>
      <c r="Y83">
        <v>241.75</v>
      </c>
      <c r="Z83" s="223">
        <f>SUM( tabConsumo[[#This Row],[QTD.PENDENTE]]:tabConsumo[[#This Row],[09_23]] )</f>
        <v>3060</v>
      </c>
      <c r="AA83" s="223">
        <f>LARGE(tabConsumo[[#This Row],[10_22]:[09_23]],1)</f>
        <v>1100</v>
      </c>
      <c r="AB83" s="146" t="s">
        <v>2238</v>
      </c>
      <c r="AC83" s="3" t="s">
        <v>907</v>
      </c>
    </row>
    <row r="84" spans="1:29" x14ac:dyDescent="0.3">
      <c r="A84" s="4" t="s">
        <v>368</v>
      </c>
      <c r="B84" s="3" t="s">
        <v>264</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xml:space="preserve"> 2</f>
        <v>2</v>
      </c>
      <c r="Y84">
        <v>0.16666666666666666</v>
      </c>
      <c r="Z84" s="223">
        <f>SUM( tabConsumo[[#This Row],[QTD.PENDENTE]]:tabConsumo[[#This Row],[09_23]] )</f>
        <v>4</v>
      </c>
      <c r="AA84" s="223">
        <f>LARGE(tabConsumo[[#This Row],[10_22]:[09_23]],1)</f>
        <v>4</v>
      </c>
      <c r="AB84" s="146" t="s">
        <v>2242</v>
      </c>
      <c r="AC84" s="3" t="s">
        <v>907</v>
      </c>
    </row>
    <row r="85" spans="1:29" x14ac:dyDescent="0.3">
      <c r="A85" s="4" t="s">
        <v>1715</v>
      </c>
      <c r="B85" s="3" t="s">
        <v>273</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xml:space="preserve"> 2</f>
        <v>2</v>
      </c>
      <c r="Y85">
        <v>12.083333333333334</v>
      </c>
      <c r="Z85" s="223">
        <f>SUM( tabConsumo[[#This Row],[QTD.PENDENTE]]:tabConsumo[[#This Row],[09_23]] )</f>
        <v>220</v>
      </c>
      <c r="AA85" s="223">
        <f>LARGE(tabConsumo[[#This Row],[10_22]:[09_23]],1)</f>
        <v>220</v>
      </c>
      <c r="AB85" s="146" t="s">
        <v>2242</v>
      </c>
      <c r="AC85" s="3" t="s">
        <v>907</v>
      </c>
    </row>
    <row r="86" spans="1:29" x14ac:dyDescent="0.3">
      <c r="A86" s="4" t="s">
        <v>1799</v>
      </c>
      <c r="B86" s="3" t="s">
        <v>273</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xml:space="preserve"> 2</f>
        <v>2</v>
      </c>
      <c r="Y86">
        <v>7.25</v>
      </c>
      <c r="Z86" s="223">
        <f>SUM( tabConsumo[[#This Row],[QTD.PENDENTE]]:tabConsumo[[#This Row],[09_23]] )</f>
        <v>120</v>
      </c>
      <c r="AA86" s="223">
        <f>LARGE(tabConsumo[[#This Row],[10_22]:[09_23]],1)</f>
        <v>100</v>
      </c>
      <c r="AB86" s="146" t="s">
        <v>2238</v>
      </c>
      <c r="AC86" s="3" t="s">
        <v>907</v>
      </c>
    </row>
    <row r="87" spans="1:29" x14ac:dyDescent="0.3">
      <c r="A87" s="4" t="s">
        <v>1752</v>
      </c>
      <c r="B87" s="3" t="s">
        <v>273</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xml:space="preserve"> 2</f>
        <v>2</v>
      </c>
      <c r="Y87">
        <v>3</v>
      </c>
      <c r="Z87" s="223">
        <f>SUM( tabConsumo[[#This Row],[QTD.PENDENTE]]:tabConsumo[[#This Row],[09_23]] )</f>
        <v>53</v>
      </c>
      <c r="AA87" s="223">
        <f>LARGE(tabConsumo[[#This Row],[10_22]:[09_23]],1)</f>
        <v>50</v>
      </c>
      <c r="AB87" s="146" t="s">
        <v>2246</v>
      </c>
      <c r="AC87" s="3" t="s">
        <v>907</v>
      </c>
    </row>
    <row r="88" spans="1:29" x14ac:dyDescent="0.3">
      <c r="A88" s="4" t="s">
        <v>1839</v>
      </c>
      <c r="B88" s="3" t="s">
        <v>273</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xml:space="preserve"> 2</f>
        <v>2</v>
      </c>
      <c r="Y88">
        <v>0.5</v>
      </c>
      <c r="Z88" s="223">
        <f>SUM( tabConsumo[[#This Row],[QTD.PENDENTE]]:tabConsumo[[#This Row],[09_23]] )</f>
        <v>10</v>
      </c>
      <c r="AA88" s="223">
        <f>LARGE(tabConsumo[[#This Row],[10_22]:[09_23]],1)</f>
        <v>10</v>
      </c>
      <c r="AB88" s="146" t="s">
        <v>2240</v>
      </c>
      <c r="AC88" s="3" t="s">
        <v>907</v>
      </c>
    </row>
    <row r="89" spans="1:29" x14ac:dyDescent="0.3">
      <c r="A89" s="4" t="s">
        <v>1862</v>
      </c>
      <c r="B89" s="3" t="s">
        <v>273</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xml:space="preserve"> 2</f>
        <v>2</v>
      </c>
      <c r="Y89">
        <v>17.833333333333332</v>
      </c>
      <c r="Z89" s="223">
        <f>SUM( tabConsumo[[#This Row],[QTD.PENDENTE]]:tabConsumo[[#This Row],[09_23]] )</f>
        <v>226</v>
      </c>
      <c r="AA89" s="223">
        <f>LARGE(tabConsumo[[#This Row],[10_22]:[09_23]],1)</f>
        <v>110</v>
      </c>
      <c r="AB89" s="146" t="s">
        <v>2240</v>
      </c>
      <c r="AC89" s="3" t="s">
        <v>907</v>
      </c>
    </row>
    <row r="90" spans="1:29" x14ac:dyDescent="0.3">
      <c r="A90" s="4" t="s">
        <v>1800</v>
      </c>
      <c r="B90" s="3" t="s">
        <v>273</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xml:space="preserve"> 2</f>
        <v>2</v>
      </c>
      <c r="Y90">
        <v>1.75</v>
      </c>
      <c r="Z90" s="223">
        <f>SUM( tabConsumo[[#This Row],[QTD.PENDENTE]]:tabConsumo[[#This Row],[09_23]] )</f>
        <v>27</v>
      </c>
      <c r="AA90" s="223">
        <f>LARGE(tabConsumo[[#This Row],[10_22]:[09_23]],1)</f>
        <v>20</v>
      </c>
      <c r="AB90" s="146" t="s">
        <v>2245</v>
      </c>
      <c r="AC90" s="3" t="s">
        <v>907</v>
      </c>
    </row>
    <row r="91" spans="1:29" x14ac:dyDescent="0.3">
      <c r="A91" s="4" t="s">
        <v>2041</v>
      </c>
      <c r="B91" s="3" t="s">
        <v>273</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xml:space="preserve"> 2</f>
        <v>2</v>
      </c>
      <c r="Y91">
        <v>41.833333333333336</v>
      </c>
      <c r="Z91" s="223">
        <f>SUM( tabConsumo[[#This Row],[QTD.PENDENTE]]:tabConsumo[[#This Row],[09_23]] )</f>
        <v>504</v>
      </c>
      <c r="AA91" s="223">
        <f>LARGE(tabConsumo[[#This Row],[10_22]:[09_23]],1)</f>
        <v>204</v>
      </c>
      <c r="AB91" s="146" t="s">
        <v>2243</v>
      </c>
      <c r="AC91" s="3" t="s">
        <v>907</v>
      </c>
    </row>
    <row r="92" spans="1:29" x14ac:dyDescent="0.3">
      <c r="A92" s="4" t="s">
        <v>2040</v>
      </c>
      <c r="B92" s="3" t="s">
        <v>273</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xml:space="preserve"> 2</f>
        <v>2</v>
      </c>
      <c r="Y92">
        <v>215</v>
      </c>
      <c r="Z92" s="223">
        <f>SUM( tabConsumo[[#This Row],[QTD.PENDENTE]]:tabConsumo[[#This Row],[09_23]] )</f>
        <v>2580</v>
      </c>
      <c r="AA92" s="223">
        <f>LARGE(tabConsumo[[#This Row],[10_22]:[09_23]],1)</f>
        <v>680</v>
      </c>
      <c r="AB92" s="146" t="s">
        <v>2244</v>
      </c>
      <c r="AC92" s="3" t="s">
        <v>907</v>
      </c>
    </row>
    <row r="93" spans="1:29" x14ac:dyDescent="0.3">
      <c r="A93" s="4" t="s">
        <v>2042</v>
      </c>
      <c r="B93" s="3" t="s">
        <v>273</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xml:space="preserve"> 2</f>
        <v>2</v>
      </c>
      <c r="Y93">
        <v>82.833333333333329</v>
      </c>
      <c r="Z93" s="223">
        <f>SUM( tabConsumo[[#This Row],[QTD.PENDENTE]]:tabConsumo[[#This Row],[09_23]] )</f>
        <v>994</v>
      </c>
      <c r="AA93" s="223">
        <f>LARGE(tabConsumo[[#This Row],[10_22]:[09_23]],1)</f>
        <v>200</v>
      </c>
      <c r="AB93" s="146" t="s">
        <v>2243</v>
      </c>
      <c r="AC93" s="3" t="s">
        <v>907</v>
      </c>
    </row>
    <row r="94" spans="1:29" x14ac:dyDescent="0.3">
      <c r="A94" s="4" t="s">
        <v>2039</v>
      </c>
      <c r="B94" s="3" t="s">
        <v>273</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xml:space="preserve"> 2</f>
        <v>2</v>
      </c>
      <c r="Y94">
        <v>8.1666666666666661</v>
      </c>
      <c r="Z94" s="223">
        <f>SUM( tabConsumo[[#This Row],[QTD.PENDENTE]]:tabConsumo[[#This Row],[09_23]] )</f>
        <v>130</v>
      </c>
      <c r="AA94" s="223">
        <f>LARGE(tabConsumo[[#This Row],[10_22]:[09_23]],1)</f>
        <v>100</v>
      </c>
      <c r="AB94" s="146" t="s">
        <v>2240</v>
      </c>
      <c r="AC94" s="3" t="s">
        <v>907</v>
      </c>
    </row>
    <row r="95" spans="1:29" x14ac:dyDescent="0.3">
      <c r="A95" s="4" t="s">
        <v>2053</v>
      </c>
      <c r="B95" s="3" t="s">
        <v>273</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xml:space="preserve"> 2</f>
        <v>2</v>
      </c>
      <c r="Y95">
        <v>21.083333333333332</v>
      </c>
      <c r="Z95" s="223">
        <f>SUM( tabConsumo[[#This Row],[QTD.PENDENTE]]:tabConsumo[[#This Row],[09_23]] )</f>
        <v>275</v>
      </c>
      <c r="AA95" s="223">
        <f>LARGE(tabConsumo[[#This Row],[10_22]:[09_23]],1)</f>
        <v>150</v>
      </c>
      <c r="AB95" s="146" t="s">
        <v>2240</v>
      </c>
      <c r="AC95" s="3" t="s">
        <v>907</v>
      </c>
    </row>
    <row r="96" spans="1:29" x14ac:dyDescent="0.3">
      <c r="A96" s="4" t="s">
        <v>2030</v>
      </c>
      <c r="B96" s="3" t="s">
        <v>261</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xml:space="preserve"> 2</f>
        <v>2</v>
      </c>
      <c r="Y96">
        <v>4.666666666666667</v>
      </c>
      <c r="Z96" s="223">
        <f>SUM( tabConsumo[[#This Row],[QTD.PENDENTE]]:tabConsumo[[#This Row],[09_23]] )</f>
        <v>58</v>
      </c>
      <c r="AA96" s="223">
        <f>LARGE(tabConsumo[[#This Row],[10_22]:[09_23]],1)</f>
        <v>16</v>
      </c>
      <c r="AB96" s="146" t="s">
        <v>932</v>
      </c>
      <c r="AC96" s="3" t="s">
        <v>907</v>
      </c>
    </row>
    <row r="97" spans="1:29" x14ac:dyDescent="0.3">
      <c r="A97" s="4" t="s">
        <v>2037</v>
      </c>
      <c r="B97" s="3" t="s">
        <v>273</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xml:space="preserve"> 2</f>
        <v>2</v>
      </c>
      <c r="Y97">
        <v>318.25</v>
      </c>
      <c r="Z97" s="223">
        <f>SUM( tabConsumo[[#This Row],[QTD.PENDENTE]]:tabConsumo[[#This Row],[09_23]] )</f>
        <v>4134</v>
      </c>
      <c r="AA97" s="223">
        <f>LARGE(tabConsumo[[#This Row],[10_22]:[09_23]],1)</f>
        <v>1600</v>
      </c>
      <c r="AB97" s="146" t="s">
        <v>2243</v>
      </c>
      <c r="AC97" s="3" t="s">
        <v>907</v>
      </c>
    </row>
    <row r="98" spans="1:29" x14ac:dyDescent="0.3">
      <c r="A98" s="4" t="s">
        <v>2038</v>
      </c>
      <c r="B98" s="3" t="s">
        <v>273</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xml:space="preserve"> 2</f>
        <v>2</v>
      </c>
      <c r="Y98">
        <v>82.416666666666671</v>
      </c>
      <c r="Z98" s="223">
        <f>SUM( tabConsumo[[#This Row],[QTD.PENDENTE]]:tabConsumo[[#This Row],[09_23]] )</f>
        <v>1110</v>
      </c>
      <c r="AA98" s="223">
        <f>LARGE(tabConsumo[[#This Row],[10_22]:[09_23]],1)</f>
        <v>510</v>
      </c>
      <c r="AB98" s="146" t="s">
        <v>2239</v>
      </c>
      <c r="AC98" s="3" t="s">
        <v>907</v>
      </c>
    </row>
    <row r="99" spans="1:29" x14ac:dyDescent="0.3">
      <c r="A99" s="4" t="s">
        <v>2043</v>
      </c>
      <c r="B99" s="3" t="s">
        <v>273</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xml:space="preserve"> 2</f>
        <v>2</v>
      </c>
      <c r="Y99">
        <v>26.166666666666668</v>
      </c>
      <c r="Z99" s="223">
        <f>SUM( tabConsumo[[#This Row],[QTD.PENDENTE]]:tabConsumo[[#This Row],[09_23]] )</f>
        <v>314</v>
      </c>
      <c r="AA99" s="223">
        <f>LARGE(tabConsumo[[#This Row],[10_22]:[09_23]],1)</f>
        <v>104</v>
      </c>
      <c r="AB99" s="146" t="s">
        <v>932</v>
      </c>
      <c r="AC99" s="3" t="s">
        <v>907</v>
      </c>
    </row>
    <row r="100" spans="1:29" x14ac:dyDescent="0.3">
      <c r="A100" s="4" t="s">
        <v>2032</v>
      </c>
      <c r="B100" s="3" t="s">
        <v>261</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xml:space="preserve"> 2</f>
        <v>2</v>
      </c>
      <c r="Y100">
        <v>25.833333333333332</v>
      </c>
      <c r="Z100" s="223">
        <f>SUM( tabConsumo[[#This Row],[QTD.PENDENTE]]:tabConsumo[[#This Row],[09_23]] )</f>
        <v>310</v>
      </c>
      <c r="AA100" s="223">
        <f>LARGE(tabConsumo[[#This Row],[10_22]:[09_23]],1)</f>
        <v>50</v>
      </c>
      <c r="AB100" s="146" t="s">
        <v>932</v>
      </c>
      <c r="AC100" s="3" t="s">
        <v>907</v>
      </c>
    </row>
    <row r="101" spans="1:29" x14ac:dyDescent="0.3">
      <c r="A101" s="4" t="s">
        <v>2031</v>
      </c>
      <c r="B101" s="3" t="s">
        <v>261</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xml:space="preserve"> 2</f>
        <v>2</v>
      </c>
      <c r="Y101">
        <v>8.25</v>
      </c>
      <c r="Z101" s="223">
        <f>SUM( tabConsumo[[#This Row],[QTD.PENDENTE]]:tabConsumo[[#This Row],[09_23]] )</f>
        <v>103</v>
      </c>
      <c r="AA101" s="223">
        <f>LARGE(tabConsumo[[#This Row],[10_22]:[09_23]],1)</f>
        <v>29</v>
      </c>
      <c r="AB101" s="146" t="s">
        <v>932</v>
      </c>
      <c r="AC101" s="3" t="s">
        <v>907</v>
      </c>
    </row>
    <row r="102" spans="1:29" x14ac:dyDescent="0.3">
      <c r="A102" s="4" t="s">
        <v>2058</v>
      </c>
      <c r="B102" s="3" t="s">
        <v>273</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xml:space="preserve"> 2</f>
        <v>2</v>
      </c>
      <c r="Y102">
        <v>72.833333333333329</v>
      </c>
      <c r="Z102" s="223">
        <f>SUM( tabConsumo[[#This Row],[QTD.PENDENTE]]:tabConsumo[[#This Row],[09_23]] )</f>
        <v>985</v>
      </c>
      <c r="AA102" s="223">
        <f>LARGE(tabConsumo[[#This Row],[10_22]:[09_23]],1)</f>
        <v>500</v>
      </c>
      <c r="AB102" s="146" t="s">
        <v>2243</v>
      </c>
      <c r="AC102" s="3" t="s">
        <v>907</v>
      </c>
    </row>
    <row r="103" spans="1:29" x14ac:dyDescent="0.3">
      <c r="A103" s="4" t="s">
        <v>2044</v>
      </c>
      <c r="B103" s="3" t="s">
        <v>273</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xml:space="preserve"> 2</f>
        <v>2</v>
      </c>
      <c r="Y103">
        <v>159.58333333333334</v>
      </c>
      <c r="Z103" s="223">
        <f>SUM( tabConsumo[[#This Row],[QTD.PENDENTE]]:tabConsumo[[#This Row],[09_23]] )</f>
        <v>2089</v>
      </c>
      <c r="AA103" s="223">
        <f>LARGE(tabConsumo[[#This Row],[10_22]:[09_23]],1)</f>
        <v>879</v>
      </c>
      <c r="AB103" s="146" t="s">
        <v>2243</v>
      </c>
      <c r="AC103" s="3" t="s">
        <v>907</v>
      </c>
    </row>
    <row r="104" spans="1:29" x14ac:dyDescent="0.3">
      <c r="A104" s="4" t="s">
        <v>2045</v>
      </c>
      <c r="B104" s="3" t="s">
        <v>273</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xml:space="preserve"> 2</f>
        <v>2</v>
      </c>
      <c r="Y104">
        <v>69.583333333333329</v>
      </c>
      <c r="Z104" s="223">
        <f>SUM( tabConsumo[[#This Row],[QTD.PENDENTE]]:tabConsumo[[#This Row],[09_23]] )</f>
        <v>891</v>
      </c>
      <c r="AA104" s="223">
        <f>LARGE(tabConsumo[[#This Row],[10_22]:[09_23]],1)</f>
        <v>356</v>
      </c>
      <c r="AB104" s="146" t="s">
        <v>2243</v>
      </c>
      <c r="AC104" s="3" t="s">
        <v>907</v>
      </c>
    </row>
    <row r="105" spans="1:29" x14ac:dyDescent="0.3">
      <c r="A105" s="4" t="s">
        <v>2048</v>
      </c>
      <c r="B105" s="3" t="s">
        <v>273</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xml:space="preserve"> 2</f>
        <v>2</v>
      </c>
      <c r="Y105">
        <v>5.666666666666667</v>
      </c>
      <c r="Z105" s="223">
        <f>SUM( tabConsumo[[#This Row],[QTD.PENDENTE]]:tabConsumo[[#This Row],[09_23]] )</f>
        <v>75</v>
      </c>
      <c r="AA105" s="223">
        <f>LARGE(tabConsumo[[#This Row],[10_22]:[09_23]],1)</f>
        <v>40</v>
      </c>
      <c r="AB105" s="146" t="s">
        <v>2240</v>
      </c>
      <c r="AC105" s="3" t="s">
        <v>907</v>
      </c>
    </row>
    <row r="106" spans="1:29" x14ac:dyDescent="0.3">
      <c r="A106" s="4" t="s">
        <v>2047</v>
      </c>
      <c r="B106" s="3" t="s">
        <v>273</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xml:space="preserve"> 2</f>
        <v>2</v>
      </c>
      <c r="Y106">
        <v>26.5</v>
      </c>
      <c r="Z106" s="223">
        <f>SUM( tabConsumo[[#This Row],[QTD.PENDENTE]]:tabConsumo[[#This Row],[09_23]] )</f>
        <v>336</v>
      </c>
      <c r="AA106" s="223">
        <f>LARGE(tabConsumo[[#This Row],[10_22]:[09_23]],1)</f>
        <v>150</v>
      </c>
      <c r="AB106" s="146" t="s">
        <v>932</v>
      </c>
      <c r="AC106" s="3" t="s">
        <v>907</v>
      </c>
    </row>
    <row r="107" spans="1:29" x14ac:dyDescent="0.3">
      <c r="A107" s="4" t="s">
        <v>2046</v>
      </c>
      <c r="B107" s="3" t="s">
        <v>273</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xml:space="preserve"> 2</f>
        <v>2</v>
      </c>
      <c r="Y107">
        <v>48.5</v>
      </c>
      <c r="Z107" s="223">
        <f>SUM( tabConsumo[[#This Row],[QTD.PENDENTE]]:tabConsumo[[#This Row],[09_23]] )</f>
        <v>640</v>
      </c>
      <c r="AA107" s="223">
        <f>LARGE(tabConsumo[[#This Row],[10_22]:[09_23]],1)</f>
        <v>307</v>
      </c>
      <c r="AB107" s="146" t="s">
        <v>932</v>
      </c>
      <c r="AC107" s="3" t="s">
        <v>907</v>
      </c>
    </row>
    <row r="108" spans="1:29" x14ac:dyDescent="0.3">
      <c r="A108" s="4" t="s">
        <v>2033</v>
      </c>
      <c r="B108" s="3" t="s">
        <v>261</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xml:space="preserve"> 2</f>
        <v>2</v>
      </c>
      <c r="Y108">
        <v>22.25</v>
      </c>
      <c r="Z108" s="223">
        <f>SUM( tabConsumo[[#This Row],[QTD.PENDENTE]]:tabConsumo[[#This Row],[09_23]] )</f>
        <v>277</v>
      </c>
      <c r="AA108" s="223">
        <f>LARGE(tabConsumo[[#This Row],[10_22]:[09_23]],1)</f>
        <v>64</v>
      </c>
      <c r="AB108" s="146" t="s">
        <v>932</v>
      </c>
      <c r="AC108" s="3" t="s">
        <v>907</v>
      </c>
    </row>
    <row r="109" spans="1:29" x14ac:dyDescent="0.3">
      <c r="A109" s="4" t="s">
        <v>2034</v>
      </c>
      <c r="B109" s="3" t="s">
        <v>261</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xml:space="preserve"> 2</f>
        <v>2</v>
      </c>
      <c r="Y109">
        <v>8.9166666666666661</v>
      </c>
      <c r="Z109" s="223">
        <f>SUM( tabConsumo[[#This Row],[QTD.PENDENTE]]:tabConsumo[[#This Row],[09_23]] )</f>
        <v>107</v>
      </c>
      <c r="AA109" s="223">
        <f>LARGE(tabConsumo[[#This Row],[10_22]:[09_23]],1)</f>
        <v>19</v>
      </c>
      <c r="AB109" s="146" t="s">
        <v>932</v>
      </c>
      <c r="AC109" s="3" t="s">
        <v>907</v>
      </c>
    </row>
    <row r="110" spans="1:29" x14ac:dyDescent="0.3">
      <c r="A110" s="4" t="s">
        <v>2049</v>
      </c>
      <c r="B110" s="3" t="s">
        <v>273</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xml:space="preserve"> 2</f>
        <v>2</v>
      </c>
      <c r="Y110">
        <v>173.16666666666666</v>
      </c>
      <c r="Z110" s="223">
        <f>SUM( tabConsumo[[#This Row],[QTD.PENDENTE]]:tabConsumo[[#This Row],[09_23]] )</f>
        <v>2260</v>
      </c>
      <c r="AA110" s="223">
        <f>LARGE(tabConsumo[[#This Row],[10_22]:[09_23]],1)</f>
        <v>1000</v>
      </c>
      <c r="AB110" s="146" t="s">
        <v>932</v>
      </c>
      <c r="AC110" s="3" t="s">
        <v>907</v>
      </c>
    </row>
    <row r="111" spans="1:29" x14ac:dyDescent="0.3">
      <c r="A111" s="4" t="s">
        <v>2056</v>
      </c>
      <c r="B111" s="3" t="s">
        <v>273</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xml:space="preserve"> 2</f>
        <v>2</v>
      </c>
      <c r="Y111">
        <v>26.333333333333332</v>
      </c>
      <c r="Z111" s="223">
        <f>SUM( tabConsumo[[#This Row],[QTD.PENDENTE]]:tabConsumo[[#This Row],[09_23]] )</f>
        <v>316</v>
      </c>
      <c r="AA111" s="223">
        <f>LARGE(tabConsumo[[#This Row],[10_22]:[09_23]],1)</f>
        <v>110</v>
      </c>
      <c r="AB111" s="146" t="s">
        <v>2238</v>
      </c>
      <c r="AC111" s="3" t="s">
        <v>907</v>
      </c>
    </row>
    <row r="112" spans="1:29" x14ac:dyDescent="0.3">
      <c r="A112" s="4" t="s">
        <v>2035</v>
      </c>
      <c r="B112" s="3" t="s">
        <v>261</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xml:space="preserve"> 2</f>
        <v>2</v>
      </c>
      <c r="Y112">
        <v>7.333333333333333</v>
      </c>
      <c r="Z112" s="223">
        <f>SUM( tabConsumo[[#This Row],[QTD.PENDENTE]]:tabConsumo[[#This Row],[09_23]] )</f>
        <v>88</v>
      </c>
      <c r="AA112" s="223">
        <f>LARGE(tabConsumo[[#This Row],[10_22]:[09_23]],1)</f>
        <v>23</v>
      </c>
      <c r="AB112" s="146" t="s">
        <v>2247</v>
      </c>
      <c r="AC112" s="3" t="s">
        <v>907</v>
      </c>
    </row>
    <row r="113" spans="1:29" x14ac:dyDescent="0.3">
      <c r="A113" s="4" t="s">
        <v>2036</v>
      </c>
      <c r="B113" s="3" t="s">
        <v>261</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xml:space="preserve"> 2</f>
        <v>2</v>
      </c>
      <c r="Y113">
        <v>2.75</v>
      </c>
      <c r="Z113" s="223">
        <f>SUM( tabConsumo[[#This Row],[QTD.PENDENTE]]:tabConsumo[[#This Row],[09_23]] )</f>
        <v>35</v>
      </c>
      <c r="AA113" s="223">
        <f>LARGE(tabConsumo[[#This Row],[10_22]:[09_23]],1)</f>
        <v>10</v>
      </c>
      <c r="AB113" s="146" t="s">
        <v>2240</v>
      </c>
      <c r="AC113" s="3" t="s">
        <v>907</v>
      </c>
    </row>
    <row r="114" spans="1:29" x14ac:dyDescent="0.3">
      <c r="A114" s="4" t="s">
        <v>2050</v>
      </c>
      <c r="B114" s="3" t="s">
        <v>273</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xml:space="preserve"> 2</f>
        <v>2</v>
      </c>
      <c r="Y114">
        <v>4.333333333333333</v>
      </c>
      <c r="Z114" s="223">
        <f>SUM( tabConsumo[[#This Row],[QTD.PENDENTE]]:tabConsumo[[#This Row],[09_23]] )</f>
        <v>78</v>
      </c>
      <c r="AA114" s="223">
        <f>LARGE(tabConsumo[[#This Row],[10_22]:[09_23]],1)</f>
        <v>75</v>
      </c>
      <c r="AB114" s="146" t="s">
        <v>2245</v>
      </c>
      <c r="AC114" s="3" t="s">
        <v>907</v>
      </c>
    </row>
    <row r="115" spans="1:29" x14ac:dyDescent="0.3">
      <c r="A115" s="4" t="s">
        <v>2051</v>
      </c>
      <c r="B115" s="3" t="s">
        <v>273</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xml:space="preserve"> 2</f>
        <v>2</v>
      </c>
      <c r="Y115">
        <v>15.416666666666666</v>
      </c>
      <c r="Z115" s="223">
        <f>SUM( tabConsumo[[#This Row],[QTD.PENDENTE]]:tabConsumo[[#This Row],[09_23]] )</f>
        <v>205</v>
      </c>
      <c r="AA115" s="223">
        <f>LARGE(tabConsumo[[#This Row],[10_22]:[09_23]],1)</f>
        <v>105</v>
      </c>
      <c r="AB115" s="146" t="s">
        <v>932</v>
      </c>
      <c r="AC115" s="3" t="s">
        <v>907</v>
      </c>
    </row>
    <row r="116" spans="1:29" x14ac:dyDescent="0.3">
      <c r="A116" s="4" t="s">
        <v>2052</v>
      </c>
      <c r="B116" s="3" t="s">
        <v>273</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xml:space="preserve"> 2</f>
        <v>2</v>
      </c>
      <c r="Y116">
        <v>23</v>
      </c>
      <c r="Z116" s="223">
        <f>SUM( tabConsumo[[#This Row],[QTD.PENDENTE]]:tabConsumo[[#This Row],[09_23]] )</f>
        <v>412</v>
      </c>
      <c r="AA116" s="223">
        <f>LARGE(tabConsumo[[#This Row],[10_22]:[09_23]],1)</f>
        <v>400</v>
      </c>
      <c r="AB116" s="146" t="s">
        <v>2245</v>
      </c>
      <c r="AC116" s="3" t="s">
        <v>907</v>
      </c>
    </row>
    <row r="117" spans="1:29" x14ac:dyDescent="0.3">
      <c r="A117" s="4" t="s">
        <v>2057</v>
      </c>
      <c r="B117" s="3" t="s">
        <v>273</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xml:space="preserve"> 2</f>
        <v>2</v>
      </c>
      <c r="Y117">
        <v>146</v>
      </c>
      <c r="Z117" s="223">
        <f>SUM( tabConsumo[[#This Row],[QTD.PENDENTE]]:tabConsumo[[#This Row],[09_23]] )</f>
        <v>1752</v>
      </c>
      <c r="AA117" s="223">
        <f>LARGE(tabConsumo[[#This Row],[10_22]:[09_23]],1)</f>
        <v>420</v>
      </c>
      <c r="AB117" s="146" t="s">
        <v>2240</v>
      </c>
      <c r="AC117" s="3" t="s">
        <v>907</v>
      </c>
    </row>
    <row r="118" spans="1:29" x14ac:dyDescent="0.3">
      <c r="A118" s="4" t="s">
        <v>2054</v>
      </c>
      <c r="B118" s="3" t="s">
        <v>273</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xml:space="preserve"> 2</f>
        <v>2</v>
      </c>
      <c r="Y118">
        <v>583.66666666666663</v>
      </c>
      <c r="Z118" s="223">
        <f>SUM( tabConsumo[[#This Row],[QTD.PENDENTE]]:tabConsumo[[#This Row],[09_23]] )</f>
        <v>7004</v>
      </c>
      <c r="AA118" s="223">
        <f>LARGE(tabConsumo[[#This Row],[10_22]:[09_23]],1)</f>
        <v>1300</v>
      </c>
      <c r="AB118" s="146" t="s">
        <v>2245</v>
      </c>
      <c r="AC118" s="3" t="s">
        <v>907</v>
      </c>
    </row>
    <row r="119" spans="1:29" x14ac:dyDescent="0.3">
      <c r="A119" s="4" t="s">
        <v>1963</v>
      </c>
      <c r="B119" s="3" t="s">
        <v>273</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xml:space="preserve"> 2</f>
        <v>2</v>
      </c>
      <c r="Y119">
        <v>2795.8333333333335</v>
      </c>
      <c r="Z119" s="223">
        <f>SUM( tabConsumo[[#This Row],[QTD.PENDENTE]]:tabConsumo[[#This Row],[09_23]] )</f>
        <v>33550</v>
      </c>
      <c r="AA119" s="223">
        <f>LARGE(tabConsumo[[#This Row],[10_22]:[09_23]],1)</f>
        <v>4880</v>
      </c>
      <c r="AB119" s="146" t="s">
        <v>2240</v>
      </c>
      <c r="AC119" s="3" t="s">
        <v>907</v>
      </c>
    </row>
    <row r="120" spans="1:29" x14ac:dyDescent="0.3">
      <c r="A120" s="4" t="s">
        <v>1062</v>
      </c>
      <c r="B120" s="3" t="s">
        <v>264</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xml:space="preserve"> 2</f>
        <v>2</v>
      </c>
      <c r="Y120">
        <v>25.25</v>
      </c>
      <c r="Z120" s="223">
        <f>SUM( tabConsumo[[#This Row],[QTD.PENDENTE]]:tabConsumo[[#This Row],[09_23]] )</f>
        <v>410</v>
      </c>
      <c r="AA120" s="223">
        <f>LARGE(tabConsumo[[#This Row],[10_22]:[09_23]],1)</f>
        <v>309</v>
      </c>
      <c r="AB120" s="146" t="s">
        <v>2239</v>
      </c>
      <c r="AC120" s="3" t="s">
        <v>907</v>
      </c>
    </row>
    <row r="121" spans="1:29" x14ac:dyDescent="0.3">
      <c r="A121" s="4" t="s">
        <v>1183</v>
      </c>
      <c r="B121" s="3" t="s">
        <v>264</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xml:space="preserve"> 2</f>
        <v>2</v>
      </c>
      <c r="Y121">
        <v>12.333333333333334</v>
      </c>
      <c r="Z121" s="223">
        <f>SUM( tabConsumo[[#This Row],[QTD.PENDENTE]]:tabConsumo[[#This Row],[09_23]] )</f>
        <v>148</v>
      </c>
      <c r="AA121" s="223">
        <f>LARGE(tabConsumo[[#This Row],[10_22]:[09_23]],1)</f>
        <v>27</v>
      </c>
      <c r="AB121" s="146" t="s">
        <v>932</v>
      </c>
      <c r="AC121" s="3" t="s">
        <v>907</v>
      </c>
    </row>
    <row r="122" spans="1:29" x14ac:dyDescent="0.3">
      <c r="A122" s="4" t="s">
        <v>1064</v>
      </c>
      <c r="B122" s="3" t="s">
        <v>264</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xml:space="preserve"> 2</f>
        <v>2</v>
      </c>
      <c r="Y122">
        <v>6.083333333333333</v>
      </c>
      <c r="Z122" s="223">
        <f>SUM( tabConsumo[[#This Row],[QTD.PENDENTE]]:tabConsumo[[#This Row],[09_23]] )</f>
        <v>74</v>
      </c>
      <c r="AA122" s="223">
        <f>LARGE(tabConsumo[[#This Row],[10_22]:[09_23]],1)</f>
        <v>15</v>
      </c>
      <c r="AB122" s="146" t="s">
        <v>932</v>
      </c>
      <c r="AC122" s="3" t="s">
        <v>907</v>
      </c>
    </row>
    <row r="123" spans="1:29" x14ac:dyDescent="0.3">
      <c r="A123" s="4" t="s">
        <v>1997</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xml:space="preserve"> 2</f>
        <v>2</v>
      </c>
      <c r="Y123">
        <v>696.66666666666663</v>
      </c>
      <c r="Z123" s="223">
        <f>SUM( tabConsumo[[#This Row],[QTD.PENDENTE]]:tabConsumo[[#This Row],[09_23]] )</f>
        <v>8367</v>
      </c>
      <c r="AA123" s="223">
        <f>LARGE(tabConsumo[[#This Row],[10_22]:[09_23]],1)</f>
        <v>1388</v>
      </c>
      <c r="AB123" s="146" t="s">
        <v>932</v>
      </c>
      <c r="AC123" s="3" t="s">
        <v>907</v>
      </c>
    </row>
    <row r="124" spans="1:29" x14ac:dyDescent="0.3">
      <c r="A124" s="4" t="s">
        <v>1998</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xml:space="preserve"> 2</f>
        <v>2</v>
      </c>
      <c r="Y124">
        <v>1309.5</v>
      </c>
      <c r="Z124" s="223">
        <f>SUM( tabConsumo[[#This Row],[QTD.PENDENTE]]:tabConsumo[[#This Row],[09_23]] )</f>
        <v>16218</v>
      </c>
      <c r="AA124" s="223">
        <f>LARGE(tabConsumo[[#This Row],[10_22]:[09_23]],1)</f>
        <v>5618</v>
      </c>
      <c r="AB124" s="146" t="s">
        <v>932</v>
      </c>
      <c r="AC124" s="3" t="s">
        <v>907</v>
      </c>
    </row>
    <row r="125" spans="1:29" x14ac:dyDescent="0.3">
      <c r="A125" s="4" t="s">
        <v>1999</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xml:space="preserve"> 2</f>
        <v>2</v>
      </c>
      <c r="Y125">
        <v>2306.5</v>
      </c>
      <c r="Z125" s="223">
        <f>SUM( tabConsumo[[#This Row],[QTD.PENDENTE]]:tabConsumo[[#This Row],[09_23]] )</f>
        <v>40110</v>
      </c>
      <c r="AA125" s="223">
        <f>LARGE(tabConsumo[[#This Row],[10_22]:[09_23]],1)</f>
        <v>34890</v>
      </c>
      <c r="AB125" s="146" t="s">
        <v>932</v>
      </c>
      <c r="AC125" s="3" t="s">
        <v>907</v>
      </c>
    </row>
    <row r="126" spans="1:29" x14ac:dyDescent="0.3">
      <c r="A126" s="4" t="s">
        <v>2001</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xml:space="preserve"> 2</f>
        <v>2</v>
      </c>
      <c r="Y126">
        <v>622.5</v>
      </c>
      <c r="Z126" s="223">
        <f>SUM( tabConsumo[[#This Row],[QTD.PENDENTE]]:tabConsumo[[#This Row],[09_23]] )</f>
        <v>7470</v>
      </c>
      <c r="AA126" s="223">
        <f>LARGE(tabConsumo[[#This Row],[10_22]:[09_23]],1)</f>
        <v>954</v>
      </c>
      <c r="AB126" s="146" t="s">
        <v>932</v>
      </c>
      <c r="AC126" s="3" t="s">
        <v>907</v>
      </c>
    </row>
    <row r="127" spans="1:29" x14ac:dyDescent="0.3">
      <c r="A127" s="4" t="s">
        <v>2000</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xml:space="preserve"> 2</f>
        <v>2</v>
      </c>
      <c r="Y127">
        <v>23.333333333333332</v>
      </c>
      <c r="Z127" s="223">
        <f>SUM( tabConsumo[[#This Row],[QTD.PENDENTE]]:tabConsumo[[#This Row],[09_23]] )</f>
        <v>286</v>
      </c>
      <c r="AA127" s="223">
        <f>LARGE(tabConsumo[[#This Row],[10_22]:[09_23]],1)</f>
        <v>56</v>
      </c>
      <c r="AB127" s="146" t="s">
        <v>932</v>
      </c>
      <c r="AC127" s="3" t="s">
        <v>907</v>
      </c>
    </row>
    <row r="128" spans="1:29" x14ac:dyDescent="0.3">
      <c r="A128" s="4" t="s">
        <v>961</v>
      </c>
      <c r="B128" s="3" t="s">
        <v>268</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xml:space="preserve"> 2</f>
        <v>2</v>
      </c>
      <c r="Y128">
        <v>3469.8333333333335</v>
      </c>
      <c r="Z128" s="223">
        <f>SUM( tabConsumo[[#This Row],[QTD.PENDENTE]]:tabConsumo[[#This Row],[09_23]] )</f>
        <v>41638</v>
      </c>
      <c r="AA128" s="223">
        <f>LARGE(tabConsumo[[#This Row],[10_22]:[09_23]],1)</f>
        <v>4731</v>
      </c>
      <c r="AB128" s="146" t="s">
        <v>932</v>
      </c>
      <c r="AC128" s="3" t="s">
        <v>907</v>
      </c>
    </row>
    <row r="129" spans="1:29" x14ac:dyDescent="0.3">
      <c r="A129" s="4" t="s">
        <v>1641</v>
      </c>
      <c r="B129" s="3" t="s">
        <v>264</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xml:space="preserve"> 2</f>
        <v>2</v>
      </c>
      <c r="Y129">
        <v>0.58333333333333337</v>
      </c>
      <c r="Z129" s="223">
        <f>SUM( tabConsumo[[#This Row],[QTD.PENDENTE]]:tabConsumo[[#This Row],[09_23]] )</f>
        <v>7</v>
      </c>
      <c r="AA129" s="223">
        <f>LARGE(tabConsumo[[#This Row],[10_22]:[09_23]],1)</f>
        <v>2</v>
      </c>
      <c r="AB129" s="146" t="s">
        <v>2240</v>
      </c>
      <c r="AC129" s="3" t="s">
        <v>907</v>
      </c>
    </row>
    <row r="130" spans="1:29" x14ac:dyDescent="0.3">
      <c r="A130" s="4" t="s">
        <v>1175</v>
      </c>
      <c r="B130" s="3" t="s">
        <v>264</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xml:space="preserve"> 2</f>
        <v>2</v>
      </c>
      <c r="Y130">
        <v>1.5833333333333333</v>
      </c>
      <c r="Z130" s="223">
        <f>SUM( tabConsumo[[#This Row],[QTD.PENDENTE]]:tabConsumo[[#This Row],[09_23]] )</f>
        <v>21</v>
      </c>
      <c r="AA130" s="223">
        <f>LARGE(tabConsumo[[#This Row],[10_22]:[09_23]],1)</f>
        <v>8</v>
      </c>
      <c r="AB130" s="146" t="s">
        <v>2238</v>
      </c>
      <c r="AC130" s="3" t="s">
        <v>907</v>
      </c>
    </row>
    <row r="131" spans="1:29" x14ac:dyDescent="0.3">
      <c r="A131" s="4" t="s">
        <v>1739</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xml:space="preserve"> 2</f>
        <v>2</v>
      </c>
      <c r="Y131">
        <v>0.25</v>
      </c>
      <c r="Z131" s="223">
        <f>SUM( tabConsumo[[#This Row],[QTD.PENDENTE]]:tabConsumo[[#This Row],[09_23]] )</f>
        <v>4</v>
      </c>
      <c r="AA131" s="223">
        <f>LARGE(tabConsumo[[#This Row],[10_22]:[09_23]],1)</f>
        <v>3</v>
      </c>
      <c r="AB131" s="146" t="s">
        <v>2244</v>
      </c>
      <c r="AC131" s="3" t="s">
        <v>907</v>
      </c>
    </row>
    <row r="132" spans="1:29" x14ac:dyDescent="0.3">
      <c r="A132" s="4" t="s">
        <v>1026</v>
      </c>
      <c r="B132" s="3" t="s">
        <v>264</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xml:space="preserve"> 2</f>
        <v>2</v>
      </c>
      <c r="Y132">
        <v>5.5</v>
      </c>
      <c r="Z132" s="223">
        <f>SUM( tabConsumo[[#This Row],[QTD.PENDENTE]]:tabConsumo[[#This Row],[09_23]] )</f>
        <v>100</v>
      </c>
      <c r="AA132" s="223">
        <f>LARGE(tabConsumo[[#This Row],[10_22]:[09_23]],1)</f>
        <v>100</v>
      </c>
      <c r="AB132" s="146" t="s">
        <v>2241</v>
      </c>
      <c r="AC132" s="3" t="s">
        <v>907</v>
      </c>
    </row>
    <row r="133" spans="1:29" x14ac:dyDescent="0.3">
      <c r="A133" s="4" t="s">
        <v>1090</v>
      </c>
      <c r="B133" s="3" t="s">
        <v>264</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xml:space="preserve"> 2</f>
        <v>2</v>
      </c>
      <c r="Y133">
        <v>356.83333333333331</v>
      </c>
      <c r="Z133" s="223">
        <f>SUM( tabConsumo[[#This Row],[QTD.PENDENTE]]:tabConsumo[[#This Row],[09_23]] )</f>
        <v>4282</v>
      </c>
      <c r="AA133" s="223">
        <f>LARGE(tabConsumo[[#This Row],[10_22]:[09_23]],1)</f>
        <v>605</v>
      </c>
      <c r="AB133" s="146" t="s">
        <v>932</v>
      </c>
      <c r="AC133" s="3" t="s">
        <v>907</v>
      </c>
    </row>
    <row r="134" spans="1:29" x14ac:dyDescent="0.3">
      <c r="A134" s="4" t="s">
        <v>1767</v>
      </c>
      <c r="B134" s="3" t="s">
        <v>264</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xml:space="preserve"> 2</f>
        <v>2</v>
      </c>
      <c r="Y134">
        <v>0.16666666666666666</v>
      </c>
      <c r="Z134" s="223">
        <f>SUM( tabConsumo[[#This Row],[QTD.PENDENTE]]:tabConsumo[[#This Row],[09_23]] )</f>
        <v>4</v>
      </c>
      <c r="AA134" s="223">
        <f>LARGE(tabConsumo[[#This Row],[10_22]:[09_23]],1)</f>
        <v>2</v>
      </c>
      <c r="AB134" s="146" t="s">
        <v>2246</v>
      </c>
      <c r="AC134" s="3" t="s">
        <v>907</v>
      </c>
    </row>
    <row r="135" spans="1:29" x14ac:dyDescent="0.3">
      <c r="A135" s="4" t="s">
        <v>1044</v>
      </c>
      <c r="B135" s="3" t="s">
        <v>264</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xml:space="preserve"> 2</f>
        <v>2</v>
      </c>
      <c r="Y135">
        <v>3.5</v>
      </c>
      <c r="Z135" s="223">
        <f>SUM( tabConsumo[[#This Row],[QTD.PENDENTE]]:tabConsumo[[#This Row],[09_23]] )</f>
        <v>47</v>
      </c>
      <c r="AA135" s="223">
        <f>LARGE(tabConsumo[[#This Row],[10_22]:[09_23]],1)</f>
        <v>20</v>
      </c>
      <c r="AB135" s="146" t="s">
        <v>932</v>
      </c>
      <c r="AC135" s="3" t="s">
        <v>907</v>
      </c>
    </row>
    <row r="136" spans="1:29" x14ac:dyDescent="0.3">
      <c r="A136" s="4" t="s">
        <v>1174</v>
      </c>
      <c r="B136" s="3" t="s">
        <v>264</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xml:space="preserve"> 2</f>
        <v>2</v>
      </c>
      <c r="Y136">
        <v>8.3333333333333329E-2</v>
      </c>
      <c r="Z136" s="223">
        <f>SUM( tabConsumo[[#This Row],[QTD.PENDENTE]]:tabConsumo[[#This Row],[09_23]] )</f>
        <v>2</v>
      </c>
      <c r="AA136" s="223">
        <f>LARGE(tabConsumo[[#This Row],[10_22]:[09_23]],1)</f>
        <v>2</v>
      </c>
      <c r="AB136" s="146" t="s">
        <v>2241</v>
      </c>
      <c r="AC136" s="3" t="s">
        <v>907</v>
      </c>
    </row>
    <row r="137" spans="1:29" x14ac:dyDescent="0.3">
      <c r="A137" s="4" t="s">
        <v>1004</v>
      </c>
      <c r="B137" s="3" t="s">
        <v>612</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xml:space="preserve"> 2</f>
        <v>2</v>
      </c>
      <c r="Y137">
        <v>100.5</v>
      </c>
      <c r="Z137" s="223">
        <f>SUM( tabConsumo[[#This Row],[QTD.PENDENTE]]:tabConsumo[[#This Row],[09_23]] )</f>
        <v>1206</v>
      </c>
      <c r="AA137" s="223">
        <f>LARGE(tabConsumo[[#This Row],[10_22]:[09_23]],1)</f>
        <v>217</v>
      </c>
      <c r="AB137" s="146" t="s">
        <v>2240</v>
      </c>
      <c r="AC137" s="3" t="s">
        <v>907</v>
      </c>
    </row>
    <row r="138" spans="1:29" x14ac:dyDescent="0.3">
      <c r="A138" s="4" t="s">
        <v>1651</v>
      </c>
      <c r="B138" s="3" t="s">
        <v>264</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xml:space="preserve"> 2</f>
        <v>2</v>
      </c>
      <c r="Y138">
        <v>8.3333333333333329E-2</v>
      </c>
      <c r="Z138" s="223">
        <f>SUM( tabConsumo[[#This Row],[QTD.PENDENTE]]:tabConsumo[[#This Row],[09_23]] )</f>
        <v>2</v>
      </c>
      <c r="AA138" s="223">
        <f>LARGE(tabConsumo[[#This Row],[10_22]:[09_23]],1)</f>
        <v>2</v>
      </c>
      <c r="AB138" s="146" t="s">
        <v>2246</v>
      </c>
      <c r="AC138" s="3" t="s">
        <v>907</v>
      </c>
    </row>
    <row r="139" spans="1:29" x14ac:dyDescent="0.3">
      <c r="A139" s="4" t="s">
        <v>1653</v>
      </c>
      <c r="B139" s="3" t="s">
        <v>264</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xml:space="preserve"> 2</f>
        <v>2</v>
      </c>
      <c r="Y139">
        <v>8.3333333333333329E-2</v>
      </c>
      <c r="Z139" s="223">
        <f>SUM( tabConsumo[[#This Row],[QTD.PENDENTE]]:tabConsumo[[#This Row],[09_23]] )</f>
        <v>2</v>
      </c>
      <c r="AA139" s="223">
        <f>LARGE(tabConsumo[[#This Row],[10_22]:[09_23]],1)</f>
        <v>2</v>
      </c>
      <c r="AB139" s="146" t="s">
        <v>2244</v>
      </c>
      <c r="AC139" s="3" t="s">
        <v>907</v>
      </c>
    </row>
    <row r="140" spans="1:29" x14ac:dyDescent="0.3">
      <c r="A140" s="4" t="s">
        <v>1654</v>
      </c>
      <c r="B140" s="3" t="s">
        <v>264</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xml:space="preserve"> 2</f>
        <v>2</v>
      </c>
      <c r="Y140">
        <v>0.41666666666666669</v>
      </c>
      <c r="Z140" s="223">
        <f>SUM( tabConsumo[[#This Row],[QTD.PENDENTE]]:tabConsumo[[#This Row],[09_23]] )</f>
        <v>5</v>
      </c>
      <c r="AA140" s="223">
        <f>LARGE(tabConsumo[[#This Row],[10_22]:[09_23]],1)</f>
        <v>2</v>
      </c>
      <c r="AB140" s="146" t="s">
        <v>2244</v>
      </c>
      <c r="AC140" s="3" t="s">
        <v>907</v>
      </c>
    </row>
    <row r="141" spans="1:29" x14ac:dyDescent="0.3">
      <c r="A141" s="4" t="s">
        <v>1688</v>
      </c>
      <c r="B141" s="3" t="s">
        <v>264</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xml:space="preserve"> 2</f>
        <v>2</v>
      </c>
      <c r="Y141">
        <v>8.3333333333333329E-2</v>
      </c>
      <c r="Z141" s="223">
        <f>SUM( tabConsumo[[#This Row],[QTD.PENDENTE]]:tabConsumo[[#This Row],[09_23]] )</f>
        <v>2</v>
      </c>
      <c r="AA141" s="223">
        <f>LARGE(tabConsumo[[#This Row],[10_22]:[09_23]],1)</f>
        <v>1</v>
      </c>
      <c r="AB141" s="146" t="s">
        <v>2241</v>
      </c>
      <c r="AC141" s="3" t="s">
        <v>907</v>
      </c>
    </row>
    <row r="142" spans="1:29" x14ac:dyDescent="0.3">
      <c r="A142" s="4" t="s">
        <v>1689</v>
      </c>
      <c r="B142" s="3" t="s">
        <v>264</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xml:space="preserve"> 2</f>
        <v>2</v>
      </c>
      <c r="Y142">
        <v>0.16666666666666666</v>
      </c>
      <c r="Z142" s="223">
        <f>SUM( tabConsumo[[#This Row],[QTD.PENDENTE]]:tabConsumo[[#This Row],[09_23]] )</f>
        <v>4</v>
      </c>
      <c r="AA142" s="223">
        <f>LARGE(tabConsumo[[#This Row],[10_22]:[09_23]],1)</f>
        <v>2</v>
      </c>
      <c r="AB142" s="146" t="s">
        <v>932</v>
      </c>
      <c r="AC142" s="3" t="s">
        <v>907</v>
      </c>
    </row>
    <row r="143" spans="1:29" x14ac:dyDescent="0.3">
      <c r="A143" s="4" t="s">
        <v>1655</v>
      </c>
      <c r="B143" s="3" t="s">
        <v>264</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xml:space="preserve"> 2</f>
        <v>2</v>
      </c>
      <c r="Y143">
        <v>8.3333333333333329E-2</v>
      </c>
      <c r="Z143" s="223">
        <f>SUM( tabConsumo[[#This Row],[QTD.PENDENTE]]:tabConsumo[[#This Row],[09_23]] )</f>
        <v>2</v>
      </c>
      <c r="AA143" s="223">
        <f>LARGE(tabConsumo[[#This Row],[10_22]:[09_23]],1)</f>
        <v>2</v>
      </c>
      <c r="AB143" s="146" t="s">
        <v>2238</v>
      </c>
      <c r="AC143" s="3" t="s">
        <v>907</v>
      </c>
    </row>
    <row r="144" spans="1:29" x14ac:dyDescent="0.3">
      <c r="A144" s="4" t="s">
        <v>1822</v>
      </c>
      <c r="B144" s="3" t="s">
        <v>264</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xml:space="preserve"> 2</f>
        <v>2</v>
      </c>
      <c r="Y144">
        <v>0.16666666666666666</v>
      </c>
      <c r="Z144" s="223">
        <f>SUM( tabConsumo[[#This Row],[QTD.PENDENTE]]:tabConsumo[[#This Row],[09_23]] )</f>
        <v>4</v>
      </c>
      <c r="AA144" s="223">
        <f>LARGE(tabConsumo[[#This Row],[10_22]:[09_23]],1)</f>
        <v>2</v>
      </c>
      <c r="AB144" s="146" t="s">
        <v>2247</v>
      </c>
      <c r="AC144" s="3" t="s">
        <v>907</v>
      </c>
    </row>
    <row r="145" spans="1:29" x14ac:dyDescent="0.3">
      <c r="A145" s="4" t="s">
        <v>1940</v>
      </c>
      <c r="B145" s="3" t="s">
        <v>437</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xml:space="preserve"> 2</f>
        <v>2</v>
      </c>
      <c r="Y145">
        <v>0.25</v>
      </c>
      <c r="Z145" s="223">
        <f>SUM( tabConsumo[[#This Row],[QTD.PENDENTE]]:tabConsumo[[#This Row],[09_23]] )</f>
        <v>4</v>
      </c>
      <c r="AA145" s="223">
        <f>LARGE(tabConsumo[[#This Row],[10_22]:[09_23]],1)</f>
        <v>2</v>
      </c>
      <c r="AB145" s="146" t="s">
        <v>2239</v>
      </c>
      <c r="AC145" s="3" t="s">
        <v>907</v>
      </c>
    </row>
    <row r="146" spans="1:29" x14ac:dyDescent="0.3">
      <c r="A146" s="4" t="s">
        <v>1658</v>
      </c>
      <c r="B146" s="3" t="s">
        <v>264</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xml:space="preserve"> 2</f>
        <v>2</v>
      </c>
      <c r="Y146">
        <v>8.3333333333333329E-2</v>
      </c>
      <c r="Z146" s="223">
        <f>SUM( tabConsumo[[#This Row],[QTD.PENDENTE]]:tabConsumo[[#This Row],[09_23]] )</f>
        <v>2</v>
      </c>
      <c r="AA146" s="223">
        <f>LARGE(tabConsumo[[#This Row],[10_22]:[09_23]],1)</f>
        <v>2</v>
      </c>
      <c r="AB146" s="146" t="s">
        <v>2244</v>
      </c>
      <c r="AC146" s="3" t="s">
        <v>907</v>
      </c>
    </row>
    <row r="147" spans="1:29" x14ac:dyDescent="0.3">
      <c r="A147" s="4" t="s">
        <v>1683</v>
      </c>
      <c r="B147" s="3" t="s">
        <v>264</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xml:space="preserve"> 2</f>
        <v>2</v>
      </c>
      <c r="Y147">
        <v>0.16666666666666666</v>
      </c>
      <c r="Z147" s="223">
        <f>SUM( tabConsumo[[#This Row],[QTD.PENDENTE]]:tabConsumo[[#This Row],[09_23]] )</f>
        <v>4</v>
      </c>
      <c r="AA147" s="223">
        <f>LARGE(tabConsumo[[#This Row],[10_22]:[09_23]],1)</f>
        <v>2</v>
      </c>
      <c r="AB147" s="146" t="s">
        <v>2238</v>
      </c>
      <c r="AC147" s="3" t="s">
        <v>907</v>
      </c>
    </row>
    <row r="148" spans="1:29" x14ac:dyDescent="0.3">
      <c r="A148" s="4" t="s">
        <v>1660</v>
      </c>
      <c r="B148" s="3" t="s">
        <v>264</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xml:space="preserve"> 2</f>
        <v>2</v>
      </c>
      <c r="Y148">
        <v>0.16666666666666666</v>
      </c>
      <c r="Z148" s="223">
        <f>SUM( tabConsumo[[#This Row],[QTD.PENDENTE]]:tabConsumo[[#This Row],[09_23]] )</f>
        <v>4</v>
      </c>
      <c r="AA148" s="223">
        <f>LARGE(tabConsumo[[#This Row],[10_22]:[09_23]],1)</f>
        <v>2</v>
      </c>
      <c r="AB148" s="146" t="s">
        <v>2247</v>
      </c>
      <c r="AC148" s="3" t="s">
        <v>907</v>
      </c>
    </row>
    <row r="149" spans="1:29" x14ac:dyDescent="0.3">
      <c r="A149" s="4" t="s">
        <v>1684</v>
      </c>
      <c r="B149" s="3" t="s">
        <v>264</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xml:space="preserve"> 2</f>
        <v>2</v>
      </c>
      <c r="Y149">
        <v>8.3333333333333329E-2</v>
      </c>
      <c r="Z149" s="223">
        <f>SUM( tabConsumo[[#This Row],[QTD.PENDENTE]]:tabConsumo[[#This Row],[09_23]] )</f>
        <v>2</v>
      </c>
      <c r="AA149" s="223">
        <f>LARGE(tabConsumo[[#This Row],[10_22]:[09_23]],1)</f>
        <v>2</v>
      </c>
      <c r="AB149" s="146" t="s">
        <v>2241</v>
      </c>
      <c r="AC149" s="3" t="s">
        <v>907</v>
      </c>
    </row>
    <row r="150" spans="1:29" x14ac:dyDescent="0.3">
      <c r="A150" s="4" t="s">
        <v>1685</v>
      </c>
      <c r="B150" s="3" t="s">
        <v>264</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xml:space="preserve"> 2</f>
        <v>2</v>
      </c>
      <c r="Y150">
        <v>8.3333333333333329E-2</v>
      </c>
      <c r="Z150" s="223">
        <f>SUM( tabConsumo[[#This Row],[QTD.PENDENTE]]:tabConsumo[[#This Row],[09_23]] )</f>
        <v>2</v>
      </c>
      <c r="AA150" s="223">
        <f>LARGE(tabConsumo[[#This Row],[10_22]:[09_23]],1)</f>
        <v>1</v>
      </c>
      <c r="AB150" s="146" t="s">
        <v>932</v>
      </c>
      <c r="AC150" s="3" t="s">
        <v>907</v>
      </c>
    </row>
    <row r="151" spans="1:29" x14ac:dyDescent="0.3">
      <c r="A151" s="4" t="s">
        <v>1661</v>
      </c>
      <c r="B151" s="3" t="s">
        <v>264</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xml:space="preserve"> 2</f>
        <v>2</v>
      </c>
      <c r="Y151">
        <v>0.33333333333333331</v>
      </c>
      <c r="Z151" s="223">
        <f>SUM( tabConsumo[[#This Row],[QTD.PENDENTE]]:tabConsumo[[#This Row],[09_23]] )</f>
        <v>6</v>
      </c>
      <c r="AA151" s="223">
        <f>LARGE(tabConsumo[[#This Row],[10_22]:[09_23]],1)</f>
        <v>4</v>
      </c>
      <c r="AB151" s="146" t="s">
        <v>2238</v>
      </c>
      <c r="AC151" s="3" t="s">
        <v>907</v>
      </c>
    </row>
    <row r="152" spans="1:29" x14ac:dyDescent="0.3">
      <c r="A152" s="4" t="s">
        <v>2002</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xml:space="preserve"> 2</f>
        <v>2</v>
      </c>
      <c r="Y152">
        <v>2358.5</v>
      </c>
      <c r="Z152" s="223">
        <f>SUM( tabConsumo[[#This Row],[QTD.PENDENTE]]:tabConsumo[[#This Row],[09_23]] )</f>
        <v>31272</v>
      </c>
      <c r="AA152" s="223">
        <f>LARGE(tabConsumo[[#This Row],[10_22]:[09_23]],1)</f>
        <v>11167</v>
      </c>
      <c r="AB152" s="146" t="s">
        <v>932</v>
      </c>
      <c r="AC152" s="3" t="s">
        <v>907</v>
      </c>
    </row>
    <row r="153" spans="1:29" x14ac:dyDescent="0.3">
      <c r="A153" s="4" t="s">
        <v>2003</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xml:space="preserve"> 2</f>
        <v>2</v>
      </c>
      <c r="Y153">
        <v>768.25</v>
      </c>
      <c r="Z153" s="223">
        <f>SUM( tabConsumo[[#This Row],[QTD.PENDENTE]]:tabConsumo[[#This Row],[09_23]] )</f>
        <v>10772</v>
      </c>
      <c r="AA153" s="223">
        <f>LARGE(tabConsumo[[#This Row],[10_22]:[09_23]],1)</f>
        <v>4977</v>
      </c>
      <c r="AB153" s="146" t="s">
        <v>932</v>
      </c>
      <c r="AC153" s="3" t="s">
        <v>907</v>
      </c>
    </row>
    <row r="154" spans="1:29" x14ac:dyDescent="0.3">
      <c r="A154" s="4" t="s">
        <v>1879</v>
      </c>
      <c r="B154" s="3" t="s">
        <v>848</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xml:space="preserve"> 2</f>
        <v>2</v>
      </c>
      <c r="Y154">
        <v>976.58333333333337</v>
      </c>
      <c r="Z154" s="223">
        <f>SUM( tabConsumo[[#This Row],[QTD.PENDENTE]]:tabConsumo[[#This Row],[09_23]] )</f>
        <v>13338</v>
      </c>
      <c r="AA154" s="223">
        <f>LARGE(tabConsumo[[#This Row],[10_22]:[09_23]],1)</f>
        <v>5390</v>
      </c>
      <c r="AB154" s="146" t="s">
        <v>932</v>
      </c>
      <c r="AC154" s="3" t="s">
        <v>907</v>
      </c>
    </row>
    <row r="155" spans="1:29" x14ac:dyDescent="0.3">
      <c r="A155" s="4" t="s">
        <v>1880</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xml:space="preserve"> 2</f>
        <v>2</v>
      </c>
      <c r="Y155">
        <v>1010.9166666666666</v>
      </c>
      <c r="Z155" s="223">
        <f>SUM( tabConsumo[[#This Row],[QTD.PENDENTE]]:tabConsumo[[#This Row],[09_23]] )</f>
        <v>14618</v>
      </c>
      <c r="AA155" s="223">
        <f>LARGE(tabConsumo[[#This Row],[10_22]:[09_23]],1)</f>
        <v>7646</v>
      </c>
      <c r="AB155" s="146" t="s">
        <v>932</v>
      </c>
      <c r="AC155" s="3" t="s">
        <v>907</v>
      </c>
    </row>
    <row r="156" spans="1:29" x14ac:dyDescent="0.3">
      <c r="A156" s="4" t="s">
        <v>2004</v>
      </c>
      <c r="B156" s="3" t="s">
        <v>2005</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xml:space="preserve"> 2</f>
        <v>2</v>
      </c>
      <c r="Y156">
        <v>1040.3333333333333</v>
      </c>
      <c r="Z156" s="223">
        <f>SUM( tabConsumo[[#This Row],[QTD.PENDENTE]]:tabConsumo[[#This Row],[09_23]] )</f>
        <v>14345</v>
      </c>
      <c r="AA156" s="223">
        <f>LARGE(tabConsumo[[#This Row],[10_22]:[09_23]],1)</f>
        <v>6228</v>
      </c>
      <c r="AB156" s="146" t="s">
        <v>932</v>
      </c>
      <c r="AC156" s="3" t="s">
        <v>907</v>
      </c>
    </row>
    <row r="157" spans="1:29" x14ac:dyDescent="0.3">
      <c r="A157" s="4" t="s">
        <v>1881</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xml:space="preserve"> 2</f>
        <v>2</v>
      </c>
      <c r="Y157">
        <v>548.16666666666663</v>
      </c>
      <c r="Z157" s="223">
        <f>SUM( tabConsumo[[#This Row],[QTD.PENDENTE]]:tabConsumo[[#This Row],[09_23]] )</f>
        <v>9054</v>
      </c>
      <c r="AA157" s="223">
        <f>LARGE(tabConsumo[[#This Row],[10_22]:[09_23]],1)</f>
        <v>7130</v>
      </c>
      <c r="AB157" s="146" t="s">
        <v>2245</v>
      </c>
      <c r="AC157" s="3" t="s">
        <v>907</v>
      </c>
    </row>
    <row r="158" spans="1:29" x14ac:dyDescent="0.3">
      <c r="A158" s="4" t="s">
        <v>951</v>
      </c>
      <c r="B158" s="3" t="s">
        <v>264</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xml:space="preserve"> 2</f>
        <v>2</v>
      </c>
      <c r="Y158">
        <v>533.91666666666663</v>
      </c>
      <c r="Z158" s="223">
        <f>SUM( tabConsumo[[#This Row],[QTD.PENDENTE]]:tabConsumo[[#This Row],[09_23]] )</f>
        <v>7769</v>
      </c>
      <c r="AA158" s="223">
        <f>LARGE(tabConsumo[[#This Row],[10_22]:[09_23]],1)</f>
        <v>4461</v>
      </c>
      <c r="AB158" s="146" t="s">
        <v>2245</v>
      </c>
      <c r="AC158" s="3" t="s">
        <v>907</v>
      </c>
    </row>
    <row r="159" spans="1:29" x14ac:dyDescent="0.3">
      <c r="A159" s="4" t="s">
        <v>978</v>
      </c>
      <c r="B159" s="3" t="s">
        <v>264</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xml:space="preserve"> 12</f>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xml:space="preserve"> 2</f>
        <v>2</v>
      </c>
      <c r="Y159">
        <v>581.41666666666663</v>
      </c>
      <c r="Z159" s="223">
        <f>SUM( tabConsumo[[#This Row],[QTD.PENDENTE]]:tabConsumo[[#This Row],[09_23]] )</f>
        <v>8808</v>
      </c>
      <c r="AA159" s="223">
        <f>LARGE(tabConsumo[[#This Row],[10_22]:[09_23]],1)</f>
        <v>5441</v>
      </c>
      <c r="AB159" s="146" t="s">
        <v>932</v>
      </c>
      <c r="AC159" s="3" t="s">
        <v>907</v>
      </c>
    </row>
    <row r="160" spans="1:29" x14ac:dyDescent="0.3">
      <c r="A160" s="4" t="s">
        <v>980</v>
      </c>
      <c r="B160" s="3" t="s">
        <v>264</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xml:space="preserve"> 12</f>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xml:space="preserve"> 2</f>
        <v>2</v>
      </c>
      <c r="Y160">
        <v>583.58333333333337</v>
      </c>
      <c r="Z160" s="223">
        <f>SUM( tabConsumo[[#This Row],[QTD.PENDENTE]]:tabConsumo[[#This Row],[09_23]] )</f>
        <v>8702</v>
      </c>
      <c r="AA160" s="223">
        <f>LARGE(tabConsumo[[#This Row],[10_22]:[09_23]],1)</f>
        <v>5318</v>
      </c>
      <c r="AB160" s="146" t="s">
        <v>932</v>
      </c>
      <c r="AC160" s="3" t="s">
        <v>907</v>
      </c>
    </row>
    <row r="161" spans="1:29" x14ac:dyDescent="0.3">
      <c r="A161" s="4" t="s">
        <v>1442</v>
      </c>
      <c r="B161" s="3" t="s">
        <v>264</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xml:space="preserve"> 12</f>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xml:space="preserve"> 2</f>
        <v>2</v>
      </c>
      <c r="Y161">
        <v>4.583333333333333</v>
      </c>
      <c r="Z161" s="223">
        <f>SUM( tabConsumo[[#This Row],[QTD.PENDENTE]]:tabConsumo[[#This Row],[09_23]] )</f>
        <v>63</v>
      </c>
      <c r="AA161" s="223">
        <f>LARGE(tabConsumo[[#This Row],[10_22]:[09_23]],1)</f>
        <v>35</v>
      </c>
      <c r="AB161" s="146" t="s">
        <v>2239</v>
      </c>
      <c r="AC161" s="3" t="s">
        <v>907</v>
      </c>
    </row>
    <row r="162" spans="1:29" x14ac:dyDescent="0.3">
      <c r="A162" s="4" t="s">
        <v>1242</v>
      </c>
      <c r="B162" s="3" t="s">
        <v>264</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xml:space="preserve"> 12</f>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xml:space="preserve"> 2</f>
        <v>2</v>
      </c>
      <c r="Y162">
        <v>72.083333333333329</v>
      </c>
      <c r="Z162" s="223">
        <f>SUM( tabConsumo[[#This Row],[QTD.PENDENTE]]:tabConsumo[[#This Row],[09_23]] )</f>
        <v>1141</v>
      </c>
      <c r="AA162" s="223">
        <f>LARGE(tabConsumo[[#This Row],[10_22]:[09_23]],1)</f>
        <v>806</v>
      </c>
      <c r="AB162" s="146" t="s">
        <v>932</v>
      </c>
      <c r="AC162" s="3" t="s">
        <v>907</v>
      </c>
    </row>
    <row r="163" spans="1:29" x14ac:dyDescent="0.3">
      <c r="A163" s="4" t="s">
        <v>1418</v>
      </c>
      <c r="B163" s="3" t="s">
        <v>346</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xml:space="preserve"> 12</f>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xml:space="preserve"> 2</f>
        <v>2</v>
      </c>
      <c r="Y163">
        <v>42.416666666666664</v>
      </c>
      <c r="Z163" s="223">
        <f>SUM( tabConsumo[[#This Row],[QTD.PENDENTE]]:tabConsumo[[#This Row],[09_23]] )</f>
        <v>514</v>
      </c>
      <c r="AA163" s="223">
        <f>LARGE(tabConsumo[[#This Row],[10_22]:[09_23]],1)</f>
        <v>190</v>
      </c>
      <c r="AB163" s="146" t="s">
        <v>2238</v>
      </c>
      <c r="AC163" s="3" t="s">
        <v>907</v>
      </c>
    </row>
    <row r="164" spans="1:29" x14ac:dyDescent="0.3">
      <c r="A164" s="4" t="s">
        <v>1419</v>
      </c>
      <c r="B164" s="3" t="s">
        <v>346</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xml:space="preserve"> 12</f>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xml:space="preserve"> 2</f>
        <v>2</v>
      </c>
      <c r="Y164">
        <v>22.833333333333332</v>
      </c>
      <c r="Z164" s="223">
        <f>SUM( tabConsumo[[#This Row],[QTD.PENDENTE]]:tabConsumo[[#This Row],[09_23]] )</f>
        <v>286</v>
      </c>
      <c r="AA164" s="223">
        <f>LARGE(tabConsumo[[#This Row],[10_22]:[09_23]],1)</f>
        <v>100</v>
      </c>
      <c r="AB164" s="146" t="s">
        <v>2245</v>
      </c>
      <c r="AC164" s="3" t="s">
        <v>907</v>
      </c>
    </row>
    <row r="165" spans="1:29" x14ac:dyDescent="0.3">
      <c r="A165" s="4" t="s">
        <v>1381</v>
      </c>
      <c r="B165" s="3" t="s">
        <v>346</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xml:space="preserve"> 12</f>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xml:space="preserve"> 2</f>
        <v>2</v>
      </c>
      <c r="Y165">
        <v>11.666666666666666</v>
      </c>
      <c r="Z165" s="223">
        <f>SUM( tabConsumo[[#This Row],[QTD.PENDENTE]]:tabConsumo[[#This Row],[09_23]] )</f>
        <v>168</v>
      </c>
      <c r="AA165" s="223">
        <f>LARGE(tabConsumo[[#This Row],[10_22]:[09_23]],1)</f>
        <v>100</v>
      </c>
      <c r="AB165" s="146" t="s">
        <v>2245</v>
      </c>
      <c r="AC165" s="3" t="s">
        <v>907</v>
      </c>
    </row>
    <row r="166" spans="1:29" x14ac:dyDescent="0.3">
      <c r="A166" s="4" t="s">
        <v>1396</v>
      </c>
      <c r="B166" s="3" t="s">
        <v>346</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xml:space="preserve"> 12</f>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xml:space="preserve"> 2</f>
        <v>2</v>
      </c>
      <c r="Y166">
        <v>1.0833333333333333</v>
      </c>
      <c r="Z166" s="223">
        <f>SUM( tabConsumo[[#This Row],[QTD.PENDENTE]]:tabConsumo[[#This Row],[09_23]] )</f>
        <v>13</v>
      </c>
      <c r="AA166" s="223">
        <f>LARGE(tabConsumo[[#This Row],[10_22]:[09_23]],1)</f>
        <v>4</v>
      </c>
      <c r="AB166" s="146" t="s">
        <v>2244</v>
      </c>
      <c r="AC166" s="3" t="s">
        <v>907</v>
      </c>
    </row>
    <row r="167" spans="1:29" x14ac:dyDescent="0.3">
      <c r="A167" s="4" t="s">
        <v>1763</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xml:space="preserve"> 2</f>
        <v>2</v>
      </c>
      <c r="Y167">
        <v>612.16666666666663</v>
      </c>
      <c r="Z167" s="223">
        <f>SUM( tabConsumo[[#This Row],[QTD.PENDENTE]]:tabConsumo[[#This Row],[09_23]] )</f>
        <v>8006</v>
      </c>
      <c r="AA167" s="223">
        <f>LARGE(tabConsumo[[#This Row],[10_22]:[09_23]],1)</f>
        <v>3000</v>
      </c>
      <c r="AB167" s="146" t="s">
        <v>2240</v>
      </c>
      <c r="AC167" s="3" t="s">
        <v>907</v>
      </c>
    </row>
    <row r="168" spans="1:29" x14ac:dyDescent="0.3">
      <c r="A168" s="4" t="s">
        <v>1830</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xml:space="preserve"> 2</f>
        <v>2</v>
      </c>
      <c r="Y168">
        <v>1.5833333333333333</v>
      </c>
      <c r="Z168" s="223">
        <f>SUM( tabConsumo[[#This Row],[QTD.PENDENTE]]:tabConsumo[[#This Row],[09_23]] )</f>
        <v>19</v>
      </c>
      <c r="AA168" s="223">
        <f>LARGE(tabConsumo[[#This Row],[10_22]:[09_23]],1)</f>
        <v>5</v>
      </c>
      <c r="AB168" s="146" t="s">
        <v>2239</v>
      </c>
      <c r="AC168" s="3" t="s">
        <v>907</v>
      </c>
    </row>
    <row r="169" spans="1:29" x14ac:dyDescent="0.3">
      <c r="A169" s="4" t="s">
        <v>1467</v>
      </c>
      <c r="B169" s="3" t="s">
        <v>264</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xml:space="preserve"> 2</f>
        <v>2</v>
      </c>
      <c r="Y169">
        <v>1.5833333333333333</v>
      </c>
      <c r="Z169" s="223">
        <f>SUM( tabConsumo[[#This Row],[QTD.PENDENTE]]:tabConsumo[[#This Row],[09_23]] )</f>
        <v>22</v>
      </c>
      <c r="AA169" s="223">
        <f>LARGE(tabConsumo[[#This Row],[10_22]:[09_23]],1)</f>
        <v>12</v>
      </c>
      <c r="AB169" s="146" t="s">
        <v>2239</v>
      </c>
      <c r="AC169" s="3" t="s">
        <v>907</v>
      </c>
    </row>
    <row r="170" spans="1:29" x14ac:dyDescent="0.3">
      <c r="A170" s="4" t="s">
        <v>1466</v>
      </c>
      <c r="B170" s="3" t="s">
        <v>264</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xml:space="preserve"> 2</f>
        <v>2</v>
      </c>
      <c r="Y170">
        <v>9.6666666666666661</v>
      </c>
      <c r="Z170" s="223">
        <f>SUM( tabConsumo[[#This Row],[QTD.PENDENTE]]:tabConsumo[[#This Row],[09_23]] )</f>
        <v>127</v>
      </c>
      <c r="AA170" s="223">
        <f>LARGE(tabConsumo[[#This Row],[10_22]:[09_23]],1)</f>
        <v>50</v>
      </c>
      <c r="AB170" s="146" t="s">
        <v>2238</v>
      </c>
      <c r="AC170" s="3" t="s">
        <v>907</v>
      </c>
    </row>
    <row r="171" spans="1:29" x14ac:dyDescent="0.3">
      <c r="A171" s="4" t="s">
        <v>1981</v>
      </c>
      <c r="B171" s="3" t="s">
        <v>264</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xml:space="preserve"> 2</f>
        <v>2</v>
      </c>
      <c r="Y171">
        <v>3.3333333333333335</v>
      </c>
      <c r="Z171" s="223">
        <f>SUM( tabConsumo[[#This Row],[QTD.PENDENTE]]:tabConsumo[[#This Row],[09_23]] )</f>
        <v>43</v>
      </c>
      <c r="AA171" s="223">
        <f>LARGE(tabConsumo[[#This Row],[10_22]:[09_23]],1)</f>
        <v>17</v>
      </c>
      <c r="AB171" s="146" t="s">
        <v>932</v>
      </c>
      <c r="AC171" s="3" t="s">
        <v>907</v>
      </c>
    </row>
    <row r="172" spans="1:29" x14ac:dyDescent="0.3">
      <c r="A172" s="4" t="s">
        <v>1502</v>
      </c>
      <c r="B172" s="3" t="s">
        <v>264</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xml:space="preserve"> 2</f>
        <v>2</v>
      </c>
      <c r="Y172">
        <v>1210.4166666666667</v>
      </c>
      <c r="Z172" s="223">
        <f>SUM( tabConsumo[[#This Row],[QTD.PENDENTE]]:tabConsumo[[#This Row],[09_23]] )</f>
        <v>14525</v>
      </c>
      <c r="AA172" s="223">
        <f>LARGE(tabConsumo[[#This Row],[10_22]:[09_23]],1)</f>
        <v>2043</v>
      </c>
      <c r="AB172" s="146" t="s">
        <v>932</v>
      </c>
      <c r="AC172" s="3" t="s">
        <v>907</v>
      </c>
    </row>
    <row r="173" spans="1:29" x14ac:dyDescent="0.3">
      <c r="A173" s="4" t="s">
        <v>1501</v>
      </c>
      <c r="B173" s="3" t="s">
        <v>264</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xml:space="preserve"> 2</f>
        <v>2</v>
      </c>
      <c r="Y173">
        <v>1360.8333333333333</v>
      </c>
      <c r="Z173" s="223">
        <f>SUM( tabConsumo[[#This Row],[QTD.PENDENTE]]:tabConsumo[[#This Row],[09_23]] )</f>
        <v>16330</v>
      </c>
      <c r="AA173" s="223">
        <f>LARGE(tabConsumo[[#This Row],[10_22]:[09_23]],1)</f>
        <v>2111</v>
      </c>
      <c r="AB173" s="146" t="s">
        <v>932</v>
      </c>
      <c r="AC173" s="3" t="s">
        <v>907</v>
      </c>
    </row>
    <row r="174" spans="1:29" x14ac:dyDescent="0.3">
      <c r="A174" s="4" t="s">
        <v>1978</v>
      </c>
      <c r="B174" s="3" t="s">
        <v>264</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xml:space="preserve"> 2</f>
        <v>2</v>
      </c>
      <c r="Y174">
        <v>0</v>
      </c>
      <c r="Z174" s="223">
        <f>SUM( tabConsumo[[#This Row],[QTD.PENDENTE]]:tabConsumo[[#This Row],[09_23]] )</f>
        <v>2</v>
      </c>
      <c r="AA174" s="223">
        <f>LARGE(tabConsumo[[#This Row],[10_22]:[09_23]],1)</f>
        <v>1</v>
      </c>
      <c r="AB174" s="146" t="s">
        <v>2246</v>
      </c>
      <c r="AC174" s="3" t="s">
        <v>907</v>
      </c>
    </row>
    <row r="175" spans="1:29" x14ac:dyDescent="0.3">
      <c r="A175" s="4" t="s">
        <v>1234</v>
      </c>
      <c r="B175" s="3" t="s">
        <v>264</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xml:space="preserve"> 2</f>
        <v>2</v>
      </c>
      <c r="Y175">
        <v>27.583333333333332</v>
      </c>
      <c r="Z175" s="223">
        <f>SUM( tabConsumo[[#This Row],[QTD.PENDENTE]]:tabConsumo[[#This Row],[09_23]] )</f>
        <v>331</v>
      </c>
      <c r="AA175" s="223">
        <f>LARGE(tabConsumo[[#This Row],[10_22]:[09_23]],1)</f>
        <v>43</v>
      </c>
      <c r="AB175" s="146" t="s">
        <v>932</v>
      </c>
      <c r="AC175" s="3" t="s">
        <v>907</v>
      </c>
    </row>
    <row r="176" spans="1:29" x14ac:dyDescent="0.3">
      <c r="A176" s="4" t="s">
        <v>990</v>
      </c>
      <c r="B176" s="3" t="s">
        <v>381</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xml:space="preserve"> 12</f>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xml:space="preserve"> 2</f>
        <v>2</v>
      </c>
      <c r="Y176">
        <v>1516.8333333333333</v>
      </c>
      <c r="Z176" s="223">
        <f>SUM( tabConsumo[[#This Row],[QTD.PENDENTE]]:tabConsumo[[#This Row],[09_23]] )</f>
        <v>18202</v>
      </c>
      <c r="AA176" s="223">
        <f>LARGE(tabConsumo[[#This Row],[10_22]:[09_23]],1)</f>
        <v>2431</v>
      </c>
      <c r="AB176" s="146" t="s">
        <v>932</v>
      </c>
      <c r="AC176" s="3" t="s">
        <v>907</v>
      </c>
    </row>
    <row r="177" spans="1:29" x14ac:dyDescent="0.3">
      <c r="A177" s="4" t="s">
        <v>1222</v>
      </c>
      <c r="B177" s="3" t="s">
        <v>381</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xml:space="preserve"> 12</f>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xml:space="preserve"> 2</f>
        <v>2</v>
      </c>
      <c r="Y177">
        <v>1768.9166666666667</v>
      </c>
      <c r="Z177" s="223">
        <f>SUM( tabConsumo[[#This Row],[QTD.PENDENTE]]:tabConsumo[[#This Row],[09_23]] )</f>
        <v>21347</v>
      </c>
      <c r="AA177" s="223">
        <f>LARGE(tabConsumo[[#This Row],[10_22]:[09_23]],1)</f>
        <v>3767</v>
      </c>
      <c r="AB177" s="146" t="s">
        <v>932</v>
      </c>
      <c r="AC177" s="3" t="s">
        <v>907</v>
      </c>
    </row>
    <row r="178" spans="1:29" x14ac:dyDescent="0.3">
      <c r="A178" s="4" t="s">
        <v>988</v>
      </c>
      <c r="B178" s="3" t="s">
        <v>381</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xml:space="preserve"> 12</f>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xml:space="preserve"> 2</f>
        <v>2</v>
      </c>
      <c r="Y178">
        <v>3588.6666666666665</v>
      </c>
      <c r="Z178" s="223">
        <f>SUM( tabConsumo[[#This Row],[QTD.PENDENTE]]:tabConsumo[[#This Row],[09_23]] )</f>
        <v>49915</v>
      </c>
      <c r="AA178" s="223">
        <f>LARGE(tabConsumo[[#This Row],[10_22]:[09_23]],1)</f>
        <v>23574</v>
      </c>
      <c r="AB178" s="146" t="s">
        <v>932</v>
      </c>
      <c r="AC178" s="3" t="s">
        <v>907</v>
      </c>
    </row>
    <row r="179" spans="1:29" x14ac:dyDescent="0.3">
      <c r="A179" s="4" t="s">
        <v>1223</v>
      </c>
      <c r="B179" s="3" t="s">
        <v>381</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xml:space="preserve"> 12</f>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xml:space="preserve"> 2</f>
        <v>2</v>
      </c>
      <c r="Y179">
        <v>1295</v>
      </c>
      <c r="Z179" s="223">
        <f>SUM( tabConsumo[[#This Row],[QTD.PENDENTE]]:tabConsumo[[#This Row],[09_23]] )</f>
        <v>15540</v>
      </c>
      <c r="AA179" s="223">
        <f>LARGE(tabConsumo[[#This Row],[10_22]:[09_23]],1)</f>
        <v>2340</v>
      </c>
      <c r="AB179" s="146" t="s">
        <v>932</v>
      </c>
      <c r="AC179" s="3" t="s">
        <v>907</v>
      </c>
    </row>
    <row r="180" spans="1:29" x14ac:dyDescent="0.3">
      <c r="A180" s="4" t="s">
        <v>1332</v>
      </c>
      <c r="B180" s="3" t="s">
        <v>381</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xml:space="preserve"> 12</f>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xml:space="preserve"> 2</f>
        <v>2</v>
      </c>
      <c r="Y180">
        <v>1483.9166666666667</v>
      </c>
      <c r="Z180" s="223">
        <f>SUM( tabConsumo[[#This Row],[QTD.PENDENTE]]:tabConsumo[[#This Row],[09_23]] )</f>
        <v>17807</v>
      </c>
      <c r="AA180" s="223">
        <f>LARGE(tabConsumo[[#This Row],[10_22]:[09_23]],1)</f>
        <v>2463</v>
      </c>
      <c r="AB180" s="146" t="s">
        <v>932</v>
      </c>
      <c r="AC180" s="3" t="s">
        <v>907</v>
      </c>
    </row>
    <row r="181" spans="1:29" x14ac:dyDescent="0.3">
      <c r="A181" s="4" t="s">
        <v>1902</v>
      </c>
      <c r="B181" s="3" t="s">
        <v>381</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xml:space="preserve"> 2</f>
        <v>2</v>
      </c>
      <c r="Y181">
        <v>1543.0833333333333</v>
      </c>
      <c r="Z181" s="223">
        <f>SUM( tabConsumo[[#This Row],[QTD.PENDENTE]]:tabConsumo[[#This Row],[09_23]] )</f>
        <v>18517</v>
      </c>
      <c r="AA181" s="223">
        <f>LARGE(tabConsumo[[#This Row],[10_22]:[09_23]],1)</f>
        <v>2310</v>
      </c>
      <c r="AB181" s="146" t="s">
        <v>932</v>
      </c>
      <c r="AC181" s="3" t="s">
        <v>907</v>
      </c>
    </row>
    <row r="182" spans="1:29" x14ac:dyDescent="0.3">
      <c r="A182" s="4" t="s">
        <v>1903</v>
      </c>
      <c r="B182" s="3" t="s">
        <v>381</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xml:space="preserve"> 2</f>
        <v>2</v>
      </c>
      <c r="Y182">
        <v>1592.1666666666667</v>
      </c>
      <c r="Z182" s="223">
        <f>SUM( tabConsumo[[#This Row],[QTD.PENDENTE]]:tabConsumo[[#This Row],[09_23]] )</f>
        <v>19106</v>
      </c>
      <c r="AA182" s="223">
        <f>LARGE(tabConsumo[[#This Row],[10_22]:[09_23]],1)</f>
        <v>2515</v>
      </c>
      <c r="AB182" s="146" t="s">
        <v>932</v>
      </c>
      <c r="AC182" s="3" t="s">
        <v>907</v>
      </c>
    </row>
    <row r="183" spans="1:29" x14ac:dyDescent="0.3">
      <c r="A183" s="4" t="s">
        <v>1904</v>
      </c>
      <c r="B183" s="3" t="s">
        <v>381</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xml:space="preserve"> 2</f>
        <v>2</v>
      </c>
      <c r="Y183">
        <v>1463.5</v>
      </c>
      <c r="Z183" s="223">
        <f>SUM( tabConsumo[[#This Row],[QTD.PENDENTE]]:tabConsumo[[#This Row],[09_23]] )</f>
        <v>17562</v>
      </c>
      <c r="AA183" s="223">
        <f>LARGE(tabConsumo[[#This Row],[10_22]:[09_23]],1)</f>
        <v>2325</v>
      </c>
      <c r="AB183" s="146" t="s">
        <v>932</v>
      </c>
      <c r="AC183" s="3" t="s">
        <v>907</v>
      </c>
    </row>
    <row r="184" spans="1:29" x14ac:dyDescent="0.3">
      <c r="A184" s="4" t="s">
        <v>1905</v>
      </c>
      <c r="B184" s="3" t="s">
        <v>381</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xml:space="preserve"> 2</f>
        <v>2</v>
      </c>
      <c r="Y184">
        <v>1147.8333333333333</v>
      </c>
      <c r="Z184" s="223">
        <f>SUM( tabConsumo[[#This Row],[QTD.PENDENTE]]:tabConsumo[[#This Row],[09_23]] )</f>
        <v>13774</v>
      </c>
      <c r="AA184" s="223">
        <f>LARGE(tabConsumo[[#This Row],[10_22]:[09_23]],1)</f>
        <v>2025</v>
      </c>
      <c r="AB184" s="146" t="s">
        <v>2240</v>
      </c>
      <c r="AC184" s="3" t="s">
        <v>907</v>
      </c>
    </row>
    <row r="185" spans="1:29" x14ac:dyDescent="0.3">
      <c r="A185" s="4" t="s">
        <v>1906</v>
      </c>
      <c r="B185" s="3" t="s">
        <v>381</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xml:space="preserve"> 2</f>
        <v>2</v>
      </c>
      <c r="Y185">
        <v>1347.6666666666667</v>
      </c>
      <c r="Z185" s="223">
        <f>SUM( tabConsumo[[#This Row],[QTD.PENDENTE]]:tabConsumo[[#This Row],[09_23]] )</f>
        <v>16172</v>
      </c>
      <c r="AA185" s="223">
        <f>LARGE(tabConsumo[[#This Row],[10_22]:[09_23]],1)</f>
        <v>2700</v>
      </c>
      <c r="AB185" s="146" t="s">
        <v>2240</v>
      </c>
      <c r="AC185" s="3" t="s">
        <v>907</v>
      </c>
    </row>
    <row r="186" spans="1:29" x14ac:dyDescent="0.3">
      <c r="A186" s="4" t="s">
        <v>1907</v>
      </c>
      <c r="B186" s="3" t="s">
        <v>381</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xml:space="preserve"> 2</f>
        <v>2</v>
      </c>
      <c r="Y186">
        <v>1094.5</v>
      </c>
      <c r="Z186" s="223">
        <f>SUM( tabConsumo[[#This Row],[QTD.PENDENTE]]:tabConsumo[[#This Row],[09_23]] )</f>
        <v>13134</v>
      </c>
      <c r="AA186" s="223">
        <f>LARGE(tabConsumo[[#This Row],[10_22]:[09_23]],1)</f>
        <v>2020</v>
      </c>
      <c r="AB186" s="146" t="s">
        <v>2238</v>
      </c>
      <c r="AC186" s="3" t="s">
        <v>907</v>
      </c>
    </row>
    <row r="187" spans="1:29" x14ac:dyDescent="0.3">
      <c r="A187" s="4" t="s">
        <v>1908</v>
      </c>
      <c r="B187" s="3" t="s">
        <v>381</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xml:space="preserve"> 2</f>
        <v>2</v>
      </c>
      <c r="Y187">
        <v>1516.5833333333333</v>
      </c>
      <c r="Z187" s="223">
        <f>SUM( tabConsumo[[#This Row],[QTD.PENDENTE]]:tabConsumo[[#This Row],[09_23]] )</f>
        <v>18199</v>
      </c>
      <c r="AA187" s="223">
        <f>LARGE(tabConsumo[[#This Row],[10_22]:[09_23]],1)</f>
        <v>2320</v>
      </c>
      <c r="AB187" s="146" t="s">
        <v>932</v>
      </c>
      <c r="AC187" s="3" t="s">
        <v>907</v>
      </c>
    </row>
    <row r="188" spans="1:29" x14ac:dyDescent="0.3">
      <c r="A188" s="4" t="s">
        <v>1909</v>
      </c>
      <c r="B188" s="3" t="s">
        <v>381</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xml:space="preserve"> 2</f>
        <v>2</v>
      </c>
      <c r="Y188">
        <v>1323.0833333333333</v>
      </c>
      <c r="Z188" s="223">
        <f>SUM( tabConsumo[[#This Row],[QTD.PENDENTE]]:tabConsumo[[#This Row],[09_23]] )</f>
        <v>15877</v>
      </c>
      <c r="AA188" s="223">
        <f>LARGE(tabConsumo[[#This Row],[10_22]:[09_23]],1)</f>
        <v>2255</v>
      </c>
      <c r="AB188" s="146" t="s">
        <v>2240</v>
      </c>
      <c r="AC188" s="3" t="s">
        <v>907</v>
      </c>
    </row>
    <row r="189" spans="1:29" x14ac:dyDescent="0.3">
      <c r="A189" s="4" t="s">
        <v>1091</v>
      </c>
      <c r="B189" s="3" t="s">
        <v>264</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xml:space="preserve"> 2</f>
        <v>2</v>
      </c>
      <c r="Y189">
        <v>24.833333333333332</v>
      </c>
      <c r="Z189" s="223">
        <f>SUM( tabConsumo[[#This Row],[QTD.PENDENTE]]:tabConsumo[[#This Row],[09_23]] )</f>
        <v>298</v>
      </c>
      <c r="AA189" s="223">
        <f>LARGE(tabConsumo[[#This Row],[10_22]:[09_23]],1)</f>
        <v>69</v>
      </c>
      <c r="AB189" s="146" t="s">
        <v>2244</v>
      </c>
      <c r="AC189" s="3" t="s">
        <v>907</v>
      </c>
    </row>
    <row r="190" spans="1:29" x14ac:dyDescent="0.3">
      <c r="A190" s="4" t="s">
        <v>1824</v>
      </c>
      <c r="B190" s="3" t="s">
        <v>270</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xml:space="preserve"> 2</f>
        <v>2</v>
      </c>
      <c r="Y190">
        <v>485.5</v>
      </c>
      <c r="Z190" s="223">
        <f>SUM( tabConsumo[[#This Row],[QTD.PENDENTE]]:tabConsumo[[#This Row],[09_23]] )</f>
        <v>5826</v>
      </c>
      <c r="AA190" s="223">
        <f>LARGE(tabConsumo[[#This Row],[10_22]:[09_23]],1)</f>
        <v>589</v>
      </c>
      <c r="AB190" s="146" t="s">
        <v>932</v>
      </c>
      <c r="AC190" s="3" t="s">
        <v>907</v>
      </c>
    </row>
    <row r="191" spans="1:29" x14ac:dyDescent="0.3">
      <c r="A191" s="4" t="s">
        <v>1420</v>
      </c>
      <c r="B191" s="3" t="s">
        <v>264</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xml:space="preserve"> 2</f>
        <v>2</v>
      </c>
      <c r="Y191">
        <v>26.416666666666668</v>
      </c>
      <c r="Z191" s="223">
        <f>SUM( tabConsumo[[#This Row],[QTD.PENDENTE]]:tabConsumo[[#This Row],[09_23]] )</f>
        <v>369</v>
      </c>
      <c r="AA191" s="223">
        <f>LARGE(tabConsumo[[#This Row],[10_22]:[09_23]],1)</f>
        <v>194</v>
      </c>
      <c r="AB191" s="146" t="s">
        <v>932</v>
      </c>
      <c r="AC191" s="3" t="s">
        <v>907</v>
      </c>
    </row>
    <row r="192" spans="1:29" x14ac:dyDescent="0.3">
      <c r="A192" s="4" t="s">
        <v>1203</v>
      </c>
      <c r="B192" s="3" t="s">
        <v>264</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xml:space="preserve"> 2</f>
        <v>2</v>
      </c>
      <c r="Y192">
        <v>27.333333333333332</v>
      </c>
      <c r="Z192" s="223">
        <f>SUM( tabConsumo[[#This Row],[QTD.PENDENTE]]:tabConsumo[[#This Row],[09_23]] )</f>
        <v>369</v>
      </c>
      <c r="AA192" s="223">
        <f>LARGE(tabConsumo[[#This Row],[10_22]:[09_23]],1)</f>
        <v>160</v>
      </c>
      <c r="AB192" s="146" t="s">
        <v>932</v>
      </c>
      <c r="AC192" s="3" t="s">
        <v>907</v>
      </c>
    </row>
    <row r="193" spans="1:29" x14ac:dyDescent="0.3">
      <c r="A193" s="4" t="s">
        <v>1708</v>
      </c>
      <c r="B193" s="3" t="s">
        <v>264</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xml:space="preserve"> 2</f>
        <v>2</v>
      </c>
      <c r="Y193">
        <v>32.833333333333336</v>
      </c>
      <c r="Z193" s="223">
        <f>SUM( tabConsumo[[#This Row],[QTD.PENDENTE]]:tabConsumo[[#This Row],[09_23]] )</f>
        <v>440</v>
      </c>
      <c r="AA193" s="223">
        <f>LARGE(tabConsumo[[#This Row],[10_22]:[09_23]],1)</f>
        <v>200</v>
      </c>
      <c r="AB193" s="146" t="s">
        <v>932</v>
      </c>
      <c r="AC193" s="3" t="s">
        <v>907</v>
      </c>
    </row>
    <row r="194" spans="1:29" x14ac:dyDescent="0.3">
      <c r="A194" s="4" t="s">
        <v>1250</v>
      </c>
      <c r="B194" s="3" t="s">
        <v>264</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xml:space="preserve"> 2</f>
        <v>2</v>
      </c>
      <c r="Y194">
        <v>7.916666666666667</v>
      </c>
      <c r="Z194" s="223">
        <f>SUM( tabConsumo[[#This Row],[QTD.PENDENTE]]:tabConsumo[[#This Row],[09_23]] )</f>
        <v>99</v>
      </c>
      <c r="AA194" s="223">
        <f>LARGE(tabConsumo[[#This Row],[10_22]:[09_23]],1)</f>
        <v>38</v>
      </c>
      <c r="AB194" s="146" t="s">
        <v>2240</v>
      </c>
      <c r="AC194" s="3" t="s">
        <v>907</v>
      </c>
    </row>
    <row r="195" spans="1:29" x14ac:dyDescent="0.3">
      <c r="A195" s="4" t="s">
        <v>1463</v>
      </c>
      <c r="B195" s="3" t="s">
        <v>264</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xml:space="preserve"> 2</f>
        <v>2</v>
      </c>
      <c r="Y195">
        <v>6.25</v>
      </c>
      <c r="Z195" s="223">
        <f>SUM( tabConsumo[[#This Row],[QTD.PENDENTE]]:tabConsumo[[#This Row],[09_23]] )</f>
        <v>84</v>
      </c>
      <c r="AA195" s="223">
        <f>LARGE(tabConsumo[[#This Row],[10_22]:[09_23]],1)</f>
        <v>37</v>
      </c>
      <c r="AB195" s="146" t="s">
        <v>2240</v>
      </c>
      <c r="AC195" s="3" t="s">
        <v>907</v>
      </c>
    </row>
    <row r="196" spans="1:29" x14ac:dyDescent="0.3">
      <c r="A196" s="4" t="s">
        <v>1155</v>
      </c>
      <c r="B196" s="3" t="s">
        <v>264</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xml:space="preserve"> 2</f>
        <v>2</v>
      </c>
      <c r="Y196">
        <v>41.75</v>
      </c>
      <c r="Z196" s="223">
        <f>SUM( tabConsumo[[#This Row],[QTD.PENDENTE]]:tabConsumo[[#This Row],[09_23]] )</f>
        <v>501</v>
      </c>
      <c r="AA196" s="223">
        <f>LARGE(tabConsumo[[#This Row],[10_22]:[09_23]],1)</f>
        <v>99</v>
      </c>
      <c r="AB196" s="146" t="s">
        <v>932</v>
      </c>
      <c r="AC196" s="3" t="s">
        <v>907</v>
      </c>
    </row>
    <row r="197" spans="1:29" x14ac:dyDescent="0.3">
      <c r="A197" s="4" t="s">
        <v>1157</v>
      </c>
      <c r="B197" s="3" t="s">
        <v>264</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xml:space="preserve"> 2</f>
        <v>2</v>
      </c>
      <c r="Y197">
        <v>7.416666666666667</v>
      </c>
      <c r="Z197" s="223">
        <f>SUM( tabConsumo[[#This Row],[QTD.PENDENTE]]:tabConsumo[[#This Row],[09_23]] )</f>
        <v>91</v>
      </c>
      <c r="AA197" s="223">
        <f>LARGE(tabConsumo[[#This Row],[10_22]:[09_23]],1)</f>
        <v>30</v>
      </c>
      <c r="AB197" s="146" t="s">
        <v>2244</v>
      </c>
      <c r="AC197" s="3" t="s">
        <v>907</v>
      </c>
    </row>
    <row r="198" spans="1:29" x14ac:dyDescent="0.3">
      <c r="A198" s="4" t="s">
        <v>1783</v>
      </c>
      <c r="B198" s="3" t="s">
        <v>728</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xml:space="preserve"> 2</f>
        <v>2</v>
      </c>
      <c r="Y198">
        <v>44.583333333333336</v>
      </c>
      <c r="Z198" s="223">
        <f>SUM( tabConsumo[[#This Row],[QTD.PENDENTE]]:tabConsumo[[#This Row],[09_23]] )</f>
        <v>570</v>
      </c>
      <c r="AA198" s="223">
        <f>LARGE(tabConsumo[[#This Row],[10_22]:[09_23]],1)</f>
        <v>198</v>
      </c>
      <c r="AB198" s="146" t="s">
        <v>2240</v>
      </c>
      <c r="AC198" s="3" t="s">
        <v>907</v>
      </c>
    </row>
    <row r="199" spans="1:29" x14ac:dyDescent="0.3">
      <c r="A199" s="4" t="s">
        <v>1780</v>
      </c>
      <c r="B199" s="3" t="s">
        <v>728</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xml:space="preserve"> 2</f>
        <v>2</v>
      </c>
      <c r="Y199">
        <v>14</v>
      </c>
      <c r="Z199" s="223">
        <f>SUM( tabConsumo[[#This Row],[QTD.PENDENTE]]:tabConsumo[[#This Row],[09_23]] )</f>
        <v>168</v>
      </c>
      <c r="AA199" s="223">
        <f>LARGE(tabConsumo[[#This Row],[10_22]:[09_23]],1)</f>
        <v>42</v>
      </c>
      <c r="AB199" s="146" t="s">
        <v>932</v>
      </c>
      <c r="AC199" s="3" t="s">
        <v>907</v>
      </c>
    </row>
    <row r="200" spans="1:29" x14ac:dyDescent="0.3">
      <c r="A200" s="4" t="s">
        <v>1458</v>
      </c>
      <c r="B200" s="3" t="s">
        <v>728</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xml:space="preserve"> 2</f>
        <v>2</v>
      </c>
      <c r="Y200">
        <v>33.25</v>
      </c>
      <c r="Z200" s="223">
        <f>SUM( tabConsumo[[#This Row],[QTD.PENDENTE]]:tabConsumo[[#This Row],[09_23]] )</f>
        <v>420</v>
      </c>
      <c r="AA200" s="223">
        <f>LARGE(tabConsumo[[#This Row],[10_22]:[09_23]],1)</f>
        <v>126</v>
      </c>
      <c r="AB200" s="146" t="s">
        <v>932</v>
      </c>
      <c r="AC200" s="3" t="s">
        <v>907</v>
      </c>
    </row>
    <row r="201" spans="1:29" x14ac:dyDescent="0.3">
      <c r="A201" s="4" t="s">
        <v>727</v>
      </c>
      <c r="B201" s="3" t="s">
        <v>728</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xml:space="preserve"> 2</f>
        <v>2</v>
      </c>
      <c r="Y201">
        <v>0.83333333333333337</v>
      </c>
      <c r="Z201" s="223">
        <f>SUM( tabConsumo[[#This Row],[QTD.PENDENTE]]:tabConsumo[[#This Row],[09_23]] )</f>
        <v>11</v>
      </c>
      <c r="AA201" s="223">
        <f>LARGE(tabConsumo[[#This Row],[10_22]:[09_23]],1)</f>
        <v>5</v>
      </c>
      <c r="AB201" s="146" t="s">
        <v>2238</v>
      </c>
      <c r="AC201" s="3" t="s">
        <v>907</v>
      </c>
    </row>
    <row r="202" spans="1:29" x14ac:dyDescent="0.3">
      <c r="A202" s="4" t="s">
        <v>1760</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xml:space="preserve"> 2</f>
        <v>2</v>
      </c>
      <c r="Y202">
        <v>31.75</v>
      </c>
      <c r="Z202" s="223">
        <f>SUM( tabConsumo[[#This Row],[QTD.PENDENTE]]:tabConsumo[[#This Row],[09_23]] )</f>
        <v>402</v>
      </c>
      <c r="AA202" s="223">
        <f>LARGE(tabConsumo[[#This Row],[10_22]:[09_23]],1)</f>
        <v>122</v>
      </c>
      <c r="AB202" s="146" t="s">
        <v>2238</v>
      </c>
      <c r="AC202" s="3" t="s">
        <v>907</v>
      </c>
    </row>
    <row r="203" spans="1:29" x14ac:dyDescent="0.3">
      <c r="A203" s="4" t="s">
        <v>1457</v>
      </c>
      <c r="B203" s="3" t="s">
        <v>264</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xml:space="preserve"> 2</f>
        <v>2</v>
      </c>
      <c r="Y203">
        <v>31.75</v>
      </c>
      <c r="Z203" s="223">
        <f>SUM( tabConsumo[[#This Row],[QTD.PENDENTE]]:tabConsumo[[#This Row],[09_23]] )</f>
        <v>419</v>
      </c>
      <c r="AA203" s="223">
        <f>LARGE(tabConsumo[[#This Row],[10_22]:[09_23]],1)</f>
        <v>193</v>
      </c>
      <c r="AB203" s="146" t="s">
        <v>932</v>
      </c>
      <c r="AC203" s="3" t="s">
        <v>907</v>
      </c>
    </row>
    <row r="204" spans="1:29" x14ac:dyDescent="0.3">
      <c r="A204" s="4" t="s">
        <v>1812</v>
      </c>
      <c r="B204" s="3" t="s">
        <v>728</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xml:space="preserve"> 2</f>
        <v>2</v>
      </c>
      <c r="Y204">
        <v>3</v>
      </c>
      <c r="Z204" s="223">
        <f>SUM( tabConsumo[[#This Row],[QTD.PENDENTE]]:tabConsumo[[#This Row],[09_23]] )</f>
        <v>39</v>
      </c>
      <c r="AA204" s="223">
        <f>LARGE(tabConsumo[[#This Row],[10_22]:[09_23]],1)</f>
        <v>17</v>
      </c>
      <c r="AB204" s="146" t="s">
        <v>2240</v>
      </c>
      <c r="AC204" s="3" t="s">
        <v>907</v>
      </c>
    </row>
    <row r="205" spans="1:29" x14ac:dyDescent="0.3">
      <c r="A205" s="4" t="s">
        <v>1696</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xml:space="preserve"> 2</f>
        <v>2</v>
      </c>
      <c r="Y205">
        <v>18.75</v>
      </c>
      <c r="Z205" s="223">
        <f>SUM( tabConsumo[[#This Row],[QTD.PENDENTE]]:tabConsumo[[#This Row],[09_23]] )</f>
        <v>227</v>
      </c>
      <c r="AA205" s="223">
        <f>LARGE(tabConsumo[[#This Row],[10_22]:[09_23]],1)</f>
        <v>57</v>
      </c>
      <c r="AB205" s="146" t="s">
        <v>2238</v>
      </c>
      <c r="AC205" s="3" t="s">
        <v>907</v>
      </c>
    </row>
    <row r="206" spans="1:29" x14ac:dyDescent="0.3">
      <c r="A206" s="4" t="s">
        <v>1680</v>
      </c>
      <c r="B206" s="3" t="s">
        <v>264</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xml:space="preserve"> 2</f>
        <v>2</v>
      </c>
      <c r="Y206">
        <v>153.16666666666666</v>
      </c>
      <c r="Z206" s="223">
        <f>SUM( tabConsumo[[#This Row],[QTD.PENDENTE]]:tabConsumo[[#This Row],[09_23]] )</f>
        <v>1838</v>
      </c>
      <c r="AA206" s="223">
        <f>LARGE(tabConsumo[[#This Row],[10_22]:[09_23]],1)</f>
        <v>600</v>
      </c>
      <c r="AB206" s="146" t="s">
        <v>932</v>
      </c>
      <c r="AC206" s="3" t="s">
        <v>907</v>
      </c>
    </row>
    <row r="207" spans="1:29" x14ac:dyDescent="0.3">
      <c r="A207" s="4" t="s">
        <v>1679</v>
      </c>
      <c r="B207" s="3" t="s">
        <v>264</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xml:space="preserve"> 2</f>
        <v>2</v>
      </c>
      <c r="Y207">
        <v>203.91666666666666</v>
      </c>
      <c r="Z207" s="223">
        <f>SUM( tabConsumo[[#This Row],[QTD.PENDENTE]]:tabConsumo[[#This Row],[09_23]] )</f>
        <v>2447</v>
      </c>
      <c r="AA207" s="223">
        <f>LARGE(tabConsumo[[#This Row],[10_22]:[09_23]],1)</f>
        <v>666</v>
      </c>
      <c r="AB207" s="146" t="s">
        <v>2243</v>
      </c>
      <c r="AC207" s="3" t="s">
        <v>907</v>
      </c>
    </row>
    <row r="208" spans="1:29" x14ac:dyDescent="0.3">
      <c r="A208" s="4" t="s">
        <v>1340</v>
      </c>
      <c r="B208" s="3" t="s">
        <v>264</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xml:space="preserve"> 2</f>
        <v>2</v>
      </c>
      <c r="Y208">
        <v>17.083333333333332</v>
      </c>
      <c r="Z208" s="223">
        <f>SUM( tabConsumo[[#This Row],[QTD.PENDENTE]]:tabConsumo[[#This Row],[09_23]] )</f>
        <v>210</v>
      </c>
      <c r="AA208" s="223">
        <f>LARGE(tabConsumo[[#This Row],[10_22]:[09_23]],1)</f>
        <v>61</v>
      </c>
      <c r="AB208" s="146" t="s">
        <v>2240</v>
      </c>
      <c r="AC208" s="3" t="s">
        <v>907</v>
      </c>
    </row>
    <row r="209" spans="1:29" x14ac:dyDescent="0.3">
      <c r="A209" s="4" t="s">
        <v>1614</v>
      </c>
      <c r="B209" s="3" t="s">
        <v>612</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xml:space="preserve"> 2</f>
        <v>2</v>
      </c>
      <c r="Y209">
        <v>312.58333333333331</v>
      </c>
      <c r="Z209" s="223">
        <f>SUM( tabConsumo[[#This Row],[QTD.PENDENTE]]:tabConsumo[[#This Row],[09_23]] )</f>
        <v>3798</v>
      </c>
      <c r="AA209" s="223">
        <f>LARGE(tabConsumo[[#This Row],[10_22]:[09_23]],1)</f>
        <v>1091</v>
      </c>
      <c r="AB209" s="146" t="s">
        <v>932</v>
      </c>
      <c r="AC209" s="3" t="s">
        <v>907</v>
      </c>
    </row>
    <row r="210" spans="1:29" x14ac:dyDescent="0.3">
      <c r="A210" s="4" t="s">
        <v>1105</v>
      </c>
      <c r="B210" s="3" t="s">
        <v>612</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xml:space="preserve"> 2</f>
        <v>2</v>
      </c>
      <c r="Y210">
        <v>468.75</v>
      </c>
      <c r="Z210" s="223">
        <f>SUM( tabConsumo[[#This Row],[QTD.PENDENTE]]:tabConsumo[[#This Row],[09_23]] )</f>
        <v>5625</v>
      </c>
      <c r="AA210" s="223">
        <f>LARGE(tabConsumo[[#This Row],[10_22]:[09_23]],1)</f>
        <v>653</v>
      </c>
      <c r="AB210" s="146" t="s">
        <v>932</v>
      </c>
      <c r="AC210" s="3" t="s">
        <v>907</v>
      </c>
    </row>
    <row r="211" spans="1:29" x14ac:dyDescent="0.3">
      <c r="A211" s="4" t="s">
        <v>975</v>
      </c>
      <c r="B211" s="3" t="s">
        <v>270</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xml:space="preserve"> 2</f>
        <v>2</v>
      </c>
      <c r="Y211">
        <v>277.66666666666669</v>
      </c>
      <c r="Z211" s="223">
        <f>SUM( tabConsumo[[#This Row],[QTD.PENDENTE]]:tabConsumo[[#This Row],[09_23]] )</f>
        <v>3332</v>
      </c>
      <c r="AA211" s="223">
        <f>LARGE(tabConsumo[[#This Row],[10_22]:[09_23]],1)</f>
        <v>462</v>
      </c>
      <c r="AB211" s="146" t="s">
        <v>932</v>
      </c>
      <c r="AC211" s="3" t="s">
        <v>907</v>
      </c>
    </row>
    <row r="212" spans="1:29" x14ac:dyDescent="0.3">
      <c r="A212" s="4" t="s">
        <v>1843</v>
      </c>
      <c r="B212" s="3" t="s">
        <v>270</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xml:space="preserve"> 2</f>
        <v>2</v>
      </c>
      <c r="Y212">
        <v>335.58333333333331</v>
      </c>
      <c r="Z212" s="223">
        <f>SUM( tabConsumo[[#This Row],[QTD.PENDENTE]]:tabConsumo[[#This Row],[09_23]] )</f>
        <v>4027</v>
      </c>
      <c r="AA212" s="223">
        <f>LARGE(tabConsumo[[#This Row],[10_22]:[09_23]],1)</f>
        <v>469</v>
      </c>
      <c r="AB212" s="146" t="s">
        <v>932</v>
      </c>
      <c r="AC212" s="3" t="s">
        <v>907</v>
      </c>
    </row>
    <row r="213" spans="1:29" x14ac:dyDescent="0.3">
      <c r="A213" s="4" t="s">
        <v>1882</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xml:space="preserve"> 2</f>
        <v>2</v>
      </c>
      <c r="Y213">
        <v>134.5</v>
      </c>
      <c r="Z213" s="223">
        <f>SUM( tabConsumo[[#This Row],[QTD.PENDENTE]]:tabConsumo[[#This Row],[09_23]] )</f>
        <v>1697</v>
      </c>
      <c r="AA213" s="223">
        <f>LARGE(tabConsumo[[#This Row],[10_22]:[09_23]],1)</f>
        <v>543</v>
      </c>
      <c r="AB213" s="146" t="s">
        <v>2245</v>
      </c>
      <c r="AC213" s="3" t="s">
        <v>907</v>
      </c>
    </row>
    <row r="214" spans="1:29" x14ac:dyDescent="0.3">
      <c r="A214" s="4" t="s">
        <v>1957</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xml:space="preserve"> 2</f>
        <v>2</v>
      </c>
      <c r="Y214">
        <v>1614</v>
      </c>
      <c r="Z214" s="223">
        <f>SUM( tabConsumo[[#This Row],[QTD.PENDENTE]]:tabConsumo[[#This Row],[09_23]] )</f>
        <v>26604</v>
      </c>
      <c r="AA214" s="223">
        <f>LARGE(tabConsumo[[#This Row],[10_22]:[09_23]],1)</f>
        <v>20690</v>
      </c>
      <c r="AB214" s="146" t="s">
        <v>2238</v>
      </c>
      <c r="AC214" s="3" t="s">
        <v>907</v>
      </c>
    </row>
    <row r="215" spans="1:29" x14ac:dyDescent="0.3">
      <c r="A215" s="4" t="s">
        <v>1407</v>
      </c>
      <c r="B215" s="3" t="s">
        <v>302</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xml:space="preserve"> 2</f>
        <v>2</v>
      </c>
      <c r="Y215">
        <v>18.25</v>
      </c>
      <c r="Z215" s="223">
        <f>SUM( tabConsumo[[#This Row],[QTD.PENDENTE]]:tabConsumo[[#This Row],[09_23]] )</f>
        <v>229</v>
      </c>
      <c r="AA215" s="223">
        <f>LARGE(tabConsumo[[#This Row],[10_22]:[09_23]],1)</f>
        <v>84</v>
      </c>
      <c r="AB215" s="146" t="s">
        <v>2243</v>
      </c>
      <c r="AC215" s="3" t="s">
        <v>907</v>
      </c>
    </row>
    <row r="216" spans="1:29" x14ac:dyDescent="0.3">
      <c r="A216" s="4" t="s">
        <v>1065</v>
      </c>
      <c r="B216" s="3" t="s">
        <v>336</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xml:space="preserve"> 2</f>
        <v>2</v>
      </c>
      <c r="Y216">
        <v>5.166666666666667</v>
      </c>
      <c r="Z216" s="223">
        <f>SUM( tabConsumo[[#This Row],[QTD.PENDENTE]]:tabConsumo[[#This Row],[09_23]] )</f>
        <v>63</v>
      </c>
      <c r="AA216" s="223">
        <f>LARGE(tabConsumo[[#This Row],[10_22]:[09_23]],1)</f>
        <v>22</v>
      </c>
      <c r="AB216" s="146" t="s">
        <v>2246</v>
      </c>
      <c r="AC216" s="3" t="s">
        <v>907</v>
      </c>
    </row>
    <row r="217" spans="1:29" x14ac:dyDescent="0.3">
      <c r="A217" s="4" t="s">
        <v>1034</v>
      </c>
      <c r="B217" s="3" t="s">
        <v>291</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xml:space="preserve"> 2</f>
        <v>2</v>
      </c>
      <c r="Y217">
        <v>52.25</v>
      </c>
      <c r="Z217" s="223">
        <f>SUM( tabConsumo[[#This Row],[QTD.PENDENTE]]:tabConsumo[[#This Row],[09_23]] )</f>
        <v>627</v>
      </c>
      <c r="AA217" s="223">
        <f>LARGE(tabConsumo[[#This Row],[10_22]:[09_23]],1)</f>
        <v>80</v>
      </c>
      <c r="AB217" s="146" t="s">
        <v>932</v>
      </c>
      <c r="AC217" s="3" t="s">
        <v>907</v>
      </c>
    </row>
    <row r="218" spans="1:29" x14ac:dyDescent="0.3">
      <c r="A218" s="4" t="s">
        <v>269</v>
      </c>
      <c r="B218" s="3" t="s">
        <v>270</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xml:space="preserve"> 2</f>
        <v>2</v>
      </c>
      <c r="Y218">
        <v>8.3333333333333329E-2</v>
      </c>
      <c r="Z218" s="223">
        <f>SUM( tabConsumo[[#This Row],[QTD.PENDENTE]]:tabConsumo[[#This Row],[09_23]] )</f>
        <v>1</v>
      </c>
      <c r="AA218" s="223">
        <f>LARGE(tabConsumo[[#This Row],[10_22]:[09_23]],1)</f>
        <v>0</v>
      </c>
      <c r="AB218" s="146" t="s">
        <v>932</v>
      </c>
      <c r="AC218" s="3" t="s">
        <v>907</v>
      </c>
    </row>
    <row r="219" spans="1:29" x14ac:dyDescent="0.3">
      <c r="A219" s="4" t="s">
        <v>1678</v>
      </c>
      <c r="B219" s="3" t="s">
        <v>264</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xml:space="preserve"> 2</f>
        <v>2</v>
      </c>
      <c r="Y219">
        <v>377.25</v>
      </c>
      <c r="Z219" s="223">
        <f>SUM( tabConsumo[[#This Row],[QTD.PENDENTE]]:tabConsumo[[#This Row],[09_23]] )</f>
        <v>4527</v>
      </c>
      <c r="AA219" s="223">
        <f>LARGE(tabConsumo[[#This Row],[10_22]:[09_23]],1)</f>
        <v>618</v>
      </c>
      <c r="AB219" s="146" t="s">
        <v>932</v>
      </c>
      <c r="AC219" s="3" t="s">
        <v>907</v>
      </c>
    </row>
    <row r="220" spans="1:29" x14ac:dyDescent="0.3">
      <c r="A220" s="4" t="s">
        <v>1677</v>
      </c>
      <c r="B220" s="3" t="s">
        <v>264</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xml:space="preserve"> 2</f>
        <v>2</v>
      </c>
      <c r="Y220">
        <v>7.916666666666667</v>
      </c>
      <c r="Z220" s="223">
        <f>SUM( tabConsumo[[#This Row],[QTD.PENDENTE]]:tabConsumo[[#This Row],[09_23]] )</f>
        <v>111</v>
      </c>
      <c r="AA220" s="223">
        <f>LARGE(tabConsumo[[#This Row],[10_22]:[09_23]],1)</f>
        <v>59</v>
      </c>
      <c r="AB220" s="146" t="s">
        <v>2238</v>
      </c>
      <c r="AC220" s="3" t="s">
        <v>907</v>
      </c>
    </row>
    <row r="221" spans="1:29" x14ac:dyDescent="0.3">
      <c r="A221" s="4" t="s">
        <v>1837</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xml:space="preserve"> 2</f>
        <v>2</v>
      </c>
      <c r="Y221">
        <v>13.416666666666666</v>
      </c>
      <c r="Z221" s="223">
        <f>SUM( tabConsumo[[#This Row],[QTD.PENDENTE]]:tabConsumo[[#This Row],[09_23]] )</f>
        <v>192</v>
      </c>
      <c r="AA221" s="223">
        <f>LARGE(tabConsumo[[#This Row],[10_22]:[09_23]],1)</f>
        <v>110</v>
      </c>
      <c r="AB221" s="146" t="s">
        <v>2238</v>
      </c>
      <c r="AC221" s="3" t="s">
        <v>907</v>
      </c>
    </row>
    <row r="222" spans="1:29" x14ac:dyDescent="0.3">
      <c r="A222" s="4" t="s">
        <v>1836</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xml:space="preserve"> 2</f>
        <v>2</v>
      </c>
      <c r="Y222">
        <v>538.91666666666663</v>
      </c>
      <c r="Z222" s="223">
        <f>SUM( tabConsumo[[#This Row],[QTD.PENDENTE]]:tabConsumo[[#This Row],[09_23]] )</f>
        <v>6467</v>
      </c>
      <c r="AA222" s="223">
        <f>LARGE(tabConsumo[[#This Row],[10_22]:[09_23]],1)</f>
        <v>940</v>
      </c>
      <c r="AB222" s="146" t="s">
        <v>932</v>
      </c>
      <c r="AC222" s="3" t="s">
        <v>907</v>
      </c>
    </row>
    <row r="223" spans="1:29" x14ac:dyDescent="0.3">
      <c r="A223" s="4" t="s">
        <v>1669</v>
      </c>
      <c r="B223" s="3" t="s">
        <v>264</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xml:space="preserve"> 2</f>
        <v>2</v>
      </c>
      <c r="Y223">
        <v>6.083333333333333</v>
      </c>
      <c r="Z223" s="223">
        <f>SUM( tabConsumo[[#This Row],[QTD.PENDENTE]]:tabConsumo[[#This Row],[09_23]] )</f>
        <v>100</v>
      </c>
      <c r="AA223" s="223">
        <f>LARGE(tabConsumo[[#This Row],[10_22]:[09_23]],1)</f>
        <v>80</v>
      </c>
      <c r="AB223" s="146" t="s">
        <v>2248</v>
      </c>
      <c r="AC223" s="3" t="s">
        <v>907</v>
      </c>
    </row>
    <row r="224" spans="1:29" x14ac:dyDescent="0.3">
      <c r="A224" s="4" t="s">
        <v>1809</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xml:space="preserve"> 2</f>
        <v>2</v>
      </c>
      <c r="Y224">
        <v>10.666666666666666</v>
      </c>
      <c r="Z224" s="223">
        <f>SUM( tabConsumo[[#This Row],[QTD.PENDENTE]]:tabConsumo[[#This Row],[09_23]] )</f>
        <v>165</v>
      </c>
      <c r="AA224" s="223">
        <f>LARGE(tabConsumo[[#This Row],[10_22]:[09_23]],1)</f>
        <v>120</v>
      </c>
      <c r="AB224" s="146" t="s">
        <v>2246</v>
      </c>
      <c r="AC224" s="3" t="s">
        <v>907</v>
      </c>
    </row>
    <row r="225" spans="1:29" x14ac:dyDescent="0.3">
      <c r="A225" s="4" t="s">
        <v>1128</v>
      </c>
      <c r="B225" s="3" t="s">
        <v>264</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xml:space="preserve"> 2</f>
        <v>2</v>
      </c>
      <c r="Y225">
        <v>1.5833333333333333</v>
      </c>
      <c r="Z225" s="223">
        <f>SUM( tabConsumo[[#This Row],[QTD.PENDENTE]]:tabConsumo[[#This Row],[09_23]] )</f>
        <v>30</v>
      </c>
      <c r="AA225" s="223">
        <f>LARGE(tabConsumo[[#This Row],[10_22]:[09_23]],1)</f>
        <v>30</v>
      </c>
      <c r="AB225" s="146" t="s">
        <v>2245</v>
      </c>
      <c r="AC225" s="3" t="s">
        <v>907</v>
      </c>
    </row>
    <row r="226" spans="1:29" x14ac:dyDescent="0.3">
      <c r="A226" s="4" t="s">
        <v>1468</v>
      </c>
      <c r="B226" s="3" t="s">
        <v>264</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xml:space="preserve"> 2</f>
        <v>2</v>
      </c>
      <c r="Y226">
        <v>1.0833333333333333</v>
      </c>
      <c r="Z226" s="223">
        <f>SUM( tabConsumo[[#This Row],[QTD.PENDENTE]]:tabConsumo[[#This Row],[09_23]] )</f>
        <v>20</v>
      </c>
      <c r="AA226" s="223">
        <f>LARGE(tabConsumo[[#This Row],[10_22]:[09_23]],1)</f>
        <v>20</v>
      </c>
      <c r="AB226" s="146" t="s">
        <v>2245</v>
      </c>
      <c r="AC226" s="3" t="s">
        <v>907</v>
      </c>
    </row>
    <row r="227" spans="1:29" x14ac:dyDescent="0.3">
      <c r="A227" s="4" t="s">
        <v>1131</v>
      </c>
      <c r="B227" s="3" t="s">
        <v>264</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xml:space="preserve"> 2</f>
        <v>2</v>
      </c>
      <c r="Y227">
        <v>2</v>
      </c>
      <c r="Z227" s="223">
        <f>SUM( tabConsumo[[#This Row],[QTD.PENDENTE]]:tabConsumo[[#This Row],[09_23]] )</f>
        <v>30</v>
      </c>
      <c r="AA227" s="223">
        <f>LARGE(tabConsumo[[#This Row],[10_22]:[09_23]],1)</f>
        <v>20</v>
      </c>
      <c r="AB227" s="146" t="s">
        <v>2245</v>
      </c>
      <c r="AC227" s="3" t="s">
        <v>907</v>
      </c>
    </row>
    <row r="228" spans="1:29" x14ac:dyDescent="0.3">
      <c r="A228" s="4" t="s">
        <v>1135</v>
      </c>
      <c r="B228" s="3" t="s">
        <v>264</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xml:space="preserve"> 12</f>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xml:space="preserve"> 2</f>
        <v>2</v>
      </c>
      <c r="Y228">
        <v>2</v>
      </c>
      <c r="Z228" s="223">
        <f>SUM( tabConsumo[[#This Row],[QTD.PENDENTE]]:tabConsumo[[#This Row],[09_23]] )</f>
        <v>30</v>
      </c>
      <c r="AA228" s="223">
        <f>LARGE(tabConsumo[[#This Row],[10_22]:[09_23]],1)</f>
        <v>20</v>
      </c>
      <c r="AB228" s="146" t="s">
        <v>2245</v>
      </c>
      <c r="AC228" s="3" t="s">
        <v>907</v>
      </c>
    </row>
    <row r="229" spans="1:29" x14ac:dyDescent="0.3">
      <c r="A229" s="4" t="s">
        <v>1136</v>
      </c>
      <c r="B229" s="3" t="s">
        <v>264</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xml:space="preserve"> 12</f>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xml:space="preserve"> 2</f>
        <v>2</v>
      </c>
      <c r="Y229">
        <v>2.9166666666666665</v>
      </c>
      <c r="Z229" s="223">
        <f>SUM( tabConsumo[[#This Row],[QTD.PENDENTE]]:tabConsumo[[#This Row],[09_23]] )</f>
        <v>39</v>
      </c>
      <c r="AA229" s="223">
        <f>LARGE(tabConsumo[[#This Row],[10_22]:[09_23]],1)</f>
        <v>20</v>
      </c>
      <c r="AB229" s="146" t="s">
        <v>2245</v>
      </c>
      <c r="AC229" s="3" t="s">
        <v>907</v>
      </c>
    </row>
    <row r="230" spans="1:29" x14ac:dyDescent="0.3">
      <c r="A230" s="4" t="s">
        <v>1138</v>
      </c>
      <c r="B230" s="3" t="s">
        <v>264</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xml:space="preserve"> 12</f>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xml:space="preserve"> 2</f>
        <v>2</v>
      </c>
      <c r="Y230">
        <v>3.1666666666666665</v>
      </c>
      <c r="Z230" s="223">
        <f>SUM( tabConsumo[[#This Row],[QTD.PENDENTE]]:tabConsumo[[#This Row],[09_23]] )</f>
        <v>44</v>
      </c>
      <c r="AA230" s="223">
        <f>LARGE(tabConsumo[[#This Row],[10_22]:[09_23]],1)</f>
        <v>26</v>
      </c>
      <c r="AB230" s="146" t="s">
        <v>2245</v>
      </c>
      <c r="AC230" s="3" t="s">
        <v>907</v>
      </c>
    </row>
    <row r="231" spans="1:29" x14ac:dyDescent="0.3">
      <c r="A231" s="4" t="s">
        <v>1139</v>
      </c>
      <c r="B231" s="3" t="s">
        <v>264</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xml:space="preserve"> 12</f>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xml:space="preserve"> 2</f>
        <v>2</v>
      </c>
      <c r="Y231">
        <v>1.25</v>
      </c>
      <c r="Z231" s="223">
        <f>SUM( tabConsumo[[#This Row],[QTD.PENDENTE]]:tabConsumo[[#This Row],[09_23]] )</f>
        <v>24</v>
      </c>
      <c r="AA231" s="223">
        <f>LARGE(tabConsumo[[#This Row],[10_22]:[09_23]],1)</f>
        <v>24</v>
      </c>
      <c r="AB231" s="146" t="s">
        <v>2245</v>
      </c>
      <c r="AC231" s="3" t="s">
        <v>907</v>
      </c>
    </row>
    <row r="232" spans="1:29" x14ac:dyDescent="0.3">
      <c r="A232" s="4" t="s">
        <v>1137</v>
      </c>
      <c r="B232" s="3" t="s">
        <v>264</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xml:space="preserve"> 12</f>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xml:space="preserve"> 2</f>
        <v>2</v>
      </c>
      <c r="Y232">
        <v>1.5</v>
      </c>
      <c r="Z232" s="223">
        <f>SUM( tabConsumo[[#This Row],[QTD.PENDENTE]]:tabConsumo[[#This Row],[09_23]] )</f>
        <v>26</v>
      </c>
      <c r="AA232" s="223">
        <f>LARGE(tabConsumo[[#This Row],[10_22]:[09_23]],1)</f>
        <v>23</v>
      </c>
      <c r="AB232" s="146" t="s">
        <v>2245</v>
      </c>
      <c r="AC232" s="3" t="s">
        <v>907</v>
      </c>
    </row>
    <row r="233" spans="1:29" x14ac:dyDescent="0.3">
      <c r="A233" s="4" t="s">
        <v>1140</v>
      </c>
      <c r="B233" s="3" t="s">
        <v>264</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xml:space="preserve"> 12</f>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xml:space="preserve"> 2</f>
        <v>2</v>
      </c>
      <c r="Y233">
        <v>2</v>
      </c>
      <c r="Z233" s="223">
        <f>SUM( tabConsumo[[#This Row],[QTD.PENDENTE]]:tabConsumo[[#This Row],[09_23]] )</f>
        <v>30</v>
      </c>
      <c r="AA233" s="223">
        <f>LARGE(tabConsumo[[#This Row],[10_22]:[09_23]],1)</f>
        <v>20</v>
      </c>
      <c r="AB233" s="146" t="s">
        <v>2238</v>
      </c>
      <c r="AC233" s="3" t="s">
        <v>907</v>
      </c>
    </row>
    <row r="234" spans="1:29" x14ac:dyDescent="0.3">
      <c r="A234" s="4" t="s">
        <v>1506</v>
      </c>
      <c r="B234" s="3" t="s">
        <v>848</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xml:space="preserve"> 2</f>
        <v>2</v>
      </c>
      <c r="Y234">
        <v>4.416666666666667</v>
      </c>
      <c r="Z234" s="223">
        <f>SUM( tabConsumo[[#This Row],[QTD.PENDENTE]]:tabConsumo[[#This Row],[09_23]] )</f>
        <v>60</v>
      </c>
      <c r="AA234" s="223">
        <f>LARGE(tabConsumo[[#This Row],[10_22]:[09_23]],1)</f>
        <v>30</v>
      </c>
      <c r="AB234" s="146" t="s">
        <v>2240</v>
      </c>
      <c r="AC234" s="3" t="s">
        <v>907</v>
      </c>
    </row>
    <row r="235" spans="1:29" x14ac:dyDescent="0.3">
      <c r="A235" s="4" t="s">
        <v>2071</v>
      </c>
      <c r="B235" s="3" t="s">
        <v>848</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xml:space="preserve"> 2</f>
        <v>2</v>
      </c>
      <c r="Y235">
        <v>8.9166666666666661</v>
      </c>
      <c r="Z235" s="223">
        <f>SUM( tabConsumo[[#This Row],[QTD.PENDENTE]]:tabConsumo[[#This Row],[09_23]] )</f>
        <v>108</v>
      </c>
      <c r="AA235" s="223">
        <f>LARGE(tabConsumo[[#This Row],[10_22]:[09_23]],1)</f>
        <v>32</v>
      </c>
      <c r="AB235" s="146" t="s">
        <v>932</v>
      </c>
      <c r="AC235" s="3" t="s">
        <v>907</v>
      </c>
    </row>
    <row r="236" spans="1:29" x14ac:dyDescent="0.3">
      <c r="A236" s="4" t="s">
        <v>1220</v>
      </c>
      <c r="B236" s="3" t="s">
        <v>848</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xml:space="preserve"> 2</f>
        <v>2</v>
      </c>
      <c r="Y236">
        <v>273.83333333333331</v>
      </c>
      <c r="Z236" s="223">
        <f>SUM( tabConsumo[[#This Row],[QTD.PENDENTE]]:tabConsumo[[#This Row],[09_23]] )</f>
        <v>3811</v>
      </c>
      <c r="AA236" s="223">
        <f>LARGE(tabConsumo[[#This Row],[10_22]:[09_23]],1)</f>
        <v>1820</v>
      </c>
      <c r="AB236" s="146" t="s">
        <v>2240</v>
      </c>
      <c r="AC236" s="3" t="s">
        <v>907</v>
      </c>
    </row>
    <row r="237" spans="1:29" x14ac:dyDescent="0.3">
      <c r="A237" s="4" t="s">
        <v>2079</v>
      </c>
      <c r="B237" s="3" t="s">
        <v>264</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xml:space="preserve"> 2</f>
        <v>2</v>
      </c>
      <c r="Y237">
        <v>7.25</v>
      </c>
      <c r="Z237" s="223">
        <f>SUM( tabConsumo[[#This Row],[QTD.PENDENTE]]:tabConsumo[[#This Row],[09_23]] )</f>
        <v>87</v>
      </c>
      <c r="AA237" s="223">
        <f>LARGE(tabConsumo[[#This Row],[10_22]:[09_23]],1)</f>
        <v>16</v>
      </c>
      <c r="AB237" s="146" t="s">
        <v>2238</v>
      </c>
      <c r="AC237" s="3" t="s">
        <v>907</v>
      </c>
    </row>
    <row r="238" spans="1:29" x14ac:dyDescent="0.3">
      <c r="A238" s="4" t="s">
        <v>1694</v>
      </c>
      <c r="B238" s="3" t="s">
        <v>264</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xml:space="preserve"> 2</f>
        <v>2</v>
      </c>
      <c r="Y238">
        <v>11.5</v>
      </c>
      <c r="Z238" s="223">
        <f>SUM( tabConsumo[[#This Row],[QTD.PENDENTE]]:tabConsumo[[#This Row],[09_23]] )</f>
        <v>138</v>
      </c>
      <c r="AA238" s="223">
        <f>LARGE(tabConsumo[[#This Row],[10_22]:[09_23]],1)</f>
        <v>38</v>
      </c>
      <c r="AB238" s="146" t="s">
        <v>2239</v>
      </c>
      <c r="AC238" s="3" t="s">
        <v>907</v>
      </c>
    </row>
    <row r="239" spans="1:29" x14ac:dyDescent="0.3">
      <c r="A239" s="4" t="s">
        <v>996</v>
      </c>
      <c r="B239" s="3" t="s">
        <v>268</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xml:space="preserve"> 2</f>
        <v>2</v>
      </c>
      <c r="Y239">
        <v>8359.3333333333339</v>
      </c>
      <c r="Z239" s="223">
        <f>SUM( tabConsumo[[#This Row],[QTD.PENDENTE]]:tabConsumo[[#This Row],[09_23]] )</f>
        <v>100312</v>
      </c>
      <c r="AA239" s="223">
        <f>LARGE(tabConsumo[[#This Row],[10_22]:[09_23]],1)</f>
        <v>13289</v>
      </c>
      <c r="AB239" s="146" t="s">
        <v>932</v>
      </c>
      <c r="AC239" s="3" t="s">
        <v>907</v>
      </c>
    </row>
    <row r="240" spans="1:29" x14ac:dyDescent="0.3">
      <c r="A240" s="4" t="s">
        <v>991</v>
      </c>
      <c r="B240" s="3" t="s">
        <v>268</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xml:space="preserve"> 2</f>
        <v>2</v>
      </c>
      <c r="Y240">
        <v>815.16666666666663</v>
      </c>
      <c r="Z240" s="223">
        <f>SUM( tabConsumo[[#This Row],[QTD.PENDENTE]]:tabConsumo[[#This Row],[09_23]] )</f>
        <v>9782</v>
      </c>
      <c r="AA240" s="223">
        <f>LARGE(tabConsumo[[#This Row],[10_22]:[09_23]],1)</f>
        <v>1847</v>
      </c>
      <c r="AB240" s="146" t="s">
        <v>932</v>
      </c>
      <c r="AC240" s="3" t="s">
        <v>907</v>
      </c>
    </row>
    <row r="241" spans="1:29" x14ac:dyDescent="0.3">
      <c r="A241" s="4" t="s">
        <v>1516</v>
      </c>
      <c r="B241" s="3" t="s">
        <v>336</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xml:space="preserve"> 2</f>
        <v>2</v>
      </c>
      <c r="Y241">
        <v>267.66666666666669</v>
      </c>
      <c r="Z241" s="223">
        <f>SUM( tabConsumo[[#This Row],[QTD.PENDENTE]]:tabConsumo[[#This Row],[09_23]] )</f>
        <v>3743</v>
      </c>
      <c r="AA241" s="223">
        <f>LARGE(tabConsumo[[#This Row],[10_22]:[09_23]],1)</f>
        <v>1704</v>
      </c>
      <c r="AB241" s="146" t="s">
        <v>2240</v>
      </c>
      <c r="AC241" s="3" t="s">
        <v>907</v>
      </c>
    </row>
    <row r="242" spans="1:29" x14ac:dyDescent="0.3">
      <c r="A242" s="4" t="s">
        <v>1873</v>
      </c>
      <c r="B242" s="3" t="s">
        <v>336</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xml:space="preserve"> 2</f>
        <v>2</v>
      </c>
      <c r="Y242">
        <v>269.91666666666669</v>
      </c>
      <c r="Z242" s="223">
        <f>SUM( tabConsumo[[#This Row],[QTD.PENDENTE]]:tabConsumo[[#This Row],[09_23]] )</f>
        <v>3768</v>
      </c>
      <c r="AA242" s="223">
        <f>LARGE(tabConsumo[[#This Row],[10_22]:[09_23]],1)</f>
        <v>1701</v>
      </c>
      <c r="AB242" s="146" t="s">
        <v>2240</v>
      </c>
      <c r="AC242" s="3" t="s">
        <v>907</v>
      </c>
    </row>
    <row r="243" spans="1:29" x14ac:dyDescent="0.3">
      <c r="A243" s="4" t="s">
        <v>1514</v>
      </c>
      <c r="B243" s="3" t="s">
        <v>336</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xml:space="preserve"> 2</f>
        <v>2</v>
      </c>
      <c r="Y243">
        <v>280.16666666666669</v>
      </c>
      <c r="Z243" s="223">
        <f>SUM( tabConsumo[[#This Row],[QTD.PENDENTE]]:tabConsumo[[#This Row],[09_23]] )</f>
        <v>3887</v>
      </c>
      <c r="AA243" s="223">
        <f>LARGE(tabConsumo[[#This Row],[10_22]:[09_23]],1)</f>
        <v>1694</v>
      </c>
      <c r="AB243" s="146" t="s">
        <v>932</v>
      </c>
      <c r="AC243" s="3" t="s">
        <v>907</v>
      </c>
    </row>
    <row r="244" spans="1:29" x14ac:dyDescent="0.3">
      <c r="A244" s="4" t="s">
        <v>1482</v>
      </c>
      <c r="B244" s="3" t="s">
        <v>437</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xml:space="preserve"> 2</f>
        <v>2</v>
      </c>
      <c r="Y244">
        <v>15.75</v>
      </c>
      <c r="Z244" s="223">
        <f>SUM( tabConsumo[[#This Row],[QTD.PENDENTE]]:tabConsumo[[#This Row],[09_23]] )</f>
        <v>261</v>
      </c>
      <c r="AA244" s="223">
        <f>LARGE(tabConsumo[[#This Row],[10_22]:[09_23]],1)</f>
        <v>218</v>
      </c>
      <c r="AB244" s="146" t="s">
        <v>2239</v>
      </c>
      <c r="AC244" s="3" t="s">
        <v>907</v>
      </c>
    </row>
    <row r="245" spans="1:29" x14ac:dyDescent="0.3">
      <c r="A245" s="4" t="s">
        <v>1934</v>
      </c>
      <c r="B245" s="3" t="s">
        <v>437</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xml:space="preserve"> 2</f>
        <v>2</v>
      </c>
      <c r="Y245">
        <v>22.666666666666668</v>
      </c>
      <c r="Z245" s="223">
        <f>SUM( tabConsumo[[#This Row],[QTD.PENDENTE]]:tabConsumo[[#This Row],[09_23]] )</f>
        <v>279</v>
      </c>
      <c r="AA245" s="223">
        <f>LARGE(tabConsumo[[#This Row],[10_22]:[09_23]],1)</f>
        <v>100</v>
      </c>
      <c r="AB245" s="146" t="s">
        <v>2243</v>
      </c>
      <c r="AC245" s="3" t="s">
        <v>907</v>
      </c>
    </row>
    <row r="246" spans="1:29" x14ac:dyDescent="0.3">
      <c r="A246" s="4" t="s">
        <v>979</v>
      </c>
      <c r="B246" s="3" t="s">
        <v>336</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xml:space="preserve"> 2</f>
        <v>2</v>
      </c>
      <c r="Y246">
        <v>58.916666666666664</v>
      </c>
      <c r="Z246" s="223">
        <f>SUM( tabConsumo[[#This Row],[QTD.PENDENTE]]:tabConsumo[[#This Row],[09_23]] )</f>
        <v>707</v>
      </c>
      <c r="AA246" s="223">
        <f>LARGE(tabConsumo[[#This Row],[10_22]:[09_23]],1)</f>
        <v>94</v>
      </c>
      <c r="AB246" s="146" t="s">
        <v>932</v>
      </c>
      <c r="AC246" s="3" t="s">
        <v>907</v>
      </c>
    </row>
    <row r="247" spans="1:29" x14ac:dyDescent="0.3">
      <c r="A247" s="4" t="s">
        <v>1945</v>
      </c>
      <c r="B247" s="3" t="s">
        <v>264</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xml:space="preserve"> 2</f>
        <v>2</v>
      </c>
      <c r="Y247">
        <v>15.25</v>
      </c>
      <c r="Z247" s="223">
        <f>SUM( tabConsumo[[#This Row],[QTD.PENDENTE]]:tabConsumo[[#This Row],[09_23]] )</f>
        <v>183</v>
      </c>
      <c r="AA247" s="223">
        <f>LARGE(tabConsumo[[#This Row],[10_22]:[09_23]],1)</f>
        <v>40</v>
      </c>
      <c r="AB247" s="146" t="s">
        <v>932</v>
      </c>
      <c r="AC247" s="3" t="s">
        <v>907</v>
      </c>
    </row>
    <row r="248" spans="1:29" x14ac:dyDescent="0.3">
      <c r="A248" s="4" t="s">
        <v>1246</v>
      </c>
      <c r="B248" s="3" t="s">
        <v>264</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xml:space="preserve"> 2</f>
        <v>2</v>
      </c>
      <c r="Y248">
        <v>22.25</v>
      </c>
      <c r="Z248" s="223">
        <f>SUM( tabConsumo[[#This Row],[QTD.PENDENTE]]:tabConsumo[[#This Row],[09_23]] )</f>
        <v>271</v>
      </c>
      <c r="AA248" s="223">
        <f>LARGE(tabConsumo[[#This Row],[10_22]:[09_23]],1)</f>
        <v>71</v>
      </c>
      <c r="AB248" s="146" t="s">
        <v>932</v>
      </c>
      <c r="AC248" s="3" t="s">
        <v>907</v>
      </c>
    </row>
    <row r="249" spans="1:29" x14ac:dyDescent="0.3">
      <c r="A249" s="4" t="s">
        <v>1943</v>
      </c>
      <c r="B249" s="3" t="s">
        <v>264</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xml:space="preserve"> 2</f>
        <v>2</v>
      </c>
      <c r="Y249">
        <v>3.5833333333333335</v>
      </c>
      <c r="Z249" s="223">
        <f>SUM( tabConsumo[[#This Row],[QTD.PENDENTE]]:tabConsumo[[#This Row],[09_23]] )</f>
        <v>47</v>
      </c>
      <c r="AA249" s="223">
        <f>LARGE(tabConsumo[[#This Row],[10_22]:[09_23]],1)</f>
        <v>20</v>
      </c>
      <c r="AB249" s="146" t="s">
        <v>2239</v>
      </c>
      <c r="AC249" s="3" t="s">
        <v>907</v>
      </c>
    </row>
    <row r="250" spans="1:29" x14ac:dyDescent="0.3">
      <c r="A250" s="4" t="s">
        <v>1944</v>
      </c>
      <c r="B250" s="3" t="s">
        <v>264</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xml:space="preserve"> 2</f>
        <v>2</v>
      </c>
      <c r="Y250">
        <v>7.916666666666667</v>
      </c>
      <c r="Z250" s="223">
        <f>SUM( tabConsumo[[#This Row],[QTD.PENDENTE]]:tabConsumo[[#This Row],[09_23]] )</f>
        <v>95</v>
      </c>
      <c r="AA250" s="223">
        <f>LARGE(tabConsumo[[#This Row],[10_22]:[09_23]],1)</f>
        <v>18</v>
      </c>
      <c r="AB250" s="146" t="s">
        <v>932</v>
      </c>
      <c r="AC250" s="3" t="s">
        <v>907</v>
      </c>
    </row>
    <row r="251" spans="1:29" x14ac:dyDescent="0.3">
      <c r="A251" s="4" t="s">
        <v>1363</v>
      </c>
      <c r="B251" s="3" t="s">
        <v>264</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xml:space="preserve"> 2</f>
        <v>2</v>
      </c>
      <c r="Y251">
        <v>5.333333333333333</v>
      </c>
      <c r="Z251" s="223">
        <f>SUM( tabConsumo[[#This Row],[QTD.PENDENTE]]:tabConsumo[[#This Row],[09_23]] )</f>
        <v>70</v>
      </c>
      <c r="AA251" s="223">
        <f>LARGE(tabConsumo[[#This Row],[10_22]:[09_23]],1)</f>
        <v>25</v>
      </c>
      <c r="AB251" s="146" t="s">
        <v>2240</v>
      </c>
      <c r="AC251" s="3" t="s">
        <v>907</v>
      </c>
    </row>
    <row r="252" spans="1:29" x14ac:dyDescent="0.3">
      <c r="A252" s="4" t="s">
        <v>1402</v>
      </c>
      <c r="B252" s="3" t="s">
        <v>264</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xml:space="preserve"> 2</f>
        <v>2</v>
      </c>
      <c r="Y252">
        <v>8</v>
      </c>
      <c r="Z252" s="223">
        <f>SUM( tabConsumo[[#This Row],[QTD.PENDENTE]]:tabConsumo[[#This Row],[09_23]] )</f>
        <v>96</v>
      </c>
      <c r="AA252" s="223">
        <f>LARGE(tabConsumo[[#This Row],[10_22]:[09_23]],1)</f>
        <v>21</v>
      </c>
      <c r="AB252" s="146" t="s">
        <v>2238</v>
      </c>
      <c r="AC252" s="3" t="s">
        <v>907</v>
      </c>
    </row>
    <row r="253" spans="1:29" x14ac:dyDescent="0.3">
      <c r="A253" s="4" t="s">
        <v>1946</v>
      </c>
      <c r="B253" s="3" t="s">
        <v>264</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xml:space="preserve"> 2</f>
        <v>2</v>
      </c>
      <c r="Y253">
        <v>16.583333333333332</v>
      </c>
      <c r="Z253" s="223">
        <f>SUM( tabConsumo[[#This Row],[QTD.PENDENTE]]:tabConsumo[[#This Row],[09_23]] )</f>
        <v>213</v>
      </c>
      <c r="AA253" s="223">
        <f>LARGE(tabConsumo[[#This Row],[10_22]:[09_23]],1)</f>
        <v>80</v>
      </c>
      <c r="AB253" s="146" t="s">
        <v>2243</v>
      </c>
      <c r="AC253" s="3" t="s">
        <v>907</v>
      </c>
    </row>
    <row r="254" spans="1:29" x14ac:dyDescent="0.3">
      <c r="A254" s="4" t="s">
        <v>1364</v>
      </c>
      <c r="B254" s="3" t="s">
        <v>264</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xml:space="preserve"> 2</f>
        <v>2</v>
      </c>
      <c r="Y254">
        <v>5.083333333333333</v>
      </c>
      <c r="Z254" s="223">
        <f>SUM( tabConsumo[[#This Row],[QTD.PENDENTE]]:tabConsumo[[#This Row],[09_23]] )</f>
        <v>71</v>
      </c>
      <c r="AA254" s="223">
        <f>LARGE(tabConsumo[[#This Row],[10_22]:[09_23]],1)</f>
        <v>36</v>
      </c>
      <c r="AB254" s="146" t="s">
        <v>2243</v>
      </c>
      <c r="AC254" s="3" t="s">
        <v>907</v>
      </c>
    </row>
    <row r="255" spans="1:29" x14ac:dyDescent="0.3">
      <c r="A255" s="4" t="s">
        <v>1017</v>
      </c>
      <c r="B255" s="3" t="s">
        <v>264</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xml:space="preserve"> 12</f>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xml:space="preserve"> 2</f>
        <v>2</v>
      </c>
      <c r="Y255">
        <v>12.916666666666666</v>
      </c>
      <c r="Z255" s="223">
        <f>SUM( tabConsumo[[#This Row],[QTD.PENDENTE]]:tabConsumo[[#This Row],[09_23]] )</f>
        <v>155</v>
      </c>
      <c r="AA255" s="223">
        <f>LARGE(tabConsumo[[#This Row],[10_22]:[09_23]],1)</f>
        <v>32</v>
      </c>
      <c r="AB255" s="146" t="s">
        <v>932</v>
      </c>
      <c r="AC255" s="3" t="s">
        <v>907</v>
      </c>
    </row>
    <row r="256" spans="1:29" x14ac:dyDescent="0.3">
      <c r="A256" s="4" t="s">
        <v>1018</v>
      </c>
      <c r="B256" s="3" t="s">
        <v>264</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xml:space="preserve"> 12</f>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xml:space="preserve"> 2</f>
        <v>2</v>
      </c>
      <c r="Y256">
        <v>18.25</v>
      </c>
      <c r="Z256" s="223">
        <f>SUM( tabConsumo[[#This Row],[QTD.PENDENTE]]:tabConsumo[[#This Row],[09_23]] )</f>
        <v>225</v>
      </c>
      <c r="AA256" s="223">
        <f>LARGE(tabConsumo[[#This Row],[10_22]:[09_23]],1)</f>
        <v>56</v>
      </c>
      <c r="AB256" s="146" t="s">
        <v>932</v>
      </c>
      <c r="AC256" s="3" t="s">
        <v>907</v>
      </c>
    </row>
    <row r="257" spans="1:29" x14ac:dyDescent="0.3">
      <c r="A257" s="4" t="s">
        <v>1311</v>
      </c>
      <c r="B257" s="3" t="s">
        <v>264</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xml:space="preserve"> 12</f>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xml:space="preserve"> 2</f>
        <v>2</v>
      </c>
      <c r="Y257">
        <v>0.25</v>
      </c>
      <c r="Z257" s="223">
        <f>SUM( tabConsumo[[#This Row],[QTD.PENDENTE]]:tabConsumo[[#This Row],[09_23]] )</f>
        <v>6</v>
      </c>
      <c r="AA257" s="223">
        <f>LARGE(tabConsumo[[#This Row],[10_22]:[09_23]],1)</f>
        <v>6</v>
      </c>
      <c r="AB257" s="146" t="s">
        <v>2239</v>
      </c>
      <c r="AC257" s="3" t="s">
        <v>907</v>
      </c>
    </row>
    <row r="258" spans="1:29" x14ac:dyDescent="0.3">
      <c r="A258" s="4" t="s">
        <v>1020</v>
      </c>
      <c r="B258" s="3" t="s">
        <v>264</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xml:space="preserve"> 12</f>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xml:space="preserve"> 2</f>
        <v>2</v>
      </c>
      <c r="Y258">
        <v>5.583333333333333</v>
      </c>
      <c r="Z258" s="223">
        <f>SUM( tabConsumo[[#This Row],[QTD.PENDENTE]]:tabConsumo[[#This Row],[09_23]] )</f>
        <v>67</v>
      </c>
      <c r="AA258" s="223">
        <f>LARGE(tabConsumo[[#This Row],[10_22]:[09_23]],1)</f>
        <v>15</v>
      </c>
      <c r="AB258" s="146" t="s">
        <v>2243</v>
      </c>
      <c r="AC258" s="3" t="s">
        <v>907</v>
      </c>
    </row>
    <row r="259" spans="1:29" x14ac:dyDescent="0.3">
      <c r="A259" s="4" t="s">
        <v>1021</v>
      </c>
      <c r="B259" s="3" t="s">
        <v>264</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xml:space="preserve"> 12</f>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xml:space="preserve"> 2</f>
        <v>2</v>
      </c>
      <c r="Y259">
        <v>131.08333333333334</v>
      </c>
      <c r="Z259" s="223">
        <f>SUM( tabConsumo[[#This Row],[QTD.PENDENTE]]:tabConsumo[[#This Row],[09_23]] )</f>
        <v>1573</v>
      </c>
      <c r="AA259" s="223">
        <f>LARGE(tabConsumo[[#This Row],[10_22]:[09_23]],1)</f>
        <v>295</v>
      </c>
      <c r="AB259" s="146" t="s">
        <v>2240</v>
      </c>
      <c r="AC259" s="3" t="s">
        <v>907</v>
      </c>
    </row>
    <row r="260" spans="1:29" x14ac:dyDescent="0.3">
      <c r="A260" s="4" t="s">
        <v>1019</v>
      </c>
      <c r="B260" s="3" t="s">
        <v>264</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xml:space="preserve"> 12</f>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xml:space="preserve"> 2</f>
        <v>2</v>
      </c>
      <c r="Y260">
        <v>12.083333333333334</v>
      </c>
      <c r="Z260" s="223">
        <f>SUM( tabConsumo[[#This Row],[QTD.PENDENTE]]:tabConsumo[[#This Row],[09_23]] )</f>
        <v>145</v>
      </c>
      <c r="AA260" s="223">
        <f>LARGE(tabConsumo[[#This Row],[10_22]:[09_23]],1)</f>
        <v>24</v>
      </c>
      <c r="AB260" s="146" t="s">
        <v>932</v>
      </c>
      <c r="AC260" s="3" t="s">
        <v>907</v>
      </c>
    </row>
    <row r="261" spans="1:29" x14ac:dyDescent="0.3">
      <c r="A261" s="4" t="s">
        <v>1438</v>
      </c>
      <c r="B261" s="3" t="s">
        <v>264</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xml:space="preserve"> 12</f>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xml:space="preserve"> 2</f>
        <v>2</v>
      </c>
      <c r="Y261">
        <v>6.916666666666667</v>
      </c>
      <c r="Z261" s="223">
        <f>SUM( tabConsumo[[#This Row],[QTD.PENDENTE]]:tabConsumo[[#This Row],[09_23]] )</f>
        <v>83</v>
      </c>
      <c r="AA261" s="223">
        <f>LARGE(tabConsumo[[#This Row],[10_22]:[09_23]],1)</f>
        <v>20</v>
      </c>
      <c r="AB261" s="146" t="s">
        <v>932</v>
      </c>
      <c r="AC261" s="3" t="s">
        <v>907</v>
      </c>
    </row>
    <row r="262" spans="1:29" x14ac:dyDescent="0.3">
      <c r="A262" s="4" t="s">
        <v>1437</v>
      </c>
      <c r="B262" s="3" t="s">
        <v>264</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xml:space="preserve"> 12</f>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xml:space="preserve"> 2</f>
        <v>2</v>
      </c>
      <c r="Y262">
        <v>7</v>
      </c>
      <c r="Z262" s="223">
        <f>SUM( tabConsumo[[#This Row],[QTD.PENDENTE]]:tabConsumo[[#This Row],[09_23]] )</f>
        <v>89</v>
      </c>
      <c r="AA262" s="223">
        <f>LARGE(tabConsumo[[#This Row],[10_22]:[09_23]],1)</f>
        <v>30</v>
      </c>
      <c r="AB262" s="146" t="s">
        <v>932</v>
      </c>
      <c r="AC262" s="3" t="s">
        <v>907</v>
      </c>
    </row>
    <row r="263" spans="1:29" x14ac:dyDescent="0.3">
      <c r="A263" s="4" t="s">
        <v>718</v>
      </c>
      <c r="B263" s="3" t="s">
        <v>264</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xml:space="preserve"> 2</f>
        <v>2</v>
      </c>
      <c r="Y263">
        <v>8.3333333333333329E-2</v>
      </c>
      <c r="Z263" s="223">
        <f>SUM( tabConsumo[[#This Row],[QTD.PENDENTE]]:tabConsumo[[#This Row],[09_23]] )</f>
        <v>3</v>
      </c>
      <c r="AA263" s="223">
        <f>LARGE(tabConsumo[[#This Row],[10_22]:[09_23]],1)</f>
        <v>3</v>
      </c>
      <c r="AB263" s="146" t="s">
        <v>2243</v>
      </c>
      <c r="AC263" s="3" t="s">
        <v>907</v>
      </c>
    </row>
    <row r="264" spans="1:29" x14ac:dyDescent="0.3">
      <c r="A264" s="4" t="s">
        <v>1115</v>
      </c>
      <c r="B264" s="3" t="s">
        <v>264</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xml:space="preserve"> 2</f>
        <v>2</v>
      </c>
      <c r="Y264">
        <v>22.083333333333332</v>
      </c>
      <c r="Z264" s="223">
        <f>SUM( tabConsumo[[#This Row],[QTD.PENDENTE]]:tabConsumo[[#This Row],[09_23]] )</f>
        <v>265</v>
      </c>
      <c r="AA264" s="223">
        <f>LARGE(tabConsumo[[#This Row],[10_22]:[09_23]],1)</f>
        <v>61</v>
      </c>
      <c r="AB264" s="146" t="s">
        <v>2239</v>
      </c>
      <c r="AC264" s="3" t="s">
        <v>907</v>
      </c>
    </row>
    <row r="265" spans="1:29" x14ac:dyDescent="0.3">
      <c r="A265" s="4" t="s">
        <v>2236</v>
      </c>
      <c r="B265" s="3" t="s">
        <v>302</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xml:space="preserve"> 2</f>
        <v>2</v>
      </c>
      <c r="Y265">
        <v>3.3333333333333335</v>
      </c>
      <c r="Z265" s="223">
        <f>SUM( tabConsumo[[#This Row],[QTD.PENDENTE]]:tabConsumo[[#This Row],[09_23]] )</f>
        <v>49</v>
      </c>
      <c r="AA265" s="223">
        <f>LARGE(tabConsumo[[#This Row],[10_22]:[09_23]],1)</f>
        <v>30</v>
      </c>
      <c r="AB265" s="146" t="s">
        <v>2242</v>
      </c>
      <c r="AC265" s="3" t="s">
        <v>907</v>
      </c>
    </row>
    <row r="266" spans="1:29" x14ac:dyDescent="0.3">
      <c r="A266" s="4" t="s">
        <v>1639</v>
      </c>
      <c r="B266" s="3" t="s">
        <v>336</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xml:space="preserve"> 2</f>
        <v>2</v>
      </c>
      <c r="Y266">
        <v>1760.75</v>
      </c>
      <c r="Z266" s="223">
        <f>SUM( tabConsumo[[#This Row],[QTD.PENDENTE]]:tabConsumo[[#This Row],[09_23]] )</f>
        <v>21129</v>
      </c>
      <c r="AA266" s="223">
        <f>LARGE(tabConsumo[[#This Row],[10_22]:[09_23]],1)</f>
        <v>2574</v>
      </c>
      <c r="AB266" s="146" t="s">
        <v>932</v>
      </c>
      <c r="AC266" s="3" t="s">
        <v>907</v>
      </c>
    </row>
    <row r="267" spans="1:29" x14ac:dyDescent="0.3">
      <c r="A267" s="4" t="s">
        <v>1344</v>
      </c>
      <c r="B267" s="3" t="s">
        <v>264</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xml:space="preserve"> 2</f>
        <v>2</v>
      </c>
      <c r="Y267">
        <v>16.083333333333332</v>
      </c>
      <c r="Z267" s="223">
        <f>SUM( tabConsumo[[#This Row],[QTD.PENDENTE]]:tabConsumo[[#This Row],[09_23]] )</f>
        <v>215</v>
      </c>
      <c r="AA267" s="223">
        <f>LARGE(tabConsumo[[#This Row],[10_22]:[09_23]],1)</f>
        <v>100</v>
      </c>
      <c r="AB267" s="146" t="s">
        <v>2243</v>
      </c>
      <c r="AC267" s="3" t="s">
        <v>907</v>
      </c>
    </row>
    <row r="268" spans="1:29" x14ac:dyDescent="0.3">
      <c r="A268" s="4" t="s">
        <v>2011</v>
      </c>
      <c r="B268" s="3" t="s">
        <v>264</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xml:space="preserve"> 2</f>
        <v>2</v>
      </c>
      <c r="Y268">
        <v>1.5833333333333333</v>
      </c>
      <c r="Z268" s="223">
        <f>SUM( tabConsumo[[#This Row],[QTD.PENDENTE]]:tabConsumo[[#This Row],[09_23]] )</f>
        <v>21</v>
      </c>
      <c r="AA268" s="223">
        <f>LARGE(tabConsumo[[#This Row],[10_22]:[09_23]],1)</f>
        <v>10</v>
      </c>
      <c r="AB268" s="146" t="s">
        <v>2244</v>
      </c>
      <c r="AC268" s="3" t="s">
        <v>907</v>
      </c>
    </row>
    <row r="269" spans="1:29" x14ac:dyDescent="0.3">
      <c r="A269" s="4" t="s">
        <v>1791</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xml:space="preserve"> 2</f>
        <v>2</v>
      </c>
      <c r="Y269">
        <v>184.41666666666666</v>
      </c>
      <c r="Z269" s="223">
        <f>SUM( tabConsumo[[#This Row],[QTD.PENDENTE]]:tabConsumo[[#This Row],[09_23]] )</f>
        <v>2255</v>
      </c>
      <c r="AA269" s="223">
        <f>LARGE(tabConsumo[[#This Row],[10_22]:[09_23]],1)</f>
        <v>619</v>
      </c>
      <c r="AB269" s="146" t="s">
        <v>2238</v>
      </c>
      <c r="AC269" s="3" t="s">
        <v>907</v>
      </c>
    </row>
    <row r="270" spans="1:29" x14ac:dyDescent="0.3">
      <c r="A270" s="4" t="s">
        <v>1792</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xml:space="preserve"> 2</f>
        <v>2</v>
      </c>
      <c r="Y270">
        <v>69.583333333333329</v>
      </c>
      <c r="Z270" s="223">
        <f>SUM( tabConsumo[[#This Row],[QTD.PENDENTE]]:tabConsumo[[#This Row],[09_23]] )</f>
        <v>903</v>
      </c>
      <c r="AA270" s="223">
        <f>LARGE(tabConsumo[[#This Row],[10_22]:[09_23]],1)</f>
        <v>400</v>
      </c>
      <c r="AB270" s="146" t="s">
        <v>2240</v>
      </c>
      <c r="AC270" s="3" t="s">
        <v>907</v>
      </c>
    </row>
    <row r="271" spans="1:29" x14ac:dyDescent="0.3">
      <c r="A271" s="4" t="s">
        <v>1517</v>
      </c>
      <c r="B271" s="3" t="s">
        <v>264</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xml:space="preserve"> 2</f>
        <v>2</v>
      </c>
      <c r="Y271">
        <v>49.833333333333336</v>
      </c>
      <c r="Z271" s="223">
        <f>SUM( tabConsumo[[#This Row],[QTD.PENDENTE]]:tabConsumo[[#This Row],[09_23]] )</f>
        <v>650</v>
      </c>
      <c r="AA271" s="223">
        <f>LARGE(tabConsumo[[#This Row],[10_22]:[09_23]],1)</f>
        <v>270</v>
      </c>
      <c r="AB271" s="146" t="s">
        <v>2243</v>
      </c>
      <c r="AC271" s="3" t="s">
        <v>907</v>
      </c>
    </row>
    <row r="272" spans="1:29" x14ac:dyDescent="0.3">
      <c r="A272" s="4" t="s">
        <v>1507</v>
      </c>
      <c r="B272" s="3" t="s">
        <v>264</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xml:space="preserve"> 2</f>
        <v>2</v>
      </c>
      <c r="Y272">
        <v>56.916666666666664</v>
      </c>
      <c r="Z272" s="223">
        <f>SUM( tabConsumo[[#This Row],[QTD.PENDENTE]]:tabConsumo[[#This Row],[09_23]] )</f>
        <v>740</v>
      </c>
      <c r="AA272" s="223">
        <f>LARGE(tabConsumo[[#This Row],[10_22]:[09_23]],1)</f>
        <v>310</v>
      </c>
      <c r="AB272" s="146" t="s">
        <v>2243</v>
      </c>
      <c r="AC272" s="3" t="s">
        <v>907</v>
      </c>
    </row>
    <row r="273" spans="1:29" x14ac:dyDescent="0.3">
      <c r="A273" s="4" t="s">
        <v>567</v>
      </c>
      <c r="B273" s="3" t="s">
        <v>264</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xml:space="preserve"> 2</f>
        <v>2</v>
      </c>
      <c r="Y273">
        <v>8.3333333333333329E-2</v>
      </c>
      <c r="Z273" s="223">
        <f>SUM( tabConsumo[[#This Row],[QTD.PENDENTE]]:tabConsumo[[#This Row],[09_23]] )</f>
        <v>2</v>
      </c>
      <c r="AA273" s="223">
        <f>LARGE(tabConsumo[[#This Row],[10_22]:[09_23]],1)</f>
        <v>2</v>
      </c>
      <c r="AB273" s="146" t="s">
        <v>2239</v>
      </c>
      <c r="AC273" s="3" t="s">
        <v>907</v>
      </c>
    </row>
    <row r="274" spans="1:29" x14ac:dyDescent="0.3">
      <c r="A274" s="4" t="s">
        <v>2022</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xml:space="preserve"> 2</f>
        <v>2</v>
      </c>
      <c r="Y274">
        <v>5.5</v>
      </c>
      <c r="Z274" s="223">
        <f>SUM( tabConsumo[[#This Row],[QTD.PENDENTE]]:tabConsumo[[#This Row],[09_23]] )</f>
        <v>79</v>
      </c>
      <c r="AA274" s="223">
        <f>LARGE(tabConsumo[[#This Row],[10_22]:[09_23]],1)</f>
        <v>50</v>
      </c>
      <c r="AB274" s="146" t="s">
        <v>2239</v>
      </c>
      <c r="AC274" s="3" t="s">
        <v>907</v>
      </c>
    </row>
    <row r="275" spans="1:29" x14ac:dyDescent="0.3">
      <c r="A275" s="4" t="s">
        <v>1178</v>
      </c>
      <c r="B275" s="3" t="s">
        <v>264</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xml:space="preserve"> 2</f>
        <v>2</v>
      </c>
      <c r="Y275">
        <v>2.5833333333333335</v>
      </c>
      <c r="Z275" s="223">
        <f>SUM( tabConsumo[[#This Row],[QTD.PENDENTE]]:tabConsumo[[#This Row],[09_23]] )</f>
        <v>40</v>
      </c>
      <c r="AA275" s="223">
        <f>LARGE(tabConsumo[[#This Row],[10_22]:[09_23]],1)</f>
        <v>30</v>
      </c>
      <c r="AB275" s="146" t="s">
        <v>2244</v>
      </c>
      <c r="AC275" s="3" t="s">
        <v>907</v>
      </c>
    </row>
    <row r="276" spans="1:29" x14ac:dyDescent="0.3">
      <c r="A276" s="4" t="s">
        <v>1316</v>
      </c>
      <c r="B276" s="3" t="s">
        <v>264</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xml:space="preserve"> 2</f>
        <v>2</v>
      </c>
      <c r="Y276">
        <v>42.833333333333336</v>
      </c>
      <c r="Z276" s="223">
        <f>SUM( tabConsumo[[#This Row],[QTD.PENDENTE]]:tabConsumo[[#This Row],[09_23]] )</f>
        <v>548</v>
      </c>
      <c r="AA276" s="223">
        <f>LARGE(tabConsumo[[#This Row],[10_22]:[09_23]],1)</f>
        <v>191</v>
      </c>
      <c r="AB276" s="146" t="s">
        <v>2239</v>
      </c>
      <c r="AC276" s="3" t="s">
        <v>907</v>
      </c>
    </row>
    <row r="277" spans="1:29" x14ac:dyDescent="0.3">
      <c r="A277" s="4" t="s">
        <v>576</v>
      </c>
      <c r="B277" s="3" t="s">
        <v>264</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xml:space="preserve"> 2</f>
        <v>2</v>
      </c>
      <c r="Y277">
        <v>0.91666666666666663</v>
      </c>
      <c r="Z277" s="223">
        <f>SUM( tabConsumo[[#This Row],[QTD.PENDENTE]]:tabConsumo[[#This Row],[09_23]] )</f>
        <v>12</v>
      </c>
      <c r="AA277" s="223">
        <f>LARGE(tabConsumo[[#This Row],[10_22]:[09_23]],1)</f>
        <v>6</v>
      </c>
      <c r="AB277" s="146" t="s">
        <v>2243</v>
      </c>
      <c r="AC277" s="3" t="s">
        <v>907</v>
      </c>
    </row>
    <row r="278" spans="1:29" x14ac:dyDescent="0.3">
      <c r="A278" s="4" t="s">
        <v>1713</v>
      </c>
      <c r="B278" s="3" t="s">
        <v>264</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xml:space="preserve"> 2</f>
        <v>2</v>
      </c>
      <c r="Y278">
        <v>8</v>
      </c>
      <c r="Z278" s="223">
        <f>SUM( tabConsumo[[#This Row],[QTD.PENDENTE]]:tabConsumo[[#This Row],[09_23]] )</f>
        <v>96</v>
      </c>
      <c r="AA278" s="223">
        <f>LARGE(tabConsumo[[#This Row],[10_22]:[09_23]],1)</f>
        <v>27</v>
      </c>
      <c r="AB278" s="146" t="s">
        <v>932</v>
      </c>
      <c r="AC278" s="3" t="s">
        <v>907</v>
      </c>
    </row>
    <row r="279" spans="1:29" x14ac:dyDescent="0.3">
      <c r="A279" s="4" t="s">
        <v>1544</v>
      </c>
      <c r="B279" s="3" t="s">
        <v>264</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xml:space="preserve"> 2</f>
        <v>2</v>
      </c>
      <c r="Y279">
        <v>3.75</v>
      </c>
      <c r="Z279" s="223">
        <f>SUM( tabConsumo[[#This Row],[QTD.PENDENTE]]:tabConsumo[[#This Row],[09_23]] )</f>
        <v>49</v>
      </c>
      <c r="AA279" s="223">
        <f>LARGE(tabConsumo[[#This Row],[10_22]:[09_23]],1)</f>
        <v>20</v>
      </c>
      <c r="AB279" s="146" t="s">
        <v>932</v>
      </c>
      <c r="AC279" s="3" t="s">
        <v>907</v>
      </c>
    </row>
    <row r="280" spans="1:29" x14ac:dyDescent="0.3">
      <c r="A280" s="4" t="s">
        <v>1545</v>
      </c>
      <c r="B280" s="3" t="s">
        <v>264</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xml:space="preserve"> 2</f>
        <v>2</v>
      </c>
      <c r="Y280">
        <v>15.083333333333334</v>
      </c>
      <c r="Z280" s="223">
        <f>SUM( tabConsumo[[#This Row],[QTD.PENDENTE]]:tabConsumo[[#This Row],[09_23]] )</f>
        <v>185</v>
      </c>
      <c r="AA280" s="223">
        <f>LARGE(tabConsumo[[#This Row],[10_22]:[09_23]],1)</f>
        <v>51</v>
      </c>
      <c r="AB280" s="146" t="s">
        <v>932</v>
      </c>
      <c r="AC280" s="3" t="s">
        <v>907</v>
      </c>
    </row>
    <row r="281" spans="1:29" x14ac:dyDescent="0.3">
      <c r="A281" s="4" t="s">
        <v>1546</v>
      </c>
      <c r="B281" s="3" t="s">
        <v>264</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xml:space="preserve"> 2</f>
        <v>2</v>
      </c>
      <c r="Y281">
        <v>8.0833333333333339</v>
      </c>
      <c r="Z281" s="223">
        <f>SUM( tabConsumo[[#This Row],[QTD.PENDENTE]]:tabConsumo[[#This Row],[09_23]] )</f>
        <v>97</v>
      </c>
      <c r="AA281" s="223">
        <f>LARGE(tabConsumo[[#This Row],[10_22]:[09_23]],1)</f>
        <v>24</v>
      </c>
      <c r="AB281" s="146" t="s">
        <v>2238</v>
      </c>
      <c r="AC281" s="3" t="s">
        <v>907</v>
      </c>
    </row>
    <row r="282" spans="1:29" x14ac:dyDescent="0.3">
      <c r="A282" s="4" t="s">
        <v>1547</v>
      </c>
      <c r="B282" s="3" t="s">
        <v>264</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xml:space="preserve"> 2</f>
        <v>2</v>
      </c>
      <c r="Y282">
        <v>3.6666666666666665</v>
      </c>
      <c r="Z282" s="223">
        <f>SUM( tabConsumo[[#This Row],[QTD.PENDENTE]]:tabConsumo[[#This Row],[09_23]] )</f>
        <v>49</v>
      </c>
      <c r="AA282" s="223">
        <f>LARGE(tabConsumo[[#This Row],[10_22]:[09_23]],1)</f>
        <v>20</v>
      </c>
      <c r="AB282" s="146" t="s">
        <v>2245</v>
      </c>
      <c r="AC282" s="3" t="s">
        <v>907</v>
      </c>
    </row>
    <row r="283" spans="1:29" x14ac:dyDescent="0.3">
      <c r="A283" s="4" t="s">
        <v>1548</v>
      </c>
      <c r="B283" s="3" t="s">
        <v>264</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xml:space="preserve"> 2</f>
        <v>2</v>
      </c>
      <c r="Y283">
        <v>2.1666666666666665</v>
      </c>
      <c r="Z283" s="223">
        <f>SUM( tabConsumo[[#This Row],[QTD.PENDENTE]]:tabConsumo[[#This Row],[09_23]] )</f>
        <v>30</v>
      </c>
      <c r="AA283" s="223">
        <f>LARGE(tabConsumo[[#This Row],[10_22]:[09_23]],1)</f>
        <v>15</v>
      </c>
      <c r="AB283" s="146" t="s">
        <v>2240</v>
      </c>
      <c r="AC283" s="3" t="s">
        <v>907</v>
      </c>
    </row>
    <row r="284" spans="1:29" x14ac:dyDescent="0.3">
      <c r="A284" s="4" t="s">
        <v>1554</v>
      </c>
      <c r="B284" s="3" t="s">
        <v>264</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xml:space="preserve"> 2</f>
        <v>2</v>
      </c>
      <c r="Y284">
        <v>5.25</v>
      </c>
      <c r="Z284" s="223">
        <f>SUM( tabConsumo[[#This Row],[QTD.PENDENTE]]:tabConsumo[[#This Row],[09_23]] )</f>
        <v>84</v>
      </c>
      <c r="AA284" s="223">
        <f>LARGE(tabConsumo[[#This Row],[10_22]:[09_23]],1)</f>
        <v>63</v>
      </c>
      <c r="AB284" s="146" t="s">
        <v>2240</v>
      </c>
      <c r="AC284" s="3" t="s">
        <v>907</v>
      </c>
    </row>
    <row r="285" spans="1:29" x14ac:dyDescent="0.3">
      <c r="A285" s="4" t="s">
        <v>1549</v>
      </c>
      <c r="B285" s="3" t="s">
        <v>264</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xml:space="preserve"> 2</f>
        <v>2</v>
      </c>
      <c r="Y285">
        <v>0</v>
      </c>
      <c r="Z285" s="223">
        <f>SUM( tabConsumo[[#This Row],[QTD.PENDENTE]]:tabConsumo[[#This Row],[09_23]] )</f>
        <v>1</v>
      </c>
      <c r="AA285" s="223">
        <f>LARGE(tabConsumo[[#This Row],[10_22]:[09_23]],1)</f>
        <v>1</v>
      </c>
      <c r="AB285" s="146" t="s">
        <v>2247</v>
      </c>
      <c r="AC285" s="3" t="s">
        <v>907</v>
      </c>
    </row>
    <row r="286" spans="1:29" x14ac:dyDescent="0.3">
      <c r="A286" s="4" t="s">
        <v>1557</v>
      </c>
      <c r="B286" s="3" t="s">
        <v>264</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xml:space="preserve"> 2</f>
        <v>2</v>
      </c>
      <c r="Y286">
        <v>0.58333333333333337</v>
      </c>
      <c r="Z286" s="223">
        <f>SUM( tabConsumo[[#This Row],[QTD.PENDENTE]]:tabConsumo[[#This Row],[09_23]] )</f>
        <v>9</v>
      </c>
      <c r="AA286" s="223">
        <f>LARGE(tabConsumo[[#This Row],[10_22]:[09_23]],1)</f>
        <v>5</v>
      </c>
      <c r="AB286" s="146" t="s">
        <v>2239</v>
      </c>
      <c r="AC286" s="3" t="s">
        <v>907</v>
      </c>
    </row>
    <row r="287" spans="1:29" x14ac:dyDescent="0.3">
      <c r="A287" s="4" t="s">
        <v>1558</v>
      </c>
      <c r="B287" s="3" t="s">
        <v>264</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xml:space="preserve"> 2</f>
        <v>2</v>
      </c>
      <c r="Y287">
        <v>0.33333333333333331</v>
      </c>
      <c r="Z287" s="223">
        <f>SUM( tabConsumo[[#This Row],[QTD.PENDENTE]]:tabConsumo[[#This Row],[09_23]] )</f>
        <v>5</v>
      </c>
      <c r="AA287" s="223">
        <f>LARGE(tabConsumo[[#This Row],[10_22]:[09_23]],1)</f>
        <v>3</v>
      </c>
      <c r="AB287" s="146" t="s">
        <v>2239</v>
      </c>
      <c r="AC287" s="3" t="s">
        <v>907</v>
      </c>
    </row>
    <row r="288" spans="1:29" x14ac:dyDescent="0.3">
      <c r="A288" s="4" t="s">
        <v>1550</v>
      </c>
      <c r="B288" s="3" t="s">
        <v>264</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xml:space="preserve"> 2</f>
        <v>2</v>
      </c>
      <c r="Y288">
        <v>2.6666666666666665</v>
      </c>
      <c r="Z288" s="223">
        <f>SUM( tabConsumo[[#This Row],[QTD.PENDENTE]]:tabConsumo[[#This Row],[09_23]] )</f>
        <v>32</v>
      </c>
      <c r="AA288" s="223">
        <f>LARGE(tabConsumo[[#This Row],[10_22]:[09_23]],1)</f>
        <v>10</v>
      </c>
      <c r="AB288" s="146" t="s">
        <v>2239</v>
      </c>
      <c r="AC288" s="3" t="s">
        <v>907</v>
      </c>
    </row>
    <row r="289" spans="1:29" x14ac:dyDescent="0.3">
      <c r="A289" s="4" t="s">
        <v>1551</v>
      </c>
      <c r="B289" s="3" t="s">
        <v>264</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xml:space="preserve"> 2</f>
        <v>2</v>
      </c>
      <c r="Y289">
        <v>4.583333333333333</v>
      </c>
      <c r="Z289" s="223">
        <f>SUM( tabConsumo[[#This Row],[QTD.PENDENTE]]:tabConsumo[[#This Row],[09_23]] )</f>
        <v>58</v>
      </c>
      <c r="AA289" s="223">
        <f>LARGE(tabConsumo[[#This Row],[10_22]:[09_23]],1)</f>
        <v>20</v>
      </c>
      <c r="AB289" s="146" t="s">
        <v>2239</v>
      </c>
      <c r="AC289" s="3" t="s">
        <v>907</v>
      </c>
    </row>
    <row r="290" spans="1:29" x14ac:dyDescent="0.3">
      <c r="A290" s="4" t="s">
        <v>1552</v>
      </c>
      <c r="B290" s="3" t="s">
        <v>264</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xml:space="preserve"> 2</f>
        <v>2</v>
      </c>
      <c r="Y290">
        <v>0.5</v>
      </c>
      <c r="Z290" s="223">
        <f>SUM( tabConsumo[[#This Row],[QTD.PENDENTE]]:tabConsumo[[#This Row],[09_23]] )</f>
        <v>8</v>
      </c>
      <c r="AA290" s="223">
        <f>LARGE(tabConsumo[[#This Row],[10_22]:[09_23]],1)</f>
        <v>3</v>
      </c>
      <c r="AB290" s="146" t="s">
        <v>2247</v>
      </c>
      <c r="AC290" s="3" t="s">
        <v>907</v>
      </c>
    </row>
    <row r="291" spans="1:29" x14ac:dyDescent="0.3">
      <c r="A291" s="4" t="s">
        <v>1553</v>
      </c>
      <c r="B291" s="3" t="s">
        <v>264</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xml:space="preserve"> 2</f>
        <v>2</v>
      </c>
      <c r="Y291">
        <v>1.9166666666666667</v>
      </c>
      <c r="Z291" s="223">
        <f>SUM( tabConsumo[[#This Row],[QTD.PENDENTE]]:tabConsumo[[#This Row],[09_23]] )</f>
        <v>23</v>
      </c>
      <c r="AA291" s="223">
        <f>LARGE(tabConsumo[[#This Row],[10_22]:[09_23]],1)</f>
        <v>5</v>
      </c>
      <c r="AB291" s="146" t="s">
        <v>2245</v>
      </c>
      <c r="AC291" s="3" t="s">
        <v>907</v>
      </c>
    </row>
    <row r="292" spans="1:29" x14ac:dyDescent="0.3">
      <c r="A292" s="4" t="s">
        <v>1555</v>
      </c>
      <c r="B292" s="3" t="s">
        <v>264</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xml:space="preserve"> 2</f>
        <v>2</v>
      </c>
      <c r="Y292">
        <v>1.5833333333333333</v>
      </c>
      <c r="Z292" s="223">
        <f>SUM( tabConsumo[[#This Row],[QTD.PENDENTE]]:tabConsumo[[#This Row],[09_23]] )</f>
        <v>19</v>
      </c>
      <c r="AA292" s="223">
        <f>LARGE(tabConsumo[[#This Row],[10_22]:[09_23]],1)</f>
        <v>5</v>
      </c>
      <c r="AB292" s="146" t="s">
        <v>932</v>
      </c>
      <c r="AC292" s="3" t="s">
        <v>907</v>
      </c>
    </row>
    <row r="293" spans="1:29" x14ac:dyDescent="0.3">
      <c r="A293" s="4" t="s">
        <v>1556</v>
      </c>
      <c r="B293" s="3" t="s">
        <v>264</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xml:space="preserve"> 2</f>
        <v>2</v>
      </c>
      <c r="Y293">
        <v>0.91666666666666663</v>
      </c>
      <c r="Z293" s="223">
        <f>SUM( tabConsumo[[#This Row],[QTD.PENDENTE]]:tabConsumo[[#This Row],[09_23]] )</f>
        <v>12</v>
      </c>
      <c r="AA293" s="223">
        <f>LARGE(tabConsumo[[#This Row],[10_22]:[09_23]],1)</f>
        <v>5</v>
      </c>
      <c r="AB293" s="146" t="s">
        <v>2239</v>
      </c>
      <c r="AC293" s="3" t="s">
        <v>907</v>
      </c>
    </row>
    <row r="294" spans="1:29" x14ac:dyDescent="0.3">
      <c r="A294" s="4" t="s">
        <v>1635</v>
      </c>
      <c r="B294" s="3" t="s">
        <v>264</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xml:space="preserve"> 2</f>
        <v>2</v>
      </c>
      <c r="Y294">
        <v>0.33333333333333331</v>
      </c>
      <c r="Z294" s="223">
        <f>SUM( tabConsumo[[#This Row],[QTD.PENDENTE]]:tabConsumo[[#This Row],[09_23]] )</f>
        <v>5</v>
      </c>
      <c r="AA294" s="223">
        <f>LARGE(tabConsumo[[#This Row],[10_22]:[09_23]],1)</f>
        <v>3</v>
      </c>
      <c r="AB294" s="146" t="s">
        <v>2246</v>
      </c>
      <c r="AC294" s="3" t="s">
        <v>907</v>
      </c>
    </row>
    <row r="295" spans="1:29" x14ac:dyDescent="0.3">
      <c r="A295" s="4" t="s">
        <v>1634</v>
      </c>
      <c r="B295" s="3" t="s">
        <v>264</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xml:space="preserve"> 2</f>
        <v>2</v>
      </c>
      <c r="Y295">
        <v>0.66666666666666663</v>
      </c>
      <c r="Z295" s="223">
        <f>SUM( tabConsumo[[#This Row],[QTD.PENDENTE]]:tabConsumo[[#This Row],[09_23]] )</f>
        <v>9</v>
      </c>
      <c r="AA295" s="223">
        <f>LARGE(tabConsumo[[#This Row],[10_22]:[09_23]],1)</f>
        <v>4</v>
      </c>
      <c r="AB295" s="146" t="s">
        <v>2238</v>
      </c>
      <c r="AC295" s="3" t="s">
        <v>907</v>
      </c>
    </row>
    <row r="296" spans="1:29" x14ac:dyDescent="0.3">
      <c r="A296" s="4" t="s">
        <v>1714</v>
      </c>
      <c r="B296" s="3" t="s">
        <v>264</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xml:space="preserve"> 2</f>
        <v>2</v>
      </c>
      <c r="Y296">
        <v>0.16666666666666666</v>
      </c>
      <c r="Z296" s="223">
        <f>SUM( tabConsumo[[#This Row],[QTD.PENDENTE]]:tabConsumo[[#This Row],[09_23]] )</f>
        <v>3</v>
      </c>
      <c r="AA296" s="223">
        <f>LARGE(tabConsumo[[#This Row],[10_22]:[09_23]],1)</f>
        <v>2</v>
      </c>
      <c r="AB296" s="146" t="s">
        <v>2239</v>
      </c>
      <c r="AC296" s="3" t="s">
        <v>907</v>
      </c>
    </row>
    <row r="297" spans="1:29" x14ac:dyDescent="0.3">
      <c r="A297" s="4" t="s">
        <v>1841</v>
      </c>
      <c r="B297" s="3" t="s">
        <v>264</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xml:space="preserve"> 2</f>
        <v>2</v>
      </c>
      <c r="Y297">
        <v>0.16666666666666666</v>
      </c>
      <c r="Z297" s="223">
        <f>SUM( tabConsumo[[#This Row],[QTD.PENDENTE]]:tabConsumo[[#This Row],[09_23]] )</f>
        <v>3</v>
      </c>
      <c r="AA297" s="223">
        <f>LARGE(tabConsumo[[#This Row],[10_22]:[09_23]],1)</f>
        <v>2</v>
      </c>
      <c r="AB297" s="146" t="s">
        <v>2246</v>
      </c>
      <c r="AC297" s="3" t="s">
        <v>907</v>
      </c>
    </row>
    <row r="298" spans="1:29" x14ac:dyDescent="0.3">
      <c r="A298" s="4" t="s">
        <v>1840</v>
      </c>
      <c r="B298" s="3" t="s">
        <v>264</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xml:space="preserve"> 2</f>
        <v>2</v>
      </c>
      <c r="Y298">
        <v>0</v>
      </c>
      <c r="Z298" s="223">
        <f>SUM( tabConsumo[[#This Row],[QTD.PENDENTE]]:tabConsumo[[#This Row],[09_23]] )</f>
        <v>1</v>
      </c>
      <c r="AA298" s="223">
        <f>LARGE(tabConsumo[[#This Row],[10_22]:[09_23]],1)</f>
        <v>1</v>
      </c>
      <c r="AB298" s="146" t="s">
        <v>2240</v>
      </c>
      <c r="AC298" s="3" t="s">
        <v>907</v>
      </c>
    </row>
    <row r="299" spans="1:29" x14ac:dyDescent="0.3">
      <c r="A299" s="4" t="s">
        <v>1620</v>
      </c>
      <c r="B299" s="3" t="s">
        <v>264</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xml:space="preserve"> 2</f>
        <v>2</v>
      </c>
      <c r="Y299">
        <v>2.4166666666666665</v>
      </c>
      <c r="Z299" s="223">
        <f>SUM( tabConsumo[[#This Row],[QTD.PENDENTE]]:tabConsumo[[#This Row],[09_23]] )</f>
        <v>32</v>
      </c>
      <c r="AA299" s="223">
        <f>LARGE(tabConsumo[[#This Row],[10_22]:[09_23]],1)</f>
        <v>16</v>
      </c>
      <c r="AB299" s="146" t="s">
        <v>932</v>
      </c>
      <c r="AC299" s="3" t="s">
        <v>907</v>
      </c>
    </row>
    <row r="300" spans="1:29" x14ac:dyDescent="0.3">
      <c r="A300" s="4" t="s">
        <v>1069</v>
      </c>
      <c r="B300" s="3" t="s">
        <v>264</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xml:space="preserve"> 2</f>
        <v>2</v>
      </c>
      <c r="Y300">
        <v>8</v>
      </c>
      <c r="Z300" s="223">
        <f>SUM( tabConsumo[[#This Row],[QTD.PENDENTE]]:tabConsumo[[#This Row],[09_23]] )</f>
        <v>103</v>
      </c>
      <c r="AA300" s="223">
        <f>LARGE(tabConsumo[[#This Row],[10_22]:[09_23]],1)</f>
        <v>55</v>
      </c>
      <c r="AB300" s="146" t="s">
        <v>2239</v>
      </c>
      <c r="AC300" s="3" t="s">
        <v>907</v>
      </c>
    </row>
    <row r="301" spans="1:29" x14ac:dyDescent="0.3">
      <c r="A301" s="4" t="s">
        <v>1071</v>
      </c>
      <c r="B301" s="3" t="s">
        <v>264</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xml:space="preserve"> 2</f>
        <v>2</v>
      </c>
      <c r="Y301">
        <v>13.416666666666666</v>
      </c>
      <c r="Z301" s="223">
        <f>SUM( tabConsumo[[#This Row],[QTD.PENDENTE]]:tabConsumo[[#This Row],[09_23]] )</f>
        <v>168</v>
      </c>
      <c r="AA301" s="223">
        <f>LARGE(tabConsumo[[#This Row],[10_22]:[09_23]],1)</f>
        <v>70</v>
      </c>
      <c r="AB301" s="146" t="s">
        <v>932</v>
      </c>
      <c r="AC301" s="3" t="s">
        <v>907</v>
      </c>
    </row>
    <row r="302" spans="1:29" x14ac:dyDescent="0.3">
      <c r="A302" s="4" t="s">
        <v>1958</v>
      </c>
      <c r="B302" s="3" t="s">
        <v>264</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xml:space="preserve"> 2</f>
        <v>2</v>
      </c>
      <c r="Y302">
        <v>178.08333333333334</v>
      </c>
      <c r="Z302" s="223">
        <f>SUM( tabConsumo[[#This Row],[QTD.PENDENTE]]:tabConsumo[[#This Row],[09_23]] )</f>
        <v>2137</v>
      </c>
      <c r="AA302" s="223">
        <f>LARGE(tabConsumo[[#This Row],[10_22]:[09_23]],1)</f>
        <v>504</v>
      </c>
      <c r="AB302" s="146" t="s">
        <v>2243</v>
      </c>
      <c r="AC302" s="3" t="s">
        <v>907</v>
      </c>
    </row>
    <row r="303" spans="1:29" x14ac:dyDescent="0.3">
      <c r="A303" s="4" t="s">
        <v>1962</v>
      </c>
      <c r="B303" s="3" t="s">
        <v>264</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xml:space="preserve"> 2</f>
        <v>2</v>
      </c>
      <c r="Y303">
        <v>65.916666666666671</v>
      </c>
      <c r="Z303" s="223">
        <f>SUM( tabConsumo[[#This Row],[QTD.PENDENTE]]:tabConsumo[[#This Row],[09_23]] )</f>
        <v>791</v>
      </c>
      <c r="AA303" s="223">
        <f>LARGE(tabConsumo[[#This Row],[10_22]:[09_23]],1)</f>
        <v>144</v>
      </c>
      <c r="AB303" s="146" t="s">
        <v>2239</v>
      </c>
      <c r="AC303" s="3" t="s">
        <v>907</v>
      </c>
    </row>
    <row r="304" spans="1:29" x14ac:dyDescent="0.3">
      <c r="A304" s="4" t="s">
        <v>1165</v>
      </c>
      <c r="B304" s="3" t="s">
        <v>268</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xml:space="preserve"> 2</f>
        <v>2</v>
      </c>
      <c r="Y304">
        <v>71.083333333333329</v>
      </c>
      <c r="Z304" s="223">
        <f>SUM( tabConsumo[[#This Row],[QTD.PENDENTE]]:tabConsumo[[#This Row],[09_23]] )</f>
        <v>1013</v>
      </c>
      <c r="AA304" s="223">
        <f>LARGE(tabConsumo[[#This Row],[10_22]:[09_23]],1)</f>
        <v>519</v>
      </c>
      <c r="AB304" s="146" t="s">
        <v>932</v>
      </c>
      <c r="AC304" s="3" t="s">
        <v>907</v>
      </c>
    </row>
    <row r="305" spans="1:29" x14ac:dyDescent="0.3">
      <c r="A305" s="4" t="s">
        <v>1703</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xml:space="preserve"> 2</f>
        <v>2</v>
      </c>
      <c r="Y305">
        <v>0</v>
      </c>
      <c r="Z305" s="223">
        <f>SUM( tabConsumo[[#This Row],[QTD.PENDENTE]]:tabConsumo[[#This Row],[09_23]] )</f>
        <v>1</v>
      </c>
      <c r="AA305" s="223">
        <f>LARGE(tabConsumo[[#This Row],[10_22]:[09_23]],1)</f>
        <v>1</v>
      </c>
      <c r="AB305" s="146" t="s">
        <v>2242</v>
      </c>
      <c r="AC305" s="3" t="s">
        <v>907</v>
      </c>
    </row>
    <row r="306" spans="1:29" x14ac:dyDescent="0.3">
      <c r="A306" s="4" t="s">
        <v>1631</v>
      </c>
      <c r="B306" s="3" t="s">
        <v>264</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xml:space="preserve"> 2</f>
        <v>2</v>
      </c>
      <c r="Y306">
        <v>9.25</v>
      </c>
      <c r="Z306" s="223">
        <f>SUM( tabConsumo[[#This Row],[QTD.PENDENTE]]:tabConsumo[[#This Row],[09_23]] )</f>
        <v>111</v>
      </c>
      <c r="AA306" s="223">
        <f>LARGE(tabConsumo[[#This Row],[10_22]:[09_23]],1)</f>
        <v>29</v>
      </c>
      <c r="AB306" s="146" t="s">
        <v>2238</v>
      </c>
      <c r="AC306" s="3" t="s">
        <v>907</v>
      </c>
    </row>
    <row r="307" spans="1:29" x14ac:dyDescent="0.3">
      <c r="A307" s="4" t="s">
        <v>1628</v>
      </c>
      <c r="B307" s="3" t="s">
        <v>264</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xml:space="preserve"> 2</f>
        <v>2</v>
      </c>
      <c r="Y307">
        <v>6.75</v>
      </c>
      <c r="Z307" s="223">
        <f>SUM( tabConsumo[[#This Row],[QTD.PENDENTE]]:tabConsumo[[#This Row],[09_23]] )</f>
        <v>83</v>
      </c>
      <c r="AA307" s="223">
        <f>LARGE(tabConsumo[[#This Row],[10_22]:[09_23]],1)</f>
        <v>26</v>
      </c>
      <c r="AB307" s="146" t="s">
        <v>2239</v>
      </c>
      <c r="AC307" s="3" t="s">
        <v>907</v>
      </c>
    </row>
    <row r="308" spans="1:29" x14ac:dyDescent="0.3">
      <c r="A308" s="4" t="s">
        <v>1893</v>
      </c>
      <c r="B308" s="3" t="s">
        <v>321</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xml:space="preserve"> 2</f>
        <v>2</v>
      </c>
      <c r="Y308">
        <v>30.75</v>
      </c>
      <c r="Z308" s="223">
        <f>SUM( tabConsumo[[#This Row],[QTD.PENDENTE]]:tabConsumo[[#This Row],[09_23]] )</f>
        <v>420</v>
      </c>
      <c r="AA308" s="223">
        <f>LARGE(tabConsumo[[#This Row],[10_22]:[09_23]],1)</f>
        <v>200</v>
      </c>
      <c r="AB308" s="146" t="s">
        <v>2243</v>
      </c>
      <c r="AC308" s="3" t="s">
        <v>907</v>
      </c>
    </row>
    <row r="309" spans="1:29" x14ac:dyDescent="0.3">
      <c r="A309" s="4" t="s">
        <v>1842</v>
      </c>
      <c r="B309" s="3" t="s">
        <v>273</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xml:space="preserve"> 2</f>
        <v>2</v>
      </c>
      <c r="Y309">
        <v>10.666666666666666</v>
      </c>
      <c r="Z309" s="223">
        <f>SUM( tabConsumo[[#This Row],[QTD.PENDENTE]]:tabConsumo[[#This Row],[09_23]] )</f>
        <v>128</v>
      </c>
      <c r="AA309" s="223">
        <f>LARGE(tabConsumo[[#This Row],[10_22]:[09_23]],1)</f>
        <v>50</v>
      </c>
      <c r="AB309" s="146" t="s">
        <v>2240</v>
      </c>
      <c r="AC309" s="3" t="s">
        <v>907</v>
      </c>
    </row>
    <row r="310" spans="1:29" x14ac:dyDescent="0.3">
      <c r="A310" s="4" t="s">
        <v>1786</v>
      </c>
      <c r="B310" s="3" t="s">
        <v>273</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xml:space="preserve"> 2</f>
        <v>2</v>
      </c>
      <c r="Y310">
        <v>11.5</v>
      </c>
      <c r="Z310" s="223">
        <f>SUM( tabConsumo[[#This Row],[QTD.PENDENTE]]:tabConsumo[[#This Row],[09_23]] )</f>
        <v>140</v>
      </c>
      <c r="AA310" s="223">
        <f>LARGE(tabConsumo[[#This Row],[10_22]:[09_23]],1)</f>
        <v>50</v>
      </c>
      <c r="AB310" s="146" t="s">
        <v>2245</v>
      </c>
      <c r="AC310" s="3" t="s">
        <v>907</v>
      </c>
    </row>
    <row r="311" spans="1:29" x14ac:dyDescent="0.3">
      <c r="A311" s="4" t="s">
        <v>1612</v>
      </c>
      <c r="B311" s="3" t="s">
        <v>264</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xml:space="preserve"> 2</f>
        <v>2</v>
      </c>
      <c r="Y311">
        <v>4.5</v>
      </c>
      <c r="Z311" s="223">
        <f>SUM( tabConsumo[[#This Row],[QTD.PENDENTE]]:tabConsumo[[#This Row],[09_23]] )</f>
        <v>64</v>
      </c>
      <c r="AA311" s="223">
        <f>LARGE(tabConsumo[[#This Row],[10_22]:[09_23]],1)</f>
        <v>35</v>
      </c>
      <c r="AB311" s="146" t="s">
        <v>2238</v>
      </c>
      <c r="AC311" s="3" t="s">
        <v>907</v>
      </c>
    </row>
    <row r="312" spans="1:29" x14ac:dyDescent="0.3">
      <c r="A312" s="4" t="s">
        <v>1394</v>
      </c>
      <c r="B312" s="3" t="s">
        <v>346</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xml:space="preserve"> 2</f>
        <v>2</v>
      </c>
      <c r="Y312">
        <v>159.91666666666666</v>
      </c>
      <c r="Z312" s="223">
        <f>SUM( tabConsumo[[#This Row],[QTD.PENDENTE]]:tabConsumo[[#This Row],[09_23]] )</f>
        <v>1945</v>
      </c>
      <c r="AA312" s="223">
        <f>LARGE(tabConsumo[[#This Row],[10_22]:[09_23]],1)</f>
        <v>320</v>
      </c>
      <c r="AB312" s="146" t="s">
        <v>932</v>
      </c>
      <c r="AC312" s="3" t="s">
        <v>907</v>
      </c>
    </row>
    <row r="313" spans="1:29" x14ac:dyDescent="0.3">
      <c r="A313" s="4" t="s">
        <v>1118</v>
      </c>
      <c r="B313" s="3" t="s">
        <v>273</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xml:space="preserve"> 2</f>
        <v>2</v>
      </c>
      <c r="Y313">
        <v>15.083333333333334</v>
      </c>
      <c r="Z313" s="223">
        <f>SUM( tabConsumo[[#This Row],[QTD.PENDENTE]]:tabConsumo[[#This Row],[09_23]] )</f>
        <v>235</v>
      </c>
      <c r="AA313" s="223">
        <f>LARGE(tabConsumo[[#This Row],[10_22]:[09_23]],1)</f>
        <v>165</v>
      </c>
      <c r="AB313" s="146" t="s">
        <v>2239</v>
      </c>
      <c r="AC313" s="3" t="s">
        <v>907</v>
      </c>
    </row>
    <row r="314" spans="1:29" x14ac:dyDescent="0.3">
      <c r="A314" s="4" t="s">
        <v>1119</v>
      </c>
      <c r="B314" s="3" t="s">
        <v>273</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xml:space="preserve"> 2</f>
        <v>2</v>
      </c>
      <c r="Y314">
        <v>30</v>
      </c>
      <c r="Z314" s="223">
        <f>SUM( tabConsumo[[#This Row],[QTD.PENDENTE]]:tabConsumo[[#This Row],[09_23]] )</f>
        <v>360</v>
      </c>
      <c r="AA314" s="223">
        <f>LARGE(tabConsumo[[#This Row],[10_22]:[09_23]],1)</f>
        <v>100</v>
      </c>
      <c r="AB314" s="146" t="s">
        <v>2239</v>
      </c>
      <c r="AC314" s="3" t="s">
        <v>907</v>
      </c>
    </row>
    <row r="315" spans="1:29" x14ac:dyDescent="0.3">
      <c r="A315" s="4" t="s">
        <v>1031</v>
      </c>
      <c r="B315" s="3" t="s">
        <v>273</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xml:space="preserve"> 2</f>
        <v>2</v>
      </c>
      <c r="Y315">
        <v>38.666666666666664</v>
      </c>
      <c r="Z315" s="223">
        <f>SUM( tabConsumo[[#This Row],[QTD.PENDENTE]]:tabConsumo[[#This Row],[09_23]] )</f>
        <v>480</v>
      </c>
      <c r="AA315" s="223">
        <f>LARGE(tabConsumo[[#This Row],[10_22]:[09_23]],1)</f>
        <v>150</v>
      </c>
      <c r="AB315" s="146" t="s">
        <v>932</v>
      </c>
      <c r="AC315" s="3" t="s">
        <v>907</v>
      </c>
    </row>
    <row r="316" spans="1:29" x14ac:dyDescent="0.3">
      <c r="A316" s="4" t="s">
        <v>1712</v>
      </c>
      <c r="B316" s="3" t="s">
        <v>264</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xml:space="preserve"> 2</f>
        <v>2</v>
      </c>
      <c r="Y316">
        <v>1.1666666666666667</v>
      </c>
      <c r="Z316" s="223">
        <f>SUM( tabConsumo[[#This Row],[QTD.PENDENTE]]:tabConsumo[[#This Row],[09_23]] )</f>
        <v>17</v>
      </c>
      <c r="AA316" s="223">
        <f>LARGE(tabConsumo[[#This Row],[10_22]:[09_23]],1)</f>
        <v>10</v>
      </c>
      <c r="AB316" s="146" t="s">
        <v>2243</v>
      </c>
      <c r="AC316" s="3" t="s">
        <v>907</v>
      </c>
    </row>
    <row r="317" spans="1:29" x14ac:dyDescent="0.3">
      <c r="A317" s="4" t="s">
        <v>1630</v>
      </c>
      <c r="B317" s="3" t="s">
        <v>264</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xml:space="preserve"> 2</f>
        <v>2</v>
      </c>
      <c r="Y317">
        <v>5.083333333333333</v>
      </c>
      <c r="Z317" s="223">
        <f>SUM( tabConsumo[[#This Row],[QTD.PENDENTE]]:tabConsumo[[#This Row],[09_23]] )</f>
        <v>65</v>
      </c>
      <c r="AA317" s="223">
        <f>LARGE(tabConsumo[[#This Row],[10_22]:[09_23]],1)</f>
        <v>27</v>
      </c>
      <c r="AB317" s="146" t="s">
        <v>2243</v>
      </c>
      <c r="AC317" s="3" t="s">
        <v>907</v>
      </c>
    </row>
    <row r="318" spans="1:29" x14ac:dyDescent="0.3">
      <c r="A318" s="4" t="s">
        <v>1993</v>
      </c>
      <c r="B318" s="3" t="s">
        <v>264</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xml:space="preserve"> 2</f>
        <v>2</v>
      </c>
      <c r="Y318">
        <v>70.166666666666671</v>
      </c>
      <c r="Z318" s="223">
        <f>SUM( tabConsumo[[#This Row],[QTD.PENDENTE]]:tabConsumo[[#This Row],[09_23]] )</f>
        <v>920</v>
      </c>
      <c r="AA318" s="223">
        <f>LARGE(tabConsumo[[#This Row],[10_22]:[09_23]],1)</f>
        <v>344</v>
      </c>
      <c r="AB318" s="146" t="s">
        <v>932</v>
      </c>
      <c r="AC318" s="3" t="s">
        <v>907</v>
      </c>
    </row>
    <row r="319" spans="1:29" x14ac:dyDescent="0.3">
      <c r="A319" s="4" t="s">
        <v>275</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xml:space="preserve"> 2</f>
        <v>2</v>
      </c>
      <c r="Y319">
        <v>570.66666666666663</v>
      </c>
      <c r="Z319" s="223">
        <f>SUM( tabConsumo[[#This Row],[QTD.PENDENTE]]:tabConsumo[[#This Row],[09_23]] )</f>
        <v>7096</v>
      </c>
      <c r="AA319" s="223">
        <f>LARGE(tabConsumo[[#This Row],[10_22]:[09_23]],1)</f>
        <v>2354</v>
      </c>
      <c r="AB319" s="146" t="s">
        <v>2244</v>
      </c>
      <c r="AC319" s="3" t="s">
        <v>907</v>
      </c>
    </row>
    <row r="320" spans="1:29" x14ac:dyDescent="0.3">
      <c r="A320" s="4" t="s">
        <v>1218</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xml:space="preserve"> 2</f>
        <v>2</v>
      </c>
      <c r="Y320">
        <v>1222</v>
      </c>
      <c r="Z320" s="223">
        <f>SUM( tabConsumo[[#This Row],[QTD.PENDENTE]]:tabConsumo[[#This Row],[09_23]] )</f>
        <v>16132</v>
      </c>
      <c r="AA320" s="223">
        <f>LARGE(tabConsumo[[#This Row],[10_22]:[09_23]],1)</f>
        <v>5409</v>
      </c>
      <c r="AB320" s="146" t="s">
        <v>932</v>
      </c>
      <c r="AC320" s="3" t="s">
        <v>907</v>
      </c>
    </row>
    <row r="321" spans="1:29" x14ac:dyDescent="0.3">
      <c r="A321" s="4" t="s">
        <v>1535</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xml:space="preserve"> 2</f>
        <v>2</v>
      </c>
      <c r="Y321">
        <v>5006.833333333333</v>
      </c>
      <c r="Z321" s="223">
        <f>SUM( tabConsumo[[#This Row],[QTD.PENDENTE]]:tabConsumo[[#This Row],[09_23]] )</f>
        <v>73867</v>
      </c>
      <c r="AA321" s="223">
        <f>LARGE(tabConsumo[[#This Row],[10_22]:[09_23]],1)</f>
        <v>41878</v>
      </c>
      <c r="AB321" s="146" t="s">
        <v>932</v>
      </c>
      <c r="AC321" s="3" t="s">
        <v>907</v>
      </c>
    </row>
    <row r="322" spans="1:29" x14ac:dyDescent="0.3">
      <c r="A322" s="4" t="s">
        <v>982</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xml:space="preserve"> 2</f>
        <v>2</v>
      </c>
      <c r="Y322">
        <v>1600.6666666666667</v>
      </c>
      <c r="Z322" s="223">
        <f>SUM( tabConsumo[[#This Row],[QTD.PENDENTE]]:tabConsumo[[#This Row],[09_23]] )</f>
        <v>19528</v>
      </c>
      <c r="AA322" s="223">
        <f>LARGE(tabConsumo[[#This Row],[10_22]:[09_23]],1)</f>
        <v>3197</v>
      </c>
      <c r="AB322" s="146" t="s">
        <v>932</v>
      </c>
      <c r="AC322" s="3" t="s">
        <v>907</v>
      </c>
    </row>
    <row r="323" spans="1:29" x14ac:dyDescent="0.3">
      <c r="A323" s="4" t="s">
        <v>985</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xml:space="preserve"> 12</f>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xml:space="preserve"> 2</f>
        <v>2</v>
      </c>
      <c r="Y323">
        <v>4477.5</v>
      </c>
      <c r="Z323" s="223">
        <f>SUM( tabConsumo[[#This Row],[QTD.PENDENTE]]:tabConsumo[[#This Row],[09_23]] )</f>
        <v>53730</v>
      </c>
      <c r="AA323" s="223">
        <f>LARGE(tabConsumo[[#This Row],[10_22]:[09_23]],1)</f>
        <v>8747</v>
      </c>
      <c r="AB323" s="146" t="s">
        <v>932</v>
      </c>
      <c r="AC323" s="3" t="s">
        <v>907</v>
      </c>
    </row>
    <row r="324" spans="1:29" x14ac:dyDescent="0.3">
      <c r="A324" s="4" t="s">
        <v>986</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xml:space="preserve"> 12</f>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xml:space="preserve"> 2</f>
        <v>2</v>
      </c>
      <c r="Y324">
        <v>2736.5</v>
      </c>
      <c r="Z324" s="223">
        <f>SUM( tabConsumo[[#This Row],[QTD.PENDENTE]]:tabConsumo[[#This Row],[09_23]] )</f>
        <v>34386</v>
      </c>
      <c r="AA324" s="223">
        <f>LARGE(tabConsumo[[#This Row],[10_22]:[09_23]],1)</f>
        <v>8884</v>
      </c>
      <c r="AB324" s="146" t="s">
        <v>2240</v>
      </c>
      <c r="AC324" s="3" t="s">
        <v>907</v>
      </c>
    </row>
    <row r="325" spans="1:29" x14ac:dyDescent="0.3">
      <c r="A325" s="4" t="s">
        <v>366</v>
      </c>
      <c r="B325" s="3" t="s">
        <v>264</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xml:space="preserve"> 12</f>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xml:space="preserve"> 2</f>
        <v>2</v>
      </c>
      <c r="Y325">
        <v>8.3333333333333329E-2</v>
      </c>
      <c r="Z325" s="223">
        <f>SUM( tabConsumo[[#This Row],[QTD.PENDENTE]]:tabConsumo[[#This Row],[09_23]] )</f>
        <v>2</v>
      </c>
      <c r="AA325" s="223">
        <f>LARGE(tabConsumo[[#This Row],[10_22]:[09_23]],1)</f>
        <v>2</v>
      </c>
      <c r="AB325" s="146" t="s">
        <v>2242</v>
      </c>
      <c r="AC325" s="3" t="s">
        <v>907</v>
      </c>
    </row>
    <row r="326" spans="1:29" x14ac:dyDescent="0.3">
      <c r="A326" s="4" t="s">
        <v>365</v>
      </c>
      <c r="B326" s="3" t="s">
        <v>264</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xml:space="preserve"> 12</f>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xml:space="preserve"> 2</f>
        <v>2</v>
      </c>
      <c r="Y326">
        <v>0</v>
      </c>
      <c r="Z326" s="223">
        <f>SUM( tabConsumo[[#This Row],[QTD.PENDENTE]]:tabConsumo[[#This Row],[09_23]] )</f>
        <v>1</v>
      </c>
      <c r="AA326" s="223">
        <f>LARGE(tabConsumo[[#This Row],[10_22]:[09_23]],1)</f>
        <v>1</v>
      </c>
      <c r="AB326" s="146" t="s">
        <v>2242</v>
      </c>
      <c r="AC326" s="3" t="s">
        <v>907</v>
      </c>
    </row>
    <row r="327" spans="1:29" x14ac:dyDescent="0.3">
      <c r="A327" s="4" t="s">
        <v>1447</v>
      </c>
      <c r="B327" s="3" t="s">
        <v>268</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xml:space="preserve"> 12</f>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xml:space="preserve"> 2</f>
        <v>2</v>
      </c>
      <c r="Y327">
        <v>18.666666666666668</v>
      </c>
      <c r="Z327" s="223">
        <f>SUM( tabConsumo[[#This Row],[QTD.PENDENTE]]:tabConsumo[[#This Row],[09_23]] )</f>
        <v>230</v>
      </c>
      <c r="AA327" s="223">
        <f>LARGE(tabConsumo[[#This Row],[10_22]:[09_23]],1)</f>
        <v>44</v>
      </c>
      <c r="AB327" s="146" t="s">
        <v>932</v>
      </c>
      <c r="AC327" s="3" t="s">
        <v>907</v>
      </c>
    </row>
    <row r="328" spans="1:29" x14ac:dyDescent="0.3">
      <c r="A328" s="4" t="s">
        <v>1875</v>
      </c>
      <c r="B328" s="3" t="s">
        <v>268</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xml:space="preserve"> 2</f>
        <v>2</v>
      </c>
      <c r="Y328">
        <v>15.75</v>
      </c>
      <c r="Z328" s="223">
        <f>SUM( tabConsumo[[#This Row],[QTD.PENDENTE]]:tabConsumo[[#This Row],[09_23]] )</f>
        <v>193</v>
      </c>
      <c r="AA328" s="223">
        <f>LARGE(tabConsumo[[#This Row],[10_22]:[09_23]],1)</f>
        <v>36</v>
      </c>
      <c r="AB328" s="146" t="s">
        <v>932</v>
      </c>
      <c r="AC328" s="3" t="s">
        <v>907</v>
      </c>
    </row>
    <row r="329" spans="1:29" x14ac:dyDescent="0.3">
      <c r="A329" s="4" t="s">
        <v>1874</v>
      </c>
      <c r="B329" s="3" t="s">
        <v>268</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xml:space="preserve"> 2</f>
        <v>2</v>
      </c>
      <c r="Y329">
        <v>16.166666666666668</v>
      </c>
      <c r="Z329" s="223">
        <f>SUM( tabConsumo[[#This Row],[QTD.PENDENTE]]:tabConsumo[[#This Row],[09_23]] )</f>
        <v>195</v>
      </c>
      <c r="AA329" s="223">
        <f>LARGE(tabConsumo[[#This Row],[10_22]:[09_23]],1)</f>
        <v>31</v>
      </c>
      <c r="AB329" s="146" t="s">
        <v>932</v>
      </c>
      <c r="AC329" s="3" t="s">
        <v>907</v>
      </c>
    </row>
    <row r="330" spans="1:29" x14ac:dyDescent="0.3">
      <c r="A330" s="4" t="s">
        <v>1102</v>
      </c>
      <c r="B330" s="3" t="s">
        <v>264</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xml:space="preserve"> 2</f>
        <v>2</v>
      </c>
      <c r="Y330">
        <v>902.66666666666663</v>
      </c>
      <c r="Z330" s="223">
        <f>SUM( tabConsumo[[#This Row],[QTD.PENDENTE]]:tabConsumo[[#This Row],[09_23]] )</f>
        <v>11757</v>
      </c>
      <c r="AA330" s="223">
        <f>LARGE(tabConsumo[[#This Row],[10_22]:[09_23]],1)</f>
        <v>3714</v>
      </c>
      <c r="AB330" s="146" t="s">
        <v>932</v>
      </c>
      <c r="AC330" s="3" t="s">
        <v>907</v>
      </c>
    </row>
    <row r="331" spans="1:29" x14ac:dyDescent="0.3">
      <c r="A331" s="4" t="s">
        <v>1901</v>
      </c>
      <c r="B331" s="3" t="s">
        <v>264</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xml:space="preserve"> 2</f>
        <v>2</v>
      </c>
      <c r="Y331">
        <v>38.5</v>
      </c>
      <c r="Z331" s="223">
        <f>SUM( tabConsumo[[#This Row],[QTD.PENDENTE]]:tabConsumo[[#This Row],[09_23]] )</f>
        <v>474</v>
      </c>
      <c r="AA331" s="223">
        <f>LARGE(tabConsumo[[#This Row],[10_22]:[09_23]],1)</f>
        <v>100</v>
      </c>
      <c r="AB331" s="146" t="s">
        <v>932</v>
      </c>
      <c r="AC331" s="3" t="s">
        <v>907</v>
      </c>
    </row>
    <row r="332" spans="1:29" x14ac:dyDescent="0.3">
      <c r="A332" s="4" t="s">
        <v>1898</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xml:space="preserve"> 2</f>
        <v>2</v>
      </c>
      <c r="Y332">
        <v>133.75</v>
      </c>
      <c r="Z332" s="223">
        <f>SUM( tabConsumo[[#This Row],[QTD.PENDENTE]]:tabConsumo[[#This Row],[09_23]] )</f>
        <v>1792</v>
      </c>
      <c r="AA332" s="223">
        <f>LARGE(tabConsumo[[#This Row],[10_22]:[09_23]],1)</f>
        <v>718</v>
      </c>
      <c r="AB332" s="146" t="s">
        <v>932</v>
      </c>
      <c r="AC332" s="3" t="s">
        <v>907</v>
      </c>
    </row>
    <row r="333" spans="1:29" x14ac:dyDescent="0.3">
      <c r="A333" s="4" t="s">
        <v>1899</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xml:space="preserve"> 2</f>
        <v>2</v>
      </c>
      <c r="Y333">
        <v>100.16666666666667</v>
      </c>
      <c r="Z333" s="223">
        <f>SUM( tabConsumo[[#This Row],[QTD.PENDENTE]]:tabConsumo[[#This Row],[09_23]] )</f>
        <v>1209</v>
      </c>
      <c r="AA333" s="223">
        <f>LARGE(tabConsumo[[#This Row],[10_22]:[09_23]],1)</f>
        <v>245</v>
      </c>
      <c r="AB333" s="146" t="s">
        <v>932</v>
      </c>
      <c r="AC333" s="3" t="s">
        <v>907</v>
      </c>
    </row>
    <row r="334" spans="1:29" x14ac:dyDescent="0.3">
      <c r="A334" s="4" t="s">
        <v>2237</v>
      </c>
      <c r="B334" s="3" t="s">
        <v>264</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xml:space="preserve"> 2</f>
        <v>2</v>
      </c>
      <c r="Y334">
        <v>146.91666666666666</v>
      </c>
      <c r="Z334" s="223">
        <f>SUM( tabConsumo[[#This Row],[QTD.PENDENTE]]:tabConsumo[[#This Row],[09_23]] )</f>
        <v>1763</v>
      </c>
      <c r="AA334" s="223">
        <f>LARGE(tabConsumo[[#This Row],[10_22]:[09_23]],1)</f>
        <v>259</v>
      </c>
      <c r="AB334" s="146" t="s">
        <v>2240</v>
      </c>
      <c r="AC334" s="3" t="s">
        <v>907</v>
      </c>
    </row>
    <row r="335" spans="1:29" x14ac:dyDescent="0.3">
      <c r="A335" s="4" t="s">
        <v>2062</v>
      </c>
      <c r="B335" s="3" t="s">
        <v>264</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xml:space="preserve"> 2</f>
        <v>2</v>
      </c>
      <c r="Y335">
        <v>22.75</v>
      </c>
      <c r="Z335" s="223">
        <f>SUM( tabConsumo[[#This Row],[QTD.PENDENTE]]:tabConsumo[[#This Row],[09_23]] )</f>
        <v>312</v>
      </c>
      <c r="AA335" s="223">
        <f>LARGE(tabConsumo[[#This Row],[10_22]:[09_23]],1)</f>
        <v>164</v>
      </c>
      <c r="AB335" s="146" t="s">
        <v>932</v>
      </c>
      <c r="AC335" s="3" t="s">
        <v>907</v>
      </c>
    </row>
    <row r="336" spans="1:29" x14ac:dyDescent="0.3">
      <c r="A336" s="4" t="s">
        <v>1279</v>
      </c>
      <c r="B336" s="3" t="s">
        <v>268</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xml:space="preserve"> 2</f>
        <v>2</v>
      </c>
      <c r="Y336">
        <v>18.666666666666668</v>
      </c>
      <c r="Z336" s="223">
        <f>SUM( tabConsumo[[#This Row],[QTD.PENDENTE]]:tabConsumo[[#This Row],[09_23]] )</f>
        <v>224</v>
      </c>
      <c r="AA336" s="223">
        <f>LARGE(tabConsumo[[#This Row],[10_22]:[09_23]],1)</f>
        <v>41</v>
      </c>
      <c r="AB336" s="146" t="s">
        <v>932</v>
      </c>
      <c r="AC336" s="3" t="s">
        <v>907</v>
      </c>
    </row>
    <row r="337" spans="1:29" x14ac:dyDescent="0.3">
      <c r="A337" s="4" t="s">
        <v>1043</v>
      </c>
      <c r="B337" s="3" t="s">
        <v>381</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xml:space="preserve"> 2</f>
        <v>2</v>
      </c>
      <c r="Y337">
        <v>238</v>
      </c>
      <c r="Z337" s="223">
        <f>SUM( tabConsumo[[#This Row],[QTD.PENDENTE]]:tabConsumo[[#This Row],[09_23]] )</f>
        <v>2856</v>
      </c>
      <c r="AA337" s="223">
        <f>LARGE(tabConsumo[[#This Row],[10_22]:[09_23]],1)</f>
        <v>915</v>
      </c>
      <c r="AB337" s="146" t="s">
        <v>2239</v>
      </c>
      <c r="AC337" s="3" t="s">
        <v>907</v>
      </c>
    </row>
    <row r="338" spans="1:29" x14ac:dyDescent="0.3">
      <c r="A338" s="4" t="s">
        <v>973</v>
      </c>
      <c r="B338" s="3" t="s">
        <v>264</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xml:space="preserve"> 2</f>
        <v>2</v>
      </c>
      <c r="Y338">
        <v>50.75</v>
      </c>
      <c r="Z338" s="223">
        <f>SUM( tabConsumo[[#This Row],[QTD.PENDENTE]]:tabConsumo[[#This Row],[09_23]] )</f>
        <v>609</v>
      </c>
      <c r="AA338" s="223">
        <f>LARGE(tabConsumo[[#This Row],[10_22]:[09_23]],1)</f>
        <v>73</v>
      </c>
      <c r="AB338" s="146" t="s">
        <v>932</v>
      </c>
      <c r="AC338" s="3" t="s">
        <v>907</v>
      </c>
    </row>
    <row r="339" spans="1:29" x14ac:dyDescent="0.3">
      <c r="A339" s="4" t="s">
        <v>1133</v>
      </c>
      <c r="B339" s="3" t="s">
        <v>264</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xml:space="preserve"> 2</f>
        <v>2</v>
      </c>
      <c r="Y339">
        <v>67.583333333333329</v>
      </c>
      <c r="Z339" s="223">
        <f>SUM( tabConsumo[[#This Row],[QTD.PENDENTE]]:tabConsumo[[#This Row],[09_23]] )</f>
        <v>811</v>
      </c>
      <c r="AA339" s="223">
        <f>LARGE(tabConsumo[[#This Row],[10_22]:[09_23]],1)</f>
        <v>157</v>
      </c>
      <c r="AB339" s="146" t="s">
        <v>2239</v>
      </c>
      <c r="AC339" s="3" t="s">
        <v>907</v>
      </c>
    </row>
    <row r="340" spans="1:29" x14ac:dyDescent="0.3">
      <c r="A340" s="4" t="s">
        <v>1960</v>
      </c>
      <c r="B340" s="3" t="s">
        <v>264</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xml:space="preserve"> 2</f>
        <v>2</v>
      </c>
      <c r="Y340">
        <v>59.166666666666664</v>
      </c>
      <c r="Z340" s="223">
        <f>SUM( tabConsumo[[#This Row],[QTD.PENDENTE]]:tabConsumo[[#This Row],[09_23]] )</f>
        <v>710</v>
      </c>
      <c r="AA340" s="223">
        <f>LARGE(tabConsumo[[#This Row],[10_22]:[09_23]],1)</f>
        <v>180</v>
      </c>
      <c r="AB340" s="146" t="s">
        <v>2244</v>
      </c>
      <c r="AC340" s="3" t="s">
        <v>907</v>
      </c>
    </row>
    <row r="341" spans="1:29" x14ac:dyDescent="0.3">
      <c r="A341" s="4" t="s">
        <v>1961</v>
      </c>
      <c r="B341" s="3" t="s">
        <v>264</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xml:space="preserve"> 2</f>
        <v>2</v>
      </c>
      <c r="Y341">
        <v>101.5</v>
      </c>
      <c r="Z341" s="223">
        <f>SUM( tabConsumo[[#This Row],[QTD.PENDENTE]]:tabConsumo[[#This Row],[09_23]] )</f>
        <v>1296</v>
      </c>
      <c r="AA341" s="223">
        <f>LARGE(tabConsumo[[#This Row],[10_22]:[09_23]],1)</f>
        <v>500</v>
      </c>
      <c r="AB341" s="146" t="s">
        <v>2245</v>
      </c>
      <c r="AC341" s="3" t="s">
        <v>907</v>
      </c>
    </row>
    <row r="342" spans="1:29" x14ac:dyDescent="0.3">
      <c r="A342" s="4" t="s">
        <v>1876</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xml:space="preserve"> 2</f>
        <v>2</v>
      </c>
      <c r="Y342">
        <v>12.25</v>
      </c>
      <c r="Z342" s="223">
        <f>SUM( tabConsumo[[#This Row],[QTD.PENDENTE]]:tabConsumo[[#This Row],[09_23]] )</f>
        <v>158</v>
      </c>
      <c r="AA342" s="223">
        <f>LARGE(tabConsumo[[#This Row],[10_22]:[09_23]],1)</f>
        <v>60</v>
      </c>
      <c r="AB342" s="146" t="s">
        <v>932</v>
      </c>
      <c r="AC342" s="3" t="s">
        <v>907</v>
      </c>
    </row>
    <row r="343" spans="1:29" x14ac:dyDescent="0.3">
      <c r="A343" s="4" t="s">
        <v>1421</v>
      </c>
      <c r="B343" s="3" t="s">
        <v>346</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xml:space="preserve"> 2</f>
        <v>2</v>
      </c>
      <c r="Y343">
        <v>4.416666666666667</v>
      </c>
      <c r="Z343" s="223">
        <f>SUM( tabConsumo[[#This Row],[QTD.PENDENTE]]:tabConsumo[[#This Row],[09_23]] )</f>
        <v>60</v>
      </c>
      <c r="AA343" s="223">
        <f>LARGE(tabConsumo[[#This Row],[10_22]:[09_23]],1)</f>
        <v>35</v>
      </c>
      <c r="AB343" s="146" t="s">
        <v>2247</v>
      </c>
      <c r="AC343" s="3" t="s">
        <v>907</v>
      </c>
    </row>
    <row r="344" spans="1:29" x14ac:dyDescent="0.3">
      <c r="A344" s="4" t="s">
        <v>1422</v>
      </c>
      <c r="B344" s="3" t="s">
        <v>346</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xml:space="preserve"> 2</f>
        <v>2</v>
      </c>
      <c r="Y344">
        <v>37</v>
      </c>
      <c r="Z344" s="223">
        <f>SUM( tabConsumo[[#This Row],[QTD.PENDENTE]]:tabConsumo[[#This Row],[09_23]] )</f>
        <v>507</v>
      </c>
      <c r="AA344" s="223">
        <f>LARGE(tabConsumo[[#This Row],[10_22]:[09_23]],1)</f>
        <v>307</v>
      </c>
      <c r="AB344" s="146" t="s">
        <v>2238</v>
      </c>
      <c r="AC344" s="3" t="s">
        <v>907</v>
      </c>
    </row>
    <row r="345" spans="1:29" x14ac:dyDescent="0.3">
      <c r="A345" s="4" t="s">
        <v>1265</v>
      </c>
      <c r="B345" s="3" t="s">
        <v>346</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xml:space="preserve"> 2</f>
        <v>2</v>
      </c>
      <c r="Y345">
        <v>6.333333333333333</v>
      </c>
      <c r="Z345" s="223">
        <f>SUM( tabConsumo[[#This Row],[QTD.PENDENTE]]:tabConsumo[[#This Row],[09_23]] )</f>
        <v>85</v>
      </c>
      <c r="AA345" s="223">
        <f>LARGE(tabConsumo[[#This Row],[10_22]:[09_23]],1)</f>
        <v>40</v>
      </c>
      <c r="AB345" s="146" t="s">
        <v>2243</v>
      </c>
      <c r="AC345" s="3" t="s">
        <v>907</v>
      </c>
    </row>
    <row r="346" spans="1:29" x14ac:dyDescent="0.3">
      <c r="A346" s="4" t="s">
        <v>1433</v>
      </c>
      <c r="B346" s="3" t="s">
        <v>346</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xml:space="preserve"> 2</f>
        <v>2</v>
      </c>
      <c r="Y346">
        <v>11.083333333333334</v>
      </c>
      <c r="Z346" s="223">
        <f>SUM( tabConsumo[[#This Row],[QTD.PENDENTE]]:tabConsumo[[#This Row],[09_23]] )</f>
        <v>201</v>
      </c>
      <c r="AA346" s="223">
        <f>LARGE(tabConsumo[[#This Row],[10_22]:[09_23]],1)</f>
        <v>200</v>
      </c>
      <c r="AB346" s="146" t="s">
        <v>2247</v>
      </c>
      <c r="AC346" s="3" t="s">
        <v>907</v>
      </c>
    </row>
    <row r="347" spans="1:29" x14ac:dyDescent="0.3">
      <c r="A347" s="4" t="s">
        <v>1537</v>
      </c>
      <c r="B347" s="3" t="s">
        <v>346</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xml:space="preserve"> 2</f>
        <v>2</v>
      </c>
      <c r="Y347">
        <v>2.5</v>
      </c>
      <c r="Z347" s="223">
        <f>SUM( tabConsumo[[#This Row],[QTD.PENDENTE]]:tabConsumo[[#This Row],[09_23]] )</f>
        <v>35</v>
      </c>
      <c r="AA347" s="223">
        <f>LARGE(tabConsumo[[#This Row],[10_22]:[09_23]],1)</f>
        <v>20</v>
      </c>
      <c r="AB347" s="146" t="s">
        <v>2244</v>
      </c>
      <c r="AC347" s="3" t="s">
        <v>907</v>
      </c>
    </row>
    <row r="348" spans="1:29" x14ac:dyDescent="0.3">
      <c r="A348" s="4" t="s">
        <v>1423</v>
      </c>
      <c r="B348" s="3" t="s">
        <v>346</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xml:space="preserve"> 2</f>
        <v>2</v>
      </c>
      <c r="Y348">
        <v>2.1666666666666665</v>
      </c>
      <c r="Z348" s="223">
        <f>SUM( tabConsumo[[#This Row],[QTD.PENDENTE]]:tabConsumo[[#This Row],[09_23]] )</f>
        <v>40</v>
      </c>
      <c r="AA348" s="223">
        <f>LARGE(tabConsumo[[#This Row],[10_22]:[09_23]],1)</f>
        <v>40</v>
      </c>
      <c r="AB348" s="146" t="s">
        <v>2243</v>
      </c>
      <c r="AC348" s="3" t="s">
        <v>907</v>
      </c>
    </row>
    <row r="349" spans="1:29" x14ac:dyDescent="0.3">
      <c r="A349" s="4" t="s">
        <v>1392</v>
      </c>
      <c r="B349" s="3" t="s">
        <v>346</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xml:space="preserve"> 2</f>
        <v>2</v>
      </c>
      <c r="Y349">
        <v>0.66666666666666663</v>
      </c>
      <c r="Z349" s="223">
        <f>SUM( tabConsumo[[#This Row],[QTD.PENDENTE]]:tabConsumo[[#This Row],[09_23]] )</f>
        <v>12</v>
      </c>
      <c r="AA349" s="223">
        <f>LARGE(tabConsumo[[#This Row],[10_22]:[09_23]],1)</f>
        <v>10</v>
      </c>
      <c r="AB349" s="146" t="s">
        <v>2243</v>
      </c>
      <c r="AC349" s="3" t="s">
        <v>907</v>
      </c>
    </row>
    <row r="350" spans="1:29" x14ac:dyDescent="0.3">
      <c r="A350" s="4" t="s">
        <v>1431</v>
      </c>
      <c r="B350" s="3" t="s">
        <v>346</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xml:space="preserve"> 2</f>
        <v>2</v>
      </c>
      <c r="Y350">
        <v>8.3333333333333329E-2</v>
      </c>
      <c r="Z350" s="223">
        <f>SUM( tabConsumo[[#This Row],[QTD.PENDENTE]]:tabConsumo[[#This Row],[09_23]] )</f>
        <v>2</v>
      </c>
      <c r="AA350" s="223">
        <f>LARGE(tabConsumo[[#This Row],[10_22]:[09_23]],1)</f>
        <v>2</v>
      </c>
      <c r="AB350" s="146" t="s">
        <v>2246</v>
      </c>
      <c r="AC350" s="3" t="s">
        <v>907</v>
      </c>
    </row>
    <row r="351" spans="1:29" x14ac:dyDescent="0.3">
      <c r="A351" s="4" t="s">
        <v>1350</v>
      </c>
      <c r="B351" s="3" t="s">
        <v>346</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xml:space="preserve"> 2</f>
        <v>2</v>
      </c>
      <c r="Y351">
        <v>0.58333333333333337</v>
      </c>
      <c r="Z351" s="223">
        <f>SUM( tabConsumo[[#This Row],[QTD.PENDENTE]]:tabConsumo[[#This Row],[09_23]] )</f>
        <v>9</v>
      </c>
      <c r="AA351" s="223">
        <f>LARGE(tabConsumo[[#This Row],[10_22]:[09_23]],1)</f>
        <v>4</v>
      </c>
      <c r="AB351" s="146" t="s">
        <v>2246</v>
      </c>
      <c r="AC351" s="3" t="s">
        <v>907</v>
      </c>
    </row>
    <row r="352" spans="1:29" x14ac:dyDescent="0.3">
      <c r="A352" s="4" t="s">
        <v>1351</v>
      </c>
      <c r="B352" s="3" t="s">
        <v>346</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xml:space="preserve"> 2</f>
        <v>2</v>
      </c>
      <c r="Y352">
        <v>19.416666666666668</v>
      </c>
      <c r="Z352" s="223">
        <f>SUM( tabConsumo[[#This Row],[QTD.PENDENTE]]:tabConsumo[[#This Row],[09_23]] )</f>
        <v>297</v>
      </c>
      <c r="AA352" s="223">
        <f>LARGE(tabConsumo[[#This Row],[10_22]:[09_23]],1)</f>
        <v>201</v>
      </c>
      <c r="AB352" s="146" t="s">
        <v>2245</v>
      </c>
      <c r="AC352" s="3" t="s">
        <v>907</v>
      </c>
    </row>
    <row r="353" spans="1:29" x14ac:dyDescent="0.3">
      <c r="A353" s="4" t="s">
        <v>1863</v>
      </c>
      <c r="B353" s="3" t="s">
        <v>346</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xml:space="preserve"> 2</f>
        <v>2</v>
      </c>
      <c r="Y353">
        <v>2.25</v>
      </c>
      <c r="Z353" s="223">
        <f>SUM( tabConsumo[[#This Row],[QTD.PENDENTE]]:tabConsumo[[#This Row],[09_23]] )</f>
        <v>30</v>
      </c>
      <c r="AA353" s="223">
        <f>LARGE(tabConsumo[[#This Row],[10_22]:[09_23]],1)</f>
        <v>15</v>
      </c>
      <c r="AB353" s="146" t="s">
        <v>2238</v>
      </c>
      <c r="AC353" s="3" t="s">
        <v>907</v>
      </c>
    </row>
    <row r="354" spans="1:29" x14ac:dyDescent="0.3">
      <c r="A354" s="4" t="s">
        <v>1755</v>
      </c>
      <c r="B354" s="3" t="s">
        <v>394</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xml:space="preserve"> 2</f>
        <v>2</v>
      </c>
      <c r="Y354">
        <v>43.75</v>
      </c>
      <c r="Z354" s="223">
        <f>SUM( tabConsumo[[#This Row],[QTD.PENDENTE]]:tabConsumo[[#This Row],[09_23]] )</f>
        <v>594</v>
      </c>
      <c r="AA354" s="223">
        <f>LARGE(tabConsumo[[#This Row],[10_22]:[09_23]],1)</f>
        <v>250</v>
      </c>
      <c r="AB354" s="146" t="s">
        <v>932</v>
      </c>
      <c r="AC354" s="3" t="s">
        <v>907</v>
      </c>
    </row>
    <row r="355" spans="1:29" x14ac:dyDescent="0.3">
      <c r="A355" s="4" t="s">
        <v>1947</v>
      </c>
      <c r="B355" s="3" t="s">
        <v>264</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xml:space="preserve"> 2</f>
        <v>2</v>
      </c>
      <c r="Y355">
        <v>3.5833333333333335</v>
      </c>
      <c r="Z355" s="223">
        <f>SUM( tabConsumo[[#This Row],[QTD.PENDENTE]]:tabConsumo[[#This Row],[09_23]] )</f>
        <v>43</v>
      </c>
      <c r="AA355" s="223">
        <f>LARGE(tabConsumo[[#This Row],[10_22]:[09_23]],1)</f>
        <v>8</v>
      </c>
      <c r="AB355" s="146" t="s">
        <v>2238</v>
      </c>
      <c r="AC355" s="3" t="s">
        <v>907</v>
      </c>
    </row>
    <row r="356" spans="1:29" x14ac:dyDescent="0.3">
      <c r="A356" s="4" t="s">
        <v>624</v>
      </c>
      <c r="B356" s="3" t="s">
        <v>261</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xml:space="preserve"> 2</f>
        <v>2</v>
      </c>
      <c r="Y356">
        <v>8.3333333333333329E-2</v>
      </c>
      <c r="Z356" s="223">
        <f>SUM( tabConsumo[[#This Row],[QTD.PENDENTE]]:tabConsumo[[#This Row],[09_23]] )</f>
        <v>3</v>
      </c>
      <c r="AA356" s="223">
        <f>LARGE(tabConsumo[[#This Row],[10_22]:[09_23]],1)</f>
        <v>3</v>
      </c>
      <c r="AB356" s="146" t="s">
        <v>2239</v>
      </c>
      <c r="AC356" s="3" t="s">
        <v>907</v>
      </c>
    </row>
    <row r="357" spans="1:29" x14ac:dyDescent="0.3">
      <c r="A357" s="4" t="s">
        <v>1871</v>
      </c>
      <c r="B357" s="3" t="s">
        <v>261</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xml:space="preserve"> 2</f>
        <v>2</v>
      </c>
      <c r="Y357">
        <v>555.75</v>
      </c>
      <c r="Z357" s="223">
        <f>SUM( tabConsumo[[#This Row],[QTD.PENDENTE]]:tabConsumo[[#This Row],[09_23]] )</f>
        <v>7914</v>
      </c>
      <c r="AA357" s="223">
        <f>LARGE(tabConsumo[[#This Row],[10_22]:[09_23]],1)</f>
        <v>3897</v>
      </c>
      <c r="AB357" s="146" t="s">
        <v>932</v>
      </c>
      <c r="AC357" s="3" t="s">
        <v>907</v>
      </c>
    </row>
    <row r="358" spans="1:29" x14ac:dyDescent="0.3">
      <c r="A358" s="4" t="s">
        <v>1872</v>
      </c>
      <c r="B358" s="3" t="s">
        <v>261</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xml:space="preserve"> 2</f>
        <v>2</v>
      </c>
      <c r="Y358">
        <v>562.41666666666663</v>
      </c>
      <c r="Z358" s="223">
        <f>SUM( tabConsumo[[#This Row],[QTD.PENDENTE]]:tabConsumo[[#This Row],[09_23]] )</f>
        <v>8003</v>
      </c>
      <c r="AA358" s="223">
        <f>LARGE(tabConsumo[[#This Row],[10_22]:[09_23]],1)</f>
        <v>3929</v>
      </c>
      <c r="AB358" s="146" t="s">
        <v>932</v>
      </c>
      <c r="AC358" s="3" t="s">
        <v>907</v>
      </c>
    </row>
    <row r="359" spans="1:29" x14ac:dyDescent="0.3">
      <c r="A359" s="4" t="s">
        <v>1864</v>
      </c>
      <c r="B359" s="3" t="s">
        <v>261</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xml:space="preserve"> 2</f>
        <v>2</v>
      </c>
      <c r="Y359">
        <v>557.16666666666663</v>
      </c>
      <c r="Z359" s="223">
        <f>SUM( tabConsumo[[#This Row],[QTD.PENDENTE]]:tabConsumo[[#This Row],[09_23]] )</f>
        <v>7940</v>
      </c>
      <c r="AA359" s="223">
        <f>LARGE(tabConsumo[[#This Row],[10_22]:[09_23]],1)</f>
        <v>3921</v>
      </c>
      <c r="AB359" s="146" t="s">
        <v>932</v>
      </c>
      <c r="AC359" s="3" t="s">
        <v>907</v>
      </c>
    </row>
    <row r="360" spans="1:29" x14ac:dyDescent="0.3">
      <c r="A360" s="4" t="s">
        <v>959</v>
      </c>
      <c r="B360" s="3" t="s">
        <v>261</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xml:space="preserve"> 2</f>
        <v>2</v>
      </c>
      <c r="Y360">
        <v>1053.6666666666667</v>
      </c>
      <c r="Z360" s="223">
        <f>SUM( tabConsumo[[#This Row],[QTD.PENDENTE]]:tabConsumo[[#This Row],[09_23]] )</f>
        <v>16639</v>
      </c>
      <c r="AA360" s="223">
        <f>LARGE(tabConsumo[[#This Row],[10_22]:[09_23]],1)</f>
        <v>11820</v>
      </c>
      <c r="AB360" s="146" t="s">
        <v>2243</v>
      </c>
      <c r="AC360" s="3" t="s">
        <v>907</v>
      </c>
    </row>
    <row r="361" spans="1:29" x14ac:dyDescent="0.3">
      <c r="A361" s="4" t="s">
        <v>1859</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xml:space="preserve"> 2</f>
        <v>2</v>
      </c>
      <c r="Y361">
        <v>1292.9166666666667</v>
      </c>
      <c r="Z361" s="223">
        <f>SUM( tabConsumo[[#This Row],[QTD.PENDENTE]]:tabConsumo[[#This Row],[09_23]] )</f>
        <v>16777</v>
      </c>
      <c r="AA361" s="223">
        <f>LARGE(tabConsumo[[#This Row],[10_22]:[09_23]],1)</f>
        <v>5008</v>
      </c>
      <c r="AB361" s="146" t="s">
        <v>932</v>
      </c>
      <c r="AC361" s="3" t="s">
        <v>907</v>
      </c>
    </row>
    <row r="362" spans="1:29" x14ac:dyDescent="0.3">
      <c r="A362" s="4" t="s">
        <v>1865</v>
      </c>
      <c r="B362" s="3" t="s">
        <v>261</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xml:space="preserve"> 2</f>
        <v>2</v>
      </c>
      <c r="Y362">
        <v>556.41666666666663</v>
      </c>
      <c r="Z362" s="223">
        <f>SUM( tabConsumo[[#This Row],[QTD.PENDENTE]]:tabConsumo[[#This Row],[09_23]] )</f>
        <v>6677</v>
      </c>
      <c r="AA362" s="223">
        <f>LARGE(tabConsumo[[#This Row],[10_22]:[09_23]],1)</f>
        <v>1047</v>
      </c>
      <c r="AB362" s="146" t="s">
        <v>932</v>
      </c>
      <c r="AC362" s="3" t="s">
        <v>907</v>
      </c>
    </row>
    <row r="363" spans="1:29" x14ac:dyDescent="0.3">
      <c r="A363" s="4" t="s">
        <v>1866</v>
      </c>
      <c r="B363" s="3" t="s">
        <v>261</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xml:space="preserve"> 2</f>
        <v>2</v>
      </c>
      <c r="Y363">
        <v>1893.3333333333333</v>
      </c>
      <c r="Z363" s="223">
        <f>SUM( tabConsumo[[#This Row],[QTD.PENDENTE]]:tabConsumo[[#This Row],[09_23]] )</f>
        <v>24868</v>
      </c>
      <c r="AA363" s="223">
        <f>LARGE(tabConsumo[[#This Row],[10_22]:[09_23]],1)</f>
        <v>7873</v>
      </c>
      <c r="AB363" s="146" t="s">
        <v>932</v>
      </c>
      <c r="AC363" s="3" t="s">
        <v>907</v>
      </c>
    </row>
    <row r="364" spans="1:29" x14ac:dyDescent="0.3">
      <c r="A364" s="4" t="s">
        <v>1920</v>
      </c>
      <c r="B364" s="3" t="s">
        <v>261</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xml:space="preserve"> 2</f>
        <v>2</v>
      </c>
      <c r="Y364">
        <v>7</v>
      </c>
      <c r="Z364" s="223">
        <f>SUM( tabConsumo[[#This Row],[QTD.PENDENTE]]:tabConsumo[[#This Row],[09_23]] )</f>
        <v>102</v>
      </c>
      <c r="AA364" s="223">
        <f>LARGE(tabConsumo[[#This Row],[10_22]:[09_23]],1)</f>
        <v>60</v>
      </c>
      <c r="AB364" s="146" t="s">
        <v>2248</v>
      </c>
      <c r="AC364" s="3" t="s">
        <v>907</v>
      </c>
    </row>
    <row r="365" spans="1:29" x14ac:dyDescent="0.3">
      <c r="A365" s="4" t="s">
        <v>1846</v>
      </c>
      <c r="B365" s="3" t="s">
        <v>261</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xml:space="preserve"> 2</f>
        <v>2</v>
      </c>
      <c r="Y365">
        <v>8.3333333333333339</v>
      </c>
      <c r="Z365" s="223">
        <f>SUM( tabConsumo[[#This Row],[QTD.PENDENTE]]:tabConsumo[[#This Row],[09_23]] )</f>
        <v>100</v>
      </c>
      <c r="AA365" s="223">
        <f>LARGE(tabConsumo[[#This Row],[10_22]:[09_23]],1)</f>
        <v>31</v>
      </c>
      <c r="AB365" s="146" t="s">
        <v>2247</v>
      </c>
      <c r="AC365" s="3" t="s">
        <v>907</v>
      </c>
    </row>
    <row r="366" spans="1:29" x14ac:dyDescent="0.3">
      <c r="A366" s="4" t="s">
        <v>1602</v>
      </c>
      <c r="B366" s="3" t="s">
        <v>261</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xml:space="preserve"> 2</f>
        <v>2</v>
      </c>
      <c r="Y366">
        <v>1.5833333333333333</v>
      </c>
      <c r="Z366" s="223">
        <f>SUM( tabConsumo[[#This Row],[QTD.PENDENTE]]:tabConsumo[[#This Row],[09_23]] )</f>
        <v>21</v>
      </c>
      <c r="AA366" s="223">
        <f>LARGE(tabConsumo[[#This Row],[10_22]:[09_23]],1)</f>
        <v>10</v>
      </c>
      <c r="AB366" s="146" t="s">
        <v>2238</v>
      </c>
      <c r="AC366" s="3" t="s">
        <v>907</v>
      </c>
    </row>
    <row r="367" spans="1:29" x14ac:dyDescent="0.3">
      <c r="A367" s="4" t="s">
        <v>1036</v>
      </c>
      <c r="B367" s="3" t="s">
        <v>261</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xml:space="preserve"> 2</f>
        <v>2</v>
      </c>
      <c r="Y367">
        <v>166.16666666666666</v>
      </c>
      <c r="Z367" s="223">
        <f>SUM( tabConsumo[[#This Row],[QTD.PENDENTE]]:tabConsumo[[#This Row],[09_23]] )</f>
        <v>2017</v>
      </c>
      <c r="AA367" s="223">
        <f>LARGE(tabConsumo[[#This Row],[10_22]:[09_23]],1)</f>
        <v>316</v>
      </c>
      <c r="AB367" s="146" t="s">
        <v>932</v>
      </c>
      <c r="AC367" s="3" t="s">
        <v>907</v>
      </c>
    </row>
    <row r="368" spans="1:29" x14ac:dyDescent="0.3">
      <c r="A368" s="4" t="s">
        <v>1113</v>
      </c>
      <c r="B368" s="3" t="s">
        <v>261</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xml:space="preserve"> 2</f>
        <v>2</v>
      </c>
      <c r="Y368">
        <v>2.25</v>
      </c>
      <c r="Z368" s="223">
        <f>SUM( tabConsumo[[#This Row],[QTD.PENDENTE]]:tabConsumo[[#This Row],[09_23]] )</f>
        <v>30</v>
      </c>
      <c r="AA368" s="223">
        <f>LARGE(tabConsumo[[#This Row],[10_22]:[09_23]],1)</f>
        <v>10</v>
      </c>
      <c r="AB368" s="146" t="s">
        <v>2238</v>
      </c>
      <c r="AC368" s="3" t="s">
        <v>907</v>
      </c>
    </row>
    <row r="369" spans="1:29" x14ac:dyDescent="0.3">
      <c r="A369" s="4" t="s">
        <v>1120</v>
      </c>
      <c r="B369" s="3" t="s">
        <v>261</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xml:space="preserve"> 2</f>
        <v>2</v>
      </c>
      <c r="Y369">
        <v>108.91666666666667</v>
      </c>
      <c r="Z369" s="223">
        <f>SUM( tabConsumo[[#This Row],[QTD.PENDENTE]]:tabConsumo[[#This Row],[09_23]] )</f>
        <v>1307</v>
      </c>
      <c r="AA369" s="223">
        <f>LARGE(tabConsumo[[#This Row],[10_22]:[09_23]],1)</f>
        <v>155</v>
      </c>
      <c r="AB369" s="146" t="s">
        <v>932</v>
      </c>
      <c r="AC369" s="3" t="s">
        <v>907</v>
      </c>
    </row>
    <row r="370" spans="1:29" x14ac:dyDescent="0.3">
      <c r="A370" s="4" t="s">
        <v>1885</v>
      </c>
      <c r="B370" s="3" t="s">
        <v>261</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xml:space="preserve"> 2</f>
        <v>2</v>
      </c>
      <c r="Y370">
        <v>0</v>
      </c>
      <c r="Z370" s="223">
        <f>SUM( tabConsumo[[#This Row],[QTD.PENDENTE]]:tabConsumo[[#This Row],[09_23]] )</f>
        <v>1</v>
      </c>
      <c r="AA370" s="223">
        <f>LARGE(tabConsumo[[#This Row],[10_22]:[09_23]],1)</f>
        <v>1</v>
      </c>
      <c r="AB370" s="146" t="s">
        <v>2246</v>
      </c>
      <c r="AC370" s="3" t="s">
        <v>907</v>
      </c>
    </row>
    <row r="371" spans="1:29" x14ac:dyDescent="0.3">
      <c r="A371" s="4" t="s">
        <v>1578</v>
      </c>
      <c r="B371" s="3" t="s">
        <v>261</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xml:space="preserve"> 2</f>
        <v>2</v>
      </c>
      <c r="Y371">
        <v>10.75</v>
      </c>
      <c r="Z371" s="223">
        <f>SUM( tabConsumo[[#This Row],[QTD.PENDENTE]]:tabConsumo[[#This Row],[09_23]] )</f>
        <v>146</v>
      </c>
      <c r="AA371" s="223">
        <f>LARGE(tabConsumo[[#This Row],[10_22]:[09_23]],1)</f>
        <v>61</v>
      </c>
      <c r="AB371" s="146" t="s">
        <v>932</v>
      </c>
      <c r="AC371" s="3" t="s">
        <v>907</v>
      </c>
    </row>
    <row r="372" spans="1:29" x14ac:dyDescent="0.3">
      <c r="A372" s="4" t="s">
        <v>1319</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xml:space="preserve"> 2</f>
        <v>2</v>
      </c>
      <c r="Y372">
        <v>1.25</v>
      </c>
      <c r="Z372" s="223">
        <f>SUM( tabConsumo[[#This Row],[QTD.PENDENTE]]:tabConsumo[[#This Row],[09_23]] )</f>
        <v>20</v>
      </c>
      <c r="AA372" s="223">
        <f>LARGE(tabConsumo[[#This Row],[10_22]:[09_23]],1)</f>
        <v>14</v>
      </c>
      <c r="AB372" s="146" t="s">
        <v>2240</v>
      </c>
      <c r="AC372" s="3" t="s">
        <v>907</v>
      </c>
    </row>
    <row r="373" spans="1:29" x14ac:dyDescent="0.3">
      <c r="A373" s="4" t="s">
        <v>1339</v>
      </c>
      <c r="B373" s="3" t="s">
        <v>264</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xml:space="preserve"> 2</f>
        <v>2</v>
      </c>
      <c r="Y373">
        <v>0.91666666666666663</v>
      </c>
      <c r="Z373" s="223">
        <f>SUM( tabConsumo[[#This Row],[QTD.PENDENTE]]:tabConsumo[[#This Row],[09_23]] )</f>
        <v>12</v>
      </c>
      <c r="AA373" s="223">
        <f>LARGE(tabConsumo[[#This Row],[10_22]:[09_23]],1)</f>
        <v>4</v>
      </c>
      <c r="AB373" s="146" t="s">
        <v>2244</v>
      </c>
      <c r="AC373" s="3" t="s">
        <v>907</v>
      </c>
    </row>
    <row r="374" spans="1:29" x14ac:dyDescent="0.3">
      <c r="A374" s="4" t="s">
        <v>1334</v>
      </c>
      <c r="B374" s="3" t="s">
        <v>264</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xml:space="preserve"> 2</f>
        <v>2</v>
      </c>
      <c r="Y374">
        <v>0.91666666666666663</v>
      </c>
      <c r="Z374" s="223">
        <f>SUM( tabConsumo[[#This Row],[QTD.PENDENTE]]:tabConsumo[[#This Row],[09_23]] )</f>
        <v>12</v>
      </c>
      <c r="AA374" s="223">
        <f>LARGE(tabConsumo[[#This Row],[10_22]:[09_23]],1)</f>
        <v>4</v>
      </c>
      <c r="AB374" s="146" t="s">
        <v>2244</v>
      </c>
      <c r="AC374" s="3" t="s">
        <v>907</v>
      </c>
    </row>
    <row r="375" spans="1:29" x14ac:dyDescent="0.3">
      <c r="A375" s="4" t="s">
        <v>1370</v>
      </c>
      <c r="B375" s="3" t="s">
        <v>264</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xml:space="preserve"> 2</f>
        <v>2</v>
      </c>
      <c r="Y375">
        <v>1.25</v>
      </c>
      <c r="Z375" s="223">
        <f>SUM( tabConsumo[[#This Row],[QTD.PENDENTE]]:tabConsumo[[#This Row],[09_23]] )</f>
        <v>16</v>
      </c>
      <c r="AA375" s="223">
        <f>LARGE(tabConsumo[[#This Row],[10_22]:[09_23]],1)</f>
        <v>6</v>
      </c>
      <c r="AB375" s="146" t="s">
        <v>2238</v>
      </c>
      <c r="AC375" s="3" t="s">
        <v>907</v>
      </c>
    </row>
    <row r="376" spans="1:29" x14ac:dyDescent="0.3">
      <c r="A376" s="4" t="s">
        <v>1373</v>
      </c>
      <c r="B376" s="3" t="s">
        <v>264</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xml:space="preserve"> 2</f>
        <v>2</v>
      </c>
      <c r="Y376">
        <v>5.666666666666667</v>
      </c>
      <c r="Z376" s="223">
        <f>SUM( tabConsumo[[#This Row],[QTD.PENDENTE]]:tabConsumo[[#This Row],[09_23]] )</f>
        <v>68</v>
      </c>
      <c r="AA376" s="223">
        <f>LARGE(tabConsumo[[#This Row],[10_22]:[09_23]],1)</f>
        <v>12</v>
      </c>
      <c r="AB376" s="146" t="s">
        <v>2240</v>
      </c>
      <c r="AC376" s="3" t="s">
        <v>907</v>
      </c>
    </row>
    <row r="377" spans="1:29" x14ac:dyDescent="0.3">
      <c r="A377" s="4" t="s">
        <v>1604</v>
      </c>
      <c r="B377" s="3" t="s">
        <v>561</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xml:space="preserve"> 2</f>
        <v>2</v>
      </c>
      <c r="Y377">
        <v>425.58333333333331</v>
      </c>
      <c r="Z377" s="223">
        <f>SUM( tabConsumo[[#This Row],[QTD.PENDENTE]]:tabConsumo[[#This Row],[09_23]] )</f>
        <v>5132</v>
      </c>
      <c r="AA377" s="223">
        <f>LARGE(tabConsumo[[#This Row],[10_22]:[09_23]],1)</f>
        <v>957</v>
      </c>
      <c r="AB377" s="146" t="s">
        <v>932</v>
      </c>
      <c r="AC377" s="3" t="s">
        <v>907</v>
      </c>
    </row>
    <row r="378" spans="1:29" x14ac:dyDescent="0.3">
      <c r="A378" s="4" t="s">
        <v>357</v>
      </c>
      <c r="B378" s="3" t="s">
        <v>264</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xml:space="preserve"> 2</f>
        <v>2</v>
      </c>
      <c r="Y378">
        <v>0</v>
      </c>
      <c r="Z378" s="223">
        <f>SUM( tabConsumo[[#This Row],[QTD.PENDENTE]]:tabConsumo[[#This Row],[09_23]] )</f>
        <v>1</v>
      </c>
      <c r="AA378" s="223">
        <f>LARGE(tabConsumo[[#This Row],[10_22]:[09_23]],1)</f>
        <v>1</v>
      </c>
      <c r="AB378" s="146" t="s">
        <v>2242</v>
      </c>
      <c r="AC378" s="3" t="s">
        <v>907</v>
      </c>
    </row>
    <row r="379" spans="1:29" x14ac:dyDescent="0.3">
      <c r="A379" s="4" t="s">
        <v>2063</v>
      </c>
      <c r="B379" s="3" t="s">
        <v>302</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xml:space="preserve"> 2</f>
        <v>2</v>
      </c>
      <c r="Y379">
        <v>15.5</v>
      </c>
      <c r="Z379" s="223">
        <f>SUM( tabConsumo[[#This Row],[QTD.PENDENTE]]:tabConsumo[[#This Row],[09_23]] )</f>
        <v>186</v>
      </c>
      <c r="AA379" s="223">
        <f>LARGE(tabConsumo[[#This Row],[10_22]:[09_23]],1)</f>
        <v>38</v>
      </c>
      <c r="AB379" s="146" t="s">
        <v>2245</v>
      </c>
      <c r="AC379" s="3" t="s">
        <v>907</v>
      </c>
    </row>
    <row r="380" spans="1:29" x14ac:dyDescent="0.3">
      <c r="A380" s="4" t="s">
        <v>1632</v>
      </c>
      <c r="B380" s="3" t="s">
        <v>264</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xml:space="preserve"> 2</f>
        <v>2</v>
      </c>
      <c r="Y380">
        <v>27.916666666666668</v>
      </c>
      <c r="Z380" s="223">
        <f>SUM( tabConsumo[[#This Row],[QTD.PENDENTE]]:tabConsumo[[#This Row],[09_23]] )</f>
        <v>360</v>
      </c>
      <c r="AA380" s="223">
        <f>LARGE(tabConsumo[[#This Row],[10_22]:[09_23]],1)</f>
        <v>150</v>
      </c>
      <c r="AB380" s="146" t="s">
        <v>2238</v>
      </c>
      <c r="AC380" s="3" t="s">
        <v>907</v>
      </c>
    </row>
    <row r="381" spans="1:29" x14ac:dyDescent="0.3">
      <c r="A381" s="4" t="s">
        <v>1565</v>
      </c>
      <c r="B381" s="3" t="s">
        <v>264</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xml:space="preserve"> 2</f>
        <v>2</v>
      </c>
      <c r="Y381">
        <v>78.333333333333329</v>
      </c>
      <c r="Z381" s="223">
        <f>SUM( tabConsumo[[#This Row],[QTD.PENDENTE]]:tabConsumo[[#This Row],[09_23]] )</f>
        <v>940</v>
      </c>
      <c r="AA381" s="223">
        <f>LARGE(tabConsumo[[#This Row],[10_22]:[09_23]],1)</f>
        <v>147</v>
      </c>
      <c r="AB381" s="146" t="s">
        <v>2245</v>
      </c>
      <c r="AC381" s="3" t="s">
        <v>907</v>
      </c>
    </row>
    <row r="382" spans="1:29" x14ac:dyDescent="0.3">
      <c r="A382" s="4" t="s">
        <v>1267</v>
      </c>
      <c r="B382" s="3" t="s">
        <v>612</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xml:space="preserve"> 2</f>
        <v>2</v>
      </c>
      <c r="Y382">
        <v>41.833333333333336</v>
      </c>
      <c r="Z382" s="223">
        <f>SUM( tabConsumo[[#This Row],[QTD.PENDENTE]]:tabConsumo[[#This Row],[09_23]] )</f>
        <v>517</v>
      </c>
      <c r="AA382" s="223">
        <f>LARGE(tabConsumo[[#This Row],[10_22]:[09_23]],1)</f>
        <v>154</v>
      </c>
      <c r="AB382" s="146" t="s">
        <v>932</v>
      </c>
      <c r="AC382" s="3" t="s">
        <v>907</v>
      </c>
    </row>
    <row r="383" spans="1:29" x14ac:dyDescent="0.3">
      <c r="A383" s="4" t="s">
        <v>2006</v>
      </c>
      <c r="B383" s="3" t="s">
        <v>2005</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xml:space="preserve"> 2</f>
        <v>2</v>
      </c>
      <c r="Y383">
        <v>698.58333333333337</v>
      </c>
      <c r="Z383" s="223">
        <f>SUM( tabConsumo[[#This Row],[QTD.PENDENTE]]:tabConsumo[[#This Row],[09_23]] )</f>
        <v>10257</v>
      </c>
      <c r="AA383" s="223">
        <f>LARGE(tabConsumo[[#This Row],[10_22]:[09_23]],1)</f>
        <v>5715</v>
      </c>
      <c r="AB383" s="146" t="s">
        <v>932</v>
      </c>
      <c r="AC383" s="3" t="s">
        <v>907</v>
      </c>
    </row>
    <row r="384" spans="1:29" x14ac:dyDescent="0.3">
      <c r="A384" s="4" t="s">
        <v>1158</v>
      </c>
      <c r="B384" s="3" t="s">
        <v>270</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xml:space="preserve"> 2</f>
        <v>2</v>
      </c>
      <c r="Y384">
        <v>119.5</v>
      </c>
      <c r="Z384" s="223">
        <f>SUM( tabConsumo[[#This Row],[QTD.PENDENTE]]:tabConsumo[[#This Row],[09_23]] )</f>
        <v>1464</v>
      </c>
      <c r="AA384" s="223">
        <f>LARGE(tabConsumo[[#This Row],[10_22]:[09_23]],1)</f>
        <v>474</v>
      </c>
      <c r="AB384" s="146" t="s">
        <v>2238</v>
      </c>
      <c r="AC384" s="3" t="s">
        <v>907</v>
      </c>
    </row>
    <row r="385" spans="1:29" x14ac:dyDescent="0.3">
      <c r="A385" s="4" t="s">
        <v>1867</v>
      </c>
      <c r="B385" s="3" t="s">
        <v>270</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xml:space="preserve"> 2</f>
        <v>2</v>
      </c>
      <c r="Y385">
        <v>255.75</v>
      </c>
      <c r="Z385" s="223">
        <f>SUM( tabConsumo[[#This Row],[QTD.PENDENTE]]:tabConsumo[[#This Row],[09_23]] )</f>
        <v>3972</v>
      </c>
      <c r="AA385" s="223">
        <f>LARGE(tabConsumo[[#This Row],[10_22]:[09_23]],1)</f>
        <v>2639</v>
      </c>
      <c r="AB385" s="146" t="s">
        <v>932</v>
      </c>
      <c r="AC385" s="3" t="s">
        <v>907</v>
      </c>
    </row>
    <row r="386" spans="1:29" x14ac:dyDescent="0.3">
      <c r="A386" s="4" t="s">
        <v>1529</v>
      </c>
      <c r="B386" s="3" t="s">
        <v>264</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xml:space="preserve"> 2</f>
        <v>2</v>
      </c>
      <c r="Y386">
        <v>74.166666666666671</v>
      </c>
      <c r="Z386" s="223">
        <f>SUM( tabConsumo[[#This Row],[QTD.PENDENTE]]:tabConsumo[[#This Row],[09_23]] )</f>
        <v>930</v>
      </c>
      <c r="AA386" s="223">
        <f>LARGE(tabConsumo[[#This Row],[10_22]:[09_23]],1)</f>
        <v>340</v>
      </c>
      <c r="AB386" s="146" t="s">
        <v>2245</v>
      </c>
      <c r="AC386" s="3" t="s">
        <v>907</v>
      </c>
    </row>
    <row r="387" spans="1:29" x14ac:dyDescent="0.3">
      <c r="A387" s="4" t="s">
        <v>1530</v>
      </c>
      <c r="B387" s="3" t="s">
        <v>264</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xml:space="preserve"> 2</f>
        <v>2</v>
      </c>
      <c r="Y387">
        <v>5.5</v>
      </c>
      <c r="Z387" s="223">
        <f>SUM( tabConsumo[[#This Row],[QTD.PENDENTE]]:tabConsumo[[#This Row],[09_23]] )</f>
        <v>100</v>
      </c>
      <c r="AA387" s="223">
        <f>LARGE(tabConsumo[[#This Row],[10_22]:[09_23]],1)</f>
        <v>100</v>
      </c>
      <c r="AB387" s="146" t="s">
        <v>2244</v>
      </c>
      <c r="AC387" s="3" t="s">
        <v>907</v>
      </c>
    </row>
    <row r="388" spans="1:29" x14ac:dyDescent="0.3">
      <c r="A388" s="4" t="s">
        <v>1343</v>
      </c>
      <c r="B388" s="3" t="s">
        <v>264</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xml:space="preserve"> 2</f>
        <v>2</v>
      </c>
      <c r="Y388">
        <v>80.916666666666671</v>
      </c>
      <c r="Z388" s="223">
        <f>SUM( tabConsumo[[#This Row],[QTD.PENDENTE]]:tabConsumo[[#This Row],[09_23]] )</f>
        <v>971</v>
      </c>
      <c r="AA388" s="223">
        <f>LARGE(tabConsumo[[#This Row],[10_22]:[09_23]],1)</f>
        <v>119</v>
      </c>
      <c r="AB388" s="146" t="s">
        <v>932</v>
      </c>
      <c r="AC388" s="3" t="s">
        <v>907</v>
      </c>
    </row>
    <row r="389" spans="1:29" x14ac:dyDescent="0.3">
      <c r="A389" s="4" t="s">
        <v>314</v>
      </c>
      <c r="B389" s="3" t="s">
        <v>270</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xml:space="preserve"> 2</f>
        <v>2</v>
      </c>
      <c r="Y389">
        <v>0.16666666666666666</v>
      </c>
      <c r="Z389" s="223">
        <f>SUM( tabConsumo[[#This Row],[QTD.PENDENTE]]:tabConsumo[[#This Row],[09_23]] )</f>
        <v>4</v>
      </c>
      <c r="AA389" s="223">
        <f>LARGE(tabConsumo[[#This Row],[10_22]:[09_23]],1)</f>
        <v>4</v>
      </c>
      <c r="AB389" s="146" t="s">
        <v>932</v>
      </c>
      <c r="AC389" s="3" t="s">
        <v>907</v>
      </c>
    </row>
    <row r="390" spans="1:29" x14ac:dyDescent="0.3">
      <c r="A390" s="4" t="s">
        <v>976</v>
      </c>
      <c r="B390" s="3" t="s">
        <v>270</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xml:space="preserve"> 2</f>
        <v>2</v>
      </c>
      <c r="Y390">
        <v>55.583333333333336</v>
      </c>
      <c r="Z390" s="223">
        <f>SUM( tabConsumo[[#This Row],[QTD.PENDENTE]]:tabConsumo[[#This Row],[09_23]] )</f>
        <v>667</v>
      </c>
      <c r="AA390" s="223">
        <f>LARGE(tabConsumo[[#This Row],[10_22]:[09_23]],1)</f>
        <v>78</v>
      </c>
      <c r="AB390" s="146" t="s">
        <v>932</v>
      </c>
      <c r="AC390" s="3" t="s">
        <v>907</v>
      </c>
    </row>
    <row r="391" spans="1:29" x14ac:dyDescent="0.3">
      <c r="A391" s="4" t="s">
        <v>1166</v>
      </c>
      <c r="B391" s="3" t="s">
        <v>264</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xml:space="preserve"> 2</f>
        <v>2</v>
      </c>
      <c r="Y391">
        <v>554.75</v>
      </c>
      <c r="Z391" s="223">
        <f>SUM( tabConsumo[[#This Row],[QTD.PENDENTE]]:tabConsumo[[#This Row],[09_23]] )</f>
        <v>7864</v>
      </c>
      <c r="AA391" s="223">
        <f>LARGE(tabConsumo[[#This Row],[10_22]:[09_23]],1)</f>
        <v>3802</v>
      </c>
      <c r="AB391" s="146" t="s">
        <v>932</v>
      </c>
      <c r="AC391" s="3" t="s">
        <v>907</v>
      </c>
    </row>
    <row r="392" spans="1:29" x14ac:dyDescent="0.3">
      <c r="A392" s="4" t="s">
        <v>1167</v>
      </c>
      <c r="B392" s="3" t="s">
        <v>270</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xml:space="preserve"> 2</f>
        <v>2</v>
      </c>
      <c r="Y392">
        <v>76.583333333333329</v>
      </c>
      <c r="Z392" s="223">
        <f>SUM( tabConsumo[[#This Row],[QTD.PENDENTE]]:tabConsumo[[#This Row],[09_23]] )</f>
        <v>919</v>
      </c>
      <c r="AA392" s="223">
        <f>LARGE(tabConsumo[[#This Row],[10_22]:[09_23]],1)</f>
        <v>131</v>
      </c>
      <c r="AB392" s="146" t="s">
        <v>932</v>
      </c>
      <c r="AC392" s="3" t="s">
        <v>907</v>
      </c>
    </row>
    <row r="393" spans="1:29" x14ac:dyDescent="0.3">
      <c r="A393" s="4" t="s">
        <v>1627</v>
      </c>
      <c r="B393" s="3" t="s">
        <v>264</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xml:space="preserve"> 2</f>
        <v>2</v>
      </c>
      <c r="Y393">
        <v>23.583333333333332</v>
      </c>
      <c r="Z393" s="223">
        <f>SUM( tabConsumo[[#This Row],[QTD.PENDENTE]]:tabConsumo[[#This Row],[09_23]] )</f>
        <v>322</v>
      </c>
      <c r="AA393" s="223">
        <f>LARGE(tabConsumo[[#This Row],[10_22]:[09_23]],1)</f>
        <v>150</v>
      </c>
      <c r="AB393" s="146" t="s">
        <v>932</v>
      </c>
      <c r="AC393" s="3" t="s">
        <v>907</v>
      </c>
    </row>
    <row r="394" spans="1:29" x14ac:dyDescent="0.3">
      <c r="A394" s="4" t="s">
        <v>1665</v>
      </c>
      <c r="B394" s="3" t="s">
        <v>264</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xml:space="preserve"> 2</f>
        <v>2</v>
      </c>
      <c r="Y394">
        <v>15.583333333333334</v>
      </c>
      <c r="Z394" s="223">
        <f>SUM( tabConsumo[[#This Row],[QTD.PENDENTE]]:tabConsumo[[#This Row],[09_23]] )</f>
        <v>187</v>
      </c>
      <c r="AA394" s="223">
        <f>LARGE(tabConsumo[[#This Row],[10_22]:[09_23]],1)</f>
        <v>50</v>
      </c>
      <c r="AB394" s="146" t="s">
        <v>932</v>
      </c>
      <c r="AC394" s="3" t="s">
        <v>907</v>
      </c>
    </row>
    <row r="395" spans="1:29" x14ac:dyDescent="0.3">
      <c r="A395" s="4" t="s">
        <v>1163</v>
      </c>
      <c r="B395" s="3" t="s">
        <v>268</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xml:space="preserve"> 2</f>
        <v>2</v>
      </c>
      <c r="Y395">
        <v>508.66666666666669</v>
      </c>
      <c r="Z395" s="223">
        <f>SUM( tabConsumo[[#This Row],[QTD.PENDENTE]]:tabConsumo[[#This Row],[09_23]] )</f>
        <v>6104</v>
      </c>
      <c r="AA395" s="223">
        <f>LARGE(tabConsumo[[#This Row],[10_22]:[09_23]],1)</f>
        <v>1118</v>
      </c>
      <c r="AB395" s="146" t="s">
        <v>2238</v>
      </c>
      <c r="AC395" s="3" t="s">
        <v>907</v>
      </c>
    </row>
    <row r="396" spans="1:29" x14ac:dyDescent="0.3">
      <c r="A396" s="4" t="s">
        <v>1439</v>
      </c>
      <c r="B396" s="3" t="s">
        <v>474</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xml:space="preserve"> 2</f>
        <v>2</v>
      </c>
      <c r="Y396">
        <v>11.916666666666666</v>
      </c>
      <c r="Z396" s="223">
        <f>SUM( tabConsumo[[#This Row],[QTD.PENDENTE]]:tabConsumo[[#This Row],[09_23]] )</f>
        <v>143</v>
      </c>
      <c r="AA396" s="223">
        <f>LARGE(tabConsumo[[#This Row],[10_22]:[09_23]],1)</f>
        <v>30</v>
      </c>
      <c r="AB396" s="146" t="s">
        <v>2240</v>
      </c>
      <c r="AC396" s="3" t="s">
        <v>907</v>
      </c>
    </row>
    <row r="397" spans="1:29" x14ac:dyDescent="0.3">
      <c r="A397" s="4" t="s">
        <v>693</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xml:space="preserve"> 2</f>
        <v>2</v>
      </c>
      <c r="Y397">
        <v>0.16666666666666666</v>
      </c>
      <c r="Z397" s="223">
        <f>SUM( tabConsumo[[#This Row],[QTD.PENDENTE]]:tabConsumo[[#This Row],[09_23]] )</f>
        <v>4</v>
      </c>
      <c r="AA397" s="223">
        <f>LARGE(tabConsumo[[#This Row],[10_22]:[09_23]],1)</f>
        <v>4</v>
      </c>
      <c r="AB397" s="146" t="s">
        <v>2240</v>
      </c>
      <c r="AC397" s="3" t="s">
        <v>907</v>
      </c>
    </row>
    <row r="398" spans="1:29" x14ac:dyDescent="0.3">
      <c r="A398" s="4" t="s">
        <v>1159</v>
      </c>
      <c r="B398" s="3" t="s">
        <v>336</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xml:space="preserve"> 2</f>
        <v>2</v>
      </c>
      <c r="Y398">
        <v>198.75</v>
      </c>
      <c r="Z398" s="223">
        <f>SUM( tabConsumo[[#This Row],[QTD.PENDENTE]]:tabConsumo[[#This Row],[09_23]] )</f>
        <v>2437</v>
      </c>
      <c r="AA398" s="223">
        <f>LARGE(tabConsumo[[#This Row],[10_22]:[09_23]],1)</f>
        <v>395</v>
      </c>
      <c r="AB398" s="146" t="s">
        <v>932</v>
      </c>
      <c r="AC398" s="3" t="s">
        <v>907</v>
      </c>
    </row>
    <row r="399" spans="1:29" x14ac:dyDescent="0.3">
      <c r="A399" s="4" t="s">
        <v>1698</v>
      </c>
      <c r="B399" s="3" t="s">
        <v>264</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xml:space="preserve"> 2</f>
        <v>2</v>
      </c>
      <c r="Y399">
        <v>3.4166666666666665</v>
      </c>
      <c r="Z399" s="223">
        <f>SUM( tabConsumo[[#This Row],[QTD.PENDENTE]]:tabConsumo[[#This Row],[09_23]] )</f>
        <v>44</v>
      </c>
      <c r="AA399" s="223">
        <f>LARGE(tabConsumo[[#This Row],[10_22]:[09_23]],1)</f>
        <v>18</v>
      </c>
      <c r="AB399" s="146" t="s">
        <v>2239</v>
      </c>
      <c r="AC399" s="3" t="s">
        <v>907</v>
      </c>
    </row>
    <row r="400" spans="1:29" x14ac:dyDescent="0.3">
      <c r="A400" s="4" t="s">
        <v>1591</v>
      </c>
      <c r="B400" s="3" t="s">
        <v>264</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xml:space="preserve"> 2</f>
        <v>2</v>
      </c>
      <c r="Y400">
        <v>0.16666666666666666</v>
      </c>
      <c r="Z400" s="223">
        <f>SUM( tabConsumo[[#This Row],[QTD.PENDENTE]]:tabConsumo[[#This Row],[09_23]] )</f>
        <v>3</v>
      </c>
      <c r="AA400" s="223">
        <f>LARGE(tabConsumo[[#This Row],[10_22]:[09_23]],1)</f>
        <v>2</v>
      </c>
      <c r="AB400" s="146" t="s">
        <v>2239</v>
      </c>
      <c r="AC400" s="3" t="s">
        <v>907</v>
      </c>
    </row>
    <row r="401" spans="1:29" x14ac:dyDescent="0.3">
      <c r="A401" s="4" t="s">
        <v>1593</v>
      </c>
      <c r="B401" s="3" t="s">
        <v>264</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xml:space="preserve"> 2</f>
        <v>2</v>
      </c>
      <c r="Y401">
        <v>0.25</v>
      </c>
      <c r="Z401" s="223">
        <f>SUM( tabConsumo[[#This Row],[QTD.PENDENTE]]:tabConsumo[[#This Row],[09_23]] )</f>
        <v>5</v>
      </c>
      <c r="AA401" s="223">
        <f>LARGE(tabConsumo[[#This Row],[10_22]:[09_23]],1)</f>
        <v>4</v>
      </c>
      <c r="AB401" s="146" t="s">
        <v>2239</v>
      </c>
      <c r="AC401" s="3" t="s">
        <v>907</v>
      </c>
    </row>
    <row r="402" spans="1:29" x14ac:dyDescent="0.3">
      <c r="A402" s="4" t="s">
        <v>1731</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xml:space="preserve"> 2</f>
        <v>2</v>
      </c>
      <c r="Y402">
        <v>15.5</v>
      </c>
      <c r="Z402" s="223">
        <f>SUM( tabConsumo[[#This Row],[QTD.PENDENTE]]:tabConsumo[[#This Row],[09_23]] )</f>
        <v>193</v>
      </c>
      <c r="AA402" s="223">
        <f>LARGE(tabConsumo[[#This Row],[10_22]:[09_23]],1)</f>
        <v>50</v>
      </c>
      <c r="AB402" s="146" t="s">
        <v>932</v>
      </c>
      <c r="AC402" s="3" t="s">
        <v>907</v>
      </c>
    </row>
    <row r="403" spans="1:29" x14ac:dyDescent="0.3">
      <c r="A403" s="4" t="s">
        <v>1732</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xml:space="preserve"> 2</f>
        <v>2</v>
      </c>
      <c r="Y403">
        <v>4.166666666666667</v>
      </c>
      <c r="Z403" s="223">
        <f>SUM( tabConsumo[[#This Row],[QTD.PENDENTE]]:tabConsumo[[#This Row],[09_23]] )</f>
        <v>52</v>
      </c>
      <c r="AA403" s="223">
        <f>LARGE(tabConsumo[[#This Row],[10_22]:[09_23]],1)</f>
        <v>20</v>
      </c>
      <c r="AB403" s="146" t="s">
        <v>2243</v>
      </c>
      <c r="AC403" s="3" t="s">
        <v>907</v>
      </c>
    </row>
    <row r="404" spans="1:29" x14ac:dyDescent="0.3">
      <c r="A404" s="4" t="s">
        <v>1719</v>
      </c>
      <c r="B404" s="3" t="s">
        <v>264</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xml:space="preserve"> 2</f>
        <v>2</v>
      </c>
      <c r="Y404">
        <v>15.333333333333334</v>
      </c>
      <c r="Z404" s="223">
        <f>SUM( tabConsumo[[#This Row],[QTD.PENDENTE]]:tabConsumo[[#This Row],[09_23]] )</f>
        <v>200</v>
      </c>
      <c r="AA404" s="223">
        <f>LARGE(tabConsumo[[#This Row],[10_22]:[09_23]],1)</f>
        <v>75</v>
      </c>
      <c r="AB404" s="146" t="s">
        <v>2238</v>
      </c>
      <c r="AC404" s="3" t="s">
        <v>907</v>
      </c>
    </row>
    <row r="405" spans="1:29" x14ac:dyDescent="0.3">
      <c r="A405" s="4" t="s">
        <v>1028</v>
      </c>
      <c r="B405" s="3" t="s">
        <v>264</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xml:space="preserve"> 2</f>
        <v>2</v>
      </c>
      <c r="Y405">
        <v>19.25</v>
      </c>
      <c r="Z405" s="223">
        <f>SUM( tabConsumo[[#This Row],[QTD.PENDENTE]]:tabConsumo[[#This Row],[09_23]] )</f>
        <v>231</v>
      </c>
      <c r="AA405" s="223">
        <f>LARGE(tabConsumo[[#This Row],[10_22]:[09_23]],1)</f>
        <v>68</v>
      </c>
      <c r="AB405" s="146" t="s">
        <v>2238</v>
      </c>
      <c r="AC405" s="3" t="s">
        <v>907</v>
      </c>
    </row>
    <row r="406" spans="1:29" x14ac:dyDescent="0.3">
      <c r="A406" s="4" t="s">
        <v>1720</v>
      </c>
      <c r="B406" s="3" t="s">
        <v>264</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xml:space="preserve"> 2</f>
        <v>2</v>
      </c>
      <c r="Y406">
        <v>2.25</v>
      </c>
      <c r="Z406" s="223">
        <f>SUM( tabConsumo[[#This Row],[QTD.PENDENTE]]:tabConsumo[[#This Row],[09_23]] )</f>
        <v>32</v>
      </c>
      <c r="AA406" s="223">
        <f>LARGE(tabConsumo[[#This Row],[10_22]:[09_23]],1)</f>
        <v>20</v>
      </c>
      <c r="AB406" s="146" t="s">
        <v>2240</v>
      </c>
      <c r="AC406" s="3" t="s">
        <v>907</v>
      </c>
    </row>
    <row r="407" spans="1:29" x14ac:dyDescent="0.3">
      <c r="A407" s="4" t="s">
        <v>1132</v>
      </c>
      <c r="B407" s="3" t="s">
        <v>264</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xml:space="preserve"> 2</f>
        <v>2</v>
      </c>
      <c r="Y407">
        <v>34.416666666666664</v>
      </c>
      <c r="Z407" s="223">
        <f>SUM( tabConsumo[[#This Row],[QTD.PENDENTE]]:tabConsumo[[#This Row],[09_23]] )</f>
        <v>413</v>
      </c>
      <c r="AA407" s="223">
        <f>LARGE(tabConsumo[[#This Row],[10_22]:[09_23]],1)</f>
        <v>56</v>
      </c>
      <c r="AB407" s="146" t="s">
        <v>2240</v>
      </c>
      <c r="AC407" s="3" t="s">
        <v>907</v>
      </c>
    </row>
    <row r="408" spans="1:29" x14ac:dyDescent="0.3">
      <c r="A408" s="4" t="s">
        <v>1030</v>
      </c>
      <c r="B408" s="3" t="s">
        <v>264</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xml:space="preserve"> 2</f>
        <v>2</v>
      </c>
      <c r="Y408">
        <v>13.583333333333334</v>
      </c>
      <c r="Z408" s="223">
        <f>SUM( tabConsumo[[#This Row],[QTD.PENDENTE]]:tabConsumo[[#This Row],[09_23]] )</f>
        <v>163</v>
      </c>
      <c r="AA408" s="223">
        <f>LARGE(tabConsumo[[#This Row],[10_22]:[09_23]],1)</f>
        <v>18</v>
      </c>
      <c r="AB408" s="146" t="s">
        <v>2238</v>
      </c>
      <c r="AC408" s="3" t="s">
        <v>907</v>
      </c>
    </row>
    <row r="409" spans="1:29" x14ac:dyDescent="0.3">
      <c r="A409" s="4" t="s">
        <v>1776</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xml:space="preserve"> 2</f>
        <v>2</v>
      </c>
      <c r="Y409">
        <v>4.75</v>
      </c>
      <c r="Z409" s="223">
        <f>SUM( tabConsumo[[#This Row],[QTD.PENDENTE]]:tabConsumo[[#This Row],[09_23]] )</f>
        <v>59</v>
      </c>
      <c r="AA409" s="223">
        <f>LARGE(tabConsumo[[#This Row],[10_22]:[09_23]],1)</f>
        <v>24</v>
      </c>
      <c r="AB409" s="146" t="s">
        <v>2243</v>
      </c>
      <c r="AC409" s="3" t="s">
        <v>907</v>
      </c>
    </row>
    <row r="410" spans="1:29" x14ac:dyDescent="0.3">
      <c r="A410" s="4" t="s">
        <v>1849</v>
      </c>
      <c r="B410" s="3" t="s">
        <v>264</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xml:space="preserve"> 2</f>
        <v>2</v>
      </c>
      <c r="Y410">
        <v>103.58333333333333</v>
      </c>
      <c r="Z410" s="223">
        <f>SUM( tabConsumo[[#This Row],[QTD.PENDENTE]]:tabConsumo[[#This Row],[09_23]] )</f>
        <v>1297</v>
      </c>
      <c r="AA410" s="223">
        <f>LARGE(tabConsumo[[#This Row],[10_22]:[09_23]],1)</f>
        <v>409</v>
      </c>
      <c r="AB410" s="146" t="s">
        <v>932</v>
      </c>
      <c r="AC410" s="3" t="s">
        <v>907</v>
      </c>
    </row>
    <row r="411" spans="1:29" x14ac:dyDescent="0.3">
      <c r="A411" s="4" t="s">
        <v>1594</v>
      </c>
      <c r="B411" s="3" t="s">
        <v>264</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xml:space="preserve"> 2</f>
        <v>2</v>
      </c>
      <c r="Y411">
        <v>37.083333333333336</v>
      </c>
      <c r="Z411" s="223">
        <f>SUM( tabConsumo[[#This Row],[QTD.PENDENTE]]:tabConsumo[[#This Row],[09_23]] )</f>
        <v>445</v>
      </c>
      <c r="AA411" s="223">
        <f>LARGE(tabConsumo[[#This Row],[10_22]:[09_23]],1)</f>
        <v>65</v>
      </c>
      <c r="AB411" s="146" t="s">
        <v>2240</v>
      </c>
      <c r="AC411" s="3" t="s">
        <v>907</v>
      </c>
    </row>
    <row r="412" spans="1:29" x14ac:dyDescent="0.3">
      <c r="A412" s="4" t="s">
        <v>1360</v>
      </c>
      <c r="B412" s="3" t="s">
        <v>264</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xml:space="preserve"> 2</f>
        <v>2</v>
      </c>
      <c r="Y412">
        <v>21.333333333333332</v>
      </c>
      <c r="Z412" s="223">
        <f>SUM( tabConsumo[[#This Row],[QTD.PENDENTE]]:tabConsumo[[#This Row],[09_23]] )</f>
        <v>269</v>
      </c>
      <c r="AA412" s="223">
        <f>LARGE(tabConsumo[[#This Row],[10_22]:[09_23]],1)</f>
        <v>90</v>
      </c>
      <c r="AB412" s="146" t="s">
        <v>2240</v>
      </c>
      <c r="AC412" s="3" t="s">
        <v>907</v>
      </c>
    </row>
    <row r="413" spans="1:29" x14ac:dyDescent="0.3">
      <c r="A413" s="4" t="s">
        <v>1354</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xml:space="preserve"> 2</f>
        <v>2</v>
      </c>
      <c r="Y413">
        <v>7.25</v>
      </c>
      <c r="Z413" s="223">
        <f>SUM( tabConsumo[[#This Row],[QTD.PENDENTE]]:tabConsumo[[#This Row],[09_23]] )</f>
        <v>100</v>
      </c>
      <c r="AA413" s="223">
        <f>LARGE(tabConsumo[[#This Row],[10_22]:[09_23]],1)</f>
        <v>50</v>
      </c>
      <c r="AB413" s="146" t="s">
        <v>2239</v>
      </c>
      <c r="AC413" s="3" t="s">
        <v>907</v>
      </c>
    </row>
    <row r="414" spans="1:29" x14ac:dyDescent="0.3">
      <c r="A414" s="4" t="s">
        <v>1353</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xml:space="preserve"> 2</f>
        <v>2</v>
      </c>
      <c r="Y414">
        <v>15.5</v>
      </c>
      <c r="Z414" s="223">
        <f>SUM( tabConsumo[[#This Row],[QTD.PENDENTE]]:tabConsumo[[#This Row],[09_23]] )</f>
        <v>186</v>
      </c>
      <c r="AA414" s="223">
        <f>LARGE(tabConsumo[[#This Row],[10_22]:[09_23]],1)</f>
        <v>50</v>
      </c>
      <c r="AB414" s="146" t="s">
        <v>2239</v>
      </c>
      <c r="AC414" s="3" t="s">
        <v>907</v>
      </c>
    </row>
    <row r="415" spans="1:29" x14ac:dyDescent="0.3">
      <c r="A415" s="4" t="s">
        <v>1646</v>
      </c>
      <c r="B415" s="3" t="s">
        <v>1647</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xml:space="preserve"> 2</f>
        <v>2</v>
      </c>
      <c r="Y415">
        <v>1</v>
      </c>
      <c r="Z415" s="223">
        <f>SUM( tabConsumo[[#This Row],[QTD.PENDENTE]]:tabConsumo[[#This Row],[09_23]] )</f>
        <v>14</v>
      </c>
      <c r="AA415" s="223">
        <f>LARGE(tabConsumo[[#This Row],[10_22]:[09_23]],1)</f>
        <v>7</v>
      </c>
      <c r="AB415" s="146" t="s">
        <v>2240</v>
      </c>
      <c r="AC415" s="3" t="s">
        <v>907</v>
      </c>
    </row>
    <row r="416" spans="1:29" x14ac:dyDescent="0.3">
      <c r="A416" s="4" t="s">
        <v>1736</v>
      </c>
      <c r="B416" s="3" t="s">
        <v>1647</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xml:space="preserve"> 2</f>
        <v>2</v>
      </c>
      <c r="Y416">
        <v>1.3333333333333333</v>
      </c>
      <c r="Z416" s="223">
        <f>SUM( tabConsumo[[#This Row],[QTD.PENDENTE]]:tabConsumo[[#This Row],[09_23]] )</f>
        <v>16</v>
      </c>
      <c r="AA416" s="223">
        <f>LARGE(tabConsumo[[#This Row],[10_22]:[09_23]],1)</f>
        <v>4</v>
      </c>
      <c r="AB416" s="146" t="s">
        <v>2240</v>
      </c>
      <c r="AC416" s="3" t="s">
        <v>907</v>
      </c>
    </row>
    <row r="417" spans="1:29" x14ac:dyDescent="0.3">
      <c r="A417" s="4" t="s">
        <v>1003</v>
      </c>
      <c r="B417" s="3" t="s">
        <v>268</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xml:space="preserve"> 2</f>
        <v>2</v>
      </c>
      <c r="Y417">
        <v>113.41666666666667</v>
      </c>
      <c r="Z417" s="223">
        <f>SUM( tabConsumo[[#This Row],[QTD.PENDENTE]]:tabConsumo[[#This Row],[09_23]] )</f>
        <v>1361</v>
      </c>
      <c r="AA417" s="223">
        <f>LARGE(tabConsumo[[#This Row],[10_22]:[09_23]],1)</f>
        <v>192</v>
      </c>
      <c r="AB417" s="146" t="s">
        <v>932</v>
      </c>
      <c r="AC417" s="3" t="s">
        <v>907</v>
      </c>
    </row>
    <row r="418" spans="1:29" x14ac:dyDescent="0.3">
      <c r="A418" s="4" t="s">
        <v>1925</v>
      </c>
      <c r="B418" s="3" t="s">
        <v>264</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xml:space="preserve"> 2</f>
        <v>2</v>
      </c>
      <c r="Y418">
        <v>40.333333333333336</v>
      </c>
      <c r="Z418" s="223">
        <f>SUM( tabConsumo[[#This Row],[QTD.PENDENTE]]:tabConsumo[[#This Row],[09_23]] )</f>
        <v>530</v>
      </c>
      <c r="AA418" s="223">
        <f>LARGE(tabConsumo[[#This Row],[10_22]:[09_23]],1)</f>
        <v>200</v>
      </c>
      <c r="AB418" s="146" t="s">
        <v>2238</v>
      </c>
      <c r="AC418" s="3" t="s">
        <v>907</v>
      </c>
    </row>
    <row r="419" spans="1:29" x14ac:dyDescent="0.3">
      <c r="A419" s="4" t="s">
        <v>1983</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xml:space="preserve"> 2</f>
        <v>2</v>
      </c>
      <c r="Y419">
        <v>51.083333333333336</v>
      </c>
      <c r="Z419" s="223">
        <f>SUM( tabConsumo[[#This Row],[QTD.PENDENTE]]:tabConsumo[[#This Row],[09_23]] )</f>
        <v>613</v>
      </c>
      <c r="AA419" s="223">
        <f>LARGE(tabConsumo[[#This Row],[10_22]:[09_23]],1)</f>
        <v>150</v>
      </c>
      <c r="AB419" s="146" t="s">
        <v>932</v>
      </c>
      <c r="AC419" s="3" t="s">
        <v>907</v>
      </c>
    </row>
    <row r="420" spans="1:29" x14ac:dyDescent="0.3">
      <c r="A420" s="4" t="s">
        <v>1984</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xml:space="preserve"> 2</f>
        <v>2</v>
      </c>
      <c r="Y420">
        <v>90.916666666666671</v>
      </c>
      <c r="Z420" s="223">
        <f>SUM( tabConsumo[[#This Row],[QTD.PENDENTE]]:tabConsumo[[#This Row],[09_23]] )</f>
        <v>1094</v>
      </c>
      <c r="AA420" s="223">
        <f>LARGE(tabConsumo[[#This Row],[10_22]:[09_23]],1)</f>
        <v>224</v>
      </c>
      <c r="AB420" s="146" t="s">
        <v>932</v>
      </c>
      <c r="AC420" s="3" t="s">
        <v>907</v>
      </c>
    </row>
    <row r="421" spans="1:29" x14ac:dyDescent="0.3">
      <c r="A421" s="4" t="s">
        <v>1912</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xml:space="preserve"> 2</f>
        <v>2</v>
      </c>
      <c r="Y421">
        <v>484.66666666666669</v>
      </c>
      <c r="Z421" s="223">
        <f>SUM( tabConsumo[[#This Row],[QTD.PENDENTE]]:tabConsumo[[#This Row],[09_23]] )</f>
        <v>5816</v>
      </c>
      <c r="AA421" s="223">
        <f>LARGE(tabConsumo[[#This Row],[10_22]:[09_23]],1)</f>
        <v>925</v>
      </c>
      <c r="AB421" s="146" t="s">
        <v>932</v>
      </c>
      <c r="AC421" s="3" t="s">
        <v>907</v>
      </c>
    </row>
    <row r="422" spans="1:29" x14ac:dyDescent="0.3">
      <c r="A422" s="4" t="s">
        <v>1941</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xml:space="preserve"> 2</f>
        <v>2</v>
      </c>
      <c r="Y422">
        <v>19.5</v>
      </c>
      <c r="Z422" s="223">
        <f>SUM( tabConsumo[[#This Row],[QTD.PENDENTE]]:tabConsumo[[#This Row],[09_23]] )</f>
        <v>257</v>
      </c>
      <c r="AA422" s="223">
        <f>LARGE(tabConsumo[[#This Row],[10_22]:[09_23]],1)</f>
        <v>125</v>
      </c>
      <c r="AB422" s="146" t="s">
        <v>2245</v>
      </c>
      <c r="AC422" s="3" t="s">
        <v>907</v>
      </c>
    </row>
    <row r="423" spans="1:29" x14ac:dyDescent="0.3">
      <c r="A423" s="4" t="s">
        <v>1869</v>
      </c>
      <c r="B423" s="3" t="s">
        <v>270</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xml:space="preserve"> 2</f>
        <v>2</v>
      </c>
      <c r="Y423">
        <v>752.83333333333337</v>
      </c>
      <c r="Z423" s="223">
        <f>SUM( tabConsumo[[#This Row],[QTD.PENDENTE]]:tabConsumo[[#This Row],[09_23]] )</f>
        <v>12525</v>
      </c>
      <c r="AA423" s="223">
        <f>LARGE(tabConsumo[[#This Row],[10_22]:[09_23]],1)</f>
        <v>9919</v>
      </c>
      <c r="AB423" s="146" t="s">
        <v>932</v>
      </c>
      <c r="AC423" s="3" t="s">
        <v>907</v>
      </c>
    </row>
    <row r="424" spans="1:29" x14ac:dyDescent="0.3">
      <c r="A424" s="4" t="s">
        <v>1942</v>
      </c>
      <c r="B424" s="3" t="s">
        <v>270</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xml:space="preserve"> 2</f>
        <v>2</v>
      </c>
      <c r="Y424">
        <v>784.33333333333337</v>
      </c>
      <c r="Z424" s="223">
        <f>SUM( tabConsumo[[#This Row],[QTD.PENDENTE]]:tabConsumo[[#This Row],[09_23]] )</f>
        <v>14049</v>
      </c>
      <c r="AA424" s="223">
        <f>LARGE(tabConsumo[[#This Row],[10_22]:[09_23]],1)</f>
        <v>12925</v>
      </c>
      <c r="AB424" s="146" t="s">
        <v>932</v>
      </c>
      <c r="AC424" s="3" t="s">
        <v>907</v>
      </c>
    </row>
    <row r="425" spans="1:29" x14ac:dyDescent="0.3">
      <c r="A425" s="4" t="s">
        <v>2007</v>
      </c>
      <c r="B425" s="3" t="s">
        <v>2005</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xml:space="preserve"> 2</f>
        <v>2</v>
      </c>
      <c r="Y425">
        <v>1859</v>
      </c>
      <c r="Z425" s="223">
        <f>SUM( tabConsumo[[#This Row],[QTD.PENDENTE]]:tabConsumo[[#This Row],[09_23]] )</f>
        <v>25431</v>
      </c>
      <c r="AA425" s="223">
        <f>LARGE(tabConsumo[[#This Row],[10_22]:[09_23]],1)</f>
        <v>13385</v>
      </c>
      <c r="AB425" s="146" t="s">
        <v>932</v>
      </c>
      <c r="AC425" s="3" t="s">
        <v>907</v>
      </c>
    </row>
    <row r="426" spans="1:29" x14ac:dyDescent="0.3">
      <c r="A426" s="4" t="s">
        <v>2008</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xml:space="preserve"> 2</f>
        <v>2</v>
      </c>
      <c r="Y426">
        <v>5285</v>
      </c>
      <c r="Z426" s="223">
        <f>SUM( tabConsumo[[#This Row],[QTD.PENDENTE]]:tabConsumo[[#This Row],[09_23]] )</f>
        <v>65549</v>
      </c>
      <c r="AA426" s="223">
        <f>LARGE(tabConsumo[[#This Row],[10_22]:[09_23]],1)</f>
        <v>14402</v>
      </c>
      <c r="AB426" s="146" t="s">
        <v>932</v>
      </c>
      <c r="AC426" s="3" t="s">
        <v>907</v>
      </c>
    </row>
    <row r="427" spans="1:29" x14ac:dyDescent="0.3">
      <c r="A427" s="4" t="s">
        <v>1858</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xml:space="preserve"> 2</f>
        <v>2</v>
      </c>
      <c r="Y427">
        <v>368.91666666666669</v>
      </c>
      <c r="Z427" s="223">
        <f>SUM( tabConsumo[[#This Row],[QTD.PENDENTE]]:tabConsumo[[#This Row],[09_23]] )</f>
        <v>5613</v>
      </c>
      <c r="AA427" s="223">
        <f>LARGE(tabConsumo[[#This Row],[10_22]:[09_23]],1)</f>
        <v>3575</v>
      </c>
      <c r="AB427" s="146" t="s">
        <v>2245</v>
      </c>
      <c r="AC427" s="3" t="s">
        <v>907</v>
      </c>
    </row>
    <row r="428" spans="1:29" x14ac:dyDescent="0.3">
      <c r="A428" s="4" t="s">
        <v>1857</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xml:space="preserve"> 2</f>
        <v>2</v>
      </c>
      <c r="Y428">
        <v>227</v>
      </c>
      <c r="Z428" s="223">
        <f>SUM( tabConsumo[[#This Row],[QTD.PENDENTE]]:tabConsumo[[#This Row],[09_23]] )</f>
        <v>2724</v>
      </c>
      <c r="AA428" s="223">
        <f>LARGE(tabConsumo[[#This Row],[10_22]:[09_23]],1)</f>
        <v>728</v>
      </c>
      <c r="AB428" s="146" t="s">
        <v>932</v>
      </c>
      <c r="AC428" s="3" t="s">
        <v>907</v>
      </c>
    </row>
    <row r="429" spans="1:29" x14ac:dyDescent="0.3">
      <c r="A429" s="4" t="s">
        <v>2059</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xml:space="preserve"> 2</f>
        <v>2</v>
      </c>
      <c r="Y429">
        <v>3.1666666666666665</v>
      </c>
      <c r="Z429" s="223">
        <f>SUM( tabConsumo[[#This Row],[QTD.PENDENTE]]:tabConsumo[[#This Row],[09_23]] )</f>
        <v>39</v>
      </c>
      <c r="AA429" s="223">
        <f>LARGE(tabConsumo[[#This Row],[10_22]:[09_23]],1)</f>
        <v>13</v>
      </c>
      <c r="AB429" s="146" t="s">
        <v>2243</v>
      </c>
      <c r="AC429" s="3" t="s">
        <v>907</v>
      </c>
    </row>
    <row r="430" spans="1:29" x14ac:dyDescent="0.3">
      <c r="A430" s="4" t="s">
        <v>1878</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xml:space="preserve"> 2</f>
        <v>2</v>
      </c>
      <c r="Y430">
        <v>0.83333333333333337</v>
      </c>
      <c r="Z430" s="223">
        <f>SUM( tabConsumo[[#This Row],[QTD.PENDENTE]]:tabConsumo[[#This Row],[09_23]] )</f>
        <v>11</v>
      </c>
      <c r="AA430" s="223">
        <f>LARGE(tabConsumo[[#This Row],[10_22]:[09_23]],1)</f>
        <v>4</v>
      </c>
      <c r="AB430" s="146" t="s">
        <v>2240</v>
      </c>
      <c r="AC430" s="3" t="s">
        <v>907</v>
      </c>
    </row>
    <row r="431" spans="1:29" x14ac:dyDescent="0.3">
      <c r="A431" s="4" t="s">
        <v>945</v>
      </c>
      <c r="B431" s="3" t="s">
        <v>321</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xml:space="preserve"> 2</f>
        <v>2</v>
      </c>
      <c r="Y431">
        <v>224.83333333333334</v>
      </c>
      <c r="Z431" s="223">
        <f>SUM( tabConsumo[[#This Row],[QTD.PENDENTE]]:tabConsumo[[#This Row],[09_23]] )</f>
        <v>2698</v>
      </c>
      <c r="AA431" s="223">
        <f>LARGE(tabConsumo[[#This Row],[10_22]:[09_23]],1)</f>
        <v>262</v>
      </c>
      <c r="AB431" s="146" t="s">
        <v>932</v>
      </c>
      <c r="AC431" s="3" t="s">
        <v>907</v>
      </c>
    </row>
    <row r="432" spans="1:29" x14ac:dyDescent="0.3">
      <c r="A432" s="4" t="s">
        <v>934</v>
      </c>
      <c r="B432" s="3" t="s">
        <v>261</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xml:space="preserve"> 2</f>
        <v>2</v>
      </c>
      <c r="Y432">
        <v>1750.8333333333333</v>
      </c>
      <c r="Z432" s="223">
        <f>SUM( tabConsumo[[#This Row],[QTD.PENDENTE]]:tabConsumo[[#This Row],[09_23]] )</f>
        <v>21010</v>
      </c>
      <c r="AA432" s="223">
        <f>LARGE(tabConsumo[[#This Row],[10_22]:[09_23]],1)</f>
        <v>2517</v>
      </c>
      <c r="AB432" s="146" t="s">
        <v>932</v>
      </c>
      <c r="AC432" s="3" t="s">
        <v>907</v>
      </c>
    </row>
    <row r="433" spans="1:29" x14ac:dyDescent="0.3">
      <c r="A433" s="4" t="s">
        <v>260</v>
      </c>
      <c r="B433" s="3" t="s">
        <v>261</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xml:space="preserve"> 2</f>
        <v>2</v>
      </c>
      <c r="Y433">
        <v>0</v>
      </c>
      <c r="Z433" s="223">
        <f>SUM( tabConsumo[[#This Row],[QTD.PENDENTE]]:tabConsumo[[#This Row],[09_23]] )</f>
        <v>1</v>
      </c>
      <c r="AA433" s="223">
        <f>LARGE(tabConsumo[[#This Row],[10_22]:[09_23]],1)</f>
        <v>1</v>
      </c>
      <c r="AB433" s="146" t="s">
        <v>2241</v>
      </c>
      <c r="AC433" s="3" t="s">
        <v>907</v>
      </c>
    </row>
    <row r="434" spans="1:29" x14ac:dyDescent="0.3">
      <c r="A434" s="4" t="s">
        <v>1897</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xml:space="preserve"> 2</f>
        <v>2</v>
      </c>
      <c r="Y434">
        <v>87.833333333333329</v>
      </c>
      <c r="Z434" s="223">
        <f>SUM( tabConsumo[[#This Row],[QTD.PENDENTE]]:tabConsumo[[#This Row],[09_23]] )</f>
        <v>1138</v>
      </c>
      <c r="AA434" s="223">
        <f>LARGE(tabConsumo[[#This Row],[10_22]:[09_23]],1)</f>
        <v>347</v>
      </c>
      <c r="AB434" s="146" t="s">
        <v>932</v>
      </c>
      <c r="AC434" s="3" t="s">
        <v>907</v>
      </c>
    </row>
    <row r="435" spans="1:29" x14ac:dyDescent="0.3">
      <c r="A435" s="4" t="s">
        <v>1896</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xml:space="preserve"> 2</f>
        <v>2</v>
      </c>
      <c r="Y435">
        <v>56.75</v>
      </c>
      <c r="Z435" s="223">
        <f>SUM( tabConsumo[[#This Row],[QTD.PENDENTE]]:tabConsumo[[#This Row],[09_23]] )</f>
        <v>681</v>
      </c>
      <c r="AA435" s="223">
        <f>LARGE(tabConsumo[[#This Row],[10_22]:[09_23]],1)</f>
        <v>98</v>
      </c>
      <c r="AB435" s="146" t="s">
        <v>932</v>
      </c>
      <c r="AC435" s="3" t="s">
        <v>907</v>
      </c>
    </row>
    <row r="436" spans="1:29" x14ac:dyDescent="0.3">
      <c r="A436" s="4" t="s">
        <v>984</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xml:space="preserve"> 2</f>
        <v>2</v>
      </c>
      <c r="Y436">
        <v>15.416666666666666</v>
      </c>
      <c r="Z436" s="223">
        <f>SUM( tabConsumo[[#This Row],[QTD.PENDENTE]]:tabConsumo[[#This Row],[09_23]] )</f>
        <v>185</v>
      </c>
      <c r="AA436" s="223">
        <f>LARGE(tabConsumo[[#This Row],[10_22]:[09_23]],1)</f>
        <v>27</v>
      </c>
      <c r="AB436" s="146" t="s">
        <v>932</v>
      </c>
      <c r="AC436" s="3" t="s">
        <v>907</v>
      </c>
    </row>
    <row r="437" spans="1:29" x14ac:dyDescent="0.3">
      <c r="A437" s="4" t="s">
        <v>1395</v>
      </c>
      <c r="B437" s="3" t="s">
        <v>264</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xml:space="preserve"> 12</f>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xml:space="preserve"> 2</f>
        <v>2</v>
      </c>
      <c r="Y437">
        <v>5.333333333333333</v>
      </c>
      <c r="Z437" s="223">
        <f>SUM( tabConsumo[[#This Row],[QTD.PENDENTE]]:tabConsumo[[#This Row],[09_23]] )</f>
        <v>68</v>
      </c>
      <c r="AA437" s="223">
        <f>LARGE(tabConsumo[[#This Row],[10_22]:[09_23]],1)</f>
        <v>27</v>
      </c>
      <c r="AB437" s="146" t="s">
        <v>2247</v>
      </c>
      <c r="AC437" s="3" t="s">
        <v>907</v>
      </c>
    </row>
    <row r="438" spans="1:29" x14ac:dyDescent="0.3">
      <c r="A438" s="4" t="s">
        <v>1243</v>
      </c>
      <c r="B438" s="3" t="s">
        <v>264</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xml:space="preserve"> 12</f>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xml:space="preserve"> 2</f>
        <v>2</v>
      </c>
      <c r="Y438">
        <v>4.666666666666667</v>
      </c>
      <c r="Z438" s="223">
        <f>SUM( tabConsumo[[#This Row],[QTD.PENDENTE]]:tabConsumo[[#This Row],[09_23]] )</f>
        <v>56</v>
      </c>
      <c r="AA438" s="223">
        <f>LARGE(tabConsumo[[#This Row],[10_22]:[09_23]],1)</f>
        <v>18</v>
      </c>
      <c r="AB438" s="146" t="s">
        <v>2246</v>
      </c>
      <c r="AC438" s="3" t="s">
        <v>907</v>
      </c>
    </row>
    <row r="439" spans="1:29" x14ac:dyDescent="0.3">
      <c r="A439" s="4" t="s">
        <v>1072</v>
      </c>
      <c r="B439" s="3" t="s">
        <v>381</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xml:space="preserve"> 12</f>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xml:space="preserve"> 2</f>
        <v>2</v>
      </c>
      <c r="Y439">
        <v>0</v>
      </c>
      <c r="Z439" s="223">
        <f>SUM( tabConsumo[[#This Row],[QTD.PENDENTE]]:tabConsumo[[#This Row],[09_23]] )</f>
        <v>1</v>
      </c>
      <c r="AA439" s="223">
        <f>LARGE(tabConsumo[[#This Row],[10_22]:[09_23]],1)</f>
        <v>1</v>
      </c>
      <c r="AB439" s="146" t="s">
        <v>2239</v>
      </c>
      <c r="AC439" s="3" t="s">
        <v>907</v>
      </c>
    </row>
    <row r="440" spans="1:29" x14ac:dyDescent="0.3">
      <c r="A440" s="4" t="s">
        <v>1180</v>
      </c>
      <c r="B440" s="3" t="s">
        <v>381</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xml:space="preserve"> 12</f>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xml:space="preserve"> 2</f>
        <v>2</v>
      </c>
      <c r="Y440">
        <v>0.5</v>
      </c>
      <c r="Z440" s="223">
        <f>SUM( tabConsumo[[#This Row],[QTD.PENDENTE]]:tabConsumo[[#This Row],[09_23]] )</f>
        <v>10</v>
      </c>
      <c r="AA440" s="223">
        <f>LARGE(tabConsumo[[#This Row],[10_22]:[09_23]],1)</f>
        <v>10</v>
      </c>
      <c r="AB440" s="146" t="s">
        <v>2242</v>
      </c>
      <c r="AC440" s="3" t="s">
        <v>907</v>
      </c>
    </row>
    <row r="441" spans="1:29" x14ac:dyDescent="0.3">
      <c r="A441" s="4" t="s">
        <v>1037</v>
      </c>
      <c r="B441" s="3" t="s">
        <v>381</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xml:space="preserve"> 12</f>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xml:space="preserve"> 2</f>
        <v>2</v>
      </c>
      <c r="Y441">
        <v>0.5</v>
      </c>
      <c r="Z441" s="223">
        <f>SUM( tabConsumo[[#This Row],[QTD.PENDENTE]]:tabConsumo[[#This Row],[09_23]] )</f>
        <v>10</v>
      </c>
      <c r="AA441" s="223">
        <f>LARGE(tabConsumo[[#This Row],[10_22]:[09_23]],1)</f>
        <v>10</v>
      </c>
      <c r="AB441" s="146" t="s">
        <v>2243</v>
      </c>
      <c r="AC441" s="3" t="s">
        <v>907</v>
      </c>
    </row>
    <row r="442" spans="1:29" x14ac:dyDescent="0.3">
      <c r="A442" s="4" t="s">
        <v>1041</v>
      </c>
      <c r="B442" s="3" t="s">
        <v>381</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xml:space="preserve"> 12</f>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xml:space="preserve"> 2</f>
        <v>2</v>
      </c>
      <c r="Y442">
        <v>4.5</v>
      </c>
      <c r="Z442" s="223">
        <f>SUM( tabConsumo[[#This Row],[QTD.PENDENTE]]:tabConsumo[[#This Row],[09_23]] )</f>
        <v>55</v>
      </c>
      <c r="AA442" s="223">
        <f>LARGE(tabConsumo[[#This Row],[10_22]:[09_23]],1)</f>
        <v>20</v>
      </c>
      <c r="AB442" s="146" t="s">
        <v>2243</v>
      </c>
      <c r="AC442" s="3" t="s">
        <v>907</v>
      </c>
    </row>
    <row r="443" spans="1:29" x14ac:dyDescent="0.3">
      <c r="A443" s="4" t="s">
        <v>1042</v>
      </c>
      <c r="B443" s="3" t="s">
        <v>381</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xml:space="preserve"> 12</f>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xml:space="preserve"> 2</f>
        <v>2</v>
      </c>
      <c r="Y443">
        <v>3</v>
      </c>
      <c r="Z443" s="223">
        <f>SUM( tabConsumo[[#This Row],[QTD.PENDENTE]]:tabConsumo[[#This Row],[09_23]] )</f>
        <v>44</v>
      </c>
      <c r="AA443" s="223">
        <f>LARGE(tabConsumo[[#This Row],[10_22]:[09_23]],1)</f>
        <v>29</v>
      </c>
      <c r="AB443" s="146" t="s">
        <v>2243</v>
      </c>
      <c r="AC443" s="3" t="s">
        <v>907</v>
      </c>
    </row>
    <row r="444" spans="1:29" x14ac:dyDescent="0.3">
      <c r="A444" s="4" t="s">
        <v>1303</v>
      </c>
      <c r="B444" s="3" t="s">
        <v>381</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xml:space="preserve"> 12</f>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xml:space="preserve"> 2</f>
        <v>2</v>
      </c>
      <c r="Y444">
        <v>4.916666666666667</v>
      </c>
      <c r="Z444" s="223">
        <f>SUM( tabConsumo[[#This Row],[QTD.PENDENTE]]:tabConsumo[[#This Row],[09_23]] )</f>
        <v>75</v>
      </c>
      <c r="AA444" s="223">
        <f>LARGE(tabConsumo[[#This Row],[10_22]:[09_23]],1)</f>
        <v>55</v>
      </c>
      <c r="AB444" s="146" t="s">
        <v>2239</v>
      </c>
      <c r="AC444" s="3" t="s">
        <v>907</v>
      </c>
    </row>
    <row r="445" spans="1:29" x14ac:dyDescent="0.3">
      <c r="A445" s="4" t="s">
        <v>1302</v>
      </c>
      <c r="B445" s="3" t="s">
        <v>381</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xml:space="preserve"> 12</f>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xml:space="preserve"> 2</f>
        <v>2</v>
      </c>
      <c r="Y445">
        <v>6.083333333333333</v>
      </c>
      <c r="Z445" s="223">
        <f>SUM( tabConsumo[[#This Row],[QTD.PENDENTE]]:tabConsumo[[#This Row],[09_23]] )</f>
        <v>73</v>
      </c>
      <c r="AA445" s="223">
        <f>LARGE(tabConsumo[[#This Row],[10_22]:[09_23]],1)</f>
        <v>22</v>
      </c>
      <c r="AB445" s="146" t="s">
        <v>2239</v>
      </c>
      <c r="AC445" s="3" t="s">
        <v>907</v>
      </c>
    </row>
    <row r="446" spans="1:29" x14ac:dyDescent="0.3">
      <c r="A446" s="4" t="s">
        <v>1301</v>
      </c>
      <c r="B446" s="3" t="s">
        <v>381</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xml:space="preserve"> 12</f>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xml:space="preserve"> 2</f>
        <v>2</v>
      </c>
      <c r="Y446">
        <v>4.5</v>
      </c>
      <c r="Z446" s="223">
        <f>SUM( tabConsumo[[#This Row],[QTD.PENDENTE]]:tabConsumo[[#This Row],[09_23]] )</f>
        <v>76</v>
      </c>
      <c r="AA446" s="223">
        <f>LARGE(tabConsumo[[#This Row],[10_22]:[09_23]],1)</f>
        <v>65</v>
      </c>
      <c r="AB446" s="146" t="s">
        <v>2239</v>
      </c>
      <c r="AC446" s="3" t="s">
        <v>907</v>
      </c>
    </row>
    <row r="447" spans="1:29" x14ac:dyDescent="0.3">
      <c r="A447" s="4" t="s">
        <v>1182</v>
      </c>
      <c r="B447" s="3" t="s">
        <v>381</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xml:space="preserve"> 12</f>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xml:space="preserve"> 2</f>
        <v>2</v>
      </c>
      <c r="Y447">
        <v>27.833333333333332</v>
      </c>
      <c r="Z447" s="223">
        <f>SUM( tabConsumo[[#This Row],[QTD.PENDENTE]]:tabConsumo[[#This Row],[09_23]] )</f>
        <v>334</v>
      </c>
      <c r="AA447" s="223">
        <f>LARGE(tabConsumo[[#This Row],[10_22]:[09_23]],1)</f>
        <v>78</v>
      </c>
      <c r="AB447" s="146" t="s">
        <v>2238</v>
      </c>
      <c r="AC447" s="3" t="s">
        <v>907</v>
      </c>
    </row>
    <row r="448" spans="1:29" x14ac:dyDescent="0.3">
      <c r="A448" s="4" t="s">
        <v>1181</v>
      </c>
      <c r="B448" s="3" t="s">
        <v>381</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xml:space="preserve"> 12</f>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xml:space="preserve"> 2</f>
        <v>2</v>
      </c>
      <c r="Y448">
        <v>4.333333333333333</v>
      </c>
      <c r="Z448" s="223">
        <f>SUM( tabConsumo[[#This Row],[QTD.PENDENTE]]:tabConsumo[[#This Row],[09_23]] )</f>
        <v>56</v>
      </c>
      <c r="AA448" s="223">
        <f>LARGE(tabConsumo[[#This Row],[10_22]:[09_23]],1)</f>
        <v>29</v>
      </c>
      <c r="AB448" s="146" t="s">
        <v>2241</v>
      </c>
      <c r="AC448" s="3" t="s">
        <v>907</v>
      </c>
    </row>
    <row r="449" spans="1:29" x14ac:dyDescent="0.3">
      <c r="A449" s="4" t="s">
        <v>1049</v>
      </c>
      <c r="B449" s="3" t="s">
        <v>381</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xml:space="preserve"> 12</f>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xml:space="preserve"> 2</f>
        <v>2</v>
      </c>
      <c r="Y449">
        <v>8.75</v>
      </c>
      <c r="Z449" s="223">
        <f>SUM( tabConsumo[[#This Row],[QTD.PENDENTE]]:tabConsumo[[#This Row],[09_23]] )</f>
        <v>107</v>
      </c>
      <c r="AA449" s="223">
        <f>LARGE(tabConsumo[[#This Row],[10_22]:[09_23]],1)</f>
        <v>30</v>
      </c>
      <c r="AB449" s="146" t="s">
        <v>932</v>
      </c>
      <c r="AC449" s="3" t="s">
        <v>907</v>
      </c>
    </row>
    <row r="450" spans="1:29" x14ac:dyDescent="0.3">
      <c r="A450" s="4" t="s">
        <v>1051</v>
      </c>
      <c r="B450" s="3" t="s">
        <v>381</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xml:space="preserve"> 12</f>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xml:space="preserve"> 2</f>
        <v>2</v>
      </c>
      <c r="Y450">
        <v>13.583333333333334</v>
      </c>
      <c r="Z450" s="223">
        <f>SUM( tabConsumo[[#This Row],[QTD.PENDENTE]]:tabConsumo[[#This Row],[09_23]] )</f>
        <v>193</v>
      </c>
      <c r="AA450" s="223">
        <f>LARGE(tabConsumo[[#This Row],[10_22]:[09_23]],1)</f>
        <v>102</v>
      </c>
      <c r="AB450" s="146" t="s">
        <v>2238</v>
      </c>
      <c r="AC450" s="3" t="s">
        <v>907</v>
      </c>
    </row>
    <row r="451" spans="1:29" x14ac:dyDescent="0.3">
      <c r="A451" s="4" t="s">
        <v>1559</v>
      </c>
      <c r="B451" s="3" t="s">
        <v>381</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xml:space="preserve"> 2</f>
        <v>2</v>
      </c>
      <c r="Y451">
        <v>273.83333333333331</v>
      </c>
      <c r="Z451" s="223">
        <f>SUM( tabConsumo[[#This Row],[QTD.PENDENTE]]:tabConsumo[[#This Row],[09_23]] )</f>
        <v>3286</v>
      </c>
      <c r="AA451" s="223">
        <f>LARGE(tabConsumo[[#This Row],[10_22]:[09_23]],1)</f>
        <v>448</v>
      </c>
      <c r="AB451" s="146" t="s">
        <v>932</v>
      </c>
      <c r="AC451" s="3" t="s">
        <v>907</v>
      </c>
    </row>
    <row r="452" spans="1:29" x14ac:dyDescent="0.3">
      <c r="A452" s="4" t="s">
        <v>1443</v>
      </c>
      <c r="B452" s="3" t="s">
        <v>381</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xml:space="preserve"> 2</f>
        <v>2</v>
      </c>
      <c r="Y452">
        <v>205.16666666666666</v>
      </c>
      <c r="Z452" s="223">
        <f>SUM( tabConsumo[[#This Row],[QTD.PENDENTE]]:tabConsumo[[#This Row],[09_23]] )</f>
        <v>2462</v>
      </c>
      <c r="AA452" s="223">
        <f>LARGE(tabConsumo[[#This Row],[10_22]:[09_23]],1)</f>
        <v>358</v>
      </c>
      <c r="AB452" s="146" t="s">
        <v>2240</v>
      </c>
      <c r="AC452" s="3" t="s">
        <v>907</v>
      </c>
    </row>
    <row r="453" spans="1:29" x14ac:dyDescent="0.3">
      <c r="A453" s="4" t="s">
        <v>1206</v>
      </c>
      <c r="B453" s="3" t="s">
        <v>264</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xml:space="preserve"> 2</f>
        <v>2</v>
      </c>
      <c r="Y453">
        <v>1.1666666666666667</v>
      </c>
      <c r="Z453" s="223">
        <f>SUM( tabConsumo[[#This Row],[QTD.PENDENTE]]:tabConsumo[[#This Row],[09_23]] )</f>
        <v>15</v>
      </c>
      <c r="AA453" s="223">
        <f>LARGE(tabConsumo[[#This Row],[10_22]:[09_23]],1)</f>
        <v>5</v>
      </c>
      <c r="AB453" s="146" t="s">
        <v>2243</v>
      </c>
      <c r="AC453" s="3" t="s">
        <v>907</v>
      </c>
    </row>
    <row r="454" spans="1:29" x14ac:dyDescent="0.3">
      <c r="A454" s="4" t="s">
        <v>1985</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xml:space="preserve"> 2</f>
        <v>2</v>
      </c>
      <c r="Y454">
        <v>11.833333333333334</v>
      </c>
      <c r="Z454" s="223">
        <f>SUM( tabConsumo[[#This Row],[QTD.PENDENTE]]:tabConsumo[[#This Row],[09_23]] )</f>
        <v>144</v>
      </c>
      <c r="AA454" s="223">
        <f>LARGE(tabConsumo[[#This Row],[10_22]:[09_23]],1)</f>
        <v>50</v>
      </c>
      <c r="AB454" s="146" t="s">
        <v>2247</v>
      </c>
      <c r="AC454" s="3" t="s">
        <v>907</v>
      </c>
    </row>
    <row r="455" spans="1:29" x14ac:dyDescent="0.3">
      <c r="A455" s="4" t="s">
        <v>1342</v>
      </c>
      <c r="B455" s="3" t="s">
        <v>264</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xml:space="preserve"> 2</f>
        <v>2</v>
      </c>
      <c r="Y455">
        <v>0.5</v>
      </c>
      <c r="Z455" s="223">
        <f>SUM( tabConsumo[[#This Row],[QTD.PENDENTE]]:tabConsumo[[#This Row],[09_23]] )</f>
        <v>10</v>
      </c>
      <c r="AA455" s="223">
        <f>LARGE(tabConsumo[[#This Row],[10_22]:[09_23]],1)</f>
        <v>10</v>
      </c>
      <c r="AB455" s="146" t="s">
        <v>2246</v>
      </c>
      <c r="AC455" s="3" t="s">
        <v>907</v>
      </c>
    </row>
    <row r="456" spans="1:29" x14ac:dyDescent="0.3">
      <c r="A456" s="4" t="s">
        <v>1126</v>
      </c>
      <c r="B456" s="3" t="s">
        <v>264</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xml:space="preserve"> 2</f>
        <v>2</v>
      </c>
      <c r="Y456">
        <v>39.416666666666664</v>
      </c>
      <c r="Z456" s="223">
        <f>SUM( tabConsumo[[#This Row],[QTD.PENDENTE]]:tabConsumo[[#This Row],[09_23]] )</f>
        <v>473</v>
      </c>
      <c r="AA456" s="223">
        <f>LARGE(tabConsumo[[#This Row],[10_22]:[09_23]],1)</f>
        <v>120</v>
      </c>
      <c r="AB456" s="146" t="s">
        <v>2239</v>
      </c>
      <c r="AC456" s="3" t="s">
        <v>907</v>
      </c>
    </row>
    <row r="457" spans="1:29" x14ac:dyDescent="0.3">
      <c r="A457" s="4" t="s">
        <v>2061</v>
      </c>
      <c r="B457" s="3" t="s">
        <v>264</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xml:space="preserve"> 2</f>
        <v>2</v>
      </c>
      <c r="Y457">
        <v>7.916666666666667</v>
      </c>
      <c r="Z457" s="223">
        <f>SUM( tabConsumo[[#This Row],[QTD.PENDENTE]]:tabConsumo[[#This Row],[09_23]] )</f>
        <v>98</v>
      </c>
      <c r="AA457" s="223">
        <f>LARGE(tabConsumo[[#This Row],[10_22]:[09_23]],1)</f>
        <v>38</v>
      </c>
      <c r="AB457" s="146" t="s">
        <v>2238</v>
      </c>
      <c r="AC457" s="3" t="s">
        <v>907</v>
      </c>
    </row>
    <row r="458" spans="1:29" x14ac:dyDescent="0.3">
      <c r="A458" s="4" t="s">
        <v>2017</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xml:space="preserve"> 2</f>
        <v>2</v>
      </c>
      <c r="Y458">
        <v>30.666666666666668</v>
      </c>
      <c r="Z458" s="223">
        <f>SUM( tabConsumo[[#This Row],[QTD.PENDENTE]]:tabConsumo[[#This Row],[09_23]] )</f>
        <v>368</v>
      </c>
      <c r="AA458" s="223">
        <f>LARGE(tabConsumo[[#This Row],[10_22]:[09_23]],1)</f>
        <v>110</v>
      </c>
      <c r="AB458" s="146" t="s">
        <v>932</v>
      </c>
      <c r="AC458" s="3" t="s">
        <v>907</v>
      </c>
    </row>
    <row r="459" spans="1:29" x14ac:dyDescent="0.3">
      <c r="A459" s="4" t="s">
        <v>2015</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xml:space="preserve"> 2</f>
        <v>2</v>
      </c>
      <c r="Y459">
        <v>9.3333333333333339</v>
      </c>
      <c r="Z459" s="223">
        <f>SUM( tabConsumo[[#This Row],[QTD.PENDENTE]]:tabConsumo[[#This Row],[09_23]] )</f>
        <v>115</v>
      </c>
      <c r="AA459" s="223">
        <f>LARGE(tabConsumo[[#This Row],[10_22]:[09_23]],1)</f>
        <v>45</v>
      </c>
      <c r="AB459" s="146" t="s">
        <v>932</v>
      </c>
      <c r="AC459" s="3" t="s">
        <v>907</v>
      </c>
    </row>
    <row r="460" spans="1:29" x14ac:dyDescent="0.3">
      <c r="A460" s="4" t="s">
        <v>2016</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xml:space="preserve"> 2</f>
        <v>2</v>
      </c>
      <c r="Y460">
        <v>1.5</v>
      </c>
      <c r="Z460" s="223">
        <f>SUM( tabConsumo[[#This Row],[QTD.PENDENTE]]:tabConsumo[[#This Row],[09_23]] )</f>
        <v>20</v>
      </c>
      <c r="AA460" s="223">
        <f>LARGE(tabConsumo[[#This Row],[10_22]:[09_23]],1)</f>
        <v>10</v>
      </c>
      <c r="AB460" s="146" t="s">
        <v>2243</v>
      </c>
      <c r="AC460" s="3" t="s">
        <v>907</v>
      </c>
    </row>
    <row r="461" spans="1:29" x14ac:dyDescent="0.3">
      <c r="A461" s="4" t="s">
        <v>1701</v>
      </c>
      <c r="B461" s="3" t="s">
        <v>264</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xml:space="preserve"> 2</f>
        <v>2</v>
      </c>
      <c r="Y461">
        <v>0.83333333333333337</v>
      </c>
      <c r="Z461" s="223">
        <f>SUM( tabConsumo[[#This Row],[QTD.PENDENTE]]:tabConsumo[[#This Row],[09_23]] )</f>
        <v>11</v>
      </c>
      <c r="AA461" s="223">
        <f>LARGE(tabConsumo[[#This Row],[10_22]:[09_23]],1)</f>
        <v>6</v>
      </c>
      <c r="AB461" s="146" t="s">
        <v>2245</v>
      </c>
      <c r="AC461" s="3" t="s">
        <v>907</v>
      </c>
    </row>
    <row r="462" spans="1:29" x14ac:dyDescent="0.3">
      <c r="A462" s="4" t="s">
        <v>1600</v>
      </c>
      <c r="B462" s="3" t="s">
        <v>437</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xml:space="preserve"> 2</f>
        <v>2</v>
      </c>
      <c r="Y462">
        <v>22.416666666666668</v>
      </c>
      <c r="Z462" s="223">
        <f>SUM( tabConsumo[[#This Row],[QTD.PENDENTE]]:tabConsumo[[#This Row],[09_23]] )</f>
        <v>269</v>
      </c>
      <c r="AA462" s="223">
        <f>LARGE(tabConsumo[[#This Row],[10_22]:[09_23]],1)</f>
        <v>35</v>
      </c>
      <c r="AB462" s="146" t="s">
        <v>932</v>
      </c>
      <c r="AC462" s="3" t="s">
        <v>907</v>
      </c>
    </row>
    <row r="463" spans="1:29" x14ac:dyDescent="0.3">
      <c r="A463" s="4" t="s">
        <v>1597</v>
      </c>
      <c r="B463" s="3" t="s">
        <v>437</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xml:space="preserve"> 2</f>
        <v>2</v>
      </c>
      <c r="Y463">
        <v>37.583333333333336</v>
      </c>
      <c r="Z463" s="223">
        <f>SUM( tabConsumo[[#This Row],[QTD.PENDENTE]]:tabConsumo[[#This Row],[09_23]] )</f>
        <v>463</v>
      </c>
      <c r="AA463" s="223">
        <f>LARGE(tabConsumo[[#This Row],[10_22]:[09_23]],1)</f>
        <v>128</v>
      </c>
      <c r="AB463" s="146" t="s">
        <v>932</v>
      </c>
      <c r="AC463" s="3" t="s">
        <v>907</v>
      </c>
    </row>
    <row r="464" spans="1:29" x14ac:dyDescent="0.3">
      <c r="A464" s="4" t="s">
        <v>1534</v>
      </c>
      <c r="B464" s="3" t="s">
        <v>270</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xml:space="preserve"> 2</f>
        <v>2</v>
      </c>
      <c r="Y464">
        <v>465.33333333333331</v>
      </c>
      <c r="Z464" s="223">
        <f>SUM( tabConsumo[[#This Row],[QTD.PENDENTE]]:tabConsumo[[#This Row],[09_23]] )</f>
        <v>5584</v>
      </c>
      <c r="AA464" s="223">
        <f>LARGE(tabConsumo[[#This Row],[10_22]:[09_23]],1)</f>
        <v>726</v>
      </c>
      <c r="AB464" s="146" t="s">
        <v>932</v>
      </c>
      <c r="AC464" s="3" t="s">
        <v>907</v>
      </c>
    </row>
    <row r="465" spans="1:29" x14ac:dyDescent="0.3">
      <c r="A465" s="4" t="s">
        <v>1532</v>
      </c>
      <c r="B465" s="3" t="s">
        <v>270</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xml:space="preserve"> 2</f>
        <v>2</v>
      </c>
      <c r="Y465">
        <v>1786.5833333333333</v>
      </c>
      <c r="Z465" s="223">
        <f>SUM( tabConsumo[[#This Row],[QTD.PENDENTE]]:tabConsumo[[#This Row],[09_23]] )</f>
        <v>21439</v>
      </c>
      <c r="AA465" s="223">
        <f>LARGE(tabConsumo[[#This Row],[10_22]:[09_23]],1)</f>
        <v>2515</v>
      </c>
      <c r="AB465" s="146" t="s">
        <v>932</v>
      </c>
      <c r="AC465" s="3" t="s">
        <v>907</v>
      </c>
    </row>
    <row r="466" spans="1:29" x14ac:dyDescent="0.3">
      <c r="A466" s="4" t="s">
        <v>1967</v>
      </c>
      <c r="B466" s="3" t="s">
        <v>437</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xml:space="preserve"> 2</f>
        <v>2</v>
      </c>
      <c r="Y466">
        <v>1.6666666666666667</v>
      </c>
      <c r="Z466" s="223">
        <f>SUM( tabConsumo[[#This Row],[QTD.PENDENTE]]:tabConsumo[[#This Row],[09_23]] )</f>
        <v>20</v>
      </c>
      <c r="AA466" s="223">
        <f>LARGE(tabConsumo[[#This Row],[10_22]:[09_23]],1)</f>
        <v>4</v>
      </c>
      <c r="AB466" s="146" t="s">
        <v>932</v>
      </c>
      <c r="AC466" s="3" t="s">
        <v>907</v>
      </c>
    </row>
    <row r="467" spans="1:29" x14ac:dyDescent="0.3">
      <c r="A467" s="4" t="s">
        <v>1024</v>
      </c>
      <c r="B467" s="3" t="s">
        <v>264</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xml:space="preserve"> 2</f>
        <v>2</v>
      </c>
      <c r="Y467">
        <v>12.666666666666666</v>
      </c>
      <c r="Z467" s="223">
        <f>SUM( tabConsumo[[#This Row],[QTD.PENDENTE]]:tabConsumo[[#This Row],[09_23]] )</f>
        <v>152</v>
      </c>
      <c r="AA467" s="223">
        <f>LARGE(tabConsumo[[#This Row],[10_22]:[09_23]],1)</f>
        <v>36</v>
      </c>
      <c r="AB467" s="146" t="s">
        <v>932</v>
      </c>
      <c r="AC467" s="3" t="s">
        <v>907</v>
      </c>
    </row>
    <row r="468" spans="1:29" x14ac:dyDescent="0.3">
      <c r="A468" s="4" t="s">
        <v>1318</v>
      </c>
      <c r="B468" s="3" t="s">
        <v>264</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xml:space="preserve"> 12</f>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xml:space="preserve"> 2</f>
        <v>2</v>
      </c>
      <c r="Y468">
        <v>0.75</v>
      </c>
      <c r="Z468" s="223">
        <f>SUM( tabConsumo[[#This Row],[QTD.PENDENTE]]:tabConsumo[[#This Row],[09_23]] )</f>
        <v>13</v>
      </c>
      <c r="AA468" s="223">
        <f>LARGE(tabConsumo[[#This Row],[10_22]:[09_23]],1)</f>
        <v>10</v>
      </c>
      <c r="AB468" s="146" t="s">
        <v>2239</v>
      </c>
      <c r="AC468" s="3" t="s">
        <v>907</v>
      </c>
    </row>
    <row r="469" spans="1:29" x14ac:dyDescent="0.3">
      <c r="A469" s="4" t="s">
        <v>1023</v>
      </c>
      <c r="B469" s="3" t="s">
        <v>264</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xml:space="preserve"> 12</f>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xml:space="preserve"> 2</f>
        <v>2</v>
      </c>
      <c r="Y469">
        <v>1.25</v>
      </c>
      <c r="Z469" s="223">
        <f>SUM( tabConsumo[[#This Row],[QTD.PENDENTE]]:tabConsumo[[#This Row],[09_23]] )</f>
        <v>17</v>
      </c>
      <c r="AA469" s="223">
        <f>LARGE(tabConsumo[[#This Row],[10_22]:[09_23]],1)</f>
        <v>10</v>
      </c>
      <c r="AB469" s="146" t="s">
        <v>2239</v>
      </c>
      <c r="AC469" s="3" t="s">
        <v>907</v>
      </c>
    </row>
    <row r="470" spans="1:29" x14ac:dyDescent="0.3">
      <c r="A470" s="4" t="s">
        <v>1025</v>
      </c>
      <c r="B470" s="3" t="s">
        <v>264</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xml:space="preserve"> 12</f>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xml:space="preserve"> 2</f>
        <v>2</v>
      </c>
      <c r="Y470">
        <v>45.583333333333336</v>
      </c>
      <c r="Z470" s="223">
        <f>SUM( tabConsumo[[#This Row],[QTD.PENDENTE]]:tabConsumo[[#This Row],[09_23]] )</f>
        <v>547</v>
      </c>
      <c r="AA470" s="223">
        <f>LARGE(tabConsumo[[#This Row],[10_22]:[09_23]],1)</f>
        <v>100</v>
      </c>
      <c r="AB470" s="146" t="s">
        <v>932</v>
      </c>
      <c r="AC470" s="3" t="s">
        <v>907</v>
      </c>
    </row>
    <row r="471" spans="1:29" x14ac:dyDescent="0.3">
      <c r="A471" s="4" t="s">
        <v>1398</v>
      </c>
      <c r="B471" s="3" t="s">
        <v>264</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xml:space="preserve"> 12</f>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xml:space="preserve"> 2</f>
        <v>2</v>
      </c>
      <c r="Y471">
        <v>22.666666666666668</v>
      </c>
      <c r="Z471" s="223">
        <f>SUM( tabConsumo[[#This Row],[QTD.PENDENTE]]:tabConsumo[[#This Row],[09_23]] )</f>
        <v>314</v>
      </c>
      <c r="AA471" s="223">
        <f>LARGE(tabConsumo[[#This Row],[10_22]:[09_23]],1)</f>
        <v>152</v>
      </c>
      <c r="AB471" s="146" t="s">
        <v>932</v>
      </c>
      <c r="AC471" s="3" t="s">
        <v>907</v>
      </c>
    </row>
    <row r="472" spans="1:29" x14ac:dyDescent="0.3">
      <c r="A472" s="4" t="s">
        <v>1386</v>
      </c>
      <c r="B472" s="3" t="s">
        <v>264</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xml:space="preserve"> 12</f>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xml:space="preserve"> 2</f>
        <v>2</v>
      </c>
      <c r="Y472">
        <v>5</v>
      </c>
      <c r="Z472" s="223">
        <f>SUM( tabConsumo[[#This Row],[QTD.PENDENTE]]:tabConsumo[[#This Row],[09_23]] )</f>
        <v>60</v>
      </c>
      <c r="AA472" s="223">
        <f>LARGE(tabConsumo[[#This Row],[10_22]:[09_23]],1)</f>
        <v>16</v>
      </c>
      <c r="AB472" s="146" t="s">
        <v>2239</v>
      </c>
      <c r="AC472" s="3" t="s">
        <v>907</v>
      </c>
    </row>
    <row r="473" spans="1:29" x14ac:dyDescent="0.3">
      <c r="A473" s="4" t="s">
        <v>1975</v>
      </c>
      <c r="B473" s="3" t="s">
        <v>437</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xml:space="preserve"> 2</f>
        <v>2</v>
      </c>
      <c r="Y473">
        <v>8.3333333333333329E-2</v>
      </c>
      <c r="Z473" s="223">
        <f>SUM( tabConsumo[[#This Row],[QTD.PENDENTE]]:tabConsumo[[#This Row],[09_23]] )</f>
        <v>3</v>
      </c>
      <c r="AA473" s="223">
        <f>LARGE(tabConsumo[[#This Row],[10_22]:[09_23]],1)</f>
        <v>3</v>
      </c>
      <c r="AB473" s="146" t="s">
        <v>2238</v>
      </c>
      <c r="AC473" s="3" t="s">
        <v>907</v>
      </c>
    </row>
    <row r="474" spans="1:29" x14ac:dyDescent="0.3">
      <c r="A474" s="4" t="s">
        <v>1806</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xml:space="preserve"> 2</f>
        <v>2</v>
      </c>
      <c r="Y474">
        <v>4</v>
      </c>
      <c r="Z474" s="223">
        <f>SUM( tabConsumo[[#This Row],[QTD.PENDENTE]]:tabConsumo[[#This Row],[09_23]] )</f>
        <v>50</v>
      </c>
      <c r="AA474" s="223">
        <f>LARGE(tabConsumo[[#This Row],[10_22]:[09_23]],1)</f>
        <v>17</v>
      </c>
      <c r="AB474" s="146" t="s">
        <v>932</v>
      </c>
      <c r="AC474" s="3" t="s">
        <v>907</v>
      </c>
    </row>
    <row r="475" spans="1:29" x14ac:dyDescent="0.3">
      <c r="A475" s="4" t="s">
        <v>1347</v>
      </c>
      <c r="B475" s="3" t="s">
        <v>264</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xml:space="preserve"> 2</f>
        <v>2</v>
      </c>
      <c r="Y475">
        <v>1.5</v>
      </c>
      <c r="Z475" s="223">
        <f>SUM( tabConsumo[[#This Row],[QTD.PENDENTE]]:tabConsumo[[#This Row],[09_23]] )</f>
        <v>25</v>
      </c>
      <c r="AA475" s="223">
        <f>LARGE(tabConsumo[[#This Row],[10_22]:[09_23]],1)</f>
        <v>20</v>
      </c>
      <c r="AB475" s="146" t="s">
        <v>2239</v>
      </c>
      <c r="AC475" s="3" t="s">
        <v>907</v>
      </c>
    </row>
    <row r="476" spans="1:29" x14ac:dyDescent="0.3">
      <c r="A476" s="4" t="s">
        <v>1426</v>
      </c>
      <c r="B476" s="3" t="s">
        <v>264</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xml:space="preserve"> 2</f>
        <v>2</v>
      </c>
      <c r="Y476">
        <v>8.3333333333333329E-2</v>
      </c>
      <c r="Z476" s="223">
        <f>SUM( tabConsumo[[#This Row],[QTD.PENDENTE]]:tabConsumo[[#This Row],[09_23]] )</f>
        <v>2</v>
      </c>
      <c r="AA476" s="223">
        <f>LARGE(tabConsumo[[#This Row],[10_22]:[09_23]],1)</f>
        <v>2</v>
      </c>
      <c r="AB476" s="146" t="s">
        <v>2246</v>
      </c>
      <c r="AC476" s="3" t="s">
        <v>907</v>
      </c>
    </row>
    <row r="477" spans="1:29" x14ac:dyDescent="0.3">
      <c r="A477" s="4" t="s">
        <v>1427</v>
      </c>
      <c r="B477" s="3" t="s">
        <v>264</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xml:space="preserve"> 2</f>
        <v>2</v>
      </c>
      <c r="Y477">
        <v>4.166666666666667</v>
      </c>
      <c r="Z477" s="223">
        <f>SUM( tabConsumo[[#This Row],[QTD.PENDENTE]]:tabConsumo[[#This Row],[09_23]] )</f>
        <v>54</v>
      </c>
      <c r="AA477" s="223">
        <f>LARGE(tabConsumo[[#This Row],[10_22]:[09_23]],1)</f>
        <v>20</v>
      </c>
      <c r="AB477" s="146" t="s">
        <v>2239</v>
      </c>
      <c r="AC477" s="3" t="s">
        <v>907</v>
      </c>
    </row>
    <row r="478" spans="1:29" x14ac:dyDescent="0.3">
      <c r="A478" s="4" t="s">
        <v>1328</v>
      </c>
      <c r="B478" s="3" t="s">
        <v>264</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xml:space="preserve"> 2</f>
        <v>2</v>
      </c>
      <c r="Y478">
        <v>1.5</v>
      </c>
      <c r="Z478" s="223">
        <f>SUM( tabConsumo[[#This Row],[QTD.PENDENTE]]:tabConsumo[[#This Row],[09_23]] )</f>
        <v>25</v>
      </c>
      <c r="AA478" s="223">
        <f>LARGE(tabConsumo[[#This Row],[10_22]:[09_23]],1)</f>
        <v>20</v>
      </c>
      <c r="AB478" s="146" t="s">
        <v>2239</v>
      </c>
      <c r="AC478" s="3" t="s">
        <v>907</v>
      </c>
    </row>
    <row r="479" spans="1:29" x14ac:dyDescent="0.3">
      <c r="A479" s="4" t="s">
        <v>1022</v>
      </c>
      <c r="B479" s="3" t="s">
        <v>264</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xml:space="preserve"> 2</f>
        <v>2</v>
      </c>
      <c r="Y479">
        <v>1.6666666666666667</v>
      </c>
      <c r="Z479" s="223">
        <f>SUM( tabConsumo[[#This Row],[QTD.PENDENTE]]:tabConsumo[[#This Row],[09_23]] )</f>
        <v>25</v>
      </c>
      <c r="AA479" s="223">
        <f>LARGE(tabConsumo[[#This Row],[10_22]:[09_23]],1)</f>
        <v>15</v>
      </c>
      <c r="AB479" s="146" t="s">
        <v>2239</v>
      </c>
      <c r="AC479" s="3" t="s">
        <v>907</v>
      </c>
    </row>
    <row r="480" spans="1:29" x14ac:dyDescent="0.3">
      <c r="A480" s="4" t="s">
        <v>1982</v>
      </c>
      <c r="B480" s="3" t="s">
        <v>270</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xml:space="preserve"> 2</f>
        <v>2</v>
      </c>
      <c r="Y480">
        <v>22</v>
      </c>
      <c r="Z480" s="223">
        <f>SUM( tabConsumo[[#This Row],[QTD.PENDENTE]]:tabConsumo[[#This Row],[09_23]] )</f>
        <v>264</v>
      </c>
      <c r="AA480" s="223">
        <f>LARGE(tabConsumo[[#This Row],[10_22]:[09_23]],1)</f>
        <v>35</v>
      </c>
      <c r="AB480" s="146" t="s">
        <v>932</v>
      </c>
      <c r="AC480" s="3" t="s">
        <v>907</v>
      </c>
    </row>
    <row r="481" spans="1:29" x14ac:dyDescent="0.3">
      <c r="A481" s="4" t="s">
        <v>2081</v>
      </c>
      <c r="B481" s="3" t="s">
        <v>270</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xml:space="preserve"> 2</f>
        <v>2</v>
      </c>
      <c r="Y481">
        <v>88.5</v>
      </c>
      <c r="Z481" s="223">
        <f>SUM( tabConsumo[[#This Row],[QTD.PENDENTE]]:tabConsumo[[#This Row],[09_23]] )</f>
        <v>1062</v>
      </c>
      <c r="AA481" s="223">
        <f>LARGE(tabConsumo[[#This Row],[10_22]:[09_23]],1)</f>
        <v>137</v>
      </c>
      <c r="AB481" s="146" t="s">
        <v>932</v>
      </c>
      <c r="AC481" s="3" t="s">
        <v>907</v>
      </c>
    </row>
    <row r="482" spans="1:29" x14ac:dyDescent="0.3">
      <c r="A482" s="4" t="s">
        <v>1456</v>
      </c>
      <c r="B482" s="3" t="s">
        <v>264</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xml:space="preserve"> 2</f>
        <v>2</v>
      </c>
      <c r="Y482">
        <v>4.5</v>
      </c>
      <c r="Z482" s="223">
        <f>SUM( tabConsumo[[#This Row],[QTD.PENDENTE]]:tabConsumo[[#This Row],[09_23]] )</f>
        <v>57</v>
      </c>
      <c r="AA482" s="223">
        <f>LARGE(tabConsumo[[#This Row],[10_22]:[09_23]],1)</f>
        <v>20</v>
      </c>
      <c r="AB482" s="146" t="s">
        <v>932</v>
      </c>
      <c r="AC482" s="3" t="s">
        <v>907</v>
      </c>
    </row>
    <row r="483" spans="1:29" x14ac:dyDescent="0.3">
      <c r="A483" s="4" t="s">
        <v>1455</v>
      </c>
      <c r="B483" s="3" t="s">
        <v>264</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xml:space="preserve"> 2</f>
        <v>2</v>
      </c>
      <c r="Y483">
        <v>4.166666666666667</v>
      </c>
      <c r="Z483" s="223">
        <f>SUM( tabConsumo[[#This Row],[QTD.PENDENTE]]:tabConsumo[[#This Row],[09_23]] )</f>
        <v>66</v>
      </c>
      <c r="AA483" s="223">
        <f>LARGE(tabConsumo[[#This Row],[10_22]:[09_23]],1)</f>
        <v>50</v>
      </c>
      <c r="AB483" s="146" t="s">
        <v>2240</v>
      </c>
      <c r="AC483" s="3" t="s">
        <v>907</v>
      </c>
    </row>
    <row r="484" spans="1:29" x14ac:dyDescent="0.3">
      <c r="A484" s="4" t="s">
        <v>1973</v>
      </c>
      <c r="B484" s="3" t="s">
        <v>437</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xml:space="preserve"> 2</f>
        <v>2</v>
      </c>
      <c r="Y484">
        <v>1.75</v>
      </c>
      <c r="Z484" s="223">
        <f>SUM( tabConsumo[[#This Row],[QTD.PENDENTE]]:tabConsumo[[#This Row],[09_23]] )</f>
        <v>21</v>
      </c>
      <c r="AA484" s="223">
        <f>LARGE(tabConsumo[[#This Row],[10_22]:[09_23]],1)</f>
        <v>6</v>
      </c>
      <c r="AB484" s="146" t="s">
        <v>2243</v>
      </c>
      <c r="AC484" s="3" t="s">
        <v>907</v>
      </c>
    </row>
    <row r="485" spans="1:29" x14ac:dyDescent="0.3">
      <c r="A485" s="4" t="s">
        <v>1336</v>
      </c>
      <c r="B485" s="3" t="s">
        <v>264</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xml:space="preserve"> 2</f>
        <v>2</v>
      </c>
      <c r="Y485">
        <v>30.416666666666668</v>
      </c>
      <c r="Z485" s="223">
        <f>SUM( tabConsumo[[#This Row],[QTD.PENDENTE]]:tabConsumo[[#This Row],[09_23]] )</f>
        <v>365</v>
      </c>
      <c r="AA485" s="223">
        <f>LARGE(tabConsumo[[#This Row],[10_22]:[09_23]],1)</f>
        <v>80</v>
      </c>
      <c r="AB485" s="146" t="s">
        <v>2245</v>
      </c>
      <c r="AC485" s="3" t="s">
        <v>907</v>
      </c>
    </row>
    <row r="486" spans="1:29" x14ac:dyDescent="0.3">
      <c r="A486" s="4" t="s">
        <v>1802</v>
      </c>
      <c r="B486" s="3" t="s">
        <v>261</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xml:space="preserve"> 2</f>
        <v>2</v>
      </c>
      <c r="Y486">
        <v>13.833333333333334</v>
      </c>
      <c r="Z486" s="223">
        <f>SUM( tabConsumo[[#This Row],[QTD.PENDENTE]]:tabConsumo[[#This Row],[09_23]] )</f>
        <v>168</v>
      </c>
      <c r="AA486" s="223">
        <f>LARGE(tabConsumo[[#This Row],[10_22]:[09_23]],1)</f>
        <v>34</v>
      </c>
      <c r="AB486" s="146" t="s">
        <v>932</v>
      </c>
      <c r="AC486" s="3" t="s">
        <v>907</v>
      </c>
    </row>
    <row r="487" spans="1:29" x14ac:dyDescent="0.3">
      <c r="A487" s="4" t="s">
        <v>1823</v>
      </c>
      <c r="B487" s="3" t="s">
        <v>261</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xml:space="preserve"> 2</f>
        <v>2</v>
      </c>
      <c r="Y487">
        <v>29.833333333333332</v>
      </c>
      <c r="Z487" s="223">
        <f>SUM( tabConsumo[[#This Row],[QTD.PENDENTE]]:tabConsumo[[#This Row],[09_23]] )</f>
        <v>358</v>
      </c>
      <c r="AA487" s="223">
        <f>LARGE(tabConsumo[[#This Row],[10_22]:[09_23]],1)</f>
        <v>63</v>
      </c>
      <c r="AB487" s="146" t="s">
        <v>932</v>
      </c>
      <c r="AC487" s="3" t="s">
        <v>907</v>
      </c>
    </row>
    <row r="488" spans="1:29" x14ac:dyDescent="0.3">
      <c r="A488" s="4" t="s">
        <v>1883</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xml:space="preserve"> 2</f>
        <v>2</v>
      </c>
      <c r="Y488">
        <v>2592.5</v>
      </c>
      <c r="Z488" s="223">
        <f>SUM( tabConsumo[[#This Row],[QTD.PENDENTE]]:tabConsumo[[#This Row],[09_23]] )</f>
        <v>36046</v>
      </c>
      <c r="AA488" s="223">
        <f>LARGE(tabConsumo[[#This Row],[10_22]:[09_23]],1)</f>
        <v>16416</v>
      </c>
      <c r="AB488" s="146" t="s">
        <v>932</v>
      </c>
      <c r="AC488" s="3" t="s">
        <v>907</v>
      </c>
    </row>
    <row r="489" spans="1:29" x14ac:dyDescent="0.3">
      <c r="A489" s="4" t="s">
        <v>1884</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xml:space="preserve"> 2</f>
        <v>2</v>
      </c>
      <c r="Y489">
        <v>2542.3333333333335</v>
      </c>
      <c r="Z489" s="223">
        <f>SUM( tabConsumo[[#This Row],[QTD.PENDENTE]]:tabConsumo[[#This Row],[09_23]] )</f>
        <v>35497</v>
      </c>
      <c r="AA489" s="223">
        <f>LARGE(tabConsumo[[#This Row],[10_22]:[09_23]],1)</f>
        <v>16392</v>
      </c>
      <c r="AB489" s="146" t="s">
        <v>932</v>
      </c>
      <c r="AC489" s="3" t="s">
        <v>907</v>
      </c>
    </row>
    <row r="490" spans="1:29" x14ac:dyDescent="0.3">
      <c r="A490" s="4" t="s">
        <v>953</v>
      </c>
      <c r="B490" s="3" t="s">
        <v>321</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xml:space="preserve"> 2</f>
        <v>2</v>
      </c>
      <c r="Y490">
        <v>105.875</v>
      </c>
      <c r="Z490" s="223">
        <f>SUM( tabConsumo[[#This Row],[QTD.PENDENTE]]:tabConsumo[[#This Row],[09_23]] )</f>
        <v>1270.5</v>
      </c>
      <c r="AA490" s="223">
        <f>LARGE(tabConsumo[[#This Row],[10_22]:[09_23]],1)</f>
        <v>121</v>
      </c>
      <c r="AB490" s="146" t="s">
        <v>932</v>
      </c>
      <c r="AC490" s="3" t="s">
        <v>907</v>
      </c>
    </row>
    <row r="491" spans="1:29" x14ac:dyDescent="0.3">
      <c r="A491" s="4" t="s">
        <v>1217</v>
      </c>
      <c r="B491" s="3" t="s">
        <v>288</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xml:space="preserve"> 2</f>
        <v>2</v>
      </c>
      <c r="Y491">
        <v>3.5833333333333335</v>
      </c>
      <c r="Z491" s="223">
        <f>SUM( tabConsumo[[#This Row],[QTD.PENDENTE]]:tabConsumo[[#This Row],[09_23]] )</f>
        <v>47</v>
      </c>
      <c r="AA491" s="223">
        <f>LARGE(tabConsumo[[#This Row],[10_22]:[09_23]],1)</f>
        <v>22</v>
      </c>
      <c r="AB491" s="146" t="s">
        <v>2240</v>
      </c>
      <c r="AC491" s="3" t="s">
        <v>907</v>
      </c>
    </row>
    <row r="492" spans="1:29" x14ac:dyDescent="0.3">
      <c r="A492" s="4" t="s">
        <v>1092</v>
      </c>
      <c r="B492" s="3" t="s">
        <v>288</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xml:space="preserve"> 2</f>
        <v>2</v>
      </c>
      <c r="Y492">
        <v>17.916666666666668</v>
      </c>
      <c r="Z492" s="223">
        <f>SUM( tabConsumo[[#This Row],[QTD.PENDENTE]]:tabConsumo[[#This Row],[09_23]] )</f>
        <v>215</v>
      </c>
      <c r="AA492" s="223">
        <f>LARGE(tabConsumo[[#This Row],[10_22]:[09_23]],1)</f>
        <v>40</v>
      </c>
      <c r="AB492" s="146" t="s">
        <v>2243</v>
      </c>
      <c r="AC492" s="3" t="s">
        <v>907</v>
      </c>
    </row>
    <row r="493" spans="1:29" x14ac:dyDescent="0.3">
      <c r="A493" s="4" t="s">
        <v>1403</v>
      </c>
      <c r="B493" s="3" t="s">
        <v>270</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xml:space="preserve"> 2</f>
        <v>2</v>
      </c>
      <c r="Y493">
        <v>2.1666666666666665</v>
      </c>
      <c r="Z493" s="223">
        <f>SUM( tabConsumo[[#This Row],[QTD.PENDENTE]]:tabConsumo[[#This Row],[09_23]] )</f>
        <v>37</v>
      </c>
      <c r="AA493" s="223">
        <f>LARGE(tabConsumo[[#This Row],[10_22]:[09_23]],1)</f>
        <v>32</v>
      </c>
      <c r="AB493" s="146" t="s">
        <v>2239</v>
      </c>
      <c r="AC493" s="3" t="s">
        <v>907</v>
      </c>
    </row>
    <row r="494" spans="1:29" x14ac:dyDescent="0.3">
      <c r="A494" s="4" t="s">
        <v>1848</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xml:space="preserve"> 2</f>
        <v>2</v>
      </c>
      <c r="Y494">
        <v>1.5</v>
      </c>
      <c r="Z494" s="223">
        <f>SUM( tabConsumo[[#This Row],[QTD.PENDENTE]]:tabConsumo[[#This Row],[09_23]] )</f>
        <v>23</v>
      </c>
      <c r="AA494" s="223">
        <f>LARGE(tabConsumo[[#This Row],[10_22]:[09_23]],1)</f>
        <v>15</v>
      </c>
      <c r="AB494" s="146" t="s">
        <v>2245</v>
      </c>
      <c r="AC494" s="3" t="s">
        <v>907</v>
      </c>
    </row>
    <row r="495" spans="1:29" x14ac:dyDescent="0.3">
      <c r="A495" s="4" t="s">
        <v>1518</v>
      </c>
      <c r="B495" s="3" t="s">
        <v>288</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xml:space="preserve"> 2</f>
        <v>2</v>
      </c>
      <c r="Y495">
        <v>10.833333333333334</v>
      </c>
      <c r="Z495" s="223">
        <f>SUM( tabConsumo[[#This Row],[QTD.PENDENTE]]:tabConsumo[[#This Row],[09_23]] )</f>
        <v>130</v>
      </c>
      <c r="AA495" s="223">
        <f>LARGE(tabConsumo[[#This Row],[10_22]:[09_23]],1)</f>
        <v>23</v>
      </c>
      <c r="AB495" s="146" t="s">
        <v>932</v>
      </c>
      <c r="AC495" s="3" t="s">
        <v>907</v>
      </c>
    </row>
    <row r="496" spans="1:29" x14ac:dyDescent="0.3">
      <c r="A496" s="4" t="s">
        <v>1951</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xml:space="preserve"> 2</f>
        <v>2</v>
      </c>
      <c r="Y496">
        <v>16.416666666666668</v>
      </c>
      <c r="Z496" s="223">
        <f>SUM( tabConsumo[[#This Row],[QTD.PENDENTE]]:tabConsumo[[#This Row],[09_23]] )</f>
        <v>201</v>
      </c>
      <c r="AA496" s="223">
        <f>LARGE(tabConsumo[[#This Row],[10_22]:[09_23]],1)</f>
        <v>32</v>
      </c>
      <c r="AB496" s="146" t="s">
        <v>932</v>
      </c>
      <c r="AC496" s="3" t="s">
        <v>907</v>
      </c>
    </row>
    <row r="497" spans="1:29" x14ac:dyDescent="0.3">
      <c r="A497" s="4" t="s">
        <v>1949</v>
      </c>
      <c r="B497" s="3" t="s">
        <v>264</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xml:space="preserve"> 2</f>
        <v>2</v>
      </c>
      <c r="Y497">
        <v>18.75</v>
      </c>
      <c r="Z497" s="223">
        <f>SUM( tabConsumo[[#This Row],[QTD.PENDENTE]]:tabConsumo[[#This Row],[09_23]] )</f>
        <v>226</v>
      </c>
      <c r="AA497" s="223">
        <f>LARGE(tabConsumo[[#This Row],[10_22]:[09_23]],1)</f>
        <v>61</v>
      </c>
      <c r="AB497" s="146" t="s">
        <v>2240</v>
      </c>
      <c r="AC497" s="3" t="s">
        <v>907</v>
      </c>
    </row>
    <row r="498" spans="1:29" x14ac:dyDescent="0.3">
      <c r="A498" s="4" t="s">
        <v>1974</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xml:space="preserve"> 2</f>
        <v>2</v>
      </c>
      <c r="Y498">
        <v>0.16666666666666666</v>
      </c>
      <c r="Z498" s="223">
        <f>SUM( tabConsumo[[#This Row],[QTD.PENDENTE]]:tabConsumo[[#This Row],[09_23]] )</f>
        <v>4</v>
      </c>
      <c r="AA498" s="223">
        <f>LARGE(tabConsumo[[#This Row],[10_22]:[09_23]],1)</f>
        <v>2</v>
      </c>
      <c r="AB498" s="146" t="s">
        <v>2246</v>
      </c>
      <c r="AC498" s="3" t="s">
        <v>907</v>
      </c>
    </row>
    <row r="499" spans="1:29" x14ac:dyDescent="0.3">
      <c r="A499" s="4" t="s">
        <v>1400</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xml:space="preserve"> 2</f>
        <v>2</v>
      </c>
      <c r="Y499">
        <v>22.416666666666668</v>
      </c>
      <c r="Z499" s="223">
        <f>SUM( tabConsumo[[#This Row],[QTD.PENDENTE]]:tabConsumo[[#This Row],[09_23]] )</f>
        <v>269</v>
      </c>
      <c r="AA499" s="223">
        <f>LARGE(tabConsumo[[#This Row],[10_22]:[09_23]],1)</f>
        <v>61</v>
      </c>
      <c r="AB499" s="146" t="s">
        <v>932</v>
      </c>
      <c r="AC499" s="3" t="s">
        <v>907</v>
      </c>
    </row>
    <row r="500" spans="1:29" x14ac:dyDescent="0.3">
      <c r="A500" s="4" t="s">
        <v>807</v>
      </c>
      <c r="B500" s="3" t="s">
        <v>336</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xml:space="preserve"> 2</f>
        <v>2</v>
      </c>
      <c r="Y500">
        <v>2.4166666666666665</v>
      </c>
      <c r="Z500" s="223">
        <f>SUM( tabConsumo[[#This Row],[QTD.PENDENTE]]:tabConsumo[[#This Row],[09_23]] )</f>
        <v>36</v>
      </c>
      <c r="AA500" s="223">
        <f>LARGE(tabConsumo[[#This Row],[10_22]:[09_23]],1)</f>
        <v>24</v>
      </c>
      <c r="AB500" s="146" t="s">
        <v>2245</v>
      </c>
      <c r="AC500" s="3" t="s">
        <v>907</v>
      </c>
    </row>
    <row r="501" spans="1:29" x14ac:dyDescent="0.3">
      <c r="A501" s="4" t="s">
        <v>1788</v>
      </c>
      <c r="B501" s="3" t="s">
        <v>302</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xml:space="preserve"> 2</f>
        <v>2</v>
      </c>
      <c r="Y501">
        <v>3.5833333333333335</v>
      </c>
      <c r="Z501" s="223">
        <f>SUM( tabConsumo[[#This Row],[QTD.PENDENTE]]:tabConsumo[[#This Row],[09_23]] )</f>
        <v>43</v>
      </c>
      <c r="AA501" s="223">
        <f>LARGE(tabConsumo[[#This Row],[10_22]:[09_23]],1)</f>
        <v>5</v>
      </c>
      <c r="AB501" s="146" t="s">
        <v>932</v>
      </c>
      <c r="AC501" s="3" t="s">
        <v>907</v>
      </c>
    </row>
    <row r="502" spans="1:29" x14ac:dyDescent="0.3">
      <c r="A502" s="4" t="s">
        <v>1856</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xml:space="preserve"> 2</f>
        <v>2</v>
      </c>
      <c r="Y502">
        <v>3.5</v>
      </c>
      <c r="Z502" s="223">
        <f>SUM( tabConsumo[[#This Row],[QTD.PENDENTE]]:tabConsumo[[#This Row],[09_23]] )</f>
        <v>45</v>
      </c>
      <c r="AA502" s="223">
        <f>LARGE(tabConsumo[[#This Row],[10_22]:[09_23]],1)</f>
        <v>22</v>
      </c>
      <c r="AB502" s="146" t="s">
        <v>2240</v>
      </c>
      <c r="AC502" s="3" t="s">
        <v>907</v>
      </c>
    </row>
    <row r="503" spans="1:29" x14ac:dyDescent="0.3">
      <c r="A503" s="4" t="s">
        <v>1511</v>
      </c>
      <c r="B503" s="3" t="s">
        <v>268</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xml:space="preserve"> 2</f>
        <v>2</v>
      </c>
      <c r="Y503">
        <v>18.75</v>
      </c>
      <c r="Z503" s="223">
        <f>SUM( tabConsumo[[#This Row],[QTD.PENDENTE]]:tabConsumo[[#This Row],[09_23]] )</f>
        <v>233</v>
      </c>
      <c r="AA503" s="223">
        <f>LARGE(tabConsumo[[#This Row],[10_22]:[09_23]],1)</f>
        <v>71</v>
      </c>
      <c r="AB503" s="146" t="s">
        <v>2245</v>
      </c>
      <c r="AC503" s="3" t="s">
        <v>907</v>
      </c>
    </row>
    <row r="504" spans="1:29" x14ac:dyDescent="0.3">
      <c r="A504" s="4" t="s">
        <v>1887</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xml:space="preserve"> 2</f>
        <v>2</v>
      </c>
      <c r="Y504">
        <v>73.166666666666671</v>
      </c>
      <c r="Z504" s="223">
        <f>SUM( tabConsumo[[#This Row],[QTD.PENDENTE]]:tabConsumo[[#This Row],[09_23]] )</f>
        <v>878</v>
      </c>
      <c r="AA504" s="223">
        <f>LARGE(tabConsumo[[#This Row],[10_22]:[09_23]],1)</f>
        <v>193</v>
      </c>
      <c r="AB504" s="146" t="s">
        <v>2240</v>
      </c>
      <c r="AC504" s="3" t="s">
        <v>907</v>
      </c>
    </row>
    <row r="505" spans="1:29" x14ac:dyDescent="0.3">
      <c r="A505" s="4" t="s">
        <v>573</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xml:space="preserve"> 2</f>
        <v>2</v>
      </c>
      <c r="Y505">
        <v>0.25</v>
      </c>
      <c r="Z505" s="223">
        <f>SUM( tabConsumo[[#This Row],[QTD.PENDENTE]]:tabConsumo[[#This Row],[09_23]] )</f>
        <v>3</v>
      </c>
      <c r="AA505" s="223">
        <f>LARGE(tabConsumo[[#This Row],[10_22]:[09_23]],1)</f>
        <v>0</v>
      </c>
      <c r="AB505" s="146" t="s">
        <v>2240</v>
      </c>
      <c r="AC505" s="3" t="s">
        <v>907</v>
      </c>
    </row>
    <row r="506" spans="1:29" x14ac:dyDescent="0.3">
      <c r="A506" s="4" t="s">
        <v>997</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xml:space="preserve"> 2</f>
        <v>2</v>
      </c>
      <c r="Y506">
        <v>337.91666666666669</v>
      </c>
      <c r="Z506" s="223">
        <f>SUM( tabConsumo[[#This Row],[QTD.PENDENTE]]:tabConsumo[[#This Row],[09_23]] )</f>
        <v>4055</v>
      </c>
      <c r="AA506" s="223">
        <f>LARGE(tabConsumo[[#This Row],[10_22]:[09_23]],1)</f>
        <v>584</v>
      </c>
      <c r="AB506" s="146" t="s">
        <v>932</v>
      </c>
      <c r="AC506" s="3" t="s">
        <v>907</v>
      </c>
    </row>
    <row r="507" spans="1:29" x14ac:dyDescent="0.3">
      <c r="A507" s="4" t="s">
        <v>1662</v>
      </c>
      <c r="B507" s="3" t="s">
        <v>261</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xml:space="preserve"> 2</f>
        <v>2</v>
      </c>
      <c r="Y507">
        <v>268.08333333333331</v>
      </c>
      <c r="Z507" s="223">
        <f>SUM( tabConsumo[[#This Row],[QTD.PENDENTE]]:tabConsumo[[#This Row],[09_23]] )</f>
        <v>4258</v>
      </c>
      <c r="AA507" s="223">
        <f>LARGE(tabConsumo[[#This Row],[10_22]:[09_23]],1)</f>
        <v>3007</v>
      </c>
      <c r="AB507" s="146" t="s">
        <v>932</v>
      </c>
      <c r="AC507" s="3" t="s">
        <v>907</v>
      </c>
    </row>
    <row r="508" spans="1:29" x14ac:dyDescent="0.3">
      <c r="A508" s="4" t="s">
        <v>1141</v>
      </c>
      <c r="B508" s="3" t="s">
        <v>381</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xml:space="preserve"> 2</f>
        <v>2</v>
      </c>
      <c r="Y508">
        <v>2068.5</v>
      </c>
      <c r="Z508" s="223">
        <f>SUM( tabConsumo[[#This Row],[QTD.PENDENTE]]:tabConsumo[[#This Row],[09_23]] )</f>
        <v>24822</v>
      </c>
      <c r="AA508" s="223">
        <f>LARGE(tabConsumo[[#This Row],[10_22]:[09_23]],1)</f>
        <v>3150</v>
      </c>
      <c r="AB508" s="146" t="s">
        <v>932</v>
      </c>
      <c r="AC508" s="3" t="s">
        <v>907</v>
      </c>
    </row>
    <row r="509" spans="1:29" x14ac:dyDescent="0.3">
      <c r="A509" s="4" t="s">
        <v>1285</v>
      </c>
      <c r="B509" s="3" t="s">
        <v>381</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xml:space="preserve"> 2</f>
        <v>2</v>
      </c>
      <c r="Y509">
        <v>615.83333333333337</v>
      </c>
      <c r="Z509" s="223">
        <f>SUM( tabConsumo[[#This Row],[QTD.PENDENTE]]:tabConsumo[[#This Row],[09_23]] )</f>
        <v>7390</v>
      </c>
      <c r="AA509" s="223">
        <f>LARGE(tabConsumo[[#This Row],[10_22]:[09_23]],1)</f>
        <v>1115</v>
      </c>
      <c r="AB509" s="146" t="s">
        <v>932</v>
      </c>
      <c r="AC509" s="3" t="s">
        <v>907</v>
      </c>
    </row>
    <row r="510" spans="1:29" x14ac:dyDescent="0.3">
      <c r="A510" s="4" t="s">
        <v>1804</v>
      </c>
      <c r="B510" s="3" t="s">
        <v>381</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xml:space="preserve"> 2</f>
        <v>2</v>
      </c>
      <c r="Y510">
        <v>694.91666666666663</v>
      </c>
      <c r="Z510" s="223">
        <f>SUM( tabConsumo[[#This Row],[QTD.PENDENTE]]:tabConsumo[[#This Row],[09_23]] )</f>
        <v>8339</v>
      </c>
      <c r="AA510" s="223">
        <f>LARGE(tabConsumo[[#This Row],[10_22]:[09_23]],1)</f>
        <v>1171</v>
      </c>
      <c r="AB510" s="146" t="s">
        <v>932</v>
      </c>
      <c r="AC510" s="3" t="s">
        <v>907</v>
      </c>
    </row>
    <row r="511" spans="1:29" x14ac:dyDescent="0.3">
      <c r="A511" s="4" t="s">
        <v>1281</v>
      </c>
      <c r="B511" s="3" t="s">
        <v>381</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xml:space="preserve"> 2</f>
        <v>2</v>
      </c>
      <c r="Y511">
        <v>659</v>
      </c>
      <c r="Z511" s="223">
        <f>SUM( tabConsumo[[#This Row],[QTD.PENDENTE]]:tabConsumo[[#This Row],[09_23]] )</f>
        <v>7908</v>
      </c>
      <c r="AA511" s="223">
        <f>LARGE(tabConsumo[[#This Row],[10_22]:[09_23]],1)</f>
        <v>1120</v>
      </c>
      <c r="AB511" s="146" t="s">
        <v>932</v>
      </c>
      <c r="AC511" s="3" t="s">
        <v>907</v>
      </c>
    </row>
    <row r="512" spans="1:29" x14ac:dyDescent="0.3">
      <c r="A512" s="4" t="s">
        <v>1284</v>
      </c>
      <c r="B512" s="3" t="s">
        <v>381</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xml:space="preserve"> 2</f>
        <v>2</v>
      </c>
      <c r="Y512">
        <v>577.08333333333337</v>
      </c>
      <c r="Z512" s="223">
        <f>SUM( tabConsumo[[#This Row],[QTD.PENDENTE]]:tabConsumo[[#This Row],[09_23]] )</f>
        <v>6925</v>
      </c>
      <c r="AA512" s="223">
        <f>LARGE(tabConsumo[[#This Row],[10_22]:[09_23]],1)</f>
        <v>1050</v>
      </c>
      <c r="AB512" s="146" t="s">
        <v>932</v>
      </c>
      <c r="AC512" s="3" t="s">
        <v>907</v>
      </c>
    </row>
    <row r="513" spans="1:29" x14ac:dyDescent="0.3">
      <c r="A513" s="4" t="s">
        <v>1282</v>
      </c>
      <c r="B513" s="3" t="s">
        <v>381</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xml:space="preserve"> 2</f>
        <v>2</v>
      </c>
      <c r="Y513">
        <v>730.75</v>
      </c>
      <c r="Z513" s="223">
        <f>SUM( tabConsumo[[#This Row],[QTD.PENDENTE]]:tabConsumo[[#This Row],[09_23]] )</f>
        <v>8769</v>
      </c>
      <c r="AA513" s="223">
        <f>LARGE(tabConsumo[[#This Row],[10_22]:[09_23]],1)</f>
        <v>1120</v>
      </c>
      <c r="AB513" s="146" t="s">
        <v>932</v>
      </c>
      <c r="AC513" s="3" t="s">
        <v>907</v>
      </c>
    </row>
    <row r="514" spans="1:29" x14ac:dyDescent="0.3">
      <c r="A514" s="4" t="s">
        <v>1283</v>
      </c>
      <c r="B514" s="3" t="s">
        <v>381</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xml:space="preserve"> 2</f>
        <v>2</v>
      </c>
      <c r="Y514">
        <v>648.41666666666663</v>
      </c>
      <c r="Z514" s="223">
        <f>SUM( tabConsumo[[#This Row],[QTD.PENDENTE]]:tabConsumo[[#This Row],[09_23]] )</f>
        <v>7781</v>
      </c>
      <c r="AA514" s="223">
        <f>LARGE(tabConsumo[[#This Row],[10_22]:[09_23]],1)</f>
        <v>1090</v>
      </c>
      <c r="AB514" s="146" t="s">
        <v>2240</v>
      </c>
      <c r="AC514" s="3" t="s">
        <v>907</v>
      </c>
    </row>
    <row r="515" spans="1:29" x14ac:dyDescent="0.3">
      <c r="A515" s="4" t="s">
        <v>1461</v>
      </c>
      <c r="B515" s="3" t="s">
        <v>381</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xml:space="preserve"> 2</f>
        <v>2</v>
      </c>
      <c r="Y515">
        <v>643.16666666666663</v>
      </c>
      <c r="Z515" s="223">
        <f>SUM( tabConsumo[[#This Row],[QTD.PENDENTE]]:tabConsumo[[#This Row],[09_23]] )</f>
        <v>7718</v>
      </c>
      <c r="AA515" s="223">
        <f>LARGE(tabConsumo[[#This Row],[10_22]:[09_23]],1)</f>
        <v>1055</v>
      </c>
      <c r="AB515" s="146" t="s">
        <v>932</v>
      </c>
      <c r="AC515" s="3" t="s">
        <v>907</v>
      </c>
    </row>
    <row r="516" spans="1:29" x14ac:dyDescent="0.3">
      <c r="A516" s="4" t="s">
        <v>1226</v>
      </c>
      <c r="B516" s="3" t="s">
        <v>381</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xml:space="preserve"> 2</f>
        <v>2</v>
      </c>
      <c r="Y516">
        <v>1046.75</v>
      </c>
      <c r="Z516" s="223">
        <f>SUM( tabConsumo[[#This Row],[QTD.PENDENTE]]:tabConsumo[[#This Row],[09_23]] )</f>
        <v>12561</v>
      </c>
      <c r="AA516" s="223">
        <f>LARGE(tabConsumo[[#This Row],[10_22]:[09_23]],1)</f>
        <v>2275</v>
      </c>
      <c r="AB516" s="146" t="s">
        <v>2240</v>
      </c>
      <c r="AC516" s="3" t="s">
        <v>907</v>
      </c>
    </row>
    <row r="517" spans="1:29" x14ac:dyDescent="0.3">
      <c r="A517" s="4" t="s">
        <v>1286</v>
      </c>
      <c r="B517" s="3" t="s">
        <v>381</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xml:space="preserve"> 12</f>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xml:space="preserve"> 2</f>
        <v>2</v>
      </c>
      <c r="Y517">
        <v>1001</v>
      </c>
      <c r="Z517" s="223">
        <f>SUM( tabConsumo[[#This Row],[QTD.PENDENTE]]:tabConsumo[[#This Row],[09_23]] )</f>
        <v>12012</v>
      </c>
      <c r="AA517" s="223">
        <f>LARGE(tabConsumo[[#This Row],[10_22]:[09_23]],1)</f>
        <v>2435</v>
      </c>
      <c r="AB517" s="146" t="s">
        <v>2238</v>
      </c>
      <c r="AC517" s="3" t="s">
        <v>907</v>
      </c>
    </row>
    <row r="518" spans="1:29" x14ac:dyDescent="0.3">
      <c r="A518" s="4" t="s">
        <v>1228</v>
      </c>
      <c r="B518" s="3" t="s">
        <v>381</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xml:space="preserve"> 12</f>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xml:space="preserve"> 2</f>
        <v>2</v>
      </c>
      <c r="Y518">
        <v>1178.9166666666667</v>
      </c>
      <c r="Z518" s="223">
        <f>SUM( tabConsumo[[#This Row],[QTD.PENDENTE]]:tabConsumo[[#This Row],[09_23]] )</f>
        <v>14147</v>
      </c>
      <c r="AA518" s="223">
        <f>LARGE(tabConsumo[[#This Row],[10_22]:[09_23]],1)</f>
        <v>2175</v>
      </c>
      <c r="AB518" s="146" t="s">
        <v>2240</v>
      </c>
      <c r="AC518" s="3" t="s">
        <v>907</v>
      </c>
    </row>
    <row r="519" spans="1:29" x14ac:dyDescent="0.3">
      <c r="A519" s="4" t="s">
        <v>1291</v>
      </c>
      <c r="B519" s="3" t="s">
        <v>381</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xml:space="preserve"> 12</f>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xml:space="preserve"> 2</f>
        <v>2</v>
      </c>
      <c r="Y519">
        <v>1028.3333333333333</v>
      </c>
      <c r="Z519" s="223">
        <f>SUM( tabConsumo[[#This Row],[QTD.PENDENTE]]:tabConsumo[[#This Row],[09_23]] )</f>
        <v>12340</v>
      </c>
      <c r="AA519" s="223">
        <f>LARGE(tabConsumo[[#This Row],[10_22]:[09_23]],1)</f>
        <v>2250</v>
      </c>
      <c r="AB519" s="146" t="s">
        <v>2240</v>
      </c>
      <c r="AC519" s="3" t="s">
        <v>907</v>
      </c>
    </row>
    <row r="520" spans="1:29" x14ac:dyDescent="0.3">
      <c r="A520" s="4" t="s">
        <v>1227</v>
      </c>
      <c r="B520" s="3" t="s">
        <v>381</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xml:space="preserve"> 12</f>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xml:space="preserve"> 2</f>
        <v>2</v>
      </c>
      <c r="Y520">
        <v>1190.75</v>
      </c>
      <c r="Z520" s="223">
        <f>SUM( tabConsumo[[#This Row],[QTD.PENDENTE]]:tabConsumo[[#This Row],[09_23]] )</f>
        <v>14289</v>
      </c>
      <c r="AA520" s="223">
        <f>LARGE(tabConsumo[[#This Row],[10_22]:[09_23]],1)</f>
        <v>2402</v>
      </c>
      <c r="AB520" s="146" t="s">
        <v>2240</v>
      </c>
      <c r="AC520" s="3" t="s">
        <v>907</v>
      </c>
    </row>
    <row r="521" spans="1:29" x14ac:dyDescent="0.3">
      <c r="A521" s="4" t="s">
        <v>1170</v>
      </c>
      <c r="B521" s="3" t="s">
        <v>381</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xml:space="preserve"> 12</f>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xml:space="preserve"> 2</f>
        <v>2</v>
      </c>
      <c r="Y521">
        <v>722.08333333333337</v>
      </c>
      <c r="Z521" s="223">
        <f>SUM( tabConsumo[[#This Row],[QTD.PENDENTE]]:tabConsumo[[#This Row],[09_23]] )</f>
        <v>8665</v>
      </c>
      <c r="AA521" s="223">
        <f>LARGE(tabConsumo[[#This Row],[10_22]:[09_23]],1)</f>
        <v>1188</v>
      </c>
      <c r="AB521" s="146" t="s">
        <v>2240</v>
      </c>
      <c r="AC521" s="3" t="s">
        <v>907</v>
      </c>
    </row>
    <row r="522" spans="1:29" x14ac:dyDescent="0.3">
      <c r="A522" s="4" t="s">
        <v>1290</v>
      </c>
      <c r="B522" s="3" t="s">
        <v>381</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xml:space="preserve"> 12</f>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xml:space="preserve"> 2</f>
        <v>2</v>
      </c>
      <c r="Y522">
        <v>658.83333333333337</v>
      </c>
      <c r="Z522" s="223">
        <f>SUM( tabConsumo[[#This Row],[QTD.PENDENTE]]:tabConsumo[[#This Row],[09_23]] )</f>
        <v>7906</v>
      </c>
      <c r="AA522" s="223">
        <f>LARGE(tabConsumo[[#This Row],[10_22]:[09_23]],1)</f>
        <v>1193</v>
      </c>
      <c r="AB522" s="146" t="s">
        <v>2240</v>
      </c>
      <c r="AC522" s="3" t="s">
        <v>907</v>
      </c>
    </row>
    <row r="523" spans="1:29" x14ac:dyDescent="0.3">
      <c r="A523" s="4" t="s">
        <v>1172</v>
      </c>
      <c r="B523" s="3" t="s">
        <v>381</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xml:space="preserve"> 12</f>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xml:space="preserve"> 2</f>
        <v>2</v>
      </c>
      <c r="Y523">
        <v>644</v>
      </c>
      <c r="Z523" s="223">
        <f>SUM( tabConsumo[[#This Row],[QTD.PENDENTE]]:tabConsumo[[#This Row],[09_23]] )</f>
        <v>7728</v>
      </c>
      <c r="AA523" s="223">
        <f>LARGE(tabConsumo[[#This Row],[10_22]:[09_23]],1)</f>
        <v>1173</v>
      </c>
      <c r="AB523" s="146" t="s">
        <v>2240</v>
      </c>
      <c r="AC523" s="3" t="s">
        <v>907</v>
      </c>
    </row>
    <row r="524" spans="1:29" x14ac:dyDescent="0.3">
      <c r="A524" s="4" t="s">
        <v>1173</v>
      </c>
      <c r="B524" s="3" t="s">
        <v>381</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xml:space="preserve"> 12</f>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xml:space="preserve"> 2</f>
        <v>2</v>
      </c>
      <c r="Y524">
        <v>631.58333333333337</v>
      </c>
      <c r="Z524" s="223">
        <f>SUM( tabConsumo[[#This Row],[QTD.PENDENTE]]:tabConsumo[[#This Row],[09_23]] )</f>
        <v>7579</v>
      </c>
      <c r="AA524" s="223">
        <f>LARGE(tabConsumo[[#This Row],[10_22]:[09_23]],1)</f>
        <v>1173</v>
      </c>
      <c r="AB524" s="146" t="s">
        <v>2240</v>
      </c>
      <c r="AC524" s="3" t="s">
        <v>907</v>
      </c>
    </row>
    <row r="525" spans="1:29" x14ac:dyDescent="0.3">
      <c r="A525" s="4" t="s">
        <v>1229</v>
      </c>
      <c r="B525" s="3" t="s">
        <v>261</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xml:space="preserve"> 12</f>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xml:space="preserve"> 2</f>
        <v>2</v>
      </c>
      <c r="Y525">
        <v>689.91666666666663</v>
      </c>
      <c r="Z525" s="223">
        <f>SUM( tabConsumo[[#This Row],[QTD.PENDENTE]]:tabConsumo[[#This Row],[09_23]] )</f>
        <v>8279</v>
      </c>
      <c r="AA525" s="223">
        <f>LARGE(tabConsumo[[#This Row],[10_22]:[09_23]],1)</f>
        <v>1115</v>
      </c>
      <c r="AB525" s="146" t="s">
        <v>932</v>
      </c>
      <c r="AC525" s="3" t="s">
        <v>907</v>
      </c>
    </row>
    <row r="526" spans="1:29" x14ac:dyDescent="0.3">
      <c r="A526" s="4" t="s">
        <v>1240</v>
      </c>
      <c r="B526" s="3" t="s">
        <v>261</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xml:space="preserve"> 12</f>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xml:space="preserve"> 2</f>
        <v>2</v>
      </c>
      <c r="Y526">
        <v>703.33333333333337</v>
      </c>
      <c r="Z526" s="223">
        <f>SUM( tabConsumo[[#This Row],[QTD.PENDENTE]]:tabConsumo[[#This Row],[09_23]] )</f>
        <v>8440</v>
      </c>
      <c r="AA526" s="223">
        <f>LARGE(tabConsumo[[#This Row],[10_22]:[09_23]],1)</f>
        <v>1100</v>
      </c>
      <c r="AB526" s="146" t="s">
        <v>932</v>
      </c>
      <c r="AC526" s="3" t="s">
        <v>907</v>
      </c>
    </row>
    <row r="527" spans="1:29" x14ac:dyDescent="0.3">
      <c r="A527" s="4" t="s">
        <v>1230</v>
      </c>
      <c r="B527" s="3" t="s">
        <v>261</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xml:space="preserve"> 12</f>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xml:space="preserve"> 2</f>
        <v>2</v>
      </c>
      <c r="Y527">
        <v>669.25</v>
      </c>
      <c r="Z527" s="223">
        <f>SUM( tabConsumo[[#This Row],[QTD.PENDENTE]]:tabConsumo[[#This Row],[09_23]] )</f>
        <v>8031</v>
      </c>
      <c r="AA527" s="223">
        <f>LARGE(tabConsumo[[#This Row],[10_22]:[09_23]],1)</f>
        <v>1110</v>
      </c>
      <c r="AB527" s="146" t="s">
        <v>932</v>
      </c>
      <c r="AC527" s="3" t="s">
        <v>907</v>
      </c>
    </row>
    <row r="528" spans="1:29" x14ac:dyDescent="0.3">
      <c r="A528" s="4" t="s">
        <v>1231</v>
      </c>
      <c r="B528" s="3" t="s">
        <v>261</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xml:space="preserve"> 12</f>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xml:space="preserve"> 2</f>
        <v>2</v>
      </c>
      <c r="Y528">
        <v>643</v>
      </c>
      <c r="Z528" s="223">
        <f>SUM( tabConsumo[[#This Row],[QTD.PENDENTE]]:tabConsumo[[#This Row],[09_23]] )</f>
        <v>7716</v>
      </c>
      <c r="AA528" s="223">
        <f>LARGE(tabConsumo[[#This Row],[10_22]:[09_23]],1)</f>
        <v>1070</v>
      </c>
      <c r="AB528" s="146" t="s">
        <v>932</v>
      </c>
      <c r="AC528" s="3" t="s">
        <v>907</v>
      </c>
    </row>
    <row r="529" spans="1:29" x14ac:dyDescent="0.3">
      <c r="A529" s="4" t="s">
        <v>1241</v>
      </c>
      <c r="B529" s="3" t="s">
        <v>261</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xml:space="preserve"> 12</f>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xml:space="preserve"> 2</f>
        <v>2</v>
      </c>
      <c r="Y529">
        <v>688.58333333333337</v>
      </c>
      <c r="Z529" s="223">
        <f>SUM( tabConsumo[[#This Row],[QTD.PENDENTE]]:tabConsumo[[#This Row],[09_23]] )</f>
        <v>8263</v>
      </c>
      <c r="AA529" s="223">
        <f>LARGE(tabConsumo[[#This Row],[10_22]:[09_23]],1)</f>
        <v>1100</v>
      </c>
      <c r="AB529" s="146" t="s">
        <v>932</v>
      </c>
      <c r="AC529" s="3" t="s">
        <v>907</v>
      </c>
    </row>
    <row r="530" spans="1:29" x14ac:dyDescent="0.3">
      <c r="A530" s="4" t="s">
        <v>1232</v>
      </c>
      <c r="B530" s="3" t="s">
        <v>261</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xml:space="preserve"> 12</f>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xml:space="preserve"> 2</f>
        <v>2</v>
      </c>
      <c r="Y530">
        <v>687</v>
      </c>
      <c r="Z530" s="223">
        <f>SUM( tabConsumo[[#This Row],[QTD.PENDENTE]]:tabConsumo[[#This Row],[09_23]] )</f>
        <v>8244</v>
      </c>
      <c r="AA530" s="223">
        <f>LARGE(tabConsumo[[#This Row],[10_22]:[09_23]],1)</f>
        <v>1131</v>
      </c>
      <c r="AB530" s="146" t="s">
        <v>932</v>
      </c>
      <c r="AC530" s="3" t="s">
        <v>907</v>
      </c>
    </row>
    <row r="531" spans="1:29" x14ac:dyDescent="0.3">
      <c r="A531" s="4" t="s">
        <v>1847</v>
      </c>
      <c r="B531" s="3" t="s">
        <v>268</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xml:space="preserve"> 2</f>
        <v>2</v>
      </c>
      <c r="Y531">
        <v>1879.3333333333333</v>
      </c>
      <c r="Z531" s="223">
        <f>SUM( tabConsumo[[#This Row],[QTD.PENDENTE]]:tabConsumo[[#This Row],[09_23]] )</f>
        <v>27391</v>
      </c>
      <c r="AA531" s="223">
        <f>LARGE(tabConsumo[[#This Row],[10_22]:[09_23]],1)</f>
        <v>14769</v>
      </c>
      <c r="AB531" s="146" t="s">
        <v>932</v>
      </c>
      <c r="AC531" s="3" t="s">
        <v>907</v>
      </c>
    </row>
    <row r="532" spans="1:29" x14ac:dyDescent="0.3">
      <c r="A532" s="4" t="s">
        <v>1580</v>
      </c>
      <c r="B532" s="3" t="s">
        <v>381</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xml:space="preserve"> 2</f>
        <v>2</v>
      </c>
      <c r="Y532">
        <v>518</v>
      </c>
      <c r="Z532" s="223">
        <f>SUM( tabConsumo[[#This Row],[QTD.PENDENTE]]:tabConsumo[[#This Row],[09_23]] )</f>
        <v>6216</v>
      </c>
      <c r="AA532" s="223">
        <f>LARGE(tabConsumo[[#This Row],[10_22]:[09_23]],1)</f>
        <v>1201</v>
      </c>
      <c r="AB532" s="146" t="s">
        <v>2240</v>
      </c>
      <c r="AC532" s="3" t="s">
        <v>907</v>
      </c>
    </row>
    <row r="533" spans="1:29" x14ac:dyDescent="0.3">
      <c r="A533" s="4" t="s">
        <v>1581</v>
      </c>
      <c r="B533" s="3" t="s">
        <v>381</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xml:space="preserve"> 2</f>
        <v>2</v>
      </c>
      <c r="Y533">
        <v>499.66666666666669</v>
      </c>
      <c r="Z533" s="223">
        <f>SUM( tabConsumo[[#This Row],[QTD.PENDENTE]]:tabConsumo[[#This Row],[09_23]] )</f>
        <v>5996</v>
      </c>
      <c r="AA533" s="223">
        <f>LARGE(tabConsumo[[#This Row],[10_22]:[09_23]],1)</f>
        <v>1207</v>
      </c>
      <c r="AB533" s="146" t="s">
        <v>2238</v>
      </c>
      <c r="AC533" s="3" t="s">
        <v>907</v>
      </c>
    </row>
    <row r="534" spans="1:29" x14ac:dyDescent="0.3">
      <c r="A534" s="4" t="s">
        <v>1582</v>
      </c>
      <c r="B534" s="3" t="s">
        <v>381</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xml:space="preserve"> 2</f>
        <v>2</v>
      </c>
      <c r="Y534">
        <v>536.16666666666663</v>
      </c>
      <c r="Z534" s="223">
        <f>SUM( tabConsumo[[#This Row],[QTD.PENDENTE]]:tabConsumo[[#This Row],[09_23]] )</f>
        <v>6434</v>
      </c>
      <c r="AA534" s="223">
        <f>LARGE(tabConsumo[[#This Row],[10_22]:[09_23]],1)</f>
        <v>1200</v>
      </c>
      <c r="AB534" s="146" t="s">
        <v>2240</v>
      </c>
      <c r="AC534" s="3" t="s">
        <v>907</v>
      </c>
    </row>
    <row r="535" spans="1:29" x14ac:dyDescent="0.3">
      <c r="A535" s="4" t="s">
        <v>1583</v>
      </c>
      <c r="B535" s="3" t="s">
        <v>381</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xml:space="preserve"> 2</f>
        <v>2</v>
      </c>
      <c r="Y535">
        <v>540.41666666666663</v>
      </c>
      <c r="Z535" s="223">
        <f>SUM( tabConsumo[[#This Row],[QTD.PENDENTE]]:tabConsumo[[#This Row],[09_23]] )</f>
        <v>6485</v>
      </c>
      <c r="AA535" s="223">
        <f>LARGE(tabConsumo[[#This Row],[10_22]:[09_23]],1)</f>
        <v>1207</v>
      </c>
      <c r="AB535" s="146" t="s">
        <v>2240</v>
      </c>
      <c r="AC535" s="3" t="s">
        <v>907</v>
      </c>
    </row>
    <row r="536" spans="1:29" x14ac:dyDescent="0.3">
      <c r="A536" s="4" t="s">
        <v>1584</v>
      </c>
      <c r="B536" s="3" t="s">
        <v>381</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xml:space="preserve"> 2</f>
        <v>2</v>
      </c>
      <c r="Y536">
        <v>557.16666666666663</v>
      </c>
      <c r="Z536" s="223">
        <f>SUM( tabConsumo[[#This Row],[QTD.PENDENTE]]:tabConsumo[[#This Row],[09_23]] )</f>
        <v>6686</v>
      </c>
      <c r="AA536" s="223">
        <f>LARGE(tabConsumo[[#This Row],[10_22]:[09_23]],1)</f>
        <v>1205</v>
      </c>
      <c r="AB536" s="146" t="s">
        <v>932</v>
      </c>
      <c r="AC536" s="3" t="s">
        <v>907</v>
      </c>
    </row>
    <row r="537" spans="1:29" x14ac:dyDescent="0.3">
      <c r="A537" s="4" t="s">
        <v>1585</v>
      </c>
      <c r="B537" s="3" t="s">
        <v>381</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xml:space="preserve"> 2</f>
        <v>2</v>
      </c>
      <c r="Y537">
        <v>523.08333333333337</v>
      </c>
      <c r="Z537" s="223">
        <f>SUM( tabConsumo[[#This Row],[QTD.PENDENTE]]:tabConsumo[[#This Row],[09_23]] )</f>
        <v>6277</v>
      </c>
      <c r="AA537" s="223">
        <f>LARGE(tabConsumo[[#This Row],[10_22]:[09_23]],1)</f>
        <v>1217</v>
      </c>
      <c r="AB537" s="146" t="s">
        <v>2240</v>
      </c>
      <c r="AC537" s="3" t="s">
        <v>907</v>
      </c>
    </row>
    <row r="538" spans="1:29" x14ac:dyDescent="0.3">
      <c r="A538" s="4" t="s">
        <v>1176</v>
      </c>
      <c r="B538" s="3" t="s">
        <v>381</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xml:space="preserve"> 2</f>
        <v>2</v>
      </c>
      <c r="Y538">
        <v>647.66666666666663</v>
      </c>
      <c r="Z538" s="223">
        <f>SUM( tabConsumo[[#This Row],[QTD.PENDENTE]]:tabConsumo[[#This Row],[09_23]] )</f>
        <v>7772</v>
      </c>
      <c r="AA538" s="223">
        <f>LARGE(tabConsumo[[#This Row],[10_22]:[09_23]],1)</f>
        <v>1131</v>
      </c>
      <c r="AB538" s="146" t="s">
        <v>932</v>
      </c>
      <c r="AC538" s="3" t="s">
        <v>907</v>
      </c>
    </row>
    <row r="539" spans="1:29" x14ac:dyDescent="0.3">
      <c r="A539" s="4" t="s">
        <v>1586</v>
      </c>
      <c r="B539" s="3" t="s">
        <v>381</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xml:space="preserve"> 2</f>
        <v>2</v>
      </c>
      <c r="Y539">
        <v>559.33333333333337</v>
      </c>
      <c r="Z539" s="223">
        <f>SUM( tabConsumo[[#This Row],[QTD.PENDENTE]]:tabConsumo[[#This Row],[09_23]] )</f>
        <v>6712</v>
      </c>
      <c r="AA539" s="223">
        <f>LARGE(tabConsumo[[#This Row],[10_22]:[09_23]],1)</f>
        <v>1239</v>
      </c>
      <c r="AB539" s="146" t="s">
        <v>2238</v>
      </c>
      <c r="AC539" s="3" t="s">
        <v>907</v>
      </c>
    </row>
    <row r="540" spans="1:29" x14ac:dyDescent="0.3">
      <c r="A540" s="4" t="s">
        <v>1587</v>
      </c>
      <c r="B540" s="3" t="s">
        <v>381</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xml:space="preserve"> 2</f>
        <v>2</v>
      </c>
      <c r="Y540">
        <v>515.66666666666663</v>
      </c>
      <c r="Z540" s="223">
        <f>SUM( tabConsumo[[#This Row],[QTD.PENDENTE]]:tabConsumo[[#This Row],[09_23]] )</f>
        <v>6212</v>
      </c>
      <c r="AA540" s="223">
        <f>LARGE(tabConsumo[[#This Row],[10_22]:[09_23]],1)</f>
        <v>1265</v>
      </c>
      <c r="AB540" s="146" t="s">
        <v>2245</v>
      </c>
      <c r="AC540" s="3" t="s">
        <v>907</v>
      </c>
    </row>
    <row r="541" spans="1:29" x14ac:dyDescent="0.3">
      <c r="A541" s="4" t="s">
        <v>1588</v>
      </c>
      <c r="B541" s="3" t="s">
        <v>381</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xml:space="preserve"> 2</f>
        <v>2</v>
      </c>
      <c r="Y541">
        <v>562.58333333333337</v>
      </c>
      <c r="Z541" s="223">
        <f>SUM( tabConsumo[[#This Row],[QTD.PENDENTE]]:tabConsumo[[#This Row],[09_23]] )</f>
        <v>6751</v>
      </c>
      <c r="AA541" s="223">
        <f>LARGE(tabConsumo[[#This Row],[10_22]:[09_23]],1)</f>
        <v>1229</v>
      </c>
      <c r="AB541" s="146" t="s">
        <v>2240</v>
      </c>
      <c r="AC541" s="3" t="s">
        <v>907</v>
      </c>
    </row>
    <row r="542" spans="1:29" x14ac:dyDescent="0.3">
      <c r="A542" s="4" t="s">
        <v>1589</v>
      </c>
      <c r="B542" s="3" t="s">
        <v>381</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xml:space="preserve"> 2</f>
        <v>2</v>
      </c>
      <c r="Y542">
        <v>667.91666666666663</v>
      </c>
      <c r="Z542" s="223">
        <f>SUM( tabConsumo[[#This Row],[QTD.PENDENTE]]:tabConsumo[[#This Row],[09_23]] )</f>
        <v>8051</v>
      </c>
      <c r="AA542" s="223">
        <f>LARGE(tabConsumo[[#This Row],[10_22]:[09_23]],1)</f>
        <v>1229</v>
      </c>
      <c r="AB542" s="146" t="s">
        <v>932</v>
      </c>
      <c r="AC542" s="3" t="s">
        <v>907</v>
      </c>
    </row>
    <row r="543" spans="1:29" x14ac:dyDescent="0.3">
      <c r="A543" s="4" t="s">
        <v>1590</v>
      </c>
      <c r="B543" s="3" t="s">
        <v>381</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xml:space="preserve"> 2</f>
        <v>2</v>
      </c>
      <c r="Y543">
        <v>515.08333333333337</v>
      </c>
      <c r="Z543" s="223">
        <f>SUM( tabConsumo[[#This Row],[QTD.PENDENTE]]:tabConsumo[[#This Row],[09_23]] )</f>
        <v>6181</v>
      </c>
      <c r="AA543" s="223">
        <f>LARGE(tabConsumo[[#This Row],[10_22]:[09_23]],1)</f>
        <v>1233</v>
      </c>
      <c r="AB543" s="146" t="s">
        <v>2238</v>
      </c>
      <c r="AC543" s="3" t="s">
        <v>907</v>
      </c>
    </row>
    <row r="544" spans="1:29" x14ac:dyDescent="0.3">
      <c r="A544" s="4" t="s">
        <v>1781</v>
      </c>
      <c r="B544" s="3" t="s">
        <v>261</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xml:space="preserve"> 2</f>
        <v>2</v>
      </c>
      <c r="Y544">
        <v>2.8333333333333335</v>
      </c>
      <c r="Z544" s="223">
        <f>SUM( tabConsumo[[#This Row],[QTD.PENDENTE]]:tabConsumo[[#This Row],[09_23]] )</f>
        <v>36</v>
      </c>
      <c r="AA544" s="223">
        <f>LARGE(tabConsumo[[#This Row],[10_22]:[09_23]],1)</f>
        <v>12</v>
      </c>
      <c r="AB544" s="146" t="s">
        <v>932</v>
      </c>
      <c r="AC544" s="3" t="s">
        <v>907</v>
      </c>
    </row>
    <row r="545" spans="1:29" x14ac:dyDescent="0.3">
      <c r="A545" s="4" t="s">
        <v>1811</v>
      </c>
      <c r="B545" s="3" t="s">
        <v>261</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xml:space="preserve"> 2</f>
        <v>2</v>
      </c>
      <c r="Y545">
        <v>2574.75</v>
      </c>
      <c r="Z545" s="223">
        <f>SUM( tabConsumo[[#This Row],[QTD.PENDENTE]]:tabConsumo[[#This Row],[09_23]] )</f>
        <v>30897</v>
      </c>
      <c r="AA545" s="223">
        <f>LARGE(tabConsumo[[#This Row],[10_22]:[09_23]],1)</f>
        <v>3192</v>
      </c>
      <c r="AB545" s="146" t="s">
        <v>932</v>
      </c>
      <c r="AC545" s="3" t="s">
        <v>907</v>
      </c>
    </row>
    <row r="546" spans="1:29" x14ac:dyDescent="0.3">
      <c r="A546" s="4" t="s">
        <v>1986</v>
      </c>
      <c r="B546" s="3" t="s">
        <v>394</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xml:space="preserve"> 2</f>
        <v>2</v>
      </c>
      <c r="Y546">
        <v>107.91666666666667</v>
      </c>
      <c r="Z546" s="223">
        <f>SUM( tabConsumo[[#This Row],[QTD.PENDENTE]]:tabConsumo[[#This Row],[09_23]] )</f>
        <v>1295</v>
      </c>
      <c r="AA546" s="223">
        <f>LARGE(tabConsumo[[#This Row],[10_22]:[09_23]],1)</f>
        <v>186</v>
      </c>
      <c r="AB546" s="146" t="s">
        <v>932</v>
      </c>
      <c r="AC546" s="3" t="s">
        <v>907</v>
      </c>
    </row>
    <row r="547" spans="1:29" x14ac:dyDescent="0.3">
      <c r="A547" s="4" t="s">
        <v>1406</v>
      </c>
      <c r="B547" s="3" t="s">
        <v>381</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xml:space="preserve"> 2</f>
        <v>2</v>
      </c>
      <c r="Y547">
        <v>700.41666666666663</v>
      </c>
      <c r="Z547" s="223">
        <f>SUM( tabConsumo[[#This Row],[QTD.PENDENTE]]:tabConsumo[[#This Row],[09_23]] )</f>
        <v>8434</v>
      </c>
      <c r="AA547" s="223">
        <f>LARGE(tabConsumo[[#This Row],[10_22]:[09_23]],1)</f>
        <v>1399</v>
      </c>
      <c r="AB547" s="146" t="s">
        <v>932</v>
      </c>
      <c r="AC547" s="3" t="s">
        <v>907</v>
      </c>
    </row>
    <row r="548" spans="1:29" x14ac:dyDescent="0.3">
      <c r="A548" s="4" t="s">
        <v>1262</v>
      </c>
      <c r="B548" s="3" t="s">
        <v>381</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xml:space="preserve"> 12</f>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xml:space="preserve"> 2</f>
        <v>2</v>
      </c>
      <c r="Y548">
        <v>512.33333333333337</v>
      </c>
      <c r="Z548" s="223">
        <f>SUM( tabConsumo[[#This Row],[QTD.PENDENTE]]:tabConsumo[[#This Row],[09_23]] )</f>
        <v>6148</v>
      </c>
      <c r="AA548" s="223">
        <f>LARGE(tabConsumo[[#This Row],[10_22]:[09_23]],1)</f>
        <v>845</v>
      </c>
      <c r="AB548" s="146" t="s">
        <v>932</v>
      </c>
      <c r="AC548" s="3" t="s">
        <v>907</v>
      </c>
    </row>
    <row r="549" spans="1:29" x14ac:dyDescent="0.3">
      <c r="A549" s="4" t="s">
        <v>1247</v>
      </c>
      <c r="B549" s="3" t="s">
        <v>381</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xml:space="preserve"> 12</f>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xml:space="preserve"> 2</f>
        <v>2</v>
      </c>
      <c r="Y549">
        <v>576</v>
      </c>
      <c r="Z549" s="223">
        <f>SUM( tabConsumo[[#This Row],[QTD.PENDENTE]]:tabConsumo[[#This Row],[09_23]] )</f>
        <v>6922</v>
      </c>
      <c r="AA549" s="223">
        <f>LARGE(tabConsumo[[#This Row],[10_22]:[09_23]],1)</f>
        <v>965</v>
      </c>
      <c r="AB549" s="146" t="s">
        <v>932</v>
      </c>
      <c r="AC549" s="3" t="s">
        <v>907</v>
      </c>
    </row>
    <row r="550" spans="1:29" x14ac:dyDescent="0.3">
      <c r="A550" s="4" t="s">
        <v>1264</v>
      </c>
      <c r="B550" s="3" t="s">
        <v>381</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xml:space="preserve"> 12</f>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xml:space="preserve"> 2</f>
        <v>2</v>
      </c>
      <c r="Y550">
        <v>578.16666666666663</v>
      </c>
      <c r="Z550" s="223">
        <f>SUM( tabConsumo[[#This Row],[QTD.PENDENTE]]:tabConsumo[[#This Row],[09_23]] )</f>
        <v>6938</v>
      </c>
      <c r="AA550" s="223">
        <f>LARGE(tabConsumo[[#This Row],[10_22]:[09_23]],1)</f>
        <v>945</v>
      </c>
      <c r="AB550" s="146" t="s">
        <v>932</v>
      </c>
      <c r="AC550" s="3" t="s">
        <v>907</v>
      </c>
    </row>
    <row r="551" spans="1:29" x14ac:dyDescent="0.3">
      <c r="A551" s="4" t="s">
        <v>1261</v>
      </c>
      <c r="B551" s="3" t="s">
        <v>381</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xml:space="preserve"> 12</f>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xml:space="preserve"> 2</f>
        <v>2</v>
      </c>
      <c r="Y551">
        <v>491.75</v>
      </c>
      <c r="Z551" s="223">
        <f>SUM( tabConsumo[[#This Row],[QTD.PENDENTE]]:tabConsumo[[#This Row],[09_23]] )</f>
        <v>5938</v>
      </c>
      <c r="AA551" s="223">
        <f>LARGE(tabConsumo[[#This Row],[10_22]:[09_23]],1)</f>
        <v>875</v>
      </c>
      <c r="AB551" s="146" t="s">
        <v>932</v>
      </c>
      <c r="AC551" s="3" t="s">
        <v>907</v>
      </c>
    </row>
    <row r="552" spans="1:29" x14ac:dyDescent="0.3">
      <c r="A552" s="4" t="s">
        <v>1263</v>
      </c>
      <c r="B552" s="3" t="s">
        <v>381</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xml:space="preserve"> 12</f>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xml:space="preserve"> 2</f>
        <v>2</v>
      </c>
      <c r="Y552">
        <v>499.08333333333331</v>
      </c>
      <c r="Z552" s="223">
        <f>SUM( tabConsumo[[#This Row],[QTD.PENDENTE]]:tabConsumo[[#This Row],[09_23]] )</f>
        <v>5989</v>
      </c>
      <c r="AA552" s="223">
        <f>LARGE(tabConsumo[[#This Row],[10_22]:[09_23]],1)</f>
        <v>840</v>
      </c>
      <c r="AB552" s="146" t="s">
        <v>932</v>
      </c>
      <c r="AC552" s="3" t="s">
        <v>907</v>
      </c>
    </row>
    <row r="553" spans="1:29" x14ac:dyDescent="0.3">
      <c r="A553" s="4" t="s">
        <v>1168</v>
      </c>
      <c r="B553" s="3" t="s">
        <v>268</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xml:space="preserve"> 12</f>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xml:space="preserve"> 2</f>
        <v>2</v>
      </c>
      <c r="Y553">
        <v>1.1666666666666667</v>
      </c>
      <c r="Z553" s="223">
        <f>SUM( tabConsumo[[#This Row],[QTD.PENDENTE]]:tabConsumo[[#This Row],[09_23]] )</f>
        <v>21</v>
      </c>
      <c r="AA553" s="223">
        <f>LARGE(tabConsumo[[#This Row],[10_22]:[09_23]],1)</f>
        <v>20</v>
      </c>
      <c r="AB553" s="146" t="s">
        <v>932</v>
      </c>
      <c r="AC553" s="3" t="s">
        <v>907</v>
      </c>
    </row>
    <row r="554" spans="1:29" x14ac:dyDescent="0.3">
      <c r="A554" s="4" t="s">
        <v>987</v>
      </c>
      <c r="B554" s="3" t="s">
        <v>943</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xml:space="preserve"> 12</f>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xml:space="preserve"> 2</f>
        <v>2</v>
      </c>
      <c r="Y554">
        <v>4666.5</v>
      </c>
      <c r="Z554" s="223">
        <f>SUM( tabConsumo[[#This Row],[QTD.PENDENTE]]:tabConsumo[[#This Row],[09_23]] )</f>
        <v>55998</v>
      </c>
      <c r="AA554" s="223">
        <f>LARGE(tabConsumo[[#This Row],[10_22]:[09_23]],1)</f>
        <v>8557</v>
      </c>
      <c r="AB554" s="146" t="s">
        <v>932</v>
      </c>
      <c r="AC554" s="3" t="s">
        <v>907</v>
      </c>
    </row>
    <row r="555" spans="1:29" x14ac:dyDescent="0.3">
      <c r="A555" s="4" t="s">
        <v>942</v>
      </c>
      <c r="B555" s="3" t="s">
        <v>943</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xml:space="preserve"> 12</f>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xml:space="preserve"> 2</f>
        <v>2</v>
      </c>
      <c r="Y555">
        <v>246.83333333333334</v>
      </c>
      <c r="Z555" s="223">
        <f>SUM( tabConsumo[[#This Row],[QTD.PENDENTE]]:tabConsumo[[#This Row],[09_23]] )</f>
        <v>3557</v>
      </c>
      <c r="AA555" s="223">
        <f>LARGE(tabConsumo[[#This Row],[10_22]:[09_23]],1)</f>
        <v>1839</v>
      </c>
      <c r="AB555" s="146" t="s">
        <v>932</v>
      </c>
      <c r="AC555" s="3" t="s">
        <v>907</v>
      </c>
    </row>
    <row r="556" spans="1:29" x14ac:dyDescent="0.3">
      <c r="A556" s="4" t="s">
        <v>1870</v>
      </c>
      <c r="B556" s="3" t="s">
        <v>1384</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xml:space="preserve"> 2</f>
        <v>2</v>
      </c>
      <c r="Y556">
        <v>1503.6666666666667</v>
      </c>
      <c r="Z556" s="223">
        <f>SUM( tabConsumo[[#This Row],[QTD.PENDENTE]]:tabConsumo[[#This Row],[09_23]] )</f>
        <v>20874</v>
      </c>
      <c r="AA556" s="223">
        <f>LARGE(tabConsumo[[#This Row],[10_22]:[09_23]],1)</f>
        <v>9277</v>
      </c>
      <c r="AB556" s="146" t="s">
        <v>932</v>
      </c>
      <c r="AC556" s="3" t="s">
        <v>907</v>
      </c>
    </row>
    <row r="557" spans="1:29" x14ac:dyDescent="0.3">
      <c r="A557" s="4" t="s">
        <v>1404</v>
      </c>
      <c r="B557" s="3" t="s">
        <v>381</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xml:space="preserve"> 2</f>
        <v>2</v>
      </c>
      <c r="Y557">
        <v>4011.8333333333335</v>
      </c>
      <c r="Z557" s="223">
        <f>SUM( tabConsumo[[#This Row],[QTD.PENDENTE]]:tabConsumo[[#This Row],[09_23]] )</f>
        <v>48142</v>
      </c>
      <c r="AA557" s="223">
        <f>LARGE(tabConsumo[[#This Row],[10_22]:[09_23]],1)</f>
        <v>13744</v>
      </c>
      <c r="AB557" s="146" t="s">
        <v>2244</v>
      </c>
      <c r="AC557" s="3" t="s">
        <v>907</v>
      </c>
    </row>
    <row r="558" spans="1:29" x14ac:dyDescent="0.3">
      <c r="A558" s="4" t="s">
        <v>1577</v>
      </c>
      <c r="B558" s="3" t="s">
        <v>268</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xml:space="preserve"> 2</f>
        <v>2</v>
      </c>
      <c r="Y558">
        <v>283.16666666666669</v>
      </c>
      <c r="Z558" s="223">
        <f>SUM( tabConsumo[[#This Row],[QTD.PENDENTE]]:tabConsumo[[#This Row],[09_23]] )</f>
        <v>3998</v>
      </c>
      <c r="AA558" s="223">
        <f>LARGE(tabConsumo[[#This Row],[10_22]:[09_23]],1)</f>
        <v>1900</v>
      </c>
      <c r="AB558" s="146" t="s">
        <v>932</v>
      </c>
      <c r="AC558" s="3" t="s">
        <v>907</v>
      </c>
    </row>
    <row r="559" spans="1:29" x14ac:dyDescent="0.3">
      <c r="A559" s="4" t="s">
        <v>1576</v>
      </c>
      <c r="B559" s="3" t="s">
        <v>268</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xml:space="preserve"> 2</f>
        <v>2</v>
      </c>
      <c r="Y559">
        <v>266.08333333333331</v>
      </c>
      <c r="Z559" s="223">
        <f>SUM( tabConsumo[[#This Row],[QTD.PENDENTE]]:tabConsumo[[#This Row],[09_23]] )</f>
        <v>3793</v>
      </c>
      <c r="AA559" s="223">
        <f>LARGE(tabConsumo[[#This Row],[10_22]:[09_23]],1)</f>
        <v>1876</v>
      </c>
      <c r="AB559" s="146" t="s">
        <v>932</v>
      </c>
      <c r="AC559" s="3" t="s">
        <v>907</v>
      </c>
    </row>
    <row r="560" spans="1:29" x14ac:dyDescent="0.3">
      <c r="A560" s="4" t="s">
        <v>597</v>
      </c>
      <c r="B560" s="3" t="s">
        <v>268</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xml:space="preserve"> 2</f>
        <v>2</v>
      </c>
      <c r="Y560">
        <v>122.33333333333333</v>
      </c>
      <c r="Z560" s="223">
        <f>SUM( tabConsumo[[#This Row],[QTD.PENDENTE]]:tabConsumo[[#This Row],[09_23]] )</f>
        <v>1641</v>
      </c>
      <c r="AA560" s="223">
        <f>LARGE(tabConsumo[[#This Row],[10_22]:[09_23]],1)</f>
        <v>691</v>
      </c>
      <c r="AB560" s="146" t="s">
        <v>2244</v>
      </c>
      <c r="AC560" s="3" t="s">
        <v>907</v>
      </c>
    </row>
    <row r="561" spans="1:29" x14ac:dyDescent="0.3">
      <c r="A561" s="4" t="s">
        <v>1441</v>
      </c>
      <c r="B561" s="3" t="s">
        <v>943</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xml:space="preserve"> 2</f>
        <v>2</v>
      </c>
      <c r="Y561">
        <v>273.75</v>
      </c>
      <c r="Z561" s="223">
        <f>SUM( tabConsumo[[#This Row],[QTD.PENDENTE]]:tabConsumo[[#This Row],[09_23]] )</f>
        <v>3414</v>
      </c>
      <c r="AA561" s="223">
        <f>LARGE(tabConsumo[[#This Row],[10_22]:[09_23]],1)</f>
        <v>1285</v>
      </c>
      <c r="AB561" s="146" t="s">
        <v>932</v>
      </c>
      <c r="AC561" s="3" t="s">
        <v>907</v>
      </c>
    </row>
    <row r="562" spans="1:29" x14ac:dyDescent="0.3">
      <c r="A562" s="4" t="s">
        <v>1570</v>
      </c>
      <c r="B562" s="3" t="s">
        <v>270</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xml:space="preserve"> 2</f>
        <v>2</v>
      </c>
      <c r="Y562">
        <v>3.9166666666666665</v>
      </c>
      <c r="Z562" s="223">
        <f>SUM( tabConsumo[[#This Row],[QTD.PENDENTE]]:tabConsumo[[#This Row],[09_23]] )</f>
        <v>60</v>
      </c>
      <c r="AA562" s="223">
        <f>LARGE(tabConsumo[[#This Row],[10_22]:[09_23]],1)</f>
        <v>41</v>
      </c>
      <c r="AB562" s="146" t="s">
        <v>2239</v>
      </c>
      <c r="AC562" s="3" t="s">
        <v>907</v>
      </c>
    </row>
    <row r="563" spans="1:29" x14ac:dyDescent="0.3">
      <c r="A563" s="4" t="s">
        <v>1855</v>
      </c>
      <c r="B563" s="3" t="s">
        <v>270</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xml:space="preserve"> 2</f>
        <v>2</v>
      </c>
      <c r="Y563">
        <v>0.33333333333333331</v>
      </c>
      <c r="Z563" s="223">
        <f>SUM( tabConsumo[[#This Row],[QTD.PENDENTE]]:tabConsumo[[#This Row],[09_23]] )</f>
        <v>5</v>
      </c>
      <c r="AA563" s="223">
        <f>LARGE(tabConsumo[[#This Row],[10_22]:[09_23]],1)</f>
        <v>3</v>
      </c>
      <c r="AB563" s="146" t="s">
        <v>2247</v>
      </c>
      <c r="AC563" s="3" t="s">
        <v>907</v>
      </c>
    </row>
    <row r="564" spans="1:29" x14ac:dyDescent="0.3">
      <c r="A564" s="4" t="s">
        <v>1751</v>
      </c>
      <c r="B564" s="3" t="s">
        <v>264</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xml:space="preserve"> 2</f>
        <v>2</v>
      </c>
      <c r="Y564">
        <v>106.91666666666667</v>
      </c>
      <c r="Z564" s="223">
        <f>SUM( tabConsumo[[#This Row],[QTD.PENDENTE]]:tabConsumo[[#This Row],[09_23]] )</f>
        <v>1428</v>
      </c>
      <c r="AA564" s="223">
        <f>LARGE(tabConsumo[[#This Row],[10_22]:[09_23]],1)</f>
        <v>600</v>
      </c>
      <c r="AB564" s="146" t="s">
        <v>2240</v>
      </c>
      <c r="AC564" s="3" t="s">
        <v>907</v>
      </c>
    </row>
    <row r="565" spans="1:29" x14ac:dyDescent="0.3">
      <c r="A565" s="4" t="s">
        <v>1310</v>
      </c>
      <c r="B565" s="3" t="s">
        <v>264</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xml:space="preserve"> 2</f>
        <v>2</v>
      </c>
      <c r="Y565">
        <v>74.166666666666671</v>
      </c>
      <c r="Z565" s="223">
        <f>SUM( tabConsumo[[#This Row],[QTD.PENDENTE]]:tabConsumo[[#This Row],[09_23]] )</f>
        <v>900</v>
      </c>
      <c r="AA565" s="223">
        <f>LARGE(tabConsumo[[#This Row],[10_22]:[09_23]],1)</f>
        <v>180</v>
      </c>
      <c r="AB565" s="146" t="s">
        <v>932</v>
      </c>
      <c r="AC565" s="3" t="s">
        <v>907</v>
      </c>
    </row>
    <row r="566" spans="1:29" x14ac:dyDescent="0.3">
      <c r="A566" s="4" t="s">
        <v>1813</v>
      </c>
      <c r="B566" s="3" t="s">
        <v>270</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xml:space="preserve"> 2</f>
        <v>2</v>
      </c>
      <c r="Y566">
        <v>6.166666666666667</v>
      </c>
      <c r="Z566" s="223">
        <f>SUM( tabConsumo[[#This Row],[QTD.PENDENTE]]:tabConsumo[[#This Row],[09_23]] )</f>
        <v>74</v>
      </c>
      <c r="AA566" s="223">
        <f>LARGE(tabConsumo[[#This Row],[10_22]:[09_23]],1)</f>
        <v>10</v>
      </c>
      <c r="AB566" s="146" t="s">
        <v>2239</v>
      </c>
      <c r="AC566" s="3" t="s">
        <v>907</v>
      </c>
    </row>
    <row r="567" spans="1:29" x14ac:dyDescent="0.3">
      <c r="A567" s="4" t="s">
        <v>1814</v>
      </c>
      <c r="B567" s="3" t="s">
        <v>270</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xml:space="preserve"> 2</f>
        <v>2</v>
      </c>
      <c r="Y567">
        <v>11.833333333333334</v>
      </c>
      <c r="Z567" s="223">
        <f>SUM( tabConsumo[[#This Row],[QTD.PENDENTE]]:tabConsumo[[#This Row],[09_23]] )</f>
        <v>148</v>
      </c>
      <c r="AA567" s="223">
        <f>LARGE(tabConsumo[[#This Row],[10_22]:[09_23]],1)</f>
        <v>54</v>
      </c>
      <c r="AB567" s="146" t="s">
        <v>2239</v>
      </c>
      <c r="AC567" s="3" t="s">
        <v>907</v>
      </c>
    </row>
    <row r="568" spans="1:29" x14ac:dyDescent="0.3">
      <c r="A568" s="4" t="s">
        <v>1520</v>
      </c>
      <c r="B568" s="3" t="s">
        <v>264</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xml:space="preserve"> 2</f>
        <v>2</v>
      </c>
      <c r="Y568">
        <v>3368.3333333333335</v>
      </c>
      <c r="Z568" s="223">
        <f>SUM( tabConsumo[[#This Row],[QTD.PENDENTE]]:tabConsumo[[#This Row],[09_23]] )</f>
        <v>41033</v>
      </c>
      <c r="AA568" s="223">
        <f>LARGE(tabConsumo[[#This Row],[10_22]:[09_23]],1)</f>
        <v>10000</v>
      </c>
      <c r="AB568" s="146" t="s">
        <v>932</v>
      </c>
      <c r="AC568" s="3" t="s">
        <v>907</v>
      </c>
    </row>
    <row r="569" spans="1:29" x14ac:dyDescent="0.3">
      <c r="A569" s="4" t="s">
        <v>1926</v>
      </c>
      <c r="B569" s="3" t="s">
        <v>270</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xml:space="preserve"> 2</f>
        <v>2</v>
      </c>
      <c r="Y569">
        <v>3.25</v>
      </c>
      <c r="Z569" s="223">
        <f>SUM( tabConsumo[[#This Row],[QTD.PENDENTE]]:tabConsumo[[#This Row],[09_23]] )</f>
        <v>43</v>
      </c>
      <c r="AA569" s="223">
        <f>LARGE(tabConsumo[[#This Row],[10_22]:[09_23]],1)</f>
        <v>22</v>
      </c>
      <c r="AB569" s="146" t="s">
        <v>2245</v>
      </c>
      <c r="AC569" s="3" t="s">
        <v>907</v>
      </c>
    </row>
    <row r="570" spans="1:29" x14ac:dyDescent="0.3">
      <c r="A570" s="4" t="s">
        <v>1927</v>
      </c>
      <c r="B570" s="3" t="s">
        <v>270</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xml:space="preserve"> 2</f>
        <v>2</v>
      </c>
      <c r="Y570">
        <v>3.25</v>
      </c>
      <c r="Z570" s="223">
        <f>SUM( tabConsumo[[#This Row],[QTD.PENDENTE]]:tabConsumo[[#This Row],[09_23]] )</f>
        <v>56</v>
      </c>
      <c r="AA570" s="223">
        <f>LARGE(tabConsumo[[#This Row],[10_22]:[09_23]],1)</f>
        <v>50</v>
      </c>
      <c r="AB570" s="146" t="s">
        <v>2239</v>
      </c>
      <c r="AC570" s="3" t="s">
        <v>907</v>
      </c>
    </row>
    <row r="571" spans="1:29" x14ac:dyDescent="0.3">
      <c r="A571" s="4" t="s">
        <v>1928</v>
      </c>
      <c r="B571" s="3" t="s">
        <v>270</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xml:space="preserve"> 2</f>
        <v>2</v>
      </c>
      <c r="Y571">
        <v>9.8333333333333339</v>
      </c>
      <c r="Z571" s="223">
        <f>SUM( tabConsumo[[#This Row],[QTD.PENDENTE]]:tabConsumo[[#This Row],[09_23]] )</f>
        <v>134</v>
      </c>
      <c r="AA571" s="223">
        <f>LARGE(tabConsumo[[#This Row],[10_22]:[09_23]],1)</f>
        <v>60</v>
      </c>
      <c r="AB571" s="146" t="s">
        <v>2240</v>
      </c>
      <c r="AC571" s="3" t="s">
        <v>907</v>
      </c>
    </row>
    <row r="572" spans="1:29" x14ac:dyDescent="0.3">
      <c r="A572" s="4" t="s">
        <v>1929</v>
      </c>
      <c r="B572" s="3" t="s">
        <v>270</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xml:space="preserve"> 2</f>
        <v>2</v>
      </c>
      <c r="Y572">
        <v>3.0833333333333335</v>
      </c>
      <c r="Z572" s="223">
        <f>SUM( tabConsumo[[#This Row],[QTD.PENDENTE]]:tabConsumo[[#This Row],[09_23]] )</f>
        <v>47</v>
      </c>
      <c r="AA572" s="223">
        <f>LARGE(tabConsumo[[#This Row],[10_22]:[09_23]],1)</f>
        <v>31</v>
      </c>
      <c r="AB572" s="146" t="s">
        <v>2243</v>
      </c>
      <c r="AC572" s="3" t="s">
        <v>907</v>
      </c>
    </row>
    <row r="573" spans="1:29" x14ac:dyDescent="0.3">
      <c r="A573" s="4" t="s">
        <v>1930</v>
      </c>
      <c r="B573" s="3" t="s">
        <v>270</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xml:space="preserve"> 2</f>
        <v>2</v>
      </c>
      <c r="Y573">
        <v>2.9166666666666665</v>
      </c>
      <c r="Z573" s="223">
        <f>SUM( tabConsumo[[#This Row],[QTD.PENDENTE]]:tabConsumo[[#This Row],[09_23]] )</f>
        <v>45</v>
      </c>
      <c r="AA573" s="223">
        <f>LARGE(tabConsumo[[#This Row],[10_22]:[09_23]],1)</f>
        <v>31</v>
      </c>
      <c r="AB573" s="146" t="s">
        <v>2243</v>
      </c>
      <c r="AC573" s="3" t="s">
        <v>907</v>
      </c>
    </row>
    <row r="574" spans="1:29" x14ac:dyDescent="0.3">
      <c r="A574" s="4" t="s">
        <v>1644</v>
      </c>
      <c r="B574" s="3" t="s">
        <v>264</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xml:space="preserve"> 2</f>
        <v>2</v>
      </c>
      <c r="Y574">
        <v>127.5</v>
      </c>
      <c r="Z574" s="223">
        <f>SUM( tabConsumo[[#This Row],[QTD.PENDENTE]]:tabConsumo[[#This Row],[09_23]] )</f>
        <v>2200</v>
      </c>
      <c r="AA574" s="223">
        <f>LARGE(tabConsumo[[#This Row],[10_22]:[09_23]],1)</f>
        <v>2000</v>
      </c>
      <c r="AB574" s="146" t="s">
        <v>2239</v>
      </c>
      <c r="AC574" s="3" t="s">
        <v>907</v>
      </c>
    </row>
    <row r="575" spans="1:29" x14ac:dyDescent="0.3">
      <c r="A575" s="4" t="s">
        <v>1931</v>
      </c>
      <c r="B575" s="3" t="s">
        <v>264</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xml:space="preserve"> 2</f>
        <v>2</v>
      </c>
      <c r="Y575">
        <v>110.66666666666667</v>
      </c>
      <c r="Z575" s="223">
        <f>SUM( tabConsumo[[#This Row],[QTD.PENDENTE]]:tabConsumo[[#This Row],[09_23]] )</f>
        <v>1610</v>
      </c>
      <c r="AA575" s="223">
        <f>LARGE(tabConsumo[[#This Row],[10_22]:[09_23]],1)</f>
        <v>950</v>
      </c>
      <c r="AB575" s="146" t="s">
        <v>2238</v>
      </c>
      <c r="AC575" s="3" t="s">
        <v>907</v>
      </c>
    </row>
    <row r="576" spans="1:29" x14ac:dyDescent="0.3">
      <c r="A576" s="4" t="s">
        <v>1491</v>
      </c>
      <c r="B576" s="3" t="s">
        <v>264</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xml:space="preserve"> 2</f>
        <v>2</v>
      </c>
      <c r="Y576">
        <v>18.833333333333332</v>
      </c>
      <c r="Z576" s="223">
        <f>SUM( tabConsumo[[#This Row],[QTD.PENDENTE]]:tabConsumo[[#This Row],[09_23]] )</f>
        <v>315</v>
      </c>
      <c r="AA576" s="223">
        <f>LARGE(tabConsumo[[#This Row],[10_22]:[09_23]],1)</f>
        <v>270</v>
      </c>
      <c r="AB576" s="146" t="s">
        <v>2243</v>
      </c>
      <c r="AC576" s="3" t="s">
        <v>907</v>
      </c>
    </row>
    <row r="577" spans="1:29" x14ac:dyDescent="0.3">
      <c r="A577" s="4" t="s">
        <v>1073</v>
      </c>
      <c r="B577" s="3" t="s">
        <v>264</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xml:space="preserve"> 2</f>
        <v>2</v>
      </c>
      <c r="Y577">
        <v>266.08333333333331</v>
      </c>
      <c r="Z577" s="223">
        <f>SUM( tabConsumo[[#This Row],[QTD.PENDENTE]]:tabConsumo[[#This Row],[09_23]] )</f>
        <v>3454</v>
      </c>
      <c r="AA577" s="223">
        <f>LARGE(tabConsumo[[#This Row],[10_22]:[09_23]],1)</f>
        <v>1220</v>
      </c>
      <c r="AB577" s="146" t="s">
        <v>2240</v>
      </c>
      <c r="AC577" s="3" t="s">
        <v>907</v>
      </c>
    </row>
    <row r="578" spans="1:29" x14ac:dyDescent="0.3">
      <c r="A578" s="4" t="s">
        <v>1075</v>
      </c>
      <c r="B578" s="3" t="s">
        <v>264</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xml:space="preserve"> 2</f>
        <v>2</v>
      </c>
      <c r="Y578">
        <v>6.833333333333333</v>
      </c>
      <c r="Z578" s="223">
        <f>SUM( tabConsumo[[#This Row],[QTD.PENDENTE]]:tabConsumo[[#This Row],[09_23]] )</f>
        <v>95</v>
      </c>
      <c r="AA578" s="223">
        <f>LARGE(tabConsumo[[#This Row],[10_22]:[09_23]],1)</f>
        <v>50</v>
      </c>
      <c r="AB578" s="146" t="s">
        <v>2239</v>
      </c>
      <c r="AC578" s="3" t="s">
        <v>907</v>
      </c>
    </row>
    <row r="579" spans="1:29" x14ac:dyDescent="0.3">
      <c r="A579" s="4" t="s">
        <v>1493</v>
      </c>
      <c r="B579" s="3" t="s">
        <v>264</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xml:space="preserve"> 2</f>
        <v>2</v>
      </c>
      <c r="Y579">
        <v>3.5833333333333335</v>
      </c>
      <c r="Z579" s="223">
        <f>SUM( tabConsumo[[#This Row],[QTD.PENDENTE]]:tabConsumo[[#This Row],[09_23]] )</f>
        <v>60</v>
      </c>
      <c r="AA579" s="223">
        <f>LARGE(tabConsumo[[#This Row],[10_22]:[09_23]],1)</f>
        <v>50</v>
      </c>
      <c r="AB579" s="146" t="s">
        <v>2244</v>
      </c>
      <c r="AC579" s="3" t="s">
        <v>907</v>
      </c>
    </row>
    <row r="580" spans="1:29" x14ac:dyDescent="0.3">
      <c r="A580" s="4" t="s">
        <v>1805</v>
      </c>
      <c r="B580" s="3" t="s">
        <v>270</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xml:space="preserve"> 2</f>
        <v>2</v>
      </c>
      <c r="Y580">
        <v>10.083333333333334</v>
      </c>
      <c r="Z580" s="223">
        <f>SUM( tabConsumo[[#This Row],[QTD.PENDENTE]]:tabConsumo[[#This Row],[09_23]] )</f>
        <v>129</v>
      </c>
      <c r="AA580" s="223">
        <f>LARGE(tabConsumo[[#This Row],[10_22]:[09_23]],1)</f>
        <v>41</v>
      </c>
      <c r="AB580" s="146" t="s">
        <v>932</v>
      </c>
      <c r="AC580" s="3" t="s">
        <v>907</v>
      </c>
    </row>
    <row r="581" spans="1:29" x14ac:dyDescent="0.3">
      <c r="A581" s="4" t="s">
        <v>1567</v>
      </c>
      <c r="B581" s="3" t="s">
        <v>270</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xml:space="preserve"> 2</f>
        <v>2</v>
      </c>
      <c r="Y581">
        <v>11.833333333333334</v>
      </c>
      <c r="Z581" s="223">
        <f>SUM( tabConsumo[[#This Row],[QTD.PENDENTE]]:tabConsumo[[#This Row],[09_23]] )</f>
        <v>146</v>
      </c>
      <c r="AA581" s="223">
        <f>LARGE(tabConsumo[[#This Row],[10_22]:[09_23]],1)</f>
        <v>40</v>
      </c>
      <c r="AB581" s="146" t="s">
        <v>2238</v>
      </c>
      <c r="AC581" s="3" t="s">
        <v>907</v>
      </c>
    </row>
    <row r="582" spans="1:29" x14ac:dyDescent="0.3">
      <c r="A582" s="4" t="s">
        <v>1569</v>
      </c>
      <c r="B582" s="3" t="s">
        <v>270</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xml:space="preserve"> 2</f>
        <v>2</v>
      </c>
      <c r="Y582">
        <v>2.75</v>
      </c>
      <c r="Z582" s="223">
        <f>SUM( tabConsumo[[#This Row],[QTD.PENDENTE]]:tabConsumo[[#This Row],[09_23]] )</f>
        <v>45</v>
      </c>
      <c r="AA582" s="223">
        <f>LARGE(tabConsumo[[#This Row],[10_22]:[09_23]],1)</f>
        <v>36</v>
      </c>
      <c r="AB582" s="146" t="s">
        <v>2239</v>
      </c>
      <c r="AC582" s="3" t="s">
        <v>907</v>
      </c>
    </row>
    <row r="583" spans="1:29" x14ac:dyDescent="0.3">
      <c r="A583" s="4" t="s">
        <v>1807</v>
      </c>
      <c r="B583" s="3" t="s">
        <v>270</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xml:space="preserve"> 2</f>
        <v>2</v>
      </c>
      <c r="Y583">
        <v>7.5</v>
      </c>
      <c r="Z583" s="223">
        <f>SUM( tabConsumo[[#This Row],[QTD.PENDENTE]]:tabConsumo[[#This Row],[09_23]] )</f>
        <v>100</v>
      </c>
      <c r="AA583" s="223">
        <f>LARGE(tabConsumo[[#This Row],[10_22]:[09_23]],1)</f>
        <v>44</v>
      </c>
      <c r="AB583" s="146" t="s">
        <v>2238</v>
      </c>
      <c r="AC583" s="3" t="s">
        <v>907</v>
      </c>
    </row>
    <row r="584" spans="1:29" x14ac:dyDescent="0.3">
      <c r="A584" s="4" t="s">
        <v>1089</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xml:space="preserve"> 2</f>
        <v>2</v>
      </c>
      <c r="Y584">
        <v>1184.9166666666667</v>
      </c>
      <c r="Z584" s="223">
        <f>SUM( tabConsumo[[#This Row],[QTD.PENDENTE]]:tabConsumo[[#This Row],[09_23]] )</f>
        <v>17460</v>
      </c>
      <c r="AA584" s="223">
        <f>LARGE(tabConsumo[[#This Row],[10_22]:[09_23]],1)</f>
        <v>9807</v>
      </c>
      <c r="AB584" s="146" t="s">
        <v>932</v>
      </c>
      <c r="AC584" s="3" t="s">
        <v>907</v>
      </c>
    </row>
    <row r="585" spans="1:29" x14ac:dyDescent="0.3">
      <c r="A585" s="4" t="s">
        <v>1860</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xml:space="preserve"> 2</f>
        <v>2</v>
      </c>
      <c r="Y585">
        <v>449.25</v>
      </c>
      <c r="Z585" s="223">
        <f>SUM( tabConsumo[[#This Row],[QTD.PENDENTE]]:tabConsumo[[#This Row],[09_23]] )</f>
        <v>7696</v>
      </c>
      <c r="AA585" s="223">
        <f>LARGE(tabConsumo[[#This Row],[10_22]:[09_23]],1)</f>
        <v>6500</v>
      </c>
      <c r="AB585" s="146" t="s">
        <v>932</v>
      </c>
      <c r="AC585" s="3" t="s">
        <v>907</v>
      </c>
    </row>
    <row r="586" spans="1:29" x14ac:dyDescent="0.3">
      <c r="A586" s="4" t="s">
        <v>1333</v>
      </c>
      <c r="B586" s="3" t="s">
        <v>264</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xml:space="preserve"> 2</f>
        <v>2</v>
      </c>
      <c r="Y586">
        <v>4.75</v>
      </c>
      <c r="Z586" s="223">
        <f>SUM( tabConsumo[[#This Row],[QTD.PENDENTE]]:tabConsumo[[#This Row],[09_23]] )</f>
        <v>59</v>
      </c>
      <c r="AA586" s="223">
        <f>LARGE(tabConsumo[[#This Row],[10_22]:[09_23]],1)</f>
        <v>16</v>
      </c>
      <c r="AB586" s="146" t="s">
        <v>932</v>
      </c>
      <c r="AC586" s="3" t="s">
        <v>907</v>
      </c>
    </row>
    <row r="587" spans="1:29" x14ac:dyDescent="0.3">
      <c r="A587" s="4" t="s">
        <v>1484</v>
      </c>
      <c r="B587" s="3" t="s">
        <v>654</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xml:space="preserve"> 2</f>
        <v>2</v>
      </c>
      <c r="Y587">
        <v>9.3333333333333339</v>
      </c>
      <c r="Z587" s="223">
        <f>SUM( tabConsumo[[#This Row],[QTD.PENDENTE]]:tabConsumo[[#This Row],[09_23]] )</f>
        <v>112</v>
      </c>
      <c r="AA587" s="223">
        <f>LARGE(tabConsumo[[#This Row],[10_22]:[09_23]],1)</f>
        <v>19</v>
      </c>
      <c r="AB587" s="146" t="s">
        <v>932</v>
      </c>
      <c r="AC587" s="3" t="s">
        <v>907</v>
      </c>
    </row>
    <row r="588" spans="1:29" x14ac:dyDescent="0.3">
      <c r="A588" s="4" t="s">
        <v>2009</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xml:space="preserve"> 2</f>
        <v>2</v>
      </c>
      <c r="Y588">
        <v>354.58333333333331</v>
      </c>
      <c r="Z588" s="223">
        <f>SUM( tabConsumo[[#This Row],[QTD.PENDENTE]]:tabConsumo[[#This Row],[09_23]] )</f>
        <v>4255</v>
      </c>
      <c r="AA588" s="223">
        <f>LARGE(tabConsumo[[#This Row],[10_22]:[09_23]],1)</f>
        <v>657</v>
      </c>
      <c r="AB588" s="146" t="s">
        <v>932</v>
      </c>
      <c r="AC588" s="3" t="s">
        <v>907</v>
      </c>
    </row>
    <row r="589" spans="1:29" x14ac:dyDescent="0.3">
      <c r="A589" s="4" t="s">
        <v>2023</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xml:space="preserve"> 2</f>
        <v>2</v>
      </c>
      <c r="Y589">
        <v>193.16666666666666</v>
      </c>
      <c r="Z589" s="223">
        <f>SUM( tabConsumo[[#This Row],[QTD.PENDENTE]]:tabConsumo[[#This Row],[09_23]] )</f>
        <v>2318</v>
      </c>
      <c r="AA589" s="223">
        <f>LARGE(tabConsumo[[#This Row],[10_22]:[09_23]],1)</f>
        <v>295</v>
      </c>
      <c r="AB589" s="146" t="s">
        <v>932</v>
      </c>
      <c r="AC589" s="3" t="s">
        <v>907</v>
      </c>
    </row>
    <row r="590" spans="1:29" x14ac:dyDescent="0.3">
      <c r="A590" s="4" t="s">
        <v>1915</v>
      </c>
      <c r="B590" s="3" t="s">
        <v>561</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xml:space="preserve"> 2</f>
        <v>2</v>
      </c>
      <c r="Y590">
        <v>3.3333333333333335</v>
      </c>
      <c r="Z590" s="223">
        <f>SUM( tabConsumo[[#This Row],[QTD.PENDENTE]]:tabConsumo[[#This Row],[09_23]] )</f>
        <v>43</v>
      </c>
      <c r="AA590" s="223">
        <f>LARGE(tabConsumo[[#This Row],[10_22]:[09_23]],1)</f>
        <v>22</v>
      </c>
      <c r="AB590" s="146" t="s">
        <v>2238</v>
      </c>
      <c r="AC590" s="3" t="s">
        <v>907</v>
      </c>
    </row>
    <row r="591" spans="1:29" x14ac:dyDescent="0.3">
      <c r="A591" s="4" t="s">
        <v>1916</v>
      </c>
      <c r="B591" s="3" t="s">
        <v>561</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xml:space="preserve"> 2</f>
        <v>2</v>
      </c>
      <c r="Y591">
        <v>62.25</v>
      </c>
      <c r="Z591" s="223">
        <f>SUM( tabConsumo[[#This Row],[QTD.PENDENTE]]:tabConsumo[[#This Row],[09_23]] )</f>
        <v>779</v>
      </c>
      <c r="AA591" s="223">
        <f>LARGE(tabConsumo[[#This Row],[10_22]:[09_23]],1)</f>
        <v>300</v>
      </c>
      <c r="AB591" s="146" t="s">
        <v>932</v>
      </c>
      <c r="AC591" s="3" t="s">
        <v>907</v>
      </c>
    </row>
    <row r="592" spans="1:29" x14ac:dyDescent="0.3">
      <c r="A592" s="4" t="s">
        <v>1917</v>
      </c>
      <c r="B592" s="3" t="s">
        <v>561</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xml:space="preserve"> 2</f>
        <v>2</v>
      </c>
      <c r="Y592">
        <v>62.666666666666664</v>
      </c>
      <c r="Z592" s="223">
        <f>SUM( tabConsumo[[#This Row],[QTD.PENDENTE]]:tabConsumo[[#This Row],[09_23]] )</f>
        <v>788</v>
      </c>
      <c r="AA592" s="223">
        <f>LARGE(tabConsumo[[#This Row],[10_22]:[09_23]],1)</f>
        <v>285</v>
      </c>
      <c r="AB592" s="146" t="s">
        <v>932</v>
      </c>
      <c r="AC592" s="3" t="s">
        <v>907</v>
      </c>
    </row>
    <row r="593" spans="1:29" x14ac:dyDescent="0.3">
      <c r="A593" s="4" t="s">
        <v>1918</v>
      </c>
      <c r="B593" s="3" t="s">
        <v>561</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xml:space="preserve"> 2</f>
        <v>2</v>
      </c>
      <c r="Y593">
        <v>109.83333333333333</v>
      </c>
      <c r="Z593" s="223">
        <f>SUM( tabConsumo[[#This Row],[QTD.PENDENTE]]:tabConsumo[[#This Row],[09_23]] )</f>
        <v>1400</v>
      </c>
      <c r="AA593" s="223">
        <f>LARGE(tabConsumo[[#This Row],[10_22]:[09_23]],1)</f>
        <v>576</v>
      </c>
      <c r="AB593" s="146" t="s">
        <v>932</v>
      </c>
      <c r="AC593" s="3" t="s">
        <v>907</v>
      </c>
    </row>
    <row r="594" spans="1:29" x14ac:dyDescent="0.3">
      <c r="A594" s="4" t="s">
        <v>1919</v>
      </c>
      <c r="B594" s="3" t="s">
        <v>561</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xml:space="preserve"> 2</f>
        <v>2</v>
      </c>
      <c r="Y594">
        <v>2.1666666666666665</v>
      </c>
      <c r="Z594" s="223">
        <f>SUM( tabConsumo[[#This Row],[QTD.PENDENTE]]:tabConsumo[[#This Row],[09_23]] )</f>
        <v>32</v>
      </c>
      <c r="AA594" s="223">
        <f>LARGE(tabConsumo[[#This Row],[10_22]:[09_23]],1)</f>
        <v>20</v>
      </c>
      <c r="AB594" s="146" t="s">
        <v>2238</v>
      </c>
      <c r="AC594" s="3" t="s">
        <v>907</v>
      </c>
    </row>
    <row r="595" spans="1:29" x14ac:dyDescent="0.3">
      <c r="A595" s="4" t="s">
        <v>571</v>
      </c>
      <c r="B595" s="3" t="s">
        <v>561</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xml:space="preserve"> 2</f>
        <v>2</v>
      </c>
      <c r="Y595">
        <v>2</v>
      </c>
      <c r="Z595" s="223">
        <f>SUM( tabConsumo[[#This Row],[QTD.PENDENTE]]:tabConsumo[[#This Row],[09_23]] )</f>
        <v>26</v>
      </c>
      <c r="AA595" s="223">
        <f>LARGE(tabConsumo[[#This Row],[10_22]:[09_23]],1)</f>
        <v>12</v>
      </c>
      <c r="AB595" s="146" t="s">
        <v>2238</v>
      </c>
      <c r="AC595" s="3" t="s">
        <v>907</v>
      </c>
    </row>
    <row r="596" spans="1:29" x14ac:dyDescent="0.3">
      <c r="A596" s="4" t="s">
        <v>1817</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xml:space="preserve"> 2</f>
        <v>2</v>
      </c>
      <c r="Y596">
        <v>47.166666666666664</v>
      </c>
      <c r="Z596" s="223">
        <f>SUM( tabConsumo[[#This Row],[QTD.PENDENTE]]:tabConsumo[[#This Row],[09_23]] )</f>
        <v>666</v>
      </c>
      <c r="AA596" s="223">
        <f>LARGE(tabConsumo[[#This Row],[10_22]:[09_23]],1)</f>
        <v>400</v>
      </c>
      <c r="AB596" s="146" t="s">
        <v>932</v>
      </c>
      <c r="AC596" s="3" t="s">
        <v>907</v>
      </c>
    </row>
    <row r="597" spans="1:29" x14ac:dyDescent="0.3">
      <c r="A597" s="4" t="s">
        <v>1910</v>
      </c>
      <c r="B597" s="3" t="s">
        <v>897</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xml:space="preserve"> 2</f>
        <v>2</v>
      </c>
      <c r="Y597">
        <v>39.5</v>
      </c>
      <c r="Z597" s="223">
        <f>SUM( tabConsumo[[#This Row],[QTD.PENDENTE]]:tabConsumo[[#This Row],[09_23]] )</f>
        <v>478</v>
      </c>
      <c r="AA597" s="223">
        <f>LARGE(tabConsumo[[#This Row],[10_22]:[09_23]],1)</f>
        <v>91</v>
      </c>
      <c r="AB597" s="146" t="s">
        <v>932</v>
      </c>
      <c r="AC597" s="3" t="s">
        <v>907</v>
      </c>
    </row>
    <row r="598" spans="1:29" x14ac:dyDescent="0.3">
      <c r="A598" s="4" t="s">
        <v>1765</v>
      </c>
      <c r="B598" s="3" t="s">
        <v>346</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xml:space="preserve"> 2</f>
        <v>2</v>
      </c>
      <c r="Y598">
        <v>4.416666666666667</v>
      </c>
      <c r="Z598" s="223">
        <f>SUM( tabConsumo[[#This Row],[QTD.PENDENTE]]:tabConsumo[[#This Row],[09_23]] )</f>
        <v>81</v>
      </c>
      <c r="AA598" s="223">
        <f>LARGE(tabConsumo[[#This Row],[10_22]:[09_23]],1)</f>
        <v>81</v>
      </c>
      <c r="AB598" s="146" t="s">
        <v>2248</v>
      </c>
      <c r="AC598" s="3" t="s">
        <v>907</v>
      </c>
    </row>
    <row r="599" spans="1:29" x14ac:dyDescent="0.3">
      <c r="A599" s="4" t="s">
        <v>1606</v>
      </c>
      <c r="B599" s="3" t="s">
        <v>346</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xml:space="preserve"> 2</f>
        <v>2</v>
      </c>
      <c r="Y599">
        <v>69</v>
      </c>
      <c r="Z599" s="223">
        <f>SUM( tabConsumo[[#This Row],[QTD.PENDENTE]]:tabConsumo[[#This Row],[09_23]] )</f>
        <v>879</v>
      </c>
      <c r="AA599" s="223">
        <f>LARGE(tabConsumo[[#This Row],[10_22]:[09_23]],1)</f>
        <v>267</v>
      </c>
      <c r="AB599" s="146" t="s">
        <v>932</v>
      </c>
      <c r="AC599" s="3" t="s">
        <v>907</v>
      </c>
    </row>
    <row r="600" spans="1:29" x14ac:dyDescent="0.3">
      <c r="A600" s="4" t="s">
        <v>1796</v>
      </c>
      <c r="B600" s="3" t="s">
        <v>346</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xml:space="preserve"> 2</f>
        <v>2</v>
      </c>
      <c r="Y600">
        <v>0.41666666666666669</v>
      </c>
      <c r="Z600" s="223">
        <f>SUM( tabConsumo[[#This Row],[QTD.PENDENTE]]:tabConsumo[[#This Row],[09_23]] )</f>
        <v>8</v>
      </c>
      <c r="AA600" s="223">
        <f>LARGE(tabConsumo[[#This Row],[10_22]:[09_23]],1)</f>
        <v>8</v>
      </c>
      <c r="AB600" s="146" t="s">
        <v>2246</v>
      </c>
      <c r="AC600" s="3" t="s">
        <v>907</v>
      </c>
    </row>
    <row r="601" spans="1:29" x14ac:dyDescent="0.3">
      <c r="A601" s="4" t="s">
        <v>1764</v>
      </c>
      <c r="B601" s="3" t="s">
        <v>346</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xml:space="preserve"> 2</f>
        <v>2</v>
      </c>
      <c r="Y601">
        <v>1</v>
      </c>
      <c r="Z601" s="223">
        <f>SUM( tabConsumo[[#This Row],[QTD.PENDENTE]]:tabConsumo[[#This Row],[09_23]] )</f>
        <v>19</v>
      </c>
      <c r="AA601" s="223">
        <f>LARGE(tabConsumo[[#This Row],[10_22]:[09_23]],1)</f>
        <v>19</v>
      </c>
      <c r="AB601" s="146" t="s">
        <v>2248</v>
      </c>
      <c r="AC601" s="3" t="s">
        <v>907</v>
      </c>
    </row>
    <row r="602" spans="1:29" x14ac:dyDescent="0.3">
      <c r="A602" s="4" t="s">
        <v>1607</v>
      </c>
      <c r="B602" s="3" t="s">
        <v>346</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xml:space="preserve"> 2</f>
        <v>2</v>
      </c>
      <c r="Y602">
        <v>14.083333333333334</v>
      </c>
      <c r="Z602" s="223">
        <f>SUM( tabConsumo[[#This Row],[QTD.PENDENTE]]:tabConsumo[[#This Row],[09_23]] )</f>
        <v>180</v>
      </c>
      <c r="AA602" s="223">
        <f>LARGE(tabConsumo[[#This Row],[10_22]:[09_23]],1)</f>
        <v>63</v>
      </c>
      <c r="AB602" s="146" t="s">
        <v>932</v>
      </c>
      <c r="AC602" s="3" t="s">
        <v>907</v>
      </c>
    </row>
    <row r="603" spans="1:29" x14ac:dyDescent="0.3">
      <c r="A603" s="4" t="s">
        <v>1465</v>
      </c>
      <c r="B603" s="3" t="s">
        <v>346</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xml:space="preserve"> 2</f>
        <v>2</v>
      </c>
      <c r="Y603">
        <v>29.916666666666668</v>
      </c>
      <c r="Z603" s="223">
        <f>SUM( tabConsumo[[#This Row],[QTD.PENDENTE]]:tabConsumo[[#This Row],[09_23]] )</f>
        <v>359</v>
      </c>
      <c r="AA603" s="223">
        <f>LARGE(tabConsumo[[#This Row],[10_22]:[09_23]],1)</f>
        <v>89</v>
      </c>
      <c r="AB603" s="146" t="s">
        <v>2240</v>
      </c>
      <c r="AC603" s="3" t="s">
        <v>907</v>
      </c>
    </row>
    <row r="604" spans="1:29" x14ac:dyDescent="0.3">
      <c r="A604" s="4" t="s">
        <v>977</v>
      </c>
      <c r="B604" s="3" t="s">
        <v>264</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xml:space="preserve"> 2</f>
        <v>2</v>
      </c>
      <c r="Y604">
        <v>32.166666666666664</v>
      </c>
      <c r="Z604" s="223">
        <f>SUM( tabConsumo[[#This Row],[QTD.PENDENTE]]:tabConsumo[[#This Row],[09_23]] )</f>
        <v>386</v>
      </c>
      <c r="AA604" s="223">
        <f>LARGE(tabConsumo[[#This Row],[10_22]:[09_23]],1)</f>
        <v>48</v>
      </c>
      <c r="AB604" s="146" t="s">
        <v>932</v>
      </c>
      <c r="AC604" s="3" t="s">
        <v>907</v>
      </c>
    </row>
    <row r="605" spans="1:29" x14ac:dyDescent="0.3">
      <c r="A605" s="4" t="s">
        <v>1486</v>
      </c>
      <c r="B605" s="3" t="s">
        <v>264</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xml:space="preserve"> 2</f>
        <v>2</v>
      </c>
      <c r="Y605">
        <v>0.75</v>
      </c>
      <c r="Z605" s="223">
        <f>SUM( tabConsumo[[#This Row],[QTD.PENDENTE]]:tabConsumo[[#This Row],[09_23]] )</f>
        <v>9</v>
      </c>
      <c r="AA605" s="223">
        <f>LARGE(tabConsumo[[#This Row],[10_22]:[09_23]],1)</f>
        <v>3</v>
      </c>
      <c r="AB605" s="146" t="s">
        <v>932</v>
      </c>
      <c r="AC605" s="3" t="s">
        <v>907</v>
      </c>
    </row>
    <row r="606" spans="1:29" x14ac:dyDescent="0.3">
      <c r="A606" s="4" t="s">
        <v>1445</v>
      </c>
      <c r="B606" s="3" t="s">
        <v>264</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xml:space="preserve"> 2</f>
        <v>2</v>
      </c>
      <c r="Y606">
        <v>87.416666666666671</v>
      </c>
      <c r="Z606" s="223">
        <f>SUM( tabConsumo[[#This Row],[QTD.PENDENTE]]:tabConsumo[[#This Row],[09_23]] )</f>
        <v>1072</v>
      </c>
      <c r="AA606" s="223">
        <f>LARGE(tabConsumo[[#This Row],[10_22]:[09_23]],1)</f>
        <v>290</v>
      </c>
      <c r="AB606" s="146" t="s">
        <v>932</v>
      </c>
      <c r="AC606" s="3" t="s">
        <v>907</v>
      </c>
    </row>
    <row r="607" spans="1:29" x14ac:dyDescent="0.3">
      <c r="A607" s="4" t="s">
        <v>981</v>
      </c>
      <c r="B607" s="3" t="s">
        <v>264</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xml:space="preserve"> 2</f>
        <v>2</v>
      </c>
      <c r="Y607">
        <v>270.16666666666669</v>
      </c>
      <c r="Z607" s="223">
        <f>SUM( tabConsumo[[#This Row],[QTD.PENDENTE]]:tabConsumo[[#This Row],[09_23]] )</f>
        <v>4267</v>
      </c>
      <c r="AA607" s="223">
        <f>LARGE(tabConsumo[[#This Row],[10_22]:[09_23]],1)</f>
        <v>2991</v>
      </c>
      <c r="AB607" s="146" t="s">
        <v>2245</v>
      </c>
      <c r="AC607" s="3" t="s">
        <v>907</v>
      </c>
    </row>
    <row r="608" spans="1:29" x14ac:dyDescent="0.3">
      <c r="A608" s="4" t="s">
        <v>1474</v>
      </c>
      <c r="B608" s="3" t="s">
        <v>264</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xml:space="preserve"> 2</f>
        <v>2</v>
      </c>
      <c r="Y608">
        <v>412.58333333333331</v>
      </c>
      <c r="Z608" s="223">
        <f>SUM( tabConsumo[[#This Row],[QTD.PENDENTE]]:tabConsumo[[#This Row],[09_23]] )</f>
        <v>6186</v>
      </c>
      <c r="AA608" s="223">
        <f>LARGE(tabConsumo[[#This Row],[10_22]:[09_23]],1)</f>
        <v>3685</v>
      </c>
      <c r="AB608" s="146" t="s">
        <v>932</v>
      </c>
      <c r="AC608" s="3" t="s">
        <v>907</v>
      </c>
    </row>
    <row r="609" spans="1:29" x14ac:dyDescent="0.3">
      <c r="A609" s="4" t="s">
        <v>1861</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xml:space="preserve"> 2</f>
        <v>2</v>
      </c>
      <c r="Y609">
        <v>290.33333333333331</v>
      </c>
      <c r="Z609" s="223">
        <f>SUM( tabConsumo[[#This Row],[QTD.PENDENTE]]:tabConsumo[[#This Row],[09_23]] )</f>
        <v>4589</v>
      </c>
      <c r="AA609" s="223">
        <f>LARGE(tabConsumo[[#This Row],[10_22]:[09_23]],1)</f>
        <v>3200</v>
      </c>
      <c r="AB609" s="146" t="s">
        <v>932</v>
      </c>
      <c r="AC609" s="3" t="s">
        <v>907</v>
      </c>
    </row>
    <row r="610" spans="1:29" x14ac:dyDescent="0.3">
      <c r="A610" s="4" t="s">
        <v>2018</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xml:space="preserve"> 2</f>
        <v>2</v>
      </c>
      <c r="Y610">
        <v>255.08333333333334</v>
      </c>
      <c r="Z610" s="223">
        <f>SUM( tabConsumo[[#This Row],[QTD.PENDENTE]]:tabConsumo[[#This Row],[09_23]] )</f>
        <v>3921</v>
      </c>
      <c r="AA610" s="223">
        <f>LARGE(tabConsumo[[#This Row],[10_22]:[09_23]],1)</f>
        <v>2526</v>
      </c>
      <c r="AB610" s="146" t="s">
        <v>932</v>
      </c>
      <c r="AC610" s="3" t="s">
        <v>907</v>
      </c>
    </row>
    <row r="611" spans="1:29" x14ac:dyDescent="0.3">
      <c r="A611" s="4" t="s">
        <v>2019</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xml:space="preserve"> 2</f>
        <v>2</v>
      </c>
      <c r="Y611">
        <v>264.83333333333331</v>
      </c>
      <c r="Z611" s="223">
        <f>SUM( tabConsumo[[#This Row],[QTD.PENDENTE]]:tabConsumo[[#This Row],[09_23]] )</f>
        <v>4120</v>
      </c>
      <c r="AA611" s="223">
        <f>LARGE(tabConsumo[[#This Row],[10_22]:[09_23]],1)</f>
        <v>2750</v>
      </c>
      <c r="AB611" s="146" t="s">
        <v>932</v>
      </c>
      <c r="AC611" s="3" t="s">
        <v>907</v>
      </c>
    </row>
    <row r="612" spans="1:29" x14ac:dyDescent="0.3">
      <c r="A612" s="4" t="s">
        <v>2020</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xml:space="preserve"> 2</f>
        <v>2</v>
      </c>
      <c r="Y612">
        <v>344.58333333333331</v>
      </c>
      <c r="Z612" s="223">
        <f>SUM( tabConsumo[[#This Row],[QTD.PENDENTE]]:tabConsumo[[#This Row],[09_23]] )</f>
        <v>5550</v>
      </c>
      <c r="AA612" s="223">
        <f>LARGE(tabConsumo[[#This Row],[10_22]:[09_23]],1)</f>
        <v>4066</v>
      </c>
      <c r="AB612" s="146" t="s">
        <v>932</v>
      </c>
      <c r="AC612" s="3" t="s">
        <v>907</v>
      </c>
    </row>
    <row r="613" spans="1:29" x14ac:dyDescent="0.3">
      <c r="A613" s="4" t="s">
        <v>2021</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xml:space="preserve"> 2</f>
        <v>2</v>
      </c>
      <c r="Y613">
        <v>268</v>
      </c>
      <c r="Z613" s="223">
        <f>SUM( tabConsumo[[#This Row],[QTD.PENDENTE]]:tabConsumo[[#This Row],[09_23]] )</f>
        <v>4839</v>
      </c>
      <c r="AA613" s="223">
        <f>LARGE(tabConsumo[[#This Row],[10_22]:[09_23]],1)</f>
        <v>4787</v>
      </c>
      <c r="AB613" s="146" t="s">
        <v>2240</v>
      </c>
      <c r="AC613" s="3" t="s">
        <v>907</v>
      </c>
    </row>
    <row r="614" spans="1:29" x14ac:dyDescent="0.3">
      <c r="A614" s="4" t="s">
        <v>1125</v>
      </c>
      <c r="B614" s="3" t="s">
        <v>264</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xml:space="preserve"> 2</f>
        <v>2</v>
      </c>
      <c r="Y614">
        <v>7.166666666666667</v>
      </c>
      <c r="Z614" s="223">
        <f>SUM( tabConsumo[[#This Row],[QTD.PENDENTE]]:tabConsumo[[#This Row],[09_23]] )</f>
        <v>86</v>
      </c>
      <c r="AA614" s="223">
        <f>LARGE(tabConsumo[[#This Row],[10_22]:[09_23]],1)</f>
        <v>30</v>
      </c>
      <c r="AB614" s="146" t="s">
        <v>2238</v>
      </c>
      <c r="AC614" s="3" t="s">
        <v>907</v>
      </c>
    </row>
    <row r="615" spans="1:29" x14ac:dyDescent="0.3">
      <c r="A615" s="4" t="s">
        <v>1088</v>
      </c>
      <c r="B615" s="3" t="s">
        <v>264</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xml:space="preserve"> 2</f>
        <v>2</v>
      </c>
      <c r="Y615">
        <v>18.75</v>
      </c>
      <c r="Z615" s="223">
        <f>SUM( tabConsumo[[#This Row],[QTD.PENDENTE]]:tabConsumo[[#This Row],[09_23]] )</f>
        <v>231</v>
      </c>
      <c r="AA615" s="223">
        <f>LARGE(tabConsumo[[#This Row],[10_22]:[09_23]],1)</f>
        <v>80</v>
      </c>
      <c r="AB615" s="146" t="s">
        <v>2238</v>
      </c>
      <c r="AC615" s="3" t="s">
        <v>907</v>
      </c>
    </row>
    <row r="616" spans="1:29" x14ac:dyDescent="0.3">
      <c r="A616" s="4" t="s">
        <v>1808</v>
      </c>
      <c r="B616" s="3" t="s">
        <v>561</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xml:space="preserve"> 2</f>
        <v>2</v>
      </c>
      <c r="Y616">
        <v>43.083333333333336</v>
      </c>
      <c r="Z616" s="223">
        <f>SUM( tabConsumo[[#This Row],[QTD.PENDENTE]]:tabConsumo[[#This Row],[09_23]] )</f>
        <v>589</v>
      </c>
      <c r="AA616" s="223">
        <f>LARGE(tabConsumo[[#This Row],[10_22]:[09_23]],1)</f>
        <v>280</v>
      </c>
      <c r="AB616" s="146" t="s">
        <v>932</v>
      </c>
      <c r="AC616" s="3" t="s">
        <v>907</v>
      </c>
    </row>
    <row r="617" spans="1:29" x14ac:dyDescent="0.3">
      <c r="A617" s="4" t="s">
        <v>1793</v>
      </c>
      <c r="B617" s="3" t="s">
        <v>561</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xml:space="preserve"> 2</f>
        <v>2</v>
      </c>
      <c r="Y617">
        <v>43.083333333333336</v>
      </c>
      <c r="Z617" s="223">
        <f>SUM( tabConsumo[[#This Row],[QTD.PENDENTE]]:tabConsumo[[#This Row],[09_23]] )</f>
        <v>589</v>
      </c>
      <c r="AA617" s="223">
        <f>LARGE(tabConsumo[[#This Row],[10_22]:[09_23]],1)</f>
        <v>280</v>
      </c>
      <c r="AB617" s="146" t="s">
        <v>932</v>
      </c>
      <c r="AC617" s="3" t="s">
        <v>907</v>
      </c>
    </row>
    <row r="618" spans="1:29" x14ac:dyDescent="0.3">
      <c r="A618" s="4" t="s">
        <v>1622</v>
      </c>
      <c r="B618" s="3" t="s">
        <v>561</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xml:space="preserve"> 2</f>
        <v>2</v>
      </c>
      <c r="Y618">
        <v>132.66666666666666</v>
      </c>
      <c r="Z618" s="223">
        <f>SUM( tabConsumo[[#This Row],[QTD.PENDENTE]]:tabConsumo[[#This Row],[09_23]] )</f>
        <v>1689</v>
      </c>
      <c r="AA618" s="223">
        <f>LARGE(tabConsumo[[#This Row],[10_22]:[09_23]],1)</f>
        <v>704</v>
      </c>
      <c r="AB618" s="146" t="s">
        <v>2240</v>
      </c>
      <c r="AC618" s="3" t="s">
        <v>907</v>
      </c>
    </row>
    <row r="619" spans="1:29" x14ac:dyDescent="0.3">
      <c r="A619" s="4" t="s">
        <v>1773</v>
      </c>
      <c r="B619" s="3" t="s">
        <v>561</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xml:space="preserve"> 2</f>
        <v>2</v>
      </c>
      <c r="Y619">
        <v>18.166666666666668</v>
      </c>
      <c r="Z619" s="223">
        <f>SUM( tabConsumo[[#This Row],[QTD.PENDENTE]]:tabConsumo[[#This Row],[09_23]] )</f>
        <v>314</v>
      </c>
      <c r="AA619" s="223">
        <f>LARGE(tabConsumo[[#This Row],[10_22]:[09_23]],1)</f>
        <v>284</v>
      </c>
      <c r="AB619" s="146" t="s">
        <v>2243</v>
      </c>
      <c r="AC619" s="3" t="s">
        <v>907</v>
      </c>
    </row>
    <row r="620" spans="1:29" x14ac:dyDescent="0.3">
      <c r="A620" s="4" t="s">
        <v>1775</v>
      </c>
      <c r="B620" s="3" t="s">
        <v>561</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xml:space="preserve"> 2</f>
        <v>2</v>
      </c>
      <c r="Y620">
        <v>65.083333333333329</v>
      </c>
      <c r="Z620" s="223">
        <f>SUM( tabConsumo[[#This Row],[QTD.PENDENTE]]:tabConsumo[[#This Row],[09_23]] )</f>
        <v>795</v>
      </c>
      <c r="AA620" s="223">
        <f>LARGE(tabConsumo[[#This Row],[10_22]:[09_23]],1)</f>
        <v>272</v>
      </c>
      <c r="AB620" s="146" t="s">
        <v>2246</v>
      </c>
      <c r="AC620" s="3" t="s">
        <v>907</v>
      </c>
    </row>
    <row r="621" spans="1:29" x14ac:dyDescent="0.3">
      <c r="A621" s="4" t="s">
        <v>1757</v>
      </c>
      <c r="B621" s="3" t="s">
        <v>270</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xml:space="preserve"> 2</f>
        <v>2</v>
      </c>
      <c r="Y621">
        <v>93.583333333333329</v>
      </c>
      <c r="Z621" s="223">
        <f>SUM( tabConsumo[[#This Row],[QTD.PENDENTE]]:tabConsumo[[#This Row],[09_23]] )</f>
        <v>1328</v>
      </c>
      <c r="AA621" s="223">
        <f>LARGE(tabConsumo[[#This Row],[10_22]:[09_23]],1)</f>
        <v>643</v>
      </c>
      <c r="AB621" s="146" t="s">
        <v>932</v>
      </c>
      <c r="AC621" s="3" t="s">
        <v>907</v>
      </c>
    </row>
    <row r="622" spans="1:29" x14ac:dyDescent="0.3">
      <c r="A622" s="4" t="s">
        <v>1571</v>
      </c>
      <c r="B622" s="3" t="s">
        <v>273</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xml:space="preserve"> 2</f>
        <v>2</v>
      </c>
      <c r="Y622">
        <v>3.1666666666666665</v>
      </c>
      <c r="Z622" s="223">
        <f>SUM( tabConsumo[[#This Row],[QTD.PENDENTE]]:tabConsumo[[#This Row],[09_23]] )</f>
        <v>42</v>
      </c>
      <c r="AA622" s="223">
        <f>LARGE(tabConsumo[[#This Row],[10_22]:[09_23]],1)</f>
        <v>20</v>
      </c>
      <c r="AB622" s="146" t="s">
        <v>2240</v>
      </c>
      <c r="AC622" s="3" t="s">
        <v>907</v>
      </c>
    </row>
    <row r="623" spans="1:29" x14ac:dyDescent="0.3">
      <c r="A623" s="4" t="s">
        <v>1335</v>
      </c>
      <c r="B623" s="3" t="s">
        <v>273</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xml:space="preserve"> 2</f>
        <v>2</v>
      </c>
      <c r="Y623">
        <v>172.83333333333334</v>
      </c>
      <c r="Z623" s="223">
        <f>SUM( tabConsumo[[#This Row],[QTD.PENDENTE]]:tabConsumo[[#This Row],[09_23]] )</f>
        <v>2074</v>
      </c>
      <c r="AA623" s="223">
        <f>LARGE(tabConsumo[[#This Row],[10_22]:[09_23]],1)</f>
        <v>342</v>
      </c>
      <c r="AB623" s="146" t="s">
        <v>932</v>
      </c>
      <c r="AC623" s="3" t="s">
        <v>907</v>
      </c>
    </row>
    <row r="624" spans="1:29" x14ac:dyDescent="0.3">
      <c r="A624" s="4" t="s">
        <v>1162</v>
      </c>
      <c r="B624" s="3" t="s">
        <v>264</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xml:space="preserve"> 2</f>
        <v>2</v>
      </c>
      <c r="Y624">
        <v>6.5</v>
      </c>
      <c r="Z624" s="223">
        <f>SUM( tabConsumo[[#This Row],[QTD.PENDENTE]]:tabConsumo[[#This Row],[09_23]] )</f>
        <v>80</v>
      </c>
      <c r="AA624" s="223">
        <f>LARGE(tabConsumo[[#This Row],[10_22]:[09_23]],1)</f>
        <v>30</v>
      </c>
      <c r="AB624" s="146" t="s">
        <v>2238</v>
      </c>
      <c r="AC624" s="3" t="s">
        <v>907</v>
      </c>
    </row>
    <row r="625" spans="1:29" x14ac:dyDescent="0.3">
      <c r="A625" s="4" t="s">
        <v>1161</v>
      </c>
      <c r="B625" s="3" t="s">
        <v>264</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xml:space="preserve"> 2</f>
        <v>2</v>
      </c>
      <c r="Y625">
        <v>5.666666666666667</v>
      </c>
      <c r="Z625" s="223">
        <f>SUM( tabConsumo[[#This Row],[QTD.PENDENTE]]:tabConsumo[[#This Row],[09_23]] )</f>
        <v>70</v>
      </c>
      <c r="AA625" s="223">
        <f>LARGE(tabConsumo[[#This Row],[10_22]:[09_23]],1)</f>
        <v>30</v>
      </c>
      <c r="AB625" s="146" t="s">
        <v>2238</v>
      </c>
      <c r="AC625" s="3" t="s">
        <v>907</v>
      </c>
    </row>
    <row r="626" spans="1:29" x14ac:dyDescent="0.3">
      <c r="A626" s="4" t="s">
        <v>1734</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xml:space="preserve"> 2</f>
        <v>2</v>
      </c>
      <c r="Y626">
        <v>58.916666666666664</v>
      </c>
      <c r="Z626" s="223">
        <f>SUM( tabConsumo[[#This Row],[QTD.PENDENTE]]:tabConsumo[[#This Row],[09_23]] )</f>
        <v>745</v>
      </c>
      <c r="AA626" s="223">
        <f>LARGE(tabConsumo[[#This Row],[10_22]:[09_23]],1)</f>
        <v>198</v>
      </c>
      <c r="AB626" s="146" t="s">
        <v>932</v>
      </c>
      <c r="AC626" s="3" t="s">
        <v>907</v>
      </c>
    </row>
    <row r="627" spans="1:29" x14ac:dyDescent="0.3">
      <c r="A627" s="4" t="s">
        <v>1733</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xml:space="preserve"> 2</f>
        <v>2</v>
      </c>
      <c r="Y627">
        <v>9.4166666666666661</v>
      </c>
      <c r="Z627" s="223">
        <f>SUM( tabConsumo[[#This Row],[QTD.PENDENTE]]:tabConsumo[[#This Row],[09_23]] )</f>
        <v>122</v>
      </c>
      <c r="AA627" s="223">
        <f>LARGE(tabConsumo[[#This Row],[10_22]:[09_23]],1)</f>
        <v>50</v>
      </c>
      <c r="AB627" s="146" t="s">
        <v>932</v>
      </c>
      <c r="AC627" s="3" t="s">
        <v>907</v>
      </c>
    </row>
    <row r="628" spans="1:29" x14ac:dyDescent="0.3">
      <c r="A628" s="4" t="s">
        <v>1379</v>
      </c>
      <c r="B628" s="3" t="s">
        <v>264</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xml:space="preserve"> 2</f>
        <v>2</v>
      </c>
      <c r="Y628">
        <v>34.333333333333336</v>
      </c>
      <c r="Z628" s="223">
        <f>SUM( tabConsumo[[#This Row],[QTD.PENDENTE]]:tabConsumo[[#This Row],[09_23]] )</f>
        <v>412</v>
      </c>
      <c r="AA628" s="223">
        <f>LARGE(tabConsumo[[#This Row],[10_22]:[09_23]],1)</f>
        <v>64</v>
      </c>
      <c r="AB628" s="146" t="s">
        <v>2240</v>
      </c>
      <c r="AC628" s="3" t="s">
        <v>907</v>
      </c>
    </row>
    <row r="629" spans="1:29" x14ac:dyDescent="0.3">
      <c r="A629" s="4" t="s">
        <v>1935</v>
      </c>
      <c r="B629" s="3" t="s">
        <v>264</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xml:space="preserve"> 2</f>
        <v>2</v>
      </c>
      <c r="Y629">
        <v>11.666666666666666</v>
      </c>
      <c r="Z629" s="223">
        <f>SUM( tabConsumo[[#This Row],[QTD.PENDENTE]]:tabConsumo[[#This Row],[09_23]] )</f>
        <v>140</v>
      </c>
      <c r="AA629" s="223">
        <f>LARGE(tabConsumo[[#This Row],[10_22]:[09_23]],1)</f>
        <v>40</v>
      </c>
      <c r="AB629" s="146" t="s">
        <v>2247</v>
      </c>
      <c r="AC629" s="3" t="s">
        <v>907</v>
      </c>
    </row>
    <row r="630" spans="1:29" x14ac:dyDescent="0.3">
      <c r="A630" s="4" t="s">
        <v>1922</v>
      </c>
      <c r="B630" s="3" t="s">
        <v>264</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xml:space="preserve"> 2</f>
        <v>2</v>
      </c>
      <c r="Y630">
        <v>11</v>
      </c>
      <c r="Z630" s="223">
        <f>SUM( tabConsumo[[#This Row],[QTD.PENDENTE]]:tabConsumo[[#This Row],[09_23]] )</f>
        <v>200</v>
      </c>
      <c r="AA630" s="223">
        <f>LARGE(tabConsumo[[#This Row],[10_22]:[09_23]],1)</f>
        <v>200</v>
      </c>
      <c r="AB630" s="146" t="s">
        <v>2244</v>
      </c>
      <c r="AC630" s="3" t="s">
        <v>907</v>
      </c>
    </row>
    <row r="631" spans="1:29" x14ac:dyDescent="0.3">
      <c r="A631" s="4" t="s">
        <v>1924</v>
      </c>
      <c r="B631" s="3" t="s">
        <v>264</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xml:space="preserve"> 2</f>
        <v>2</v>
      </c>
      <c r="Y631">
        <v>241.66666666666666</v>
      </c>
      <c r="Z631" s="223">
        <f>SUM( tabConsumo[[#This Row],[QTD.PENDENTE]]:tabConsumo[[#This Row],[09_23]] )</f>
        <v>2900</v>
      </c>
      <c r="AA631" s="223">
        <f>LARGE(tabConsumo[[#This Row],[10_22]:[09_23]],1)</f>
        <v>1000</v>
      </c>
      <c r="AB631" s="146" t="s">
        <v>2240</v>
      </c>
      <c r="AC631" s="3" t="s">
        <v>907</v>
      </c>
    </row>
    <row r="632" spans="1:29" x14ac:dyDescent="0.3">
      <c r="A632" s="4" t="s">
        <v>1413</v>
      </c>
      <c r="B632" s="3" t="s">
        <v>264</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xml:space="preserve"> 2</f>
        <v>2</v>
      </c>
      <c r="Y632">
        <v>361.58333333333331</v>
      </c>
      <c r="Z632" s="223">
        <f>SUM( tabConsumo[[#This Row],[QTD.PENDENTE]]:tabConsumo[[#This Row],[09_23]] )</f>
        <v>4339</v>
      </c>
      <c r="AA632" s="223">
        <f>LARGE(tabConsumo[[#This Row],[10_22]:[09_23]],1)</f>
        <v>1000</v>
      </c>
      <c r="AB632" s="146" t="s">
        <v>2243</v>
      </c>
      <c r="AC632" s="3" t="s">
        <v>907</v>
      </c>
    </row>
    <row r="633" spans="1:29" x14ac:dyDescent="0.3">
      <c r="A633" s="4" t="s">
        <v>2024</v>
      </c>
      <c r="B633" s="3" t="s">
        <v>561</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xml:space="preserve"> 2</f>
        <v>2</v>
      </c>
      <c r="Y633">
        <v>210.33333333333334</v>
      </c>
      <c r="Z633" s="223">
        <f>SUM( tabConsumo[[#This Row],[QTD.PENDENTE]]:tabConsumo[[#This Row],[09_23]] )</f>
        <v>2640</v>
      </c>
      <c r="AA633" s="223">
        <f>LARGE(tabConsumo[[#This Row],[10_22]:[09_23]],1)</f>
        <v>998</v>
      </c>
      <c r="AB633" s="146" t="s">
        <v>932</v>
      </c>
      <c r="AC633" s="3" t="s">
        <v>907</v>
      </c>
    </row>
    <row r="634" spans="1:29" x14ac:dyDescent="0.3">
      <c r="A634" s="4" t="s">
        <v>2029</v>
      </c>
      <c r="B634" s="3" t="s">
        <v>561</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xml:space="preserve"> 2</f>
        <v>2</v>
      </c>
      <c r="Y634">
        <v>97.454166666666666</v>
      </c>
      <c r="Z634" s="223">
        <f>SUM( tabConsumo[[#This Row],[QTD.PENDENTE]]:tabConsumo[[#This Row],[09_23]] )</f>
        <v>1773</v>
      </c>
      <c r="AA634" s="223">
        <f>LARGE(tabConsumo[[#This Row],[10_22]:[09_23]],1)</f>
        <v>1677.55</v>
      </c>
      <c r="AB634" s="146" t="s">
        <v>2244</v>
      </c>
      <c r="AC634" s="3" t="s">
        <v>907</v>
      </c>
    </row>
    <row r="635" spans="1:29" x14ac:dyDescent="0.3">
      <c r="A635" s="4" t="s">
        <v>1096</v>
      </c>
      <c r="B635" s="3" t="s">
        <v>264</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xml:space="preserve"> 2</f>
        <v>2</v>
      </c>
      <c r="Y635">
        <v>3.25</v>
      </c>
      <c r="Z635" s="223">
        <f>SUM( tabConsumo[[#This Row],[QTD.PENDENTE]]:tabConsumo[[#This Row],[09_23]] )</f>
        <v>57</v>
      </c>
      <c r="AA635" s="223">
        <f>LARGE(tabConsumo[[#This Row],[10_22]:[09_23]],1)</f>
        <v>51</v>
      </c>
      <c r="AB635" s="146" t="s">
        <v>2240</v>
      </c>
      <c r="AC635" s="3" t="s">
        <v>907</v>
      </c>
    </row>
    <row r="636" spans="1:29" x14ac:dyDescent="0.3">
      <c r="A636" s="4" t="s">
        <v>1536</v>
      </c>
      <c r="B636" s="3" t="s">
        <v>264</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xml:space="preserve"> 2</f>
        <v>2</v>
      </c>
      <c r="Y636">
        <v>2.8333333333333335</v>
      </c>
      <c r="Z636" s="223">
        <f>SUM( tabConsumo[[#This Row],[QTD.PENDENTE]]:tabConsumo[[#This Row],[09_23]] )</f>
        <v>39</v>
      </c>
      <c r="AA636" s="223">
        <f>LARGE(tabConsumo[[#This Row],[10_22]:[09_23]],1)</f>
        <v>20</v>
      </c>
      <c r="AB636" s="146" t="s">
        <v>2245</v>
      </c>
      <c r="AC636" s="3" t="s">
        <v>907</v>
      </c>
    </row>
    <row r="637" spans="1:29" x14ac:dyDescent="0.3">
      <c r="A637" s="4" t="s">
        <v>1637</v>
      </c>
      <c r="B637" s="3" t="s">
        <v>264</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xml:space="preserve"> 2</f>
        <v>2</v>
      </c>
      <c r="Y637">
        <v>6.333333333333333</v>
      </c>
      <c r="Z637" s="223">
        <f>SUM( tabConsumo[[#This Row],[QTD.PENDENTE]]:tabConsumo[[#This Row],[09_23]] )</f>
        <v>90</v>
      </c>
      <c r="AA637" s="223">
        <f>LARGE(tabConsumo[[#This Row],[10_22]:[09_23]],1)</f>
        <v>50</v>
      </c>
      <c r="AB637" s="146" t="s">
        <v>2243</v>
      </c>
      <c r="AC637" s="3" t="s">
        <v>907</v>
      </c>
    </row>
    <row r="638" spans="1:29" x14ac:dyDescent="0.3">
      <c r="A638" s="4" t="s">
        <v>1245</v>
      </c>
      <c r="B638" s="3" t="s">
        <v>321</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xml:space="preserve"> 2</f>
        <v>2</v>
      </c>
      <c r="Y638">
        <v>0</v>
      </c>
      <c r="Z638" s="223">
        <f>SUM( tabConsumo[[#This Row],[QTD.PENDENTE]]:tabConsumo[[#This Row],[09_23]] )</f>
        <v>1</v>
      </c>
      <c r="AA638" s="223">
        <f>LARGE(tabConsumo[[#This Row],[10_22]:[09_23]],1)</f>
        <v>1</v>
      </c>
      <c r="AB638" s="146" t="s">
        <v>2244</v>
      </c>
      <c r="AC638" s="3" t="s">
        <v>907</v>
      </c>
    </row>
    <row r="639" spans="1:29" x14ac:dyDescent="0.3">
      <c r="A639" s="4" t="s">
        <v>1185</v>
      </c>
      <c r="B639" s="3" t="s">
        <v>321</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xml:space="preserve"> 12</f>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xml:space="preserve"> 2</f>
        <v>2</v>
      </c>
      <c r="Y639">
        <v>0</v>
      </c>
      <c r="Z639" s="223">
        <f>SUM( tabConsumo[[#This Row],[QTD.PENDENTE]]:tabConsumo[[#This Row],[09_23]] )</f>
        <v>1</v>
      </c>
      <c r="AA639" s="223">
        <f>LARGE(tabConsumo[[#This Row],[10_22]:[09_23]],1)</f>
        <v>1</v>
      </c>
      <c r="AB639" s="146" t="s">
        <v>2246</v>
      </c>
      <c r="AC639" s="3" t="s">
        <v>907</v>
      </c>
    </row>
    <row r="640" spans="1:29" x14ac:dyDescent="0.3">
      <c r="A640" s="4" t="s">
        <v>1186</v>
      </c>
      <c r="B640" s="3" t="s">
        <v>321</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xml:space="preserve"> 12</f>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xml:space="preserve"> 2</f>
        <v>2</v>
      </c>
      <c r="Y640">
        <v>0.58333333333333337</v>
      </c>
      <c r="Z640" s="223">
        <f>SUM( tabConsumo[[#This Row],[QTD.PENDENTE]]:tabConsumo[[#This Row],[09_23]] )</f>
        <v>8</v>
      </c>
      <c r="AA640" s="223">
        <f>LARGE(tabConsumo[[#This Row],[10_22]:[09_23]],1)</f>
        <v>4</v>
      </c>
      <c r="AB640" s="146" t="s">
        <v>2244</v>
      </c>
      <c r="AC640" s="3" t="s">
        <v>907</v>
      </c>
    </row>
    <row r="641" spans="1:29" x14ac:dyDescent="0.3">
      <c r="A641" s="4" t="s">
        <v>1187</v>
      </c>
      <c r="B641" s="3" t="s">
        <v>321</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xml:space="preserve"> 12</f>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xml:space="preserve"> 2</f>
        <v>2</v>
      </c>
      <c r="Y641">
        <v>9.25</v>
      </c>
      <c r="Z641" s="223">
        <f>SUM( tabConsumo[[#This Row],[QTD.PENDENTE]]:tabConsumo[[#This Row],[09_23]] )</f>
        <v>117</v>
      </c>
      <c r="AA641" s="223">
        <f>LARGE(tabConsumo[[#This Row],[10_22]:[09_23]],1)</f>
        <v>39</v>
      </c>
      <c r="AB641" s="146" t="s">
        <v>2245</v>
      </c>
      <c r="AC641" s="3" t="s">
        <v>907</v>
      </c>
    </row>
    <row r="642" spans="1:29" x14ac:dyDescent="0.3">
      <c r="A642" s="4" t="s">
        <v>1188</v>
      </c>
      <c r="B642" s="3" t="s">
        <v>321</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xml:space="preserve"> 12</f>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xml:space="preserve"> 2</f>
        <v>2</v>
      </c>
      <c r="Y642">
        <v>12.166666666666666</v>
      </c>
      <c r="Z642" s="223">
        <f>SUM( tabConsumo[[#This Row],[QTD.PENDENTE]]:tabConsumo[[#This Row],[09_23]] )</f>
        <v>146</v>
      </c>
      <c r="AA642" s="223">
        <f>LARGE(tabConsumo[[#This Row],[10_22]:[09_23]],1)</f>
        <v>36</v>
      </c>
      <c r="AB642" s="146" t="s">
        <v>932</v>
      </c>
      <c r="AC642" s="3" t="s">
        <v>907</v>
      </c>
    </row>
    <row r="643" spans="1:29" x14ac:dyDescent="0.3">
      <c r="A643" s="4" t="s">
        <v>1189</v>
      </c>
      <c r="B643" s="3" t="s">
        <v>321</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xml:space="preserve"> 12</f>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xml:space="preserve"> 2</f>
        <v>2</v>
      </c>
      <c r="Y643">
        <v>13.333333333333334</v>
      </c>
      <c r="Z643" s="223">
        <f>SUM( tabConsumo[[#This Row],[QTD.PENDENTE]]:tabConsumo[[#This Row],[09_23]] )</f>
        <v>163</v>
      </c>
      <c r="AA643" s="223">
        <f>LARGE(tabConsumo[[#This Row],[10_22]:[09_23]],1)</f>
        <v>40</v>
      </c>
      <c r="AB643" s="146" t="s">
        <v>2240</v>
      </c>
      <c r="AC643" s="3" t="s">
        <v>907</v>
      </c>
    </row>
    <row r="644" spans="1:29" x14ac:dyDescent="0.3">
      <c r="A644" s="4" t="s">
        <v>1095</v>
      </c>
      <c r="B644" s="3" t="s">
        <v>321</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xml:space="preserve"> 12</f>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xml:space="preserve"> 2</f>
        <v>2</v>
      </c>
      <c r="Y644">
        <v>6.333333333333333</v>
      </c>
      <c r="Z644" s="223">
        <f>SUM( tabConsumo[[#This Row],[QTD.PENDENTE]]:tabConsumo[[#This Row],[09_23]] )</f>
        <v>78</v>
      </c>
      <c r="AA644" s="223">
        <f>LARGE(tabConsumo[[#This Row],[10_22]:[09_23]],1)</f>
        <v>26</v>
      </c>
      <c r="AB644" s="146" t="s">
        <v>2245</v>
      </c>
      <c r="AC644" s="3" t="s">
        <v>907</v>
      </c>
    </row>
    <row r="645" spans="1:29" x14ac:dyDescent="0.3">
      <c r="A645" s="4" t="s">
        <v>1208</v>
      </c>
      <c r="B645" s="3" t="s">
        <v>321</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xml:space="preserve"> 12</f>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xml:space="preserve"> 2</f>
        <v>2</v>
      </c>
      <c r="Y645">
        <v>1</v>
      </c>
      <c r="Z645" s="223">
        <f>SUM( tabConsumo[[#This Row],[QTD.PENDENTE]]:tabConsumo[[#This Row],[09_23]] )</f>
        <v>15</v>
      </c>
      <c r="AA645" s="223">
        <f>LARGE(tabConsumo[[#This Row],[10_22]:[09_23]],1)</f>
        <v>10</v>
      </c>
      <c r="AB645" s="146" t="s">
        <v>2245</v>
      </c>
      <c r="AC645" s="3" t="s">
        <v>907</v>
      </c>
    </row>
    <row r="646" spans="1:29" x14ac:dyDescent="0.3">
      <c r="A646" s="4" t="s">
        <v>1337</v>
      </c>
      <c r="B646" s="3" t="s">
        <v>1305</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xml:space="preserve"> 12</f>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xml:space="preserve"> 2</f>
        <v>2</v>
      </c>
      <c r="Y646">
        <v>0.5</v>
      </c>
      <c r="Z646" s="223">
        <f>SUM( tabConsumo[[#This Row],[QTD.PENDENTE]]:tabConsumo[[#This Row],[09_23]] )</f>
        <v>10</v>
      </c>
      <c r="AA646" s="223">
        <f>LARGE(tabConsumo[[#This Row],[10_22]:[09_23]],1)</f>
        <v>10</v>
      </c>
      <c r="AB646" s="146" t="s">
        <v>2243</v>
      </c>
      <c r="AC646" s="3" t="s">
        <v>907</v>
      </c>
    </row>
    <row r="647" spans="1:29" x14ac:dyDescent="0.3">
      <c r="A647" s="4" t="s">
        <v>1304</v>
      </c>
      <c r="B647" s="3" t="s">
        <v>1305</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xml:space="preserve"> 12</f>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xml:space="preserve"> 2</f>
        <v>2</v>
      </c>
      <c r="Y647">
        <v>2.9166666666666665</v>
      </c>
      <c r="Z647" s="223">
        <f>SUM( tabConsumo[[#This Row],[QTD.PENDENTE]]:tabConsumo[[#This Row],[09_23]] )</f>
        <v>40</v>
      </c>
      <c r="AA647" s="223">
        <f>LARGE(tabConsumo[[#This Row],[10_22]:[09_23]],1)</f>
        <v>20</v>
      </c>
      <c r="AB647" s="146" t="s">
        <v>932</v>
      </c>
      <c r="AC647" s="3" t="s">
        <v>907</v>
      </c>
    </row>
    <row r="648" spans="1:29" x14ac:dyDescent="0.3">
      <c r="A648" s="4" t="s">
        <v>2014</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xml:space="preserve"> 2</f>
        <v>2</v>
      </c>
      <c r="Y648">
        <v>28.25</v>
      </c>
      <c r="Z648" s="223">
        <f>SUM( tabConsumo[[#This Row],[QTD.PENDENTE]]:tabConsumo[[#This Row],[09_23]] )</f>
        <v>350</v>
      </c>
      <c r="AA648" s="223">
        <f>LARGE(tabConsumo[[#This Row],[10_22]:[09_23]],1)</f>
        <v>120</v>
      </c>
      <c r="AB648" s="146" t="s">
        <v>2245</v>
      </c>
      <c r="AC648" s="3" t="s">
        <v>907</v>
      </c>
    </row>
    <row r="649" spans="1:29" x14ac:dyDescent="0.3">
      <c r="A649" s="4" t="s">
        <v>1988</v>
      </c>
      <c r="B649" s="3" t="s">
        <v>264</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xml:space="preserve"> 2</f>
        <v>2</v>
      </c>
      <c r="Y649">
        <v>0</v>
      </c>
      <c r="Z649" s="223">
        <f>SUM( tabConsumo[[#This Row],[QTD.PENDENTE]]:tabConsumo[[#This Row],[09_23]] )</f>
        <v>1</v>
      </c>
      <c r="AA649" s="223">
        <f>LARGE(tabConsumo[[#This Row],[10_22]:[09_23]],1)</f>
        <v>1</v>
      </c>
      <c r="AB649" s="146" t="s">
        <v>2243</v>
      </c>
      <c r="AC649" s="3" t="s">
        <v>907</v>
      </c>
    </row>
    <row r="650" spans="1:29" x14ac:dyDescent="0.3">
      <c r="A650" s="4" t="s">
        <v>1987</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xml:space="preserve"> 2</f>
        <v>2</v>
      </c>
      <c r="Y650">
        <v>3.4166666666666665</v>
      </c>
      <c r="Z650" s="223">
        <f>SUM( tabConsumo[[#This Row],[QTD.PENDENTE]]:tabConsumo[[#This Row],[09_23]] )</f>
        <v>43</v>
      </c>
      <c r="AA650" s="223">
        <f>LARGE(tabConsumo[[#This Row],[10_22]:[09_23]],1)</f>
        <v>20</v>
      </c>
      <c r="AB650" s="146" t="s">
        <v>932</v>
      </c>
      <c r="AC650" s="3" t="s">
        <v>907</v>
      </c>
    </row>
    <row r="651" spans="1:29" x14ac:dyDescent="0.3">
      <c r="A651" s="4" t="s">
        <v>1190</v>
      </c>
      <c r="B651" s="3" t="s">
        <v>264</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xml:space="preserve"> 2</f>
        <v>2</v>
      </c>
      <c r="Y651">
        <v>836.25</v>
      </c>
      <c r="Z651" s="223">
        <f>SUM( tabConsumo[[#This Row],[QTD.PENDENTE]]:tabConsumo[[#This Row],[09_23]] )</f>
        <v>10035</v>
      </c>
      <c r="AA651" s="223">
        <f>LARGE(tabConsumo[[#This Row],[10_22]:[09_23]],1)</f>
        <v>2195</v>
      </c>
      <c r="AB651" s="146" t="s">
        <v>2238</v>
      </c>
      <c r="AC651" s="3" t="s">
        <v>907</v>
      </c>
    </row>
    <row r="652" spans="1:29" x14ac:dyDescent="0.3">
      <c r="A652" s="4" t="s">
        <v>1743</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xml:space="preserve"> 2</f>
        <v>2</v>
      </c>
      <c r="Y652">
        <v>32.416666666666664</v>
      </c>
      <c r="Z652" s="223">
        <f>SUM( tabConsumo[[#This Row],[QTD.PENDENTE]]:tabConsumo[[#This Row],[09_23]] )</f>
        <v>399</v>
      </c>
      <c r="AA652" s="223">
        <f>LARGE(tabConsumo[[#This Row],[10_22]:[09_23]],1)</f>
        <v>76</v>
      </c>
      <c r="AB652" s="146" t="s">
        <v>932</v>
      </c>
      <c r="AC652" s="3" t="s">
        <v>907</v>
      </c>
    </row>
    <row r="653" spans="1:29" x14ac:dyDescent="0.3">
      <c r="A653" s="4" t="s">
        <v>1664</v>
      </c>
      <c r="B653" s="3" t="s">
        <v>264</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xml:space="preserve"> 2</f>
        <v>2</v>
      </c>
      <c r="Y653">
        <v>78.25</v>
      </c>
      <c r="Z653" s="223">
        <f>SUM( tabConsumo[[#This Row],[QTD.PENDENTE]]:tabConsumo[[#This Row],[09_23]] )</f>
        <v>939</v>
      </c>
      <c r="AA653" s="223">
        <f>LARGE(tabConsumo[[#This Row],[10_22]:[09_23]],1)</f>
        <v>230</v>
      </c>
      <c r="AB653" s="146" t="s">
        <v>2238</v>
      </c>
      <c r="AC653" s="3" t="s">
        <v>907</v>
      </c>
    </row>
    <row r="654" spans="1:29" x14ac:dyDescent="0.3">
      <c r="A654" s="4" t="s">
        <v>1956</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xml:space="preserve"> 2</f>
        <v>2</v>
      </c>
      <c r="Y654">
        <v>81.666666666666671</v>
      </c>
      <c r="Z654" s="223">
        <f>SUM( tabConsumo[[#This Row],[QTD.PENDENTE]]:tabConsumo[[#This Row],[09_23]] )</f>
        <v>980</v>
      </c>
      <c r="AA654" s="223">
        <f>LARGE(tabConsumo[[#This Row],[10_22]:[09_23]],1)</f>
        <v>300</v>
      </c>
      <c r="AB654" s="146" t="s">
        <v>932</v>
      </c>
      <c r="AC654" s="3" t="s">
        <v>907</v>
      </c>
    </row>
    <row r="655" spans="1:29" x14ac:dyDescent="0.3">
      <c r="A655" s="4" t="s">
        <v>1699</v>
      </c>
      <c r="B655" s="3" t="s">
        <v>264</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xml:space="preserve"> 2</f>
        <v>2</v>
      </c>
      <c r="Y655">
        <v>0.25</v>
      </c>
      <c r="Z655" s="223">
        <f>SUM( tabConsumo[[#This Row],[QTD.PENDENTE]]:tabConsumo[[#This Row],[09_23]] )</f>
        <v>4</v>
      </c>
      <c r="AA655" s="223">
        <f>LARGE(tabConsumo[[#This Row],[10_22]:[09_23]],1)</f>
        <v>2</v>
      </c>
      <c r="AB655" s="146" t="s">
        <v>2245</v>
      </c>
      <c r="AC655" s="3" t="s">
        <v>907</v>
      </c>
    </row>
    <row r="656" spans="1:29" x14ac:dyDescent="0.3">
      <c r="A656" s="4" t="s">
        <v>1724</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xml:space="preserve"> 2</f>
        <v>2</v>
      </c>
      <c r="Y656">
        <v>0.41666666666666669</v>
      </c>
      <c r="Z656" s="223">
        <f>SUM( tabConsumo[[#This Row],[QTD.PENDENTE]]:tabConsumo[[#This Row],[09_23]] )</f>
        <v>6</v>
      </c>
      <c r="AA656" s="223">
        <f>LARGE(tabConsumo[[#This Row],[10_22]:[09_23]],1)</f>
        <v>2</v>
      </c>
      <c r="AB656" s="146" t="s">
        <v>2238</v>
      </c>
      <c r="AC656" s="3" t="s">
        <v>907</v>
      </c>
    </row>
    <row r="657" spans="1:29" x14ac:dyDescent="0.3">
      <c r="A657" s="4" t="s">
        <v>1747</v>
      </c>
      <c r="B657" s="3" t="s">
        <v>264</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xml:space="preserve"> 2</f>
        <v>2</v>
      </c>
      <c r="Y657">
        <v>0.83333333333333337</v>
      </c>
      <c r="Z657" s="223">
        <f>SUM( tabConsumo[[#This Row],[QTD.PENDENTE]]:tabConsumo[[#This Row],[09_23]] )</f>
        <v>10</v>
      </c>
      <c r="AA657" s="223">
        <f>LARGE(tabConsumo[[#This Row],[10_22]:[09_23]],1)</f>
        <v>2</v>
      </c>
      <c r="AB657" s="146" t="s">
        <v>932</v>
      </c>
      <c r="AC657" s="3" t="s">
        <v>907</v>
      </c>
    </row>
    <row r="658" spans="1:29" x14ac:dyDescent="0.3">
      <c r="A658" s="4" t="s">
        <v>489</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xml:space="preserve"> 2</f>
        <v>2</v>
      </c>
      <c r="Y658">
        <v>0.16666666666666666</v>
      </c>
      <c r="Z658" s="223">
        <f>SUM( tabConsumo[[#This Row],[QTD.PENDENTE]]:tabConsumo[[#This Row],[09_23]] )</f>
        <v>4</v>
      </c>
      <c r="AA658" s="223">
        <f>LARGE(tabConsumo[[#This Row],[10_22]:[09_23]],1)</f>
        <v>4</v>
      </c>
      <c r="AB658" s="146" t="s">
        <v>2242</v>
      </c>
      <c r="AC658" s="3" t="s">
        <v>907</v>
      </c>
    </row>
    <row r="659" spans="1:29" x14ac:dyDescent="0.3">
      <c r="A659" s="4" t="s">
        <v>1123</v>
      </c>
      <c r="B659" s="3" t="s">
        <v>264</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xml:space="preserve"> 12</f>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xml:space="preserve"> 2</f>
        <v>2</v>
      </c>
      <c r="Y659">
        <v>0.16666666666666666</v>
      </c>
      <c r="Z659" s="223">
        <f>SUM( tabConsumo[[#This Row],[QTD.PENDENTE]]:tabConsumo[[#This Row],[09_23]] )</f>
        <v>4</v>
      </c>
      <c r="AA659" s="223">
        <f>LARGE(tabConsumo[[#This Row],[10_22]:[09_23]],1)</f>
        <v>4</v>
      </c>
      <c r="AB659" s="146" t="s">
        <v>932</v>
      </c>
      <c r="AC659" s="3" t="s">
        <v>907</v>
      </c>
    </row>
    <row r="660" spans="1:29" x14ac:dyDescent="0.3">
      <c r="A660" s="4" t="s">
        <v>1209</v>
      </c>
      <c r="B660" s="3" t="s">
        <v>264</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xml:space="preserve"> 12</f>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xml:space="preserve"> 2</f>
        <v>2</v>
      </c>
      <c r="Y660">
        <v>739.41666666666663</v>
      </c>
      <c r="Z660" s="223">
        <f>SUM( tabConsumo[[#This Row],[QTD.PENDENTE]]:tabConsumo[[#This Row],[09_23]] )</f>
        <v>9040</v>
      </c>
      <c r="AA660" s="223">
        <f>LARGE(tabConsumo[[#This Row],[10_22]:[09_23]],1)</f>
        <v>2100</v>
      </c>
      <c r="AB660" s="146" t="s">
        <v>932</v>
      </c>
      <c r="AC660" s="3" t="s">
        <v>907</v>
      </c>
    </row>
    <row r="661" spans="1:29" x14ac:dyDescent="0.3">
      <c r="A661" s="4" t="s">
        <v>1211</v>
      </c>
      <c r="B661" s="3" t="s">
        <v>264</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xml:space="preserve"> 12</f>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xml:space="preserve"> 2</f>
        <v>2</v>
      </c>
      <c r="Y661">
        <v>840.08333333333337</v>
      </c>
      <c r="Z661" s="223">
        <f>SUM( tabConsumo[[#This Row],[QTD.PENDENTE]]:tabConsumo[[#This Row],[09_23]] )</f>
        <v>10160</v>
      </c>
      <c r="AA661" s="223">
        <f>LARGE(tabConsumo[[#This Row],[10_22]:[09_23]],1)</f>
        <v>2400</v>
      </c>
      <c r="AB661" s="146" t="s">
        <v>932</v>
      </c>
      <c r="AC661" s="3" t="s">
        <v>907</v>
      </c>
    </row>
    <row r="662" spans="1:29" x14ac:dyDescent="0.3">
      <c r="A662" s="4" t="s">
        <v>1212</v>
      </c>
      <c r="B662" s="3" t="s">
        <v>264</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xml:space="preserve"> 12</f>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xml:space="preserve"> 2</f>
        <v>2</v>
      </c>
      <c r="Y662">
        <v>347.75</v>
      </c>
      <c r="Z662" s="223">
        <f>SUM( tabConsumo[[#This Row],[QTD.PENDENTE]]:tabConsumo[[#This Row],[09_23]] )</f>
        <v>4900</v>
      </c>
      <c r="AA662" s="223">
        <f>LARGE(tabConsumo[[#This Row],[10_22]:[09_23]],1)</f>
        <v>2650</v>
      </c>
      <c r="AB662" s="146" t="s">
        <v>2243</v>
      </c>
      <c r="AC662" s="3" t="s">
        <v>907</v>
      </c>
    </row>
    <row r="663" spans="1:29" x14ac:dyDescent="0.3">
      <c r="A663" s="4" t="s">
        <v>1213</v>
      </c>
      <c r="B663" s="3" t="s">
        <v>264</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xml:space="preserve"> 12</f>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xml:space="preserve"> 2</f>
        <v>2</v>
      </c>
      <c r="Y663">
        <v>193.16666666666666</v>
      </c>
      <c r="Z663" s="223">
        <f>SUM( tabConsumo[[#This Row],[QTD.PENDENTE]]:tabConsumo[[#This Row],[09_23]] )</f>
        <v>3000</v>
      </c>
      <c r="AA663" s="223">
        <f>LARGE(tabConsumo[[#This Row],[10_22]:[09_23]],1)</f>
        <v>2100</v>
      </c>
      <c r="AB663" s="146" t="s">
        <v>2239</v>
      </c>
      <c r="AC663" s="3" t="s">
        <v>907</v>
      </c>
    </row>
    <row r="664" spans="1:29" x14ac:dyDescent="0.3">
      <c r="A664" s="4" t="s">
        <v>1214</v>
      </c>
      <c r="B664" s="3" t="s">
        <v>264</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xml:space="preserve"> 12</f>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xml:space="preserve"> 2</f>
        <v>2</v>
      </c>
      <c r="Y664">
        <v>136.41666666666666</v>
      </c>
      <c r="Z664" s="223">
        <f>SUM( tabConsumo[[#This Row],[QTD.PENDENTE]]:tabConsumo[[#This Row],[09_23]] )</f>
        <v>1900</v>
      </c>
      <c r="AA664" s="223">
        <f>LARGE(tabConsumo[[#This Row],[10_22]:[09_23]],1)</f>
        <v>1000</v>
      </c>
      <c r="AB664" s="146" t="s">
        <v>2245</v>
      </c>
      <c r="AC664" s="3" t="s">
        <v>907</v>
      </c>
    </row>
    <row r="665" spans="1:29" x14ac:dyDescent="0.3">
      <c r="A665" s="4" t="s">
        <v>1542</v>
      </c>
      <c r="B665" s="3" t="s">
        <v>264</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xml:space="preserve"> 2</f>
        <v>2</v>
      </c>
      <c r="Y665">
        <v>0.25</v>
      </c>
      <c r="Z665" s="223">
        <f>SUM( tabConsumo[[#This Row],[QTD.PENDENTE]]:tabConsumo[[#This Row],[09_23]] )</f>
        <v>3</v>
      </c>
      <c r="AA665" s="223">
        <f>LARGE(tabConsumo[[#This Row],[10_22]:[09_23]],1)</f>
        <v>1</v>
      </c>
      <c r="AB665" s="146" t="s">
        <v>2240</v>
      </c>
      <c r="AC665" s="3" t="s">
        <v>907</v>
      </c>
    </row>
    <row r="666" spans="1:29" x14ac:dyDescent="0.3">
      <c r="A666" s="4" t="s">
        <v>1539</v>
      </c>
      <c r="B666" s="3" t="s">
        <v>264</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xml:space="preserve"> 2</f>
        <v>2</v>
      </c>
      <c r="Y666">
        <v>1.5</v>
      </c>
      <c r="Z666" s="223">
        <f>SUM( tabConsumo[[#This Row],[QTD.PENDENTE]]:tabConsumo[[#This Row],[09_23]] )</f>
        <v>18</v>
      </c>
      <c r="AA666" s="223">
        <f>LARGE(tabConsumo[[#This Row],[10_22]:[09_23]],1)</f>
        <v>4</v>
      </c>
      <c r="AB666" s="146" t="s">
        <v>932</v>
      </c>
      <c r="AC666" s="3" t="s">
        <v>907</v>
      </c>
    </row>
    <row r="667" spans="1:29" x14ac:dyDescent="0.3">
      <c r="A667" s="4" t="s">
        <v>1298</v>
      </c>
      <c r="B667" s="3" t="s">
        <v>264</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xml:space="preserve"> 2</f>
        <v>2</v>
      </c>
      <c r="Y667">
        <v>3.25</v>
      </c>
      <c r="Z667" s="223">
        <f>SUM( tabConsumo[[#This Row],[QTD.PENDENTE]]:tabConsumo[[#This Row],[09_23]] )</f>
        <v>39</v>
      </c>
      <c r="AA667" s="223">
        <f>LARGE(tabConsumo[[#This Row],[10_22]:[09_23]],1)</f>
        <v>6</v>
      </c>
      <c r="AB667" s="146" t="s">
        <v>2240</v>
      </c>
      <c r="AC667" s="3" t="s">
        <v>907</v>
      </c>
    </row>
    <row r="668" spans="1:29" x14ac:dyDescent="0.3">
      <c r="A668" s="4" t="s">
        <v>1249</v>
      </c>
      <c r="B668" s="3" t="s">
        <v>264</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xml:space="preserve"> 12</f>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xml:space="preserve"> 2</f>
        <v>2</v>
      </c>
      <c r="Y668">
        <v>4.083333333333333</v>
      </c>
      <c r="Z668" s="223">
        <f>SUM( tabConsumo[[#This Row],[QTD.PENDENTE]]:tabConsumo[[#This Row],[09_23]] )</f>
        <v>55</v>
      </c>
      <c r="AA668" s="223">
        <f>LARGE(tabConsumo[[#This Row],[10_22]:[09_23]],1)</f>
        <v>23</v>
      </c>
      <c r="AB668" s="146" t="s">
        <v>2243</v>
      </c>
      <c r="AC668" s="3" t="s">
        <v>907</v>
      </c>
    </row>
    <row r="669" spans="1:29" x14ac:dyDescent="0.3">
      <c r="A669" s="4" t="s">
        <v>1268</v>
      </c>
      <c r="B669" s="3" t="s">
        <v>264</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xml:space="preserve"> 12</f>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xml:space="preserve"> 2</f>
        <v>2</v>
      </c>
      <c r="Y669">
        <v>2.9166666666666665</v>
      </c>
      <c r="Z669" s="223">
        <f>SUM( tabConsumo[[#This Row],[QTD.PENDENTE]]:tabConsumo[[#This Row],[09_23]] )</f>
        <v>41</v>
      </c>
      <c r="AA669" s="223">
        <f>LARGE(tabConsumo[[#This Row],[10_22]:[09_23]],1)</f>
        <v>20</v>
      </c>
      <c r="AB669" s="146" t="s">
        <v>2245</v>
      </c>
      <c r="AC669" s="3" t="s">
        <v>907</v>
      </c>
    </row>
    <row r="670" spans="1:29" x14ac:dyDescent="0.3">
      <c r="A670" s="4" t="s">
        <v>1248</v>
      </c>
      <c r="B670" s="3" t="s">
        <v>264</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xml:space="preserve"> 12</f>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xml:space="preserve"> 2</f>
        <v>2</v>
      </c>
      <c r="Y670">
        <v>5.416666666666667</v>
      </c>
      <c r="Z670" s="223">
        <f>SUM( tabConsumo[[#This Row],[QTD.PENDENTE]]:tabConsumo[[#This Row],[09_23]] )</f>
        <v>67</v>
      </c>
      <c r="AA670" s="223">
        <f>LARGE(tabConsumo[[#This Row],[10_22]:[09_23]],1)</f>
        <v>18</v>
      </c>
      <c r="AB670" s="146" t="s">
        <v>2240</v>
      </c>
      <c r="AC670" s="3" t="s">
        <v>907</v>
      </c>
    </row>
    <row r="671" spans="1:29" x14ac:dyDescent="0.3">
      <c r="A671" s="4" t="s">
        <v>1055</v>
      </c>
      <c r="B671" s="3" t="s">
        <v>264</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xml:space="preserve"> 12</f>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xml:space="preserve"> 2</f>
        <v>2</v>
      </c>
      <c r="Y671">
        <v>1.8333333333333333</v>
      </c>
      <c r="Z671" s="223">
        <f>SUM( tabConsumo[[#This Row],[QTD.PENDENTE]]:tabConsumo[[#This Row],[09_23]] )</f>
        <v>24</v>
      </c>
      <c r="AA671" s="223">
        <f>LARGE(tabConsumo[[#This Row],[10_22]:[09_23]],1)</f>
        <v>10</v>
      </c>
      <c r="AB671" s="146" t="s">
        <v>2243</v>
      </c>
      <c r="AC671" s="3" t="s">
        <v>907</v>
      </c>
    </row>
    <row r="672" spans="1:29" x14ac:dyDescent="0.3">
      <c r="A672" s="4" t="s">
        <v>1054</v>
      </c>
      <c r="B672" s="3" t="s">
        <v>264</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xml:space="preserve"> 12</f>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xml:space="preserve"> 2</f>
        <v>2</v>
      </c>
      <c r="Y672">
        <v>1.4166666666666667</v>
      </c>
      <c r="Z672" s="223">
        <f>SUM( tabConsumo[[#This Row],[QTD.PENDENTE]]:tabConsumo[[#This Row],[09_23]] )</f>
        <v>23</v>
      </c>
      <c r="AA672" s="223">
        <f>LARGE(tabConsumo[[#This Row],[10_22]:[09_23]],1)</f>
        <v>17</v>
      </c>
      <c r="AB672" s="146" t="s">
        <v>2243</v>
      </c>
      <c r="AC672" s="3" t="s">
        <v>907</v>
      </c>
    </row>
    <row r="673" spans="1:29" x14ac:dyDescent="0.3">
      <c r="A673" s="4" t="s">
        <v>1052</v>
      </c>
      <c r="B673" s="3" t="s">
        <v>264</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xml:space="preserve"> 12</f>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xml:space="preserve"> 2</f>
        <v>2</v>
      </c>
      <c r="Y673">
        <v>1.75</v>
      </c>
      <c r="Z673" s="223">
        <f>SUM( tabConsumo[[#This Row],[QTD.PENDENTE]]:tabConsumo[[#This Row],[09_23]] )</f>
        <v>28</v>
      </c>
      <c r="AA673" s="223">
        <f>LARGE(tabConsumo[[#This Row],[10_22]:[09_23]],1)</f>
        <v>20</v>
      </c>
      <c r="AB673" s="146" t="s">
        <v>2245</v>
      </c>
      <c r="AC673" s="3" t="s">
        <v>907</v>
      </c>
    </row>
    <row r="674" spans="1:29" x14ac:dyDescent="0.3">
      <c r="A674" s="4" t="s">
        <v>1738</v>
      </c>
      <c r="B674" s="3" t="s">
        <v>264</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xml:space="preserve"> 2</f>
        <v>2</v>
      </c>
      <c r="Y674">
        <v>33.083333333333336</v>
      </c>
      <c r="Z674" s="223">
        <f>SUM( tabConsumo[[#This Row],[QTD.PENDENTE]]:tabConsumo[[#This Row],[09_23]] )</f>
        <v>401</v>
      </c>
      <c r="AA674" s="223">
        <f>LARGE(tabConsumo[[#This Row],[10_22]:[09_23]],1)</f>
        <v>90</v>
      </c>
      <c r="AB674" s="146" t="s">
        <v>2240</v>
      </c>
      <c r="AC674" s="3" t="s">
        <v>907</v>
      </c>
    </row>
    <row r="675" spans="1:29" x14ac:dyDescent="0.3">
      <c r="A675" s="4" t="s">
        <v>1953</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xml:space="preserve"> 2</f>
        <v>2</v>
      </c>
      <c r="Y675">
        <v>725.25</v>
      </c>
      <c r="Z675" s="223">
        <f>SUM( tabConsumo[[#This Row],[QTD.PENDENTE]]:tabConsumo[[#This Row],[09_23]] )</f>
        <v>10132</v>
      </c>
      <c r="AA675" s="223">
        <f>LARGE(tabConsumo[[#This Row],[10_22]:[09_23]],1)</f>
        <v>4720</v>
      </c>
      <c r="AB675" s="146" t="s">
        <v>932</v>
      </c>
      <c r="AC675" s="3" t="s">
        <v>907</v>
      </c>
    </row>
    <row r="676" spans="1:29" x14ac:dyDescent="0.3">
      <c r="A676" s="4" t="s">
        <v>1740</v>
      </c>
      <c r="B676" s="3" t="s">
        <v>612</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xml:space="preserve"> 2</f>
        <v>2</v>
      </c>
      <c r="Y676">
        <v>88.166666666666671</v>
      </c>
      <c r="Z676" s="223">
        <f>SUM( tabConsumo[[#This Row],[QTD.PENDENTE]]:tabConsumo[[#This Row],[09_23]] )</f>
        <v>1068</v>
      </c>
      <c r="AA676" s="223">
        <f>LARGE(tabConsumo[[#This Row],[10_22]:[09_23]],1)</f>
        <v>300</v>
      </c>
      <c r="AB676" s="146" t="s">
        <v>932</v>
      </c>
      <c r="AC676" s="3" t="s">
        <v>907</v>
      </c>
    </row>
    <row r="677" spans="1:29" x14ac:dyDescent="0.3">
      <c r="A677" s="4" t="s">
        <v>1348</v>
      </c>
      <c r="B677" s="3" t="s">
        <v>612</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xml:space="preserve"> 2</f>
        <v>2</v>
      </c>
      <c r="Y677">
        <v>109.83333333333333</v>
      </c>
      <c r="Z677" s="223">
        <f>SUM( tabConsumo[[#This Row],[QTD.PENDENTE]]:tabConsumo[[#This Row],[09_23]] )</f>
        <v>1402</v>
      </c>
      <c r="AA677" s="223">
        <f>LARGE(tabConsumo[[#This Row],[10_22]:[09_23]],1)</f>
        <v>482</v>
      </c>
      <c r="AB677" s="146" t="s">
        <v>932</v>
      </c>
      <c r="AC677" s="3" t="s">
        <v>907</v>
      </c>
    </row>
    <row r="678" spans="1:29" x14ac:dyDescent="0.3">
      <c r="A678" s="4" t="s">
        <v>1374</v>
      </c>
      <c r="B678" s="3" t="s">
        <v>612</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xml:space="preserve"> 2</f>
        <v>2</v>
      </c>
      <c r="Y678">
        <v>88.25</v>
      </c>
      <c r="Z678" s="223">
        <f>SUM( tabConsumo[[#This Row],[QTD.PENDENTE]]:tabConsumo[[#This Row],[09_23]] )</f>
        <v>1059</v>
      </c>
      <c r="AA678" s="223">
        <f>LARGE(tabConsumo[[#This Row],[10_22]:[09_23]],1)</f>
        <v>220</v>
      </c>
      <c r="AB678" s="146" t="s">
        <v>932</v>
      </c>
      <c r="AC678" s="3" t="s">
        <v>907</v>
      </c>
    </row>
    <row r="679" spans="1:29" x14ac:dyDescent="0.3">
      <c r="A679" s="4" t="s">
        <v>1692</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xml:space="preserve"> 2</f>
        <v>2</v>
      </c>
      <c r="Y679">
        <v>20.833333333333332</v>
      </c>
      <c r="Z679" s="223">
        <f>SUM( tabConsumo[[#This Row],[QTD.PENDENTE]]:tabConsumo[[#This Row],[09_23]] )</f>
        <v>268</v>
      </c>
      <c r="AA679" s="223">
        <f>LARGE(tabConsumo[[#This Row],[10_22]:[09_23]],1)</f>
        <v>92</v>
      </c>
      <c r="AB679" s="146" t="s">
        <v>2240</v>
      </c>
      <c r="AC679" s="3" t="s">
        <v>907</v>
      </c>
    </row>
    <row r="680" spans="1:29" x14ac:dyDescent="0.3">
      <c r="A680" s="4" t="s">
        <v>1674</v>
      </c>
      <c r="B680" s="3" t="s">
        <v>264</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xml:space="preserve"> 2</f>
        <v>2</v>
      </c>
      <c r="Y680">
        <v>1.1666666666666667</v>
      </c>
      <c r="Z680" s="223">
        <f>SUM( tabConsumo[[#This Row],[QTD.PENDENTE]]:tabConsumo[[#This Row],[09_23]] )</f>
        <v>15</v>
      </c>
      <c r="AA680" s="223">
        <f>LARGE(tabConsumo[[#This Row],[10_22]:[09_23]],1)</f>
        <v>6</v>
      </c>
      <c r="AB680" s="146" t="s">
        <v>2239</v>
      </c>
      <c r="AC680" s="3" t="s">
        <v>907</v>
      </c>
    </row>
    <row r="681" spans="1:29" x14ac:dyDescent="0.3">
      <c r="A681" s="4" t="s">
        <v>1671</v>
      </c>
      <c r="B681" s="3" t="s">
        <v>264</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xml:space="preserve"> 2</f>
        <v>2</v>
      </c>
      <c r="Y681">
        <v>1.1666666666666667</v>
      </c>
      <c r="Z681" s="223">
        <f>SUM( tabConsumo[[#This Row],[QTD.PENDENTE]]:tabConsumo[[#This Row],[09_23]] )</f>
        <v>15</v>
      </c>
      <c r="AA681" s="223">
        <f>LARGE(tabConsumo[[#This Row],[10_22]:[09_23]],1)</f>
        <v>6</v>
      </c>
      <c r="AB681" s="146" t="s">
        <v>2239</v>
      </c>
      <c r="AC681" s="3" t="s">
        <v>907</v>
      </c>
    </row>
    <row r="682" spans="1:29" x14ac:dyDescent="0.3">
      <c r="A682" s="4" t="s">
        <v>1673</v>
      </c>
      <c r="B682" s="3" t="s">
        <v>264</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xml:space="preserve"> 2</f>
        <v>2</v>
      </c>
      <c r="Y682">
        <v>0.83333333333333337</v>
      </c>
      <c r="Z682" s="223">
        <f>SUM( tabConsumo[[#This Row],[QTD.PENDENTE]]:tabConsumo[[#This Row],[09_23]] )</f>
        <v>12</v>
      </c>
      <c r="AA682" s="223">
        <f>LARGE(tabConsumo[[#This Row],[10_22]:[09_23]],1)</f>
        <v>6</v>
      </c>
      <c r="AB682" s="146" t="s">
        <v>2239</v>
      </c>
      <c r="AC682" s="3" t="s">
        <v>907</v>
      </c>
    </row>
    <row r="683" spans="1:29" x14ac:dyDescent="0.3">
      <c r="A683" s="4" t="s">
        <v>1435</v>
      </c>
      <c r="B683" s="3" t="s">
        <v>264</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xml:space="preserve"> 2</f>
        <v>2</v>
      </c>
      <c r="Y683">
        <v>10.083333333333334</v>
      </c>
      <c r="Z683" s="223">
        <f>SUM( tabConsumo[[#This Row],[QTD.PENDENTE]]:tabConsumo[[#This Row],[09_23]] )</f>
        <v>132</v>
      </c>
      <c r="AA683" s="223">
        <f>LARGE(tabConsumo[[#This Row],[10_22]:[09_23]],1)</f>
        <v>54</v>
      </c>
      <c r="AB683" s="146" t="s">
        <v>932</v>
      </c>
      <c r="AC683" s="3" t="s">
        <v>907</v>
      </c>
    </row>
    <row r="684" spans="1:29" x14ac:dyDescent="0.3">
      <c r="A684" s="4" t="s">
        <v>1124</v>
      </c>
      <c r="B684" s="3" t="s">
        <v>264</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xml:space="preserve"> 2</f>
        <v>2</v>
      </c>
      <c r="Y684">
        <v>11.833333333333334</v>
      </c>
      <c r="Z684" s="223">
        <f>SUM( tabConsumo[[#This Row],[QTD.PENDENTE]]:tabConsumo[[#This Row],[09_23]] )</f>
        <v>145</v>
      </c>
      <c r="AA684" s="223">
        <f>LARGE(tabConsumo[[#This Row],[10_22]:[09_23]],1)</f>
        <v>50</v>
      </c>
      <c r="AB684" s="146" t="s">
        <v>2240</v>
      </c>
      <c r="AC684" s="3" t="s">
        <v>907</v>
      </c>
    </row>
    <row r="685" spans="1:29" x14ac:dyDescent="0.3">
      <c r="A685" s="4" t="s">
        <v>1352</v>
      </c>
      <c r="B685" s="3" t="s">
        <v>264</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xml:space="preserve"> 2</f>
        <v>2</v>
      </c>
      <c r="Y685">
        <v>7.083333333333333</v>
      </c>
      <c r="Z685" s="223">
        <f>SUM( tabConsumo[[#This Row],[QTD.PENDENTE]]:tabConsumo[[#This Row],[09_23]] )</f>
        <v>92</v>
      </c>
      <c r="AA685" s="223">
        <f>LARGE(tabConsumo[[#This Row],[10_22]:[09_23]],1)</f>
        <v>35</v>
      </c>
      <c r="AB685" s="146" t="s">
        <v>2240</v>
      </c>
      <c r="AC685" s="3" t="s">
        <v>907</v>
      </c>
    </row>
    <row r="686" spans="1:29" x14ac:dyDescent="0.3">
      <c r="A686" s="4" t="s">
        <v>1759</v>
      </c>
      <c r="B686" s="3" t="s">
        <v>264</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xml:space="preserve"> 2</f>
        <v>2</v>
      </c>
      <c r="Y686">
        <v>21.333333333333332</v>
      </c>
      <c r="Z686" s="223">
        <f>SUM( tabConsumo[[#This Row],[QTD.PENDENTE]]:tabConsumo[[#This Row],[09_23]] )</f>
        <v>256</v>
      </c>
      <c r="AA686" s="223">
        <f>LARGE(tabConsumo[[#This Row],[10_22]:[09_23]],1)</f>
        <v>60</v>
      </c>
      <c r="AB686" s="146" t="s">
        <v>932</v>
      </c>
      <c r="AC686" s="3" t="s">
        <v>907</v>
      </c>
    </row>
    <row r="687" spans="1:29" x14ac:dyDescent="0.3">
      <c r="A687" s="4" t="s">
        <v>1525</v>
      </c>
      <c r="B687" s="3" t="s">
        <v>264</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xml:space="preserve"> 2</f>
        <v>2</v>
      </c>
      <c r="Y687">
        <v>0.25</v>
      </c>
      <c r="Z687" s="223">
        <f>SUM( tabConsumo[[#This Row],[QTD.PENDENTE]]:tabConsumo[[#This Row],[09_23]] )</f>
        <v>6</v>
      </c>
      <c r="AA687" s="223">
        <f>LARGE(tabConsumo[[#This Row],[10_22]:[09_23]],1)</f>
        <v>6</v>
      </c>
      <c r="AB687" s="146" t="s">
        <v>2244</v>
      </c>
      <c r="AC687" s="3" t="s">
        <v>907</v>
      </c>
    </row>
    <row r="688" spans="1:29" x14ac:dyDescent="0.3">
      <c r="A688" s="4" t="s">
        <v>1966</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xml:space="preserve"> 2</f>
        <v>2</v>
      </c>
      <c r="Y688">
        <v>1.0833333333333333</v>
      </c>
      <c r="Z688" s="223">
        <f>SUM( tabConsumo[[#This Row],[QTD.PENDENTE]]:tabConsumo[[#This Row],[09_23]] )</f>
        <v>21</v>
      </c>
      <c r="AA688" s="223">
        <f>LARGE(tabConsumo[[#This Row],[10_22]:[09_23]],1)</f>
        <v>21</v>
      </c>
      <c r="AB688" s="146" t="s">
        <v>2244</v>
      </c>
      <c r="AC688" s="3" t="s">
        <v>907</v>
      </c>
    </row>
    <row r="689" spans="1:29" x14ac:dyDescent="0.3">
      <c r="A689" s="4" t="s">
        <v>1914</v>
      </c>
      <c r="B689" s="3" t="s">
        <v>561</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xml:space="preserve"> 2</f>
        <v>2</v>
      </c>
      <c r="Y689">
        <v>72.75</v>
      </c>
      <c r="Z689" s="223">
        <f>SUM( tabConsumo[[#This Row],[QTD.PENDENTE]]:tabConsumo[[#This Row],[09_23]] )</f>
        <v>873</v>
      </c>
      <c r="AA689" s="223">
        <f>LARGE(tabConsumo[[#This Row],[10_22]:[09_23]],1)</f>
        <v>217</v>
      </c>
      <c r="AB689" s="146" t="s">
        <v>932</v>
      </c>
      <c r="AC689" s="3" t="s">
        <v>907</v>
      </c>
    </row>
    <row r="690" spans="1:29" x14ac:dyDescent="0.3">
      <c r="A690" s="4" t="s">
        <v>1476</v>
      </c>
      <c r="B690" s="3" t="s">
        <v>264</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xml:space="preserve"> 2</f>
        <v>2</v>
      </c>
      <c r="Y690">
        <v>3.9166666666666665</v>
      </c>
      <c r="Z690" s="223">
        <f>SUM( tabConsumo[[#This Row],[QTD.PENDENTE]]:tabConsumo[[#This Row],[09_23]] )</f>
        <v>49</v>
      </c>
      <c r="AA690" s="223">
        <f>LARGE(tabConsumo[[#This Row],[10_22]:[09_23]],1)</f>
        <v>18</v>
      </c>
      <c r="AB690" s="146" t="s">
        <v>2245</v>
      </c>
      <c r="AC690" s="3" t="s">
        <v>907</v>
      </c>
    </row>
    <row r="691" spans="1:29" x14ac:dyDescent="0.3">
      <c r="A691" s="4" t="s">
        <v>1480</v>
      </c>
      <c r="B691" s="3" t="s">
        <v>264</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xml:space="preserve"> 2</f>
        <v>2</v>
      </c>
      <c r="Y691">
        <v>1.6666666666666667</v>
      </c>
      <c r="Z691" s="223">
        <f>SUM( tabConsumo[[#This Row],[QTD.PENDENTE]]:tabConsumo[[#This Row],[09_23]] )</f>
        <v>24</v>
      </c>
      <c r="AA691" s="223">
        <f>LARGE(tabConsumo[[#This Row],[10_22]:[09_23]],1)</f>
        <v>13</v>
      </c>
      <c r="AB691" s="146" t="s">
        <v>2240</v>
      </c>
      <c r="AC691" s="3" t="s">
        <v>907</v>
      </c>
    </row>
    <row r="692" spans="1:29" x14ac:dyDescent="0.3">
      <c r="A692" s="4" t="s">
        <v>1444</v>
      </c>
      <c r="B692" s="3" t="s">
        <v>264</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xml:space="preserve"> 2</f>
        <v>2</v>
      </c>
      <c r="Y692">
        <v>0.25</v>
      </c>
      <c r="Z692" s="223">
        <f>SUM( tabConsumo[[#This Row],[QTD.PENDENTE]]:tabConsumo[[#This Row],[09_23]] )</f>
        <v>5</v>
      </c>
      <c r="AA692" s="223">
        <f>LARGE(tabConsumo[[#This Row],[10_22]:[09_23]],1)</f>
        <v>5</v>
      </c>
      <c r="AB692" s="146" t="s">
        <v>2243</v>
      </c>
      <c r="AC692" s="3" t="s">
        <v>907</v>
      </c>
    </row>
    <row r="693" spans="1:29" x14ac:dyDescent="0.3">
      <c r="A693" s="4" t="s">
        <v>1306</v>
      </c>
      <c r="B693" s="3" t="s">
        <v>264</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xml:space="preserve"> 2</f>
        <v>2</v>
      </c>
      <c r="Y693">
        <v>3</v>
      </c>
      <c r="Z693" s="223">
        <f>SUM( tabConsumo[[#This Row],[QTD.PENDENTE]]:tabConsumo[[#This Row],[09_23]] )</f>
        <v>40</v>
      </c>
      <c r="AA693" s="223">
        <f>LARGE(tabConsumo[[#This Row],[10_22]:[09_23]],1)</f>
        <v>20</v>
      </c>
      <c r="AB693" s="146" t="s">
        <v>2243</v>
      </c>
      <c r="AC693" s="3" t="s">
        <v>907</v>
      </c>
    </row>
    <row r="694" spans="1:29" x14ac:dyDescent="0.3">
      <c r="A694" s="4" t="s">
        <v>1770</v>
      </c>
      <c r="B694" s="3" t="s">
        <v>264</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xml:space="preserve"> 2</f>
        <v>2</v>
      </c>
      <c r="Y694">
        <v>0.25</v>
      </c>
      <c r="Z694" s="223">
        <f>SUM( tabConsumo[[#This Row],[QTD.PENDENTE]]:tabConsumo[[#This Row],[09_23]] )</f>
        <v>5</v>
      </c>
      <c r="AA694" s="223">
        <f>LARGE(tabConsumo[[#This Row],[10_22]:[09_23]],1)</f>
        <v>5</v>
      </c>
      <c r="AB694" s="146" t="s">
        <v>2243</v>
      </c>
      <c r="AC694" s="3" t="s">
        <v>907</v>
      </c>
    </row>
    <row r="695" spans="1:29" x14ac:dyDescent="0.3">
      <c r="A695" s="4" t="s">
        <v>1768</v>
      </c>
      <c r="B695" s="3" t="s">
        <v>264</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xml:space="preserve"> 2</f>
        <v>2</v>
      </c>
      <c r="Y695">
        <v>0.25</v>
      </c>
      <c r="Z695" s="223">
        <f>SUM( tabConsumo[[#This Row],[QTD.PENDENTE]]:tabConsumo[[#This Row],[09_23]] )</f>
        <v>5</v>
      </c>
      <c r="AA695" s="223">
        <f>LARGE(tabConsumo[[#This Row],[10_22]:[09_23]],1)</f>
        <v>5</v>
      </c>
      <c r="AB695" s="146" t="s">
        <v>2243</v>
      </c>
      <c r="AC695" s="3" t="s">
        <v>907</v>
      </c>
    </row>
    <row r="696" spans="1:29" x14ac:dyDescent="0.3">
      <c r="A696" s="4" t="s">
        <v>1769</v>
      </c>
      <c r="B696" s="3" t="s">
        <v>264</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xml:space="preserve"> 2</f>
        <v>2</v>
      </c>
      <c r="Y696">
        <v>0.25</v>
      </c>
      <c r="Z696" s="223">
        <f>SUM( tabConsumo[[#This Row],[QTD.PENDENTE]]:tabConsumo[[#This Row],[09_23]] )</f>
        <v>5</v>
      </c>
      <c r="AA696" s="223">
        <f>LARGE(tabConsumo[[#This Row],[10_22]:[09_23]],1)</f>
        <v>5</v>
      </c>
      <c r="AB696" s="146" t="s">
        <v>2243</v>
      </c>
      <c r="AC696" s="3" t="s">
        <v>907</v>
      </c>
    </row>
    <row r="697" spans="1:29" x14ac:dyDescent="0.3">
      <c r="A697" s="4" t="s">
        <v>1377</v>
      </c>
      <c r="B697" s="3" t="s">
        <v>264</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xml:space="preserve"> 2</f>
        <v>2</v>
      </c>
      <c r="Y697">
        <v>0.83333333333333337</v>
      </c>
      <c r="Z697" s="223">
        <f>SUM( tabConsumo[[#This Row],[QTD.PENDENTE]]:tabConsumo[[#This Row],[09_23]] )</f>
        <v>15</v>
      </c>
      <c r="AA697" s="223">
        <f>LARGE(tabConsumo[[#This Row],[10_22]:[09_23]],1)</f>
        <v>14</v>
      </c>
      <c r="AB697" s="146" t="s">
        <v>2244</v>
      </c>
      <c r="AC697" s="3" t="s">
        <v>907</v>
      </c>
    </row>
    <row r="698" spans="1:29" x14ac:dyDescent="0.3">
      <c r="A698" s="4" t="s">
        <v>1013</v>
      </c>
      <c r="B698" s="3" t="s">
        <v>264</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xml:space="preserve"> 2</f>
        <v>2</v>
      </c>
      <c r="Y698">
        <v>285.33333333333331</v>
      </c>
      <c r="Z698" s="223">
        <f>SUM( tabConsumo[[#This Row],[QTD.PENDENTE]]:tabConsumo[[#This Row],[09_23]] )</f>
        <v>4740</v>
      </c>
      <c r="AA698" s="223">
        <f>LARGE(tabConsumo[[#This Row],[10_22]:[09_23]],1)</f>
        <v>3950</v>
      </c>
      <c r="AB698" s="146" t="s">
        <v>932</v>
      </c>
      <c r="AC698" s="3" t="s">
        <v>907</v>
      </c>
    </row>
    <row r="699" spans="1:29" x14ac:dyDescent="0.3">
      <c r="A699" s="4" t="s">
        <v>1233</v>
      </c>
      <c r="B699" s="3" t="s">
        <v>264</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xml:space="preserve"> 2</f>
        <v>2</v>
      </c>
      <c r="Y699">
        <v>66.333333333333329</v>
      </c>
      <c r="Z699" s="223">
        <f>SUM( tabConsumo[[#This Row],[QTD.PENDENTE]]:tabConsumo[[#This Row],[09_23]] )</f>
        <v>796</v>
      </c>
      <c r="AA699" s="223">
        <f>LARGE(tabConsumo[[#This Row],[10_22]:[09_23]],1)</f>
        <v>102</v>
      </c>
      <c r="AB699" s="146" t="s">
        <v>2240</v>
      </c>
      <c r="AC699" s="3" t="s">
        <v>907</v>
      </c>
    </row>
    <row r="700" spans="1:29" x14ac:dyDescent="0.3">
      <c r="A700" s="4" t="s">
        <v>2069</v>
      </c>
      <c r="B700" s="3" t="s">
        <v>264</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xml:space="preserve"> 2</f>
        <v>2</v>
      </c>
      <c r="Y700">
        <v>51.916666666666664</v>
      </c>
      <c r="Z700" s="223">
        <f>SUM( tabConsumo[[#This Row],[QTD.PENDENTE]]:tabConsumo[[#This Row],[09_23]] )</f>
        <v>623</v>
      </c>
      <c r="AA700" s="223">
        <f>LARGE(tabConsumo[[#This Row],[10_22]:[09_23]],1)</f>
        <v>78</v>
      </c>
      <c r="AB700" s="146" t="s">
        <v>932</v>
      </c>
      <c r="AC700" s="3" t="s">
        <v>907</v>
      </c>
    </row>
    <row r="701" spans="1:29" x14ac:dyDescent="0.3">
      <c r="A701" s="4" t="s">
        <v>1994</v>
      </c>
      <c r="B701" s="3" t="s">
        <v>654</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xml:space="preserve"> 2</f>
        <v>2</v>
      </c>
      <c r="Y701">
        <v>11.416666666666666</v>
      </c>
      <c r="Z701" s="223">
        <f>SUM( tabConsumo[[#This Row],[QTD.PENDENTE]]:tabConsumo[[#This Row],[09_23]] )</f>
        <v>137</v>
      </c>
      <c r="AA701" s="223">
        <f>LARGE(tabConsumo[[#This Row],[10_22]:[09_23]],1)</f>
        <v>21</v>
      </c>
      <c r="AB701" s="146" t="s">
        <v>932</v>
      </c>
      <c r="AC701" s="3" t="s">
        <v>907</v>
      </c>
    </row>
    <row r="702" spans="1:29" x14ac:dyDescent="0.3">
      <c r="A702" s="4" t="s">
        <v>1572</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xml:space="preserve"> 2</f>
        <v>2</v>
      </c>
      <c r="Y702">
        <v>531.41666666666663</v>
      </c>
      <c r="Z702" s="223">
        <f>SUM( tabConsumo[[#This Row],[QTD.PENDENTE]]:tabConsumo[[#This Row],[09_23]] )</f>
        <v>6548</v>
      </c>
      <c r="AA702" s="223">
        <f>LARGE(tabConsumo[[#This Row],[10_22]:[09_23]],1)</f>
        <v>1256</v>
      </c>
      <c r="AB702" s="146" t="s">
        <v>932</v>
      </c>
      <c r="AC702" s="3" t="s">
        <v>907</v>
      </c>
    </row>
    <row r="703" spans="1:29" x14ac:dyDescent="0.3">
      <c r="A703" s="4" t="s">
        <v>1710</v>
      </c>
      <c r="B703" s="3" t="s">
        <v>1711</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xml:space="preserve"> 2</f>
        <v>2</v>
      </c>
      <c r="Y703">
        <v>18.25</v>
      </c>
      <c r="Z703" s="223">
        <f>SUM( tabConsumo[[#This Row],[QTD.PENDENTE]]:tabConsumo[[#This Row],[09_23]] )</f>
        <v>220</v>
      </c>
      <c r="AA703" s="223">
        <f>LARGE(tabConsumo[[#This Row],[10_22]:[09_23]],1)</f>
        <v>30</v>
      </c>
      <c r="AB703" s="146" t="s">
        <v>932</v>
      </c>
      <c r="AC703" s="3" t="s">
        <v>907</v>
      </c>
    </row>
    <row r="704" spans="1:29" x14ac:dyDescent="0.3">
      <c r="A704" s="4" t="s">
        <v>1531</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xml:space="preserve"> 2</f>
        <v>2</v>
      </c>
      <c r="Y704">
        <v>9211.8333333333339</v>
      </c>
      <c r="Z704" s="223">
        <f>SUM( tabConsumo[[#This Row],[QTD.PENDENTE]]:tabConsumo[[#This Row],[09_23]] )</f>
        <v>110542</v>
      </c>
      <c r="AA704" s="223">
        <f>LARGE(tabConsumo[[#This Row],[10_22]:[09_23]],1)</f>
        <v>12121</v>
      </c>
      <c r="AB704" s="146" t="s">
        <v>932</v>
      </c>
      <c r="AC704" s="3" t="s">
        <v>907</v>
      </c>
    </row>
    <row r="705" spans="1:29" x14ac:dyDescent="0.3">
      <c r="A705" s="4" t="s">
        <v>936</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xml:space="preserve"> 2</f>
        <v>2</v>
      </c>
      <c r="Y705">
        <v>1770.5</v>
      </c>
      <c r="Z705" s="223">
        <f>SUM( tabConsumo[[#This Row],[QTD.PENDENTE]]:tabConsumo[[#This Row],[09_23]] )</f>
        <v>21246</v>
      </c>
      <c r="AA705" s="223">
        <f>LARGE(tabConsumo[[#This Row],[10_22]:[09_23]],1)</f>
        <v>2740</v>
      </c>
      <c r="AB705" s="146" t="s">
        <v>932</v>
      </c>
      <c r="AC705" s="3" t="s">
        <v>907</v>
      </c>
    </row>
    <row r="706" spans="1:29" x14ac:dyDescent="0.3">
      <c r="A706" s="4" t="s">
        <v>1890</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xml:space="preserve"> 2</f>
        <v>2</v>
      </c>
      <c r="Y706">
        <v>22672.916666666668</v>
      </c>
      <c r="Z706" s="223">
        <f>SUM( tabConsumo[[#This Row],[QTD.PENDENTE]]:tabConsumo[[#This Row],[09_23]] )</f>
        <v>346688</v>
      </c>
      <c r="AA706" s="223">
        <f>LARGE(tabConsumo[[#This Row],[10_22]:[09_23]],1)</f>
        <v>246270</v>
      </c>
      <c r="AB706" s="146" t="s">
        <v>932</v>
      </c>
      <c r="AC706" s="3" t="s">
        <v>907</v>
      </c>
    </row>
    <row r="707" spans="1:29" x14ac:dyDescent="0.3">
      <c r="A707" s="4" t="s">
        <v>1097</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xml:space="preserve"> 2</f>
        <v>2</v>
      </c>
      <c r="Y707">
        <v>582.58333333333337</v>
      </c>
      <c r="Z707" s="223">
        <f>SUM( tabConsumo[[#This Row],[QTD.PENDENTE]]:tabConsumo[[#This Row],[09_23]] )</f>
        <v>6991</v>
      </c>
      <c r="AA707" s="223">
        <f>LARGE(tabConsumo[[#This Row],[10_22]:[09_23]],1)</f>
        <v>836</v>
      </c>
      <c r="AB707" s="146" t="s">
        <v>932</v>
      </c>
      <c r="AC707" s="3" t="s">
        <v>907</v>
      </c>
    </row>
    <row r="708" spans="1:29" x14ac:dyDescent="0.3">
      <c r="A708" s="4" t="s">
        <v>1705</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xml:space="preserve"> 2</f>
        <v>2</v>
      </c>
      <c r="Y708">
        <v>9.8333333333333339</v>
      </c>
      <c r="Z708" s="223">
        <f>SUM( tabConsumo[[#This Row],[QTD.PENDENTE]]:tabConsumo[[#This Row],[09_23]] )</f>
        <v>169</v>
      </c>
      <c r="AA708" s="223">
        <f>LARGE(tabConsumo[[#This Row],[10_22]:[09_23]],1)</f>
        <v>151</v>
      </c>
      <c r="AB708" s="146" t="s">
        <v>932</v>
      </c>
      <c r="AC708" s="3" t="s">
        <v>907</v>
      </c>
    </row>
    <row r="709" spans="1:29" x14ac:dyDescent="0.3">
      <c r="A709" s="4" t="s">
        <v>1512</v>
      </c>
      <c r="B709" s="3" t="s">
        <v>268</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xml:space="preserve"> 2</f>
        <v>2</v>
      </c>
      <c r="Y709">
        <v>1.3333333333333333</v>
      </c>
      <c r="Z709" s="223">
        <f>SUM( tabConsumo[[#This Row],[QTD.PENDENTE]]:tabConsumo[[#This Row],[09_23]] )</f>
        <v>17</v>
      </c>
      <c r="AA709" s="223">
        <f>LARGE(tabConsumo[[#This Row],[10_22]:[09_23]],1)</f>
        <v>4</v>
      </c>
      <c r="AB709" s="146" t="s">
        <v>932</v>
      </c>
      <c r="AC709" s="3" t="s">
        <v>907</v>
      </c>
    </row>
    <row r="710" spans="1:29" x14ac:dyDescent="0.3">
      <c r="A710" s="4" t="s">
        <v>1617</v>
      </c>
      <c r="B710" s="3" t="s">
        <v>321</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xml:space="preserve"> 2</f>
        <v>2</v>
      </c>
      <c r="Y710">
        <v>11.083333333333334</v>
      </c>
      <c r="Z710" s="223">
        <f>SUM( tabConsumo[[#This Row],[QTD.PENDENTE]]:tabConsumo[[#This Row],[09_23]] )</f>
        <v>133</v>
      </c>
      <c r="AA710" s="223">
        <f>LARGE(tabConsumo[[#This Row],[10_22]:[09_23]],1)</f>
        <v>20</v>
      </c>
      <c r="AB710" s="146" t="s">
        <v>932</v>
      </c>
      <c r="AC710" s="3" t="s">
        <v>907</v>
      </c>
    </row>
    <row r="711" spans="1:29" x14ac:dyDescent="0.3">
      <c r="A711" s="4" t="s">
        <v>1355</v>
      </c>
      <c r="B711" s="3" t="s">
        <v>264</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xml:space="preserve"> 2</f>
        <v>2</v>
      </c>
      <c r="Y711">
        <v>35.666666666666664</v>
      </c>
      <c r="Z711" s="223">
        <f>SUM( tabConsumo[[#This Row],[QTD.PENDENTE]]:tabConsumo[[#This Row],[09_23]] )</f>
        <v>428</v>
      </c>
      <c r="AA711" s="223">
        <f>LARGE(tabConsumo[[#This Row],[10_22]:[09_23]],1)</f>
        <v>105</v>
      </c>
      <c r="AB711" s="146" t="s">
        <v>2240</v>
      </c>
      <c r="AC711" s="3" t="s">
        <v>907</v>
      </c>
    </row>
    <row r="712" spans="1:29" x14ac:dyDescent="0.3">
      <c r="A712" s="4" t="s">
        <v>1697</v>
      </c>
      <c r="B712" s="3" t="s">
        <v>264</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xml:space="preserve"> 2</f>
        <v>2</v>
      </c>
      <c r="Y712">
        <v>301.16666666666669</v>
      </c>
      <c r="Z712" s="223">
        <f>SUM( tabConsumo[[#This Row],[QTD.PENDENTE]]:tabConsumo[[#This Row],[09_23]] )</f>
        <v>4076</v>
      </c>
      <c r="AA712" s="223">
        <f>LARGE(tabConsumo[[#This Row],[10_22]:[09_23]],1)</f>
        <v>2060</v>
      </c>
      <c r="AB712" s="146" t="s">
        <v>932</v>
      </c>
      <c r="AC712" s="3" t="s">
        <v>907</v>
      </c>
    </row>
    <row r="713" spans="1:29" x14ac:dyDescent="0.3">
      <c r="A713" s="4" t="s">
        <v>1428</v>
      </c>
      <c r="B713" s="3" t="s">
        <v>264</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xml:space="preserve"> 2</f>
        <v>2</v>
      </c>
      <c r="Y713">
        <v>42</v>
      </c>
      <c r="Z713" s="223">
        <f>SUM( tabConsumo[[#This Row],[QTD.PENDENTE]]:tabConsumo[[#This Row],[09_23]] )</f>
        <v>660</v>
      </c>
      <c r="AA713" s="223">
        <f>LARGE(tabConsumo[[#This Row],[10_22]:[09_23]],1)</f>
        <v>500</v>
      </c>
      <c r="AB713" s="146" t="s">
        <v>2239</v>
      </c>
      <c r="AC713" s="3" t="s">
        <v>907</v>
      </c>
    </row>
    <row r="714" spans="1:29" x14ac:dyDescent="0.3">
      <c r="A714" s="4" t="s">
        <v>1790</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xml:space="preserve"> 2</f>
        <v>2</v>
      </c>
      <c r="Y714">
        <v>4357</v>
      </c>
      <c r="Z714" s="223">
        <f>SUM( tabConsumo[[#This Row],[QTD.PENDENTE]]:tabConsumo[[#This Row],[09_23]] )</f>
        <v>52284</v>
      </c>
      <c r="AA714" s="223">
        <f>LARGE(tabConsumo[[#This Row],[10_22]:[09_23]],1)</f>
        <v>14950</v>
      </c>
      <c r="AB714" s="146" t="s">
        <v>2247</v>
      </c>
      <c r="AC714" s="3" t="s">
        <v>907</v>
      </c>
    </row>
    <row r="715" spans="1:29" x14ac:dyDescent="0.3">
      <c r="A715" s="4" t="s">
        <v>1472</v>
      </c>
      <c r="B715" s="3" t="s">
        <v>264</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xml:space="preserve"> 2</f>
        <v>2</v>
      </c>
      <c r="Y715">
        <v>392.66666666666669</v>
      </c>
      <c r="Z715" s="223">
        <f>SUM( tabConsumo[[#This Row],[QTD.PENDENTE]]:tabConsumo[[#This Row],[09_23]] )</f>
        <v>4712</v>
      </c>
      <c r="AA715" s="223">
        <f>LARGE(tabConsumo[[#This Row],[10_22]:[09_23]],1)</f>
        <v>865</v>
      </c>
      <c r="AB715" s="146" t="s">
        <v>2240</v>
      </c>
      <c r="AC715" s="3" t="s">
        <v>907</v>
      </c>
    </row>
    <row r="716" spans="1:29" x14ac:dyDescent="0.3">
      <c r="A716" s="4" t="s">
        <v>1560</v>
      </c>
      <c r="B716" s="3" t="s">
        <v>288</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xml:space="preserve"> 2</f>
        <v>2</v>
      </c>
      <c r="Y716">
        <v>3.4166666666666665</v>
      </c>
      <c r="Z716" s="223">
        <f>SUM( tabConsumo[[#This Row],[QTD.PENDENTE]]:tabConsumo[[#This Row],[09_23]] )</f>
        <v>41</v>
      </c>
      <c r="AA716" s="223">
        <f>LARGE(tabConsumo[[#This Row],[10_22]:[09_23]],1)</f>
        <v>10</v>
      </c>
      <c r="AB716" s="146" t="s">
        <v>932</v>
      </c>
      <c r="AC716" s="3" t="s">
        <v>907</v>
      </c>
    </row>
    <row r="717" spans="1:29" x14ac:dyDescent="0.3">
      <c r="A717" s="4" t="s">
        <v>1832</v>
      </c>
      <c r="B717" s="3" t="s">
        <v>302</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xml:space="preserve"> 2</f>
        <v>2</v>
      </c>
      <c r="Y717">
        <v>1.0833333333333333</v>
      </c>
      <c r="Z717" s="223">
        <f>SUM( tabConsumo[[#This Row],[QTD.PENDENTE]]:tabConsumo[[#This Row],[09_23]] )</f>
        <v>17</v>
      </c>
      <c r="AA717" s="223">
        <f>LARGE(tabConsumo[[#This Row],[10_22]:[09_23]],1)</f>
        <v>10</v>
      </c>
      <c r="AB717" s="146" t="s">
        <v>2247</v>
      </c>
      <c r="AC717" s="3" t="s">
        <v>907</v>
      </c>
    </row>
    <row r="718" spans="1:29" x14ac:dyDescent="0.3">
      <c r="A718" s="4" t="s">
        <v>1399</v>
      </c>
      <c r="B718" s="3" t="s">
        <v>264</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xml:space="preserve"> 2</f>
        <v>2</v>
      </c>
      <c r="Y718">
        <v>106.75</v>
      </c>
      <c r="Z718" s="223">
        <f>SUM( tabConsumo[[#This Row],[QTD.PENDENTE]]:tabConsumo[[#This Row],[09_23]] )</f>
        <v>1425</v>
      </c>
      <c r="AA718" s="223">
        <f>LARGE(tabConsumo[[#This Row],[10_22]:[09_23]],1)</f>
        <v>542</v>
      </c>
      <c r="AB718" s="146" t="s">
        <v>932</v>
      </c>
      <c r="AC718" s="3" t="s">
        <v>907</v>
      </c>
    </row>
    <row r="719" spans="1:29" x14ac:dyDescent="0.3">
      <c r="A719" s="4" t="s">
        <v>1616</v>
      </c>
      <c r="B719" s="3" t="s">
        <v>291</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xml:space="preserve"> 2</f>
        <v>2</v>
      </c>
      <c r="Y719">
        <v>69.583333333333329</v>
      </c>
      <c r="Z719" s="223">
        <f>SUM( tabConsumo[[#This Row],[QTD.PENDENTE]]:tabConsumo[[#This Row],[09_23]] )</f>
        <v>835</v>
      </c>
      <c r="AA719" s="223">
        <f>LARGE(tabConsumo[[#This Row],[10_22]:[09_23]],1)</f>
        <v>215</v>
      </c>
      <c r="AB719" s="146" t="s">
        <v>932</v>
      </c>
      <c r="AC719" s="3" t="s">
        <v>907</v>
      </c>
    </row>
    <row r="720" spans="1:29" x14ac:dyDescent="0.3">
      <c r="A720" s="4" t="s">
        <v>1224</v>
      </c>
      <c r="B720" s="3" t="s">
        <v>1111</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xml:space="preserve"> 2</f>
        <v>2</v>
      </c>
      <c r="Y720">
        <v>14.25</v>
      </c>
      <c r="Z720" s="223">
        <f>SUM( tabConsumo[[#This Row],[QTD.PENDENTE]]:tabConsumo[[#This Row],[09_23]] )</f>
        <v>185</v>
      </c>
      <c r="AA720" s="223">
        <f>LARGE(tabConsumo[[#This Row],[10_22]:[09_23]],1)</f>
        <v>56</v>
      </c>
      <c r="AB720" s="146" t="s">
        <v>932</v>
      </c>
      <c r="AC720" s="3" t="s">
        <v>907</v>
      </c>
    </row>
    <row r="721" spans="1:29" x14ac:dyDescent="0.3">
      <c r="A721" s="4" t="s">
        <v>1116</v>
      </c>
      <c r="B721" s="3" t="s">
        <v>264</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xml:space="preserve"> 2</f>
        <v>2</v>
      </c>
      <c r="Y721">
        <v>22</v>
      </c>
      <c r="Z721" s="223">
        <f>SUM( tabConsumo[[#This Row],[QTD.PENDENTE]]:tabConsumo[[#This Row],[09_23]] )</f>
        <v>286</v>
      </c>
      <c r="AA721" s="223">
        <f>LARGE(tabConsumo[[#This Row],[10_22]:[09_23]],1)</f>
        <v>109</v>
      </c>
      <c r="AB721" s="146" t="s">
        <v>932</v>
      </c>
      <c r="AC721" s="3" t="s">
        <v>907</v>
      </c>
    </row>
    <row r="722" spans="1:29" x14ac:dyDescent="0.3">
      <c r="A722" s="4" t="s">
        <v>1891</v>
      </c>
      <c r="B722" s="3" t="s">
        <v>264</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xml:space="preserve"> 2</f>
        <v>2</v>
      </c>
      <c r="Y722">
        <v>304.16666666666669</v>
      </c>
      <c r="Z722" s="223">
        <f>SUM( tabConsumo[[#This Row],[QTD.PENDENTE]]:tabConsumo[[#This Row],[09_23]] )</f>
        <v>3650</v>
      </c>
      <c r="AA722" s="223">
        <f>LARGE(tabConsumo[[#This Row],[10_22]:[09_23]],1)</f>
        <v>650</v>
      </c>
      <c r="AB722" s="146" t="s">
        <v>2246</v>
      </c>
      <c r="AC722" s="3" t="s">
        <v>907</v>
      </c>
    </row>
    <row r="723" spans="1:29" x14ac:dyDescent="0.3">
      <c r="A723" s="4" t="s">
        <v>1483</v>
      </c>
      <c r="B723" s="3" t="s">
        <v>268</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xml:space="preserve"> 2</f>
        <v>2</v>
      </c>
      <c r="Y723">
        <v>84.083333333333329</v>
      </c>
      <c r="Z723" s="223">
        <f>SUM( tabConsumo[[#This Row],[QTD.PENDENTE]]:tabConsumo[[#This Row],[09_23]] )</f>
        <v>1009</v>
      </c>
      <c r="AA723" s="223">
        <f>LARGE(tabConsumo[[#This Row],[10_22]:[09_23]],1)</f>
        <v>285</v>
      </c>
      <c r="AB723" s="146" t="s">
        <v>2243</v>
      </c>
      <c r="AC723" s="3" t="s">
        <v>907</v>
      </c>
    </row>
    <row r="724" spans="1:29" x14ac:dyDescent="0.3">
      <c r="A724" s="4" t="s">
        <v>1771</v>
      </c>
      <c r="B724" s="3" t="s">
        <v>273</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xml:space="preserve"> 2</f>
        <v>2</v>
      </c>
      <c r="Y724">
        <v>401.41666666666669</v>
      </c>
      <c r="Z724" s="223">
        <f>SUM( tabConsumo[[#This Row],[QTD.PENDENTE]]:tabConsumo[[#This Row],[09_23]] )</f>
        <v>4817</v>
      </c>
      <c r="AA724" s="223">
        <f>LARGE(tabConsumo[[#This Row],[10_22]:[09_23]],1)</f>
        <v>1252</v>
      </c>
      <c r="AB724" s="146" t="s">
        <v>2240</v>
      </c>
      <c r="AC724" s="3" t="s">
        <v>907</v>
      </c>
    </row>
    <row r="725" spans="1:29" x14ac:dyDescent="0.3">
      <c r="A725" s="4" t="s">
        <v>1723</v>
      </c>
      <c r="B725" s="3" t="s">
        <v>264</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xml:space="preserve"> 2</f>
        <v>2</v>
      </c>
      <c r="Y725">
        <v>134.5</v>
      </c>
      <c r="Z725" s="223">
        <f>SUM( tabConsumo[[#This Row],[QTD.PENDENTE]]:tabConsumo[[#This Row],[09_23]] )</f>
        <v>1614</v>
      </c>
      <c r="AA725" s="223">
        <f>LARGE(tabConsumo[[#This Row],[10_22]:[09_23]],1)</f>
        <v>493</v>
      </c>
      <c r="AB725" s="146" t="s">
        <v>2245</v>
      </c>
      <c r="AC725" s="3" t="s">
        <v>907</v>
      </c>
    </row>
    <row r="726" spans="1:29" x14ac:dyDescent="0.3">
      <c r="A726" s="4" t="s">
        <v>1835</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xml:space="preserve"> 2</f>
        <v>2</v>
      </c>
      <c r="Y726">
        <v>10.166666666666666</v>
      </c>
      <c r="Z726" s="223">
        <f>SUM( tabConsumo[[#This Row],[QTD.PENDENTE]]:tabConsumo[[#This Row],[09_23]] )</f>
        <v>185</v>
      </c>
      <c r="AA726" s="223">
        <f>LARGE(tabConsumo[[#This Row],[10_22]:[09_23]],1)</f>
        <v>185</v>
      </c>
      <c r="AB726" s="146" t="s">
        <v>2246</v>
      </c>
      <c r="AC726" s="3" t="s">
        <v>907</v>
      </c>
    </row>
    <row r="727" spans="1:29" x14ac:dyDescent="0.3">
      <c r="A727" s="4" t="s">
        <v>1834</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xml:space="preserve"> 2</f>
        <v>2</v>
      </c>
      <c r="Y727">
        <v>269.5</v>
      </c>
      <c r="Z727" s="223">
        <f>SUM( tabConsumo[[#This Row],[QTD.PENDENTE]]:tabConsumo[[#This Row],[09_23]] )</f>
        <v>3234</v>
      </c>
      <c r="AA727" s="223">
        <f>LARGE(tabConsumo[[#This Row],[10_22]:[09_23]],1)</f>
        <v>784</v>
      </c>
      <c r="AB727" s="146" t="s">
        <v>2243</v>
      </c>
      <c r="AC727" s="3" t="s">
        <v>907</v>
      </c>
    </row>
    <row r="728" spans="1:29" x14ac:dyDescent="0.3">
      <c r="A728" s="4" t="s">
        <v>1121</v>
      </c>
      <c r="B728" s="3" t="s">
        <v>264</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xml:space="preserve"> 2</f>
        <v>2</v>
      </c>
      <c r="Y728">
        <v>8.0833333333333339</v>
      </c>
      <c r="Z728" s="223">
        <f>SUM( tabConsumo[[#This Row],[QTD.PENDENTE]]:tabConsumo[[#This Row],[09_23]] )</f>
        <v>97</v>
      </c>
      <c r="AA728" s="223">
        <f>LARGE(tabConsumo[[#This Row],[10_22]:[09_23]],1)</f>
        <v>20</v>
      </c>
      <c r="AB728" s="146" t="s">
        <v>932</v>
      </c>
      <c r="AC728" s="3" t="s">
        <v>907</v>
      </c>
    </row>
    <row r="729" spans="1:29" x14ac:dyDescent="0.3">
      <c r="A729" s="4" t="s">
        <v>628</v>
      </c>
      <c r="B729" s="3" t="s">
        <v>264</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xml:space="preserve"> 2</f>
        <v>2</v>
      </c>
      <c r="Y729">
        <v>8.3333333333333329E-2</v>
      </c>
      <c r="Z729" s="223">
        <f>SUM( tabConsumo[[#This Row],[QTD.PENDENTE]]:tabConsumo[[#This Row],[09_23]] )</f>
        <v>3</v>
      </c>
      <c r="AA729" s="223">
        <f>LARGE(tabConsumo[[#This Row],[10_22]:[09_23]],1)</f>
        <v>3</v>
      </c>
      <c r="AB729" s="146" t="s">
        <v>2248</v>
      </c>
      <c r="AC729" s="3" t="s">
        <v>907</v>
      </c>
    </row>
    <row r="730" spans="1:29" x14ac:dyDescent="0.3">
      <c r="A730" s="4" t="s">
        <v>1495</v>
      </c>
      <c r="B730" s="3" t="s">
        <v>264</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xml:space="preserve"> 2</f>
        <v>2</v>
      </c>
      <c r="Y730">
        <v>1.4166666666666667</v>
      </c>
      <c r="Z730" s="223">
        <f>SUM( tabConsumo[[#This Row],[QTD.PENDENTE]]:tabConsumo[[#This Row],[09_23]] )</f>
        <v>17</v>
      </c>
      <c r="AA730" s="223">
        <f>LARGE(tabConsumo[[#This Row],[10_22]:[09_23]],1)</f>
        <v>4</v>
      </c>
      <c r="AB730" s="146" t="s">
        <v>932</v>
      </c>
      <c r="AC730" s="3" t="s">
        <v>907</v>
      </c>
    </row>
    <row r="731" spans="1:29" x14ac:dyDescent="0.3">
      <c r="A731" s="4" t="s">
        <v>1219</v>
      </c>
      <c r="B731" s="3" t="s">
        <v>264</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xml:space="preserve"> 2</f>
        <v>2</v>
      </c>
      <c r="Y731">
        <v>2.75</v>
      </c>
      <c r="Z731" s="223">
        <f>SUM( tabConsumo[[#This Row],[QTD.PENDENTE]]:tabConsumo[[#This Row],[09_23]] )</f>
        <v>50</v>
      </c>
      <c r="AA731" s="223">
        <f>LARGE(tabConsumo[[#This Row],[10_22]:[09_23]],1)</f>
        <v>50</v>
      </c>
      <c r="AB731" s="146" t="s">
        <v>2238</v>
      </c>
      <c r="AC731" s="3" t="s">
        <v>907</v>
      </c>
    </row>
    <row r="732" spans="1:29" x14ac:dyDescent="0.3">
      <c r="A732" s="4" t="s">
        <v>1046</v>
      </c>
      <c r="B732" s="3" t="s">
        <v>264</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xml:space="preserve"> 12</f>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xml:space="preserve"> 2</f>
        <v>2</v>
      </c>
      <c r="Y732">
        <v>57.833333333333336</v>
      </c>
      <c r="Z732" s="223">
        <f>SUM( tabConsumo[[#This Row],[QTD.PENDENTE]]:tabConsumo[[#This Row],[09_23]] )</f>
        <v>743</v>
      </c>
      <c r="AA732" s="223">
        <f>LARGE(tabConsumo[[#This Row],[10_22]:[09_23]],1)</f>
        <v>253</v>
      </c>
      <c r="AB732" s="146" t="s">
        <v>932</v>
      </c>
      <c r="AC732" s="3" t="s">
        <v>907</v>
      </c>
    </row>
    <row r="733" spans="1:29" x14ac:dyDescent="0.3">
      <c r="A733" s="4" t="s">
        <v>1076</v>
      </c>
      <c r="B733" s="3" t="s">
        <v>264</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xml:space="preserve"> 12</f>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xml:space="preserve"> 2</f>
        <v>2</v>
      </c>
      <c r="Y733">
        <v>3.5833333333333335</v>
      </c>
      <c r="Z733" s="223">
        <f>SUM( tabConsumo[[#This Row],[QTD.PENDENTE]]:tabConsumo[[#This Row],[09_23]] )</f>
        <v>43</v>
      </c>
      <c r="AA733" s="223">
        <f>LARGE(tabConsumo[[#This Row],[10_22]:[09_23]],1)</f>
        <v>11</v>
      </c>
      <c r="AB733" s="146" t="s">
        <v>2238</v>
      </c>
      <c r="AC733" s="3" t="s">
        <v>907</v>
      </c>
    </row>
    <row r="734" spans="1:29" x14ac:dyDescent="0.3">
      <c r="A734" s="4" t="s">
        <v>1077</v>
      </c>
      <c r="B734" s="3" t="s">
        <v>264</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xml:space="preserve"> 12</f>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xml:space="preserve"> 2</f>
        <v>2</v>
      </c>
      <c r="Y734">
        <v>3.0833333333333335</v>
      </c>
      <c r="Z734" s="223">
        <f>SUM( tabConsumo[[#This Row],[QTD.PENDENTE]]:tabConsumo[[#This Row],[09_23]] )</f>
        <v>39</v>
      </c>
      <c r="AA734" s="223">
        <f>LARGE(tabConsumo[[#This Row],[10_22]:[09_23]],1)</f>
        <v>15</v>
      </c>
      <c r="AB734" s="146" t="s">
        <v>2239</v>
      </c>
      <c r="AC734" s="3" t="s">
        <v>907</v>
      </c>
    </row>
    <row r="735" spans="1:29" x14ac:dyDescent="0.3">
      <c r="A735" s="4" t="s">
        <v>1048</v>
      </c>
      <c r="B735" s="3" t="s">
        <v>264</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xml:space="preserve"> 12</f>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xml:space="preserve"> 2</f>
        <v>2</v>
      </c>
      <c r="Y735">
        <v>7.833333333333333</v>
      </c>
      <c r="Z735" s="223">
        <f>SUM( tabConsumo[[#This Row],[QTD.PENDENTE]]:tabConsumo[[#This Row],[09_23]] )</f>
        <v>94</v>
      </c>
      <c r="AA735" s="223">
        <f>LARGE(tabConsumo[[#This Row],[10_22]:[09_23]],1)</f>
        <v>21</v>
      </c>
      <c r="AB735" s="146" t="s">
        <v>932</v>
      </c>
      <c r="AC735" s="3" t="s">
        <v>907</v>
      </c>
    </row>
    <row r="736" spans="1:29" x14ac:dyDescent="0.3">
      <c r="A736" s="4" t="s">
        <v>1050</v>
      </c>
      <c r="B736" s="3" t="s">
        <v>264</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xml:space="preserve"> 12</f>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xml:space="preserve"> 2</f>
        <v>2</v>
      </c>
      <c r="Y736">
        <v>1.8333333333333333</v>
      </c>
      <c r="Z736" s="223">
        <f>SUM( tabConsumo[[#This Row],[QTD.PENDENTE]]:tabConsumo[[#This Row],[09_23]] )</f>
        <v>28</v>
      </c>
      <c r="AA736" s="223">
        <f>LARGE(tabConsumo[[#This Row],[10_22]:[09_23]],1)</f>
        <v>18</v>
      </c>
      <c r="AB736" s="146" t="s">
        <v>2239</v>
      </c>
      <c r="AC736" s="3" t="s">
        <v>907</v>
      </c>
    </row>
    <row r="737" spans="1:29" x14ac:dyDescent="0.3">
      <c r="A737" s="4" t="s">
        <v>1382</v>
      </c>
      <c r="B737" s="3" t="s">
        <v>264</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xml:space="preserve"> 12</f>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xml:space="preserve"> 2</f>
        <v>2</v>
      </c>
      <c r="Y737">
        <v>3.75</v>
      </c>
      <c r="Z737" s="223">
        <f>SUM( tabConsumo[[#This Row],[QTD.PENDENTE]]:tabConsumo[[#This Row],[09_23]] )</f>
        <v>48</v>
      </c>
      <c r="AA737" s="223">
        <f>LARGE(tabConsumo[[#This Row],[10_22]:[09_23]],1)</f>
        <v>19</v>
      </c>
      <c r="AB737" s="146" t="s">
        <v>2239</v>
      </c>
      <c r="AC737" s="3" t="s">
        <v>907</v>
      </c>
    </row>
    <row r="738" spans="1:29" x14ac:dyDescent="0.3">
      <c r="A738" s="4" t="s">
        <v>1039</v>
      </c>
      <c r="B738" s="3" t="s">
        <v>264</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xml:space="preserve"> 12</f>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xml:space="preserve"> 2</f>
        <v>2</v>
      </c>
      <c r="Y738">
        <v>2.5</v>
      </c>
      <c r="Z738" s="223">
        <f>SUM( tabConsumo[[#This Row],[QTD.PENDENTE]]:tabConsumo[[#This Row],[09_23]] )</f>
        <v>36</v>
      </c>
      <c r="AA738" s="223">
        <f>LARGE(tabConsumo[[#This Row],[10_22]:[09_23]],1)</f>
        <v>20</v>
      </c>
      <c r="AB738" s="146" t="s">
        <v>2239</v>
      </c>
      <c r="AC738" s="3" t="s">
        <v>907</v>
      </c>
    </row>
    <row r="739" spans="1:29" x14ac:dyDescent="0.3">
      <c r="A739" s="4" t="s">
        <v>1430</v>
      </c>
      <c r="B739" s="3" t="s">
        <v>264</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xml:space="preserve"> 12</f>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xml:space="preserve"> 2</f>
        <v>2</v>
      </c>
      <c r="Y739">
        <v>0.25</v>
      </c>
      <c r="Z739" s="223">
        <f>SUM( tabConsumo[[#This Row],[QTD.PENDENTE]]:tabConsumo[[#This Row],[09_23]] )</f>
        <v>3</v>
      </c>
      <c r="AA739" s="223">
        <f>LARGE(tabConsumo[[#This Row],[10_22]:[09_23]],1)</f>
        <v>1</v>
      </c>
      <c r="AB739" s="146" t="s">
        <v>2244</v>
      </c>
      <c r="AC739" s="3" t="s">
        <v>907</v>
      </c>
    </row>
    <row r="740" spans="1:29" x14ac:dyDescent="0.3">
      <c r="A740" s="4" t="s">
        <v>1040</v>
      </c>
      <c r="B740" s="3" t="s">
        <v>264</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xml:space="preserve"> 12</f>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xml:space="preserve"> 2</f>
        <v>2</v>
      </c>
      <c r="Y740">
        <v>23.5</v>
      </c>
      <c r="Z740" s="223">
        <f>SUM( tabConsumo[[#This Row],[QTD.PENDENTE]]:tabConsumo[[#This Row],[09_23]] )</f>
        <v>282</v>
      </c>
      <c r="AA740" s="223">
        <f>LARGE(tabConsumo[[#This Row],[10_22]:[09_23]],1)</f>
        <v>45</v>
      </c>
      <c r="AB740" s="146" t="s">
        <v>932</v>
      </c>
      <c r="AC740" s="3" t="s">
        <v>907</v>
      </c>
    </row>
    <row r="741" spans="1:29" x14ac:dyDescent="0.3">
      <c r="A741" s="4" t="s">
        <v>1397</v>
      </c>
      <c r="B741" s="3" t="s">
        <v>264</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xml:space="preserve"> 12</f>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xml:space="preserve"> 2</f>
        <v>2</v>
      </c>
      <c r="Y741">
        <v>4.166666666666667</v>
      </c>
      <c r="Z741" s="223">
        <f>SUM( tabConsumo[[#This Row],[QTD.PENDENTE]]:tabConsumo[[#This Row],[09_23]] )</f>
        <v>50</v>
      </c>
      <c r="AA741" s="223">
        <f>LARGE(tabConsumo[[#This Row],[10_22]:[09_23]],1)</f>
        <v>15</v>
      </c>
      <c r="AB741" s="146" t="s">
        <v>2239</v>
      </c>
      <c r="AC741" s="3" t="s">
        <v>907</v>
      </c>
    </row>
    <row r="742" spans="1:29" x14ac:dyDescent="0.3">
      <c r="A742" s="4" t="s">
        <v>1410</v>
      </c>
      <c r="B742" s="3" t="s">
        <v>561</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xml:space="preserve"> 12</f>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xml:space="preserve"> 2</f>
        <v>2</v>
      </c>
      <c r="Y742">
        <v>10.333333333333334</v>
      </c>
      <c r="Z742" s="223">
        <f>SUM( tabConsumo[[#This Row],[QTD.PENDENTE]]:tabConsumo[[#This Row],[09_23]] )</f>
        <v>170</v>
      </c>
      <c r="AA742" s="223">
        <f>LARGE(tabConsumo[[#This Row],[10_22]:[09_23]],1)</f>
        <v>140</v>
      </c>
      <c r="AB742" s="146" t="s">
        <v>2245</v>
      </c>
      <c r="AC742" s="3" t="s">
        <v>907</v>
      </c>
    </row>
    <row r="743" spans="1:29" x14ac:dyDescent="0.3">
      <c r="A743" s="4" t="s">
        <v>1365</v>
      </c>
      <c r="B743" s="3" t="s">
        <v>561</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xml:space="preserve"> 12</f>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xml:space="preserve"> 2</f>
        <v>2</v>
      </c>
      <c r="Y743">
        <v>11.75</v>
      </c>
      <c r="Z743" s="223">
        <f>SUM( tabConsumo[[#This Row],[QTD.PENDENTE]]:tabConsumo[[#This Row],[09_23]] )</f>
        <v>151</v>
      </c>
      <c r="AA743" s="223">
        <f>LARGE(tabConsumo[[#This Row],[10_22]:[09_23]],1)</f>
        <v>70</v>
      </c>
      <c r="AB743" s="146" t="s">
        <v>2245</v>
      </c>
      <c r="AC743" s="3" t="s">
        <v>907</v>
      </c>
    </row>
    <row r="744" spans="1:29" x14ac:dyDescent="0.3">
      <c r="A744" s="4" t="s">
        <v>1895</v>
      </c>
      <c r="B744" s="3" t="s">
        <v>261</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xml:space="preserve"> 2</f>
        <v>2</v>
      </c>
      <c r="Y744">
        <v>0.75</v>
      </c>
      <c r="Z744" s="223">
        <f>SUM( tabConsumo[[#This Row],[QTD.PENDENTE]]:tabConsumo[[#This Row],[09_23]] )</f>
        <v>11</v>
      </c>
      <c r="AA744" s="223">
        <f>LARGE(tabConsumo[[#This Row],[10_22]:[09_23]],1)</f>
        <v>6</v>
      </c>
      <c r="AB744" s="146" t="s">
        <v>2238</v>
      </c>
      <c r="AC744" s="3" t="s">
        <v>907</v>
      </c>
    </row>
    <row r="745" spans="1:29" x14ac:dyDescent="0.3">
      <c r="A745" s="4" t="s">
        <v>1503</v>
      </c>
      <c r="B745" s="3" t="s">
        <v>264</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xml:space="preserve"> 2</f>
        <v>2</v>
      </c>
      <c r="Y745">
        <v>0.66666666666666663</v>
      </c>
      <c r="Z745" s="223">
        <f>SUM( tabConsumo[[#This Row],[QTD.PENDENTE]]:tabConsumo[[#This Row],[09_23]] )</f>
        <v>8</v>
      </c>
      <c r="AA745" s="223">
        <f>LARGE(tabConsumo[[#This Row],[10_22]:[09_23]],1)</f>
        <v>2</v>
      </c>
      <c r="AB745" s="146" t="s">
        <v>2245</v>
      </c>
      <c r="AC745" s="3" t="s">
        <v>907</v>
      </c>
    </row>
    <row r="746" spans="1:29" x14ac:dyDescent="0.3">
      <c r="A746" s="4" t="s">
        <v>467</v>
      </c>
      <c r="B746" s="3" t="s">
        <v>264</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xml:space="preserve"> 2</f>
        <v>2</v>
      </c>
      <c r="Y746">
        <v>0.58333333333333337</v>
      </c>
      <c r="Z746" s="223">
        <f>SUM( tabConsumo[[#This Row],[QTD.PENDENTE]]:tabConsumo[[#This Row],[09_23]] )</f>
        <v>11</v>
      </c>
      <c r="AA746" s="223">
        <f>LARGE(tabConsumo[[#This Row],[10_22]:[09_23]],1)</f>
        <v>11</v>
      </c>
      <c r="AB746" s="146" t="s">
        <v>2248</v>
      </c>
      <c r="AC746" s="3" t="s">
        <v>907</v>
      </c>
    </row>
    <row r="747" spans="1:29" x14ac:dyDescent="0.3">
      <c r="A747" s="4" t="s">
        <v>1314</v>
      </c>
      <c r="B747" s="3" t="s">
        <v>264</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xml:space="preserve"> 2</f>
        <v>2</v>
      </c>
      <c r="Y747">
        <v>1.25</v>
      </c>
      <c r="Z747" s="223">
        <f>SUM( tabConsumo[[#This Row],[QTD.PENDENTE]]:tabConsumo[[#This Row],[09_23]] )</f>
        <v>24</v>
      </c>
      <c r="AA747" s="223">
        <f>LARGE(tabConsumo[[#This Row],[10_22]:[09_23]],1)</f>
        <v>24</v>
      </c>
      <c r="AB747" s="146" t="s">
        <v>2248</v>
      </c>
      <c r="AC747" s="3" t="s">
        <v>907</v>
      </c>
    </row>
    <row r="748" spans="1:29" x14ac:dyDescent="0.3">
      <c r="A748" s="4" t="s">
        <v>1741</v>
      </c>
      <c r="B748" s="3" t="s">
        <v>264</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xml:space="preserve"> 2</f>
        <v>2</v>
      </c>
      <c r="Y748">
        <v>3.9166666666666665</v>
      </c>
      <c r="Z748" s="223">
        <f>SUM( tabConsumo[[#This Row],[QTD.PENDENTE]]:tabConsumo[[#This Row],[09_23]] )</f>
        <v>53</v>
      </c>
      <c r="AA748" s="223">
        <f>LARGE(tabConsumo[[#This Row],[10_22]:[09_23]],1)</f>
        <v>28</v>
      </c>
      <c r="AB748" s="146" t="s">
        <v>2247</v>
      </c>
      <c r="AC748" s="3" t="s">
        <v>907</v>
      </c>
    </row>
    <row r="749" spans="1:29" x14ac:dyDescent="0.3">
      <c r="A749" s="4" t="s">
        <v>1462</v>
      </c>
      <c r="B749" s="3" t="s">
        <v>264</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xml:space="preserve"> 2</f>
        <v>2</v>
      </c>
      <c r="Y749">
        <v>0.16666666666666666</v>
      </c>
      <c r="Z749" s="223">
        <f>SUM( tabConsumo[[#This Row],[QTD.PENDENTE]]:tabConsumo[[#This Row],[09_23]] )</f>
        <v>4</v>
      </c>
      <c r="AA749" s="223">
        <f>LARGE(tabConsumo[[#This Row],[10_22]:[09_23]],1)</f>
        <v>4</v>
      </c>
      <c r="AB749" s="146" t="s">
        <v>2239</v>
      </c>
      <c r="AC749" s="3" t="s">
        <v>907</v>
      </c>
    </row>
    <row r="750" spans="1:29" x14ac:dyDescent="0.3">
      <c r="A750" s="4" t="s">
        <v>1675</v>
      </c>
      <c r="B750" s="3" t="s">
        <v>264</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xml:space="preserve"> 2</f>
        <v>2</v>
      </c>
      <c r="Y750">
        <v>40.083333333333336</v>
      </c>
      <c r="Z750" s="223">
        <f>SUM( tabConsumo[[#This Row],[QTD.PENDENTE]]:tabConsumo[[#This Row],[09_23]] )</f>
        <v>541</v>
      </c>
      <c r="AA750" s="223">
        <f>LARGE(tabConsumo[[#This Row],[10_22]:[09_23]],1)</f>
        <v>232</v>
      </c>
      <c r="AB750" s="146" t="s">
        <v>2243</v>
      </c>
      <c r="AC750" s="3" t="s">
        <v>907</v>
      </c>
    </row>
    <row r="751" spans="1:29" x14ac:dyDescent="0.3">
      <c r="A751" s="4" t="s">
        <v>1676</v>
      </c>
      <c r="B751" s="3" t="s">
        <v>264</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xml:space="preserve"> 2</f>
        <v>2</v>
      </c>
      <c r="Y751">
        <v>155.5</v>
      </c>
      <c r="Z751" s="223">
        <f>SUM( tabConsumo[[#This Row],[QTD.PENDENTE]]:tabConsumo[[#This Row],[09_23]] )</f>
        <v>1866</v>
      </c>
      <c r="AA751" s="223">
        <f>LARGE(tabConsumo[[#This Row],[10_22]:[09_23]],1)</f>
        <v>323</v>
      </c>
      <c r="AB751" s="146" t="s">
        <v>932</v>
      </c>
      <c r="AC751" s="3" t="s">
        <v>907</v>
      </c>
    </row>
    <row r="752" spans="1:29" x14ac:dyDescent="0.3">
      <c r="A752" s="4" t="s">
        <v>1735</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xml:space="preserve"> 2</f>
        <v>2</v>
      </c>
      <c r="Y752">
        <v>4.333333333333333</v>
      </c>
      <c r="Z752" s="223">
        <f>SUM( tabConsumo[[#This Row],[QTD.PENDENTE]]:tabConsumo[[#This Row],[09_23]] )</f>
        <v>57</v>
      </c>
      <c r="AA752" s="223">
        <f>LARGE(tabConsumo[[#This Row],[10_22]:[09_23]],1)</f>
        <v>28</v>
      </c>
      <c r="AB752" s="146" t="s">
        <v>2245</v>
      </c>
      <c r="AC752" s="3" t="s">
        <v>907</v>
      </c>
    </row>
    <row r="753" spans="1:29" x14ac:dyDescent="0.3">
      <c r="A753" s="4" t="s">
        <v>1737</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xml:space="preserve"> 2</f>
        <v>2</v>
      </c>
      <c r="Y753">
        <v>4.333333333333333</v>
      </c>
      <c r="Z753" s="223">
        <f>SUM( tabConsumo[[#This Row],[QTD.PENDENTE]]:tabConsumo[[#This Row],[09_23]] )</f>
        <v>59</v>
      </c>
      <c r="AA753" s="223">
        <f>LARGE(tabConsumo[[#This Row],[10_22]:[09_23]],1)</f>
        <v>32</v>
      </c>
      <c r="AB753" s="146" t="s">
        <v>2245</v>
      </c>
      <c r="AC753" s="3" t="s">
        <v>907</v>
      </c>
    </row>
    <row r="754" spans="1:29" x14ac:dyDescent="0.3">
      <c r="A754" s="4" t="s">
        <v>1717</v>
      </c>
      <c r="B754" s="3" t="s">
        <v>264</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xml:space="preserve"> 2</f>
        <v>2</v>
      </c>
      <c r="Y754">
        <v>2.5</v>
      </c>
      <c r="Z754" s="223">
        <f>SUM( tabConsumo[[#This Row],[QTD.PENDENTE]]:tabConsumo[[#This Row],[09_23]] )</f>
        <v>35</v>
      </c>
      <c r="AA754" s="223">
        <f>LARGE(tabConsumo[[#This Row],[10_22]:[09_23]],1)</f>
        <v>19</v>
      </c>
      <c r="AB754" s="146" t="s">
        <v>2245</v>
      </c>
      <c r="AC754" s="3" t="s">
        <v>907</v>
      </c>
    </row>
    <row r="755" spans="1:29" x14ac:dyDescent="0.3">
      <c r="A755" s="4" t="s">
        <v>1718</v>
      </c>
      <c r="B755" s="3" t="s">
        <v>264</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xml:space="preserve"> 2</f>
        <v>2</v>
      </c>
      <c r="Y755">
        <v>2.5</v>
      </c>
      <c r="Z755" s="223">
        <f>SUM( tabConsumo[[#This Row],[QTD.PENDENTE]]:tabConsumo[[#This Row],[09_23]] )</f>
        <v>35</v>
      </c>
      <c r="AA755" s="223">
        <f>LARGE(tabConsumo[[#This Row],[10_22]:[09_23]],1)</f>
        <v>20</v>
      </c>
      <c r="AB755" s="146" t="s">
        <v>2245</v>
      </c>
      <c r="AC755" s="3" t="s">
        <v>907</v>
      </c>
    </row>
    <row r="756" spans="1:29" x14ac:dyDescent="0.3">
      <c r="A756" s="4" t="s">
        <v>1643</v>
      </c>
      <c r="B756" s="3" t="s">
        <v>264</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xml:space="preserve"> 2</f>
        <v>2</v>
      </c>
      <c r="Y756">
        <v>1.5</v>
      </c>
      <c r="Z756" s="223">
        <f>SUM( tabConsumo[[#This Row],[QTD.PENDENTE]]:tabConsumo[[#This Row],[09_23]] )</f>
        <v>20</v>
      </c>
      <c r="AA756" s="223">
        <f>LARGE(tabConsumo[[#This Row],[10_22]:[09_23]],1)</f>
        <v>10</v>
      </c>
      <c r="AB756" s="146" t="s">
        <v>2238</v>
      </c>
      <c r="AC756" s="3" t="s">
        <v>907</v>
      </c>
    </row>
    <row r="757" spans="1:29" x14ac:dyDescent="0.3">
      <c r="A757" s="4" t="s">
        <v>1143</v>
      </c>
      <c r="B757" s="3" t="s">
        <v>264</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xml:space="preserve"> 2</f>
        <v>2</v>
      </c>
      <c r="Y757">
        <v>1.6666666666666667</v>
      </c>
      <c r="Z757" s="223">
        <f>SUM( tabConsumo[[#This Row],[QTD.PENDENTE]]:tabConsumo[[#This Row],[09_23]] )</f>
        <v>22</v>
      </c>
      <c r="AA757" s="223">
        <f>LARGE(tabConsumo[[#This Row],[10_22]:[09_23]],1)</f>
        <v>12</v>
      </c>
      <c r="AB757" s="146" t="s">
        <v>2246</v>
      </c>
      <c r="AC757" s="3" t="s">
        <v>907</v>
      </c>
    </row>
    <row r="758" spans="1:29" x14ac:dyDescent="0.3">
      <c r="A758" s="4" t="s">
        <v>1145</v>
      </c>
      <c r="B758" s="3" t="s">
        <v>264</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xml:space="preserve"> 12</f>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xml:space="preserve"> 2</f>
        <v>2</v>
      </c>
      <c r="Y758">
        <v>1</v>
      </c>
      <c r="Z758" s="223">
        <f>SUM( tabConsumo[[#This Row],[QTD.PENDENTE]]:tabConsumo[[#This Row],[09_23]] )</f>
        <v>15</v>
      </c>
      <c r="AA758" s="223">
        <f>LARGE(tabConsumo[[#This Row],[10_22]:[09_23]],1)</f>
        <v>10</v>
      </c>
      <c r="AB758" s="146" t="s">
        <v>2245</v>
      </c>
      <c r="AC758" s="3" t="s">
        <v>907</v>
      </c>
    </row>
    <row r="759" spans="1:29" x14ac:dyDescent="0.3">
      <c r="A759" s="4" t="s">
        <v>1149</v>
      </c>
      <c r="B759" s="3" t="s">
        <v>264</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xml:space="preserve"> 12</f>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xml:space="preserve"> 2</f>
        <v>2</v>
      </c>
      <c r="Y759">
        <v>5.5</v>
      </c>
      <c r="Z759" s="223">
        <f>SUM( tabConsumo[[#This Row],[QTD.PENDENTE]]:tabConsumo[[#This Row],[09_23]] )</f>
        <v>66</v>
      </c>
      <c r="AA759" s="223">
        <f>LARGE(tabConsumo[[#This Row],[10_22]:[09_23]],1)</f>
        <v>20</v>
      </c>
      <c r="AB759" s="146" t="s">
        <v>932</v>
      </c>
      <c r="AC759" s="3" t="s">
        <v>907</v>
      </c>
    </row>
    <row r="760" spans="1:29" x14ac:dyDescent="0.3">
      <c r="A760" s="4" t="s">
        <v>1146</v>
      </c>
      <c r="B760" s="3" t="s">
        <v>264</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xml:space="preserve"> 12</f>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xml:space="preserve"> 2</f>
        <v>2</v>
      </c>
      <c r="Y760">
        <v>0.41666666666666669</v>
      </c>
      <c r="Z760" s="223">
        <f>SUM( tabConsumo[[#This Row],[QTD.PENDENTE]]:tabConsumo[[#This Row],[09_23]] )</f>
        <v>9</v>
      </c>
      <c r="AA760" s="223">
        <f>LARGE(tabConsumo[[#This Row],[10_22]:[09_23]],1)</f>
        <v>9</v>
      </c>
      <c r="AB760" s="146" t="s">
        <v>2242</v>
      </c>
      <c r="AC760" s="3" t="s">
        <v>907</v>
      </c>
    </row>
    <row r="761" spans="1:29" x14ac:dyDescent="0.3">
      <c r="A761" s="4" t="s">
        <v>1147</v>
      </c>
      <c r="B761" s="3" t="s">
        <v>264</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xml:space="preserve"> 12</f>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xml:space="preserve"> 2</f>
        <v>2</v>
      </c>
      <c r="Y761">
        <v>1</v>
      </c>
      <c r="Z761" s="223">
        <f>SUM( tabConsumo[[#This Row],[QTD.PENDENTE]]:tabConsumo[[#This Row],[09_23]] )</f>
        <v>15</v>
      </c>
      <c r="AA761" s="223">
        <f>LARGE(tabConsumo[[#This Row],[10_22]:[09_23]],1)</f>
        <v>10</v>
      </c>
      <c r="AB761" s="146" t="s">
        <v>2240</v>
      </c>
      <c r="AC761" s="3" t="s">
        <v>907</v>
      </c>
    </row>
    <row r="762" spans="1:29" x14ac:dyDescent="0.3">
      <c r="A762" s="4" t="s">
        <v>1148</v>
      </c>
      <c r="B762" s="3" t="s">
        <v>264</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xml:space="preserve"> 12</f>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xml:space="preserve"> 2</f>
        <v>2</v>
      </c>
      <c r="Y762">
        <v>5.25</v>
      </c>
      <c r="Z762" s="223">
        <f>SUM( tabConsumo[[#This Row],[QTD.PENDENTE]]:tabConsumo[[#This Row],[09_23]] )</f>
        <v>64</v>
      </c>
      <c r="AA762" s="223">
        <f>LARGE(tabConsumo[[#This Row],[10_22]:[09_23]],1)</f>
        <v>26</v>
      </c>
      <c r="AB762" s="146" t="s">
        <v>2246</v>
      </c>
      <c r="AC762" s="3" t="s">
        <v>907</v>
      </c>
    </row>
    <row r="763" spans="1:29" x14ac:dyDescent="0.3">
      <c r="A763" s="4" t="s">
        <v>1150</v>
      </c>
      <c r="B763" s="3" t="s">
        <v>264</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xml:space="preserve"> 12</f>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xml:space="preserve"> 2</f>
        <v>2</v>
      </c>
      <c r="Y763">
        <v>3.0833333333333335</v>
      </c>
      <c r="Z763" s="223">
        <f>SUM( tabConsumo[[#This Row],[QTD.PENDENTE]]:tabConsumo[[#This Row],[09_23]] )</f>
        <v>46</v>
      </c>
      <c r="AA763" s="223">
        <f>LARGE(tabConsumo[[#This Row],[10_22]:[09_23]],1)</f>
        <v>30</v>
      </c>
      <c r="AB763" s="146" t="s">
        <v>2245</v>
      </c>
      <c r="AC763" s="3" t="s">
        <v>907</v>
      </c>
    </row>
    <row r="764" spans="1:29" x14ac:dyDescent="0.3">
      <c r="A764" s="4" t="s">
        <v>1280</v>
      </c>
      <c r="B764" s="3" t="s">
        <v>264</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xml:space="preserve"> 12</f>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xml:space="preserve"> 2</f>
        <v>2</v>
      </c>
      <c r="Y764">
        <v>375.08333333333331</v>
      </c>
      <c r="Z764" s="223">
        <f>SUM( tabConsumo[[#This Row],[QTD.PENDENTE]]:tabConsumo[[#This Row],[09_23]] )</f>
        <v>5056</v>
      </c>
      <c r="AA764" s="223">
        <f>LARGE(tabConsumo[[#This Row],[10_22]:[09_23]],1)</f>
        <v>1902</v>
      </c>
      <c r="AB764" s="146" t="s">
        <v>932</v>
      </c>
      <c r="AC764" s="3" t="s">
        <v>907</v>
      </c>
    </row>
    <row r="765" spans="1:29" x14ac:dyDescent="0.3">
      <c r="A765" s="4" t="s">
        <v>2010</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xml:space="preserve"> 2</f>
        <v>2</v>
      </c>
      <c r="Y765">
        <v>760.41666666666663</v>
      </c>
      <c r="Z765" s="223">
        <f>SUM( tabConsumo[[#This Row],[QTD.PENDENTE]]:tabConsumo[[#This Row],[09_23]] )</f>
        <v>10634</v>
      </c>
      <c r="AA765" s="223">
        <f>LARGE(tabConsumo[[#This Row],[10_22]:[09_23]],1)</f>
        <v>4848</v>
      </c>
      <c r="AB765" s="146" t="s">
        <v>932</v>
      </c>
      <c r="AC765" s="3" t="s">
        <v>907</v>
      </c>
    </row>
    <row r="766" spans="1:29" x14ac:dyDescent="0.3">
      <c r="A766" s="4" t="s">
        <v>1706</v>
      </c>
      <c r="B766" s="3" t="s">
        <v>1707</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xml:space="preserve"> 2</f>
        <v>2</v>
      </c>
      <c r="Y766">
        <v>5</v>
      </c>
      <c r="Z766" s="223">
        <f>SUM( tabConsumo[[#This Row],[QTD.PENDENTE]]:tabConsumo[[#This Row],[09_23]] )</f>
        <v>63</v>
      </c>
      <c r="AA766" s="223">
        <f>LARGE(tabConsumo[[#This Row],[10_22]:[09_23]],1)</f>
        <v>25</v>
      </c>
      <c r="AB766" s="146" t="s">
        <v>2244</v>
      </c>
      <c r="AC766" s="3" t="s">
        <v>907</v>
      </c>
    </row>
    <row r="767" spans="1:29" x14ac:dyDescent="0.3">
      <c r="A767" s="4" t="s">
        <v>1831</v>
      </c>
      <c r="B767" s="3" t="s">
        <v>288</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xml:space="preserve"> 2</f>
        <v>2</v>
      </c>
      <c r="Y767">
        <v>26.166666666666668</v>
      </c>
      <c r="Z767" s="223">
        <f>SUM( tabConsumo[[#This Row],[QTD.PENDENTE]]:tabConsumo[[#This Row],[09_23]] )</f>
        <v>314</v>
      </c>
      <c r="AA767" s="223">
        <f>LARGE(tabConsumo[[#This Row],[10_22]:[09_23]],1)</f>
        <v>74</v>
      </c>
      <c r="AB767" s="146" t="s">
        <v>932</v>
      </c>
      <c r="AC767" s="3" t="s">
        <v>907</v>
      </c>
    </row>
    <row r="768" spans="1:29" x14ac:dyDescent="0.3">
      <c r="A768" s="4" t="s">
        <v>1151</v>
      </c>
      <c r="B768" s="3" t="s">
        <v>264</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xml:space="preserve"> 2</f>
        <v>2</v>
      </c>
      <c r="Y768">
        <v>570.75</v>
      </c>
      <c r="Z768" s="223">
        <f>SUM( tabConsumo[[#This Row],[QTD.PENDENTE]]:tabConsumo[[#This Row],[09_23]] )</f>
        <v>6885</v>
      </c>
      <c r="AA768" s="223">
        <f>LARGE(tabConsumo[[#This Row],[10_22]:[09_23]],1)</f>
        <v>1635</v>
      </c>
      <c r="AB768" s="146" t="s">
        <v>932</v>
      </c>
      <c r="AC768" s="3" t="s">
        <v>907</v>
      </c>
    </row>
    <row r="769" spans="1:29" x14ac:dyDescent="0.3">
      <c r="A769" s="4" t="s">
        <v>1778</v>
      </c>
      <c r="B769" s="3" t="s">
        <v>336</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xml:space="preserve"> 2</f>
        <v>2</v>
      </c>
      <c r="Y769">
        <v>14.333333333333334</v>
      </c>
      <c r="Z769" s="223">
        <f>SUM( tabConsumo[[#This Row],[QTD.PENDENTE]]:tabConsumo[[#This Row],[09_23]] )</f>
        <v>172</v>
      </c>
      <c r="AA769" s="223">
        <f>LARGE(tabConsumo[[#This Row],[10_22]:[09_23]],1)</f>
        <v>31</v>
      </c>
      <c r="AB769" s="146" t="s">
        <v>2238</v>
      </c>
      <c r="AC769" s="3" t="s">
        <v>907</v>
      </c>
    </row>
    <row r="770" spans="1:29" x14ac:dyDescent="0.3">
      <c r="A770" s="4" t="s">
        <v>1110</v>
      </c>
      <c r="B770" s="3" t="s">
        <v>1111</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xml:space="preserve"> 2</f>
        <v>2</v>
      </c>
      <c r="Y770">
        <v>1.5833333333333333</v>
      </c>
      <c r="Z770" s="223">
        <f>SUM( tabConsumo[[#This Row],[QTD.PENDENTE]]:tabConsumo[[#This Row],[09_23]] )</f>
        <v>23</v>
      </c>
      <c r="AA770" s="223">
        <f>LARGE(tabConsumo[[#This Row],[10_22]:[09_23]],1)</f>
        <v>13</v>
      </c>
      <c r="AB770" s="146" t="s">
        <v>2240</v>
      </c>
      <c r="AC770" s="3" t="s">
        <v>907</v>
      </c>
    </row>
    <row r="771" spans="1:29" x14ac:dyDescent="0.3">
      <c r="A771" s="4" t="s">
        <v>1538</v>
      </c>
      <c r="B771" s="3" t="s">
        <v>1111</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xml:space="preserve"> 2</f>
        <v>2</v>
      </c>
      <c r="Y771">
        <v>1.9166666666666667</v>
      </c>
      <c r="Z771" s="223">
        <f>SUM( tabConsumo[[#This Row],[QTD.PENDENTE]]:tabConsumo[[#This Row],[09_23]] )</f>
        <v>26</v>
      </c>
      <c r="AA771" s="223">
        <f>LARGE(tabConsumo[[#This Row],[10_22]:[09_23]],1)</f>
        <v>15</v>
      </c>
      <c r="AB771" s="146" t="s">
        <v>2240</v>
      </c>
      <c r="AC771" s="3" t="s">
        <v>907</v>
      </c>
    </row>
    <row r="772" spans="1:29" x14ac:dyDescent="0.3">
      <c r="A772" s="4" t="s">
        <v>1215</v>
      </c>
      <c r="B772" s="3" t="s">
        <v>1111</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xml:space="preserve"> 2</f>
        <v>2</v>
      </c>
      <c r="Y772">
        <v>11.666666666666666</v>
      </c>
      <c r="Z772" s="223">
        <f>SUM( tabConsumo[[#This Row],[QTD.PENDENTE]]:tabConsumo[[#This Row],[09_23]] )</f>
        <v>143</v>
      </c>
      <c r="AA772" s="223">
        <f>LARGE(tabConsumo[[#This Row],[10_22]:[09_23]],1)</f>
        <v>35</v>
      </c>
      <c r="AB772" s="146" t="s">
        <v>932</v>
      </c>
      <c r="AC772" s="3" t="s">
        <v>907</v>
      </c>
    </row>
    <row r="773" spans="1:29" x14ac:dyDescent="0.3">
      <c r="A773" s="4" t="s">
        <v>1215</v>
      </c>
      <c r="B773" s="3" t="s">
        <v>1111</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xml:space="preserve"> 2</f>
        <v>2</v>
      </c>
      <c r="Y773">
        <v>6</v>
      </c>
      <c r="Z773" s="223">
        <f>SUM( tabConsumo[[#This Row],[QTD.PENDENTE]]:tabConsumo[[#This Row],[09_23]] )</f>
        <v>74</v>
      </c>
      <c r="AA773" s="223">
        <f>LARGE(tabConsumo[[#This Row],[10_22]:[09_23]],1)</f>
        <v>28</v>
      </c>
      <c r="AB773" s="146" t="s">
        <v>2240</v>
      </c>
      <c r="AC773" s="3" t="s">
        <v>907</v>
      </c>
    </row>
    <row r="774" spans="1:29" x14ac:dyDescent="0.3">
      <c r="A774" s="4" t="s">
        <v>1216</v>
      </c>
      <c r="B774" s="3" t="s">
        <v>1111</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xml:space="preserve"> 2</f>
        <v>2</v>
      </c>
      <c r="Y774">
        <v>2.75</v>
      </c>
      <c r="Z774" s="223">
        <f>SUM( tabConsumo[[#This Row],[QTD.PENDENTE]]:tabConsumo[[#This Row],[09_23]] )</f>
        <v>37</v>
      </c>
      <c r="AA774" s="223">
        <f>LARGE(tabConsumo[[#This Row],[10_22]:[09_23]],1)</f>
        <v>17</v>
      </c>
      <c r="AB774" s="146" t="s">
        <v>2240</v>
      </c>
      <c r="AC774" s="3" t="s">
        <v>907</v>
      </c>
    </row>
    <row r="775" spans="1:29" x14ac:dyDescent="0.3">
      <c r="A775" s="4" t="s">
        <v>2072</v>
      </c>
      <c r="B775" s="3" t="s">
        <v>288</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xml:space="preserve"> 2</f>
        <v>2</v>
      </c>
      <c r="Y775">
        <v>2.1666666666666665</v>
      </c>
      <c r="Z775" s="223">
        <f>SUM( tabConsumo[[#This Row],[QTD.PENDENTE]]:tabConsumo[[#This Row],[09_23]] )</f>
        <v>33</v>
      </c>
      <c r="AA775" s="223">
        <f>LARGE(tabConsumo[[#This Row],[10_22]:[09_23]],1)</f>
        <v>21</v>
      </c>
      <c r="AB775" s="146" t="s">
        <v>932</v>
      </c>
      <c r="AC775" s="3" t="s">
        <v>907</v>
      </c>
    </row>
    <row r="776" spans="1:29" x14ac:dyDescent="0.3">
      <c r="A776" s="4" t="s">
        <v>1375</v>
      </c>
      <c r="B776" s="3" t="s">
        <v>288</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xml:space="preserve"> 2</f>
        <v>2</v>
      </c>
      <c r="Y776">
        <v>2.25</v>
      </c>
      <c r="Z776" s="223">
        <f>SUM( tabConsumo[[#This Row],[QTD.PENDENTE]]:tabConsumo[[#This Row],[09_23]] )</f>
        <v>29</v>
      </c>
      <c r="AA776" s="223">
        <f>LARGE(tabConsumo[[#This Row],[10_22]:[09_23]],1)</f>
        <v>10</v>
      </c>
      <c r="AB776" s="146" t="s">
        <v>2239</v>
      </c>
      <c r="AC776" s="3" t="s">
        <v>907</v>
      </c>
    </row>
    <row r="777" spans="1:29" x14ac:dyDescent="0.3">
      <c r="A777" s="4" t="s">
        <v>2074</v>
      </c>
      <c r="B777" s="3" t="s">
        <v>302</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xml:space="preserve"> 2</f>
        <v>2</v>
      </c>
      <c r="Y777">
        <v>4.25</v>
      </c>
      <c r="Z777" s="223">
        <f>SUM( tabConsumo[[#This Row],[QTD.PENDENTE]]:tabConsumo[[#This Row],[09_23]] )</f>
        <v>53</v>
      </c>
      <c r="AA777" s="223">
        <f>LARGE(tabConsumo[[#This Row],[10_22]:[09_23]],1)</f>
        <v>14</v>
      </c>
      <c r="AB777" s="146" t="s">
        <v>932</v>
      </c>
      <c r="AC777" s="3" t="s">
        <v>907</v>
      </c>
    </row>
    <row r="778" spans="1:29" x14ac:dyDescent="0.3">
      <c r="A778" s="4" t="s">
        <v>2075</v>
      </c>
      <c r="B778" s="3" t="s">
        <v>302</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xml:space="preserve"> 2</f>
        <v>2</v>
      </c>
      <c r="Y778">
        <v>63.833333333333336</v>
      </c>
      <c r="Z778" s="223">
        <f>SUM( tabConsumo[[#This Row],[QTD.PENDENTE]]:tabConsumo[[#This Row],[09_23]] )</f>
        <v>766</v>
      </c>
      <c r="AA778" s="223">
        <f>LARGE(tabConsumo[[#This Row],[10_22]:[09_23]],1)</f>
        <v>139</v>
      </c>
      <c r="AB778" s="146" t="s">
        <v>932</v>
      </c>
      <c r="AC778" s="3" t="s">
        <v>907</v>
      </c>
    </row>
    <row r="779" spans="1:29" x14ac:dyDescent="0.3">
      <c r="A779" s="4" t="s">
        <v>2067</v>
      </c>
      <c r="B779" s="3" t="s">
        <v>302</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xml:space="preserve"> 2</f>
        <v>2</v>
      </c>
      <c r="Y779">
        <v>76.166666666666671</v>
      </c>
      <c r="Z779" s="223">
        <f>SUM( tabConsumo[[#This Row],[QTD.PENDENTE]]:tabConsumo[[#This Row],[09_23]] )</f>
        <v>932</v>
      </c>
      <c r="AA779" s="223">
        <f>LARGE(tabConsumo[[#This Row],[10_22]:[09_23]],1)</f>
        <v>168</v>
      </c>
      <c r="AB779" s="146" t="s">
        <v>932</v>
      </c>
      <c r="AC779" s="3" t="s">
        <v>907</v>
      </c>
    </row>
    <row r="780" spans="1:29" x14ac:dyDescent="0.3">
      <c r="A780" s="4" t="s">
        <v>2076</v>
      </c>
      <c r="B780" s="3" t="s">
        <v>302</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xml:space="preserve"> 2</f>
        <v>2</v>
      </c>
      <c r="Y780">
        <v>2.0833333333333335</v>
      </c>
      <c r="Z780" s="223">
        <f>SUM( tabConsumo[[#This Row],[QTD.PENDENTE]]:tabConsumo[[#This Row],[09_23]] )</f>
        <v>26</v>
      </c>
      <c r="AA780" s="223">
        <f>LARGE(tabConsumo[[#This Row],[10_22]:[09_23]],1)</f>
        <v>8</v>
      </c>
      <c r="AB780" s="146" t="s">
        <v>2240</v>
      </c>
      <c r="AC780" s="3" t="s">
        <v>907</v>
      </c>
    </row>
    <row r="781" spans="1:29" x14ac:dyDescent="0.3">
      <c r="A781" s="4" t="s">
        <v>2064</v>
      </c>
      <c r="B781" s="3" t="s">
        <v>302</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xml:space="preserve"> 2</f>
        <v>2</v>
      </c>
      <c r="Y781">
        <v>7.75</v>
      </c>
      <c r="Z781" s="223">
        <f>SUM( tabConsumo[[#This Row],[QTD.PENDENTE]]:tabConsumo[[#This Row],[09_23]] )</f>
        <v>93</v>
      </c>
      <c r="AA781" s="223">
        <f>LARGE(tabConsumo[[#This Row],[10_22]:[09_23]],1)</f>
        <v>20</v>
      </c>
      <c r="AB781" s="146" t="s">
        <v>932</v>
      </c>
      <c r="AC781" s="3" t="s">
        <v>907</v>
      </c>
    </row>
    <row r="782" spans="1:29" x14ac:dyDescent="0.3">
      <c r="A782" s="4" t="s">
        <v>2066</v>
      </c>
      <c r="B782" s="3" t="s">
        <v>302</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xml:space="preserve"> 2</f>
        <v>2</v>
      </c>
      <c r="Y782">
        <v>5.333333333333333</v>
      </c>
      <c r="Z782" s="223">
        <f>SUM( tabConsumo[[#This Row],[QTD.PENDENTE]]:tabConsumo[[#This Row],[09_23]] )</f>
        <v>67</v>
      </c>
      <c r="AA782" s="223">
        <f>LARGE(tabConsumo[[#This Row],[10_22]:[09_23]],1)</f>
        <v>22</v>
      </c>
      <c r="AB782" s="146" t="s">
        <v>932</v>
      </c>
      <c r="AC782" s="3" t="s">
        <v>907</v>
      </c>
    </row>
    <row r="783" spans="1:29" x14ac:dyDescent="0.3">
      <c r="A783" s="4" t="s">
        <v>1681</v>
      </c>
      <c r="B783" s="3" t="s">
        <v>336</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xml:space="preserve"> 2</f>
        <v>2</v>
      </c>
      <c r="Y783">
        <v>398.58333333333331</v>
      </c>
      <c r="Z783" s="223">
        <f>SUM( tabConsumo[[#This Row],[QTD.PENDENTE]]:tabConsumo[[#This Row],[09_23]] )</f>
        <v>5136</v>
      </c>
      <c r="AA783" s="223">
        <f>LARGE(tabConsumo[[#This Row],[10_22]:[09_23]],1)</f>
        <v>1483</v>
      </c>
      <c r="AB783" s="146" t="s">
        <v>932</v>
      </c>
      <c r="AC783" s="3" t="s">
        <v>907</v>
      </c>
    </row>
    <row r="784" spans="1:29" x14ac:dyDescent="0.3">
      <c r="A784" s="4" t="s">
        <v>1496</v>
      </c>
      <c r="B784" s="3" t="s">
        <v>654</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xml:space="preserve"> 2</f>
        <v>2</v>
      </c>
      <c r="Y784">
        <v>361.25</v>
      </c>
      <c r="Z784" s="223">
        <f>SUM( tabConsumo[[#This Row],[QTD.PENDENTE]]:tabConsumo[[#This Row],[09_23]] )</f>
        <v>4694</v>
      </c>
      <c r="AA784" s="223">
        <f>LARGE(tabConsumo[[#This Row],[10_22]:[09_23]],1)</f>
        <v>1431</v>
      </c>
      <c r="AB784" s="146" t="s">
        <v>932</v>
      </c>
      <c r="AC784" s="3" t="s">
        <v>907</v>
      </c>
    </row>
    <row r="785" spans="1:29" x14ac:dyDescent="0.3">
      <c r="A785" s="4" t="s">
        <v>1498</v>
      </c>
      <c r="B785" s="3" t="s">
        <v>654</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xml:space="preserve"> 2</f>
        <v>2</v>
      </c>
      <c r="Y785">
        <v>341.58333333333331</v>
      </c>
      <c r="Z785" s="223">
        <f>SUM( tabConsumo[[#This Row],[QTD.PENDENTE]]:tabConsumo[[#This Row],[09_23]] )</f>
        <v>4460</v>
      </c>
      <c r="AA785" s="223">
        <f>LARGE(tabConsumo[[#This Row],[10_22]:[09_23]],1)</f>
        <v>1401</v>
      </c>
      <c r="AB785" s="146" t="s">
        <v>932</v>
      </c>
      <c r="AC785" s="3" t="s">
        <v>907</v>
      </c>
    </row>
    <row r="786" spans="1:29" x14ac:dyDescent="0.3">
      <c r="A786" s="4" t="s">
        <v>1499</v>
      </c>
      <c r="B786" s="3" t="s">
        <v>654</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xml:space="preserve"> 2</f>
        <v>2</v>
      </c>
      <c r="Y786">
        <v>392.91666666666669</v>
      </c>
      <c r="Z786" s="223">
        <f>SUM( tabConsumo[[#This Row],[QTD.PENDENTE]]:tabConsumo[[#This Row],[09_23]] )</f>
        <v>5074</v>
      </c>
      <c r="AA786" s="223">
        <f>LARGE(tabConsumo[[#This Row],[10_22]:[09_23]],1)</f>
        <v>1486</v>
      </c>
      <c r="AB786" s="146" t="s">
        <v>932</v>
      </c>
      <c r="AC786" s="3" t="s">
        <v>907</v>
      </c>
    </row>
    <row r="787" spans="1:29" x14ac:dyDescent="0.3">
      <c r="A787" s="4" t="s">
        <v>1500</v>
      </c>
      <c r="B787" s="3" t="s">
        <v>654</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xml:space="preserve"> 2</f>
        <v>2</v>
      </c>
      <c r="Y787">
        <v>433.91666666666669</v>
      </c>
      <c r="Z787" s="223">
        <f>SUM( tabConsumo[[#This Row],[QTD.PENDENTE]]:tabConsumo[[#This Row],[09_23]] )</f>
        <v>5537</v>
      </c>
      <c r="AA787" s="223">
        <f>LARGE(tabConsumo[[#This Row],[10_22]:[09_23]],1)</f>
        <v>1514</v>
      </c>
      <c r="AB787" s="146" t="s">
        <v>932</v>
      </c>
      <c r="AC787" s="3" t="s">
        <v>907</v>
      </c>
    </row>
    <row r="788" spans="1:29" x14ac:dyDescent="0.3">
      <c r="A788" s="4" t="s">
        <v>1510</v>
      </c>
      <c r="B788" s="3" t="s">
        <v>654</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xml:space="preserve"> 2</f>
        <v>2</v>
      </c>
      <c r="Y788">
        <v>420.5</v>
      </c>
      <c r="Z788" s="223">
        <f>SUM( tabConsumo[[#This Row],[QTD.PENDENTE]]:tabConsumo[[#This Row],[09_23]] )</f>
        <v>5398</v>
      </c>
      <c r="AA788" s="223">
        <f>LARGE(tabConsumo[[#This Row],[10_22]:[09_23]],1)</f>
        <v>1513</v>
      </c>
      <c r="AB788" s="146" t="s">
        <v>932</v>
      </c>
      <c r="AC788" s="3" t="s">
        <v>907</v>
      </c>
    </row>
    <row r="789" spans="1:29" x14ac:dyDescent="0.3">
      <c r="A789" s="4" t="s">
        <v>1509</v>
      </c>
      <c r="B789" s="3" t="s">
        <v>654</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xml:space="preserve"> 2</f>
        <v>2</v>
      </c>
      <c r="Y789">
        <v>322.5</v>
      </c>
      <c r="Z789" s="223">
        <f>SUM( tabConsumo[[#This Row],[QTD.PENDENTE]]:tabConsumo[[#This Row],[09_23]] )</f>
        <v>4237</v>
      </c>
      <c r="AA789" s="223">
        <f>LARGE(tabConsumo[[#This Row],[10_22]:[09_23]],1)</f>
        <v>1474</v>
      </c>
      <c r="AB789" s="146" t="s">
        <v>2238</v>
      </c>
      <c r="AC789" s="3" t="s">
        <v>907</v>
      </c>
    </row>
    <row r="790" spans="1:29" x14ac:dyDescent="0.3">
      <c r="A790" s="4" t="s">
        <v>2077</v>
      </c>
      <c r="B790" s="3" t="s">
        <v>288</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xml:space="preserve"> 2</f>
        <v>2</v>
      </c>
      <c r="Y790">
        <v>2.3333333333333335</v>
      </c>
      <c r="Z790" s="223">
        <f>SUM( tabConsumo[[#This Row],[QTD.PENDENTE]]:tabConsumo[[#This Row],[09_23]] )</f>
        <v>29</v>
      </c>
      <c r="AA790" s="223">
        <f>LARGE(tabConsumo[[#This Row],[10_22]:[09_23]],1)</f>
        <v>8</v>
      </c>
      <c r="AB790" s="146" t="s">
        <v>932</v>
      </c>
      <c r="AC790" s="3" t="s">
        <v>907</v>
      </c>
    </row>
    <row r="791" spans="1:29" x14ac:dyDescent="0.3">
      <c r="A791" s="4" t="s">
        <v>2078</v>
      </c>
      <c r="B791" s="3" t="s">
        <v>288</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xml:space="preserve"> 2</f>
        <v>2</v>
      </c>
      <c r="Y791">
        <v>26.916666666666668</v>
      </c>
      <c r="Z791" s="223">
        <f>SUM( tabConsumo[[#This Row],[QTD.PENDENTE]]:tabConsumo[[#This Row],[09_23]] )</f>
        <v>333</v>
      </c>
      <c r="AA791" s="223">
        <f>LARGE(tabConsumo[[#This Row],[10_22]:[09_23]],1)</f>
        <v>72</v>
      </c>
      <c r="AB791" s="146" t="s">
        <v>932</v>
      </c>
      <c r="AC791" s="3" t="s">
        <v>907</v>
      </c>
    </row>
    <row r="792" spans="1:29" x14ac:dyDescent="0.3">
      <c r="A792" s="4" t="s">
        <v>2073</v>
      </c>
      <c r="B792" s="3" t="s">
        <v>288</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xml:space="preserve"> 2</f>
        <v>2</v>
      </c>
      <c r="Y792">
        <v>4.833333333333333</v>
      </c>
      <c r="Z792" s="223">
        <f>SUM( tabConsumo[[#This Row],[QTD.PENDENTE]]:tabConsumo[[#This Row],[09_23]] )</f>
        <v>63</v>
      </c>
      <c r="AA792" s="223">
        <f>LARGE(tabConsumo[[#This Row],[10_22]:[09_23]],1)</f>
        <v>24</v>
      </c>
      <c r="AB792" s="146" t="s">
        <v>932</v>
      </c>
      <c r="AC792" s="3" t="s">
        <v>907</v>
      </c>
    </row>
    <row r="793" spans="1:29" x14ac:dyDescent="0.3">
      <c r="A793" s="4" t="s">
        <v>1015</v>
      </c>
      <c r="B793" s="3" t="s">
        <v>288</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xml:space="preserve"> 2</f>
        <v>2</v>
      </c>
      <c r="Y793">
        <v>32.833333333333336</v>
      </c>
      <c r="Z793" s="223">
        <f>SUM( tabConsumo[[#This Row],[QTD.PENDENTE]]:tabConsumo[[#This Row],[09_23]] )</f>
        <v>394</v>
      </c>
      <c r="AA793" s="223">
        <f>LARGE(tabConsumo[[#This Row],[10_22]:[09_23]],1)</f>
        <v>64</v>
      </c>
      <c r="AB793" s="146" t="s">
        <v>2238</v>
      </c>
      <c r="AC793" s="3" t="s">
        <v>907</v>
      </c>
    </row>
    <row r="794" spans="1:29" x14ac:dyDescent="0.3">
      <c r="A794" s="4" t="s">
        <v>508</v>
      </c>
      <c r="B794" s="3" t="s">
        <v>288</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xml:space="preserve"> 2</f>
        <v>2</v>
      </c>
      <c r="Y794">
        <v>0.41666666666666669</v>
      </c>
      <c r="Z794" s="223">
        <f>SUM( tabConsumo[[#This Row],[QTD.PENDENTE]]:tabConsumo[[#This Row],[09_23]] )</f>
        <v>5</v>
      </c>
      <c r="AA794" s="223">
        <f>LARGE(tabConsumo[[#This Row],[10_22]:[09_23]],1)</f>
        <v>2</v>
      </c>
      <c r="AB794" s="146" t="s">
        <v>2240</v>
      </c>
      <c r="AC794" s="3" t="s">
        <v>907</v>
      </c>
    </row>
    <row r="795" spans="1:29" x14ac:dyDescent="0.3">
      <c r="A795" s="4" t="s">
        <v>1850</v>
      </c>
      <c r="B795" s="3" t="s">
        <v>270</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xml:space="preserve"> 2</f>
        <v>2</v>
      </c>
      <c r="Y795">
        <v>367.41666666666669</v>
      </c>
      <c r="Z795" s="223">
        <f>SUM( tabConsumo[[#This Row],[QTD.PENDENTE]]:tabConsumo[[#This Row],[09_23]] )</f>
        <v>4692</v>
      </c>
      <c r="AA795" s="223">
        <f>LARGE(tabConsumo[[#This Row],[10_22]:[09_23]],1)</f>
        <v>1244</v>
      </c>
      <c r="AB795" s="146" t="s">
        <v>932</v>
      </c>
      <c r="AC795" s="3" t="s">
        <v>907</v>
      </c>
    </row>
    <row r="796" spans="1:29" x14ac:dyDescent="0.3">
      <c r="A796" s="4" t="s">
        <v>1728</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xml:space="preserve"> 2</f>
        <v>2</v>
      </c>
      <c r="Y796">
        <v>20.083333333333332</v>
      </c>
      <c r="Z796" s="223">
        <f>SUM( tabConsumo[[#This Row],[QTD.PENDENTE]]:tabConsumo[[#This Row],[09_23]] )</f>
        <v>260</v>
      </c>
      <c r="AA796" s="223">
        <f>LARGE(tabConsumo[[#This Row],[10_22]:[09_23]],1)</f>
        <v>100</v>
      </c>
      <c r="AB796" s="146" t="s">
        <v>2240</v>
      </c>
      <c r="AC796" s="3" t="s">
        <v>907</v>
      </c>
    </row>
    <row r="797" spans="1:29" x14ac:dyDescent="0.3">
      <c r="A797" s="4" t="s">
        <v>1777</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xml:space="preserve"> 2</f>
        <v>2</v>
      </c>
      <c r="Y797">
        <v>38.833333333333336</v>
      </c>
      <c r="Z797" s="223">
        <f>SUM( tabConsumo[[#This Row],[QTD.PENDENTE]]:tabConsumo[[#This Row],[09_23]] )</f>
        <v>507</v>
      </c>
      <c r="AA797" s="223">
        <f>LARGE(tabConsumo[[#This Row],[10_22]:[09_23]],1)</f>
        <v>166</v>
      </c>
      <c r="AB797" s="146" t="s">
        <v>932</v>
      </c>
      <c r="AC797" s="3" t="s">
        <v>907</v>
      </c>
    </row>
    <row r="798" spans="1:29" x14ac:dyDescent="0.3">
      <c r="A798" s="4" t="s">
        <v>1729</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xml:space="preserve"> 2</f>
        <v>2</v>
      </c>
      <c r="Y798">
        <v>35.5</v>
      </c>
      <c r="Z798" s="223">
        <f>SUM( tabConsumo[[#This Row],[QTD.PENDENTE]]:tabConsumo[[#This Row],[09_23]] )</f>
        <v>498</v>
      </c>
      <c r="AA798" s="223">
        <f>LARGE(tabConsumo[[#This Row],[10_22]:[09_23]],1)</f>
        <v>245</v>
      </c>
      <c r="AB798" s="146" t="s">
        <v>932</v>
      </c>
      <c r="AC798" s="3" t="s">
        <v>907</v>
      </c>
    </row>
    <row r="799" spans="1:29" x14ac:dyDescent="0.3">
      <c r="A799" s="4" t="s">
        <v>1954</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xml:space="preserve"> 2</f>
        <v>2</v>
      </c>
      <c r="Y799">
        <v>47.583333333333336</v>
      </c>
      <c r="Z799" s="223">
        <f>SUM( tabConsumo[[#This Row],[QTD.PENDENTE]]:tabConsumo[[#This Row],[09_23]] )</f>
        <v>571</v>
      </c>
      <c r="AA799" s="223">
        <f>LARGE(tabConsumo[[#This Row],[10_22]:[09_23]],1)</f>
        <v>100</v>
      </c>
      <c r="AB799" s="146" t="s">
        <v>2245</v>
      </c>
      <c r="AC799" s="3" t="s">
        <v>907</v>
      </c>
    </row>
    <row r="800" spans="1:29" x14ac:dyDescent="0.3">
      <c r="A800" s="4" t="s">
        <v>1955</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xml:space="preserve"> 2</f>
        <v>2</v>
      </c>
      <c r="Y800">
        <v>7.75</v>
      </c>
      <c r="Z800" s="223">
        <f>SUM( tabConsumo[[#This Row],[QTD.PENDENTE]]:tabConsumo[[#This Row],[09_23]] )</f>
        <v>110</v>
      </c>
      <c r="AA800" s="223">
        <f>LARGE(tabConsumo[[#This Row],[10_22]:[09_23]],1)</f>
        <v>62</v>
      </c>
      <c r="AB800" s="146" t="s">
        <v>2245</v>
      </c>
      <c r="AC800" s="3" t="s">
        <v>907</v>
      </c>
    </row>
    <row r="801" spans="1:29" x14ac:dyDescent="0.3">
      <c r="A801" s="4" t="s">
        <v>742</v>
      </c>
      <c r="B801" s="3" t="s">
        <v>264</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xml:space="preserve"> 2</f>
        <v>2</v>
      </c>
      <c r="Y801">
        <v>1.5833333333333333</v>
      </c>
      <c r="Z801" s="223">
        <f>SUM( tabConsumo[[#This Row],[QTD.PENDENTE]]:tabConsumo[[#This Row],[09_23]] )</f>
        <v>30</v>
      </c>
      <c r="AA801" s="223">
        <f>LARGE(tabConsumo[[#This Row],[10_22]:[09_23]],1)</f>
        <v>30</v>
      </c>
      <c r="AB801" s="146" t="s">
        <v>2243</v>
      </c>
      <c r="AC801" s="3" t="s">
        <v>907</v>
      </c>
    </row>
    <row r="802" spans="1:29" x14ac:dyDescent="0.3">
      <c r="A802" s="4" t="s">
        <v>1766</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xml:space="preserve"> 2</f>
        <v>2</v>
      </c>
      <c r="Y802">
        <v>142.66666666666666</v>
      </c>
      <c r="Z802" s="223">
        <f>SUM( tabConsumo[[#This Row],[QTD.PENDENTE]]:tabConsumo[[#This Row],[09_23]] )</f>
        <v>1751</v>
      </c>
      <c r="AA802" s="223">
        <f>LARGE(tabConsumo[[#This Row],[10_22]:[09_23]],1)</f>
        <v>373</v>
      </c>
      <c r="AB802" s="146" t="s">
        <v>932</v>
      </c>
      <c r="AC802" s="3" t="s">
        <v>907</v>
      </c>
    </row>
    <row r="803" spans="1:29" x14ac:dyDescent="0.3">
      <c r="A803" s="4" t="s">
        <v>1726</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xml:space="preserve"> 2</f>
        <v>2</v>
      </c>
      <c r="Y803">
        <v>36.166666666666664</v>
      </c>
      <c r="Z803" s="223">
        <f>SUM( tabConsumo[[#This Row],[QTD.PENDENTE]]:tabConsumo[[#This Row],[09_23]] )</f>
        <v>444</v>
      </c>
      <c r="AA803" s="223">
        <f>LARGE(tabConsumo[[#This Row],[10_22]:[09_23]],1)</f>
        <v>114</v>
      </c>
      <c r="AB803" s="146" t="s">
        <v>932</v>
      </c>
      <c r="AC803" s="3" t="s">
        <v>907</v>
      </c>
    </row>
    <row r="804" spans="1:29" x14ac:dyDescent="0.3">
      <c r="A804" s="4" t="s">
        <v>1730</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xml:space="preserve"> 2</f>
        <v>2</v>
      </c>
      <c r="Y804">
        <v>4.416666666666667</v>
      </c>
      <c r="Z804" s="223">
        <f>SUM( tabConsumo[[#This Row],[QTD.PENDENTE]]:tabConsumo[[#This Row],[09_23]] )</f>
        <v>64</v>
      </c>
      <c r="AA804" s="223">
        <f>LARGE(tabConsumo[[#This Row],[10_22]:[09_23]],1)</f>
        <v>40</v>
      </c>
      <c r="AB804" s="146" t="s">
        <v>2240</v>
      </c>
      <c r="AC804" s="3" t="s">
        <v>907</v>
      </c>
    </row>
    <row r="805" spans="1:29" x14ac:dyDescent="0.3">
      <c r="A805" s="4" t="s">
        <v>1937</v>
      </c>
      <c r="B805" s="3" t="s">
        <v>264</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xml:space="preserve"> 2</f>
        <v>2</v>
      </c>
      <c r="Y805">
        <v>6.916666666666667</v>
      </c>
      <c r="Z805" s="223">
        <f>SUM( tabConsumo[[#This Row],[QTD.PENDENTE]]:tabConsumo[[#This Row],[09_23]] )</f>
        <v>83</v>
      </c>
      <c r="AA805" s="223">
        <f>LARGE(tabConsumo[[#This Row],[10_22]:[09_23]],1)</f>
        <v>22</v>
      </c>
      <c r="AB805" s="146" t="s">
        <v>932</v>
      </c>
      <c r="AC805" s="3" t="s">
        <v>907</v>
      </c>
    </row>
    <row r="806" spans="1:29" x14ac:dyDescent="0.3">
      <c r="A806" s="4" t="s">
        <v>1938</v>
      </c>
      <c r="B806" s="3" t="s">
        <v>264</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xml:space="preserve"> 2</f>
        <v>2</v>
      </c>
      <c r="Y806">
        <v>7.75</v>
      </c>
      <c r="Z806" s="223">
        <f>SUM( tabConsumo[[#This Row],[QTD.PENDENTE]]:tabConsumo[[#This Row],[09_23]] )</f>
        <v>96</v>
      </c>
      <c r="AA806" s="223">
        <f>LARGE(tabConsumo[[#This Row],[10_22]:[09_23]],1)</f>
        <v>21</v>
      </c>
      <c r="AB806" s="146" t="s">
        <v>932</v>
      </c>
      <c r="AC806" s="3" t="s">
        <v>907</v>
      </c>
    </row>
    <row r="807" spans="1:29" x14ac:dyDescent="0.3">
      <c r="A807" s="4" t="s">
        <v>1950</v>
      </c>
      <c r="B807" s="3" t="s">
        <v>264</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xml:space="preserve"> 2</f>
        <v>2</v>
      </c>
      <c r="Y807">
        <v>21.5</v>
      </c>
      <c r="Z807" s="223">
        <f>SUM( tabConsumo[[#This Row],[QTD.PENDENTE]]:tabConsumo[[#This Row],[09_23]] )</f>
        <v>258</v>
      </c>
      <c r="AA807" s="223">
        <f>LARGE(tabConsumo[[#This Row],[10_22]:[09_23]],1)</f>
        <v>53</v>
      </c>
      <c r="AB807" s="146" t="s">
        <v>932</v>
      </c>
      <c r="AC807" s="3" t="s">
        <v>907</v>
      </c>
    </row>
    <row r="808" spans="1:29" x14ac:dyDescent="0.3">
      <c r="A808" s="4" t="s">
        <v>1056</v>
      </c>
      <c r="B808" s="3" t="s">
        <v>264</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xml:space="preserve"> 2</f>
        <v>2</v>
      </c>
      <c r="Y808">
        <v>30.583333333333332</v>
      </c>
      <c r="Z808" s="223">
        <f>SUM( tabConsumo[[#This Row],[QTD.PENDENTE]]:tabConsumo[[#This Row],[09_23]] )</f>
        <v>393</v>
      </c>
      <c r="AA808" s="223">
        <f>LARGE(tabConsumo[[#This Row],[10_22]:[09_23]],1)</f>
        <v>124</v>
      </c>
      <c r="AB808" s="146" t="s">
        <v>932</v>
      </c>
      <c r="AC808" s="3" t="s">
        <v>907</v>
      </c>
    </row>
    <row r="809" spans="1:29" x14ac:dyDescent="0.3">
      <c r="A809" s="4" t="s">
        <v>1058</v>
      </c>
      <c r="B809" s="3" t="s">
        <v>264</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xml:space="preserve"> 2</f>
        <v>2</v>
      </c>
      <c r="Y809">
        <v>49.833333333333336</v>
      </c>
      <c r="Z809" s="223">
        <f>SUM( tabConsumo[[#This Row],[QTD.PENDENTE]]:tabConsumo[[#This Row],[09_23]] )</f>
        <v>599</v>
      </c>
      <c r="AA809" s="223">
        <f>LARGE(tabConsumo[[#This Row],[10_22]:[09_23]],1)</f>
        <v>105</v>
      </c>
      <c r="AB809" s="146" t="s">
        <v>932</v>
      </c>
      <c r="AC809" s="3" t="s">
        <v>907</v>
      </c>
    </row>
    <row r="810" spans="1:29" x14ac:dyDescent="0.3">
      <c r="A810" s="4" t="s">
        <v>2070</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xml:space="preserve"> 2</f>
        <v>2</v>
      </c>
      <c r="Y810">
        <v>33.25</v>
      </c>
      <c r="Z810" s="223">
        <f>SUM( tabConsumo[[#This Row],[QTD.PENDENTE]]:tabConsumo[[#This Row],[09_23]] )</f>
        <v>399</v>
      </c>
      <c r="AA810" s="223">
        <f>LARGE(tabConsumo[[#This Row],[10_22]:[09_23]],1)</f>
        <v>76</v>
      </c>
      <c r="AB810" s="146" t="s">
        <v>932</v>
      </c>
      <c r="AC810" s="3" t="s">
        <v>907</v>
      </c>
    </row>
    <row r="811" spans="1:29" x14ac:dyDescent="0.3">
      <c r="A811" s="4" t="s">
        <v>1722</v>
      </c>
      <c r="B811" s="3" t="s">
        <v>264</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xml:space="preserve"> 2</f>
        <v>2</v>
      </c>
      <c r="Y811">
        <v>33.833333333333336</v>
      </c>
      <c r="Z811" s="223">
        <f>SUM( tabConsumo[[#This Row],[QTD.PENDENTE]]:tabConsumo[[#This Row],[09_23]] )</f>
        <v>406</v>
      </c>
      <c r="AA811" s="223">
        <f>LARGE(tabConsumo[[#This Row],[10_22]:[09_23]],1)</f>
        <v>88</v>
      </c>
      <c r="AB811" s="146" t="s">
        <v>932</v>
      </c>
      <c r="AC811" s="3" t="s">
        <v>907</v>
      </c>
    </row>
    <row r="812" spans="1:29" x14ac:dyDescent="0.3">
      <c r="A812" s="4" t="s">
        <v>1257</v>
      </c>
      <c r="B812" s="3" t="s">
        <v>264</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xml:space="preserve"> 2</f>
        <v>2</v>
      </c>
      <c r="Y812">
        <v>13431</v>
      </c>
      <c r="Z812" s="223">
        <f>SUM( tabConsumo[[#This Row],[QTD.PENDENTE]]:tabConsumo[[#This Row],[09_23]] )</f>
        <v>161172</v>
      </c>
      <c r="AA812" s="223">
        <f>LARGE(tabConsumo[[#This Row],[10_22]:[09_23]],1)</f>
        <v>42501</v>
      </c>
      <c r="AB812" s="146" t="s">
        <v>932</v>
      </c>
      <c r="AC812" s="3" t="s">
        <v>907</v>
      </c>
    </row>
    <row r="813" spans="1:29" x14ac:dyDescent="0.3">
      <c r="A813" s="4" t="s">
        <v>1900</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xml:space="preserve"> 2</f>
        <v>2</v>
      </c>
      <c r="Y813">
        <v>60.166666666666664</v>
      </c>
      <c r="Z813" s="223">
        <f>SUM( tabConsumo[[#This Row],[QTD.PENDENTE]]:tabConsumo[[#This Row],[09_23]] )</f>
        <v>733</v>
      </c>
      <c r="AA813" s="223">
        <f>LARGE(tabConsumo[[#This Row],[10_22]:[09_23]],1)</f>
        <v>162</v>
      </c>
      <c r="AB813" s="146" t="s">
        <v>932</v>
      </c>
      <c r="AC813" s="3" t="s">
        <v>907</v>
      </c>
    </row>
    <row r="814" spans="1:29" x14ac:dyDescent="0.3">
      <c r="A814" s="4" t="s">
        <v>1271</v>
      </c>
      <c r="B814" s="3" t="s">
        <v>264</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xml:space="preserve"> 2</f>
        <v>2</v>
      </c>
      <c r="Y814">
        <v>8.3333333333333329E-2</v>
      </c>
      <c r="Z814" s="223">
        <f>SUM( tabConsumo[[#This Row],[QTD.PENDENTE]]:tabConsumo[[#This Row],[09_23]] )</f>
        <v>3</v>
      </c>
      <c r="AA814" s="223">
        <f>LARGE(tabConsumo[[#This Row],[10_22]:[09_23]],1)</f>
        <v>3</v>
      </c>
      <c r="AB814" s="146" t="s">
        <v>2241</v>
      </c>
      <c r="AC814" s="3" t="s">
        <v>907</v>
      </c>
    </row>
    <row r="815" spans="1:29" x14ac:dyDescent="0.3">
      <c r="A815" s="4" t="s">
        <v>1636</v>
      </c>
      <c r="B815" s="3" t="s">
        <v>264</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xml:space="preserve"> 2</f>
        <v>2</v>
      </c>
      <c r="Y815">
        <v>0.5</v>
      </c>
      <c r="Z815" s="223">
        <f>SUM( tabConsumo[[#This Row],[QTD.PENDENTE]]:tabConsumo[[#This Row],[09_23]] )</f>
        <v>7</v>
      </c>
      <c r="AA815" s="223">
        <f>LARGE(tabConsumo[[#This Row],[10_22]:[09_23]],1)</f>
        <v>3</v>
      </c>
      <c r="AB815" s="146" t="s">
        <v>2247</v>
      </c>
      <c r="AC815" s="3" t="s">
        <v>907</v>
      </c>
    </row>
    <row r="816" spans="1:29" x14ac:dyDescent="0.3">
      <c r="A816" s="4" t="s">
        <v>1014</v>
      </c>
      <c r="B816" s="3" t="s">
        <v>264</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xml:space="preserve"> 2</f>
        <v>2</v>
      </c>
      <c r="Y816">
        <v>216.08333333333334</v>
      </c>
      <c r="Z816" s="223">
        <f>SUM( tabConsumo[[#This Row],[QTD.PENDENTE]]:tabConsumo[[#This Row],[09_23]] )</f>
        <v>3131</v>
      </c>
      <c r="AA816" s="223">
        <f>LARGE(tabConsumo[[#This Row],[10_22]:[09_23]],1)</f>
        <v>1716</v>
      </c>
      <c r="AB816" s="146" t="s">
        <v>932</v>
      </c>
      <c r="AC816" s="3" t="s">
        <v>907</v>
      </c>
    </row>
    <row r="817" spans="1:29" x14ac:dyDescent="0.3">
      <c r="A817" s="4" t="s">
        <v>1623</v>
      </c>
      <c r="B817" s="3" t="s">
        <v>346</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xml:space="preserve"> 2</f>
        <v>2</v>
      </c>
      <c r="Y817">
        <v>3.9166666666666665</v>
      </c>
      <c r="Z817" s="223">
        <f>SUM( tabConsumo[[#This Row],[QTD.PENDENTE]]:tabConsumo[[#This Row],[09_23]] )</f>
        <v>51</v>
      </c>
      <c r="AA817" s="223">
        <f>LARGE(tabConsumo[[#This Row],[10_22]:[09_23]],1)</f>
        <v>25</v>
      </c>
      <c r="AB817" s="146" t="s">
        <v>932</v>
      </c>
      <c r="AC817" s="3" t="s">
        <v>907</v>
      </c>
    </row>
    <row r="818" spans="1:29" x14ac:dyDescent="0.3">
      <c r="A818" s="4" t="s">
        <v>1626</v>
      </c>
      <c r="B818" s="3" t="s">
        <v>346</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xml:space="preserve"> 2</f>
        <v>2</v>
      </c>
      <c r="Y818">
        <v>5.083333333333333</v>
      </c>
      <c r="Z818" s="223">
        <f>SUM( tabConsumo[[#This Row],[QTD.PENDENTE]]:tabConsumo[[#This Row],[09_23]] )</f>
        <v>61</v>
      </c>
      <c r="AA818" s="223">
        <f>LARGE(tabConsumo[[#This Row],[10_22]:[09_23]],1)</f>
        <v>10</v>
      </c>
      <c r="AB818" s="146" t="s">
        <v>932</v>
      </c>
      <c r="AC818" s="3" t="s">
        <v>907</v>
      </c>
    </row>
    <row r="819" spans="1:29" x14ac:dyDescent="0.3">
      <c r="A819" s="4" t="s">
        <v>1618</v>
      </c>
      <c r="B819" s="3" t="s">
        <v>346</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xml:space="preserve"> 2</f>
        <v>2</v>
      </c>
      <c r="Y819">
        <v>4.583333333333333</v>
      </c>
      <c r="Z819" s="223">
        <f>SUM( tabConsumo[[#This Row],[QTD.PENDENTE]]:tabConsumo[[#This Row],[09_23]] )</f>
        <v>65</v>
      </c>
      <c r="AA819" s="223">
        <f>LARGE(tabConsumo[[#This Row],[10_22]:[09_23]],1)</f>
        <v>40</v>
      </c>
      <c r="AB819" s="146" t="s">
        <v>932</v>
      </c>
      <c r="AC819" s="3" t="s">
        <v>907</v>
      </c>
    </row>
    <row r="820" spans="1:29" x14ac:dyDescent="0.3">
      <c r="A820" s="4" t="s">
        <v>1787</v>
      </c>
      <c r="B820" s="3" t="s">
        <v>346</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xml:space="preserve"> 2</f>
        <v>2</v>
      </c>
      <c r="Y820">
        <v>0</v>
      </c>
      <c r="Z820" s="223">
        <f>SUM( tabConsumo[[#This Row],[QTD.PENDENTE]]:tabConsumo[[#This Row],[09_23]] )</f>
        <v>1</v>
      </c>
      <c r="AA820" s="223">
        <f>LARGE(tabConsumo[[#This Row],[10_22]:[09_23]],1)</f>
        <v>1</v>
      </c>
      <c r="AB820" s="146" t="s">
        <v>2238</v>
      </c>
      <c r="AC820" s="3" t="s">
        <v>907</v>
      </c>
    </row>
    <row r="821" spans="1:29" x14ac:dyDescent="0.3">
      <c r="A821" s="4" t="s">
        <v>1619</v>
      </c>
      <c r="B821" s="3" t="s">
        <v>346</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xml:space="preserve"> 2</f>
        <v>2</v>
      </c>
      <c r="Y821">
        <v>3.0833333333333335</v>
      </c>
      <c r="Z821" s="223">
        <f>SUM( tabConsumo[[#This Row],[QTD.PENDENTE]]:tabConsumo[[#This Row],[09_23]] )</f>
        <v>40</v>
      </c>
      <c r="AA821" s="223">
        <f>LARGE(tabConsumo[[#This Row],[10_22]:[09_23]],1)</f>
        <v>15</v>
      </c>
      <c r="AB821" s="146" t="s">
        <v>932</v>
      </c>
      <c r="AC821" s="3" t="s">
        <v>907</v>
      </c>
    </row>
    <row r="822" spans="1:29" x14ac:dyDescent="0.3">
      <c r="A822" s="4" t="s">
        <v>1361</v>
      </c>
      <c r="B822" s="3" t="s">
        <v>346</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xml:space="preserve"> 2</f>
        <v>2</v>
      </c>
      <c r="Y822">
        <v>38.25</v>
      </c>
      <c r="Z822" s="223">
        <f>SUM( tabConsumo[[#This Row],[QTD.PENDENTE]]:tabConsumo[[#This Row],[09_23]] )</f>
        <v>459</v>
      </c>
      <c r="AA822" s="223">
        <f>LARGE(tabConsumo[[#This Row],[10_22]:[09_23]],1)</f>
        <v>112</v>
      </c>
      <c r="AB822" s="146" t="s">
        <v>2240</v>
      </c>
      <c r="AC822" s="3" t="s">
        <v>907</v>
      </c>
    </row>
    <row r="823" spans="1:29" x14ac:dyDescent="0.3">
      <c r="A823" s="4" t="s">
        <v>1362</v>
      </c>
      <c r="B823" s="3" t="s">
        <v>346</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xml:space="preserve"> 12</f>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xml:space="preserve"> 2</f>
        <v>2</v>
      </c>
      <c r="Y823">
        <v>19.833333333333332</v>
      </c>
      <c r="Z823" s="223">
        <f>SUM( tabConsumo[[#This Row],[QTD.PENDENTE]]:tabConsumo[[#This Row],[09_23]] )</f>
        <v>269</v>
      </c>
      <c r="AA823" s="223">
        <f>LARGE(tabConsumo[[#This Row],[10_22]:[09_23]],1)</f>
        <v>144</v>
      </c>
      <c r="AB823" s="146" t="s">
        <v>2239</v>
      </c>
      <c r="AC823" s="3" t="s">
        <v>907</v>
      </c>
    </row>
    <row r="824" spans="1:29" x14ac:dyDescent="0.3">
      <c r="A824" s="4" t="s">
        <v>1327</v>
      </c>
      <c r="B824" s="3" t="s">
        <v>346</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xml:space="preserve"> 12</f>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xml:space="preserve"> 2</f>
        <v>2</v>
      </c>
      <c r="Y824">
        <v>46.833333333333336</v>
      </c>
      <c r="Z824" s="223">
        <f>SUM( tabConsumo[[#This Row],[QTD.PENDENTE]]:tabConsumo[[#This Row],[09_23]] )</f>
        <v>562</v>
      </c>
      <c r="AA824" s="223">
        <f>LARGE(tabConsumo[[#This Row],[10_22]:[09_23]],1)</f>
        <v>212</v>
      </c>
      <c r="AB824" s="146" t="s">
        <v>2240</v>
      </c>
      <c r="AC824" s="3" t="s">
        <v>907</v>
      </c>
    </row>
    <row r="825" spans="1:29" x14ac:dyDescent="0.3">
      <c r="A825" s="4" t="s">
        <v>1385</v>
      </c>
      <c r="B825" s="3" t="s">
        <v>346</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xml:space="preserve"> 12</f>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xml:space="preserve"> 2</f>
        <v>2</v>
      </c>
      <c r="Y825">
        <v>5.333333333333333</v>
      </c>
      <c r="Z825" s="223">
        <f>SUM( tabConsumo[[#This Row],[QTD.PENDENTE]]:tabConsumo[[#This Row],[09_23]] )</f>
        <v>68</v>
      </c>
      <c r="AA825" s="223">
        <f>LARGE(tabConsumo[[#This Row],[10_22]:[09_23]],1)</f>
        <v>24</v>
      </c>
      <c r="AB825" s="146" t="s">
        <v>2243</v>
      </c>
      <c r="AC825" s="3" t="s">
        <v>907</v>
      </c>
    </row>
    <row r="826" spans="1:29" x14ac:dyDescent="0.3">
      <c r="A826" s="4" t="s">
        <v>1269</v>
      </c>
      <c r="B826" s="3" t="s">
        <v>346</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xml:space="preserve"> 12</f>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xml:space="preserve"> 2</f>
        <v>2</v>
      </c>
      <c r="Y826">
        <v>8.3333333333333329E-2</v>
      </c>
      <c r="Z826" s="223">
        <f>SUM( tabConsumo[[#This Row],[QTD.PENDENTE]]:tabConsumo[[#This Row],[09_23]] )</f>
        <v>2</v>
      </c>
      <c r="AA826" s="223">
        <f>LARGE(tabConsumo[[#This Row],[10_22]:[09_23]],1)</f>
        <v>2</v>
      </c>
      <c r="AB826" s="146" t="s">
        <v>2245</v>
      </c>
      <c r="AC826" s="3" t="s">
        <v>907</v>
      </c>
    </row>
    <row r="827" spans="1:29" x14ac:dyDescent="0.3">
      <c r="A827" s="4" t="s">
        <v>1084</v>
      </c>
      <c r="B827" s="3" t="s">
        <v>346</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xml:space="preserve"> 12</f>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xml:space="preserve"> 2</f>
        <v>2</v>
      </c>
      <c r="Y827">
        <v>15.333333333333334</v>
      </c>
      <c r="Z827" s="223">
        <f>SUM( tabConsumo[[#This Row],[QTD.PENDENTE]]:tabConsumo[[#This Row],[09_23]] )</f>
        <v>192</v>
      </c>
      <c r="AA827" s="223">
        <f>LARGE(tabConsumo[[#This Row],[10_22]:[09_23]],1)</f>
        <v>54</v>
      </c>
      <c r="AB827" s="146" t="s">
        <v>932</v>
      </c>
      <c r="AC827" s="3" t="s">
        <v>907</v>
      </c>
    </row>
    <row r="828" spans="1:29" x14ac:dyDescent="0.3">
      <c r="A828" s="4" t="s">
        <v>1087</v>
      </c>
      <c r="B828" s="3" t="s">
        <v>346</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xml:space="preserve"> 12</f>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xml:space="preserve"> 2</f>
        <v>2</v>
      </c>
      <c r="Y828">
        <v>36.583333333333336</v>
      </c>
      <c r="Z828" s="223">
        <f>SUM( tabConsumo[[#This Row],[QTD.PENDENTE]]:tabConsumo[[#This Row],[09_23]] )</f>
        <v>439</v>
      </c>
      <c r="AA828" s="223">
        <f>LARGE(tabConsumo[[#This Row],[10_22]:[09_23]],1)</f>
        <v>61</v>
      </c>
      <c r="AB828" s="146" t="s">
        <v>932</v>
      </c>
      <c r="AC828" s="3" t="s">
        <v>907</v>
      </c>
    </row>
    <row r="829" spans="1:29" x14ac:dyDescent="0.3">
      <c r="A829" s="4" t="s">
        <v>1085</v>
      </c>
      <c r="B829" s="3" t="s">
        <v>346</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xml:space="preserve"> 12</f>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xml:space="preserve"> 2</f>
        <v>2</v>
      </c>
      <c r="Y829">
        <v>1.5833333333333333</v>
      </c>
      <c r="Z829" s="223">
        <f>SUM( tabConsumo[[#This Row],[QTD.PENDENTE]]:tabConsumo[[#This Row],[09_23]] )</f>
        <v>20</v>
      </c>
      <c r="AA829" s="223">
        <f>LARGE(tabConsumo[[#This Row],[10_22]:[09_23]],1)</f>
        <v>6</v>
      </c>
      <c r="AB829" s="146" t="s">
        <v>2239</v>
      </c>
      <c r="AC829" s="3" t="s">
        <v>907</v>
      </c>
    </row>
    <row r="830" spans="1:29" x14ac:dyDescent="0.3">
      <c r="A830" s="4" t="s">
        <v>1086</v>
      </c>
      <c r="B830" s="3" t="s">
        <v>346</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xml:space="preserve"> 12</f>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xml:space="preserve"> 2</f>
        <v>2</v>
      </c>
      <c r="Y830">
        <v>8.4166666666666661</v>
      </c>
      <c r="Z830" s="223">
        <f>SUM( tabConsumo[[#This Row],[QTD.PENDENTE]]:tabConsumo[[#This Row],[09_23]] )</f>
        <v>101</v>
      </c>
      <c r="AA830" s="223">
        <f>LARGE(tabConsumo[[#This Row],[10_22]:[09_23]],1)</f>
        <v>17</v>
      </c>
      <c r="AB830" s="146" t="s">
        <v>932</v>
      </c>
      <c r="AC830" s="3" t="s">
        <v>907</v>
      </c>
    </row>
    <row r="831" spans="1:29" x14ac:dyDescent="0.3">
      <c r="A831" s="4" t="s">
        <v>1082</v>
      </c>
      <c r="B831" s="3" t="s">
        <v>346</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xml:space="preserve"> 12</f>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xml:space="preserve"> 2</f>
        <v>2</v>
      </c>
      <c r="Y831">
        <v>4.5</v>
      </c>
      <c r="Z831" s="223">
        <f>SUM( tabConsumo[[#This Row],[QTD.PENDENTE]]:tabConsumo[[#This Row],[09_23]] )</f>
        <v>55</v>
      </c>
      <c r="AA831" s="223">
        <f>LARGE(tabConsumo[[#This Row],[10_22]:[09_23]],1)</f>
        <v>15</v>
      </c>
      <c r="AB831" s="146" t="s">
        <v>932</v>
      </c>
      <c r="AC831" s="3" t="s">
        <v>907</v>
      </c>
    </row>
    <row r="832" spans="1:29" x14ac:dyDescent="0.3">
      <c r="A832" s="4" t="s">
        <v>1748</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xml:space="preserve"> 2</f>
        <v>2</v>
      </c>
      <c r="Y832">
        <v>1.8333333333333333</v>
      </c>
      <c r="Z832" s="223">
        <f>SUM( tabConsumo[[#This Row],[QTD.PENDENTE]]:tabConsumo[[#This Row],[09_23]] )</f>
        <v>24</v>
      </c>
      <c r="AA832" s="223">
        <f>LARGE(tabConsumo[[#This Row],[10_22]:[09_23]],1)</f>
        <v>10</v>
      </c>
      <c r="AB832" s="146" t="s">
        <v>2240</v>
      </c>
      <c r="AC832" s="3" t="s">
        <v>907</v>
      </c>
    </row>
    <row r="833" spans="1:29" x14ac:dyDescent="0.3">
      <c r="A833" s="4" t="s">
        <v>1390</v>
      </c>
      <c r="B833" s="3" t="s">
        <v>264</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xml:space="preserve"> 2</f>
        <v>2</v>
      </c>
      <c r="Y833">
        <v>7.5</v>
      </c>
      <c r="Z833" s="223">
        <f>SUM( tabConsumo[[#This Row],[QTD.PENDENTE]]:tabConsumo[[#This Row],[09_23]] )</f>
        <v>90</v>
      </c>
      <c r="AA833" s="223">
        <f>LARGE(tabConsumo[[#This Row],[10_22]:[09_23]],1)</f>
        <v>14</v>
      </c>
      <c r="AB833" s="146" t="s">
        <v>932</v>
      </c>
      <c r="AC833" s="3" t="s">
        <v>907</v>
      </c>
    </row>
    <row r="834" spans="1:29" x14ac:dyDescent="0.3">
      <c r="A834" s="4" t="s">
        <v>1411</v>
      </c>
      <c r="B834" s="3" t="s">
        <v>346</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xml:space="preserve"> 2</f>
        <v>2</v>
      </c>
      <c r="Y834">
        <v>110</v>
      </c>
      <c r="Z834" s="223">
        <f>SUM( tabConsumo[[#This Row],[QTD.PENDENTE]]:tabConsumo[[#This Row],[09_23]] )</f>
        <v>1320</v>
      </c>
      <c r="AA834" s="223">
        <f>LARGE(tabConsumo[[#This Row],[10_22]:[09_23]],1)</f>
        <v>352</v>
      </c>
      <c r="AB834" s="146" t="s">
        <v>2240</v>
      </c>
      <c r="AC834" s="3" t="s">
        <v>907</v>
      </c>
    </row>
    <row r="835" spans="1:29" x14ac:dyDescent="0.3">
      <c r="A835" s="4" t="s">
        <v>1721</v>
      </c>
      <c r="B835" s="3" t="s">
        <v>346</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xml:space="preserve"> 2</f>
        <v>2</v>
      </c>
      <c r="Y835">
        <v>38.916666666666664</v>
      </c>
      <c r="Z835" s="223">
        <f>SUM( tabConsumo[[#This Row],[QTD.PENDENTE]]:tabConsumo[[#This Row],[09_23]] )</f>
        <v>467</v>
      </c>
      <c r="AA835" s="223">
        <f>LARGE(tabConsumo[[#This Row],[10_22]:[09_23]],1)</f>
        <v>120</v>
      </c>
      <c r="AB835" s="146" t="s">
        <v>2245</v>
      </c>
      <c r="AC835" s="3" t="s">
        <v>907</v>
      </c>
    </row>
    <row r="836" spans="1:29" x14ac:dyDescent="0.3">
      <c r="A836" s="4" t="s">
        <v>1436</v>
      </c>
      <c r="B836" s="3" t="s">
        <v>346</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xml:space="preserve"> 2</f>
        <v>2</v>
      </c>
      <c r="Y836">
        <v>56.916666666666664</v>
      </c>
      <c r="Z836" s="223">
        <f>SUM( tabConsumo[[#This Row],[QTD.PENDENTE]]:tabConsumo[[#This Row],[09_23]] )</f>
        <v>687</v>
      </c>
      <c r="AA836" s="223">
        <f>LARGE(tabConsumo[[#This Row],[10_22]:[09_23]],1)</f>
        <v>253</v>
      </c>
      <c r="AB836" s="146" t="s">
        <v>2240</v>
      </c>
      <c r="AC836" s="3" t="s">
        <v>907</v>
      </c>
    </row>
    <row r="837" spans="1:29" x14ac:dyDescent="0.3">
      <c r="A837" s="4" t="s">
        <v>1329</v>
      </c>
      <c r="B837" s="3" t="s">
        <v>264</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xml:space="preserve"> 2</f>
        <v>2</v>
      </c>
      <c r="Y837">
        <v>34</v>
      </c>
      <c r="Z837" s="223">
        <f>SUM( tabConsumo[[#This Row],[QTD.PENDENTE]]:tabConsumo[[#This Row],[09_23]] )</f>
        <v>415</v>
      </c>
      <c r="AA837" s="223">
        <f>LARGE(tabConsumo[[#This Row],[10_22]:[09_23]],1)</f>
        <v>89</v>
      </c>
      <c r="AB837" s="146" t="s">
        <v>932</v>
      </c>
      <c r="AC837" s="3" t="s">
        <v>907</v>
      </c>
    </row>
    <row r="838" spans="1:29" x14ac:dyDescent="0.3">
      <c r="A838" s="4" t="s">
        <v>1276</v>
      </c>
      <c r="B838" s="3" t="s">
        <v>264</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xml:space="preserve"> 2</f>
        <v>2</v>
      </c>
      <c r="Y838">
        <v>4.083333333333333</v>
      </c>
      <c r="Z838" s="223">
        <f>SUM( tabConsumo[[#This Row],[QTD.PENDENTE]]:tabConsumo[[#This Row],[09_23]] )</f>
        <v>59</v>
      </c>
      <c r="AA838" s="223">
        <f>LARGE(tabConsumo[[#This Row],[10_22]:[09_23]],1)</f>
        <v>34</v>
      </c>
      <c r="AB838" s="146" t="s">
        <v>2239</v>
      </c>
      <c r="AC838" s="3" t="s">
        <v>907</v>
      </c>
    </row>
    <row r="839" spans="1:29" x14ac:dyDescent="0.3">
      <c r="A839" s="4" t="s">
        <v>1274</v>
      </c>
      <c r="B839" s="3" t="s">
        <v>264</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xml:space="preserve"> 2</f>
        <v>2</v>
      </c>
      <c r="Y839">
        <v>1.6666666666666667</v>
      </c>
      <c r="Z839" s="223">
        <f>SUM( tabConsumo[[#This Row],[QTD.PENDENTE]]:tabConsumo[[#This Row],[09_23]] )</f>
        <v>20</v>
      </c>
      <c r="AA839" s="223">
        <f>LARGE(tabConsumo[[#This Row],[10_22]:[09_23]],1)</f>
        <v>5</v>
      </c>
      <c r="AB839" s="146" t="s">
        <v>2239</v>
      </c>
      <c r="AC839" s="3" t="s">
        <v>907</v>
      </c>
    </row>
    <row r="840" spans="1:29" x14ac:dyDescent="0.3">
      <c r="A840" s="4" t="s">
        <v>1275</v>
      </c>
      <c r="B840" s="3" t="s">
        <v>264</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xml:space="preserve"> 2</f>
        <v>2</v>
      </c>
      <c r="Y840">
        <v>0.41666666666666669</v>
      </c>
      <c r="Z840" s="223">
        <f>SUM( tabConsumo[[#This Row],[QTD.PENDENTE]]:tabConsumo[[#This Row],[09_23]] )</f>
        <v>8</v>
      </c>
      <c r="AA840" s="223">
        <f>LARGE(tabConsumo[[#This Row],[10_22]:[09_23]],1)</f>
        <v>8</v>
      </c>
      <c r="AB840" s="146" t="s">
        <v>2239</v>
      </c>
      <c r="AC840" s="3" t="s">
        <v>907</v>
      </c>
    </row>
    <row r="841" spans="1:29" x14ac:dyDescent="0.3">
      <c r="A841" s="4" t="s">
        <v>1508</v>
      </c>
      <c r="B841" s="3" t="s">
        <v>264</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xml:space="preserve"> 2</f>
        <v>2</v>
      </c>
      <c r="Y841">
        <v>6.25</v>
      </c>
      <c r="Z841" s="223">
        <f>SUM( tabConsumo[[#This Row],[QTD.PENDENTE]]:tabConsumo[[#This Row],[09_23]] )</f>
        <v>90</v>
      </c>
      <c r="AA841" s="223">
        <f>LARGE(tabConsumo[[#This Row],[10_22]:[09_23]],1)</f>
        <v>50</v>
      </c>
      <c r="AB841" s="146" t="s">
        <v>2243</v>
      </c>
      <c r="AC841" s="3" t="s">
        <v>907</v>
      </c>
    </row>
    <row r="842" spans="1:29" x14ac:dyDescent="0.3">
      <c r="A842" s="4" t="s">
        <v>1648</v>
      </c>
      <c r="B842" s="3" t="s">
        <v>264</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xml:space="preserve"> 2</f>
        <v>2</v>
      </c>
      <c r="Y842">
        <v>7</v>
      </c>
      <c r="Z842" s="223">
        <f>SUM( tabConsumo[[#This Row],[QTD.PENDENTE]]:tabConsumo[[#This Row],[09_23]] )</f>
        <v>88</v>
      </c>
      <c r="AA842" s="223">
        <f>LARGE(tabConsumo[[#This Row],[10_22]:[09_23]],1)</f>
        <v>25</v>
      </c>
      <c r="AB842" s="146" t="s">
        <v>932</v>
      </c>
      <c r="AC842" s="3" t="s">
        <v>907</v>
      </c>
    </row>
    <row r="843" spans="1:29" x14ac:dyDescent="0.3">
      <c r="A843" s="4" t="s">
        <v>1595</v>
      </c>
      <c r="B843" s="3" t="s">
        <v>264</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xml:space="preserve"> 2</f>
        <v>2</v>
      </c>
      <c r="Y843">
        <v>36.333333333333336</v>
      </c>
      <c r="Z843" s="223">
        <f>SUM( tabConsumo[[#This Row],[QTD.PENDENTE]]:tabConsumo[[#This Row],[09_23]] )</f>
        <v>436</v>
      </c>
      <c r="AA843" s="223">
        <f>LARGE(tabConsumo[[#This Row],[10_22]:[09_23]],1)</f>
        <v>73</v>
      </c>
      <c r="AB843" s="146" t="s">
        <v>932</v>
      </c>
      <c r="AC843" s="3" t="s">
        <v>907</v>
      </c>
    </row>
    <row r="844" spans="1:29" x14ac:dyDescent="0.3">
      <c r="A844" s="4" t="s">
        <v>1877</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xml:space="preserve"> 2</f>
        <v>2</v>
      </c>
      <c r="Y844">
        <v>1.0833333333333333</v>
      </c>
      <c r="Z844" s="223">
        <f>SUM( tabConsumo[[#This Row],[QTD.PENDENTE]]:tabConsumo[[#This Row],[09_23]] )</f>
        <v>15</v>
      </c>
      <c r="AA844" s="223">
        <f>LARGE(tabConsumo[[#This Row],[10_22]:[09_23]],1)</f>
        <v>6</v>
      </c>
      <c r="AB844" s="146" t="s">
        <v>2240</v>
      </c>
      <c r="AC844" s="3" t="s">
        <v>907</v>
      </c>
    </row>
    <row r="845" spans="1:29" x14ac:dyDescent="0.3">
      <c r="A845" s="4" t="s">
        <v>1067</v>
      </c>
      <c r="B845" s="3" t="s">
        <v>264</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xml:space="preserve"> 2</f>
        <v>2</v>
      </c>
      <c r="Y845">
        <v>6.916666666666667</v>
      </c>
      <c r="Z845" s="223">
        <f>SUM( tabConsumo[[#This Row],[QTD.PENDENTE]]:tabConsumo[[#This Row],[09_23]] )</f>
        <v>88</v>
      </c>
      <c r="AA845" s="223">
        <f>LARGE(tabConsumo[[#This Row],[10_22]:[09_23]],1)</f>
        <v>31</v>
      </c>
      <c r="AB845" s="146" t="s">
        <v>932</v>
      </c>
      <c r="AC845" s="3" t="s">
        <v>907</v>
      </c>
    </row>
    <row r="846" spans="1:29" x14ac:dyDescent="0.3">
      <c r="A846" s="4" t="s">
        <v>282</v>
      </c>
      <c r="B846" s="3" t="s">
        <v>264</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xml:space="preserve"> 2</f>
        <v>2</v>
      </c>
      <c r="Y846">
        <v>8.3333333333333329E-2</v>
      </c>
      <c r="Z846" s="223">
        <f>SUM( tabConsumo[[#This Row],[QTD.PENDENTE]]:tabConsumo[[#This Row],[09_23]] )</f>
        <v>1</v>
      </c>
      <c r="AA846" s="223">
        <f>LARGE(tabConsumo[[#This Row],[10_22]:[09_23]],1)</f>
        <v>0</v>
      </c>
      <c r="AB846" s="146" t="s">
        <v>932</v>
      </c>
      <c r="AC846" s="3" t="s">
        <v>907</v>
      </c>
    </row>
    <row r="847" spans="1:29" x14ac:dyDescent="0.3">
      <c r="A847" s="4" t="s">
        <v>595</v>
      </c>
      <c r="B847" s="3" t="s">
        <v>264</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xml:space="preserve"> 2</f>
        <v>2</v>
      </c>
      <c r="Y847">
        <v>0.16666666666666666</v>
      </c>
      <c r="Z847" s="223">
        <f>SUM( tabConsumo[[#This Row],[QTD.PENDENTE]]:tabConsumo[[#This Row],[09_23]] )</f>
        <v>2</v>
      </c>
      <c r="AA847" s="223">
        <f>LARGE(tabConsumo[[#This Row],[10_22]:[09_23]],1)</f>
        <v>0</v>
      </c>
      <c r="AB847" s="146" t="s">
        <v>932</v>
      </c>
      <c r="AC847" s="3" t="s">
        <v>907</v>
      </c>
    </row>
    <row r="848" spans="1:29" x14ac:dyDescent="0.3">
      <c r="A848" s="4" t="s">
        <v>1325</v>
      </c>
      <c r="B848" s="3" t="s">
        <v>264</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xml:space="preserve"> 2</f>
        <v>2</v>
      </c>
      <c r="Y848">
        <v>91.25</v>
      </c>
      <c r="Z848" s="223">
        <f>SUM( tabConsumo[[#This Row],[QTD.PENDENTE]]:tabConsumo[[#This Row],[09_23]] )</f>
        <v>1101</v>
      </c>
      <c r="AA848" s="223">
        <f>LARGE(tabConsumo[[#This Row],[10_22]:[09_23]],1)</f>
        <v>181</v>
      </c>
      <c r="AB848" s="146" t="s">
        <v>932</v>
      </c>
      <c r="AC848" s="3" t="s">
        <v>907</v>
      </c>
    </row>
    <row r="849" spans="1:29" x14ac:dyDescent="0.3">
      <c r="A849" s="4" t="s">
        <v>1357</v>
      </c>
      <c r="B849" s="3" t="s">
        <v>346</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xml:space="preserve"> 2</f>
        <v>2</v>
      </c>
      <c r="Y849">
        <v>4.833333333333333</v>
      </c>
      <c r="Z849" s="223">
        <f>SUM( tabConsumo[[#This Row],[QTD.PENDENTE]]:tabConsumo[[#This Row],[09_23]] )</f>
        <v>58</v>
      </c>
      <c r="AA849" s="223">
        <f>LARGE(tabConsumo[[#This Row],[10_22]:[09_23]],1)</f>
        <v>12</v>
      </c>
      <c r="AB849" s="146" t="s">
        <v>2243</v>
      </c>
      <c r="AC849" s="3" t="s">
        <v>907</v>
      </c>
    </row>
    <row r="850" spans="1:29" x14ac:dyDescent="0.3">
      <c r="A850" s="4" t="s">
        <v>2068</v>
      </c>
      <c r="B850" s="3" t="s">
        <v>302</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xml:space="preserve"> 2</f>
        <v>2</v>
      </c>
      <c r="Y850">
        <v>2.25</v>
      </c>
      <c r="Z850" s="223">
        <f>SUM( tabConsumo[[#This Row],[QTD.PENDENTE]]:tabConsumo[[#This Row],[09_23]] )</f>
        <v>40</v>
      </c>
      <c r="AA850" s="223">
        <f>LARGE(tabConsumo[[#This Row],[10_22]:[09_23]],1)</f>
        <v>38</v>
      </c>
      <c r="AB850" s="146" t="s">
        <v>2247</v>
      </c>
      <c r="AC850" s="3" t="s">
        <v>907</v>
      </c>
    </row>
    <row r="851" spans="1:29" x14ac:dyDescent="0.3">
      <c r="A851" s="4" t="s">
        <v>1452</v>
      </c>
      <c r="B851" s="3" t="s">
        <v>264</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xml:space="preserve"> 2</f>
        <v>2</v>
      </c>
      <c r="Y851">
        <v>3.5833333333333335</v>
      </c>
      <c r="Z851" s="223">
        <f>SUM( tabConsumo[[#This Row],[QTD.PENDENTE]]:tabConsumo[[#This Row],[09_23]] )</f>
        <v>53</v>
      </c>
      <c r="AA851" s="223">
        <f>LARGE(tabConsumo[[#This Row],[10_22]:[09_23]],1)</f>
        <v>34</v>
      </c>
      <c r="AB851" s="146" t="s">
        <v>2245</v>
      </c>
      <c r="AC851" s="3" t="s">
        <v>907</v>
      </c>
    </row>
    <row r="852" spans="1:29" x14ac:dyDescent="0.3">
      <c r="A852" s="4" t="s">
        <v>1470</v>
      </c>
      <c r="B852" s="3" t="s">
        <v>264</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xml:space="preserve"> 2</f>
        <v>2</v>
      </c>
      <c r="Y852">
        <v>4.083333333333333</v>
      </c>
      <c r="Z852" s="223">
        <f>SUM( tabConsumo[[#This Row],[QTD.PENDENTE]]:tabConsumo[[#This Row],[09_23]] )</f>
        <v>65</v>
      </c>
      <c r="AA852" s="223">
        <f>LARGE(tabConsumo[[#This Row],[10_22]:[09_23]],1)</f>
        <v>50</v>
      </c>
      <c r="AB852" s="146" t="s">
        <v>2245</v>
      </c>
      <c r="AC852" s="3" t="s">
        <v>907</v>
      </c>
    </row>
    <row r="853" spans="1:29" x14ac:dyDescent="0.3">
      <c r="A853" s="4" t="s">
        <v>1449</v>
      </c>
      <c r="B853" s="3" t="s">
        <v>264</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xml:space="preserve"> 2</f>
        <v>2</v>
      </c>
      <c r="Y853">
        <v>6.166666666666667</v>
      </c>
      <c r="Z853" s="223">
        <f>SUM( tabConsumo[[#This Row],[QTD.PENDENTE]]:tabConsumo[[#This Row],[09_23]] )</f>
        <v>87</v>
      </c>
      <c r="AA853" s="223">
        <f>LARGE(tabConsumo[[#This Row],[10_22]:[09_23]],1)</f>
        <v>50</v>
      </c>
      <c r="AB853" s="146" t="s">
        <v>2238</v>
      </c>
      <c r="AC853" s="3" t="s">
        <v>907</v>
      </c>
    </row>
    <row r="854" spans="1:29" x14ac:dyDescent="0.3">
      <c r="A854" s="4" t="s">
        <v>1471</v>
      </c>
      <c r="B854" s="3" t="s">
        <v>264</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xml:space="preserve"> 2</f>
        <v>2</v>
      </c>
      <c r="Y854">
        <v>2.6666666666666665</v>
      </c>
      <c r="Z854" s="223">
        <f>SUM( tabConsumo[[#This Row],[QTD.PENDENTE]]:tabConsumo[[#This Row],[09_23]] )</f>
        <v>43</v>
      </c>
      <c r="AA854" s="223">
        <f>LARGE(tabConsumo[[#This Row],[10_22]:[09_23]],1)</f>
        <v>34</v>
      </c>
      <c r="AB854" s="146" t="s">
        <v>2245</v>
      </c>
      <c r="AC854" s="3" t="s">
        <v>907</v>
      </c>
    </row>
    <row r="855" spans="1:29" x14ac:dyDescent="0.3">
      <c r="A855" s="4" t="s">
        <v>1453</v>
      </c>
      <c r="B855" s="3" t="s">
        <v>264</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xml:space="preserve"> 2</f>
        <v>2</v>
      </c>
      <c r="Y855">
        <v>11.166666666666666</v>
      </c>
      <c r="Z855" s="223">
        <f>SUM( tabConsumo[[#This Row],[QTD.PENDENTE]]:tabConsumo[[#This Row],[09_23]] )</f>
        <v>147</v>
      </c>
      <c r="AA855" s="223">
        <f>LARGE(tabConsumo[[#This Row],[10_22]:[09_23]],1)</f>
        <v>70</v>
      </c>
      <c r="AB855" s="146" t="s">
        <v>2248</v>
      </c>
      <c r="AC855" s="3" t="s">
        <v>907</v>
      </c>
    </row>
    <row r="856" spans="1:29" x14ac:dyDescent="0.3">
      <c r="A856" s="4" t="s">
        <v>1469</v>
      </c>
      <c r="B856" s="3" t="s">
        <v>264</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xml:space="preserve"> 2</f>
        <v>2</v>
      </c>
      <c r="Y856">
        <v>18.583333333333332</v>
      </c>
      <c r="Z856" s="223">
        <f>SUM( tabConsumo[[#This Row],[QTD.PENDENTE]]:tabConsumo[[#This Row],[09_23]] )</f>
        <v>225</v>
      </c>
      <c r="AA856" s="223">
        <f>LARGE(tabConsumo[[#This Row],[10_22]:[09_23]],1)</f>
        <v>70</v>
      </c>
      <c r="AB856" s="146" t="s">
        <v>2240</v>
      </c>
      <c r="AC856" s="3" t="s">
        <v>907</v>
      </c>
    </row>
    <row r="857" spans="1:29" x14ac:dyDescent="0.3">
      <c r="A857" s="4" t="s">
        <v>1454</v>
      </c>
      <c r="B857" s="3" t="s">
        <v>264</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xml:space="preserve"> 2</f>
        <v>2</v>
      </c>
      <c r="Y857">
        <v>10.333333333333334</v>
      </c>
      <c r="Z857" s="223">
        <f>SUM( tabConsumo[[#This Row],[QTD.PENDENTE]]:tabConsumo[[#This Row],[09_23]] )</f>
        <v>133</v>
      </c>
      <c r="AA857" s="223">
        <f>LARGE(tabConsumo[[#This Row],[10_22]:[09_23]],1)</f>
        <v>65</v>
      </c>
      <c r="AB857" s="146" t="s">
        <v>932</v>
      </c>
      <c r="AC857" s="3" t="s">
        <v>907</v>
      </c>
    </row>
    <row r="858" spans="1:29" x14ac:dyDescent="0.3">
      <c r="A858" s="4" t="s">
        <v>1527</v>
      </c>
      <c r="B858" s="3" t="s">
        <v>264</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xml:space="preserve"> 2</f>
        <v>2</v>
      </c>
      <c r="Y858">
        <v>5.666666666666667</v>
      </c>
      <c r="Z858" s="223">
        <f>SUM( tabConsumo[[#This Row],[QTD.PENDENTE]]:tabConsumo[[#This Row],[09_23]] )</f>
        <v>74</v>
      </c>
      <c r="AA858" s="223">
        <f>LARGE(tabConsumo[[#This Row],[10_22]:[09_23]],1)</f>
        <v>32</v>
      </c>
      <c r="AB858" s="146" t="s">
        <v>2238</v>
      </c>
      <c r="AC858" s="3" t="s">
        <v>907</v>
      </c>
    </row>
    <row r="859" spans="1:29" x14ac:dyDescent="0.3">
      <c r="A859" s="4" t="s">
        <v>1749</v>
      </c>
      <c r="B859" s="3" t="s">
        <v>264</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xml:space="preserve"> 2</f>
        <v>2</v>
      </c>
      <c r="Y859">
        <v>5.5</v>
      </c>
      <c r="Z859" s="223">
        <f>SUM( tabConsumo[[#This Row],[QTD.PENDENTE]]:tabConsumo[[#This Row],[09_23]] )</f>
        <v>69</v>
      </c>
      <c r="AA859" s="223">
        <f>LARGE(tabConsumo[[#This Row],[10_22]:[09_23]],1)</f>
        <v>30</v>
      </c>
      <c r="AB859" s="146" t="s">
        <v>2245</v>
      </c>
      <c r="AC859" s="3" t="s">
        <v>907</v>
      </c>
    </row>
    <row r="860" spans="1:29" x14ac:dyDescent="0.3">
      <c r="A860" s="4" t="s">
        <v>1750</v>
      </c>
      <c r="B860" s="3" t="s">
        <v>264</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xml:space="preserve"> 2</f>
        <v>2</v>
      </c>
      <c r="Y860">
        <v>3.8333333333333335</v>
      </c>
      <c r="Z860" s="223">
        <f>SUM( tabConsumo[[#This Row],[QTD.PENDENTE]]:tabConsumo[[#This Row],[09_23]] )</f>
        <v>47</v>
      </c>
      <c r="AA860" s="223">
        <f>LARGE(tabConsumo[[#This Row],[10_22]:[09_23]],1)</f>
        <v>16</v>
      </c>
      <c r="AB860" s="146" t="s">
        <v>2238</v>
      </c>
      <c r="AC860" s="3" t="s">
        <v>907</v>
      </c>
    </row>
    <row r="861" spans="1:29" x14ac:dyDescent="0.3">
      <c r="A861" s="4" t="s">
        <v>1761</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xml:space="preserve"> 2</f>
        <v>2</v>
      </c>
      <c r="Y861">
        <v>0.41666666666666669</v>
      </c>
      <c r="Z861" s="223">
        <f>SUM( tabConsumo[[#This Row],[QTD.PENDENTE]]:tabConsumo[[#This Row],[09_23]] )</f>
        <v>7</v>
      </c>
      <c r="AA861" s="223">
        <f>LARGE(tabConsumo[[#This Row],[10_22]:[09_23]],1)</f>
        <v>6</v>
      </c>
      <c r="AB861" s="146" t="s">
        <v>2238</v>
      </c>
      <c r="AC861" s="3" t="s">
        <v>907</v>
      </c>
    </row>
    <row r="862" spans="1:29" x14ac:dyDescent="0.3">
      <c r="A862" s="4" t="s">
        <v>1184</v>
      </c>
      <c r="B862" s="3" t="s">
        <v>264</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xml:space="preserve"> 2</f>
        <v>2</v>
      </c>
      <c r="Y862">
        <v>1.0833333333333333</v>
      </c>
      <c r="Z862" s="223">
        <f>SUM( tabConsumo[[#This Row],[QTD.PENDENTE]]:tabConsumo[[#This Row],[09_23]] )</f>
        <v>20</v>
      </c>
      <c r="AA862" s="223">
        <f>LARGE(tabConsumo[[#This Row],[10_22]:[09_23]],1)</f>
        <v>20</v>
      </c>
      <c r="AB862" s="146" t="s">
        <v>2243</v>
      </c>
      <c r="AC862" s="3" t="s">
        <v>907</v>
      </c>
    </row>
  </sheetData>
  <dataConsolidate/>
  <conditionalFormatting sqref="A2:XFD2">
    <cfRule type="cellIs" dxfId="159" priority="679" operator="greaterThan">
      <formula>""""""</formula>
    </cfRule>
  </conditionalFormatting>
  <conditionalFormatting sqref="AC1:AC2">
    <cfRule type="cellIs" dxfId="158"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1165860</xdr:colOff>
                <xdr:row>0</xdr:row>
                <xdr:rowOff>60960</xdr:rowOff>
              </from>
              <to>
                <xdr:col>0</xdr:col>
                <xdr:colOff>2247900</xdr:colOff>
                <xdr:row>0</xdr:row>
                <xdr:rowOff>632460</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60960</xdr:rowOff>
              </from>
              <to>
                <xdr:col>0</xdr:col>
                <xdr:colOff>3368040</xdr:colOff>
                <xdr:row>0</xdr:row>
                <xdr:rowOff>632460</xdr:rowOff>
              </to>
            </anchor>
          </controlPr>
        </control>
      </mc:Choice>
      <mc:Fallback>
        <control shapeId="1890667" r:id="rId8" name="btn_Consumo_AtalPPed"/>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4.2187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261" t="s">
        <v>120</v>
      </c>
      <c r="B1" s="262"/>
      <c r="C1" s="262"/>
      <c r="D1" s="262"/>
      <c r="E1" s="262"/>
      <c r="F1" s="262"/>
      <c r="G1" s="262"/>
      <c r="H1" s="262"/>
    </row>
    <row r="2" spans="1:8" ht="32.25" customHeight="1" x14ac:dyDescent="0.3">
      <c r="A2" s="263"/>
      <c r="B2" s="263"/>
      <c r="C2" s="263"/>
      <c r="D2" s="263"/>
      <c r="E2" s="263"/>
      <c r="F2" s="263"/>
      <c r="G2" s="263"/>
      <c r="H2" s="263"/>
    </row>
    <row r="3" spans="1:8" x14ac:dyDescent="0.3">
      <c r="A3" s="69" t="s">
        <v>0</v>
      </c>
      <c r="B3" s="70" t="s">
        <v>1</v>
      </c>
      <c r="C3" s="71" t="s">
        <v>31</v>
      </c>
      <c r="D3" s="72" t="s">
        <v>20</v>
      </c>
      <c r="E3" s="72" t="s">
        <v>34</v>
      </c>
      <c r="F3" s="107" t="s">
        <v>99</v>
      </c>
      <c r="G3" s="107" t="s">
        <v>100</v>
      </c>
      <c r="H3" s="78" t="s">
        <v>63</v>
      </c>
    </row>
    <row r="4" spans="1:8" x14ac:dyDescent="0.3">
      <c r="A4" s="2">
        <v>2278</v>
      </c>
      <c r="B4" s="4" t="s">
        <v>260</v>
      </c>
      <c r="C4" s="3" t="s">
        <v>261</v>
      </c>
      <c r="D4" s="239">
        <v>70</v>
      </c>
      <c r="E4" s="239">
        <v>17</v>
      </c>
      <c r="F4" s="240" t="s">
        <v>262</v>
      </c>
      <c r="G4" s="241">
        <v>44463.593159722222</v>
      </c>
      <c r="H4" s="2"/>
    </row>
    <row r="5" spans="1:8" x14ac:dyDescent="0.3">
      <c r="A5" s="2">
        <v>4689</v>
      </c>
      <c r="B5" s="4" t="s">
        <v>263</v>
      </c>
      <c r="C5" s="3" t="s">
        <v>264</v>
      </c>
      <c r="D5" s="239">
        <v>20</v>
      </c>
      <c r="E5" s="239">
        <v>3</v>
      </c>
      <c r="F5" s="240" t="s">
        <v>265</v>
      </c>
      <c r="G5" s="241">
        <v>44313.495532407411</v>
      </c>
      <c r="H5" s="2"/>
    </row>
    <row r="6" spans="1:8" x14ac:dyDescent="0.3">
      <c r="A6" s="2">
        <v>4690</v>
      </c>
      <c r="B6" s="4" t="s">
        <v>266</v>
      </c>
      <c r="C6" s="3" t="s">
        <v>264</v>
      </c>
      <c r="D6" s="239">
        <v>20</v>
      </c>
      <c r="E6" s="239">
        <v>3</v>
      </c>
      <c r="F6" s="240" t="s">
        <v>265</v>
      </c>
      <c r="G6" s="241">
        <v>44313.495532407411</v>
      </c>
      <c r="H6" s="2"/>
    </row>
    <row r="7" spans="1:8" x14ac:dyDescent="0.3">
      <c r="A7" s="2">
        <v>10870</v>
      </c>
      <c r="B7" s="4" t="s">
        <v>267</v>
      </c>
      <c r="C7" s="3" t="s">
        <v>268</v>
      </c>
      <c r="D7" s="239"/>
      <c r="E7" s="239"/>
      <c r="F7" s="240"/>
      <c r="G7" s="241"/>
      <c r="H7" s="2"/>
    </row>
    <row r="8" spans="1:8" x14ac:dyDescent="0.3">
      <c r="A8" s="2">
        <v>11287</v>
      </c>
      <c r="B8" s="4" t="s">
        <v>269</v>
      </c>
      <c r="C8" s="3" t="s">
        <v>270</v>
      </c>
      <c r="D8" s="239">
        <v>45</v>
      </c>
      <c r="E8" s="239">
        <v>12</v>
      </c>
      <c r="F8" s="240" t="s">
        <v>271</v>
      </c>
      <c r="G8" s="241">
        <v>43882.488356481481</v>
      </c>
      <c r="H8" s="2"/>
    </row>
    <row r="9" spans="1:8" x14ac:dyDescent="0.3">
      <c r="A9" s="2">
        <v>11882</v>
      </c>
      <c r="B9" s="4" t="s">
        <v>272</v>
      </c>
      <c r="C9" s="3" t="s">
        <v>273</v>
      </c>
      <c r="D9" s="239">
        <v>80</v>
      </c>
      <c r="E9" s="239">
        <v>1</v>
      </c>
      <c r="F9" s="240"/>
      <c r="G9" s="241"/>
      <c r="H9" s="2"/>
    </row>
    <row r="10" spans="1:8" x14ac:dyDescent="0.3">
      <c r="A10" s="2">
        <v>11956</v>
      </c>
      <c r="B10" s="4" t="s">
        <v>274</v>
      </c>
      <c r="C10" s="3" t="s">
        <v>273</v>
      </c>
      <c r="D10" s="239">
        <v>80</v>
      </c>
      <c r="E10" s="239">
        <v>1</v>
      </c>
      <c r="F10" s="240"/>
      <c r="G10" s="241"/>
      <c r="H10" s="2"/>
    </row>
    <row r="11" spans="1:8" x14ac:dyDescent="0.3">
      <c r="A11" s="2">
        <v>11980</v>
      </c>
      <c r="B11" s="4" t="s">
        <v>275</v>
      </c>
      <c r="C11" s="3"/>
      <c r="D11" s="239"/>
      <c r="E11" s="239"/>
      <c r="F11" s="240"/>
      <c r="G11" s="241"/>
      <c r="H11" s="2"/>
    </row>
    <row r="12" spans="1:8" x14ac:dyDescent="0.3">
      <c r="A12" s="2">
        <v>12020</v>
      </c>
      <c r="B12" s="4" t="s">
        <v>276</v>
      </c>
      <c r="C12" s="3" t="s">
        <v>264</v>
      </c>
      <c r="D12" s="239">
        <v>80</v>
      </c>
      <c r="E12" s="239">
        <v>1</v>
      </c>
      <c r="F12" s="240"/>
      <c r="G12" s="241"/>
      <c r="H12" s="2"/>
    </row>
    <row r="13" spans="1:8" x14ac:dyDescent="0.3">
      <c r="A13" s="2">
        <v>12610</v>
      </c>
      <c r="B13" s="4" t="s">
        <v>277</v>
      </c>
      <c r="C13" s="3" t="s">
        <v>31</v>
      </c>
      <c r="D13" s="239">
        <v>45</v>
      </c>
      <c r="E13" s="239">
        <v>11</v>
      </c>
      <c r="F13" s="240" t="s">
        <v>265</v>
      </c>
      <c r="G13" s="241" t="s">
        <v>278</v>
      </c>
      <c r="H13" s="2"/>
    </row>
    <row r="14" spans="1:8" x14ac:dyDescent="0.3">
      <c r="A14" s="2">
        <v>12615</v>
      </c>
      <c r="B14" s="4" t="s">
        <v>279</v>
      </c>
      <c r="C14" s="3" t="s">
        <v>280</v>
      </c>
      <c r="D14" s="239">
        <v>72</v>
      </c>
      <c r="E14" s="239">
        <v>9</v>
      </c>
      <c r="F14" s="240" t="s">
        <v>271</v>
      </c>
      <c r="G14" s="241">
        <v>43732.432951388888</v>
      </c>
      <c r="H14" s="2"/>
    </row>
    <row r="15" spans="1:8" x14ac:dyDescent="0.3">
      <c r="A15" s="2">
        <v>12657</v>
      </c>
      <c r="B15" s="4" t="s">
        <v>281</v>
      </c>
      <c r="C15" s="3" t="s">
        <v>268</v>
      </c>
      <c r="D15" s="239">
        <v>81</v>
      </c>
      <c r="E15" s="239">
        <v>9</v>
      </c>
      <c r="F15" s="240"/>
      <c r="G15" s="241"/>
      <c r="H15" s="2"/>
    </row>
    <row r="16" spans="1:8" x14ac:dyDescent="0.3">
      <c r="A16" s="2">
        <v>12673</v>
      </c>
      <c r="B16" s="4" t="s">
        <v>282</v>
      </c>
      <c r="C16" s="3" t="s">
        <v>264</v>
      </c>
      <c r="D16" s="239">
        <v>72</v>
      </c>
      <c r="E16" s="239">
        <v>5</v>
      </c>
      <c r="F16" s="240" t="s">
        <v>262</v>
      </c>
      <c r="G16" s="241">
        <v>44873.378078703703</v>
      </c>
      <c r="H16" s="2"/>
    </row>
    <row r="17" spans="1:8" x14ac:dyDescent="0.3">
      <c r="A17" s="2">
        <v>12675</v>
      </c>
      <c r="B17" s="4" t="s">
        <v>283</v>
      </c>
      <c r="C17" s="3" t="s">
        <v>264</v>
      </c>
      <c r="D17" s="239">
        <v>72</v>
      </c>
      <c r="E17" s="239">
        <v>5</v>
      </c>
      <c r="F17" s="240"/>
      <c r="G17" s="241"/>
      <c r="H17" s="2"/>
    </row>
    <row r="18" spans="1:8" x14ac:dyDescent="0.3">
      <c r="A18" s="2">
        <v>12708</v>
      </c>
      <c r="B18" s="4" t="s">
        <v>284</v>
      </c>
      <c r="C18" s="3"/>
      <c r="D18" s="239"/>
      <c r="E18" s="239"/>
      <c r="F18" s="240"/>
      <c r="G18" s="241"/>
      <c r="H18" s="2"/>
    </row>
    <row r="19" spans="1:8" x14ac:dyDescent="0.3">
      <c r="A19" s="2">
        <v>12712</v>
      </c>
      <c r="B19" s="4" t="s">
        <v>285</v>
      </c>
      <c r="C19" s="3" t="s">
        <v>264</v>
      </c>
      <c r="D19" s="239">
        <v>72</v>
      </c>
      <c r="E19" s="239">
        <v>9</v>
      </c>
      <c r="F19" s="240" t="s">
        <v>271</v>
      </c>
      <c r="G19" s="241">
        <v>43732.432951388888</v>
      </c>
      <c r="H19" s="2"/>
    </row>
    <row r="20" spans="1:8" x14ac:dyDescent="0.3">
      <c r="A20" s="2">
        <v>12720</v>
      </c>
      <c r="B20" s="4" t="s">
        <v>286</v>
      </c>
      <c r="C20" s="3" t="s">
        <v>264</v>
      </c>
      <c r="D20" s="239">
        <v>72</v>
      </c>
      <c r="E20" s="239">
        <v>6</v>
      </c>
      <c r="F20" s="240"/>
      <c r="G20" s="241"/>
      <c r="H20" s="2"/>
    </row>
    <row r="21" spans="1:8" x14ac:dyDescent="0.3">
      <c r="A21" s="2">
        <v>12806</v>
      </c>
      <c r="B21" s="4" t="s">
        <v>287</v>
      </c>
      <c r="C21" s="3" t="s">
        <v>288</v>
      </c>
      <c r="D21" s="239">
        <v>76</v>
      </c>
      <c r="E21" s="239">
        <v>16</v>
      </c>
      <c r="F21" s="240" t="s">
        <v>271</v>
      </c>
      <c r="G21" s="241">
        <v>44008.450694444444</v>
      </c>
      <c r="H21" s="2"/>
    </row>
    <row r="22" spans="1:8" x14ac:dyDescent="0.3">
      <c r="A22" s="2">
        <v>12812</v>
      </c>
      <c r="B22" s="4" t="s">
        <v>289</v>
      </c>
      <c r="C22" s="3" t="s">
        <v>264</v>
      </c>
      <c r="D22" s="239">
        <v>76</v>
      </c>
      <c r="E22" s="239">
        <v>11</v>
      </c>
      <c r="F22" s="240" t="s">
        <v>262</v>
      </c>
      <c r="G22" s="241">
        <v>44463.593159722222</v>
      </c>
      <c r="H22" s="2"/>
    </row>
    <row r="23" spans="1:8" x14ac:dyDescent="0.3">
      <c r="A23" s="2">
        <v>12818</v>
      </c>
      <c r="B23" s="4" t="s">
        <v>290</v>
      </c>
      <c r="C23" s="3" t="s">
        <v>291</v>
      </c>
      <c r="D23" s="239">
        <v>76</v>
      </c>
      <c r="E23" s="239">
        <v>6</v>
      </c>
      <c r="F23" s="240" t="s">
        <v>271</v>
      </c>
      <c r="G23" s="241">
        <v>43896.298993055556</v>
      </c>
      <c r="H23" s="2"/>
    </row>
    <row r="24" spans="1:8" x14ac:dyDescent="0.3">
      <c r="A24" s="2">
        <v>12820</v>
      </c>
      <c r="B24" s="4" t="s">
        <v>292</v>
      </c>
      <c r="C24" s="3" t="s">
        <v>291</v>
      </c>
      <c r="D24" s="239">
        <v>76</v>
      </c>
      <c r="E24" s="239">
        <v>6</v>
      </c>
      <c r="F24" s="240" t="s">
        <v>271</v>
      </c>
      <c r="G24" s="241">
        <v>43896.298993055556</v>
      </c>
      <c r="H24" s="2"/>
    </row>
    <row r="25" spans="1:8" x14ac:dyDescent="0.3">
      <c r="A25" s="2">
        <v>12829</v>
      </c>
      <c r="B25" s="4" t="s">
        <v>293</v>
      </c>
      <c r="C25" s="3" t="s">
        <v>291</v>
      </c>
      <c r="D25" s="239">
        <v>76</v>
      </c>
      <c r="E25" s="239">
        <v>6</v>
      </c>
      <c r="F25" s="240" t="s">
        <v>271</v>
      </c>
      <c r="G25" s="241">
        <v>43896.298993055556</v>
      </c>
      <c r="H25" s="2"/>
    </row>
    <row r="26" spans="1:8" x14ac:dyDescent="0.3">
      <c r="A26" s="2">
        <v>12831</v>
      </c>
      <c r="B26" s="4" t="s">
        <v>294</v>
      </c>
      <c r="C26" s="3" t="s">
        <v>291</v>
      </c>
      <c r="D26" s="239">
        <v>76</v>
      </c>
      <c r="E26" s="239">
        <v>6</v>
      </c>
      <c r="F26" s="240" t="s">
        <v>271</v>
      </c>
      <c r="G26" s="241">
        <v>43896.298993055556</v>
      </c>
      <c r="H26" s="2"/>
    </row>
    <row r="27" spans="1:8" x14ac:dyDescent="0.3">
      <c r="A27" s="2">
        <v>12838</v>
      </c>
      <c r="B27" s="4" t="s">
        <v>295</v>
      </c>
      <c r="C27" s="3" t="s">
        <v>291</v>
      </c>
      <c r="D27" s="239">
        <v>76</v>
      </c>
      <c r="E27" s="239">
        <v>6</v>
      </c>
      <c r="F27" s="240" t="s">
        <v>271</v>
      </c>
      <c r="G27" s="241">
        <v>43896.298993055556</v>
      </c>
      <c r="H27" s="2"/>
    </row>
    <row r="28" spans="1:8" x14ac:dyDescent="0.3">
      <c r="A28" s="2">
        <v>12851</v>
      </c>
      <c r="B28" s="4" t="s">
        <v>296</v>
      </c>
      <c r="C28" s="3" t="s">
        <v>264</v>
      </c>
      <c r="D28" s="239">
        <v>51</v>
      </c>
      <c r="E28" s="239">
        <v>12</v>
      </c>
      <c r="F28" s="240"/>
      <c r="G28" s="241"/>
      <c r="H28" s="2"/>
    </row>
    <row r="29" spans="1:8" x14ac:dyDescent="0.3">
      <c r="A29" s="2">
        <v>12853</v>
      </c>
      <c r="B29" s="4" t="s">
        <v>297</v>
      </c>
      <c r="C29" s="3" t="s">
        <v>264</v>
      </c>
      <c r="D29" s="239">
        <v>76</v>
      </c>
      <c r="E29" s="239">
        <v>11</v>
      </c>
      <c r="F29" s="240" t="s">
        <v>262</v>
      </c>
      <c r="G29" s="241">
        <v>44463.593159722222</v>
      </c>
      <c r="H29" s="2"/>
    </row>
    <row r="30" spans="1:8" x14ac:dyDescent="0.3">
      <c r="A30" s="2">
        <v>12857</v>
      </c>
      <c r="B30" s="4" t="s">
        <v>298</v>
      </c>
      <c r="C30" s="3" t="s">
        <v>264</v>
      </c>
      <c r="D30" s="239">
        <v>76</v>
      </c>
      <c r="E30" s="239">
        <v>11</v>
      </c>
      <c r="F30" s="240" t="s">
        <v>262</v>
      </c>
      <c r="G30" s="241">
        <v>44463.593159722222</v>
      </c>
      <c r="H30" s="2"/>
    </row>
    <row r="31" spans="1:8" x14ac:dyDescent="0.3">
      <c r="A31" s="2">
        <v>12869</v>
      </c>
      <c r="B31" s="4" t="s">
        <v>299</v>
      </c>
      <c r="C31" s="3" t="s">
        <v>264</v>
      </c>
      <c r="D31" s="239">
        <v>61</v>
      </c>
      <c r="E31" s="239">
        <v>8</v>
      </c>
      <c r="F31" s="240" t="s">
        <v>271</v>
      </c>
      <c r="G31" s="241">
        <v>43875.455243055556</v>
      </c>
      <c r="H31" s="2"/>
    </row>
    <row r="32" spans="1:8" x14ac:dyDescent="0.3">
      <c r="A32" s="2">
        <v>12888</v>
      </c>
      <c r="B32" s="4" t="s">
        <v>300</v>
      </c>
      <c r="C32" s="3" t="s">
        <v>264</v>
      </c>
      <c r="D32" s="239">
        <v>61</v>
      </c>
      <c r="E32" s="239">
        <v>8</v>
      </c>
      <c r="F32" s="240"/>
      <c r="G32" s="241"/>
      <c r="H32" s="2"/>
    </row>
    <row r="33" spans="1:8" x14ac:dyDescent="0.3">
      <c r="A33" s="2">
        <v>12915</v>
      </c>
      <c r="B33" s="4" t="s">
        <v>301</v>
      </c>
      <c r="C33" s="3" t="s">
        <v>302</v>
      </c>
      <c r="D33" s="239">
        <v>76</v>
      </c>
      <c r="E33" s="239">
        <v>5</v>
      </c>
      <c r="F33" s="240"/>
      <c r="G33" s="241"/>
      <c r="H33" s="2"/>
    </row>
    <row r="34" spans="1:8" x14ac:dyDescent="0.3">
      <c r="A34" s="2">
        <v>12925</v>
      </c>
      <c r="B34" s="4" t="s">
        <v>303</v>
      </c>
      <c r="C34" s="3" t="s">
        <v>264</v>
      </c>
      <c r="D34" s="239">
        <v>70</v>
      </c>
      <c r="E34" s="239">
        <v>17</v>
      </c>
      <c r="F34" s="240" t="s">
        <v>271</v>
      </c>
      <c r="G34" s="241" t="s">
        <v>304</v>
      </c>
      <c r="H34" s="2"/>
    </row>
    <row r="35" spans="1:8" x14ac:dyDescent="0.3">
      <c r="A35" s="2">
        <v>12934</v>
      </c>
      <c r="B35" s="4" t="s">
        <v>305</v>
      </c>
      <c r="C35" s="3" t="s">
        <v>264</v>
      </c>
      <c r="D35" s="239">
        <v>70</v>
      </c>
      <c r="E35" s="239">
        <v>30</v>
      </c>
      <c r="F35" s="240"/>
      <c r="G35" s="241"/>
      <c r="H35" s="2"/>
    </row>
    <row r="36" spans="1:8" x14ac:dyDescent="0.3">
      <c r="A36" s="2">
        <v>12937</v>
      </c>
      <c r="B36" s="4" t="s">
        <v>306</v>
      </c>
      <c r="C36" s="3" t="s">
        <v>264</v>
      </c>
      <c r="D36" s="239">
        <v>55</v>
      </c>
      <c r="E36" s="239">
        <v>26</v>
      </c>
      <c r="F36" s="240"/>
      <c r="G36" s="241"/>
      <c r="H36" s="2"/>
    </row>
    <row r="37" spans="1:8" x14ac:dyDescent="0.3">
      <c r="A37" s="2">
        <v>12944</v>
      </c>
      <c r="B37" s="4" t="s">
        <v>307</v>
      </c>
      <c r="C37" s="3" t="s">
        <v>264</v>
      </c>
      <c r="D37" s="239">
        <v>61</v>
      </c>
      <c r="E37" s="239">
        <v>8</v>
      </c>
      <c r="F37" s="240"/>
      <c r="G37" s="241"/>
      <c r="H37" s="2"/>
    </row>
    <row r="38" spans="1:8" x14ac:dyDescent="0.3">
      <c r="A38" s="2">
        <v>12953</v>
      </c>
      <c r="B38" s="4" t="s">
        <v>308</v>
      </c>
      <c r="C38" s="3" t="s">
        <v>264</v>
      </c>
      <c r="D38" s="239">
        <v>61</v>
      </c>
      <c r="E38" s="239">
        <v>8</v>
      </c>
      <c r="F38" s="240"/>
      <c r="G38" s="241"/>
      <c r="H38" s="2"/>
    </row>
    <row r="39" spans="1:8" x14ac:dyDescent="0.3">
      <c r="A39" s="2">
        <v>12961</v>
      </c>
      <c r="B39" s="4" t="s">
        <v>309</v>
      </c>
      <c r="C39" s="3" t="s">
        <v>264</v>
      </c>
      <c r="D39" s="239">
        <v>61</v>
      </c>
      <c r="E39" s="239">
        <v>8</v>
      </c>
      <c r="F39" s="240"/>
      <c r="G39" s="241"/>
      <c r="H39" s="2"/>
    </row>
    <row r="40" spans="1:8" x14ac:dyDescent="0.3">
      <c r="A40" s="2">
        <v>12964</v>
      </c>
      <c r="B40" s="4" t="s">
        <v>310</v>
      </c>
      <c r="C40" s="3" t="s">
        <v>264</v>
      </c>
      <c r="D40" s="239">
        <v>61</v>
      </c>
      <c r="E40" s="239">
        <v>8</v>
      </c>
      <c r="F40" s="240"/>
      <c r="G40" s="241"/>
      <c r="H40" s="2"/>
    </row>
    <row r="41" spans="1:8" x14ac:dyDescent="0.3">
      <c r="A41" s="2">
        <v>13007</v>
      </c>
      <c r="B41" s="4" t="s">
        <v>311</v>
      </c>
      <c r="C41" s="3" t="s">
        <v>273</v>
      </c>
      <c r="D41" s="239">
        <v>55</v>
      </c>
      <c r="E41" s="239">
        <v>32</v>
      </c>
      <c r="F41" s="240"/>
      <c r="G41" s="241"/>
      <c r="H41" s="2"/>
    </row>
    <row r="42" spans="1:8" x14ac:dyDescent="0.3">
      <c r="A42" s="2">
        <v>13013</v>
      </c>
      <c r="B42" s="4" t="s">
        <v>312</v>
      </c>
      <c r="C42" s="3" t="s">
        <v>264</v>
      </c>
      <c r="D42" s="239">
        <v>55</v>
      </c>
      <c r="E42" s="239">
        <v>49</v>
      </c>
      <c r="F42" s="240"/>
      <c r="G42" s="241"/>
      <c r="H42" s="2"/>
    </row>
    <row r="43" spans="1:8" x14ac:dyDescent="0.3">
      <c r="A43" s="2">
        <v>13019</v>
      </c>
      <c r="B43" s="4" t="s">
        <v>313</v>
      </c>
      <c r="C43" s="3"/>
      <c r="D43" s="239"/>
      <c r="E43" s="239"/>
      <c r="F43" s="240"/>
      <c r="G43" s="241"/>
      <c r="H43" s="2"/>
    </row>
    <row r="44" spans="1:8" x14ac:dyDescent="0.3">
      <c r="A44" s="2">
        <v>13021</v>
      </c>
      <c r="B44" s="4" t="s">
        <v>314</v>
      </c>
      <c r="C44" s="3" t="s">
        <v>270</v>
      </c>
      <c r="D44" s="239">
        <v>67</v>
      </c>
      <c r="E44" s="239">
        <v>6</v>
      </c>
      <c r="F44" s="240" t="s">
        <v>262</v>
      </c>
      <c r="G44" s="241">
        <v>44460.646018518521</v>
      </c>
      <c r="H44" s="2"/>
    </row>
    <row r="45" spans="1:8" x14ac:dyDescent="0.3">
      <c r="A45" s="2">
        <v>13033</v>
      </c>
      <c r="B45" s="4" t="s">
        <v>315</v>
      </c>
      <c r="C45" s="3" t="s">
        <v>264</v>
      </c>
      <c r="D45" s="239">
        <v>51</v>
      </c>
      <c r="E45" s="239">
        <v>26</v>
      </c>
      <c r="F45" s="240"/>
      <c r="G45" s="241"/>
      <c r="H45" s="2"/>
    </row>
    <row r="46" spans="1:8" x14ac:dyDescent="0.3">
      <c r="A46" s="2">
        <v>13053</v>
      </c>
      <c r="B46" s="4" t="s">
        <v>316</v>
      </c>
      <c r="C46" s="3" t="s">
        <v>264</v>
      </c>
      <c r="D46" s="239">
        <v>55</v>
      </c>
      <c r="E46" s="239">
        <v>57</v>
      </c>
      <c r="F46" s="240" t="s">
        <v>271</v>
      </c>
      <c r="G46" s="241">
        <v>43719.388321759259</v>
      </c>
      <c r="H46" s="2"/>
    </row>
    <row r="47" spans="1:8" x14ac:dyDescent="0.3">
      <c r="A47" s="2">
        <v>13059</v>
      </c>
      <c r="B47" s="4" t="s">
        <v>317</v>
      </c>
      <c r="C47" s="3" t="s">
        <v>264</v>
      </c>
      <c r="D47" s="239">
        <v>55</v>
      </c>
      <c r="E47" s="239">
        <v>52</v>
      </c>
      <c r="F47" s="240" t="s">
        <v>271</v>
      </c>
      <c r="G47" s="241">
        <v>43901.63380787037</v>
      </c>
      <c r="H47" s="2"/>
    </row>
    <row r="48" spans="1:8" x14ac:dyDescent="0.3">
      <c r="A48" s="2">
        <v>13060</v>
      </c>
      <c r="B48" s="4" t="s">
        <v>318</v>
      </c>
      <c r="C48" s="3" t="s">
        <v>264</v>
      </c>
      <c r="D48" s="239">
        <v>55</v>
      </c>
      <c r="E48" s="239">
        <v>52</v>
      </c>
      <c r="F48" s="240" t="s">
        <v>271</v>
      </c>
      <c r="G48" s="241">
        <v>43901.63380787037</v>
      </c>
      <c r="H48" s="2"/>
    </row>
    <row r="49" spans="1:8" x14ac:dyDescent="0.3">
      <c r="A49" s="2">
        <v>13070</v>
      </c>
      <c r="B49" s="4" t="s">
        <v>319</v>
      </c>
      <c r="C49" s="3" t="s">
        <v>264</v>
      </c>
      <c r="D49" s="239">
        <v>61</v>
      </c>
      <c r="E49" s="239">
        <v>8</v>
      </c>
      <c r="F49" s="240"/>
      <c r="G49" s="241"/>
      <c r="H49" s="2"/>
    </row>
    <row r="50" spans="1:8" x14ac:dyDescent="0.3">
      <c r="A50" s="2">
        <v>13076</v>
      </c>
      <c r="B50" s="4" t="s">
        <v>320</v>
      </c>
      <c r="C50" s="3" t="s">
        <v>321</v>
      </c>
      <c r="D50" s="239">
        <v>67</v>
      </c>
      <c r="E50" s="239">
        <v>6</v>
      </c>
      <c r="F50" s="240"/>
      <c r="G50" s="241"/>
      <c r="H50" s="2"/>
    </row>
    <row r="51" spans="1:8" x14ac:dyDescent="0.3">
      <c r="A51" s="2">
        <v>13077</v>
      </c>
      <c r="B51" s="4" t="s">
        <v>322</v>
      </c>
      <c r="C51" s="3" t="s">
        <v>321</v>
      </c>
      <c r="D51" s="239">
        <v>67</v>
      </c>
      <c r="E51" s="239">
        <v>6</v>
      </c>
      <c r="F51" s="240"/>
      <c r="G51" s="241"/>
      <c r="H51" s="2"/>
    </row>
    <row r="52" spans="1:8" x14ac:dyDescent="0.3">
      <c r="A52" s="2">
        <v>13078</v>
      </c>
      <c r="B52" s="4" t="s">
        <v>323</v>
      </c>
      <c r="C52" s="3" t="s">
        <v>264</v>
      </c>
      <c r="D52" s="239">
        <v>61</v>
      </c>
      <c r="E52" s="239">
        <v>8</v>
      </c>
      <c r="F52" s="240"/>
      <c r="G52" s="241"/>
      <c r="H52" s="2"/>
    </row>
    <row r="53" spans="1:8" x14ac:dyDescent="0.3">
      <c r="A53" s="2">
        <v>13096</v>
      </c>
      <c r="B53" s="4" t="s">
        <v>324</v>
      </c>
      <c r="C53" s="3" t="s">
        <v>264</v>
      </c>
      <c r="D53" s="239">
        <v>51</v>
      </c>
      <c r="E53" s="239">
        <v>36</v>
      </c>
      <c r="F53" s="240"/>
      <c r="G53" s="241"/>
      <c r="H53" s="2"/>
    </row>
    <row r="54" spans="1:8" x14ac:dyDescent="0.3">
      <c r="A54" s="2">
        <v>13100</v>
      </c>
      <c r="B54" s="4" t="s">
        <v>325</v>
      </c>
      <c r="C54" s="3" t="s">
        <v>264</v>
      </c>
      <c r="D54" s="239">
        <v>61</v>
      </c>
      <c r="E54" s="239">
        <v>8</v>
      </c>
      <c r="F54" s="240"/>
      <c r="G54" s="241"/>
      <c r="H54" s="2"/>
    </row>
    <row r="55" spans="1:8" x14ac:dyDescent="0.3">
      <c r="A55" s="2">
        <v>13123</v>
      </c>
      <c r="B55" s="4" t="s">
        <v>326</v>
      </c>
      <c r="C55" s="3" t="s">
        <v>264</v>
      </c>
      <c r="D55" s="239">
        <v>61</v>
      </c>
      <c r="E55" s="239">
        <v>15</v>
      </c>
      <c r="F55" s="240"/>
      <c r="G55" s="241"/>
      <c r="H55" s="2"/>
    </row>
    <row r="56" spans="1:8" x14ac:dyDescent="0.3">
      <c r="A56" s="2">
        <v>13125</v>
      </c>
      <c r="B56" s="4" t="s">
        <v>327</v>
      </c>
      <c r="C56" s="3" t="s">
        <v>264</v>
      </c>
      <c r="D56" s="239">
        <v>61</v>
      </c>
      <c r="E56" s="239">
        <v>15</v>
      </c>
      <c r="F56" s="240"/>
      <c r="G56" s="241"/>
      <c r="H56" s="2"/>
    </row>
    <row r="57" spans="1:8" x14ac:dyDescent="0.3">
      <c r="A57" s="2">
        <v>13130</v>
      </c>
      <c r="B57" s="4" t="s">
        <v>328</v>
      </c>
      <c r="C57" s="3"/>
      <c r="D57" s="239"/>
      <c r="E57" s="239"/>
      <c r="F57" s="240" t="s">
        <v>265</v>
      </c>
      <c r="G57" s="241" t="s">
        <v>329</v>
      </c>
      <c r="H57" s="2"/>
    </row>
    <row r="58" spans="1:8" x14ac:dyDescent="0.3">
      <c r="A58" s="2">
        <v>13152</v>
      </c>
      <c r="B58" s="4" t="s">
        <v>330</v>
      </c>
      <c r="C58" s="3" t="s">
        <v>264</v>
      </c>
      <c r="D58" s="239">
        <v>61</v>
      </c>
      <c r="E58" s="239">
        <v>14</v>
      </c>
      <c r="F58" s="240"/>
      <c r="G58" s="241"/>
      <c r="H58" s="2"/>
    </row>
    <row r="59" spans="1:8" x14ac:dyDescent="0.3">
      <c r="A59" s="2">
        <v>13175</v>
      </c>
      <c r="B59" s="4" t="s">
        <v>331</v>
      </c>
      <c r="C59" s="3" t="s">
        <v>264</v>
      </c>
      <c r="D59" s="239">
        <v>61</v>
      </c>
      <c r="E59" s="239">
        <v>14</v>
      </c>
      <c r="F59" s="240" t="s">
        <v>265</v>
      </c>
      <c r="G59" s="241">
        <v>44370.551851851851</v>
      </c>
      <c r="H59" s="2">
        <v>141429</v>
      </c>
    </row>
    <row r="60" spans="1:8" x14ac:dyDescent="0.3">
      <c r="A60" s="2">
        <v>13202</v>
      </c>
      <c r="B60" s="4" t="s">
        <v>332</v>
      </c>
      <c r="C60" s="3"/>
      <c r="D60" s="239"/>
      <c r="E60" s="239"/>
      <c r="F60" s="240"/>
      <c r="G60" s="241"/>
      <c r="H60" s="2">
        <v>136556</v>
      </c>
    </row>
    <row r="61" spans="1:8" x14ac:dyDescent="0.3">
      <c r="A61" s="2">
        <v>13225</v>
      </c>
      <c r="B61" s="4" t="s">
        <v>333</v>
      </c>
      <c r="C61" s="3" t="s">
        <v>264</v>
      </c>
      <c r="D61" s="239">
        <v>51</v>
      </c>
      <c r="E61" s="239">
        <v>11</v>
      </c>
      <c r="F61" s="240" t="s">
        <v>271</v>
      </c>
      <c r="G61" s="241" t="s">
        <v>334</v>
      </c>
      <c r="H61" s="2"/>
    </row>
    <row r="62" spans="1:8" x14ac:dyDescent="0.3">
      <c r="A62" s="2">
        <v>13905</v>
      </c>
      <c r="B62" s="4" t="s">
        <v>335</v>
      </c>
      <c r="C62" s="3" t="s">
        <v>336</v>
      </c>
      <c r="D62" s="239">
        <v>72</v>
      </c>
      <c r="E62" s="239">
        <v>10</v>
      </c>
      <c r="F62" s="240" t="s">
        <v>265</v>
      </c>
      <c r="G62" s="241">
        <v>44427.365474537037</v>
      </c>
      <c r="H62" s="2"/>
    </row>
    <row r="63" spans="1:8" x14ac:dyDescent="0.3">
      <c r="A63" s="2">
        <v>13975</v>
      </c>
      <c r="B63" s="4" t="s">
        <v>337</v>
      </c>
      <c r="C63" s="3" t="s">
        <v>264</v>
      </c>
      <c r="D63" s="239">
        <v>72</v>
      </c>
      <c r="E63" s="239">
        <v>6</v>
      </c>
      <c r="F63" s="240" t="s">
        <v>271</v>
      </c>
      <c r="G63" s="241">
        <v>43651.669050925928</v>
      </c>
      <c r="H63" s="2"/>
    </row>
    <row r="64" spans="1:8" x14ac:dyDescent="0.3">
      <c r="A64" s="2">
        <v>14009</v>
      </c>
      <c r="B64" s="4" t="s">
        <v>338</v>
      </c>
      <c r="C64" s="3" t="s">
        <v>264</v>
      </c>
      <c r="D64" s="239">
        <v>55</v>
      </c>
      <c r="E64" s="239">
        <v>46</v>
      </c>
      <c r="F64" s="240"/>
      <c r="G64" s="241"/>
      <c r="H64" s="2"/>
    </row>
    <row r="65" spans="1:8" x14ac:dyDescent="0.3">
      <c r="A65" s="2">
        <v>14010</v>
      </c>
      <c r="B65" s="4" t="s">
        <v>339</v>
      </c>
      <c r="C65" s="3" t="s">
        <v>264</v>
      </c>
      <c r="D65" s="239">
        <v>55</v>
      </c>
      <c r="E65" s="239">
        <v>46</v>
      </c>
      <c r="F65" s="240"/>
      <c r="G65" s="241"/>
      <c r="H65" s="2"/>
    </row>
    <row r="66" spans="1:8" x14ac:dyDescent="0.3">
      <c r="A66" s="2">
        <v>14014</v>
      </c>
      <c r="B66" s="4" t="s">
        <v>340</v>
      </c>
      <c r="C66" s="3" t="s">
        <v>264</v>
      </c>
      <c r="D66" s="239">
        <v>55</v>
      </c>
      <c r="E66" s="239">
        <v>46</v>
      </c>
      <c r="F66" s="240" t="s">
        <v>271</v>
      </c>
      <c r="G66" s="241" t="s">
        <v>341</v>
      </c>
      <c r="H66" s="2"/>
    </row>
    <row r="67" spans="1:8" x14ac:dyDescent="0.3">
      <c r="A67" s="2">
        <v>14199</v>
      </c>
      <c r="B67" s="4" t="s">
        <v>342</v>
      </c>
      <c r="C67" s="3" t="s">
        <v>280</v>
      </c>
      <c r="D67" s="239">
        <v>72</v>
      </c>
      <c r="E67" s="239">
        <v>9</v>
      </c>
      <c r="F67" s="240" t="s">
        <v>271</v>
      </c>
      <c r="G67" s="241">
        <v>43732.432951388888</v>
      </c>
      <c r="H67" s="2"/>
    </row>
    <row r="68" spans="1:8" x14ac:dyDescent="0.3">
      <c r="A68" s="2">
        <v>14895</v>
      </c>
      <c r="B68" s="4" t="s">
        <v>343</v>
      </c>
      <c r="C68" s="3" t="s">
        <v>264</v>
      </c>
      <c r="D68" s="239">
        <v>55</v>
      </c>
      <c r="E68" s="239">
        <v>27</v>
      </c>
      <c r="F68" s="240"/>
      <c r="G68" s="241"/>
      <c r="H68" s="2"/>
    </row>
    <row r="69" spans="1:8" x14ac:dyDescent="0.3">
      <c r="A69" s="2">
        <v>15029</v>
      </c>
      <c r="B69" s="4" t="s">
        <v>344</v>
      </c>
      <c r="C69" s="3" t="s">
        <v>264</v>
      </c>
      <c r="D69" s="239">
        <v>61</v>
      </c>
      <c r="E69" s="239">
        <v>10</v>
      </c>
      <c r="F69" s="240" t="s">
        <v>265</v>
      </c>
      <c r="G69" s="241">
        <v>43682.372615740744</v>
      </c>
      <c r="H69" s="2">
        <v>138055</v>
      </c>
    </row>
    <row r="70" spans="1:8" x14ac:dyDescent="0.3">
      <c r="A70" s="2">
        <v>15128</v>
      </c>
      <c r="B70" s="4" t="s">
        <v>345</v>
      </c>
      <c r="C70" s="3" t="s">
        <v>346</v>
      </c>
      <c r="D70" s="239">
        <v>61</v>
      </c>
      <c r="E70" s="239">
        <v>2</v>
      </c>
      <c r="F70" s="240"/>
      <c r="G70" s="241"/>
      <c r="H70" s="2"/>
    </row>
    <row r="71" spans="1:8" x14ac:dyDescent="0.3">
      <c r="A71" s="2">
        <v>15438</v>
      </c>
      <c r="B71" s="4" t="s">
        <v>347</v>
      </c>
      <c r="C71" s="3" t="s">
        <v>264</v>
      </c>
      <c r="D71" s="239">
        <v>51</v>
      </c>
      <c r="E71" s="239">
        <v>9</v>
      </c>
      <c r="F71" s="240"/>
      <c r="G71" s="241"/>
      <c r="H71" s="2"/>
    </row>
    <row r="72" spans="1:8" x14ac:dyDescent="0.3">
      <c r="A72" s="2">
        <v>15761</v>
      </c>
      <c r="B72" s="4" t="s">
        <v>348</v>
      </c>
      <c r="C72" s="3" t="s">
        <v>264</v>
      </c>
      <c r="D72" s="239">
        <v>61</v>
      </c>
      <c r="E72" s="239">
        <v>8</v>
      </c>
      <c r="F72" s="240" t="s">
        <v>262</v>
      </c>
      <c r="G72" s="241">
        <v>44433.653020833335</v>
      </c>
      <c r="H72" s="2">
        <v>63277</v>
      </c>
    </row>
    <row r="73" spans="1:8" x14ac:dyDescent="0.3">
      <c r="A73" s="2">
        <v>15804</v>
      </c>
      <c r="B73" s="4" t="s">
        <v>349</v>
      </c>
      <c r="C73" s="3" t="s">
        <v>264</v>
      </c>
      <c r="D73" s="239">
        <v>51</v>
      </c>
      <c r="E73" s="239">
        <v>17</v>
      </c>
      <c r="F73" s="240"/>
      <c r="G73" s="241"/>
      <c r="H73" s="2"/>
    </row>
    <row r="74" spans="1:8" x14ac:dyDescent="0.3">
      <c r="A74" s="2">
        <v>15840</v>
      </c>
      <c r="B74" s="4" t="s">
        <v>350</v>
      </c>
      <c r="C74" s="3" t="s">
        <v>302</v>
      </c>
      <c r="D74" s="239">
        <v>76</v>
      </c>
      <c r="E74" s="239">
        <v>3</v>
      </c>
      <c r="F74" s="240"/>
      <c r="G74" s="241"/>
      <c r="H74" s="2">
        <v>136037</v>
      </c>
    </row>
    <row r="75" spans="1:8" x14ac:dyDescent="0.3">
      <c r="A75" s="2">
        <v>15843</v>
      </c>
      <c r="B75" s="4" t="s">
        <v>351</v>
      </c>
      <c r="C75" s="3" t="s">
        <v>302</v>
      </c>
      <c r="D75" s="239">
        <v>76</v>
      </c>
      <c r="E75" s="239">
        <v>3</v>
      </c>
      <c r="F75" s="240" t="s">
        <v>271</v>
      </c>
      <c r="G75" s="241" t="s">
        <v>352</v>
      </c>
      <c r="H75" s="2">
        <v>135238</v>
      </c>
    </row>
    <row r="76" spans="1:8" x14ac:dyDescent="0.3">
      <c r="A76" s="2">
        <v>15845</v>
      </c>
      <c r="B76" s="4" t="s">
        <v>353</v>
      </c>
      <c r="C76" s="3" t="s">
        <v>302</v>
      </c>
      <c r="D76" s="239">
        <v>76</v>
      </c>
      <c r="E76" s="239">
        <v>3</v>
      </c>
      <c r="F76" s="240"/>
      <c r="G76" s="241"/>
      <c r="H76" s="2">
        <v>136038</v>
      </c>
    </row>
    <row r="77" spans="1:8" x14ac:dyDescent="0.3">
      <c r="A77" s="2">
        <v>15847</v>
      </c>
      <c r="B77" s="4" t="s">
        <v>354</v>
      </c>
      <c r="C77" s="3" t="s">
        <v>302</v>
      </c>
      <c r="D77" s="239">
        <v>76</v>
      </c>
      <c r="E77" s="239">
        <v>3</v>
      </c>
      <c r="F77" s="240"/>
      <c r="G77" s="241"/>
      <c r="H77" s="2">
        <v>136039</v>
      </c>
    </row>
    <row r="78" spans="1:8" x14ac:dyDescent="0.3">
      <c r="A78" s="2">
        <v>15900</v>
      </c>
      <c r="B78" s="4" t="s">
        <v>355</v>
      </c>
      <c r="C78" s="3" t="s">
        <v>302</v>
      </c>
      <c r="D78" s="239"/>
      <c r="E78" s="239"/>
      <c r="F78" s="240"/>
      <c r="G78" s="241"/>
      <c r="H78" s="2">
        <v>135239</v>
      </c>
    </row>
    <row r="79" spans="1:8" x14ac:dyDescent="0.3">
      <c r="A79" s="2">
        <v>16300</v>
      </c>
      <c r="B79" s="4" t="s">
        <v>356</v>
      </c>
      <c r="C79" s="3" t="s">
        <v>264</v>
      </c>
      <c r="D79" s="239">
        <v>74</v>
      </c>
      <c r="E79" s="239">
        <v>9</v>
      </c>
      <c r="F79" s="240"/>
      <c r="G79" s="241"/>
      <c r="H79" s="2"/>
    </row>
    <row r="80" spans="1:8" x14ac:dyDescent="0.3">
      <c r="A80" s="2">
        <v>16427</v>
      </c>
      <c r="B80" s="4" t="s">
        <v>357</v>
      </c>
      <c r="C80" s="3" t="s">
        <v>264</v>
      </c>
      <c r="D80" s="239">
        <v>52</v>
      </c>
      <c r="E80" s="239">
        <v>7</v>
      </c>
      <c r="F80" s="240"/>
      <c r="G80" s="241"/>
      <c r="H80" s="2"/>
    </row>
    <row r="81" spans="1:8" x14ac:dyDescent="0.3">
      <c r="A81" s="2">
        <v>16528</v>
      </c>
      <c r="B81" s="4" t="s">
        <v>358</v>
      </c>
      <c r="C81" s="3" t="s">
        <v>264</v>
      </c>
      <c r="D81" s="239">
        <v>73</v>
      </c>
      <c r="E81" s="239">
        <v>4</v>
      </c>
      <c r="F81" s="240" t="s">
        <v>262</v>
      </c>
      <c r="G81" s="241">
        <v>44804.517951388887</v>
      </c>
      <c r="H81" s="2">
        <v>89194</v>
      </c>
    </row>
    <row r="82" spans="1:8" x14ac:dyDescent="0.3">
      <c r="A82" s="2">
        <v>16532</v>
      </c>
      <c r="B82" s="4" t="s">
        <v>359</v>
      </c>
      <c r="C82" s="3" t="s">
        <v>264</v>
      </c>
      <c r="D82" s="239">
        <v>73</v>
      </c>
      <c r="E82" s="239">
        <v>4</v>
      </c>
      <c r="F82" s="240"/>
      <c r="G82" s="241"/>
      <c r="H82" s="2"/>
    </row>
    <row r="83" spans="1:8" x14ac:dyDescent="0.3">
      <c r="A83" s="2">
        <v>16590</v>
      </c>
      <c r="B83" s="4" t="s">
        <v>360</v>
      </c>
      <c r="C83" s="3" t="s">
        <v>31</v>
      </c>
      <c r="D83" s="239">
        <v>51</v>
      </c>
      <c r="E83" s="239">
        <v>49</v>
      </c>
      <c r="F83" s="240"/>
      <c r="G83" s="241"/>
      <c r="H83" s="2"/>
    </row>
    <row r="84" spans="1:8" x14ac:dyDescent="0.3">
      <c r="A84" s="2">
        <v>16688</v>
      </c>
      <c r="B84" s="4" t="s">
        <v>361</v>
      </c>
      <c r="C84" s="3" t="s">
        <v>264</v>
      </c>
      <c r="D84" s="239">
        <v>52</v>
      </c>
      <c r="E84" s="239">
        <v>7</v>
      </c>
      <c r="F84" s="240"/>
      <c r="G84" s="241"/>
      <c r="H84" s="2"/>
    </row>
    <row r="85" spans="1:8" x14ac:dyDescent="0.3">
      <c r="A85" s="2">
        <v>16691</v>
      </c>
      <c r="B85" s="4" t="s">
        <v>362</v>
      </c>
      <c r="C85" s="3" t="s">
        <v>264</v>
      </c>
      <c r="D85" s="239">
        <v>52</v>
      </c>
      <c r="E85" s="239">
        <v>7</v>
      </c>
      <c r="F85" s="240"/>
      <c r="G85" s="241"/>
      <c r="H85" s="2"/>
    </row>
    <row r="86" spans="1:8" x14ac:dyDescent="0.3">
      <c r="A86" s="2">
        <v>16692</v>
      </c>
      <c r="B86" s="4" t="s">
        <v>363</v>
      </c>
      <c r="C86" s="3" t="s">
        <v>264</v>
      </c>
      <c r="D86" s="239">
        <v>52</v>
      </c>
      <c r="E86" s="239">
        <v>7</v>
      </c>
      <c r="F86" s="240"/>
      <c r="G86" s="241"/>
      <c r="H86" s="2"/>
    </row>
    <row r="87" spans="1:8" x14ac:dyDescent="0.3">
      <c r="A87" s="2">
        <v>16729</v>
      </c>
      <c r="B87" s="4" t="s">
        <v>364</v>
      </c>
      <c r="C87" s="3" t="s">
        <v>31</v>
      </c>
      <c r="D87" s="239">
        <v>52</v>
      </c>
      <c r="E87" s="239">
        <v>13</v>
      </c>
      <c r="F87" s="240"/>
      <c r="G87" s="241"/>
      <c r="H87" s="2"/>
    </row>
    <row r="88" spans="1:8" x14ac:dyDescent="0.3">
      <c r="A88" s="2">
        <v>16736</v>
      </c>
      <c r="B88" s="4" t="s">
        <v>365</v>
      </c>
      <c r="C88" s="3" t="s">
        <v>264</v>
      </c>
      <c r="D88" s="239">
        <v>52</v>
      </c>
      <c r="E88" s="239">
        <v>13</v>
      </c>
      <c r="F88" s="240"/>
      <c r="G88" s="241"/>
      <c r="H88" s="2"/>
    </row>
    <row r="89" spans="1:8" x14ac:dyDescent="0.3">
      <c r="A89" s="2">
        <v>16737</v>
      </c>
      <c r="B89" s="4" t="s">
        <v>366</v>
      </c>
      <c r="C89" s="3" t="s">
        <v>264</v>
      </c>
      <c r="D89" s="239">
        <v>52</v>
      </c>
      <c r="E89" s="239">
        <v>13</v>
      </c>
      <c r="F89" s="240"/>
      <c r="G89" s="241"/>
      <c r="H89" s="2"/>
    </row>
    <row r="90" spans="1:8" x14ac:dyDescent="0.3">
      <c r="A90" s="2">
        <v>16757</v>
      </c>
      <c r="B90" s="4" t="s">
        <v>367</v>
      </c>
      <c r="C90" s="3" t="s">
        <v>264</v>
      </c>
      <c r="D90" s="239">
        <v>52</v>
      </c>
      <c r="E90" s="239">
        <v>8</v>
      </c>
      <c r="F90" s="240"/>
      <c r="G90" s="241"/>
      <c r="H90" s="2"/>
    </row>
    <row r="91" spans="1:8" x14ac:dyDescent="0.3">
      <c r="A91" s="2">
        <v>16763</v>
      </c>
      <c r="B91" s="4" t="s">
        <v>368</v>
      </c>
      <c r="C91" s="3" t="s">
        <v>264</v>
      </c>
      <c r="D91" s="239">
        <v>52</v>
      </c>
      <c r="E91" s="239">
        <v>7</v>
      </c>
      <c r="F91" s="240"/>
      <c r="G91" s="241"/>
      <c r="H91" s="2"/>
    </row>
    <row r="92" spans="1:8" x14ac:dyDescent="0.3">
      <c r="A92" s="2">
        <v>16808</v>
      </c>
      <c r="B92" s="4" t="s">
        <v>369</v>
      </c>
      <c r="C92" s="3" t="s">
        <v>264</v>
      </c>
      <c r="D92" s="239">
        <v>52</v>
      </c>
      <c r="E92" s="239">
        <v>13</v>
      </c>
      <c r="F92" s="240"/>
      <c r="G92" s="241"/>
      <c r="H92" s="2"/>
    </row>
    <row r="93" spans="1:8" x14ac:dyDescent="0.3">
      <c r="A93" s="2">
        <v>16813</v>
      </c>
      <c r="B93" s="4" t="s">
        <v>370</v>
      </c>
      <c r="C93" s="3" t="s">
        <v>264</v>
      </c>
      <c r="D93" s="239">
        <v>52</v>
      </c>
      <c r="E93" s="239">
        <v>13</v>
      </c>
      <c r="F93" s="240"/>
      <c r="G93" s="241"/>
      <c r="H93" s="2"/>
    </row>
    <row r="94" spans="1:8" x14ac:dyDescent="0.3">
      <c r="A94" s="2">
        <v>16827</v>
      </c>
      <c r="B94" s="4" t="s">
        <v>371</v>
      </c>
      <c r="C94" s="3" t="s">
        <v>264</v>
      </c>
      <c r="D94" s="239">
        <v>52</v>
      </c>
      <c r="E94" s="239">
        <v>13</v>
      </c>
      <c r="F94" s="240"/>
      <c r="G94" s="241"/>
      <c r="H94" s="2"/>
    </row>
    <row r="95" spans="1:8" x14ac:dyDescent="0.3">
      <c r="A95" s="2">
        <v>16835</v>
      </c>
      <c r="B95" s="4" t="s">
        <v>372</v>
      </c>
      <c r="C95" s="3" t="s">
        <v>264</v>
      </c>
      <c r="D95" s="239">
        <v>52</v>
      </c>
      <c r="E95" s="239">
        <v>13</v>
      </c>
      <c r="F95" s="240"/>
      <c r="G95" s="241"/>
      <c r="H95" s="2"/>
    </row>
    <row r="96" spans="1:8" x14ac:dyDescent="0.3">
      <c r="A96" s="2">
        <v>16846</v>
      </c>
      <c r="B96" s="4" t="s">
        <v>373</v>
      </c>
      <c r="C96" s="3" t="s">
        <v>264</v>
      </c>
      <c r="D96" s="239">
        <v>52</v>
      </c>
      <c r="E96" s="239">
        <v>13</v>
      </c>
      <c r="F96" s="240"/>
      <c r="G96" s="241"/>
      <c r="H96" s="2"/>
    </row>
    <row r="97" spans="1:8" x14ac:dyDescent="0.3">
      <c r="A97" s="2">
        <v>17026</v>
      </c>
      <c r="B97" s="4" t="s">
        <v>374</v>
      </c>
      <c r="C97" s="3" t="s">
        <v>264</v>
      </c>
      <c r="D97" s="239">
        <v>52</v>
      </c>
      <c r="E97" s="239">
        <v>7</v>
      </c>
      <c r="F97" s="240"/>
      <c r="G97" s="241"/>
      <c r="H97" s="2"/>
    </row>
    <row r="98" spans="1:8" x14ac:dyDescent="0.3">
      <c r="A98" s="2">
        <v>17033</v>
      </c>
      <c r="B98" s="4" t="s">
        <v>375</v>
      </c>
      <c r="C98" s="3" t="s">
        <v>264</v>
      </c>
      <c r="D98" s="239">
        <v>52</v>
      </c>
      <c r="E98" s="239">
        <v>13</v>
      </c>
      <c r="F98" s="240"/>
      <c r="G98" s="241"/>
      <c r="H98" s="2"/>
    </row>
    <row r="99" spans="1:8" x14ac:dyDescent="0.3">
      <c r="A99" s="2">
        <v>17064</v>
      </c>
      <c r="B99" s="4" t="s">
        <v>376</v>
      </c>
      <c r="C99" s="3" t="s">
        <v>264</v>
      </c>
      <c r="D99" s="239">
        <v>52</v>
      </c>
      <c r="E99" s="239">
        <v>13</v>
      </c>
      <c r="F99" s="240"/>
      <c r="G99" s="241"/>
      <c r="H99" s="2"/>
    </row>
    <row r="100" spans="1:8" x14ac:dyDescent="0.3">
      <c r="A100" s="2">
        <v>17105</v>
      </c>
      <c r="B100" s="4" t="s">
        <v>377</v>
      </c>
      <c r="C100" s="3" t="s">
        <v>264</v>
      </c>
      <c r="D100" s="239">
        <v>52</v>
      </c>
      <c r="E100" s="239">
        <v>5</v>
      </c>
      <c r="F100" s="240"/>
      <c r="G100" s="241"/>
      <c r="H100" s="2"/>
    </row>
    <row r="101" spans="1:8" x14ac:dyDescent="0.3">
      <c r="A101" s="2">
        <v>17537</v>
      </c>
      <c r="B101" s="4" t="s">
        <v>378</v>
      </c>
      <c r="C101" s="3" t="s">
        <v>264</v>
      </c>
      <c r="D101" s="239">
        <v>70</v>
      </c>
      <c r="E101" s="239">
        <v>17</v>
      </c>
      <c r="F101" s="240"/>
      <c r="G101" s="241"/>
      <c r="H101" s="2"/>
    </row>
    <row r="102" spans="1:8" x14ac:dyDescent="0.3">
      <c r="A102" s="2">
        <v>17659</v>
      </c>
      <c r="B102" s="4" t="s">
        <v>379</v>
      </c>
      <c r="C102" s="3" t="s">
        <v>264</v>
      </c>
      <c r="D102" s="239">
        <v>83</v>
      </c>
      <c r="E102" s="239">
        <v>3</v>
      </c>
      <c r="F102" s="240" t="s">
        <v>271</v>
      </c>
      <c r="G102" s="241">
        <v>43815.400833333333</v>
      </c>
      <c r="H102" s="2"/>
    </row>
    <row r="103" spans="1:8" x14ac:dyDescent="0.3">
      <c r="A103" s="2">
        <v>17663</v>
      </c>
      <c r="B103" s="4" t="s">
        <v>380</v>
      </c>
      <c r="C103" s="3" t="s">
        <v>381</v>
      </c>
      <c r="D103" s="239">
        <v>83</v>
      </c>
      <c r="E103" s="239">
        <v>2</v>
      </c>
      <c r="F103" s="240" t="s">
        <v>271</v>
      </c>
      <c r="G103" s="241">
        <v>43962.459189814814</v>
      </c>
      <c r="H103" s="2"/>
    </row>
    <row r="104" spans="1:8" x14ac:dyDescent="0.3">
      <c r="A104" s="2">
        <v>17670</v>
      </c>
      <c r="B104" s="4" t="s">
        <v>382</v>
      </c>
      <c r="C104" s="3" t="s">
        <v>321</v>
      </c>
      <c r="D104" s="239">
        <v>67</v>
      </c>
      <c r="E104" s="239">
        <v>6</v>
      </c>
      <c r="F104" s="240"/>
      <c r="G104" s="241"/>
      <c r="H104" s="2"/>
    </row>
    <row r="105" spans="1:8" x14ac:dyDescent="0.3">
      <c r="A105" s="2">
        <v>18342</v>
      </c>
      <c r="B105" s="4" t="s">
        <v>383</v>
      </c>
      <c r="C105" s="3" t="s">
        <v>321</v>
      </c>
      <c r="D105" s="239">
        <v>67</v>
      </c>
      <c r="E105" s="239">
        <v>6</v>
      </c>
      <c r="F105" s="240"/>
      <c r="G105" s="241"/>
      <c r="H105" s="2"/>
    </row>
    <row r="106" spans="1:8" x14ac:dyDescent="0.3">
      <c r="A106" s="2">
        <v>18351</v>
      </c>
      <c r="B106" s="4" t="s">
        <v>384</v>
      </c>
      <c r="C106" s="3" t="s">
        <v>321</v>
      </c>
      <c r="D106" s="239">
        <v>67</v>
      </c>
      <c r="E106" s="239">
        <v>6</v>
      </c>
      <c r="F106" s="240"/>
      <c r="G106" s="241"/>
      <c r="H106" s="2"/>
    </row>
    <row r="107" spans="1:8" x14ac:dyDescent="0.3">
      <c r="A107" s="2">
        <v>19872</v>
      </c>
      <c r="B107" s="4" t="s">
        <v>385</v>
      </c>
      <c r="C107" s="3" t="s">
        <v>264</v>
      </c>
      <c r="D107" s="239">
        <v>70</v>
      </c>
      <c r="E107" s="239">
        <v>31</v>
      </c>
      <c r="F107" s="240"/>
      <c r="G107" s="241"/>
      <c r="H107" s="2"/>
    </row>
    <row r="108" spans="1:8" x14ac:dyDescent="0.3">
      <c r="A108" s="2">
        <v>19881</v>
      </c>
      <c r="B108" s="4" t="s">
        <v>386</v>
      </c>
      <c r="C108" s="3" t="s">
        <v>264</v>
      </c>
      <c r="D108" s="239">
        <v>70</v>
      </c>
      <c r="E108" s="239">
        <v>31</v>
      </c>
      <c r="F108" s="240"/>
      <c r="G108" s="241"/>
      <c r="H108" s="2"/>
    </row>
    <row r="109" spans="1:8" x14ac:dyDescent="0.3">
      <c r="A109" s="2">
        <v>19884</v>
      </c>
      <c r="B109" s="4" t="s">
        <v>387</v>
      </c>
      <c r="C109" s="3" t="s">
        <v>264</v>
      </c>
      <c r="D109" s="239">
        <v>70</v>
      </c>
      <c r="E109" s="239">
        <v>31</v>
      </c>
      <c r="F109" s="240"/>
      <c r="G109" s="241"/>
      <c r="H109" s="2"/>
    </row>
    <row r="110" spans="1:8" x14ac:dyDescent="0.3">
      <c r="A110" s="2">
        <v>20169</v>
      </c>
      <c r="B110" s="4" t="s">
        <v>388</v>
      </c>
      <c r="C110" s="3" t="s">
        <v>264</v>
      </c>
      <c r="D110" s="239">
        <v>52</v>
      </c>
      <c r="E110" s="239">
        <v>6</v>
      </c>
      <c r="F110" s="240"/>
      <c r="G110" s="241"/>
      <c r="H110" s="2"/>
    </row>
    <row r="111" spans="1:8" x14ac:dyDescent="0.3">
      <c r="A111" s="2">
        <v>20431</v>
      </c>
      <c r="B111" s="4" t="s">
        <v>389</v>
      </c>
      <c r="C111" s="3" t="s">
        <v>264</v>
      </c>
      <c r="D111" s="239">
        <v>70</v>
      </c>
      <c r="E111" s="239">
        <v>15</v>
      </c>
      <c r="F111" s="240"/>
      <c r="G111" s="241"/>
      <c r="H111" s="2"/>
    </row>
    <row r="112" spans="1:8" x14ac:dyDescent="0.3">
      <c r="A112" s="2">
        <v>20539</v>
      </c>
      <c r="B112" s="4" t="s">
        <v>390</v>
      </c>
      <c r="C112" s="3" t="s">
        <v>321</v>
      </c>
      <c r="D112" s="239">
        <v>67</v>
      </c>
      <c r="E112" s="239">
        <v>6</v>
      </c>
      <c r="F112" s="240"/>
      <c r="G112" s="241"/>
      <c r="H112" s="2"/>
    </row>
    <row r="113" spans="1:8" x14ac:dyDescent="0.3">
      <c r="A113" s="2">
        <v>20540</v>
      </c>
      <c r="B113" s="4" t="s">
        <v>391</v>
      </c>
      <c r="C113" s="3" t="s">
        <v>321</v>
      </c>
      <c r="D113" s="239">
        <v>67</v>
      </c>
      <c r="E113" s="239">
        <v>6</v>
      </c>
      <c r="F113" s="240"/>
      <c r="G113" s="241"/>
      <c r="H113" s="2"/>
    </row>
    <row r="114" spans="1:8" x14ac:dyDescent="0.3">
      <c r="A114" s="2">
        <v>20585</v>
      </c>
      <c r="B114" s="4" t="s">
        <v>392</v>
      </c>
      <c r="C114" s="3" t="s">
        <v>264</v>
      </c>
      <c r="D114" s="239">
        <v>67</v>
      </c>
      <c r="E114" s="239">
        <v>7</v>
      </c>
      <c r="F114" s="240"/>
      <c r="G114" s="241"/>
      <c r="H114" s="2"/>
    </row>
    <row r="115" spans="1:8" x14ac:dyDescent="0.3">
      <c r="A115" s="2">
        <v>23424</v>
      </c>
      <c r="B115" s="4" t="s">
        <v>393</v>
      </c>
      <c r="C115" s="3" t="s">
        <v>394</v>
      </c>
      <c r="D115" s="239">
        <v>57</v>
      </c>
      <c r="E115" s="239">
        <v>19</v>
      </c>
      <c r="F115" s="240"/>
      <c r="G115" s="241"/>
      <c r="H115" s="2"/>
    </row>
    <row r="116" spans="1:8" x14ac:dyDescent="0.3">
      <c r="A116" s="2">
        <v>23992</v>
      </c>
      <c r="B116" s="4" t="s">
        <v>395</v>
      </c>
      <c r="C116" s="3" t="s">
        <v>261</v>
      </c>
      <c r="D116" s="239">
        <v>57</v>
      </c>
      <c r="E116" s="239">
        <v>2</v>
      </c>
      <c r="F116" s="240"/>
      <c r="G116" s="241"/>
      <c r="H116" s="2"/>
    </row>
    <row r="117" spans="1:8" x14ac:dyDescent="0.3">
      <c r="A117" s="2">
        <v>24031</v>
      </c>
      <c r="B117" s="4" t="s">
        <v>396</v>
      </c>
      <c r="C117" s="3" t="s">
        <v>264</v>
      </c>
      <c r="D117" s="239">
        <v>70</v>
      </c>
      <c r="E117" s="239">
        <v>24</v>
      </c>
      <c r="F117" s="240"/>
      <c r="G117" s="241"/>
      <c r="H117" s="2"/>
    </row>
    <row r="118" spans="1:8" x14ac:dyDescent="0.3">
      <c r="A118" s="2">
        <v>24205</v>
      </c>
      <c r="B118" s="4" t="s">
        <v>397</v>
      </c>
      <c r="C118" s="3" t="s">
        <v>264</v>
      </c>
      <c r="D118" s="239">
        <v>76</v>
      </c>
      <c r="E118" s="239">
        <v>11</v>
      </c>
      <c r="F118" s="240" t="s">
        <v>265</v>
      </c>
      <c r="G118" s="241">
        <v>44175.664502314816</v>
      </c>
      <c r="H118" s="2">
        <v>140315</v>
      </c>
    </row>
    <row r="119" spans="1:8" x14ac:dyDescent="0.3">
      <c r="A119" s="2">
        <v>24542</v>
      </c>
      <c r="B119" s="4" t="s">
        <v>398</v>
      </c>
      <c r="C119" s="3" t="s">
        <v>264</v>
      </c>
      <c r="D119" s="239">
        <v>52</v>
      </c>
      <c r="E119" s="239">
        <v>13</v>
      </c>
      <c r="F119" s="240"/>
      <c r="G119" s="241"/>
      <c r="H119" s="2"/>
    </row>
    <row r="120" spans="1:8" x14ac:dyDescent="0.3">
      <c r="A120" s="2">
        <v>24890</v>
      </c>
      <c r="B120" s="4" t="s">
        <v>399</v>
      </c>
      <c r="C120" s="3" t="s">
        <v>321</v>
      </c>
      <c r="D120" s="239">
        <v>67</v>
      </c>
      <c r="E120" s="239">
        <v>6</v>
      </c>
      <c r="F120" s="240"/>
      <c r="G120" s="241"/>
      <c r="H120" s="2"/>
    </row>
    <row r="121" spans="1:8" x14ac:dyDescent="0.3">
      <c r="A121" s="2">
        <v>25489</v>
      </c>
      <c r="B121" s="4" t="s">
        <v>400</v>
      </c>
      <c r="C121" s="3" t="s">
        <v>321</v>
      </c>
      <c r="D121" s="239">
        <v>67</v>
      </c>
      <c r="E121" s="239">
        <v>6</v>
      </c>
      <c r="F121" s="240"/>
      <c r="G121" s="241"/>
      <c r="H121" s="2"/>
    </row>
    <row r="122" spans="1:8" x14ac:dyDescent="0.3">
      <c r="A122" s="2">
        <v>25519</v>
      </c>
      <c r="B122" s="4" t="s">
        <v>401</v>
      </c>
      <c r="C122" s="3" t="s">
        <v>264</v>
      </c>
      <c r="D122" s="239">
        <v>52</v>
      </c>
      <c r="E122" s="239">
        <v>13</v>
      </c>
      <c r="F122" s="240"/>
      <c r="G122" s="241"/>
      <c r="H122" s="2"/>
    </row>
    <row r="123" spans="1:8" x14ac:dyDescent="0.3">
      <c r="A123" s="2">
        <v>25536</v>
      </c>
      <c r="B123" s="4" t="s">
        <v>402</v>
      </c>
      <c r="C123" s="3" t="s">
        <v>264</v>
      </c>
      <c r="D123" s="239">
        <v>55</v>
      </c>
      <c r="E123" s="239">
        <v>46</v>
      </c>
      <c r="F123" s="240"/>
      <c r="G123" s="241"/>
      <c r="H123" s="2"/>
    </row>
    <row r="124" spans="1:8" x14ac:dyDescent="0.3">
      <c r="A124" s="2">
        <v>26368</v>
      </c>
      <c r="B124" s="4" t="s">
        <v>403</v>
      </c>
      <c r="C124" s="3" t="s">
        <v>264</v>
      </c>
      <c r="D124" s="239">
        <v>51</v>
      </c>
      <c r="E124" s="239">
        <v>26</v>
      </c>
      <c r="F124" s="240"/>
      <c r="G124" s="241"/>
      <c r="H124" s="2"/>
    </row>
    <row r="125" spans="1:8" x14ac:dyDescent="0.3">
      <c r="A125" s="2">
        <v>26503</v>
      </c>
      <c r="B125" s="4" t="s">
        <v>404</v>
      </c>
      <c r="C125" s="3"/>
      <c r="D125" s="239">
        <v>78</v>
      </c>
      <c r="E125" s="239">
        <v>6</v>
      </c>
      <c r="F125" s="240"/>
      <c r="G125" s="241"/>
      <c r="H125" s="2"/>
    </row>
    <row r="126" spans="1:8" x14ac:dyDescent="0.3">
      <c r="A126" s="2">
        <v>26508</v>
      </c>
      <c r="B126" s="4" t="s">
        <v>405</v>
      </c>
      <c r="C126" s="3"/>
      <c r="D126" s="239">
        <v>78</v>
      </c>
      <c r="E126" s="239">
        <v>6</v>
      </c>
      <c r="F126" s="240"/>
      <c r="G126" s="241"/>
      <c r="H126" s="2"/>
    </row>
    <row r="127" spans="1:8" x14ac:dyDescent="0.3">
      <c r="A127" s="2">
        <v>27479</v>
      </c>
      <c r="B127" s="4" t="s">
        <v>406</v>
      </c>
      <c r="C127" s="3" t="s">
        <v>302</v>
      </c>
      <c r="D127" s="239">
        <v>76</v>
      </c>
      <c r="E127" s="239">
        <v>5</v>
      </c>
      <c r="F127" s="240" t="s">
        <v>265</v>
      </c>
      <c r="G127" s="241">
        <v>44376.356828703705</v>
      </c>
      <c r="H127" s="2">
        <v>141253</v>
      </c>
    </row>
    <row r="128" spans="1:8" x14ac:dyDescent="0.3">
      <c r="A128" s="2">
        <v>27759</v>
      </c>
      <c r="B128" s="4" t="s">
        <v>407</v>
      </c>
      <c r="C128" s="3" t="s">
        <v>264</v>
      </c>
      <c r="D128" s="239">
        <v>61</v>
      </c>
      <c r="E128" s="239">
        <v>15</v>
      </c>
      <c r="F128" s="240" t="s">
        <v>271</v>
      </c>
      <c r="G128" s="241">
        <v>43875.458043981482</v>
      </c>
      <c r="H128" s="2"/>
    </row>
    <row r="129" spans="1:8" x14ac:dyDescent="0.3">
      <c r="A129" s="2">
        <v>28040</v>
      </c>
      <c r="B129" s="4" t="s">
        <v>408</v>
      </c>
      <c r="C129" s="3" t="s">
        <v>321</v>
      </c>
      <c r="D129" s="239">
        <v>67</v>
      </c>
      <c r="E129" s="239">
        <v>6</v>
      </c>
      <c r="F129" s="240"/>
      <c r="G129" s="241"/>
      <c r="H129" s="2"/>
    </row>
    <row r="130" spans="1:8" x14ac:dyDescent="0.3">
      <c r="A130" s="2">
        <v>28781</v>
      </c>
      <c r="B130" s="4" t="s">
        <v>409</v>
      </c>
      <c r="C130" s="3" t="s">
        <v>264</v>
      </c>
      <c r="D130" s="239">
        <v>55</v>
      </c>
      <c r="E130" s="239">
        <v>46</v>
      </c>
      <c r="F130" s="240"/>
      <c r="G130" s="241"/>
      <c r="H130" s="2"/>
    </row>
    <row r="131" spans="1:8" x14ac:dyDescent="0.3">
      <c r="A131" s="2">
        <v>28782</v>
      </c>
      <c r="B131" s="4" t="s">
        <v>410</v>
      </c>
      <c r="C131" s="3" t="s">
        <v>264</v>
      </c>
      <c r="D131" s="239">
        <v>55</v>
      </c>
      <c r="E131" s="239">
        <v>46</v>
      </c>
      <c r="F131" s="240"/>
      <c r="G131" s="241"/>
      <c r="H131" s="2"/>
    </row>
    <row r="132" spans="1:8" x14ac:dyDescent="0.3">
      <c r="A132" s="2">
        <v>29288</v>
      </c>
      <c r="B132" s="4" t="s">
        <v>411</v>
      </c>
      <c r="C132" s="3"/>
      <c r="D132" s="239"/>
      <c r="E132" s="239"/>
      <c r="F132" s="240"/>
      <c r="G132" s="241"/>
      <c r="H132" s="2"/>
    </row>
    <row r="133" spans="1:8" x14ac:dyDescent="0.3">
      <c r="A133" s="2">
        <v>29294</v>
      </c>
      <c r="B133" s="4" t="s">
        <v>412</v>
      </c>
      <c r="C133" s="3" t="s">
        <v>264</v>
      </c>
      <c r="D133" s="239">
        <v>67</v>
      </c>
      <c r="E133" s="239">
        <v>9</v>
      </c>
      <c r="F133" s="240"/>
      <c r="G133" s="241"/>
      <c r="H133" s="2"/>
    </row>
    <row r="134" spans="1:8" x14ac:dyDescent="0.3">
      <c r="A134" s="2">
        <v>29435</v>
      </c>
      <c r="B134" s="4" t="s">
        <v>413</v>
      </c>
      <c r="C134" s="3" t="s">
        <v>31</v>
      </c>
      <c r="D134" s="239">
        <v>51</v>
      </c>
      <c r="E134" s="239">
        <v>36</v>
      </c>
      <c r="F134" s="240" t="s">
        <v>265</v>
      </c>
      <c r="G134" s="241">
        <v>44172.356412037036</v>
      </c>
      <c r="H134" s="2">
        <v>140283</v>
      </c>
    </row>
    <row r="135" spans="1:8" x14ac:dyDescent="0.3">
      <c r="A135" s="2">
        <v>29437</v>
      </c>
      <c r="B135" s="4" t="s">
        <v>414</v>
      </c>
      <c r="C135" s="3" t="s">
        <v>264</v>
      </c>
      <c r="D135" s="239">
        <v>61</v>
      </c>
      <c r="E135" s="239">
        <v>8</v>
      </c>
      <c r="F135" s="240" t="s">
        <v>271</v>
      </c>
      <c r="G135" s="241">
        <v>43875.455578703702</v>
      </c>
      <c r="H135" s="2"/>
    </row>
    <row r="136" spans="1:8" x14ac:dyDescent="0.3">
      <c r="A136" s="2">
        <v>29524</v>
      </c>
      <c r="B136" s="4" t="s">
        <v>415</v>
      </c>
      <c r="C136" s="3" t="s">
        <v>302</v>
      </c>
      <c r="D136" s="239">
        <v>76</v>
      </c>
      <c r="E136" s="239">
        <v>9</v>
      </c>
      <c r="F136" s="240"/>
      <c r="G136" s="241"/>
      <c r="H136" s="2"/>
    </row>
    <row r="137" spans="1:8" x14ac:dyDescent="0.3">
      <c r="A137" s="2">
        <v>29526</v>
      </c>
      <c r="B137" s="4" t="s">
        <v>416</v>
      </c>
      <c r="C137" s="3" t="s">
        <v>302</v>
      </c>
      <c r="D137" s="239">
        <v>76</v>
      </c>
      <c r="E137" s="239">
        <v>9</v>
      </c>
      <c r="F137" s="240"/>
      <c r="G137" s="241"/>
      <c r="H137" s="2"/>
    </row>
    <row r="138" spans="1:8" x14ac:dyDescent="0.3">
      <c r="A138" s="2">
        <v>29537</v>
      </c>
      <c r="B138" s="4" t="s">
        <v>417</v>
      </c>
      <c r="C138" s="3" t="s">
        <v>264</v>
      </c>
      <c r="D138" s="239">
        <v>61</v>
      </c>
      <c r="E138" s="239">
        <v>8</v>
      </c>
      <c r="F138" s="240"/>
      <c r="G138" s="241"/>
      <c r="H138" s="2"/>
    </row>
    <row r="139" spans="1:8" x14ac:dyDescent="0.3">
      <c r="A139" s="2">
        <v>29829</v>
      </c>
      <c r="B139" s="4" t="s">
        <v>418</v>
      </c>
      <c r="C139" s="3" t="s">
        <v>264</v>
      </c>
      <c r="D139" s="239">
        <v>61</v>
      </c>
      <c r="E139" s="239">
        <v>15</v>
      </c>
      <c r="F139" s="240"/>
      <c r="G139" s="241"/>
      <c r="H139" s="2"/>
    </row>
    <row r="140" spans="1:8" x14ac:dyDescent="0.3">
      <c r="A140" s="2">
        <v>29935</v>
      </c>
      <c r="B140" s="4" t="s">
        <v>419</v>
      </c>
      <c r="C140" s="3" t="s">
        <v>264</v>
      </c>
      <c r="D140" s="239">
        <v>76</v>
      </c>
      <c r="E140" s="239">
        <v>11</v>
      </c>
      <c r="F140" s="240" t="s">
        <v>271</v>
      </c>
      <c r="G140" s="241">
        <v>43899.571921296294</v>
      </c>
      <c r="H140" s="2"/>
    </row>
    <row r="141" spans="1:8" x14ac:dyDescent="0.3">
      <c r="A141" s="2">
        <v>29936</v>
      </c>
      <c r="B141" s="4" t="s">
        <v>420</v>
      </c>
      <c r="C141" s="3" t="s">
        <v>264</v>
      </c>
      <c r="D141" s="239">
        <v>76</v>
      </c>
      <c r="E141" s="239">
        <v>11</v>
      </c>
      <c r="F141" s="240"/>
      <c r="G141" s="241"/>
      <c r="H141" s="2"/>
    </row>
    <row r="142" spans="1:8" x14ac:dyDescent="0.3">
      <c r="A142" s="2">
        <v>29960</v>
      </c>
      <c r="B142" s="4" t="s">
        <v>421</v>
      </c>
      <c r="C142" s="3" t="s">
        <v>381</v>
      </c>
      <c r="D142" s="239">
        <v>57</v>
      </c>
      <c r="E142" s="239">
        <v>15</v>
      </c>
      <c r="F142" s="240"/>
      <c r="G142" s="241"/>
      <c r="H142" s="2"/>
    </row>
    <row r="143" spans="1:8" x14ac:dyDescent="0.3">
      <c r="A143" s="2">
        <v>30171</v>
      </c>
      <c r="B143" s="4" t="s">
        <v>422</v>
      </c>
      <c r="C143" s="3" t="s">
        <v>288</v>
      </c>
      <c r="D143" s="239">
        <v>76</v>
      </c>
      <c r="E143" s="239">
        <v>9</v>
      </c>
      <c r="F143" s="240" t="s">
        <v>271</v>
      </c>
      <c r="G143" s="241">
        <v>43896.301296296297</v>
      </c>
      <c r="H143" s="2"/>
    </row>
    <row r="144" spans="1:8" x14ac:dyDescent="0.3">
      <c r="A144" s="2">
        <v>30658</v>
      </c>
      <c r="B144" s="4" t="s">
        <v>423</v>
      </c>
      <c r="C144" s="3" t="s">
        <v>264</v>
      </c>
      <c r="D144" s="239">
        <v>61</v>
      </c>
      <c r="E144" s="239">
        <v>15</v>
      </c>
      <c r="F144" s="240" t="s">
        <v>271</v>
      </c>
      <c r="G144" s="241">
        <v>43671.424050925925</v>
      </c>
      <c r="H144" s="2"/>
    </row>
    <row r="145" spans="1:8" x14ac:dyDescent="0.3">
      <c r="A145" s="2">
        <v>30772</v>
      </c>
      <c r="B145" s="4" t="s">
        <v>424</v>
      </c>
      <c r="C145" s="3" t="s">
        <v>264</v>
      </c>
      <c r="D145" s="239">
        <v>72</v>
      </c>
      <c r="E145" s="239">
        <v>5</v>
      </c>
      <c r="F145" s="240"/>
      <c r="G145" s="241"/>
      <c r="H145" s="2"/>
    </row>
    <row r="146" spans="1:8" x14ac:dyDescent="0.3">
      <c r="A146" s="2">
        <v>31321</v>
      </c>
      <c r="B146" s="4" t="s">
        <v>425</v>
      </c>
      <c r="C146" s="3" t="s">
        <v>273</v>
      </c>
      <c r="D146" s="239">
        <v>55</v>
      </c>
      <c r="E146" s="239">
        <v>19</v>
      </c>
      <c r="F146" s="240" t="s">
        <v>265</v>
      </c>
      <c r="G146" s="241">
        <v>44104.394143518519</v>
      </c>
      <c r="H146" s="2">
        <v>140032</v>
      </c>
    </row>
    <row r="147" spans="1:8" x14ac:dyDescent="0.3">
      <c r="A147" s="2">
        <v>31427</v>
      </c>
      <c r="B147" s="4" t="s">
        <v>426</v>
      </c>
      <c r="C147" s="3" t="s">
        <v>264</v>
      </c>
      <c r="D147" s="239">
        <v>52</v>
      </c>
      <c r="E147" s="239">
        <v>7</v>
      </c>
      <c r="F147" s="240"/>
      <c r="G147" s="241"/>
      <c r="H147" s="2"/>
    </row>
    <row r="148" spans="1:8" x14ac:dyDescent="0.3">
      <c r="A148" s="2">
        <v>31428</v>
      </c>
      <c r="B148" s="4" t="s">
        <v>427</v>
      </c>
      <c r="C148" s="3" t="s">
        <v>264</v>
      </c>
      <c r="D148" s="239">
        <v>52</v>
      </c>
      <c r="E148" s="239">
        <v>7</v>
      </c>
      <c r="F148" s="240"/>
      <c r="G148" s="241"/>
      <c r="H148" s="2"/>
    </row>
    <row r="149" spans="1:8" x14ac:dyDescent="0.3">
      <c r="A149" s="2">
        <v>32487</v>
      </c>
      <c r="B149" s="4" t="s">
        <v>428</v>
      </c>
      <c r="C149" s="3" t="s">
        <v>302</v>
      </c>
      <c r="D149" s="239">
        <v>76</v>
      </c>
      <c r="E149" s="239">
        <v>9</v>
      </c>
      <c r="F149" s="240" t="s">
        <v>271</v>
      </c>
      <c r="G149" s="241">
        <v>43896.301296296297</v>
      </c>
      <c r="H149" s="2"/>
    </row>
    <row r="150" spans="1:8" x14ac:dyDescent="0.3">
      <c r="A150" s="2">
        <v>32648</v>
      </c>
      <c r="B150" s="4" t="s">
        <v>429</v>
      </c>
      <c r="C150" s="3" t="s">
        <v>261</v>
      </c>
      <c r="D150" s="239">
        <v>67</v>
      </c>
      <c r="E150" s="239">
        <v>14</v>
      </c>
      <c r="F150" s="240"/>
      <c r="G150" s="241"/>
      <c r="H150" s="2"/>
    </row>
    <row r="151" spans="1:8" x14ac:dyDescent="0.3">
      <c r="A151" s="2">
        <v>32752</v>
      </c>
      <c r="B151" s="4" t="s">
        <v>430</v>
      </c>
      <c r="C151" s="3" t="s">
        <v>321</v>
      </c>
      <c r="D151" s="239">
        <v>67</v>
      </c>
      <c r="E151" s="239">
        <v>6</v>
      </c>
      <c r="F151" s="240"/>
      <c r="G151" s="241"/>
      <c r="H151" s="2"/>
    </row>
    <row r="152" spans="1:8" x14ac:dyDescent="0.3">
      <c r="A152" s="2">
        <v>32759</v>
      </c>
      <c r="B152" s="4" t="s">
        <v>431</v>
      </c>
      <c r="C152" s="3" t="s">
        <v>321</v>
      </c>
      <c r="D152" s="239">
        <v>67</v>
      </c>
      <c r="E152" s="239">
        <v>6</v>
      </c>
      <c r="F152" s="240"/>
      <c r="G152" s="241"/>
      <c r="H152" s="2"/>
    </row>
    <row r="153" spans="1:8" x14ac:dyDescent="0.3">
      <c r="A153" s="2">
        <v>32761</v>
      </c>
      <c r="B153" s="4" t="s">
        <v>432</v>
      </c>
      <c r="C153" s="3" t="s">
        <v>321</v>
      </c>
      <c r="D153" s="239">
        <v>67</v>
      </c>
      <c r="E153" s="239">
        <v>6</v>
      </c>
      <c r="F153" s="240"/>
      <c r="G153" s="241"/>
      <c r="H153" s="2"/>
    </row>
    <row r="154" spans="1:8" x14ac:dyDescent="0.3">
      <c r="A154" s="2">
        <v>34405</v>
      </c>
      <c r="B154" s="4" t="s">
        <v>433</v>
      </c>
      <c r="C154" s="3" t="s">
        <v>264</v>
      </c>
      <c r="D154" s="239">
        <v>84</v>
      </c>
      <c r="E154" s="239">
        <v>1</v>
      </c>
      <c r="F154" s="240"/>
      <c r="G154" s="241"/>
      <c r="H154" s="2"/>
    </row>
    <row r="155" spans="1:8" x14ac:dyDescent="0.3">
      <c r="A155" s="2">
        <v>35227</v>
      </c>
      <c r="B155" s="4" t="s">
        <v>434</v>
      </c>
      <c r="C155" s="3" t="s">
        <v>264</v>
      </c>
      <c r="D155" s="239">
        <v>61</v>
      </c>
      <c r="E155" s="239">
        <v>8</v>
      </c>
      <c r="F155" s="240" t="s">
        <v>262</v>
      </c>
      <c r="G155" s="241">
        <v>44433.653020833335</v>
      </c>
      <c r="H155" s="2">
        <v>59400</v>
      </c>
    </row>
    <row r="156" spans="1:8" x14ac:dyDescent="0.3">
      <c r="A156" s="2">
        <v>35238</v>
      </c>
      <c r="B156" s="4" t="s">
        <v>435</v>
      </c>
      <c r="C156" s="3" t="s">
        <v>264</v>
      </c>
      <c r="D156" s="239">
        <v>54</v>
      </c>
      <c r="E156" s="239">
        <v>4</v>
      </c>
      <c r="F156" s="240" t="s">
        <v>271</v>
      </c>
      <c r="G156" s="241">
        <v>43875.456620370373</v>
      </c>
      <c r="H156" s="2"/>
    </row>
    <row r="157" spans="1:8" x14ac:dyDescent="0.3">
      <c r="A157" s="2">
        <v>35331</v>
      </c>
      <c r="B157" s="4" t="s">
        <v>436</v>
      </c>
      <c r="C157" s="3" t="s">
        <v>437</v>
      </c>
      <c r="D157" s="239">
        <v>54</v>
      </c>
      <c r="E157" s="239">
        <v>4</v>
      </c>
      <c r="F157" s="240" t="s">
        <v>271</v>
      </c>
      <c r="G157" s="241">
        <v>43999.45821759259</v>
      </c>
      <c r="H157" s="2"/>
    </row>
    <row r="158" spans="1:8" x14ac:dyDescent="0.3">
      <c r="A158" s="2">
        <v>35359</v>
      </c>
      <c r="B158" s="4" t="s">
        <v>438</v>
      </c>
      <c r="C158" s="3" t="s">
        <v>437</v>
      </c>
      <c r="D158" s="239">
        <v>54</v>
      </c>
      <c r="E158" s="239">
        <v>4</v>
      </c>
      <c r="F158" s="240" t="s">
        <v>271</v>
      </c>
      <c r="G158" s="241">
        <v>43720.378981481481</v>
      </c>
      <c r="H158" s="2">
        <v>137799</v>
      </c>
    </row>
    <row r="159" spans="1:8" x14ac:dyDescent="0.3">
      <c r="A159" s="2">
        <v>36011</v>
      </c>
      <c r="B159" s="4" t="s">
        <v>439</v>
      </c>
      <c r="C159" s="3" t="s">
        <v>288</v>
      </c>
      <c r="D159" s="239">
        <v>76</v>
      </c>
      <c r="E159" s="239">
        <v>9</v>
      </c>
      <c r="F159" s="240" t="s">
        <v>271</v>
      </c>
      <c r="G159" s="241">
        <v>43896.301296296297</v>
      </c>
      <c r="H159" s="2"/>
    </row>
    <row r="160" spans="1:8" x14ac:dyDescent="0.3">
      <c r="A160" s="2">
        <v>36033</v>
      </c>
      <c r="B160" s="4" t="s">
        <v>440</v>
      </c>
      <c r="C160" s="3" t="s">
        <v>273</v>
      </c>
      <c r="D160" s="239">
        <v>55</v>
      </c>
      <c r="E160" s="239">
        <v>19</v>
      </c>
      <c r="F160" s="240"/>
      <c r="G160" s="241"/>
      <c r="H160" s="2"/>
    </row>
    <row r="161" spans="1:8" x14ac:dyDescent="0.3">
      <c r="A161" s="2">
        <v>36107</v>
      </c>
      <c r="B161" s="4" t="s">
        <v>441</v>
      </c>
      <c r="C161" s="3" t="s">
        <v>264</v>
      </c>
      <c r="D161" s="239">
        <v>74</v>
      </c>
      <c r="E161" s="239">
        <v>9</v>
      </c>
      <c r="F161" s="240"/>
      <c r="G161" s="241"/>
      <c r="H161" s="2"/>
    </row>
    <row r="162" spans="1:8" x14ac:dyDescent="0.3">
      <c r="A162" s="2">
        <v>36400</v>
      </c>
      <c r="B162" s="4" t="s">
        <v>442</v>
      </c>
      <c r="C162" s="3" t="s">
        <v>264</v>
      </c>
      <c r="D162" s="239">
        <v>89</v>
      </c>
      <c r="E162" s="239">
        <v>12</v>
      </c>
      <c r="F162" s="240" t="s">
        <v>271</v>
      </c>
      <c r="G162" s="241">
        <v>43875.379710648151</v>
      </c>
      <c r="H162" s="2"/>
    </row>
    <row r="163" spans="1:8" x14ac:dyDescent="0.3">
      <c r="A163" s="2">
        <v>37847</v>
      </c>
      <c r="B163" s="4" t="s">
        <v>443</v>
      </c>
      <c r="C163" s="3"/>
      <c r="D163" s="239"/>
      <c r="E163" s="239"/>
      <c r="F163" s="240"/>
      <c r="G163" s="241"/>
      <c r="H163" s="2"/>
    </row>
    <row r="164" spans="1:8" x14ac:dyDescent="0.3">
      <c r="A164" s="2">
        <v>38079</v>
      </c>
      <c r="B164" s="4" t="s">
        <v>444</v>
      </c>
      <c r="C164" s="3" t="s">
        <v>264</v>
      </c>
      <c r="D164" s="239">
        <v>55</v>
      </c>
      <c r="E164" s="239">
        <v>46</v>
      </c>
      <c r="F164" s="240"/>
      <c r="G164" s="241"/>
      <c r="H164" s="2"/>
    </row>
    <row r="165" spans="1:8" x14ac:dyDescent="0.3">
      <c r="A165" s="2">
        <v>38648</v>
      </c>
      <c r="B165" s="4" t="s">
        <v>445</v>
      </c>
      <c r="C165" s="3" t="s">
        <v>273</v>
      </c>
      <c r="D165" s="239">
        <v>59</v>
      </c>
      <c r="E165" s="239">
        <v>18</v>
      </c>
      <c r="F165" s="240" t="s">
        <v>262</v>
      </c>
      <c r="G165" s="241">
        <v>44461.377997685187</v>
      </c>
      <c r="H165" s="2"/>
    </row>
    <row r="166" spans="1:8" x14ac:dyDescent="0.3">
      <c r="A166" s="2">
        <v>39982</v>
      </c>
      <c r="B166" s="4" t="s">
        <v>446</v>
      </c>
      <c r="C166" s="3" t="s">
        <v>264</v>
      </c>
      <c r="D166" s="239">
        <v>84</v>
      </c>
      <c r="E166" s="239">
        <v>1</v>
      </c>
      <c r="F166" s="240"/>
      <c r="G166" s="241"/>
      <c r="H166" s="2"/>
    </row>
    <row r="167" spans="1:8" x14ac:dyDescent="0.3">
      <c r="A167" s="2">
        <v>40685</v>
      </c>
      <c r="B167" s="4" t="s">
        <v>447</v>
      </c>
      <c r="C167" s="3" t="s">
        <v>273</v>
      </c>
      <c r="D167" s="239">
        <v>55</v>
      </c>
      <c r="E167" s="239">
        <v>19</v>
      </c>
      <c r="F167" s="240" t="s">
        <v>265</v>
      </c>
      <c r="G167" s="241">
        <v>44104.394143518519</v>
      </c>
      <c r="H167" s="2">
        <v>140038</v>
      </c>
    </row>
    <row r="168" spans="1:8" x14ac:dyDescent="0.3">
      <c r="A168" s="2">
        <v>40688</v>
      </c>
      <c r="B168" s="4" t="s">
        <v>448</v>
      </c>
      <c r="C168" s="3" t="s">
        <v>264</v>
      </c>
      <c r="D168" s="239">
        <v>67</v>
      </c>
      <c r="E168" s="239">
        <v>18</v>
      </c>
      <c r="F168" s="240"/>
      <c r="G168" s="241"/>
      <c r="H168" s="2"/>
    </row>
    <row r="169" spans="1:8" x14ac:dyDescent="0.3">
      <c r="A169" s="2">
        <v>40689</v>
      </c>
      <c r="B169" s="4" t="s">
        <v>449</v>
      </c>
      <c r="C169" s="3" t="s">
        <v>264</v>
      </c>
      <c r="D169" s="239">
        <v>67</v>
      </c>
      <c r="E169" s="239">
        <v>18</v>
      </c>
      <c r="F169" s="240"/>
      <c r="G169" s="241"/>
      <c r="H169" s="2"/>
    </row>
    <row r="170" spans="1:8" x14ac:dyDescent="0.3">
      <c r="A170" s="2">
        <v>42681</v>
      </c>
      <c r="B170" s="4" t="s">
        <v>450</v>
      </c>
      <c r="C170" s="3" t="s">
        <v>264</v>
      </c>
      <c r="D170" s="239">
        <v>54</v>
      </c>
      <c r="E170" s="239">
        <v>4</v>
      </c>
      <c r="F170" s="240" t="s">
        <v>271</v>
      </c>
      <c r="G170" s="241">
        <v>43875.456400462965</v>
      </c>
      <c r="H170" s="2"/>
    </row>
    <row r="171" spans="1:8" x14ac:dyDescent="0.3">
      <c r="A171" s="2">
        <v>43648</v>
      </c>
      <c r="B171" s="4" t="s">
        <v>451</v>
      </c>
      <c r="C171" s="3" t="s">
        <v>264</v>
      </c>
      <c r="D171" s="239">
        <v>55</v>
      </c>
      <c r="E171" s="239">
        <v>32</v>
      </c>
      <c r="F171" s="240"/>
      <c r="G171" s="241"/>
      <c r="H171" s="2"/>
    </row>
    <row r="172" spans="1:8" x14ac:dyDescent="0.3">
      <c r="A172" s="2">
        <v>43794</v>
      </c>
      <c r="B172" s="4" t="s">
        <v>452</v>
      </c>
      <c r="C172" s="3" t="s">
        <v>264</v>
      </c>
      <c r="D172" s="239">
        <v>74</v>
      </c>
      <c r="E172" s="239">
        <v>8</v>
      </c>
      <c r="F172" s="240"/>
      <c r="G172" s="241"/>
      <c r="H172" s="2"/>
    </row>
    <row r="173" spans="1:8" x14ac:dyDescent="0.3">
      <c r="A173" s="2">
        <v>45067</v>
      </c>
      <c r="B173" s="4" t="s">
        <v>453</v>
      </c>
      <c r="C173" s="3" t="s">
        <v>273</v>
      </c>
      <c r="D173" s="239">
        <v>55</v>
      </c>
      <c r="E173" s="239">
        <v>19</v>
      </c>
      <c r="F173" s="240"/>
      <c r="G173" s="241"/>
      <c r="H173" s="2"/>
    </row>
    <row r="174" spans="1:8" x14ac:dyDescent="0.3">
      <c r="A174" s="2">
        <v>45111</v>
      </c>
      <c r="B174" s="4" t="s">
        <v>454</v>
      </c>
      <c r="C174" s="3" t="s">
        <v>264</v>
      </c>
      <c r="D174" s="239">
        <v>84</v>
      </c>
      <c r="E174" s="239">
        <v>1</v>
      </c>
      <c r="F174" s="240"/>
      <c r="G174" s="241"/>
      <c r="H174" s="2"/>
    </row>
    <row r="175" spans="1:8" x14ac:dyDescent="0.3">
      <c r="A175" s="2">
        <v>45195</v>
      </c>
      <c r="B175" s="4" t="s">
        <v>455</v>
      </c>
      <c r="C175" s="3" t="s">
        <v>31</v>
      </c>
      <c r="D175" s="239">
        <v>51</v>
      </c>
      <c r="E175" s="239">
        <v>11</v>
      </c>
      <c r="F175" s="240"/>
      <c r="G175" s="241"/>
      <c r="H175" s="2"/>
    </row>
    <row r="176" spans="1:8" x14ac:dyDescent="0.3">
      <c r="A176" s="2">
        <v>45651</v>
      </c>
      <c r="B176" s="4" t="s">
        <v>456</v>
      </c>
      <c r="C176" s="3" t="s">
        <v>264</v>
      </c>
      <c r="D176" s="239">
        <v>67</v>
      </c>
      <c r="E176" s="239">
        <v>1</v>
      </c>
      <c r="F176" s="240"/>
      <c r="G176" s="241"/>
      <c r="H176" s="2"/>
    </row>
    <row r="177" spans="1:8" x14ac:dyDescent="0.3">
      <c r="A177" s="2">
        <v>48178</v>
      </c>
      <c r="B177" s="4" t="s">
        <v>457</v>
      </c>
      <c r="C177" s="3" t="s">
        <v>264</v>
      </c>
      <c r="D177" s="239">
        <v>74</v>
      </c>
      <c r="E177" s="239">
        <v>8</v>
      </c>
      <c r="F177" s="240"/>
      <c r="G177" s="241"/>
      <c r="H177" s="2"/>
    </row>
    <row r="178" spans="1:8" x14ac:dyDescent="0.3">
      <c r="A178" s="2">
        <v>48714</v>
      </c>
      <c r="B178" s="4" t="s">
        <v>458</v>
      </c>
      <c r="C178" s="3" t="s">
        <v>264</v>
      </c>
      <c r="D178" s="239">
        <v>83</v>
      </c>
      <c r="E178" s="239">
        <v>10</v>
      </c>
      <c r="F178" s="240"/>
      <c r="G178" s="241"/>
      <c r="H178" s="2"/>
    </row>
    <row r="179" spans="1:8" x14ac:dyDescent="0.3">
      <c r="A179" s="2">
        <v>49099</v>
      </c>
      <c r="B179" s="4" t="s">
        <v>459</v>
      </c>
      <c r="C179" s="3" t="s">
        <v>321</v>
      </c>
      <c r="D179" s="239">
        <v>67</v>
      </c>
      <c r="E179" s="239">
        <v>6</v>
      </c>
      <c r="F179" s="240"/>
      <c r="G179" s="241"/>
      <c r="H179" s="2"/>
    </row>
    <row r="180" spans="1:8" x14ac:dyDescent="0.3">
      <c r="A180" s="2">
        <v>49184</v>
      </c>
      <c r="B180" s="4" t="s">
        <v>460</v>
      </c>
      <c r="C180" s="3" t="s">
        <v>264</v>
      </c>
      <c r="D180" s="239">
        <v>52</v>
      </c>
      <c r="E180" s="239">
        <v>8</v>
      </c>
      <c r="F180" s="240"/>
      <c r="G180" s="241"/>
      <c r="H180" s="2"/>
    </row>
    <row r="181" spans="1:8" x14ac:dyDescent="0.3">
      <c r="A181" s="2">
        <v>49188</v>
      </c>
      <c r="B181" s="4" t="s">
        <v>461</v>
      </c>
      <c r="C181" s="3" t="s">
        <v>264</v>
      </c>
      <c r="D181" s="239">
        <v>52</v>
      </c>
      <c r="E181" s="239">
        <v>7</v>
      </c>
      <c r="F181" s="240"/>
      <c r="G181" s="241"/>
      <c r="H181" s="2"/>
    </row>
    <row r="182" spans="1:8" x14ac:dyDescent="0.3">
      <c r="A182" s="2">
        <v>49864</v>
      </c>
      <c r="B182" s="4" t="s">
        <v>462</v>
      </c>
      <c r="C182" s="3" t="s">
        <v>264</v>
      </c>
      <c r="D182" s="239">
        <v>73</v>
      </c>
      <c r="E182" s="239">
        <v>4</v>
      </c>
      <c r="F182" s="240"/>
      <c r="G182" s="241"/>
      <c r="H182" s="2"/>
    </row>
    <row r="183" spans="1:8" x14ac:dyDescent="0.3">
      <c r="A183" s="2">
        <v>49866</v>
      </c>
      <c r="B183" s="4" t="s">
        <v>463</v>
      </c>
      <c r="C183" s="3" t="s">
        <v>264</v>
      </c>
      <c r="D183" s="239">
        <v>55</v>
      </c>
      <c r="E183" s="239">
        <v>57</v>
      </c>
      <c r="F183" s="240"/>
      <c r="G183" s="241"/>
      <c r="H183" s="2"/>
    </row>
    <row r="184" spans="1:8" x14ac:dyDescent="0.3">
      <c r="A184" s="2">
        <v>49867</v>
      </c>
      <c r="B184" s="4" t="s">
        <v>464</v>
      </c>
      <c r="C184" s="3" t="s">
        <v>264</v>
      </c>
      <c r="D184" s="239">
        <v>55</v>
      </c>
      <c r="E184" s="239">
        <v>55</v>
      </c>
      <c r="F184" s="240"/>
      <c r="G184" s="241"/>
      <c r="H184" s="2"/>
    </row>
    <row r="185" spans="1:8" x14ac:dyDescent="0.3">
      <c r="A185" s="2">
        <v>49984</v>
      </c>
      <c r="B185" s="4" t="s">
        <v>465</v>
      </c>
      <c r="C185" s="3" t="s">
        <v>264</v>
      </c>
      <c r="D185" s="239">
        <v>52</v>
      </c>
      <c r="E185" s="239">
        <v>7</v>
      </c>
      <c r="F185" s="240"/>
      <c r="G185" s="241"/>
      <c r="H185" s="2"/>
    </row>
    <row r="186" spans="1:8" x14ac:dyDescent="0.3">
      <c r="A186" s="2">
        <v>49988</v>
      </c>
      <c r="B186" s="4" t="s">
        <v>465</v>
      </c>
      <c r="C186" s="3" t="s">
        <v>264</v>
      </c>
      <c r="D186" s="239">
        <v>52</v>
      </c>
      <c r="E186" s="239">
        <v>7</v>
      </c>
      <c r="F186" s="240"/>
      <c r="G186" s="241"/>
      <c r="H186" s="2"/>
    </row>
    <row r="187" spans="1:8" x14ac:dyDescent="0.3">
      <c r="A187" s="2">
        <v>50294</v>
      </c>
      <c r="B187" s="4" t="s">
        <v>466</v>
      </c>
      <c r="C187" s="3" t="s">
        <v>264</v>
      </c>
      <c r="D187" s="239">
        <v>61</v>
      </c>
      <c r="E187" s="239">
        <v>8</v>
      </c>
      <c r="F187" s="240"/>
      <c r="G187" s="241"/>
      <c r="H187" s="2"/>
    </row>
    <row r="188" spans="1:8" x14ac:dyDescent="0.3">
      <c r="A188" s="2">
        <v>50476</v>
      </c>
      <c r="B188" s="4" t="s">
        <v>467</v>
      </c>
      <c r="C188" s="3" t="s">
        <v>264</v>
      </c>
      <c r="D188" s="239">
        <v>51</v>
      </c>
      <c r="E188" s="239">
        <v>17</v>
      </c>
      <c r="F188" s="240"/>
      <c r="G188" s="241"/>
      <c r="H188" s="2"/>
    </row>
    <row r="189" spans="1:8" x14ac:dyDescent="0.3">
      <c r="A189" s="2">
        <v>51013</v>
      </c>
      <c r="B189" s="4" t="s">
        <v>468</v>
      </c>
      <c r="C189" s="3" t="s">
        <v>288</v>
      </c>
      <c r="D189" s="239">
        <v>76</v>
      </c>
      <c r="E189" s="239">
        <v>10</v>
      </c>
      <c r="F189" s="240" t="s">
        <v>271</v>
      </c>
      <c r="G189" s="241" t="s">
        <v>469</v>
      </c>
      <c r="H189" s="2"/>
    </row>
    <row r="190" spans="1:8" x14ac:dyDescent="0.3">
      <c r="A190" s="2">
        <v>51223</v>
      </c>
      <c r="B190" s="4" t="s">
        <v>470</v>
      </c>
      <c r="C190" s="3" t="s">
        <v>264</v>
      </c>
      <c r="D190" s="239">
        <v>55</v>
      </c>
      <c r="E190" s="239">
        <v>49</v>
      </c>
      <c r="F190" s="240"/>
      <c r="G190" s="241"/>
      <c r="H190" s="2"/>
    </row>
    <row r="191" spans="1:8" x14ac:dyDescent="0.3">
      <c r="A191" s="2">
        <v>51337</v>
      </c>
      <c r="B191" s="4" t="s">
        <v>471</v>
      </c>
      <c r="C191" s="3" t="s">
        <v>264</v>
      </c>
      <c r="D191" s="239">
        <v>74</v>
      </c>
      <c r="E191" s="239">
        <v>10</v>
      </c>
      <c r="F191" s="240"/>
      <c r="G191" s="241"/>
      <c r="H191" s="2"/>
    </row>
    <row r="192" spans="1:8" x14ac:dyDescent="0.3">
      <c r="A192" s="2">
        <v>52995</v>
      </c>
      <c r="B192" s="4" t="s">
        <v>472</v>
      </c>
      <c r="C192" s="3" t="s">
        <v>264</v>
      </c>
      <c r="D192" s="239">
        <v>61</v>
      </c>
      <c r="E192" s="239">
        <v>8</v>
      </c>
      <c r="F192" s="240"/>
      <c r="G192" s="241"/>
      <c r="H192" s="2"/>
    </row>
    <row r="193" spans="1:8" x14ac:dyDescent="0.3">
      <c r="A193" s="2">
        <v>53016</v>
      </c>
      <c r="B193" s="4" t="s">
        <v>473</v>
      </c>
      <c r="C193" s="3" t="s">
        <v>474</v>
      </c>
      <c r="D193" s="239">
        <v>74</v>
      </c>
      <c r="E193" s="239">
        <v>10</v>
      </c>
      <c r="F193" s="240"/>
      <c r="G193" s="241"/>
      <c r="H193" s="2"/>
    </row>
    <row r="194" spans="1:8" x14ac:dyDescent="0.3">
      <c r="A194" s="2">
        <v>53810</v>
      </c>
      <c r="B194" s="4" t="s">
        <v>475</v>
      </c>
      <c r="C194" s="3" t="s">
        <v>321</v>
      </c>
      <c r="D194" s="239">
        <v>67</v>
      </c>
      <c r="E194" s="239">
        <v>6</v>
      </c>
      <c r="F194" s="240"/>
      <c r="G194" s="241"/>
      <c r="H194" s="2"/>
    </row>
    <row r="195" spans="1:8" x14ac:dyDescent="0.3">
      <c r="A195" s="2">
        <v>53928</v>
      </c>
      <c r="B195" s="4" t="s">
        <v>476</v>
      </c>
      <c r="C195" s="3" t="s">
        <v>264</v>
      </c>
      <c r="D195" s="239">
        <v>51</v>
      </c>
      <c r="E195" s="239">
        <v>30</v>
      </c>
      <c r="F195" s="240"/>
      <c r="G195" s="241"/>
      <c r="H195" s="2"/>
    </row>
    <row r="196" spans="1:8" x14ac:dyDescent="0.3">
      <c r="A196" s="2">
        <v>54668</v>
      </c>
      <c r="B196" s="4" t="s">
        <v>477</v>
      </c>
      <c r="C196" s="3" t="s">
        <v>288</v>
      </c>
      <c r="D196" s="239">
        <v>76</v>
      </c>
      <c r="E196" s="239">
        <v>9</v>
      </c>
      <c r="F196" s="240" t="s">
        <v>271</v>
      </c>
      <c r="G196" s="241">
        <v>43896.300358796296</v>
      </c>
      <c r="H196" s="2"/>
    </row>
    <row r="197" spans="1:8" x14ac:dyDescent="0.3">
      <c r="A197" s="2">
        <v>54969</v>
      </c>
      <c r="B197" s="4" t="s">
        <v>478</v>
      </c>
      <c r="C197" s="3" t="s">
        <v>264</v>
      </c>
      <c r="D197" s="239">
        <v>61</v>
      </c>
      <c r="E197" s="239">
        <v>8</v>
      </c>
      <c r="F197" s="240"/>
      <c r="G197" s="241"/>
      <c r="H197" s="2"/>
    </row>
    <row r="198" spans="1:8" x14ac:dyDescent="0.3">
      <c r="A198" s="2">
        <v>57444</v>
      </c>
      <c r="B198" s="4" t="s">
        <v>479</v>
      </c>
      <c r="C198" s="3" t="s">
        <v>291</v>
      </c>
      <c r="D198" s="239">
        <v>76</v>
      </c>
      <c r="E198" s="239">
        <v>6</v>
      </c>
      <c r="F198" s="240" t="s">
        <v>271</v>
      </c>
      <c r="G198" s="241" t="s">
        <v>480</v>
      </c>
      <c r="H198" s="2"/>
    </row>
    <row r="199" spans="1:8" x14ac:dyDescent="0.3">
      <c r="A199" s="2">
        <v>57895</v>
      </c>
      <c r="B199" s="4" t="s">
        <v>481</v>
      </c>
      <c r="C199" s="3" t="s">
        <v>264</v>
      </c>
      <c r="D199" s="239">
        <v>51</v>
      </c>
      <c r="E199" s="239">
        <v>11</v>
      </c>
      <c r="F199" s="240"/>
      <c r="G199" s="241"/>
      <c r="H199" s="2"/>
    </row>
    <row r="200" spans="1:8" x14ac:dyDescent="0.3">
      <c r="A200" s="2">
        <v>58116</v>
      </c>
      <c r="B200" s="4" t="s">
        <v>482</v>
      </c>
      <c r="C200" s="3" t="s">
        <v>264</v>
      </c>
      <c r="D200" s="239">
        <v>70</v>
      </c>
      <c r="E200" s="239">
        <v>38</v>
      </c>
      <c r="F200" s="240" t="s">
        <v>262</v>
      </c>
      <c r="G200" s="241">
        <v>44463.593159722222</v>
      </c>
      <c r="H200" s="2"/>
    </row>
    <row r="201" spans="1:8" x14ac:dyDescent="0.3">
      <c r="A201" s="2">
        <v>58117</v>
      </c>
      <c r="B201" s="4" t="s">
        <v>483</v>
      </c>
      <c r="C201" s="3" t="s">
        <v>264</v>
      </c>
      <c r="D201" s="239">
        <v>70</v>
      </c>
      <c r="E201" s="239">
        <v>38</v>
      </c>
      <c r="F201" s="240" t="s">
        <v>265</v>
      </c>
      <c r="G201" s="241">
        <v>44313.495532407411</v>
      </c>
      <c r="H201" s="2"/>
    </row>
    <row r="202" spans="1:8" x14ac:dyDescent="0.3">
      <c r="A202" s="2">
        <v>58647</v>
      </c>
      <c r="B202" s="4" t="s">
        <v>484</v>
      </c>
      <c r="C202" s="3" t="s">
        <v>273</v>
      </c>
      <c r="D202" s="239">
        <v>51</v>
      </c>
      <c r="E202" s="239">
        <v>30</v>
      </c>
      <c r="F202" s="240" t="s">
        <v>271</v>
      </c>
      <c r="G202" s="241">
        <v>43720.441446759258</v>
      </c>
      <c r="H202" s="2">
        <v>64044</v>
      </c>
    </row>
    <row r="203" spans="1:8" x14ac:dyDescent="0.3">
      <c r="A203" s="2">
        <v>58792</v>
      </c>
      <c r="B203" s="4" t="s">
        <v>485</v>
      </c>
      <c r="C203" s="3" t="s">
        <v>31</v>
      </c>
      <c r="D203" s="239">
        <v>72</v>
      </c>
      <c r="E203" s="239">
        <v>6</v>
      </c>
      <c r="F203" s="240" t="s">
        <v>265</v>
      </c>
      <c r="G203" s="241">
        <v>44267.707777777781</v>
      </c>
      <c r="H203" s="2"/>
    </row>
    <row r="204" spans="1:8" x14ac:dyDescent="0.3">
      <c r="A204" s="2">
        <v>58977</v>
      </c>
      <c r="B204" s="4" t="s">
        <v>486</v>
      </c>
      <c r="C204" s="3" t="s">
        <v>264</v>
      </c>
      <c r="D204" s="239">
        <v>51</v>
      </c>
      <c r="E204" s="239">
        <v>37</v>
      </c>
      <c r="F204" s="240" t="s">
        <v>271</v>
      </c>
      <c r="G204" s="241">
        <v>43656.484259259261</v>
      </c>
      <c r="H204" s="2"/>
    </row>
    <row r="205" spans="1:8" x14ac:dyDescent="0.3">
      <c r="A205" s="2">
        <v>58989</v>
      </c>
      <c r="B205" s="4" t="s">
        <v>487</v>
      </c>
      <c r="C205" s="3"/>
      <c r="D205" s="239"/>
      <c r="E205" s="239"/>
      <c r="F205" s="240" t="s">
        <v>265</v>
      </c>
      <c r="G205" s="241">
        <v>43732.617048611108</v>
      </c>
      <c r="H205" s="2"/>
    </row>
    <row r="206" spans="1:8" x14ac:dyDescent="0.3">
      <c r="A206" s="2">
        <v>60108</v>
      </c>
      <c r="B206" s="4" t="s">
        <v>488</v>
      </c>
      <c r="C206" s="3" t="s">
        <v>31</v>
      </c>
      <c r="D206" s="239">
        <v>52</v>
      </c>
      <c r="E206" s="239">
        <v>13</v>
      </c>
      <c r="F206" s="240"/>
      <c r="G206" s="241"/>
      <c r="H206" s="2"/>
    </row>
    <row r="207" spans="1:8" x14ac:dyDescent="0.3">
      <c r="A207" s="2">
        <v>60110</v>
      </c>
      <c r="B207" s="4" t="s">
        <v>489</v>
      </c>
      <c r="C207" s="3" t="s">
        <v>31</v>
      </c>
      <c r="D207" s="239">
        <v>52</v>
      </c>
      <c r="E207" s="239">
        <v>10</v>
      </c>
      <c r="F207" s="240"/>
      <c r="G207" s="241"/>
      <c r="H207" s="2"/>
    </row>
    <row r="208" spans="1:8" x14ac:dyDescent="0.3">
      <c r="A208" s="2">
        <v>60854</v>
      </c>
      <c r="B208" s="4" t="s">
        <v>490</v>
      </c>
      <c r="C208" s="3" t="s">
        <v>264</v>
      </c>
      <c r="D208" s="239">
        <v>55</v>
      </c>
      <c r="E208" s="239">
        <v>32</v>
      </c>
      <c r="F208" s="240"/>
      <c r="G208" s="241"/>
      <c r="H208" s="2"/>
    </row>
    <row r="209" spans="1:8" x14ac:dyDescent="0.3">
      <c r="A209" s="2">
        <v>61167</v>
      </c>
      <c r="B209" s="4" t="s">
        <v>491</v>
      </c>
      <c r="C209" s="3" t="s">
        <v>302</v>
      </c>
      <c r="D209" s="239">
        <v>76</v>
      </c>
      <c r="E209" s="239">
        <v>3</v>
      </c>
      <c r="F209" s="240"/>
      <c r="G209" s="241"/>
      <c r="H209" s="2"/>
    </row>
    <row r="210" spans="1:8" x14ac:dyDescent="0.3">
      <c r="A210" s="2">
        <v>62365</v>
      </c>
      <c r="B210" s="4" t="s">
        <v>492</v>
      </c>
      <c r="C210" s="3" t="s">
        <v>264</v>
      </c>
      <c r="D210" s="239">
        <v>52</v>
      </c>
      <c r="E210" s="239">
        <v>8</v>
      </c>
      <c r="F210" s="240"/>
      <c r="G210" s="241"/>
      <c r="H210" s="2"/>
    </row>
    <row r="211" spans="1:8" x14ac:dyDescent="0.3">
      <c r="A211" s="2">
        <v>62625</v>
      </c>
      <c r="B211" s="4" t="s">
        <v>493</v>
      </c>
      <c r="C211" s="3"/>
      <c r="D211" s="239"/>
      <c r="E211" s="239"/>
      <c r="F211" s="240"/>
      <c r="G211" s="241"/>
      <c r="H211" s="2"/>
    </row>
    <row r="212" spans="1:8" x14ac:dyDescent="0.3">
      <c r="A212" s="2">
        <v>63383</v>
      </c>
      <c r="B212" s="4" t="s">
        <v>494</v>
      </c>
      <c r="C212" s="3" t="s">
        <v>31</v>
      </c>
      <c r="D212" s="239">
        <v>52</v>
      </c>
      <c r="E212" s="239">
        <v>9</v>
      </c>
      <c r="F212" s="240"/>
      <c r="G212" s="241"/>
      <c r="H212" s="2"/>
    </row>
    <row r="213" spans="1:8" x14ac:dyDescent="0.3">
      <c r="A213" s="2">
        <v>63384</v>
      </c>
      <c r="B213" s="4" t="s">
        <v>495</v>
      </c>
      <c r="C213" s="3" t="s">
        <v>264</v>
      </c>
      <c r="D213" s="239">
        <v>52</v>
      </c>
      <c r="E213" s="239">
        <v>5</v>
      </c>
      <c r="F213" s="240"/>
      <c r="G213" s="241"/>
      <c r="H213" s="2"/>
    </row>
    <row r="214" spans="1:8" x14ac:dyDescent="0.3">
      <c r="A214" s="2">
        <v>64302</v>
      </c>
      <c r="B214" s="4" t="s">
        <v>496</v>
      </c>
      <c r="C214" s="3" t="s">
        <v>273</v>
      </c>
      <c r="D214" s="239">
        <v>55</v>
      </c>
      <c r="E214" s="239">
        <v>19</v>
      </c>
      <c r="F214" s="240" t="s">
        <v>265</v>
      </c>
      <c r="G214" s="241">
        <v>44104.394143518519</v>
      </c>
      <c r="H214" s="2">
        <v>140036</v>
      </c>
    </row>
    <row r="215" spans="1:8" x14ac:dyDescent="0.3">
      <c r="A215" s="2">
        <v>64460</v>
      </c>
      <c r="B215" s="4" t="s">
        <v>497</v>
      </c>
      <c r="C215" s="3" t="s">
        <v>264</v>
      </c>
      <c r="D215" s="239">
        <v>67</v>
      </c>
      <c r="E215" s="239">
        <v>4</v>
      </c>
      <c r="F215" s="240"/>
      <c r="G215" s="241"/>
      <c r="H215" s="2"/>
    </row>
    <row r="216" spans="1:8" x14ac:dyDescent="0.3">
      <c r="A216" s="2">
        <v>64461</v>
      </c>
      <c r="B216" s="4" t="s">
        <v>498</v>
      </c>
      <c r="C216" s="3" t="s">
        <v>264</v>
      </c>
      <c r="D216" s="239">
        <v>67</v>
      </c>
      <c r="E216" s="239">
        <v>4</v>
      </c>
      <c r="F216" s="240"/>
      <c r="G216" s="241"/>
      <c r="H216" s="2"/>
    </row>
    <row r="217" spans="1:8" x14ac:dyDescent="0.3">
      <c r="A217" s="2">
        <v>64463</v>
      </c>
      <c r="B217" s="4" t="s">
        <v>499</v>
      </c>
      <c r="C217" s="3" t="s">
        <v>264</v>
      </c>
      <c r="D217" s="239">
        <v>67</v>
      </c>
      <c r="E217" s="239">
        <v>4</v>
      </c>
      <c r="F217" s="240"/>
      <c r="G217" s="241"/>
      <c r="H217" s="2"/>
    </row>
    <row r="218" spans="1:8" x14ac:dyDescent="0.3">
      <c r="A218" s="2">
        <v>64606</v>
      </c>
      <c r="B218" s="4" t="s">
        <v>500</v>
      </c>
      <c r="C218" s="3" t="s">
        <v>346</v>
      </c>
      <c r="D218" s="239">
        <v>69</v>
      </c>
      <c r="E218" s="239">
        <v>8</v>
      </c>
      <c r="F218" s="240"/>
      <c r="G218" s="241"/>
      <c r="H218" s="2"/>
    </row>
    <row r="219" spans="1:8" x14ac:dyDescent="0.3">
      <c r="A219" s="2">
        <v>64608</v>
      </c>
      <c r="B219" s="4" t="s">
        <v>501</v>
      </c>
      <c r="C219" s="3" t="s">
        <v>346</v>
      </c>
      <c r="D219" s="239">
        <v>69</v>
      </c>
      <c r="E219" s="239">
        <v>3</v>
      </c>
      <c r="F219" s="240"/>
      <c r="G219" s="241"/>
      <c r="H219" s="2"/>
    </row>
    <row r="220" spans="1:8" x14ac:dyDescent="0.3">
      <c r="A220" s="2">
        <v>64630</v>
      </c>
      <c r="B220" s="4" t="s">
        <v>502</v>
      </c>
      <c r="C220" s="3" t="s">
        <v>264</v>
      </c>
      <c r="D220" s="239">
        <v>83</v>
      </c>
      <c r="E220" s="239">
        <v>5</v>
      </c>
      <c r="F220" s="240" t="s">
        <v>265</v>
      </c>
      <c r="G220" s="241">
        <v>44113.417395833334</v>
      </c>
      <c r="H220" s="2"/>
    </row>
    <row r="221" spans="1:8" x14ac:dyDescent="0.3">
      <c r="A221" s="2">
        <v>64631</v>
      </c>
      <c r="B221" s="4" t="s">
        <v>503</v>
      </c>
      <c r="C221" s="3" t="s">
        <v>264</v>
      </c>
      <c r="D221" s="239">
        <v>83</v>
      </c>
      <c r="E221" s="239">
        <v>5</v>
      </c>
      <c r="F221" s="240"/>
      <c r="G221" s="241"/>
      <c r="H221" s="2"/>
    </row>
    <row r="222" spans="1:8" x14ac:dyDescent="0.3">
      <c r="A222" s="2">
        <v>64633</v>
      </c>
      <c r="B222" s="4" t="s">
        <v>504</v>
      </c>
      <c r="C222" s="3" t="s">
        <v>264</v>
      </c>
      <c r="D222" s="239">
        <v>83</v>
      </c>
      <c r="E222" s="239">
        <v>10</v>
      </c>
      <c r="F222" s="240"/>
      <c r="G222" s="241"/>
      <c r="H222" s="2"/>
    </row>
    <row r="223" spans="1:8" x14ac:dyDescent="0.3">
      <c r="A223" s="2">
        <v>64818</v>
      </c>
      <c r="B223" s="4" t="s">
        <v>505</v>
      </c>
      <c r="C223" s="3" t="s">
        <v>264</v>
      </c>
      <c r="D223" s="239">
        <v>61</v>
      </c>
      <c r="E223" s="239">
        <v>11</v>
      </c>
      <c r="F223" s="240"/>
      <c r="G223" s="241"/>
      <c r="H223" s="2"/>
    </row>
    <row r="224" spans="1:8" x14ac:dyDescent="0.3">
      <c r="A224" s="2">
        <v>64819</v>
      </c>
      <c r="B224" s="4" t="s">
        <v>506</v>
      </c>
      <c r="C224" s="3" t="s">
        <v>273</v>
      </c>
      <c r="D224" s="239">
        <v>51</v>
      </c>
      <c r="E224" s="239">
        <v>30</v>
      </c>
      <c r="F224" s="240" t="s">
        <v>271</v>
      </c>
      <c r="G224" s="241">
        <v>43720.454328703701</v>
      </c>
      <c r="H224" s="2">
        <v>54680</v>
      </c>
    </row>
    <row r="225" spans="1:8" x14ac:dyDescent="0.3">
      <c r="A225" s="2">
        <v>64820</v>
      </c>
      <c r="B225" s="4" t="s">
        <v>507</v>
      </c>
      <c r="C225" s="3" t="s">
        <v>264</v>
      </c>
      <c r="D225" s="239">
        <v>51</v>
      </c>
      <c r="E225" s="239">
        <v>17</v>
      </c>
      <c r="F225" s="240"/>
      <c r="G225" s="241"/>
      <c r="H225" s="2"/>
    </row>
    <row r="226" spans="1:8" x14ac:dyDescent="0.3">
      <c r="A226" s="2">
        <v>64821</v>
      </c>
      <c r="B226" s="4" t="s">
        <v>508</v>
      </c>
      <c r="C226" s="3" t="s">
        <v>288</v>
      </c>
      <c r="D226" s="239">
        <v>76</v>
      </c>
      <c r="E226" s="239">
        <v>9</v>
      </c>
      <c r="F226" s="240" t="s">
        <v>271</v>
      </c>
      <c r="G226" s="241">
        <v>43896.298993055556</v>
      </c>
      <c r="H226" s="2"/>
    </row>
    <row r="227" spans="1:8" x14ac:dyDescent="0.3">
      <c r="A227" s="2">
        <v>64822</v>
      </c>
      <c r="B227" s="4" t="s">
        <v>509</v>
      </c>
      <c r="C227" s="3" t="s">
        <v>288</v>
      </c>
      <c r="D227" s="239">
        <v>76</v>
      </c>
      <c r="E227" s="239">
        <v>9</v>
      </c>
      <c r="F227" s="240" t="s">
        <v>265</v>
      </c>
      <c r="G227" s="241">
        <v>44376.365567129629</v>
      </c>
      <c r="H227" s="2">
        <v>141608</v>
      </c>
    </row>
    <row r="228" spans="1:8" x14ac:dyDescent="0.3">
      <c r="A228" s="2">
        <v>65609</v>
      </c>
      <c r="B228" s="4" t="s">
        <v>510</v>
      </c>
      <c r="C228" s="3" t="s">
        <v>264</v>
      </c>
      <c r="D228" s="239">
        <v>51</v>
      </c>
      <c r="E228" s="239">
        <v>17</v>
      </c>
      <c r="F228" s="240"/>
      <c r="G228" s="241"/>
      <c r="H228" s="2"/>
    </row>
    <row r="229" spans="1:8" x14ac:dyDescent="0.3">
      <c r="A229" s="2">
        <v>65610</v>
      </c>
      <c r="B229" s="4" t="s">
        <v>511</v>
      </c>
      <c r="C229" s="3" t="s">
        <v>264</v>
      </c>
      <c r="D229" s="239">
        <v>51</v>
      </c>
      <c r="E229" s="239">
        <v>17</v>
      </c>
      <c r="F229" s="240"/>
      <c r="G229" s="241"/>
      <c r="H229" s="2"/>
    </row>
    <row r="230" spans="1:8" x14ac:dyDescent="0.3">
      <c r="A230" s="2">
        <v>65748</v>
      </c>
      <c r="B230" s="4" t="s">
        <v>512</v>
      </c>
      <c r="C230" s="3" t="s">
        <v>273</v>
      </c>
      <c r="D230" s="239">
        <v>55</v>
      </c>
      <c r="E230" s="239">
        <v>19</v>
      </c>
      <c r="F230" s="240" t="s">
        <v>265</v>
      </c>
      <c r="G230" s="241">
        <v>44104.394143518519</v>
      </c>
      <c r="H230" s="2">
        <v>140030</v>
      </c>
    </row>
    <row r="231" spans="1:8" x14ac:dyDescent="0.3">
      <c r="A231" s="2">
        <v>66786</v>
      </c>
      <c r="B231" s="4" t="s">
        <v>513</v>
      </c>
      <c r="C231" s="3" t="s">
        <v>514</v>
      </c>
      <c r="D231" s="239">
        <v>72</v>
      </c>
      <c r="E231" s="239">
        <v>9</v>
      </c>
      <c r="F231" s="240"/>
      <c r="G231" s="241"/>
      <c r="H231" s="2"/>
    </row>
    <row r="232" spans="1:8" x14ac:dyDescent="0.3">
      <c r="A232" s="2">
        <v>67862</v>
      </c>
      <c r="B232" s="4" t="s">
        <v>515</v>
      </c>
      <c r="C232" s="3" t="s">
        <v>264</v>
      </c>
      <c r="D232" s="239">
        <v>78</v>
      </c>
      <c r="E232" s="239">
        <v>6</v>
      </c>
      <c r="F232" s="240"/>
      <c r="G232" s="241"/>
      <c r="H232" s="2"/>
    </row>
    <row r="233" spans="1:8" x14ac:dyDescent="0.3">
      <c r="A233" s="2">
        <v>67892</v>
      </c>
      <c r="B233" s="4" t="s">
        <v>516</v>
      </c>
      <c r="C233" s="3" t="s">
        <v>264</v>
      </c>
      <c r="D233" s="239">
        <v>69</v>
      </c>
      <c r="E233" s="239">
        <v>5</v>
      </c>
      <c r="F233" s="240"/>
      <c r="G233" s="241"/>
      <c r="H233" s="2"/>
    </row>
    <row r="234" spans="1:8" x14ac:dyDescent="0.3">
      <c r="A234" s="2">
        <v>68351</v>
      </c>
      <c r="B234" s="4" t="s">
        <v>517</v>
      </c>
      <c r="C234" s="3" t="s">
        <v>264</v>
      </c>
      <c r="D234" s="239">
        <v>55</v>
      </c>
      <c r="E234" s="239">
        <v>5</v>
      </c>
      <c r="F234" s="240" t="s">
        <v>271</v>
      </c>
      <c r="G234" s="241" t="s">
        <v>518</v>
      </c>
      <c r="H234" s="2"/>
    </row>
    <row r="235" spans="1:8" x14ac:dyDescent="0.3">
      <c r="A235" s="2">
        <v>69339</v>
      </c>
      <c r="B235" s="4" t="s">
        <v>519</v>
      </c>
      <c r="C235" s="3" t="s">
        <v>264</v>
      </c>
      <c r="D235" s="239">
        <v>54</v>
      </c>
      <c r="E235" s="239">
        <v>16</v>
      </c>
      <c r="F235" s="240" t="s">
        <v>271</v>
      </c>
      <c r="G235" s="241" t="s">
        <v>520</v>
      </c>
      <c r="H235" s="2"/>
    </row>
    <row r="236" spans="1:8" x14ac:dyDescent="0.3">
      <c r="A236" s="2">
        <v>71053</v>
      </c>
      <c r="B236" s="4" t="s">
        <v>521</v>
      </c>
      <c r="C236" s="3" t="s">
        <v>264</v>
      </c>
      <c r="D236" s="239">
        <v>54</v>
      </c>
      <c r="E236" s="239">
        <v>4</v>
      </c>
      <c r="F236" s="240" t="s">
        <v>271</v>
      </c>
      <c r="G236" s="241">
        <v>43875.37903935185</v>
      </c>
      <c r="H236" s="2"/>
    </row>
    <row r="237" spans="1:8" x14ac:dyDescent="0.3">
      <c r="A237" s="2">
        <v>71189</v>
      </c>
      <c r="B237" s="4" t="s">
        <v>522</v>
      </c>
      <c r="C237" s="3" t="s">
        <v>31</v>
      </c>
      <c r="D237" s="239">
        <v>51</v>
      </c>
      <c r="E237" s="239">
        <v>10</v>
      </c>
      <c r="F237" s="240" t="s">
        <v>265</v>
      </c>
      <c r="G237" s="241">
        <v>43815.590601851851</v>
      </c>
      <c r="H237" s="2"/>
    </row>
    <row r="238" spans="1:8" x14ac:dyDescent="0.3">
      <c r="A238" s="2">
        <v>71190</v>
      </c>
      <c r="B238" s="4" t="s">
        <v>522</v>
      </c>
      <c r="C238" s="3" t="s">
        <v>264</v>
      </c>
      <c r="D238" s="239">
        <v>51</v>
      </c>
      <c r="E238" s="239">
        <v>10</v>
      </c>
      <c r="F238" s="240" t="s">
        <v>271</v>
      </c>
      <c r="G238" s="241" t="s">
        <v>523</v>
      </c>
      <c r="H238" s="2">
        <v>136553</v>
      </c>
    </row>
    <row r="239" spans="1:8" x14ac:dyDescent="0.3">
      <c r="A239" s="2">
        <v>72052</v>
      </c>
      <c r="B239" s="4" t="s">
        <v>524</v>
      </c>
      <c r="C239" s="3" t="s">
        <v>302</v>
      </c>
      <c r="D239" s="239">
        <v>76</v>
      </c>
      <c r="E239" s="239">
        <v>5</v>
      </c>
      <c r="F239" s="240" t="s">
        <v>265</v>
      </c>
      <c r="G239" s="241">
        <v>44376.404398148145</v>
      </c>
      <c r="H239" s="2">
        <v>141270</v>
      </c>
    </row>
    <row r="240" spans="1:8" x14ac:dyDescent="0.3">
      <c r="A240" s="2">
        <v>72174</v>
      </c>
      <c r="B240" s="4" t="s">
        <v>525</v>
      </c>
      <c r="C240" s="3" t="s">
        <v>31</v>
      </c>
      <c r="D240" s="239">
        <v>72</v>
      </c>
      <c r="E240" s="239">
        <v>6</v>
      </c>
      <c r="F240" s="240" t="s">
        <v>265</v>
      </c>
      <c r="G240" s="241">
        <v>44267.707777777781</v>
      </c>
      <c r="H240" s="2"/>
    </row>
    <row r="241" spans="1:8" x14ac:dyDescent="0.3">
      <c r="A241" s="2">
        <v>73020</v>
      </c>
      <c r="B241" s="4" t="s">
        <v>526</v>
      </c>
      <c r="C241" s="3" t="s">
        <v>264</v>
      </c>
      <c r="D241" s="239">
        <v>76</v>
      </c>
      <c r="E241" s="239">
        <v>11</v>
      </c>
      <c r="F241" s="240"/>
      <c r="G241" s="241"/>
      <c r="H241" s="2"/>
    </row>
    <row r="242" spans="1:8" x14ac:dyDescent="0.3">
      <c r="A242" s="2">
        <v>74081</v>
      </c>
      <c r="B242" s="4" t="s">
        <v>527</v>
      </c>
      <c r="C242" s="3" t="s">
        <v>264</v>
      </c>
      <c r="D242" s="239">
        <v>72</v>
      </c>
      <c r="E242" s="239">
        <v>6</v>
      </c>
      <c r="F242" s="240" t="s">
        <v>265</v>
      </c>
      <c r="G242" s="241">
        <v>44267.707777777781</v>
      </c>
      <c r="H242" s="2"/>
    </row>
    <row r="243" spans="1:8" x14ac:dyDescent="0.3">
      <c r="A243" s="2">
        <v>74124</v>
      </c>
      <c r="B243" s="4" t="s">
        <v>528</v>
      </c>
      <c r="C243" s="3" t="s">
        <v>273</v>
      </c>
      <c r="D243" s="239">
        <v>55</v>
      </c>
      <c r="E243" s="239">
        <v>19</v>
      </c>
      <c r="F243" s="240" t="s">
        <v>265</v>
      </c>
      <c r="G243" s="241">
        <v>44104.394143518519</v>
      </c>
      <c r="H243" s="2">
        <v>140028</v>
      </c>
    </row>
    <row r="244" spans="1:8" x14ac:dyDescent="0.3">
      <c r="A244" s="2">
        <v>74491</v>
      </c>
      <c r="B244" s="4" t="s">
        <v>529</v>
      </c>
      <c r="C244" s="3" t="s">
        <v>437</v>
      </c>
      <c r="D244" s="239">
        <v>78</v>
      </c>
      <c r="E244" s="239">
        <v>2</v>
      </c>
      <c r="F244" s="240"/>
      <c r="G244" s="241"/>
      <c r="H244" s="2"/>
    </row>
    <row r="245" spans="1:8" x14ac:dyDescent="0.3">
      <c r="A245" s="2">
        <v>74492</v>
      </c>
      <c r="B245" s="4" t="s">
        <v>530</v>
      </c>
      <c r="C245" s="3" t="s">
        <v>437</v>
      </c>
      <c r="D245" s="239">
        <v>78</v>
      </c>
      <c r="E245" s="239">
        <v>2</v>
      </c>
      <c r="F245" s="240"/>
      <c r="G245" s="241"/>
      <c r="H245" s="2"/>
    </row>
    <row r="246" spans="1:8" x14ac:dyDescent="0.3">
      <c r="A246" s="2">
        <v>75027</v>
      </c>
      <c r="B246" s="4" t="s">
        <v>531</v>
      </c>
      <c r="C246" s="3" t="s">
        <v>268</v>
      </c>
      <c r="D246" s="239">
        <v>65</v>
      </c>
      <c r="E246" s="239">
        <v>26</v>
      </c>
      <c r="F246" s="240"/>
      <c r="G246" s="241"/>
      <c r="H246" s="2"/>
    </row>
    <row r="247" spans="1:8" x14ac:dyDescent="0.3">
      <c r="A247" s="2">
        <v>75915</v>
      </c>
      <c r="B247" s="4" t="s">
        <v>532</v>
      </c>
      <c r="C247" s="3" t="s">
        <v>264</v>
      </c>
      <c r="D247" s="239">
        <v>51</v>
      </c>
      <c r="E247" s="239">
        <v>37</v>
      </c>
      <c r="F247" s="240"/>
      <c r="G247" s="241"/>
      <c r="H247" s="2"/>
    </row>
    <row r="248" spans="1:8" x14ac:dyDescent="0.3">
      <c r="A248" s="2">
        <v>76217</v>
      </c>
      <c r="B248" s="4" t="s">
        <v>533</v>
      </c>
      <c r="C248" s="3" t="s">
        <v>321</v>
      </c>
      <c r="D248" s="239">
        <v>69</v>
      </c>
      <c r="E248" s="239">
        <v>1</v>
      </c>
      <c r="F248" s="240" t="s">
        <v>271</v>
      </c>
      <c r="G248" s="241">
        <v>43685.445659722223</v>
      </c>
      <c r="H248" s="2"/>
    </row>
    <row r="249" spans="1:8" x14ac:dyDescent="0.3">
      <c r="A249" s="2">
        <v>76776</v>
      </c>
      <c r="B249" s="4" t="s">
        <v>534</v>
      </c>
      <c r="C249" s="3" t="s">
        <v>273</v>
      </c>
      <c r="D249" s="239">
        <v>55</v>
      </c>
      <c r="E249" s="239">
        <v>19</v>
      </c>
      <c r="F249" s="240" t="s">
        <v>265</v>
      </c>
      <c r="G249" s="241">
        <v>44104.394143518519</v>
      </c>
      <c r="H249" s="2">
        <v>140033</v>
      </c>
    </row>
    <row r="250" spans="1:8" x14ac:dyDescent="0.3">
      <c r="A250" s="2">
        <v>76777</v>
      </c>
      <c r="B250" s="4" t="s">
        <v>535</v>
      </c>
      <c r="C250" s="3" t="s">
        <v>273</v>
      </c>
      <c r="D250" s="239">
        <v>55</v>
      </c>
      <c r="E250" s="239">
        <v>19</v>
      </c>
      <c r="F250" s="240" t="s">
        <v>265</v>
      </c>
      <c r="G250" s="241">
        <v>44104.394143518519</v>
      </c>
      <c r="H250" s="2">
        <v>140042</v>
      </c>
    </row>
    <row r="251" spans="1:8" x14ac:dyDescent="0.3">
      <c r="A251" s="2">
        <v>76780</v>
      </c>
      <c r="B251" s="4" t="s">
        <v>536</v>
      </c>
      <c r="C251" s="3" t="s">
        <v>273</v>
      </c>
      <c r="D251" s="239">
        <v>55</v>
      </c>
      <c r="E251" s="239">
        <v>19</v>
      </c>
      <c r="F251" s="240" t="s">
        <v>265</v>
      </c>
      <c r="G251" s="241">
        <v>44104.394143518519</v>
      </c>
      <c r="H251" s="2">
        <v>140035</v>
      </c>
    </row>
    <row r="252" spans="1:8" x14ac:dyDescent="0.3">
      <c r="A252" s="2">
        <v>76781</v>
      </c>
      <c r="B252" s="4" t="s">
        <v>537</v>
      </c>
      <c r="C252" s="3" t="s">
        <v>273</v>
      </c>
      <c r="D252" s="239">
        <v>55</v>
      </c>
      <c r="E252" s="239">
        <v>19</v>
      </c>
      <c r="F252" s="240" t="s">
        <v>265</v>
      </c>
      <c r="G252" s="241">
        <v>44104.394143518519</v>
      </c>
      <c r="H252" s="2">
        <v>140043</v>
      </c>
    </row>
    <row r="253" spans="1:8" x14ac:dyDescent="0.3">
      <c r="A253" s="2">
        <v>77380</v>
      </c>
      <c r="B253" s="4" t="s">
        <v>538</v>
      </c>
      <c r="C253" s="3" t="s">
        <v>264</v>
      </c>
      <c r="D253" s="239">
        <v>72</v>
      </c>
      <c r="E253" s="239">
        <v>6</v>
      </c>
      <c r="F253" s="240" t="s">
        <v>265</v>
      </c>
      <c r="G253" s="241">
        <v>44267.707777777781</v>
      </c>
      <c r="H253" s="2"/>
    </row>
    <row r="254" spans="1:8" x14ac:dyDescent="0.3">
      <c r="A254" s="2">
        <v>77553</v>
      </c>
      <c r="B254" s="4" t="s">
        <v>539</v>
      </c>
      <c r="C254" s="3" t="s">
        <v>264</v>
      </c>
      <c r="D254" s="239">
        <v>74</v>
      </c>
      <c r="E254" s="239">
        <v>3</v>
      </c>
      <c r="F254" s="240"/>
      <c r="G254" s="241"/>
      <c r="H254" s="2"/>
    </row>
    <row r="255" spans="1:8" x14ac:dyDescent="0.3">
      <c r="A255" s="2">
        <v>77555</v>
      </c>
      <c r="B255" s="4" t="s">
        <v>540</v>
      </c>
      <c r="C255" s="3" t="s">
        <v>264</v>
      </c>
      <c r="D255" s="239">
        <v>74</v>
      </c>
      <c r="E255" s="239">
        <v>3</v>
      </c>
      <c r="F255" s="240"/>
      <c r="G255" s="241"/>
      <c r="H255" s="2"/>
    </row>
    <row r="256" spans="1:8" x14ac:dyDescent="0.3">
      <c r="A256" s="2">
        <v>77822</v>
      </c>
      <c r="B256" s="4" t="s">
        <v>541</v>
      </c>
      <c r="C256" s="3" t="s">
        <v>264</v>
      </c>
      <c r="D256" s="239">
        <v>72</v>
      </c>
      <c r="E256" s="239">
        <v>5</v>
      </c>
      <c r="F256" s="240" t="s">
        <v>262</v>
      </c>
      <c r="G256" s="241">
        <v>44873.378078703703</v>
      </c>
      <c r="H256" s="2"/>
    </row>
    <row r="257" spans="1:8" x14ac:dyDescent="0.3">
      <c r="A257" s="2">
        <v>77992</v>
      </c>
      <c r="B257" s="4" t="s">
        <v>542</v>
      </c>
      <c r="C257" s="3" t="s">
        <v>268</v>
      </c>
      <c r="D257" s="239">
        <v>52</v>
      </c>
      <c r="E257" s="239">
        <v>15</v>
      </c>
      <c r="F257" s="240" t="s">
        <v>265</v>
      </c>
      <c r="G257" s="241">
        <v>43649.450671296298</v>
      </c>
      <c r="H257" s="2"/>
    </row>
    <row r="258" spans="1:8" x14ac:dyDescent="0.3">
      <c r="A258" s="2">
        <v>78025</v>
      </c>
      <c r="B258" s="4" t="s">
        <v>543</v>
      </c>
      <c r="C258" s="3" t="s">
        <v>264</v>
      </c>
      <c r="D258" s="239">
        <v>72</v>
      </c>
      <c r="E258" s="239">
        <v>6</v>
      </c>
      <c r="F258" s="240" t="s">
        <v>271</v>
      </c>
      <c r="G258" s="241" t="s">
        <v>544</v>
      </c>
      <c r="H258" s="2">
        <v>74081</v>
      </c>
    </row>
    <row r="259" spans="1:8" x14ac:dyDescent="0.3">
      <c r="A259" s="2">
        <v>78027</v>
      </c>
      <c r="B259" s="4" t="s">
        <v>545</v>
      </c>
      <c r="C259" s="3" t="s">
        <v>264</v>
      </c>
      <c r="D259" s="239">
        <v>52</v>
      </c>
      <c r="E259" s="239">
        <v>13</v>
      </c>
      <c r="F259" s="240"/>
      <c r="G259" s="241"/>
      <c r="H259" s="2"/>
    </row>
    <row r="260" spans="1:8" x14ac:dyDescent="0.3">
      <c r="A260" s="2">
        <v>78043</v>
      </c>
      <c r="B260" s="4" t="s">
        <v>546</v>
      </c>
      <c r="C260" s="3" t="s">
        <v>264</v>
      </c>
      <c r="D260" s="239">
        <v>45</v>
      </c>
      <c r="E260" s="239">
        <v>12</v>
      </c>
      <c r="F260" s="240"/>
      <c r="G260" s="241"/>
      <c r="H260" s="2"/>
    </row>
    <row r="261" spans="1:8" x14ac:dyDescent="0.3">
      <c r="A261" s="2">
        <v>78304</v>
      </c>
      <c r="B261" s="4" t="s">
        <v>547</v>
      </c>
      <c r="C261" s="3" t="s">
        <v>264</v>
      </c>
      <c r="D261" s="239">
        <v>51</v>
      </c>
      <c r="E261" s="239">
        <v>36</v>
      </c>
      <c r="F261" s="240"/>
      <c r="G261" s="241"/>
      <c r="H261" s="2"/>
    </row>
    <row r="262" spans="1:8" x14ac:dyDescent="0.3">
      <c r="A262" s="2">
        <v>78398</v>
      </c>
      <c r="B262" s="4" t="s">
        <v>548</v>
      </c>
      <c r="C262" s="3" t="s">
        <v>264</v>
      </c>
      <c r="D262" s="239">
        <v>54</v>
      </c>
      <c r="E262" s="239">
        <v>9</v>
      </c>
      <c r="F262" s="240" t="s">
        <v>271</v>
      </c>
      <c r="G262" s="241">
        <v>43875.379710648151</v>
      </c>
      <c r="H262" s="2"/>
    </row>
    <row r="263" spans="1:8" x14ac:dyDescent="0.3">
      <c r="A263" s="2">
        <v>79118</v>
      </c>
      <c r="B263" s="4" t="s">
        <v>549</v>
      </c>
      <c r="C263" s="3" t="s">
        <v>264</v>
      </c>
      <c r="D263" s="239">
        <v>52</v>
      </c>
      <c r="E263" s="239">
        <v>13</v>
      </c>
      <c r="F263" s="240"/>
      <c r="G263" s="241"/>
      <c r="H263" s="2"/>
    </row>
    <row r="264" spans="1:8" x14ac:dyDescent="0.3">
      <c r="A264" s="2">
        <v>79635</v>
      </c>
      <c r="B264" s="4" t="s">
        <v>550</v>
      </c>
      <c r="C264" s="3" t="s">
        <v>264</v>
      </c>
      <c r="D264" s="239">
        <v>55</v>
      </c>
      <c r="E264" s="239">
        <v>57</v>
      </c>
      <c r="F264" s="240" t="s">
        <v>271</v>
      </c>
      <c r="G264" s="241" t="s">
        <v>341</v>
      </c>
      <c r="H264" s="2"/>
    </row>
    <row r="265" spans="1:8" x14ac:dyDescent="0.3">
      <c r="A265" s="2">
        <v>80297</v>
      </c>
      <c r="B265" s="4" t="s">
        <v>551</v>
      </c>
      <c r="C265" s="3" t="s">
        <v>264</v>
      </c>
      <c r="D265" s="239">
        <v>51</v>
      </c>
      <c r="E265" s="239">
        <v>30</v>
      </c>
      <c r="F265" s="240"/>
      <c r="G265" s="241"/>
      <c r="H265" s="2"/>
    </row>
    <row r="266" spans="1:8" x14ac:dyDescent="0.3">
      <c r="A266" s="2">
        <v>80349</v>
      </c>
      <c r="B266" s="4" t="s">
        <v>552</v>
      </c>
      <c r="C266" s="3" t="s">
        <v>264</v>
      </c>
      <c r="D266" s="239">
        <v>84</v>
      </c>
      <c r="E266" s="239">
        <v>1</v>
      </c>
      <c r="F266" s="240"/>
      <c r="G266" s="241"/>
      <c r="H266" s="2"/>
    </row>
    <row r="267" spans="1:8" x14ac:dyDescent="0.3">
      <c r="A267" s="2">
        <v>80384</v>
      </c>
      <c r="B267" s="4" t="s">
        <v>553</v>
      </c>
      <c r="C267" s="3"/>
      <c r="D267" s="239"/>
      <c r="E267" s="239"/>
      <c r="F267" s="240"/>
      <c r="G267" s="241"/>
      <c r="H267" s="2"/>
    </row>
    <row r="268" spans="1:8" x14ac:dyDescent="0.3">
      <c r="A268" s="2">
        <v>80388</v>
      </c>
      <c r="B268" s="4" t="s">
        <v>554</v>
      </c>
      <c r="C268" s="3" t="s">
        <v>437</v>
      </c>
      <c r="D268" s="239">
        <v>78</v>
      </c>
      <c r="E268" s="239">
        <v>2</v>
      </c>
      <c r="F268" s="240"/>
      <c r="G268" s="241"/>
      <c r="H268" s="2"/>
    </row>
    <row r="269" spans="1:8" x14ac:dyDescent="0.3">
      <c r="A269" s="2">
        <v>80391</v>
      </c>
      <c r="B269" s="4" t="s">
        <v>555</v>
      </c>
      <c r="C269" s="3" t="s">
        <v>264</v>
      </c>
      <c r="D269" s="239">
        <v>61</v>
      </c>
      <c r="E269" s="239">
        <v>11</v>
      </c>
      <c r="F269" s="240"/>
      <c r="G269" s="241"/>
      <c r="H269" s="2"/>
    </row>
    <row r="270" spans="1:8" x14ac:dyDescent="0.3">
      <c r="A270" s="2">
        <v>80575</v>
      </c>
      <c r="B270" s="4" t="s">
        <v>556</v>
      </c>
      <c r="C270" s="3" t="s">
        <v>264</v>
      </c>
      <c r="D270" s="239">
        <v>52</v>
      </c>
      <c r="E270" s="239">
        <v>10</v>
      </c>
      <c r="F270" s="240"/>
      <c r="G270" s="241"/>
      <c r="H270" s="2"/>
    </row>
    <row r="271" spans="1:8" x14ac:dyDescent="0.3">
      <c r="A271" s="2">
        <v>80650</v>
      </c>
      <c r="B271" s="4" t="s">
        <v>557</v>
      </c>
      <c r="C271" s="3" t="s">
        <v>264</v>
      </c>
      <c r="D271" s="239">
        <v>55</v>
      </c>
      <c r="E271" s="239">
        <v>46</v>
      </c>
      <c r="F271" s="240" t="s">
        <v>271</v>
      </c>
      <c r="G271" s="241" t="s">
        <v>558</v>
      </c>
      <c r="H271" s="2"/>
    </row>
    <row r="272" spans="1:8" x14ac:dyDescent="0.3">
      <c r="A272" s="2">
        <v>80749</v>
      </c>
      <c r="B272" s="4" t="s">
        <v>559</v>
      </c>
      <c r="C272" s="3" t="s">
        <v>264</v>
      </c>
      <c r="D272" s="239">
        <v>55</v>
      </c>
      <c r="E272" s="239">
        <v>37</v>
      </c>
      <c r="F272" s="240"/>
      <c r="G272" s="241"/>
      <c r="H272" s="2"/>
    </row>
    <row r="273" spans="1:8" x14ac:dyDescent="0.3">
      <c r="A273" s="2">
        <v>81509</v>
      </c>
      <c r="B273" s="4" t="s">
        <v>560</v>
      </c>
      <c r="C273" s="3" t="s">
        <v>561</v>
      </c>
      <c r="D273" s="239">
        <v>51</v>
      </c>
      <c r="E273" s="239">
        <v>21</v>
      </c>
      <c r="F273" s="240"/>
      <c r="G273" s="241"/>
      <c r="H273" s="2"/>
    </row>
    <row r="274" spans="1:8" x14ac:dyDescent="0.3">
      <c r="A274" s="2">
        <v>81566</v>
      </c>
      <c r="B274" s="4" t="s">
        <v>562</v>
      </c>
      <c r="C274" s="3" t="s">
        <v>474</v>
      </c>
      <c r="D274" s="239">
        <v>61</v>
      </c>
      <c r="E274" s="239">
        <v>15</v>
      </c>
      <c r="F274" s="240" t="s">
        <v>262</v>
      </c>
      <c r="G274" s="241">
        <v>44433.653020833335</v>
      </c>
      <c r="H274" s="2">
        <v>115805</v>
      </c>
    </row>
    <row r="275" spans="1:8" x14ac:dyDescent="0.3">
      <c r="A275" s="2">
        <v>82732</v>
      </c>
      <c r="B275" s="4" t="s">
        <v>563</v>
      </c>
      <c r="C275" s="3" t="s">
        <v>264</v>
      </c>
      <c r="D275" s="239">
        <v>55</v>
      </c>
      <c r="E275" s="239">
        <v>54</v>
      </c>
      <c r="F275" s="240" t="s">
        <v>271</v>
      </c>
      <c r="G275" s="241">
        <v>43901.63380787037</v>
      </c>
      <c r="H275" s="2"/>
    </row>
    <row r="276" spans="1:8" x14ac:dyDescent="0.3">
      <c r="A276" s="2">
        <v>82829</v>
      </c>
      <c r="B276" s="4" t="s">
        <v>564</v>
      </c>
      <c r="C276" s="3" t="s">
        <v>264</v>
      </c>
      <c r="D276" s="239">
        <v>52</v>
      </c>
      <c r="E276" s="239">
        <v>13</v>
      </c>
      <c r="F276" s="240"/>
      <c r="G276" s="241"/>
      <c r="H276" s="2"/>
    </row>
    <row r="277" spans="1:8" x14ac:dyDescent="0.3">
      <c r="A277" s="2">
        <v>82916</v>
      </c>
      <c r="B277" s="4" t="s">
        <v>565</v>
      </c>
      <c r="C277" s="3" t="s">
        <v>291</v>
      </c>
      <c r="D277" s="239">
        <v>76</v>
      </c>
      <c r="E277" s="239">
        <v>6</v>
      </c>
      <c r="F277" s="240" t="s">
        <v>271</v>
      </c>
      <c r="G277" s="241" t="s">
        <v>480</v>
      </c>
      <c r="H277" s="2"/>
    </row>
    <row r="278" spans="1:8" x14ac:dyDescent="0.3">
      <c r="A278" s="2">
        <v>83788</v>
      </c>
      <c r="B278" s="4" t="s">
        <v>566</v>
      </c>
      <c r="C278" s="3" t="s">
        <v>264</v>
      </c>
      <c r="D278" s="239">
        <v>55</v>
      </c>
      <c r="E278" s="239">
        <v>32</v>
      </c>
      <c r="F278" s="240"/>
      <c r="G278" s="241"/>
      <c r="H278" s="2"/>
    </row>
    <row r="279" spans="1:8" x14ac:dyDescent="0.3">
      <c r="A279" s="2">
        <v>85798</v>
      </c>
      <c r="B279" s="4" t="s">
        <v>567</v>
      </c>
      <c r="C279" s="3" t="s">
        <v>264</v>
      </c>
      <c r="D279" s="239">
        <v>83</v>
      </c>
      <c r="E279" s="239">
        <v>4</v>
      </c>
      <c r="F279" s="240" t="s">
        <v>271</v>
      </c>
      <c r="G279" s="241">
        <v>43998.568171296298</v>
      </c>
      <c r="H279" s="2">
        <v>139545</v>
      </c>
    </row>
    <row r="280" spans="1:8" x14ac:dyDescent="0.3">
      <c r="A280" s="2">
        <v>86030</v>
      </c>
      <c r="B280" s="4" t="s">
        <v>568</v>
      </c>
      <c r="C280" s="3" t="s">
        <v>264</v>
      </c>
      <c r="D280" s="239">
        <v>55</v>
      </c>
      <c r="E280" s="239">
        <v>49</v>
      </c>
      <c r="F280" s="240" t="s">
        <v>271</v>
      </c>
      <c r="G280" s="241">
        <v>43900.625949074078</v>
      </c>
      <c r="H280" s="2"/>
    </row>
    <row r="281" spans="1:8" x14ac:dyDescent="0.3">
      <c r="A281" s="2">
        <v>86118</v>
      </c>
      <c r="B281" s="4" t="s">
        <v>569</v>
      </c>
      <c r="C281" s="3" t="s">
        <v>264</v>
      </c>
      <c r="D281" s="239">
        <v>55</v>
      </c>
      <c r="E281" s="239">
        <v>55</v>
      </c>
      <c r="F281" s="240" t="s">
        <v>271</v>
      </c>
      <c r="G281" s="241">
        <v>43901.635428240741</v>
      </c>
      <c r="H281" s="2"/>
    </row>
    <row r="282" spans="1:8" x14ac:dyDescent="0.3">
      <c r="A282" s="2">
        <v>86891</v>
      </c>
      <c r="B282" s="4" t="s">
        <v>570</v>
      </c>
      <c r="C282" s="3" t="s">
        <v>264</v>
      </c>
      <c r="D282" s="239">
        <v>78</v>
      </c>
      <c r="E282" s="239">
        <v>2</v>
      </c>
      <c r="F282" s="240"/>
      <c r="G282" s="241"/>
      <c r="H282" s="2"/>
    </row>
    <row r="283" spans="1:8" x14ac:dyDescent="0.3">
      <c r="A283" s="2">
        <v>87157</v>
      </c>
      <c r="B283" s="4" t="s">
        <v>571</v>
      </c>
      <c r="C283" s="3" t="s">
        <v>561</v>
      </c>
      <c r="D283" s="239">
        <v>51</v>
      </c>
      <c r="E283" s="239">
        <v>19</v>
      </c>
      <c r="F283" s="240"/>
      <c r="G283" s="241"/>
      <c r="H283" s="2"/>
    </row>
    <row r="284" spans="1:8" x14ac:dyDescent="0.3">
      <c r="A284" s="2">
        <v>87160</v>
      </c>
      <c r="B284" s="4" t="s">
        <v>572</v>
      </c>
      <c r="C284" s="3" t="s">
        <v>561</v>
      </c>
      <c r="D284" s="239">
        <v>51</v>
      </c>
      <c r="E284" s="239">
        <v>19</v>
      </c>
      <c r="F284" s="240"/>
      <c r="G284" s="241"/>
      <c r="H284" s="2"/>
    </row>
    <row r="285" spans="1:8" x14ac:dyDescent="0.3">
      <c r="A285" s="2">
        <v>87465</v>
      </c>
      <c r="B285" s="4" t="s">
        <v>573</v>
      </c>
      <c r="C285" s="3" t="s">
        <v>31</v>
      </c>
      <c r="D285" s="239">
        <v>72</v>
      </c>
      <c r="E285" s="239">
        <v>7</v>
      </c>
      <c r="F285" s="240" t="s">
        <v>262</v>
      </c>
      <c r="G285" s="241">
        <v>44432.669953703706</v>
      </c>
      <c r="H285" s="2"/>
    </row>
    <row r="286" spans="1:8" x14ac:dyDescent="0.3">
      <c r="A286" s="2">
        <v>88083</v>
      </c>
      <c r="B286" s="4" t="s">
        <v>574</v>
      </c>
      <c r="C286" s="3" t="s">
        <v>264</v>
      </c>
      <c r="D286" s="239">
        <v>84</v>
      </c>
      <c r="E286" s="239">
        <v>1</v>
      </c>
      <c r="F286" s="240"/>
      <c r="G286" s="241"/>
      <c r="H286" s="2"/>
    </row>
    <row r="287" spans="1:8" x14ac:dyDescent="0.3">
      <c r="A287" s="2">
        <v>88084</v>
      </c>
      <c r="B287" s="4" t="s">
        <v>575</v>
      </c>
      <c r="C287" s="3" t="s">
        <v>264</v>
      </c>
      <c r="D287" s="239">
        <v>84</v>
      </c>
      <c r="E287" s="239">
        <v>2</v>
      </c>
      <c r="F287" s="240"/>
      <c r="G287" s="241"/>
      <c r="H287" s="2"/>
    </row>
    <row r="288" spans="1:8" x14ac:dyDescent="0.3">
      <c r="A288" s="2">
        <v>88718</v>
      </c>
      <c r="B288" s="4" t="s">
        <v>576</v>
      </c>
      <c r="C288" s="3" t="s">
        <v>264</v>
      </c>
      <c r="D288" s="239">
        <v>55</v>
      </c>
      <c r="E288" s="239">
        <v>26</v>
      </c>
      <c r="F288" s="240" t="s">
        <v>265</v>
      </c>
      <c r="G288" s="241">
        <v>44146.427777777775</v>
      </c>
      <c r="H288" s="2"/>
    </row>
    <row r="289" spans="1:8" x14ac:dyDescent="0.3">
      <c r="A289" s="2">
        <v>88719</v>
      </c>
      <c r="B289" s="4" t="s">
        <v>577</v>
      </c>
      <c r="C289" s="3" t="s">
        <v>264</v>
      </c>
      <c r="D289" s="239">
        <v>55</v>
      </c>
      <c r="E289" s="239">
        <v>26</v>
      </c>
      <c r="F289" s="240" t="s">
        <v>265</v>
      </c>
      <c r="G289" s="241">
        <v>44146.427777777775</v>
      </c>
      <c r="H289" s="2"/>
    </row>
    <row r="290" spans="1:8" x14ac:dyDescent="0.3">
      <c r="A290" s="2">
        <v>88741</v>
      </c>
      <c r="B290" s="4" t="s">
        <v>578</v>
      </c>
      <c r="C290" s="3" t="s">
        <v>264</v>
      </c>
      <c r="D290" s="239">
        <v>55</v>
      </c>
      <c r="E290" s="239">
        <v>26</v>
      </c>
      <c r="F290" s="240"/>
      <c r="G290" s="241"/>
      <c r="H290" s="2"/>
    </row>
    <row r="291" spans="1:8" x14ac:dyDescent="0.3">
      <c r="A291" s="2">
        <v>88742</v>
      </c>
      <c r="B291" s="4" t="s">
        <v>579</v>
      </c>
      <c r="C291" s="3" t="s">
        <v>264</v>
      </c>
      <c r="D291" s="239">
        <v>55</v>
      </c>
      <c r="E291" s="239">
        <v>26</v>
      </c>
      <c r="F291" s="240"/>
      <c r="G291" s="241"/>
      <c r="H291" s="2"/>
    </row>
    <row r="292" spans="1:8" x14ac:dyDescent="0.3">
      <c r="A292" s="2">
        <v>88989</v>
      </c>
      <c r="B292" s="4" t="s">
        <v>580</v>
      </c>
      <c r="C292" s="3" t="s">
        <v>437</v>
      </c>
      <c r="D292" s="239">
        <v>54</v>
      </c>
      <c r="E292" s="239">
        <v>4</v>
      </c>
      <c r="F292" s="240" t="s">
        <v>271</v>
      </c>
      <c r="G292" s="241">
        <v>43713.472581018519</v>
      </c>
      <c r="H292" s="2"/>
    </row>
    <row r="293" spans="1:8" x14ac:dyDescent="0.3">
      <c r="A293" s="2">
        <v>88992</v>
      </c>
      <c r="B293" s="4" t="s">
        <v>581</v>
      </c>
      <c r="C293" s="3" t="s">
        <v>437</v>
      </c>
      <c r="D293" s="239">
        <v>54</v>
      </c>
      <c r="E293" s="239">
        <v>4</v>
      </c>
      <c r="F293" s="240" t="s">
        <v>271</v>
      </c>
      <c r="G293" s="241">
        <v>43713.472581018519</v>
      </c>
      <c r="H293" s="2"/>
    </row>
    <row r="294" spans="1:8" x14ac:dyDescent="0.3">
      <c r="A294" s="2">
        <v>88993</v>
      </c>
      <c r="B294" s="4" t="s">
        <v>582</v>
      </c>
      <c r="C294" s="3" t="s">
        <v>437</v>
      </c>
      <c r="D294" s="239">
        <v>54</v>
      </c>
      <c r="E294" s="239">
        <v>4</v>
      </c>
      <c r="F294" s="240" t="s">
        <v>271</v>
      </c>
      <c r="G294" s="241">
        <v>43713.472581018519</v>
      </c>
      <c r="H294" s="2"/>
    </row>
    <row r="295" spans="1:8" x14ac:dyDescent="0.3">
      <c r="A295" s="2">
        <v>89818</v>
      </c>
      <c r="B295" s="4" t="s">
        <v>583</v>
      </c>
      <c r="C295" s="3" t="s">
        <v>437</v>
      </c>
      <c r="D295" s="239">
        <v>54</v>
      </c>
      <c r="E295" s="239">
        <v>4</v>
      </c>
      <c r="F295" s="240"/>
      <c r="G295" s="241"/>
      <c r="H295" s="2"/>
    </row>
    <row r="296" spans="1:8" x14ac:dyDescent="0.3">
      <c r="A296" s="2">
        <v>89855</v>
      </c>
      <c r="B296" s="4" t="s">
        <v>584</v>
      </c>
      <c r="C296" s="3" t="s">
        <v>264</v>
      </c>
      <c r="D296" s="239">
        <v>83</v>
      </c>
      <c r="E296" s="239">
        <v>3</v>
      </c>
      <c r="F296" s="240" t="s">
        <v>271</v>
      </c>
      <c r="G296" s="241">
        <v>43875.457060185188</v>
      </c>
      <c r="H296" s="2"/>
    </row>
    <row r="297" spans="1:8" x14ac:dyDescent="0.3">
      <c r="A297" s="2">
        <v>89860</v>
      </c>
      <c r="B297" s="4" t="s">
        <v>585</v>
      </c>
      <c r="C297" s="3" t="s">
        <v>264</v>
      </c>
      <c r="D297" s="239">
        <v>83</v>
      </c>
      <c r="E297" s="239">
        <v>3</v>
      </c>
      <c r="F297" s="240"/>
      <c r="G297" s="241"/>
      <c r="H297" s="2"/>
    </row>
    <row r="298" spans="1:8" x14ac:dyDescent="0.3">
      <c r="A298" s="2">
        <v>89866</v>
      </c>
      <c r="B298" s="4" t="s">
        <v>586</v>
      </c>
      <c r="C298" s="3" t="s">
        <v>270</v>
      </c>
      <c r="D298" s="239">
        <v>67</v>
      </c>
      <c r="E298" s="239">
        <v>3</v>
      </c>
      <c r="F298" s="240"/>
      <c r="G298" s="241"/>
      <c r="H298" s="2"/>
    </row>
    <row r="299" spans="1:8" x14ac:dyDescent="0.3">
      <c r="A299" s="2">
        <v>90232</v>
      </c>
      <c r="B299" s="4" t="s">
        <v>587</v>
      </c>
      <c r="C299" s="3" t="s">
        <v>288</v>
      </c>
      <c r="D299" s="239">
        <v>76</v>
      </c>
      <c r="E299" s="239">
        <v>10</v>
      </c>
      <c r="F299" s="240"/>
      <c r="G299" s="241"/>
      <c r="H299" s="2"/>
    </row>
    <row r="300" spans="1:8" x14ac:dyDescent="0.3">
      <c r="A300" s="2">
        <v>90469</v>
      </c>
      <c r="B300" s="4" t="s">
        <v>588</v>
      </c>
      <c r="C300" s="3" t="s">
        <v>302</v>
      </c>
      <c r="D300" s="239">
        <v>76</v>
      </c>
      <c r="E300" s="239">
        <v>3</v>
      </c>
      <c r="F300" s="240"/>
      <c r="G300" s="241"/>
      <c r="H300" s="2">
        <v>136040</v>
      </c>
    </row>
    <row r="301" spans="1:8" x14ac:dyDescent="0.3">
      <c r="A301" s="2">
        <v>90470</v>
      </c>
      <c r="B301" s="4" t="s">
        <v>589</v>
      </c>
      <c r="C301" s="3" t="s">
        <v>302</v>
      </c>
      <c r="D301" s="239">
        <v>76</v>
      </c>
      <c r="E301" s="239">
        <v>3</v>
      </c>
      <c r="F301" s="240"/>
      <c r="G301" s="241"/>
      <c r="H301" s="2"/>
    </row>
    <row r="302" spans="1:8" x14ac:dyDescent="0.3">
      <c r="A302" s="2">
        <v>90500</v>
      </c>
      <c r="B302" s="4" t="s">
        <v>590</v>
      </c>
      <c r="C302" s="3" t="s">
        <v>273</v>
      </c>
      <c r="D302" s="239">
        <v>55</v>
      </c>
      <c r="E302" s="239">
        <v>19</v>
      </c>
      <c r="F302" s="240" t="s">
        <v>265</v>
      </c>
      <c r="G302" s="241">
        <v>43648.569641203707</v>
      </c>
      <c r="H302" s="2">
        <v>136910</v>
      </c>
    </row>
    <row r="303" spans="1:8" x14ac:dyDescent="0.3">
      <c r="A303" s="2">
        <v>90502</v>
      </c>
      <c r="B303" s="4" t="s">
        <v>591</v>
      </c>
      <c r="C303" s="3" t="s">
        <v>273</v>
      </c>
      <c r="D303" s="239">
        <v>55</v>
      </c>
      <c r="E303" s="239">
        <v>19</v>
      </c>
      <c r="F303" s="240" t="s">
        <v>265</v>
      </c>
      <c r="G303" s="241">
        <v>43648.569641203707</v>
      </c>
      <c r="H303" s="2">
        <v>136911</v>
      </c>
    </row>
    <row r="304" spans="1:8" x14ac:dyDescent="0.3">
      <c r="A304" s="2">
        <v>90827</v>
      </c>
      <c r="B304" s="4" t="s">
        <v>592</v>
      </c>
      <c r="C304" s="3" t="s">
        <v>302</v>
      </c>
      <c r="D304" s="239">
        <v>51</v>
      </c>
      <c r="E304" s="239">
        <v>3</v>
      </c>
      <c r="F304" s="240"/>
      <c r="G304" s="241"/>
      <c r="H304" s="2"/>
    </row>
    <row r="305" spans="1:8" x14ac:dyDescent="0.3">
      <c r="A305" s="2">
        <v>90884</v>
      </c>
      <c r="B305" s="4" t="s">
        <v>593</v>
      </c>
      <c r="C305" s="3" t="s">
        <v>288</v>
      </c>
      <c r="D305" s="239">
        <v>76</v>
      </c>
      <c r="E305" s="239">
        <v>10</v>
      </c>
      <c r="F305" s="240"/>
      <c r="G305" s="241"/>
      <c r="H305" s="2"/>
    </row>
    <row r="306" spans="1:8" x14ac:dyDescent="0.3">
      <c r="A306" s="2">
        <v>91811</v>
      </c>
      <c r="B306" s="4" t="s">
        <v>594</v>
      </c>
      <c r="C306" s="3" t="s">
        <v>264</v>
      </c>
      <c r="D306" s="239">
        <v>72</v>
      </c>
      <c r="E306" s="239">
        <v>5</v>
      </c>
      <c r="F306" s="240" t="s">
        <v>262</v>
      </c>
      <c r="G306" s="241">
        <v>44432.669953703706</v>
      </c>
      <c r="H306" s="2"/>
    </row>
    <row r="307" spans="1:8" x14ac:dyDescent="0.3">
      <c r="A307" s="2">
        <v>91868</v>
      </c>
      <c r="B307" s="4" t="s">
        <v>595</v>
      </c>
      <c r="C307" s="3" t="s">
        <v>264</v>
      </c>
      <c r="D307" s="239">
        <v>72</v>
      </c>
      <c r="E307" s="239">
        <v>5</v>
      </c>
      <c r="F307" s="240" t="s">
        <v>262</v>
      </c>
      <c r="G307" s="241">
        <v>44873.378078703703</v>
      </c>
      <c r="H307" s="2"/>
    </row>
    <row r="308" spans="1:8" x14ac:dyDescent="0.3">
      <c r="A308" s="2">
        <v>92111</v>
      </c>
      <c r="B308" s="4" t="s">
        <v>596</v>
      </c>
      <c r="C308" s="3" t="s">
        <v>273</v>
      </c>
      <c r="D308" s="239">
        <v>55</v>
      </c>
      <c r="E308" s="239">
        <v>19</v>
      </c>
      <c r="F308" s="240" t="s">
        <v>265</v>
      </c>
      <c r="G308" s="241">
        <v>44104.394143518519</v>
      </c>
      <c r="H308" s="2">
        <v>140052</v>
      </c>
    </row>
    <row r="309" spans="1:8" x14ac:dyDescent="0.3">
      <c r="A309" s="2">
        <v>92906</v>
      </c>
      <c r="B309" s="4" t="s">
        <v>597</v>
      </c>
      <c r="C309" s="3" t="s">
        <v>268</v>
      </c>
      <c r="D309" s="239">
        <v>57</v>
      </c>
      <c r="E309" s="239">
        <v>17</v>
      </c>
      <c r="F309" s="240" t="s">
        <v>271</v>
      </c>
      <c r="G309" s="241">
        <v>43644.587048611109</v>
      </c>
      <c r="H309" s="2"/>
    </row>
    <row r="310" spans="1:8" x14ac:dyDescent="0.3">
      <c r="A310" s="2">
        <v>93333</v>
      </c>
      <c r="B310" s="4" t="s">
        <v>598</v>
      </c>
      <c r="C310" s="3" t="s">
        <v>381</v>
      </c>
      <c r="D310" s="239">
        <v>57</v>
      </c>
      <c r="E310" s="239">
        <v>2</v>
      </c>
      <c r="F310" s="240"/>
      <c r="G310" s="241"/>
      <c r="H310" s="2"/>
    </row>
    <row r="311" spans="1:8" x14ac:dyDescent="0.3">
      <c r="A311" s="2">
        <v>93344</v>
      </c>
      <c r="B311" s="4" t="s">
        <v>599</v>
      </c>
      <c r="C311" s="3" t="s">
        <v>437</v>
      </c>
      <c r="D311" s="239">
        <v>54</v>
      </c>
      <c r="E311" s="239">
        <v>4</v>
      </c>
      <c r="F311" s="240" t="s">
        <v>271</v>
      </c>
      <c r="G311" s="241">
        <v>43825.339375000003</v>
      </c>
      <c r="H311" s="2"/>
    </row>
    <row r="312" spans="1:8" x14ac:dyDescent="0.3">
      <c r="A312" s="2">
        <v>93346</v>
      </c>
      <c r="B312" s="4" t="s">
        <v>600</v>
      </c>
      <c r="C312" s="3" t="s">
        <v>437</v>
      </c>
      <c r="D312" s="239">
        <v>54</v>
      </c>
      <c r="E312" s="239">
        <v>4</v>
      </c>
      <c r="F312" s="240" t="s">
        <v>271</v>
      </c>
      <c r="G312" s="241">
        <v>43713.466284722221</v>
      </c>
      <c r="H312" s="2">
        <v>137799</v>
      </c>
    </row>
    <row r="313" spans="1:8" x14ac:dyDescent="0.3">
      <c r="A313" s="2">
        <v>94013</v>
      </c>
      <c r="B313" s="4" t="s">
        <v>601</v>
      </c>
      <c r="C313" s="3" t="s">
        <v>264</v>
      </c>
      <c r="D313" s="239">
        <v>54</v>
      </c>
      <c r="E313" s="239">
        <v>19</v>
      </c>
      <c r="F313" s="240" t="s">
        <v>271</v>
      </c>
      <c r="G313" s="241">
        <v>43713.472581018519</v>
      </c>
      <c r="H313" s="2"/>
    </row>
    <row r="314" spans="1:8" x14ac:dyDescent="0.3">
      <c r="A314" s="2">
        <v>94615</v>
      </c>
      <c r="B314" s="4" t="s">
        <v>602</v>
      </c>
      <c r="C314" s="3" t="s">
        <v>264</v>
      </c>
      <c r="D314" s="239">
        <v>62</v>
      </c>
      <c r="E314" s="239">
        <v>4</v>
      </c>
      <c r="F314" s="240" t="s">
        <v>271</v>
      </c>
      <c r="G314" s="241" t="s">
        <v>603</v>
      </c>
      <c r="H314" s="2"/>
    </row>
    <row r="315" spans="1:8" x14ac:dyDescent="0.3">
      <c r="A315" s="2">
        <v>94616</v>
      </c>
      <c r="B315" s="4" t="s">
        <v>604</v>
      </c>
      <c r="C315" s="3" t="s">
        <v>264</v>
      </c>
      <c r="D315" s="239">
        <v>62</v>
      </c>
      <c r="E315" s="239">
        <v>4</v>
      </c>
      <c r="F315" s="240" t="s">
        <v>271</v>
      </c>
      <c r="G315" s="241" t="s">
        <v>603</v>
      </c>
      <c r="H315" s="2"/>
    </row>
    <row r="316" spans="1:8" x14ac:dyDescent="0.3">
      <c r="A316" s="2">
        <v>94617</v>
      </c>
      <c r="B316" s="4" t="s">
        <v>605</v>
      </c>
      <c r="C316" s="3" t="s">
        <v>264</v>
      </c>
      <c r="D316" s="239">
        <v>62</v>
      </c>
      <c r="E316" s="239">
        <v>4</v>
      </c>
      <c r="F316" s="240" t="s">
        <v>271</v>
      </c>
      <c r="G316" s="241" t="s">
        <v>603</v>
      </c>
      <c r="H316" s="2"/>
    </row>
    <row r="317" spans="1:8" x14ac:dyDescent="0.3">
      <c r="A317" s="2">
        <v>94618</v>
      </c>
      <c r="B317" s="4" t="s">
        <v>606</v>
      </c>
      <c r="C317" s="3" t="s">
        <v>264</v>
      </c>
      <c r="D317" s="239">
        <v>62</v>
      </c>
      <c r="E317" s="239">
        <v>4</v>
      </c>
      <c r="F317" s="240"/>
      <c r="G317" s="241"/>
      <c r="H317" s="2"/>
    </row>
    <row r="318" spans="1:8" x14ac:dyDescent="0.3">
      <c r="A318" s="2">
        <v>94627</v>
      </c>
      <c r="B318" s="4" t="s">
        <v>607</v>
      </c>
      <c r="C318" s="3" t="s">
        <v>381</v>
      </c>
      <c r="D318" s="239">
        <v>83</v>
      </c>
      <c r="E318" s="239">
        <v>2</v>
      </c>
      <c r="F318" s="240" t="s">
        <v>271</v>
      </c>
      <c r="G318" s="241">
        <v>43962.459189814814</v>
      </c>
      <c r="H318" s="2"/>
    </row>
    <row r="319" spans="1:8" x14ac:dyDescent="0.3">
      <c r="A319" s="2">
        <v>94787</v>
      </c>
      <c r="B319" s="4" t="s">
        <v>608</v>
      </c>
      <c r="C319" s="3" t="s">
        <v>264</v>
      </c>
      <c r="D319" s="239">
        <v>67</v>
      </c>
      <c r="E319" s="239">
        <v>1</v>
      </c>
      <c r="F319" s="240"/>
      <c r="G319" s="241"/>
      <c r="H319" s="2"/>
    </row>
    <row r="320" spans="1:8" x14ac:dyDescent="0.3">
      <c r="A320" s="2">
        <v>95513</v>
      </c>
      <c r="B320" s="4" t="s">
        <v>609</v>
      </c>
      <c r="C320" s="3" t="s">
        <v>273</v>
      </c>
      <c r="D320" s="239">
        <v>55</v>
      </c>
      <c r="E320" s="239">
        <v>19</v>
      </c>
      <c r="F320" s="240" t="s">
        <v>265</v>
      </c>
      <c r="G320" s="241">
        <v>44104.394143518519</v>
      </c>
      <c r="H320" s="2">
        <v>140057</v>
      </c>
    </row>
    <row r="321" spans="1:8" x14ac:dyDescent="0.3">
      <c r="A321" s="2">
        <v>95970</v>
      </c>
      <c r="B321" s="4" t="s">
        <v>610</v>
      </c>
      <c r="C321" s="3" t="s">
        <v>264</v>
      </c>
      <c r="D321" s="239">
        <v>67</v>
      </c>
      <c r="E321" s="239">
        <v>13</v>
      </c>
      <c r="F321" s="240"/>
      <c r="G321" s="241"/>
      <c r="H321" s="2"/>
    </row>
    <row r="322" spans="1:8" x14ac:dyDescent="0.3">
      <c r="A322" s="2">
        <v>97965</v>
      </c>
      <c r="B322" s="4" t="s">
        <v>611</v>
      </c>
      <c r="C322" s="3" t="s">
        <v>612</v>
      </c>
      <c r="D322" s="239">
        <v>74</v>
      </c>
      <c r="E322" s="239">
        <v>4</v>
      </c>
      <c r="F322" s="240" t="s">
        <v>271</v>
      </c>
      <c r="G322" s="241">
        <v>43875.455000000002</v>
      </c>
      <c r="H322" s="2"/>
    </row>
    <row r="323" spans="1:8" x14ac:dyDescent="0.3">
      <c r="A323" s="2">
        <v>98360</v>
      </c>
      <c r="B323" s="4" t="s">
        <v>613</v>
      </c>
      <c r="C323" s="3" t="s">
        <v>261</v>
      </c>
      <c r="D323" s="239">
        <v>70</v>
      </c>
      <c r="E323" s="239">
        <v>47</v>
      </c>
      <c r="F323" s="240"/>
      <c r="G323" s="241"/>
      <c r="H323" s="2"/>
    </row>
    <row r="324" spans="1:8" x14ac:dyDescent="0.3">
      <c r="A324" s="2">
        <v>98747</v>
      </c>
      <c r="B324" s="4" t="s">
        <v>614</v>
      </c>
      <c r="C324" s="3" t="s">
        <v>437</v>
      </c>
      <c r="D324" s="239">
        <v>54</v>
      </c>
      <c r="E324" s="239">
        <v>19</v>
      </c>
      <c r="F324" s="240" t="s">
        <v>271</v>
      </c>
      <c r="G324" s="241">
        <v>43825.339375000003</v>
      </c>
      <c r="H324" s="2"/>
    </row>
    <row r="325" spans="1:8" x14ac:dyDescent="0.3">
      <c r="A325" s="2">
        <v>98748</v>
      </c>
      <c r="B325" s="4" t="s">
        <v>615</v>
      </c>
      <c r="C325" s="3" t="s">
        <v>437</v>
      </c>
      <c r="D325" s="239">
        <v>54</v>
      </c>
      <c r="E325" s="239">
        <v>19</v>
      </c>
      <c r="F325" s="240" t="s">
        <v>271</v>
      </c>
      <c r="G325" s="241">
        <v>43713.472581018519</v>
      </c>
      <c r="H325" s="2"/>
    </row>
    <row r="326" spans="1:8" x14ac:dyDescent="0.3">
      <c r="A326" s="2">
        <v>98749</v>
      </c>
      <c r="B326" s="4" t="s">
        <v>616</v>
      </c>
      <c r="C326" s="3" t="s">
        <v>437</v>
      </c>
      <c r="D326" s="239">
        <v>54</v>
      </c>
      <c r="E326" s="239">
        <v>19</v>
      </c>
      <c r="F326" s="240" t="s">
        <v>271</v>
      </c>
      <c r="G326" s="241">
        <v>43825.339375000003</v>
      </c>
      <c r="H326" s="2"/>
    </row>
    <row r="327" spans="1:8" x14ac:dyDescent="0.3">
      <c r="A327" s="2">
        <v>98750</v>
      </c>
      <c r="B327" s="4" t="s">
        <v>617</v>
      </c>
      <c r="C327" s="3" t="s">
        <v>437</v>
      </c>
      <c r="D327" s="239">
        <v>54</v>
      </c>
      <c r="E327" s="239">
        <v>19</v>
      </c>
      <c r="F327" s="240" t="s">
        <v>271</v>
      </c>
      <c r="G327" s="241">
        <v>43825.339375000003</v>
      </c>
      <c r="H327" s="2"/>
    </row>
    <row r="328" spans="1:8" x14ac:dyDescent="0.3">
      <c r="A328" s="2">
        <v>98751</v>
      </c>
      <c r="B328" s="4" t="s">
        <v>618</v>
      </c>
      <c r="C328" s="3" t="s">
        <v>437</v>
      </c>
      <c r="D328" s="239">
        <v>54</v>
      </c>
      <c r="E328" s="239">
        <v>19</v>
      </c>
      <c r="F328" s="240" t="s">
        <v>271</v>
      </c>
      <c r="G328" s="241">
        <v>43825.339375000003</v>
      </c>
      <c r="H328" s="2"/>
    </row>
    <row r="329" spans="1:8" x14ac:dyDescent="0.3">
      <c r="A329" s="2">
        <v>98819</v>
      </c>
      <c r="B329" s="4" t="s">
        <v>619</v>
      </c>
      <c r="C329" s="3" t="s">
        <v>264</v>
      </c>
      <c r="D329" s="239">
        <v>51</v>
      </c>
      <c r="E329" s="239">
        <v>49</v>
      </c>
      <c r="F329" s="240"/>
      <c r="G329" s="241"/>
      <c r="H329" s="2"/>
    </row>
    <row r="330" spans="1:8" x14ac:dyDescent="0.3">
      <c r="A330" s="2">
        <v>99790</v>
      </c>
      <c r="B330" s="4" t="s">
        <v>620</v>
      </c>
      <c r="C330" s="3" t="s">
        <v>264</v>
      </c>
      <c r="D330" s="239">
        <v>55</v>
      </c>
      <c r="E330" s="239">
        <v>32</v>
      </c>
      <c r="F330" s="240"/>
      <c r="G330" s="241"/>
      <c r="H330" s="2"/>
    </row>
    <row r="331" spans="1:8" x14ac:dyDescent="0.3">
      <c r="A331" s="2">
        <v>99796</v>
      </c>
      <c r="B331" s="4" t="s">
        <v>621</v>
      </c>
      <c r="C331" s="3" t="s">
        <v>264</v>
      </c>
      <c r="D331" s="239">
        <v>61</v>
      </c>
      <c r="E331" s="239">
        <v>8</v>
      </c>
      <c r="F331" s="240" t="s">
        <v>271</v>
      </c>
      <c r="G331" s="241" t="s">
        <v>622</v>
      </c>
      <c r="H331" s="2"/>
    </row>
    <row r="332" spans="1:8" x14ac:dyDescent="0.3">
      <c r="A332" s="2">
        <v>99810</v>
      </c>
      <c r="B332" s="4" t="s">
        <v>623</v>
      </c>
      <c r="C332" s="3" t="s">
        <v>273</v>
      </c>
      <c r="D332" s="239">
        <v>55</v>
      </c>
      <c r="E332" s="239">
        <v>19</v>
      </c>
      <c r="F332" s="240" t="s">
        <v>265</v>
      </c>
      <c r="G332" s="241">
        <v>44104.394143518519</v>
      </c>
      <c r="H332" s="2">
        <v>140048</v>
      </c>
    </row>
    <row r="333" spans="1:8" x14ac:dyDescent="0.3">
      <c r="A333" s="2">
        <v>100383</v>
      </c>
      <c r="B333" s="4" t="s">
        <v>624</v>
      </c>
      <c r="C333" s="3" t="s">
        <v>261</v>
      </c>
      <c r="D333" s="239">
        <v>80</v>
      </c>
      <c r="E333" s="239">
        <v>7</v>
      </c>
      <c r="F333" s="240" t="s">
        <v>262</v>
      </c>
      <c r="G333" s="241">
        <v>44463.593159722222</v>
      </c>
      <c r="H333" s="2"/>
    </row>
    <row r="334" spans="1:8" x14ac:dyDescent="0.3">
      <c r="A334" s="2">
        <v>101917</v>
      </c>
      <c r="B334" s="4" t="s">
        <v>625</v>
      </c>
      <c r="C334" s="3" t="s">
        <v>273</v>
      </c>
      <c r="D334" s="239">
        <v>55</v>
      </c>
      <c r="E334" s="239">
        <v>19</v>
      </c>
      <c r="F334" s="240" t="s">
        <v>265</v>
      </c>
      <c r="G334" s="241">
        <v>44104.394143518519</v>
      </c>
      <c r="H334" s="2">
        <v>140049</v>
      </c>
    </row>
    <row r="335" spans="1:8" x14ac:dyDescent="0.3">
      <c r="A335" s="2">
        <v>101938</v>
      </c>
      <c r="B335" s="4" t="s">
        <v>626</v>
      </c>
      <c r="C335" s="3" t="s">
        <v>437</v>
      </c>
      <c r="D335" s="239">
        <v>54</v>
      </c>
      <c r="E335" s="239">
        <v>4</v>
      </c>
      <c r="F335" s="240" t="s">
        <v>271</v>
      </c>
      <c r="G335" s="241">
        <v>43713.472581018519</v>
      </c>
      <c r="H335" s="2"/>
    </row>
    <row r="336" spans="1:8" x14ac:dyDescent="0.3">
      <c r="A336" s="2">
        <v>102234</v>
      </c>
      <c r="B336" s="4" t="s">
        <v>627</v>
      </c>
      <c r="C336" s="3" t="s">
        <v>264</v>
      </c>
      <c r="D336" s="239">
        <v>61</v>
      </c>
      <c r="E336" s="239">
        <v>8</v>
      </c>
      <c r="F336" s="240" t="s">
        <v>265</v>
      </c>
      <c r="G336" s="241">
        <v>43682.464849537035</v>
      </c>
      <c r="H336" s="2">
        <v>135304</v>
      </c>
    </row>
    <row r="337" spans="1:8" x14ac:dyDescent="0.3">
      <c r="A337" s="2">
        <v>102443</v>
      </c>
      <c r="B337" s="4" t="s">
        <v>628</v>
      </c>
      <c r="C337" s="3" t="s">
        <v>264</v>
      </c>
      <c r="D337" s="239">
        <v>78</v>
      </c>
      <c r="E337" s="239">
        <v>6</v>
      </c>
      <c r="F337" s="240"/>
      <c r="G337" s="241"/>
      <c r="H337" s="2"/>
    </row>
    <row r="338" spans="1:8" x14ac:dyDescent="0.3">
      <c r="A338" s="2">
        <v>102634</v>
      </c>
      <c r="B338" s="4" t="s">
        <v>629</v>
      </c>
      <c r="C338" s="3" t="s">
        <v>264</v>
      </c>
      <c r="D338" s="239">
        <v>69</v>
      </c>
      <c r="E338" s="239">
        <v>5</v>
      </c>
      <c r="F338" s="240"/>
      <c r="G338" s="241"/>
      <c r="H338" s="2"/>
    </row>
    <row r="339" spans="1:8" x14ac:dyDescent="0.3">
      <c r="A339" s="2">
        <v>102684</v>
      </c>
      <c r="B339" s="4" t="s">
        <v>630</v>
      </c>
      <c r="C339" s="3" t="s">
        <v>264</v>
      </c>
      <c r="D339" s="239">
        <v>69</v>
      </c>
      <c r="E339" s="239">
        <v>5</v>
      </c>
      <c r="F339" s="240"/>
      <c r="G339" s="241"/>
      <c r="H339" s="2"/>
    </row>
    <row r="340" spans="1:8" x14ac:dyDescent="0.3">
      <c r="A340" s="2">
        <v>102685</v>
      </c>
      <c r="B340" s="4" t="s">
        <v>631</v>
      </c>
      <c r="C340" s="3" t="s">
        <v>264</v>
      </c>
      <c r="D340" s="239">
        <v>69</v>
      </c>
      <c r="E340" s="239">
        <v>5</v>
      </c>
      <c r="F340" s="240"/>
      <c r="G340" s="241"/>
      <c r="H340" s="2"/>
    </row>
    <row r="341" spans="1:8" x14ac:dyDescent="0.3">
      <c r="A341" s="2">
        <v>102686</v>
      </c>
      <c r="B341" s="4" t="s">
        <v>632</v>
      </c>
      <c r="C341" s="3" t="s">
        <v>264</v>
      </c>
      <c r="D341" s="239">
        <v>69</v>
      </c>
      <c r="E341" s="239">
        <v>5</v>
      </c>
      <c r="F341" s="240"/>
      <c r="G341" s="241"/>
      <c r="H341" s="2"/>
    </row>
    <row r="342" spans="1:8" x14ac:dyDescent="0.3">
      <c r="A342" s="2">
        <v>102687</v>
      </c>
      <c r="B342" s="4" t="s">
        <v>633</v>
      </c>
      <c r="C342" s="3" t="s">
        <v>264</v>
      </c>
      <c r="D342" s="239">
        <v>69</v>
      </c>
      <c r="E342" s="239">
        <v>5</v>
      </c>
      <c r="F342" s="240"/>
      <c r="G342" s="241"/>
      <c r="H342" s="2"/>
    </row>
    <row r="343" spans="1:8" x14ac:dyDescent="0.3">
      <c r="A343" s="2">
        <v>102688</v>
      </c>
      <c r="B343" s="4" t="s">
        <v>634</v>
      </c>
      <c r="C343" s="3" t="s">
        <v>264</v>
      </c>
      <c r="D343" s="239">
        <v>69</v>
      </c>
      <c r="E343" s="239">
        <v>5</v>
      </c>
      <c r="F343" s="240"/>
      <c r="G343" s="241"/>
      <c r="H343" s="2"/>
    </row>
    <row r="344" spans="1:8" x14ac:dyDescent="0.3">
      <c r="A344" s="2">
        <v>102691</v>
      </c>
      <c r="B344" s="4" t="s">
        <v>635</v>
      </c>
      <c r="C344" s="3" t="s">
        <v>264</v>
      </c>
      <c r="D344" s="239">
        <v>69</v>
      </c>
      <c r="E344" s="239">
        <v>5</v>
      </c>
      <c r="F344" s="240" t="s">
        <v>271</v>
      </c>
      <c r="G344" s="241">
        <v>43875.455914351849</v>
      </c>
      <c r="H344" s="2"/>
    </row>
    <row r="345" spans="1:8" x14ac:dyDescent="0.3">
      <c r="A345" s="2">
        <v>102692</v>
      </c>
      <c r="B345" s="4" t="s">
        <v>636</v>
      </c>
      <c r="C345" s="3" t="s">
        <v>264</v>
      </c>
      <c r="D345" s="239">
        <v>69</v>
      </c>
      <c r="E345" s="239">
        <v>5</v>
      </c>
      <c r="F345" s="240"/>
      <c r="G345" s="241"/>
      <c r="H345" s="2"/>
    </row>
    <row r="346" spans="1:8" x14ac:dyDescent="0.3">
      <c r="A346" s="2">
        <v>102693</v>
      </c>
      <c r="B346" s="4" t="s">
        <v>637</v>
      </c>
      <c r="C346" s="3" t="s">
        <v>264</v>
      </c>
      <c r="D346" s="239">
        <v>69</v>
      </c>
      <c r="E346" s="239">
        <v>8</v>
      </c>
      <c r="F346" s="240"/>
      <c r="G346" s="241"/>
      <c r="H346" s="2"/>
    </row>
    <row r="347" spans="1:8" x14ac:dyDescent="0.3">
      <c r="A347" s="2">
        <v>102695</v>
      </c>
      <c r="B347" s="4" t="s">
        <v>638</v>
      </c>
      <c r="C347" s="3" t="s">
        <v>264</v>
      </c>
      <c r="D347" s="239">
        <v>69</v>
      </c>
      <c r="E347" s="239">
        <v>5</v>
      </c>
      <c r="F347" s="240"/>
      <c r="G347" s="241"/>
      <c r="H347" s="2"/>
    </row>
    <row r="348" spans="1:8" x14ac:dyDescent="0.3">
      <c r="A348" s="2">
        <v>102696</v>
      </c>
      <c r="B348" s="4" t="s">
        <v>639</v>
      </c>
      <c r="C348" s="3" t="s">
        <v>264</v>
      </c>
      <c r="D348" s="239">
        <v>69</v>
      </c>
      <c r="E348" s="239">
        <v>5</v>
      </c>
      <c r="F348" s="240"/>
      <c r="G348" s="241"/>
      <c r="H348" s="2"/>
    </row>
    <row r="349" spans="1:8" x14ac:dyDescent="0.3">
      <c r="A349" s="2">
        <v>102697</v>
      </c>
      <c r="B349" s="4" t="s">
        <v>640</v>
      </c>
      <c r="C349" s="3" t="s">
        <v>264</v>
      </c>
      <c r="D349" s="239">
        <v>69</v>
      </c>
      <c r="E349" s="239">
        <v>8</v>
      </c>
      <c r="F349" s="240"/>
      <c r="G349" s="241"/>
      <c r="H349" s="2"/>
    </row>
    <row r="350" spans="1:8" x14ac:dyDescent="0.3">
      <c r="A350" s="2">
        <v>102698</v>
      </c>
      <c r="B350" s="4" t="s">
        <v>641</v>
      </c>
      <c r="C350" s="3" t="s">
        <v>264</v>
      </c>
      <c r="D350" s="239">
        <v>69</v>
      </c>
      <c r="E350" s="239">
        <v>5</v>
      </c>
      <c r="F350" s="240"/>
      <c r="G350" s="241"/>
      <c r="H350" s="2"/>
    </row>
    <row r="351" spans="1:8" x14ac:dyDescent="0.3">
      <c r="A351" s="2">
        <v>102699</v>
      </c>
      <c r="B351" s="4" t="s">
        <v>642</v>
      </c>
      <c r="C351" s="3" t="s">
        <v>264</v>
      </c>
      <c r="D351" s="239">
        <v>69</v>
      </c>
      <c r="E351" s="239">
        <v>18</v>
      </c>
      <c r="F351" s="240"/>
      <c r="G351" s="241"/>
      <c r="H351" s="2"/>
    </row>
    <row r="352" spans="1:8" x14ac:dyDescent="0.3">
      <c r="A352" s="2">
        <v>102702</v>
      </c>
      <c r="B352" s="4" t="s">
        <v>643</v>
      </c>
      <c r="C352" s="3" t="s">
        <v>273</v>
      </c>
      <c r="D352" s="239">
        <v>60</v>
      </c>
      <c r="E352" s="239">
        <v>21</v>
      </c>
      <c r="F352" s="240" t="s">
        <v>271</v>
      </c>
      <c r="G352" s="241" t="s">
        <v>644</v>
      </c>
      <c r="H352" s="2">
        <v>136564</v>
      </c>
    </row>
    <row r="353" spans="1:8" x14ac:dyDescent="0.3">
      <c r="A353" s="2">
        <v>102726</v>
      </c>
      <c r="B353" s="4" t="s">
        <v>645</v>
      </c>
      <c r="C353" s="3" t="s">
        <v>264</v>
      </c>
      <c r="D353" s="239">
        <v>69</v>
      </c>
      <c r="E353" s="239">
        <v>5</v>
      </c>
      <c r="F353" s="240"/>
      <c r="G353" s="241"/>
      <c r="H353" s="2"/>
    </row>
    <row r="354" spans="1:8" x14ac:dyDescent="0.3">
      <c r="A354" s="2">
        <v>102775</v>
      </c>
      <c r="B354" s="4" t="s">
        <v>646</v>
      </c>
      <c r="C354" s="3" t="s">
        <v>264</v>
      </c>
      <c r="D354" s="239">
        <v>69</v>
      </c>
      <c r="E354" s="239">
        <v>8</v>
      </c>
      <c r="F354" s="240" t="s">
        <v>271</v>
      </c>
      <c r="G354" s="241">
        <v>43875.458738425928</v>
      </c>
      <c r="H354" s="2"/>
    </row>
    <row r="355" spans="1:8" x14ac:dyDescent="0.3">
      <c r="A355" s="2">
        <v>102777</v>
      </c>
      <c r="B355" s="4" t="s">
        <v>647</v>
      </c>
      <c r="C355" s="3" t="s">
        <v>264</v>
      </c>
      <c r="D355" s="239">
        <v>55</v>
      </c>
      <c r="E355" s="239">
        <v>32</v>
      </c>
      <c r="F355" s="240"/>
      <c r="G355" s="241"/>
      <c r="H355" s="2"/>
    </row>
    <row r="356" spans="1:8" x14ac:dyDescent="0.3">
      <c r="A356" s="2">
        <v>102782</v>
      </c>
      <c r="B356" s="4" t="s">
        <v>648</v>
      </c>
      <c r="C356" s="3" t="s">
        <v>264</v>
      </c>
      <c r="D356" s="239">
        <v>69</v>
      </c>
      <c r="E356" s="239">
        <v>5</v>
      </c>
      <c r="F356" s="240"/>
      <c r="G356" s="241"/>
      <c r="H356" s="2"/>
    </row>
    <row r="357" spans="1:8" x14ac:dyDescent="0.3">
      <c r="A357" s="2">
        <v>102791</v>
      </c>
      <c r="B357" s="4" t="s">
        <v>649</v>
      </c>
      <c r="C357" s="3" t="s">
        <v>273</v>
      </c>
      <c r="D357" s="239">
        <v>55</v>
      </c>
      <c r="E357" s="239">
        <v>19</v>
      </c>
      <c r="F357" s="240" t="s">
        <v>265</v>
      </c>
      <c r="G357" s="241">
        <v>44104.394143518519</v>
      </c>
      <c r="H357" s="2">
        <v>140054</v>
      </c>
    </row>
    <row r="358" spans="1:8" x14ac:dyDescent="0.3">
      <c r="A358" s="2">
        <v>103251</v>
      </c>
      <c r="B358" s="4" t="s">
        <v>650</v>
      </c>
      <c r="C358" s="3" t="s">
        <v>273</v>
      </c>
      <c r="D358" s="239">
        <v>55</v>
      </c>
      <c r="E358" s="239">
        <v>19</v>
      </c>
      <c r="F358" s="240" t="s">
        <v>265</v>
      </c>
      <c r="G358" s="241">
        <v>44104.394143518519</v>
      </c>
      <c r="H358" s="2">
        <v>140051</v>
      </c>
    </row>
    <row r="359" spans="1:8" x14ac:dyDescent="0.3">
      <c r="A359" s="2">
        <v>103298</v>
      </c>
      <c r="B359" s="4" t="s">
        <v>651</v>
      </c>
      <c r="C359" s="3" t="s">
        <v>264</v>
      </c>
      <c r="D359" s="239">
        <v>55</v>
      </c>
      <c r="E359" s="239">
        <v>49</v>
      </c>
      <c r="F359" s="240"/>
      <c r="G359" s="241"/>
      <c r="H359" s="2"/>
    </row>
    <row r="360" spans="1:8" x14ac:dyDescent="0.3">
      <c r="A360" s="2">
        <v>103299</v>
      </c>
      <c r="B360" s="4" t="s">
        <v>652</v>
      </c>
      <c r="C360" s="3" t="s">
        <v>264</v>
      </c>
      <c r="D360" s="239">
        <v>55</v>
      </c>
      <c r="E360" s="239">
        <v>49</v>
      </c>
      <c r="F360" s="240"/>
      <c r="G360" s="241"/>
      <c r="H360" s="2"/>
    </row>
    <row r="361" spans="1:8" x14ac:dyDescent="0.3">
      <c r="A361" s="2">
        <v>103405</v>
      </c>
      <c r="B361" s="4" t="s">
        <v>653</v>
      </c>
      <c r="C361" s="3" t="s">
        <v>654</v>
      </c>
      <c r="D361" s="239">
        <v>72</v>
      </c>
      <c r="E361" s="239">
        <v>8</v>
      </c>
      <c r="F361" s="240" t="s">
        <v>265</v>
      </c>
      <c r="G361" s="241">
        <v>43696.583043981482</v>
      </c>
      <c r="H361" s="2">
        <v>138352</v>
      </c>
    </row>
    <row r="362" spans="1:8" x14ac:dyDescent="0.3">
      <c r="A362" s="2">
        <v>103444</v>
      </c>
      <c r="B362" s="4" t="s">
        <v>655</v>
      </c>
      <c r="C362" s="3" t="s">
        <v>270</v>
      </c>
      <c r="D362" s="239">
        <v>70</v>
      </c>
      <c r="E362" s="239">
        <v>13</v>
      </c>
      <c r="F362" s="240"/>
      <c r="G362" s="241"/>
      <c r="H362" s="2"/>
    </row>
    <row r="363" spans="1:8" x14ac:dyDescent="0.3">
      <c r="A363" s="2">
        <v>103490</v>
      </c>
      <c r="B363" s="4" t="s">
        <v>656</v>
      </c>
      <c r="C363" s="3" t="s">
        <v>261</v>
      </c>
      <c r="D363" s="239">
        <v>59</v>
      </c>
      <c r="E363" s="239">
        <v>18</v>
      </c>
      <c r="F363" s="240" t="s">
        <v>262</v>
      </c>
      <c r="G363" s="241">
        <v>44461.404930555553</v>
      </c>
      <c r="H363" s="2"/>
    </row>
    <row r="364" spans="1:8" x14ac:dyDescent="0.3">
      <c r="A364" s="2">
        <v>104625</v>
      </c>
      <c r="B364" s="4" t="s">
        <v>657</v>
      </c>
      <c r="C364" s="3" t="s">
        <v>437</v>
      </c>
      <c r="D364" s="239">
        <v>54</v>
      </c>
      <c r="E364" s="239">
        <v>19</v>
      </c>
      <c r="F364" s="240" t="s">
        <v>271</v>
      </c>
      <c r="G364" s="241">
        <v>43713.472581018519</v>
      </c>
      <c r="H364" s="2"/>
    </row>
    <row r="365" spans="1:8" x14ac:dyDescent="0.3">
      <c r="A365" s="2">
        <v>104626</v>
      </c>
      <c r="B365" s="4" t="s">
        <v>658</v>
      </c>
      <c r="C365" s="3" t="s">
        <v>437</v>
      </c>
      <c r="D365" s="239">
        <v>54</v>
      </c>
      <c r="E365" s="239">
        <v>19</v>
      </c>
      <c r="F365" s="240" t="s">
        <v>271</v>
      </c>
      <c r="G365" s="241">
        <v>43713.472581018519</v>
      </c>
      <c r="H365" s="2"/>
    </row>
    <row r="366" spans="1:8" x14ac:dyDescent="0.3">
      <c r="A366" s="2">
        <v>104627</v>
      </c>
      <c r="B366" s="4" t="s">
        <v>659</v>
      </c>
      <c r="C366" s="3" t="s">
        <v>437</v>
      </c>
      <c r="D366" s="239">
        <v>54</v>
      </c>
      <c r="E366" s="239">
        <v>19</v>
      </c>
      <c r="F366" s="240" t="s">
        <v>271</v>
      </c>
      <c r="G366" s="241">
        <v>43713.472581018519</v>
      </c>
      <c r="H366" s="2"/>
    </row>
    <row r="367" spans="1:8" x14ac:dyDescent="0.3">
      <c r="A367" s="2">
        <v>104639</v>
      </c>
      <c r="B367" s="4" t="s">
        <v>660</v>
      </c>
      <c r="C367" s="3" t="s">
        <v>437</v>
      </c>
      <c r="D367" s="239">
        <v>54</v>
      </c>
      <c r="E367" s="239">
        <v>19</v>
      </c>
      <c r="F367" s="240" t="s">
        <v>271</v>
      </c>
      <c r="G367" s="241">
        <v>43846.380925925929</v>
      </c>
      <c r="H367" s="2"/>
    </row>
    <row r="368" spans="1:8" x14ac:dyDescent="0.3">
      <c r="A368" s="2">
        <v>104640</v>
      </c>
      <c r="B368" s="4" t="s">
        <v>661</v>
      </c>
      <c r="C368" s="3" t="s">
        <v>437</v>
      </c>
      <c r="D368" s="239">
        <v>54</v>
      </c>
      <c r="E368" s="239">
        <v>19</v>
      </c>
      <c r="F368" s="240" t="s">
        <v>271</v>
      </c>
      <c r="G368" s="241">
        <v>43846.380925925929</v>
      </c>
      <c r="H368" s="2"/>
    </row>
    <row r="369" spans="1:8" x14ac:dyDescent="0.3">
      <c r="A369" s="2">
        <v>104641</v>
      </c>
      <c r="B369" s="4" t="s">
        <v>662</v>
      </c>
      <c r="C369" s="3" t="s">
        <v>437</v>
      </c>
      <c r="D369" s="239">
        <v>54</v>
      </c>
      <c r="E369" s="239">
        <v>19</v>
      </c>
      <c r="F369" s="240" t="s">
        <v>271</v>
      </c>
      <c r="G369" s="241">
        <v>43713.472581018519</v>
      </c>
      <c r="H369" s="2"/>
    </row>
    <row r="370" spans="1:8" x14ac:dyDescent="0.3">
      <c r="A370" s="2">
        <v>104642</v>
      </c>
      <c r="B370" s="4" t="s">
        <v>663</v>
      </c>
      <c r="C370" s="3" t="s">
        <v>437</v>
      </c>
      <c r="D370" s="239">
        <v>54</v>
      </c>
      <c r="E370" s="239">
        <v>19</v>
      </c>
      <c r="F370" s="240" t="s">
        <v>271</v>
      </c>
      <c r="G370" s="241">
        <v>43713.472581018519</v>
      </c>
      <c r="H370" s="2"/>
    </row>
    <row r="371" spans="1:8" x14ac:dyDescent="0.3">
      <c r="A371" s="2">
        <v>104755</v>
      </c>
      <c r="B371" s="4" t="s">
        <v>664</v>
      </c>
      <c r="C371" s="3"/>
      <c r="D371" s="239">
        <v>78</v>
      </c>
      <c r="E371" s="239">
        <v>6</v>
      </c>
      <c r="F371" s="240"/>
      <c r="G371" s="241"/>
      <c r="H371" s="2"/>
    </row>
    <row r="372" spans="1:8" x14ac:dyDescent="0.3">
      <c r="A372" s="2">
        <v>104832</v>
      </c>
      <c r="B372" s="4" t="s">
        <v>665</v>
      </c>
      <c r="C372" s="3" t="s">
        <v>31</v>
      </c>
      <c r="D372" s="239">
        <v>51</v>
      </c>
      <c r="E372" s="239">
        <v>37</v>
      </c>
      <c r="F372" s="240" t="s">
        <v>271</v>
      </c>
      <c r="G372" s="241">
        <v>43656.484259259261</v>
      </c>
      <c r="H372" s="2"/>
    </row>
    <row r="373" spans="1:8" x14ac:dyDescent="0.3">
      <c r="A373" s="2">
        <v>105109</v>
      </c>
      <c r="B373" s="4" t="s">
        <v>666</v>
      </c>
      <c r="C373" s="3" t="s">
        <v>264</v>
      </c>
      <c r="D373" s="239">
        <v>62</v>
      </c>
      <c r="E373" s="239">
        <v>12</v>
      </c>
      <c r="F373" s="240" t="s">
        <v>262</v>
      </c>
      <c r="G373" s="241">
        <v>44662.643240740741</v>
      </c>
      <c r="H373" s="2"/>
    </row>
    <row r="374" spans="1:8" x14ac:dyDescent="0.3">
      <c r="A374" s="2">
        <v>105116</v>
      </c>
      <c r="B374" s="4" t="s">
        <v>667</v>
      </c>
      <c r="C374" s="3" t="s">
        <v>264</v>
      </c>
      <c r="D374" s="239">
        <v>62</v>
      </c>
      <c r="E374" s="239">
        <v>1</v>
      </c>
      <c r="F374" s="240" t="s">
        <v>265</v>
      </c>
      <c r="G374" s="241">
        <v>44314.377430555556</v>
      </c>
      <c r="H374" s="2"/>
    </row>
    <row r="375" spans="1:8" x14ac:dyDescent="0.3">
      <c r="A375" s="2">
        <v>105117</v>
      </c>
      <c r="B375" s="4" t="s">
        <v>668</v>
      </c>
      <c r="C375" s="3" t="s">
        <v>264</v>
      </c>
      <c r="D375" s="239">
        <v>62</v>
      </c>
      <c r="E375" s="239">
        <v>1</v>
      </c>
      <c r="F375" s="240" t="s">
        <v>262</v>
      </c>
      <c r="G375" s="241">
        <v>44662.643240740741</v>
      </c>
      <c r="H375" s="2"/>
    </row>
    <row r="376" spans="1:8" x14ac:dyDescent="0.3">
      <c r="A376" s="2">
        <v>105128</v>
      </c>
      <c r="B376" s="4" t="s">
        <v>669</v>
      </c>
      <c r="C376" s="3"/>
      <c r="D376" s="239"/>
      <c r="E376" s="239"/>
      <c r="F376" s="240"/>
      <c r="G376" s="241"/>
      <c r="H376" s="2">
        <v>135227</v>
      </c>
    </row>
    <row r="377" spans="1:8" x14ac:dyDescent="0.3">
      <c r="A377" s="2">
        <v>105180</v>
      </c>
      <c r="B377" s="4" t="s">
        <v>670</v>
      </c>
      <c r="C377" s="3" t="s">
        <v>561</v>
      </c>
      <c r="D377" s="239">
        <v>51</v>
      </c>
      <c r="E377" s="239">
        <v>21</v>
      </c>
      <c r="F377" s="240"/>
      <c r="G377" s="241"/>
      <c r="H377" s="2"/>
    </row>
    <row r="378" spans="1:8" x14ac:dyDescent="0.3">
      <c r="A378" s="2">
        <v>105419</v>
      </c>
      <c r="B378" s="4" t="s">
        <v>671</v>
      </c>
      <c r="C378" s="3" t="s">
        <v>264</v>
      </c>
      <c r="D378" s="239">
        <v>55</v>
      </c>
      <c r="E378" s="239">
        <v>32</v>
      </c>
      <c r="F378" s="240"/>
      <c r="G378" s="241"/>
      <c r="H378" s="2"/>
    </row>
    <row r="379" spans="1:8" x14ac:dyDescent="0.3">
      <c r="A379" s="2">
        <v>105489</v>
      </c>
      <c r="B379" s="4" t="s">
        <v>672</v>
      </c>
      <c r="C379" s="3" t="s">
        <v>288</v>
      </c>
      <c r="D379" s="239">
        <v>76</v>
      </c>
      <c r="E379" s="239">
        <v>9</v>
      </c>
      <c r="F379" s="240" t="s">
        <v>271</v>
      </c>
      <c r="G379" s="241" t="s">
        <v>673</v>
      </c>
      <c r="H379" s="2"/>
    </row>
    <row r="380" spans="1:8" x14ac:dyDescent="0.3">
      <c r="A380" s="2">
        <v>105491</v>
      </c>
      <c r="B380" s="4" t="s">
        <v>674</v>
      </c>
      <c r="C380" s="3" t="s">
        <v>288</v>
      </c>
      <c r="D380" s="239">
        <v>76</v>
      </c>
      <c r="E380" s="239">
        <v>9</v>
      </c>
      <c r="F380" s="240" t="s">
        <v>265</v>
      </c>
      <c r="G380" s="241" t="s">
        <v>675</v>
      </c>
      <c r="H380" s="2"/>
    </row>
    <row r="381" spans="1:8" x14ac:dyDescent="0.3">
      <c r="A381" s="2">
        <v>105492</v>
      </c>
      <c r="B381" s="4" t="s">
        <v>676</v>
      </c>
      <c r="C381" s="3" t="s">
        <v>288</v>
      </c>
      <c r="D381" s="239">
        <v>76</v>
      </c>
      <c r="E381" s="239">
        <v>9</v>
      </c>
      <c r="F381" s="240"/>
      <c r="G381" s="241"/>
      <c r="H381" s="2"/>
    </row>
    <row r="382" spans="1:8" x14ac:dyDescent="0.3">
      <c r="A382" s="2">
        <v>105493</v>
      </c>
      <c r="B382" s="4" t="s">
        <v>677</v>
      </c>
      <c r="C382" s="3" t="s">
        <v>288</v>
      </c>
      <c r="D382" s="239">
        <v>76</v>
      </c>
      <c r="E382" s="239">
        <v>9</v>
      </c>
      <c r="F382" s="240"/>
      <c r="G382" s="241"/>
      <c r="H382" s="2"/>
    </row>
    <row r="383" spans="1:8" x14ac:dyDescent="0.3">
      <c r="A383" s="2">
        <v>105810</v>
      </c>
      <c r="B383" s="4" t="s">
        <v>678</v>
      </c>
      <c r="C383" s="3" t="s">
        <v>437</v>
      </c>
      <c r="D383" s="239">
        <v>54</v>
      </c>
      <c r="E383" s="239">
        <v>4</v>
      </c>
      <c r="F383" s="240" t="s">
        <v>271</v>
      </c>
      <c r="G383" s="241">
        <v>43713.472581018519</v>
      </c>
      <c r="H383" s="2"/>
    </row>
    <row r="384" spans="1:8" x14ac:dyDescent="0.3">
      <c r="A384" s="2">
        <v>105993</v>
      </c>
      <c r="B384" s="4" t="s">
        <v>679</v>
      </c>
      <c r="C384" s="3" t="s">
        <v>437</v>
      </c>
      <c r="D384" s="239">
        <v>54</v>
      </c>
      <c r="E384" s="239">
        <v>4</v>
      </c>
      <c r="F384" s="240" t="s">
        <v>271</v>
      </c>
      <c r="G384" s="241">
        <v>44018.627002314817</v>
      </c>
      <c r="H384" s="2"/>
    </row>
    <row r="385" spans="1:8" x14ac:dyDescent="0.3">
      <c r="A385" s="2">
        <v>105994</v>
      </c>
      <c r="B385" s="4" t="s">
        <v>680</v>
      </c>
      <c r="C385" s="3" t="s">
        <v>437</v>
      </c>
      <c r="D385" s="239">
        <v>54</v>
      </c>
      <c r="E385" s="239">
        <v>4</v>
      </c>
      <c r="F385" s="240" t="s">
        <v>271</v>
      </c>
      <c r="G385" s="241">
        <v>44018.628750000003</v>
      </c>
      <c r="H385" s="2"/>
    </row>
    <row r="386" spans="1:8" x14ac:dyDescent="0.3">
      <c r="A386" s="2">
        <v>106027</v>
      </c>
      <c r="B386" s="4" t="s">
        <v>681</v>
      </c>
      <c r="C386" s="3" t="s">
        <v>437</v>
      </c>
      <c r="D386" s="239">
        <v>54</v>
      </c>
      <c r="E386" s="239">
        <v>4</v>
      </c>
      <c r="F386" s="240" t="s">
        <v>271</v>
      </c>
      <c r="G386" s="241" t="s">
        <v>682</v>
      </c>
      <c r="H386" s="2">
        <v>136858</v>
      </c>
    </row>
    <row r="387" spans="1:8" x14ac:dyDescent="0.3">
      <c r="A387" s="2">
        <v>106039</v>
      </c>
      <c r="B387" s="4" t="s">
        <v>683</v>
      </c>
      <c r="C387" s="3" t="s">
        <v>264</v>
      </c>
      <c r="D387" s="239">
        <v>52</v>
      </c>
      <c r="E387" s="239">
        <v>8</v>
      </c>
      <c r="F387" s="240"/>
      <c r="G387" s="241"/>
      <c r="H387" s="2"/>
    </row>
    <row r="388" spans="1:8" x14ac:dyDescent="0.3">
      <c r="A388" s="2">
        <v>106128</v>
      </c>
      <c r="B388" s="4" t="s">
        <v>684</v>
      </c>
      <c r="C388" s="3" t="s">
        <v>264</v>
      </c>
      <c r="D388" s="239">
        <v>50</v>
      </c>
      <c r="E388" s="239">
        <v>2</v>
      </c>
      <c r="F388" s="240" t="s">
        <v>262</v>
      </c>
      <c r="G388" s="241">
        <v>44432.679375</v>
      </c>
      <c r="H388" s="2">
        <v>142982</v>
      </c>
    </row>
    <row r="389" spans="1:8" x14ac:dyDescent="0.3">
      <c r="A389" s="2">
        <v>106631</v>
      </c>
      <c r="B389" s="4" t="s">
        <v>685</v>
      </c>
      <c r="C389" s="3" t="s">
        <v>31</v>
      </c>
      <c r="D389" s="239">
        <v>51</v>
      </c>
      <c r="E389" s="239">
        <v>37</v>
      </c>
      <c r="F389" s="240" t="s">
        <v>271</v>
      </c>
      <c r="G389" s="241">
        <v>43656.491157407407</v>
      </c>
      <c r="H389" s="2"/>
    </row>
    <row r="390" spans="1:8" x14ac:dyDescent="0.3">
      <c r="A390" s="2">
        <v>106765</v>
      </c>
      <c r="B390" s="4" t="s">
        <v>686</v>
      </c>
      <c r="C390" s="3" t="s">
        <v>264</v>
      </c>
      <c r="D390" s="239">
        <v>83</v>
      </c>
      <c r="E390" s="239">
        <v>3</v>
      </c>
      <c r="F390" s="240"/>
      <c r="G390" s="241"/>
      <c r="H390" s="2"/>
    </row>
    <row r="391" spans="1:8" x14ac:dyDescent="0.3">
      <c r="A391" s="2">
        <v>107736</v>
      </c>
      <c r="B391" s="4" t="s">
        <v>687</v>
      </c>
      <c r="C391" s="3" t="s">
        <v>31</v>
      </c>
      <c r="D391" s="239">
        <v>52</v>
      </c>
      <c r="E391" s="239">
        <v>10</v>
      </c>
      <c r="F391" s="240"/>
      <c r="G391" s="241"/>
      <c r="H391" s="2"/>
    </row>
    <row r="392" spans="1:8" x14ac:dyDescent="0.3">
      <c r="A392" s="2">
        <v>107737</v>
      </c>
      <c r="B392" s="4" t="s">
        <v>688</v>
      </c>
      <c r="C392" s="3" t="s">
        <v>31</v>
      </c>
      <c r="D392" s="239">
        <v>52</v>
      </c>
      <c r="E392" s="239">
        <v>10</v>
      </c>
      <c r="F392" s="240"/>
      <c r="G392" s="241"/>
      <c r="H392" s="2"/>
    </row>
    <row r="393" spans="1:8" x14ac:dyDescent="0.3">
      <c r="A393" s="2">
        <v>107909</v>
      </c>
      <c r="B393" s="4" t="s">
        <v>689</v>
      </c>
      <c r="C393" s="3" t="s">
        <v>690</v>
      </c>
      <c r="D393" s="239">
        <v>72</v>
      </c>
      <c r="E393" s="239">
        <v>14</v>
      </c>
      <c r="F393" s="240"/>
      <c r="G393" s="241"/>
      <c r="H393" s="2"/>
    </row>
    <row r="394" spans="1:8" x14ac:dyDescent="0.3">
      <c r="A394" s="2">
        <v>107925</v>
      </c>
      <c r="B394" s="4" t="s">
        <v>691</v>
      </c>
      <c r="C394" s="3" t="s">
        <v>31</v>
      </c>
      <c r="D394" s="239">
        <v>51</v>
      </c>
      <c r="E394" s="239">
        <v>11</v>
      </c>
      <c r="F394" s="240"/>
      <c r="G394" s="241"/>
      <c r="H394" s="2"/>
    </row>
    <row r="395" spans="1:8" x14ac:dyDescent="0.3">
      <c r="A395" s="2">
        <v>108046</v>
      </c>
      <c r="B395" s="4" t="s">
        <v>692</v>
      </c>
      <c r="C395" s="3" t="s">
        <v>264</v>
      </c>
      <c r="D395" s="239">
        <v>70</v>
      </c>
      <c r="E395" s="239">
        <v>15</v>
      </c>
      <c r="F395" s="240"/>
      <c r="G395" s="241"/>
      <c r="H395" s="2"/>
    </row>
    <row r="396" spans="1:8" x14ac:dyDescent="0.3">
      <c r="A396" s="2">
        <v>108440</v>
      </c>
      <c r="B396" s="4" t="s">
        <v>693</v>
      </c>
      <c r="C396" s="3" t="s">
        <v>31</v>
      </c>
      <c r="D396" s="239">
        <v>55</v>
      </c>
      <c r="E396" s="239">
        <v>49</v>
      </c>
      <c r="F396" s="240" t="s">
        <v>271</v>
      </c>
      <c r="G396" s="241">
        <v>43900.625949074078</v>
      </c>
      <c r="H396" s="2"/>
    </row>
    <row r="397" spans="1:8" x14ac:dyDescent="0.3">
      <c r="A397" s="2">
        <v>108441</v>
      </c>
      <c r="B397" s="4" t="s">
        <v>694</v>
      </c>
      <c r="C397" s="3" t="s">
        <v>264</v>
      </c>
      <c r="D397" s="239">
        <v>55</v>
      </c>
      <c r="E397" s="239">
        <v>65</v>
      </c>
      <c r="F397" s="240" t="s">
        <v>271</v>
      </c>
      <c r="G397" s="241">
        <v>43901.63380787037</v>
      </c>
      <c r="H397" s="2"/>
    </row>
    <row r="398" spans="1:8" x14ac:dyDescent="0.3">
      <c r="A398" s="2">
        <v>108463</v>
      </c>
      <c r="B398" s="4" t="s">
        <v>695</v>
      </c>
      <c r="C398" s="3" t="s">
        <v>273</v>
      </c>
      <c r="D398" s="239">
        <v>55</v>
      </c>
      <c r="E398" s="239">
        <v>19</v>
      </c>
      <c r="F398" s="240" t="s">
        <v>265</v>
      </c>
      <c r="G398" s="241">
        <v>44104.394143518519</v>
      </c>
      <c r="H398" s="2">
        <v>140055</v>
      </c>
    </row>
    <row r="399" spans="1:8" x14ac:dyDescent="0.3">
      <c r="A399" s="2">
        <v>108732</v>
      </c>
      <c r="B399" s="4" t="s">
        <v>696</v>
      </c>
      <c r="C399" s="3" t="s">
        <v>437</v>
      </c>
      <c r="D399" s="239">
        <v>54</v>
      </c>
      <c r="E399" s="239">
        <v>4</v>
      </c>
      <c r="F399" s="240"/>
      <c r="G399" s="241"/>
      <c r="H399" s="2">
        <v>98747</v>
      </c>
    </row>
    <row r="400" spans="1:8" x14ac:dyDescent="0.3">
      <c r="A400" s="2">
        <v>108734</v>
      </c>
      <c r="B400" s="4" t="s">
        <v>697</v>
      </c>
      <c r="C400" s="3" t="s">
        <v>437</v>
      </c>
      <c r="D400" s="239">
        <v>54</v>
      </c>
      <c r="E400" s="239">
        <v>4</v>
      </c>
      <c r="F400" s="240"/>
      <c r="G400" s="241"/>
      <c r="H400" s="2">
        <v>98749</v>
      </c>
    </row>
    <row r="401" spans="1:8" x14ac:dyDescent="0.3">
      <c r="A401" s="2">
        <v>108735</v>
      </c>
      <c r="B401" s="4" t="s">
        <v>698</v>
      </c>
      <c r="C401" s="3" t="s">
        <v>437</v>
      </c>
      <c r="D401" s="239">
        <v>54</v>
      </c>
      <c r="E401" s="239">
        <v>4</v>
      </c>
      <c r="F401" s="240"/>
      <c r="G401" s="241"/>
      <c r="H401" s="2">
        <v>98750</v>
      </c>
    </row>
    <row r="402" spans="1:8" x14ac:dyDescent="0.3">
      <c r="A402" s="2">
        <v>108736</v>
      </c>
      <c r="B402" s="4" t="s">
        <v>699</v>
      </c>
      <c r="C402" s="3" t="s">
        <v>437</v>
      </c>
      <c r="D402" s="239">
        <v>54</v>
      </c>
      <c r="E402" s="239">
        <v>4</v>
      </c>
      <c r="F402" s="240"/>
      <c r="G402" s="241"/>
      <c r="H402" s="2">
        <v>98751</v>
      </c>
    </row>
    <row r="403" spans="1:8" x14ac:dyDescent="0.3">
      <c r="A403" s="2">
        <v>109163</v>
      </c>
      <c r="B403" s="4" t="s">
        <v>700</v>
      </c>
      <c r="C403" s="3" t="s">
        <v>31</v>
      </c>
      <c r="D403" s="239">
        <v>45</v>
      </c>
      <c r="E403" s="239">
        <v>11</v>
      </c>
      <c r="F403" s="240" t="s">
        <v>265</v>
      </c>
      <c r="G403" s="241">
        <v>44041.380925925929</v>
      </c>
      <c r="H403" s="2">
        <v>139767</v>
      </c>
    </row>
    <row r="404" spans="1:8" x14ac:dyDescent="0.3">
      <c r="A404" s="2">
        <v>109251</v>
      </c>
      <c r="B404" s="4" t="s">
        <v>701</v>
      </c>
      <c r="C404" s="3" t="s">
        <v>31</v>
      </c>
      <c r="D404" s="239">
        <v>72</v>
      </c>
      <c r="E404" s="239">
        <v>6</v>
      </c>
      <c r="F404" s="240" t="s">
        <v>702</v>
      </c>
      <c r="G404" s="241">
        <v>45175.374340277776</v>
      </c>
      <c r="H404" s="2"/>
    </row>
    <row r="405" spans="1:8" x14ac:dyDescent="0.3">
      <c r="A405" s="2">
        <v>110216</v>
      </c>
      <c r="B405" s="4" t="s">
        <v>703</v>
      </c>
      <c r="C405" s="3" t="s">
        <v>273</v>
      </c>
      <c r="D405" s="239">
        <v>51</v>
      </c>
      <c r="E405" s="239">
        <v>4</v>
      </c>
      <c r="F405" s="240"/>
      <c r="G405" s="241"/>
      <c r="H405" s="2"/>
    </row>
    <row r="406" spans="1:8" x14ac:dyDescent="0.3">
      <c r="A406" s="2">
        <v>110503</v>
      </c>
      <c r="B406" s="4" t="s">
        <v>704</v>
      </c>
      <c r="C406" s="3" t="s">
        <v>264</v>
      </c>
      <c r="D406" s="239">
        <v>52</v>
      </c>
      <c r="E406" s="239">
        <v>6</v>
      </c>
      <c r="F406" s="240" t="s">
        <v>271</v>
      </c>
      <c r="G406" s="241">
        <v>43700.590555555558</v>
      </c>
      <c r="H406" s="2"/>
    </row>
    <row r="407" spans="1:8" x14ac:dyDescent="0.3">
      <c r="A407" s="2">
        <v>110890</v>
      </c>
      <c r="B407" s="4" t="s">
        <v>705</v>
      </c>
      <c r="C407" s="3" t="s">
        <v>273</v>
      </c>
      <c r="D407" s="239">
        <v>55</v>
      </c>
      <c r="E407" s="239">
        <v>19</v>
      </c>
      <c r="F407" s="240" t="s">
        <v>265</v>
      </c>
      <c r="G407" s="241">
        <v>44113.390856481485</v>
      </c>
      <c r="H407" s="2">
        <v>140125</v>
      </c>
    </row>
    <row r="408" spans="1:8" x14ac:dyDescent="0.3">
      <c r="A408" s="2">
        <v>110891</v>
      </c>
      <c r="B408" s="4" t="s">
        <v>706</v>
      </c>
      <c r="C408" s="3" t="s">
        <v>273</v>
      </c>
      <c r="D408" s="239">
        <v>55</v>
      </c>
      <c r="E408" s="239">
        <v>19</v>
      </c>
      <c r="F408" s="240" t="s">
        <v>265</v>
      </c>
      <c r="G408" s="241">
        <v>44104.394143518519</v>
      </c>
      <c r="H408" s="2">
        <v>140058</v>
      </c>
    </row>
    <row r="409" spans="1:8" x14ac:dyDescent="0.3">
      <c r="A409" s="2">
        <v>111756</v>
      </c>
      <c r="B409" s="4" t="s">
        <v>707</v>
      </c>
      <c r="C409" s="3" t="s">
        <v>31</v>
      </c>
      <c r="D409" s="239">
        <v>67</v>
      </c>
      <c r="E409" s="239">
        <v>13</v>
      </c>
      <c r="F409" s="240"/>
      <c r="G409" s="241"/>
      <c r="H409" s="2"/>
    </row>
    <row r="410" spans="1:8" x14ac:dyDescent="0.3">
      <c r="A410" s="2">
        <v>112064</v>
      </c>
      <c r="B410" s="4" t="s">
        <v>708</v>
      </c>
      <c r="C410" s="3" t="s">
        <v>31</v>
      </c>
      <c r="D410" s="239">
        <v>70</v>
      </c>
      <c r="E410" s="239">
        <v>38</v>
      </c>
      <c r="F410" s="240" t="s">
        <v>262</v>
      </c>
      <c r="G410" s="241">
        <v>44461.457592592589</v>
      </c>
      <c r="H410" s="2"/>
    </row>
    <row r="411" spans="1:8" x14ac:dyDescent="0.3">
      <c r="A411" s="2">
        <v>112160</v>
      </c>
      <c r="B411" s="4" t="s">
        <v>709</v>
      </c>
      <c r="C411" s="3" t="s">
        <v>31</v>
      </c>
      <c r="D411" s="239">
        <v>55</v>
      </c>
      <c r="E411" s="239">
        <v>7</v>
      </c>
      <c r="F411" s="240" t="s">
        <v>271</v>
      </c>
      <c r="G411" s="241">
        <v>43808.459768518522</v>
      </c>
      <c r="H411" s="2"/>
    </row>
    <row r="412" spans="1:8" x14ac:dyDescent="0.3">
      <c r="A412" s="2">
        <v>112164</v>
      </c>
      <c r="B412" s="4" t="s">
        <v>710</v>
      </c>
      <c r="C412" s="3" t="s">
        <v>31</v>
      </c>
      <c r="D412" s="239">
        <v>55</v>
      </c>
      <c r="E412" s="239">
        <v>37</v>
      </c>
      <c r="F412" s="240"/>
      <c r="G412" s="241"/>
      <c r="H412" s="2"/>
    </row>
    <row r="413" spans="1:8" x14ac:dyDescent="0.3">
      <c r="A413" s="2">
        <v>112330</v>
      </c>
      <c r="B413" s="4" t="s">
        <v>711</v>
      </c>
      <c r="C413" s="3" t="s">
        <v>321</v>
      </c>
      <c r="D413" s="239">
        <v>70</v>
      </c>
      <c r="E413" s="239">
        <v>33</v>
      </c>
      <c r="F413" s="240" t="s">
        <v>271</v>
      </c>
      <c r="G413" s="241" t="s">
        <v>712</v>
      </c>
      <c r="H413" s="2">
        <v>133371</v>
      </c>
    </row>
    <row r="414" spans="1:8" x14ac:dyDescent="0.3">
      <c r="A414" s="2">
        <v>112965</v>
      </c>
      <c r="B414" s="4" t="s">
        <v>713</v>
      </c>
      <c r="C414" s="3" t="s">
        <v>273</v>
      </c>
      <c r="D414" s="239">
        <v>55</v>
      </c>
      <c r="E414" s="239">
        <v>19</v>
      </c>
      <c r="F414" s="240" t="s">
        <v>265</v>
      </c>
      <c r="G414" s="241">
        <v>44104.394143518519</v>
      </c>
      <c r="H414" s="2">
        <v>140059</v>
      </c>
    </row>
    <row r="415" spans="1:8" x14ac:dyDescent="0.3">
      <c r="A415" s="2">
        <v>113097</v>
      </c>
      <c r="B415" s="4" t="s">
        <v>714</v>
      </c>
      <c r="C415" s="3" t="s">
        <v>264</v>
      </c>
      <c r="D415" s="239">
        <v>74</v>
      </c>
      <c r="E415" s="239">
        <v>2</v>
      </c>
      <c r="F415" s="240"/>
      <c r="G415" s="241"/>
      <c r="H415" s="2"/>
    </row>
    <row r="416" spans="1:8" x14ac:dyDescent="0.3">
      <c r="A416" s="2">
        <v>113180</v>
      </c>
      <c r="B416" s="4" t="s">
        <v>715</v>
      </c>
      <c r="C416" s="3"/>
      <c r="D416" s="239"/>
      <c r="E416" s="239"/>
      <c r="F416" s="240"/>
      <c r="G416" s="241"/>
      <c r="H416" s="2"/>
    </row>
    <row r="417" spans="1:8" x14ac:dyDescent="0.3">
      <c r="A417" s="2">
        <v>113207</v>
      </c>
      <c r="B417" s="4" t="s">
        <v>716</v>
      </c>
      <c r="C417" s="3" t="s">
        <v>561</v>
      </c>
      <c r="D417" s="239">
        <v>51</v>
      </c>
      <c r="E417" s="239">
        <v>21</v>
      </c>
      <c r="F417" s="240"/>
      <c r="G417" s="241"/>
      <c r="H417" s="2"/>
    </row>
    <row r="418" spans="1:8" x14ac:dyDescent="0.3">
      <c r="A418" s="2">
        <v>114255</v>
      </c>
      <c r="B418" s="4" t="s">
        <v>717</v>
      </c>
      <c r="C418" s="3" t="s">
        <v>561</v>
      </c>
      <c r="D418" s="239">
        <v>51</v>
      </c>
      <c r="E418" s="239">
        <v>21</v>
      </c>
      <c r="F418" s="240"/>
      <c r="G418" s="241"/>
      <c r="H418" s="2"/>
    </row>
    <row r="419" spans="1:8" x14ac:dyDescent="0.3">
      <c r="A419" s="2">
        <v>115135</v>
      </c>
      <c r="B419" s="4" t="s">
        <v>718</v>
      </c>
      <c r="C419" s="3" t="s">
        <v>264</v>
      </c>
      <c r="D419" s="239">
        <v>51</v>
      </c>
      <c r="E419" s="239">
        <v>17</v>
      </c>
      <c r="F419" s="240"/>
      <c r="G419" s="241"/>
      <c r="H419" s="2"/>
    </row>
    <row r="420" spans="1:8" x14ac:dyDescent="0.3">
      <c r="A420" s="2">
        <v>115146</v>
      </c>
      <c r="B420" s="4" t="s">
        <v>719</v>
      </c>
      <c r="C420" s="3" t="s">
        <v>264</v>
      </c>
      <c r="D420" s="239">
        <v>55</v>
      </c>
      <c r="E420" s="239">
        <v>32</v>
      </c>
      <c r="F420" s="240"/>
      <c r="G420" s="241"/>
      <c r="H420" s="2"/>
    </row>
    <row r="421" spans="1:8" x14ac:dyDescent="0.3">
      <c r="A421" s="2">
        <v>115149</v>
      </c>
      <c r="B421" s="4" t="s">
        <v>720</v>
      </c>
      <c r="C421" s="3" t="s">
        <v>264</v>
      </c>
      <c r="D421" s="239">
        <v>55</v>
      </c>
      <c r="E421" s="239">
        <v>32</v>
      </c>
      <c r="F421" s="240"/>
      <c r="G421" s="241"/>
      <c r="H421" s="2"/>
    </row>
    <row r="422" spans="1:8" x14ac:dyDescent="0.3">
      <c r="A422" s="2">
        <v>115151</v>
      </c>
      <c r="B422" s="4" t="s">
        <v>721</v>
      </c>
      <c r="C422" s="3" t="s">
        <v>264</v>
      </c>
      <c r="D422" s="239">
        <v>55</v>
      </c>
      <c r="E422" s="239">
        <v>32</v>
      </c>
      <c r="F422" s="240"/>
      <c r="G422" s="241"/>
      <c r="H422" s="2"/>
    </row>
    <row r="423" spans="1:8" x14ac:dyDescent="0.3">
      <c r="A423" s="2">
        <v>115152</v>
      </c>
      <c r="B423" s="4" t="s">
        <v>722</v>
      </c>
      <c r="C423" s="3" t="s">
        <v>264</v>
      </c>
      <c r="D423" s="239">
        <v>55</v>
      </c>
      <c r="E423" s="239">
        <v>32</v>
      </c>
      <c r="F423" s="240"/>
      <c r="G423" s="241"/>
      <c r="H423" s="2"/>
    </row>
    <row r="424" spans="1:8" x14ac:dyDescent="0.3">
      <c r="A424" s="2">
        <v>115154</v>
      </c>
      <c r="B424" s="4" t="s">
        <v>723</v>
      </c>
      <c r="C424" s="3" t="s">
        <v>264</v>
      </c>
      <c r="D424" s="239">
        <v>55</v>
      </c>
      <c r="E424" s="239">
        <v>32</v>
      </c>
      <c r="F424" s="240"/>
      <c r="G424" s="241"/>
      <c r="H424" s="2"/>
    </row>
    <row r="425" spans="1:8" x14ac:dyDescent="0.3">
      <c r="A425" s="2">
        <v>115214</v>
      </c>
      <c r="B425" s="4" t="s">
        <v>724</v>
      </c>
      <c r="C425" s="3" t="s">
        <v>264</v>
      </c>
      <c r="D425" s="239">
        <v>51</v>
      </c>
      <c r="E425" s="239">
        <v>17</v>
      </c>
      <c r="F425" s="240"/>
      <c r="G425" s="241"/>
      <c r="H425" s="2"/>
    </row>
    <row r="426" spans="1:8" x14ac:dyDescent="0.3">
      <c r="A426" s="2">
        <v>115737</v>
      </c>
      <c r="B426" s="4" t="s">
        <v>725</v>
      </c>
      <c r="C426" s="3" t="s">
        <v>561</v>
      </c>
      <c r="D426" s="239">
        <v>51</v>
      </c>
      <c r="E426" s="239">
        <v>20</v>
      </c>
      <c r="F426" s="240"/>
      <c r="G426" s="241"/>
      <c r="H426" s="2"/>
    </row>
    <row r="427" spans="1:8" x14ac:dyDescent="0.3">
      <c r="A427" s="2">
        <v>115781</v>
      </c>
      <c r="B427" s="4" t="s">
        <v>726</v>
      </c>
      <c r="C427" s="3" t="s">
        <v>31</v>
      </c>
      <c r="D427" s="239">
        <v>55</v>
      </c>
      <c r="E427" s="239">
        <v>64</v>
      </c>
      <c r="F427" s="240" t="s">
        <v>271</v>
      </c>
      <c r="G427" s="241">
        <v>43901.63380787037</v>
      </c>
      <c r="H427" s="2"/>
    </row>
    <row r="428" spans="1:8" x14ac:dyDescent="0.3">
      <c r="A428" s="2">
        <v>116771</v>
      </c>
      <c r="B428" s="4" t="s">
        <v>727</v>
      </c>
      <c r="C428" s="3" t="s">
        <v>728</v>
      </c>
      <c r="D428" s="239">
        <v>69</v>
      </c>
      <c r="E428" s="239">
        <v>1</v>
      </c>
      <c r="F428" s="240"/>
      <c r="G428" s="241"/>
      <c r="H428" s="2"/>
    </row>
    <row r="429" spans="1:8" x14ac:dyDescent="0.3">
      <c r="A429" s="2">
        <v>118243</v>
      </c>
      <c r="B429" s="4" t="s">
        <v>729</v>
      </c>
      <c r="C429" s="3" t="s">
        <v>264</v>
      </c>
      <c r="D429" s="239">
        <v>89</v>
      </c>
      <c r="E429" s="239">
        <v>12</v>
      </c>
      <c r="F429" s="240" t="s">
        <v>271</v>
      </c>
      <c r="G429" s="241">
        <v>43875.379710648151</v>
      </c>
      <c r="H429" s="2"/>
    </row>
    <row r="430" spans="1:8" x14ac:dyDescent="0.3">
      <c r="A430" s="2">
        <v>118248</v>
      </c>
      <c r="B430" s="4" t="s">
        <v>730</v>
      </c>
      <c r="C430" s="3" t="s">
        <v>561</v>
      </c>
      <c r="D430" s="239">
        <v>51</v>
      </c>
      <c r="E430" s="239">
        <v>21</v>
      </c>
      <c r="F430" s="240"/>
      <c r="G430" s="241"/>
      <c r="H430" s="2"/>
    </row>
    <row r="431" spans="1:8" x14ac:dyDescent="0.3">
      <c r="A431" s="2">
        <v>118578</v>
      </c>
      <c r="B431" s="4" t="s">
        <v>731</v>
      </c>
      <c r="C431" s="3" t="s">
        <v>561</v>
      </c>
      <c r="D431" s="239">
        <v>51</v>
      </c>
      <c r="E431" s="239">
        <v>21</v>
      </c>
      <c r="F431" s="240"/>
      <c r="G431" s="241"/>
      <c r="H431" s="2"/>
    </row>
    <row r="432" spans="1:8" x14ac:dyDescent="0.3">
      <c r="A432" s="2">
        <v>118580</v>
      </c>
      <c r="B432" s="4" t="s">
        <v>732</v>
      </c>
      <c r="C432" s="3" t="s">
        <v>561</v>
      </c>
      <c r="D432" s="239">
        <v>51</v>
      </c>
      <c r="E432" s="239">
        <v>21</v>
      </c>
      <c r="F432" s="240"/>
      <c r="G432" s="241"/>
      <c r="H432" s="2"/>
    </row>
    <row r="433" spans="1:8" x14ac:dyDescent="0.3">
      <c r="A433" s="2">
        <v>118660</v>
      </c>
      <c r="B433" s="4" t="s">
        <v>733</v>
      </c>
      <c r="C433" s="3"/>
      <c r="D433" s="239"/>
      <c r="E433" s="239"/>
      <c r="F433" s="240" t="s">
        <v>271</v>
      </c>
      <c r="G433" s="241">
        <v>43808.444606481484</v>
      </c>
      <c r="H433" s="2"/>
    </row>
    <row r="434" spans="1:8" x14ac:dyDescent="0.3">
      <c r="A434" s="2">
        <v>118779</v>
      </c>
      <c r="B434" s="4" t="s">
        <v>734</v>
      </c>
      <c r="C434" s="3" t="s">
        <v>264</v>
      </c>
      <c r="D434" s="239">
        <v>55</v>
      </c>
      <c r="E434" s="239">
        <v>32</v>
      </c>
      <c r="F434" s="240"/>
      <c r="G434" s="241"/>
      <c r="H434" s="2"/>
    </row>
    <row r="435" spans="1:8" x14ac:dyDescent="0.3">
      <c r="A435" s="2">
        <v>118843</v>
      </c>
      <c r="B435" s="4" t="s">
        <v>735</v>
      </c>
      <c r="C435" s="3" t="s">
        <v>264</v>
      </c>
      <c r="D435" s="239">
        <v>52</v>
      </c>
      <c r="E435" s="239">
        <v>9</v>
      </c>
      <c r="F435" s="240"/>
      <c r="G435" s="241"/>
      <c r="H435" s="2"/>
    </row>
    <row r="436" spans="1:8" x14ac:dyDescent="0.3">
      <c r="A436" s="2">
        <v>118864</v>
      </c>
      <c r="B436" s="4" t="s">
        <v>736</v>
      </c>
      <c r="C436" s="3" t="s">
        <v>264</v>
      </c>
      <c r="D436" s="239">
        <v>51</v>
      </c>
      <c r="E436" s="239">
        <v>9</v>
      </c>
      <c r="F436" s="240" t="s">
        <v>271</v>
      </c>
      <c r="G436" s="241" t="s">
        <v>523</v>
      </c>
      <c r="H436" s="2">
        <v>136554</v>
      </c>
    </row>
    <row r="437" spans="1:8" x14ac:dyDescent="0.3">
      <c r="A437" s="2">
        <v>118865</v>
      </c>
      <c r="B437" s="4" t="s">
        <v>737</v>
      </c>
      <c r="C437" s="3" t="s">
        <v>264</v>
      </c>
      <c r="D437" s="239">
        <v>51</v>
      </c>
      <c r="E437" s="239">
        <v>9</v>
      </c>
      <c r="F437" s="240" t="s">
        <v>271</v>
      </c>
      <c r="G437" s="241" t="s">
        <v>738</v>
      </c>
      <c r="H437" s="2">
        <v>136555</v>
      </c>
    </row>
    <row r="438" spans="1:8" x14ac:dyDescent="0.3">
      <c r="A438" s="2">
        <v>118993</v>
      </c>
      <c r="B438" s="4" t="s">
        <v>739</v>
      </c>
      <c r="C438" s="3" t="s">
        <v>561</v>
      </c>
      <c r="D438" s="239">
        <v>51</v>
      </c>
      <c r="E438" s="239">
        <v>21</v>
      </c>
      <c r="F438" s="240"/>
      <c r="G438" s="241"/>
      <c r="H438" s="2"/>
    </row>
    <row r="439" spans="1:8" x14ac:dyDescent="0.3">
      <c r="A439" s="2">
        <v>118994</v>
      </c>
      <c r="B439" s="4" t="s">
        <v>740</v>
      </c>
      <c r="C439" s="3" t="s">
        <v>561</v>
      </c>
      <c r="D439" s="239">
        <v>51</v>
      </c>
      <c r="E439" s="239">
        <v>21</v>
      </c>
      <c r="F439" s="240"/>
      <c r="G439" s="241"/>
      <c r="H439" s="2"/>
    </row>
    <row r="440" spans="1:8" x14ac:dyDescent="0.3">
      <c r="A440" s="2">
        <v>119008</v>
      </c>
      <c r="B440" s="4" t="s">
        <v>741</v>
      </c>
      <c r="C440" s="3" t="s">
        <v>31</v>
      </c>
      <c r="D440" s="239">
        <v>55</v>
      </c>
      <c r="E440" s="239">
        <v>62</v>
      </c>
      <c r="F440" s="240" t="s">
        <v>271</v>
      </c>
      <c r="G440" s="241">
        <v>43875.457731481481</v>
      </c>
      <c r="H440" s="2"/>
    </row>
    <row r="441" spans="1:8" x14ac:dyDescent="0.3">
      <c r="A441" s="2">
        <v>119087</v>
      </c>
      <c r="B441" s="4" t="s">
        <v>742</v>
      </c>
      <c r="C441" s="3" t="s">
        <v>264</v>
      </c>
      <c r="D441" s="239">
        <v>59</v>
      </c>
      <c r="E441" s="239">
        <v>18</v>
      </c>
      <c r="F441" s="240" t="s">
        <v>262</v>
      </c>
      <c r="G441" s="241">
        <v>44461.442743055559</v>
      </c>
      <c r="H441" s="2"/>
    </row>
    <row r="442" spans="1:8" x14ac:dyDescent="0.3">
      <c r="A442" s="2">
        <v>119182</v>
      </c>
      <c r="B442" s="4" t="s">
        <v>743</v>
      </c>
      <c r="C442" s="3" t="s">
        <v>31</v>
      </c>
      <c r="D442" s="239">
        <v>55</v>
      </c>
      <c r="E442" s="239">
        <v>37</v>
      </c>
      <c r="F442" s="240"/>
      <c r="G442" s="241"/>
      <c r="H442" s="2">
        <v>136083</v>
      </c>
    </row>
    <row r="443" spans="1:8" x14ac:dyDescent="0.3">
      <c r="A443" s="2">
        <v>119183</v>
      </c>
      <c r="B443" s="4" t="s">
        <v>744</v>
      </c>
      <c r="C443" s="3" t="s">
        <v>31</v>
      </c>
      <c r="D443" s="239">
        <v>55</v>
      </c>
      <c r="E443" s="239">
        <v>37</v>
      </c>
      <c r="F443" s="240"/>
      <c r="G443" s="241"/>
      <c r="H443" s="2"/>
    </row>
    <row r="444" spans="1:8" x14ac:dyDescent="0.3">
      <c r="A444" s="2">
        <v>119514</v>
      </c>
      <c r="B444" s="4" t="s">
        <v>745</v>
      </c>
      <c r="C444" s="3" t="s">
        <v>273</v>
      </c>
      <c r="D444" s="239">
        <v>51</v>
      </c>
      <c r="E444" s="239">
        <v>28</v>
      </c>
      <c r="F444" s="240" t="s">
        <v>271</v>
      </c>
      <c r="G444" s="241" t="s">
        <v>746</v>
      </c>
      <c r="H444" s="2"/>
    </row>
    <row r="445" spans="1:8" x14ac:dyDescent="0.3">
      <c r="A445" s="2">
        <v>119626</v>
      </c>
      <c r="B445" s="4" t="s">
        <v>747</v>
      </c>
      <c r="C445" s="3" t="s">
        <v>561</v>
      </c>
      <c r="D445" s="239">
        <v>51</v>
      </c>
      <c r="E445" s="239">
        <v>19</v>
      </c>
      <c r="F445" s="240"/>
      <c r="G445" s="241"/>
      <c r="H445" s="2"/>
    </row>
    <row r="446" spans="1:8" x14ac:dyDescent="0.3">
      <c r="A446" s="2">
        <v>119627</v>
      </c>
      <c r="B446" s="4" t="s">
        <v>748</v>
      </c>
      <c r="C446" s="3" t="s">
        <v>273</v>
      </c>
      <c r="D446" s="239">
        <v>55</v>
      </c>
      <c r="E446" s="239">
        <v>19</v>
      </c>
      <c r="F446" s="240" t="s">
        <v>265</v>
      </c>
      <c r="G446" s="241">
        <v>44104.394143518519</v>
      </c>
      <c r="H446" s="2">
        <v>140050</v>
      </c>
    </row>
    <row r="447" spans="1:8" x14ac:dyDescent="0.3">
      <c r="A447" s="2">
        <v>119628</v>
      </c>
      <c r="B447" s="4" t="s">
        <v>749</v>
      </c>
      <c r="C447" s="3" t="s">
        <v>273</v>
      </c>
      <c r="D447" s="239">
        <v>55</v>
      </c>
      <c r="E447" s="239">
        <v>19</v>
      </c>
      <c r="F447" s="240" t="s">
        <v>265</v>
      </c>
      <c r="G447" s="241">
        <v>44104.394143518519</v>
      </c>
      <c r="H447" s="2">
        <v>140053</v>
      </c>
    </row>
    <row r="448" spans="1:8" x14ac:dyDescent="0.3">
      <c r="A448" s="2">
        <v>119793</v>
      </c>
      <c r="B448" s="4" t="s">
        <v>750</v>
      </c>
      <c r="C448" s="3" t="s">
        <v>561</v>
      </c>
      <c r="D448" s="239">
        <v>51</v>
      </c>
      <c r="E448" s="239">
        <v>19</v>
      </c>
      <c r="F448" s="240"/>
      <c r="G448" s="241"/>
      <c r="H448" s="2"/>
    </row>
    <row r="449" spans="1:8" x14ac:dyDescent="0.3">
      <c r="A449" s="2">
        <v>119794</v>
      </c>
      <c r="B449" s="4" t="s">
        <v>751</v>
      </c>
      <c r="C449" s="3" t="s">
        <v>561</v>
      </c>
      <c r="D449" s="239">
        <v>51</v>
      </c>
      <c r="E449" s="239">
        <v>19</v>
      </c>
      <c r="F449" s="240"/>
      <c r="G449" s="241"/>
      <c r="H449" s="2"/>
    </row>
    <row r="450" spans="1:8" x14ac:dyDescent="0.3">
      <c r="A450" s="2">
        <v>119795</v>
      </c>
      <c r="B450" s="4" t="s">
        <v>752</v>
      </c>
      <c r="C450" s="3" t="s">
        <v>561</v>
      </c>
      <c r="D450" s="239">
        <v>51</v>
      </c>
      <c r="E450" s="239">
        <v>19</v>
      </c>
      <c r="F450" s="240"/>
      <c r="G450" s="241"/>
      <c r="H450" s="2"/>
    </row>
    <row r="451" spans="1:8" x14ac:dyDescent="0.3">
      <c r="A451" s="2">
        <v>119796</v>
      </c>
      <c r="B451" s="4" t="s">
        <v>753</v>
      </c>
      <c r="C451" s="3" t="s">
        <v>561</v>
      </c>
      <c r="D451" s="239">
        <v>51</v>
      </c>
      <c r="E451" s="239">
        <v>19</v>
      </c>
      <c r="F451" s="240"/>
      <c r="G451" s="241"/>
      <c r="H451" s="2"/>
    </row>
    <row r="452" spans="1:8" x14ac:dyDescent="0.3">
      <c r="A452" s="2">
        <v>119798</v>
      </c>
      <c r="B452" s="4" t="s">
        <v>754</v>
      </c>
      <c r="C452" s="3" t="s">
        <v>561</v>
      </c>
      <c r="D452" s="239">
        <v>51</v>
      </c>
      <c r="E452" s="239">
        <v>19</v>
      </c>
      <c r="F452" s="240"/>
      <c r="G452" s="241"/>
      <c r="H452" s="2"/>
    </row>
    <row r="453" spans="1:8" x14ac:dyDescent="0.3">
      <c r="A453" s="2">
        <v>119810</v>
      </c>
      <c r="B453" s="4" t="s">
        <v>755</v>
      </c>
      <c r="C453" s="3" t="s">
        <v>264</v>
      </c>
      <c r="D453" s="239">
        <v>55</v>
      </c>
      <c r="E453" s="239">
        <v>52</v>
      </c>
      <c r="F453" s="240" t="s">
        <v>271</v>
      </c>
      <c r="G453" s="241">
        <v>43901.63380787037</v>
      </c>
      <c r="H453" s="2"/>
    </row>
    <row r="454" spans="1:8" x14ac:dyDescent="0.3">
      <c r="A454" s="2">
        <v>119811</v>
      </c>
      <c r="B454" s="4" t="s">
        <v>756</v>
      </c>
      <c r="C454" s="3" t="s">
        <v>264</v>
      </c>
      <c r="D454" s="239">
        <v>55</v>
      </c>
      <c r="E454" s="239">
        <v>52</v>
      </c>
      <c r="F454" s="240" t="s">
        <v>271</v>
      </c>
      <c r="G454" s="241">
        <v>43901.63380787037</v>
      </c>
      <c r="H454" s="2"/>
    </row>
    <row r="455" spans="1:8" x14ac:dyDescent="0.3">
      <c r="A455" s="2">
        <v>120217</v>
      </c>
      <c r="B455" s="4" t="s">
        <v>757</v>
      </c>
      <c r="C455" s="3" t="s">
        <v>264</v>
      </c>
      <c r="D455" s="239">
        <v>84</v>
      </c>
      <c r="E455" s="239">
        <v>1</v>
      </c>
      <c r="F455" s="240"/>
      <c r="G455" s="241"/>
      <c r="H455" s="2"/>
    </row>
    <row r="456" spans="1:8" x14ac:dyDescent="0.3">
      <c r="A456" s="2">
        <v>120477</v>
      </c>
      <c r="B456" s="4" t="s">
        <v>758</v>
      </c>
      <c r="C456" s="3" t="s">
        <v>264</v>
      </c>
      <c r="D456" s="239">
        <v>55</v>
      </c>
      <c r="E456" s="239">
        <v>63</v>
      </c>
      <c r="F456" s="240" t="s">
        <v>271</v>
      </c>
      <c r="G456" s="241">
        <v>43901.63380787037</v>
      </c>
      <c r="H456" s="2"/>
    </row>
    <row r="457" spans="1:8" x14ac:dyDescent="0.3">
      <c r="A457" s="2">
        <v>121214</v>
      </c>
      <c r="B457" s="4" t="s">
        <v>759</v>
      </c>
      <c r="C457" s="3" t="s">
        <v>31</v>
      </c>
      <c r="D457" s="239">
        <v>83</v>
      </c>
      <c r="E457" s="239">
        <v>8</v>
      </c>
      <c r="F457" s="240" t="s">
        <v>271</v>
      </c>
      <c r="G457" s="241" t="s">
        <v>760</v>
      </c>
      <c r="H457" s="2"/>
    </row>
    <row r="458" spans="1:8" x14ac:dyDescent="0.3">
      <c r="A458" s="2">
        <v>121292</v>
      </c>
      <c r="B458" s="4" t="s">
        <v>761</v>
      </c>
      <c r="C458" s="3" t="s">
        <v>31</v>
      </c>
      <c r="D458" s="239">
        <v>55</v>
      </c>
      <c r="E458" s="239">
        <v>49</v>
      </c>
      <c r="F458" s="240" t="s">
        <v>271</v>
      </c>
      <c r="G458" s="241">
        <v>43808.481793981482</v>
      </c>
      <c r="H458" s="2">
        <v>136898</v>
      </c>
    </row>
    <row r="459" spans="1:8" x14ac:dyDescent="0.3">
      <c r="A459" s="2">
        <v>122153</v>
      </c>
      <c r="B459" s="4" t="s">
        <v>762</v>
      </c>
      <c r="C459" s="3" t="s">
        <v>264</v>
      </c>
      <c r="D459" s="239">
        <v>55</v>
      </c>
      <c r="E459" s="239">
        <v>46</v>
      </c>
      <c r="F459" s="240"/>
      <c r="G459" s="241"/>
      <c r="H459" s="2"/>
    </row>
    <row r="460" spans="1:8" x14ac:dyDescent="0.3">
      <c r="A460" s="2">
        <v>122154</v>
      </c>
      <c r="B460" s="4" t="s">
        <v>763</v>
      </c>
      <c r="C460" s="3" t="s">
        <v>31</v>
      </c>
      <c r="D460" s="239">
        <v>55</v>
      </c>
      <c r="E460" s="239">
        <v>63</v>
      </c>
      <c r="F460" s="240"/>
      <c r="G460" s="241"/>
      <c r="H460" s="2"/>
    </row>
    <row r="461" spans="1:8" x14ac:dyDescent="0.3">
      <c r="A461" s="2">
        <v>122545</v>
      </c>
      <c r="B461" s="4" t="s">
        <v>764</v>
      </c>
      <c r="C461" s="3" t="s">
        <v>264</v>
      </c>
      <c r="D461" s="239">
        <v>84</v>
      </c>
      <c r="E461" s="239">
        <v>2</v>
      </c>
      <c r="F461" s="240"/>
      <c r="G461" s="241"/>
      <c r="H461" s="2"/>
    </row>
    <row r="462" spans="1:8" x14ac:dyDescent="0.3">
      <c r="A462" s="2">
        <v>123146</v>
      </c>
      <c r="B462" s="4" t="s">
        <v>765</v>
      </c>
      <c r="C462" s="3" t="s">
        <v>612</v>
      </c>
      <c r="D462" s="239">
        <v>51</v>
      </c>
      <c r="E462" s="239">
        <v>4</v>
      </c>
      <c r="F462" s="240" t="s">
        <v>262</v>
      </c>
      <c r="G462" s="241">
        <v>44454.452928240738</v>
      </c>
      <c r="H462" s="2"/>
    </row>
    <row r="463" spans="1:8" x14ac:dyDescent="0.3">
      <c r="A463" s="2">
        <v>123241</v>
      </c>
      <c r="B463" s="4" t="s">
        <v>766</v>
      </c>
      <c r="C463" s="3" t="s">
        <v>346</v>
      </c>
      <c r="D463" s="239">
        <v>69</v>
      </c>
      <c r="E463" s="239">
        <v>2</v>
      </c>
      <c r="F463" s="240" t="s">
        <v>265</v>
      </c>
      <c r="G463" s="241">
        <v>44237.476643518516</v>
      </c>
      <c r="H463" s="2"/>
    </row>
    <row r="464" spans="1:8" x14ac:dyDescent="0.3">
      <c r="A464" s="2">
        <v>123347</v>
      </c>
      <c r="B464" s="4" t="s">
        <v>767</v>
      </c>
      <c r="C464" s="3" t="s">
        <v>270</v>
      </c>
      <c r="D464" s="239">
        <v>67</v>
      </c>
      <c r="E464" s="239">
        <v>7</v>
      </c>
      <c r="F464" s="240"/>
      <c r="G464" s="241"/>
      <c r="H464" s="2"/>
    </row>
    <row r="465" spans="1:8" x14ac:dyDescent="0.3">
      <c r="A465" s="2">
        <v>123348</v>
      </c>
      <c r="B465" s="4" t="s">
        <v>768</v>
      </c>
      <c r="C465" s="3" t="s">
        <v>270</v>
      </c>
      <c r="D465" s="239">
        <v>67</v>
      </c>
      <c r="E465" s="239">
        <v>7</v>
      </c>
      <c r="F465" s="240"/>
      <c r="G465" s="241"/>
      <c r="H465" s="2"/>
    </row>
    <row r="466" spans="1:8" x14ac:dyDescent="0.3">
      <c r="A466" s="2">
        <v>123351</v>
      </c>
      <c r="B466" s="4" t="s">
        <v>769</v>
      </c>
      <c r="C466" s="3" t="s">
        <v>270</v>
      </c>
      <c r="D466" s="239">
        <v>67</v>
      </c>
      <c r="E466" s="239">
        <v>7</v>
      </c>
      <c r="F466" s="240"/>
      <c r="G466" s="241"/>
      <c r="H466" s="2"/>
    </row>
    <row r="467" spans="1:8" x14ac:dyDescent="0.3">
      <c r="A467" s="2">
        <v>123352</v>
      </c>
      <c r="B467" s="4" t="s">
        <v>770</v>
      </c>
      <c r="C467" s="3" t="s">
        <v>270</v>
      </c>
      <c r="D467" s="239">
        <v>67</v>
      </c>
      <c r="E467" s="239">
        <v>7</v>
      </c>
      <c r="F467" s="240"/>
      <c r="G467" s="241"/>
      <c r="H467" s="2"/>
    </row>
    <row r="468" spans="1:8" x14ac:dyDescent="0.3">
      <c r="A468" s="2">
        <v>123353</v>
      </c>
      <c r="B468" s="4" t="s">
        <v>771</v>
      </c>
      <c r="C468" s="3" t="s">
        <v>270</v>
      </c>
      <c r="D468" s="239">
        <v>67</v>
      </c>
      <c r="E468" s="239">
        <v>7</v>
      </c>
      <c r="F468" s="240"/>
      <c r="G468" s="241"/>
      <c r="H468" s="2"/>
    </row>
    <row r="469" spans="1:8" x14ac:dyDescent="0.3">
      <c r="A469" s="2">
        <v>123371</v>
      </c>
      <c r="B469" s="4" t="s">
        <v>772</v>
      </c>
      <c r="C469" s="3" t="s">
        <v>273</v>
      </c>
      <c r="D469" s="239">
        <v>55</v>
      </c>
      <c r="E469" s="239">
        <v>19</v>
      </c>
      <c r="F469" s="240" t="s">
        <v>265</v>
      </c>
      <c r="G469" s="241">
        <v>44104.394143518519</v>
      </c>
      <c r="H469" s="2">
        <v>140061</v>
      </c>
    </row>
    <row r="470" spans="1:8" x14ac:dyDescent="0.3">
      <c r="A470" s="2">
        <v>123373</v>
      </c>
      <c r="B470" s="4" t="s">
        <v>773</v>
      </c>
      <c r="C470" s="3" t="s">
        <v>273</v>
      </c>
      <c r="D470" s="239">
        <v>55</v>
      </c>
      <c r="E470" s="239">
        <v>19</v>
      </c>
      <c r="F470" s="240" t="s">
        <v>265</v>
      </c>
      <c r="G470" s="241">
        <v>44104.394143518519</v>
      </c>
      <c r="H470" s="2">
        <v>140060</v>
      </c>
    </row>
    <row r="471" spans="1:8" x14ac:dyDescent="0.3">
      <c r="A471" s="2">
        <v>124241</v>
      </c>
      <c r="B471" s="4" t="s">
        <v>774</v>
      </c>
      <c r="C471" s="3" t="s">
        <v>31</v>
      </c>
      <c r="D471" s="239">
        <v>61</v>
      </c>
      <c r="E471" s="239">
        <v>10</v>
      </c>
      <c r="F471" s="240" t="s">
        <v>265</v>
      </c>
      <c r="G471" s="241">
        <v>43682.372615740744</v>
      </c>
      <c r="H471" s="2">
        <v>138054</v>
      </c>
    </row>
    <row r="472" spans="1:8" x14ac:dyDescent="0.3">
      <c r="A472" s="2">
        <v>124335</v>
      </c>
      <c r="B472" s="4" t="s">
        <v>775</v>
      </c>
      <c r="C472" s="3" t="s">
        <v>264</v>
      </c>
      <c r="D472" s="239">
        <v>55</v>
      </c>
      <c r="E472" s="239">
        <v>49</v>
      </c>
      <c r="F472" s="240" t="s">
        <v>271</v>
      </c>
      <c r="G472" s="241">
        <v>43734.501006944447</v>
      </c>
      <c r="H472" s="2">
        <v>138547</v>
      </c>
    </row>
    <row r="473" spans="1:8" x14ac:dyDescent="0.3">
      <c r="A473" s="2">
        <v>124980</v>
      </c>
      <c r="B473" s="4" t="s">
        <v>776</v>
      </c>
      <c r="C473" s="3" t="s">
        <v>273</v>
      </c>
      <c r="D473" s="239">
        <v>55</v>
      </c>
      <c r="E473" s="239">
        <v>19</v>
      </c>
      <c r="F473" s="240" t="s">
        <v>265</v>
      </c>
      <c r="G473" s="241">
        <v>44104.394143518519</v>
      </c>
      <c r="H473" s="2">
        <v>140056</v>
      </c>
    </row>
    <row r="474" spans="1:8" x14ac:dyDescent="0.3">
      <c r="A474" s="2">
        <v>125260</v>
      </c>
      <c r="B474" s="4" t="s">
        <v>777</v>
      </c>
      <c r="C474" s="3" t="s">
        <v>561</v>
      </c>
      <c r="D474" s="239">
        <v>51</v>
      </c>
      <c r="E474" s="239">
        <v>21</v>
      </c>
      <c r="F474" s="240"/>
      <c r="G474" s="241"/>
      <c r="H474" s="2"/>
    </row>
    <row r="475" spans="1:8" x14ac:dyDescent="0.3">
      <c r="A475" s="2">
        <v>125443</v>
      </c>
      <c r="B475" s="4" t="s">
        <v>778</v>
      </c>
      <c r="C475" s="3" t="s">
        <v>31</v>
      </c>
      <c r="D475" s="239">
        <v>55</v>
      </c>
      <c r="E475" s="239">
        <v>63</v>
      </c>
      <c r="F475" s="240"/>
      <c r="G475" s="241"/>
      <c r="H475" s="2"/>
    </row>
    <row r="476" spans="1:8" x14ac:dyDescent="0.3">
      <c r="A476" s="2">
        <v>125576</v>
      </c>
      <c r="B476" s="4" t="s">
        <v>779</v>
      </c>
      <c r="C476" s="3" t="s">
        <v>31</v>
      </c>
      <c r="D476" s="239">
        <v>84</v>
      </c>
      <c r="E476" s="239">
        <v>7</v>
      </c>
      <c r="F476" s="240"/>
      <c r="G476" s="241"/>
      <c r="H476" s="2"/>
    </row>
    <row r="477" spans="1:8" x14ac:dyDescent="0.3">
      <c r="A477" s="2">
        <v>126076</v>
      </c>
      <c r="B477" s="4" t="s">
        <v>780</v>
      </c>
      <c r="C477" s="3" t="s">
        <v>31</v>
      </c>
      <c r="D477" s="239">
        <v>55</v>
      </c>
      <c r="E477" s="239">
        <v>57</v>
      </c>
      <c r="F477" s="240" t="s">
        <v>271</v>
      </c>
      <c r="G477" s="241">
        <v>43901.63380787037</v>
      </c>
      <c r="H477" s="2"/>
    </row>
    <row r="478" spans="1:8" x14ac:dyDescent="0.3">
      <c r="A478" s="2">
        <v>126078</v>
      </c>
      <c r="B478" s="4" t="s">
        <v>781</v>
      </c>
      <c r="C478" s="3" t="s">
        <v>31</v>
      </c>
      <c r="D478" s="239">
        <v>55</v>
      </c>
      <c r="E478" s="239">
        <v>37</v>
      </c>
      <c r="F478" s="240"/>
      <c r="G478" s="241"/>
      <c r="H478" s="2"/>
    </row>
    <row r="479" spans="1:8" x14ac:dyDescent="0.3">
      <c r="A479" s="2">
        <v>126079</v>
      </c>
      <c r="B479" s="4" t="s">
        <v>782</v>
      </c>
      <c r="C479" s="3" t="s">
        <v>31</v>
      </c>
      <c r="D479" s="239">
        <v>55</v>
      </c>
      <c r="E479" s="239">
        <v>26</v>
      </c>
      <c r="F479" s="240"/>
      <c r="G479" s="241"/>
      <c r="H479" s="2"/>
    </row>
    <row r="480" spans="1:8" x14ac:dyDescent="0.3">
      <c r="A480" s="2">
        <v>126080</v>
      </c>
      <c r="B480" s="4" t="s">
        <v>783</v>
      </c>
      <c r="C480" s="3" t="s">
        <v>31</v>
      </c>
      <c r="D480" s="239">
        <v>55</v>
      </c>
      <c r="E480" s="239">
        <v>26</v>
      </c>
      <c r="F480" s="240"/>
      <c r="G480" s="241"/>
      <c r="H480" s="2"/>
    </row>
    <row r="481" spans="1:8" x14ac:dyDescent="0.3">
      <c r="A481" s="2">
        <v>126081</v>
      </c>
      <c r="B481" s="4" t="s">
        <v>784</v>
      </c>
      <c r="C481" s="3" t="s">
        <v>31</v>
      </c>
      <c r="D481" s="239">
        <v>55</v>
      </c>
      <c r="E481" s="239">
        <v>26</v>
      </c>
      <c r="F481" s="240"/>
      <c r="G481" s="241"/>
      <c r="H481" s="2"/>
    </row>
    <row r="482" spans="1:8" x14ac:dyDescent="0.3">
      <c r="A482" s="2">
        <v>126127</v>
      </c>
      <c r="B482" s="4" t="s">
        <v>785</v>
      </c>
      <c r="C482" s="3" t="s">
        <v>31</v>
      </c>
      <c r="D482" s="239">
        <v>55</v>
      </c>
      <c r="E482" s="239">
        <v>26</v>
      </c>
      <c r="F482" s="240"/>
      <c r="G482" s="241"/>
      <c r="H482" s="2"/>
    </row>
    <row r="483" spans="1:8" x14ac:dyDescent="0.3">
      <c r="A483" s="2">
        <v>126343</v>
      </c>
      <c r="B483" s="4" t="s">
        <v>786</v>
      </c>
      <c r="C483" s="3" t="s">
        <v>561</v>
      </c>
      <c r="D483" s="239">
        <v>51</v>
      </c>
      <c r="E483" s="239">
        <v>21</v>
      </c>
      <c r="F483" s="240"/>
      <c r="G483" s="241"/>
      <c r="H483" s="2"/>
    </row>
    <row r="484" spans="1:8" x14ac:dyDescent="0.3">
      <c r="A484" s="2">
        <v>126344</v>
      </c>
      <c r="B484" s="4" t="s">
        <v>787</v>
      </c>
      <c r="C484" s="3" t="s">
        <v>561</v>
      </c>
      <c r="D484" s="239">
        <v>51</v>
      </c>
      <c r="E484" s="239">
        <v>21</v>
      </c>
      <c r="F484" s="240"/>
      <c r="G484" s="241"/>
      <c r="H484" s="2"/>
    </row>
    <row r="485" spans="1:8" x14ac:dyDescent="0.3">
      <c r="A485" s="2">
        <v>127331</v>
      </c>
      <c r="B485" s="4" t="s">
        <v>788</v>
      </c>
      <c r="C485" s="3" t="s">
        <v>336</v>
      </c>
      <c r="D485" s="239">
        <v>72</v>
      </c>
      <c r="E485" s="239">
        <v>8</v>
      </c>
      <c r="F485" s="240" t="s">
        <v>265</v>
      </c>
      <c r="G485" s="241">
        <v>44258.722500000003</v>
      </c>
      <c r="H485" s="2"/>
    </row>
    <row r="486" spans="1:8" x14ac:dyDescent="0.3">
      <c r="A486" s="2">
        <v>127963</v>
      </c>
      <c r="B486" s="4" t="s">
        <v>789</v>
      </c>
      <c r="C486" s="3" t="s">
        <v>264</v>
      </c>
      <c r="D486" s="239">
        <v>55</v>
      </c>
      <c r="E486" s="239">
        <v>34</v>
      </c>
      <c r="F486" s="240" t="s">
        <v>271</v>
      </c>
      <c r="G486" s="241">
        <v>43875.454641203702</v>
      </c>
      <c r="H486" s="2"/>
    </row>
    <row r="487" spans="1:8" x14ac:dyDescent="0.3">
      <c r="A487" s="2">
        <v>128301</v>
      </c>
      <c r="B487" s="4" t="s">
        <v>790</v>
      </c>
      <c r="C487" s="3" t="s">
        <v>264</v>
      </c>
      <c r="D487" s="239">
        <v>55</v>
      </c>
      <c r="E487" s="239">
        <v>62</v>
      </c>
      <c r="F487" s="240"/>
      <c r="G487" s="241"/>
      <c r="H487" s="2"/>
    </row>
    <row r="488" spans="1:8" x14ac:dyDescent="0.3">
      <c r="A488" s="2">
        <v>128302</v>
      </c>
      <c r="B488" s="4" t="s">
        <v>791</v>
      </c>
      <c r="C488" s="3" t="s">
        <v>264</v>
      </c>
      <c r="D488" s="239">
        <v>54</v>
      </c>
      <c r="E488" s="239">
        <v>16</v>
      </c>
      <c r="F488" s="240" t="s">
        <v>271</v>
      </c>
      <c r="G488" s="241" t="s">
        <v>520</v>
      </c>
      <c r="H488" s="2"/>
    </row>
    <row r="489" spans="1:8" x14ac:dyDescent="0.3">
      <c r="A489" s="2">
        <v>128306</v>
      </c>
      <c r="B489" s="4" t="s">
        <v>792</v>
      </c>
      <c r="C489" s="3" t="s">
        <v>264</v>
      </c>
      <c r="D489" s="239">
        <v>54</v>
      </c>
      <c r="E489" s="239">
        <v>16</v>
      </c>
      <c r="F489" s="240" t="s">
        <v>271</v>
      </c>
      <c r="G489" s="241" t="s">
        <v>520</v>
      </c>
      <c r="H489" s="2"/>
    </row>
    <row r="490" spans="1:8" x14ac:dyDescent="0.3">
      <c r="A490" s="2">
        <v>128307</v>
      </c>
      <c r="B490" s="4" t="s">
        <v>793</v>
      </c>
      <c r="C490" s="3" t="s">
        <v>264</v>
      </c>
      <c r="D490" s="239">
        <v>54</v>
      </c>
      <c r="E490" s="239">
        <v>16</v>
      </c>
      <c r="F490" s="240" t="s">
        <v>271</v>
      </c>
      <c r="G490" s="241">
        <v>44018.628750000003</v>
      </c>
      <c r="H490" s="2"/>
    </row>
    <row r="491" spans="1:8" x14ac:dyDescent="0.3">
      <c r="A491" s="2">
        <v>128308</v>
      </c>
      <c r="B491" s="4" t="s">
        <v>794</v>
      </c>
      <c r="C491" s="3" t="s">
        <v>264</v>
      </c>
      <c r="D491" s="239">
        <v>56</v>
      </c>
      <c r="E491" s="239">
        <v>1</v>
      </c>
      <c r="F491" s="240" t="s">
        <v>271</v>
      </c>
      <c r="G491" s="241" t="s">
        <v>795</v>
      </c>
      <c r="H491" s="2"/>
    </row>
    <row r="492" spans="1:8" x14ac:dyDescent="0.3">
      <c r="A492" s="2">
        <v>128309</v>
      </c>
      <c r="B492" s="4" t="s">
        <v>796</v>
      </c>
      <c r="C492" s="3" t="s">
        <v>264</v>
      </c>
      <c r="D492" s="239">
        <v>56</v>
      </c>
      <c r="E492" s="239">
        <v>1</v>
      </c>
      <c r="F492" s="240" t="s">
        <v>271</v>
      </c>
      <c r="G492" s="241" t="s">
        <v>795</v>
      </c>
      <c r="H492" s="2"/>
    </row>
    <row r="493" spans="1:8" x14ac:dyDescent="0.3">
      <c r="A493" s="2">
        <v>128389</v>
      </c>
      <c r="B493" s="4" t="s">
        <v>797</v>
      </c>
      <c r="C493" s="3" t="s">
        <v>264</v>
      </c>
      <c r="D493" s="239">
        <v>55</v>
      </c>
      <c r="E493" s="239">
        <v>5</v>
      </c>
      <c r="F493" s="240" t="s">
        <v>265</v>
      </c>
      <c r="G493" s="241">
        <v>44069.495046296295</v>
      </c>
      <c r="H493" s="2"/>
    </row>
    <row r="494" spans="1:8" x14ac:dyDescent="0.3">
      <c r="A494" s="2">
        <v>128392</v>
      </c>
      <c r="B494" s="4" t="s">
        <v>798</v>
      </c>
      <c r="C494" s="3" t="s">
        <v>261</v>
      </c>
      <c r="D494" s="239">
        <v>70</v>
      </c>
      <c r="E494" s="239">
        <v>47</v>
      </c>
      <c r="F494" s="240"/>
      <c r="G494" s="241"/>
      <c r="H494" s="2"/>
    </row>
    <row r="495" spans="1:8" x14ac:dyDescent="0.3">
      <c r="A495" s="2">
        <v>128458</v>
      </c>
      <c r="B495" s="4" t="s">
        <v>799</v>
      </c>
      <c r="C495" s="3" t="s">
        <v>31</v>
      </c>
      <c r="D495" s="239">
        <v>54</v>
      </c>
      <c r="E495" s="239">
        <v>16</v>
      </c>
      <c r="F495" s="240" t="s">
        <v>271</v>
      </c>
      <c r="G495" s="241" t="s">
        <v>520</v>
      </c>
      <c r="H495" s="2"/>
    </row>
    <row r="496" spans="1:8" x14ac:dyDescent="0.3">
      <c r="A496" s="2">
        <v>128817</v>
      </c>
      <c r="B496" s="4" t="s">
        <v>800</v>
      </c>
      <c r="C496" s="3" t="s">
        <v>31</v>
      </c>
      <c r="D496" s="239">
        <v>55</v>
      </c>
      <c r="E496" s="239">
        <v>32</v>
      </c>
      <c r="F496" s="240" t="s">
        <v>265</v>
      </c>
      <c r="G496" s="241">
        <v>44237.606608796297</v>
      </c>
      <c r="H496" s="2"/>
    </row>
    <row r="497" spans="1:8" x14ac:dyDescent="0.3">
      <c r="A497" s="2">
        <v>128832</v>
      </c>
      <c r="B497" s="4" t="s">
        <v>801</v>
      </c>
      <c r="C497" s="3" t="s">
        <v>31</v>
      </c>
      <c r="D497" s="239">
        <v>84</v>
      </c>
      <c r="E497" s="239">
        <v>5</v>
      </c>
      <c r="F497" s="240"/>
      <c r="G497" s="241"/>
      <c r="H497" s="2"/>
    </row>
    <row r="498" spans="1:8" x14ac:dyDescent="0.3">
      <c r="A498" s="2">
        <v>129959</v>
      </c>
      <c r="B498" s="4" t="s">
        <v>802</v>
      </c>
      <c r="C498" s="3" t="s">
        <v>273</v>
      </c>
      <c r="D498" s="239">
        <v>55</v>
      </c>
      <c r="E498" s="239">
        <v>19</v>
      </c>
      <c r="F498" s="240" t="s">
        <v>265</v>
      </c>
      <c r="G498" s="241">
        <v>44104.394143518519</v>
      </c>
      <c r="H498" s="2">
        <v>140047</v>
      </c>
    </row>
    <row r="499" spans="1:8" x14ac:dyDescent="0.3">
      <c r="A499" s="2">
        <v>129979</v>
      </c>
      <c r="B499" s="4" t="s">
        <v>803</v>
      </c>
      <c r="C499" s="3" t="s">
        <v>31</v>
      </c>
      <c r="D499" s="239">
        <v>61</v>
      </c>
      <c r="E499" s="239">
        <v>8</v>
      </c>
      <c r="F499" s="240" t="s">
        <v>271</v>
      </c>
      <c r="G499" s="241" t="s">
        <v>804</v>
      </c>
      <c r="H499" s="2"/>
    </row>
    <row r="500" spans="1:8" x14ac:dyDescent="0.3">
      <c r="A500" s="2">
        <v>130157</v>
      </c>
      <c r="B500" s="4" t="s">
        <v>805</v>
      </c>
      <c r="C500" s="3" t="s">
        <v>273</v>
      </c>
      <c r="D500" s="239">
        <v>56</v>
      </c>
      <c r="E500" s="239">
        <v>9</v>
      </c>
      <c r="F500" s="240" t="s">
        <v>271</v>
      </c>
      <c r="G500" s="241" t="s">
        <v>795</v>
      </c>
      <c r="H500" s="2"/>
    </row>
    <row r="501" spans="1:8" x14ac:dyDescent="0.3">
      <c r="A501" s="2">
        <v>130564</v>
      </c>
      <c r="B501" s="4" t="s">
        <v>806</v>
      </c>
      <c r="C501" s="3" t="s">
        <v>31</v>
      </c>
      <c r="D501" s="239">
        <v>54</v>
      </c>
      <c r="E501" s="239">
        <v>4</v>
      </c>
      <c r="F501" s="240" t="s">
        <v>271</v>
      </c>
      <c r="G501" s="241">
        <v>43825.339375000003</v>
      </c>
      <c r="H501" s="2"/>
    </row>
    <row r="502" spans="1:8" x14ac:dyDescent="0.3">
      <c r="A502" s="2">
        <v>130614</v>
      </c>
      <c r="B502" s="4" t="s">
        <v>807</v>
      </c>
      <c r="C502" s="3" t="s">
        <v>336</v>
      </c>
      <c r="D502" s="239">
        <v>75</v>
      </c>
      <c r="E502" s="239">
        <v>5</v>
      </c>
      <c r="F502" s="240" t="s">
        <v>262</v>
      </c>
      <c r="G502" s="241">
        <v>44463.593159722222</v>
      </c>
      <c r="H502" s="2"/>
    </row>
    <row r="503" spans="1:8" x14ac:dyDescent="0.3">
      <c r="A503" s="2">
        <v>130740</v>
      </c>
      <c r="B503" s="4" t="s">
        <v>808</v>
      </c>
      <c r="C503" s="3" t="s">
        <v>264</v>
      </c>
      <c r="D503" s="239">
        <v>54</v>
      </c>
      <c r="E503" s="239">
        <v>4</v>
      </c>
      <c r="F503" s="240" t="s">
        <v>271</v>
      </c>
      <c r="G503" s="241">
        <v>43846.392233796294</v>
      </c>
      <c r="H503" s="2"/>
    </row>
    <row r="504" spans="1:8" x14ac:dyDescent="0.3">
      <c r="A504" s="2">
        <v>131195</v>
      </c>
      <c r="B504" s="4" t="s">
        <v>809</v>
      </c>
      <c r="C504" s="3" t="s">
        <v>346</v>
      </c>
      <c r="D504" s="239">
        <v>61</v>
      </c>
      <c r="E504" s="239">
        <v>3</v>
      </c>
      <c r="F504" s="240"/>
      <c r="G504" s="241"/>
      <c r="H504" s="2"/>
    </row>
    <row r="505" spans="1:8" x14ac:dyDescent="0.3">
      <c r="A505" s="2">
        <v>131221</v>
      </c>
      <c r="B505" s="4" t="s">
        <v>810</v>
      </c>
      <c r="C505" s="3" t="s">
        <v>728</v>
      </c>
      <c r="D505" s="239">
        <v>59</v>
      </c>
      <c r="E505" s="239">
        <v>35</v>
      </c>
      <c r="F505" s="240" t="s">
        <v>271</v>
      </c>
      <c r="G505" s="241">
        <v>43808.459768518522</v>
      </c>
      <c r="H505" s="2"/>
    </row>
    <row r="506" spans="1:8" x14ac:dyDescent="0.3">
      <c r="A506" s="2">
        <v>131579</v>
      </c>
      <c r="B506" s="4" t="s">
        <v>811</v>
      </c>
      <c r="C506" s="3" t="s">
        <v>31</v>
      </c>
      <c r="D506" s="239">
        <v>54</v>
      </c>
      <c r="E506" s="239">
        <v>4</v>
      </c>
      <c r="F506" s="240" t="s">
        <v>271</v>
      </c>
      <c r="G506" s="241">
        <v>43713.472581018519</v>
      </c>
      <c r="H506" s="2"/>
    </row>
    <row r="507" spans="1:8" x14ac:dyDescent="0.3">
      <c r="A507" s="2">
        <v>131931</v>
      </c>
      <c r="B507" s="4" t="s">
        <v>812</v>
      </c>
      <c r="C507" s="3" t="s">
        <v>31</v>
      </c>
      <c r="D507" s="239">
        <v>45</v>
      </c>
      <c r="E507" s="239">
        <v>9</v>
      </c>
      <c r="F507" s="240" t="s">
        <v>265</v>
      </c>
      <c r="G507" s="241">
        <v>44313.495532407411</v>
      </c>
      <c r="H507" s="2">
        <v>132299</v>
      </c>
    </row>
    <row r="508" spans="1:8" x14ac:dyDescent="0.3">
      <c r="A508" s="2">
        <v>131933</v>
      </c>
      <c r="B508" s="4" t="s">
        <v>813</v>
      </c>
      <c r="C508" s="3" t="s">
        <v>31</v>
      </c>
      <c r="D508" s="239">
        <v>45</v>
      </c>
      <c r="E508" s="239">
        <v>9</v>
      </c>
      <c r="F508" s="240" t="s">
        <v>265</v>
      </c>
      <c r="G508" s="241">
        <v>43727.555393518516</v>
      </c>
      <c r="H508" s="2">
        <v>138465</v>
      </c>
    </row>
    <row r="509" spans="1:8" x14ac:dyDescent="0.3">
      <c r="A509" s="2">
        <v>131938</v>
      </c>
      <c r="B509" s="4" t="s">
        <v>814</v>
      </c>
      <c r="C509" s="3" t="s">
        <v>31</v>
      </c>
      <c r="D509" s="239">
        <v>45</v>
      </c>
      <c r="E509" s="239">
        <v>9</v>
      </c>
      <c r="F509" s="240" t="s">
        <v>265</v>
      </c>
      <c r="G509" s="241">
        <v>43881.673472222225</v>
      </c>
      <c r="H509" s="2">
        <v>139141</v>
      </c>
    </row>
    <row r="510" spans="1:8" x14ac:dyDescent="0.3">
      <c r="A510" s="2">
        <v>131939</v>
      </c>
      <c r="B510" s="4" t="s">
        <v>815</v>
      </c>
      <c r="C510" s="3" t="s">
        <v>31</v>
      </c>
      <c r="D510" s="239">
        <v>45</v>
      </c>
      <c r="E510" s="239">
        <v>9</v>
      </c>
      <c r="F510" s="240" t="s">
        <v>265</v>
      </c>
      <c r="G510" s="241">
        <v>43881.673472222225</v>
      </c>
      <c r="H510" s="2">
        <v>139142</v>
      </c>
    </row>
    <row r="511" spans="1:8" x14ac:dyDescent="0.3">
      <c r="A511" s="2">
        <v>131940</v>
      </c>
      <c r="B511" s="4" t="s">
        <v>816</v>
      </c>
      <c r="C511" s="3" t="s">
        <v>31</v>
      </c>
      <c r="D511" s="239">
        <v>45</v>
      </c>
      <c r="E511" s="239">
        <v>9</v>
      </c>
      <c r="F511" s="240" t="s">
        <v>265</v>
      </c>
      <c r="G511" s="241">
        <v>43881.673472222225</v>
      </c>
      <c r="H511" s="2">
        <v>139144</v>
      </c>
    </row>
    <row r="512" spans="1:8" x14ac:dyDescent="0.3">
      <c r="A512" s="2">
        <v>131942</v>
      </c>
      <c r="B512" s="4" t="s">
        <v>817</v>
      </c>
      <c r="C512" s="3"/>
      <c r="D512" s="239"/>
      <c r="E512" s="239"/>
      <c r="F512" s="240"/>
      <c r="G512" s="241"/>
      <c r="H512" s="2">
        <v>135701</v>
      </c>
    </row>
    <row r="513" spans="1:8" x14ac:dyDescent="0.3">
      <c r="A513" s="2">
        <v>132230</v>
      </c>
      <c r="B513" s="4" t="s">
        <v>818</v>
      </c>
      <c r="C513" s="3" t="s">
        <v>273</v>
      </c>
      <c r="D513" s="239">
        <v>55</v>
      </c>
      <c r="E513" s="239">
        <v>19</v>
      </c>
      <c r="F513" s="240" t="s">
        <v>265</v>
      </c>
      <c r="G513" s="241">
        <v>44113.390856481485</v>
      </c>
      <c r="H513" s="2">
        <v>140126</v>
      </c>
    </row>
    <row r="514" spans="1:8" x14ac:dyDescent="0.3">
      <c r="A514" s="2">
        <v>132231</v>
      </c>
      <c r="B514" s="4" t="s">
        <v>819</v>
      </c>
      <c r="C514" s="3" t="s">
        <v>273</v>
      </c>
      <c r="D514" s="239">
        <v>55</v>
      </c>
      <c r="E514" s="239">
        <v>19</v>
      </c>
      <c r="F514" s="240" t="s">
        <v>265</v>
      </c>
      <c r="G514" s="241">
        <v>44132.463969907411</v>
      </c>
      <c r="H514" s="2">
        <v>140242</v>
      </c>
    </row>
    <row r="515" spans="1:8" x14ac:dyDescent="0.3">
      <c r="A515" s="2">
        <v>132305</v>
      </c>
      <c r="B515" s="4" t="s">
        <v>820</v>
      </c>
      <c r="C515" s="3" t="s">
        <v>31</v>
      </c>
      <c r="D515" s="239">
        <v>45</v>
      </c>
      <c r="E515" s="239">
        <v>9</v>
      </c>
      <c r="F515" s="240" t="s">
        <v>265</v>
      </c>
      <c r="G515" s="241">
        <v>43881.673472222225</v>
      </c>
      <c r="H515" s="2">
        <v>139143</v>
      </c>
    </row>
    <row r="516" spans="1:8" x14ac:dyDescent="0.3">
      <c r="A516" s="2">
        <v>132447</v>
      </c>
      <c r="B516" s="4" t="s">
        <v>821</v>
      </c>
      <c r="C516" s="3" t="s">
        <v>561</v>
      </c>
      <c r="D516" s="239">
        <v>51</v>
      </c>
      <c r="E516" s="239">
        <v>21</v>
      </c>
      <c r="F516" s="240"/>
      <c r="G516" s="241"/>
      <c r="H516" s="2"/>
    </row>
    <row r="517" spans="1:8" x14ac:dyDescent="0.3">
      <c r="A517" s="2">
        <v>132612</v>
      </c>
      <c r="B517" s="4" t="s">
        <v>822</v>
      </c>
      <c r="C517" s="3" t="s">
        <v>31</v>
      </c>
      <c r="D517" s="239">
        <v>55</v>
      </c>
      <c r="E517" s="239">
        <v>66</v>
      </c>
      <c r="F517" s="240" t="s">
        <v>271</v>
      </c>
      <c r="G517" s="241" t="s">
        <v>823</v>
      </c>
      <c r="H517" s="2">
        <v>136895</v>
      </c>
    </row>
    <row r="518" spans="1:8" x14ac:dyDescent="0.3">
      <c r="A518" s="2">
        <v>132613</v>
      </c>
      <c r="B518" s="4" t="s">
        <v>824</v>
      </c>
      <c r="C518" s="3" t="s">
        <v>31</v>
      </c>
      <c r="D518" s="239">
        <v>55</v>
      </c>
      <c r="E518" s="239">
        <v>66</v>
      </c>
      <c r="F518" s="240" t="s">
        <v>271</v>
      </c>
      <c r="G518" s="241" t="s">
        <v>825</v>
      </c>
      <c r="H518" s="2">
        <v>136896</v>
      </c>
    </row>
    <row r="519" spans="1:8" x14ac:dyDescent="0.3">
      <c r="A519" s="2">
        <v>132713</v>
      </c>
      <c r="B519" s="4" t="s">
        <v>826</v>
      </c>
      <c r="C519" s="3" t="s">
        <v>264</v>
      </c>
      <c r="D519" s="239">
        <v>80</v>
      </c>
      <c r="E519" s="239">
        <v>12</v>
      </c>
      <c r="F519" s="240"/>
      <c r="G519" s="241"/>
      <c r="H519" s="2"/>
    </row>
    <row r="520" spans="1:8" x14ac:dyDescent="0.3">
      <c r="A520" s="2">
        <v>132714</v>
      </c>
      <c r="B520" s="4" t="s">
        <v>827</v>
      </c>
      <c r="C520" s="3" t="s">
        <v>264</v>
      </c>
      <c r="D520" s="239">
        <v>51</v>
      </c>
      <c r="E520" s="239">
        <v>17</v>
      </c>
      <c r="F520" s="240" t="s">
        <v>271</v>
      </c>
      <c r="G520" s="241">
        <v>43738.410543981481</v>
      </c>
      <c r="H520" s="2"/>
    </row>
    <row r="521" spans="1:8" x14ac:dyDescent="0.3">
      <c r="A521" s="2">
        <v>132715</v>
      </c>
      <c r="B521" s="4" t="s">
        <v>828</v>
      </c>
      <c r="C521" s="3" t="s">
        <v>264</v>
      </c>
      <c r="D521" s="239">
        <v>51</v>
      </c>
      <c r="E521" s="239">
        <v>17</v>
      </c>
      <c r="F521" s="240" t="s">
        <v>271</v>
      </c>
      <c r="G521" s="241">
        <v>43738.410856481481</v>
      </c>
      <c r="H521" s="2"/>
    </row>
    <row r="522" spans="1:8" x14ac:dyDescent="0.3">
      <c r="A522" s="2">
        <v>132769</v>
      </c>
      <c r="B522" s="4" t="s">
        <v>829</v>
      </c>
      <c r="C522" s="3" t="s">
        <v>291</v>
      </c>
      <c r="D522" s="239">
        <v>51</v>
      </c>
      <c r="E522" s="239">
        <v>33</v>
      </c>
      <c r="F522" s="240" t="s">
        <v>265</v>
      </c>
      <c r="G522" s="241">
        <v>44181.387789351851</v>
      </c>
      <c r="H522" s="2">
        <v>140326</v>
      </c>
    </row>
    <row r="523" spans="1:8" x14ac:dyDescent="0.3">
      <c r="A523" s="2">
        <v>133042</v>
      </c>
      <c r="B523" s="4" t="s">
        <v>830</v>
      </c>
      <c r="C523" s="3" t="s">
        <v>31</v>
      </c>
      <c r="D523" s="239">
        <v>51</v>
      </c>
      <c r="E523" s="239">
        <v>17</v>
      </c>
      <c r="F523" s="240"/>
      <c r="G523" s="241"/>
      <c r="H523" s="2"/>
    </row>
    <row r="524" spans="1:8" x14ac:dyDescent="0.3">
      <c r="A524" s="2">
        <v>133043</v>
      </c>
      <c r="B524" s="4" t="s">
        <v>831</v>
      </c>
      <c r="C524" s="3" t="s">
        <v>31</v>
      </c>
      <c r="D524" s="239">
        <v>51</v>
      </c>
      <c r="E524" s="239">
        <v>17</v>
      </c>
      <c r="F524" s="240"/>
      <c r="G524" s="241"/>
      <c r="H524" s="2"/>
    </row>
    <row r="525" spans="1:8" x14ac:dyDescent="0.3">
      <c r="A525" s="2">
        <v>133452</v>
      </c>
      <c r="B525" s="4" t="s">
        <v>832</v>
      </c>
      <c r="C525" s="3" t="s">
        <v>394</v>
      </c>
      <c r="D525" s="239">
        <v>57</v>
      </c>
      <c r="E525" s="239">
        <v>15</v>
      </c>
      <c r="F525" s="240" t="s">
        <v>265</v>
      </c>
      <c r="G525" s="241">
        <v>43881.67491898148</v>
      </c>
      <c r="H525" s="2"/>
    </row>
    <row r="526" spans="1:8" x14ac:dyDescent="0.3">
      <c r="A526" s="2">
        <v>133777</v>
      </c>
      <c r="B526" s="4" t="s">
        <v>833</v>
      </c>
      <c r="C526" s="3"/>
      <c r="D526" s="239"/>
      <c r="E526" s="239"/>
      <c r="F526" s="240"/>
      <c r="G526" s="241"/>
      <c r="H526" s="2">
        <v>135699</v>
      </c>
    </row>
    <row r="527" spans="1:8" x14ac:dyDescent="0.3">
      <c r="A527" s="2">
        <v>133778</v>
      </c>
      <c r="B527" s="4" t="s">
        <v>834</v>
      </c>
      <c r="C527" s="3" t="s">
        <v>31</v>
      </c>
      <c r="D527" s="239">
        <v>45</v>
      </c>
      <c r="E527" s="239">
        <v>9</v>
      </c>
      <c r="F527" s="240" t="s">
        <v>265</v>
      </c>
      <c r="G527" s="241">
        <v>43727.555393518516</v>
      </c>
      <c r="H527" s="2">
        <v>138451</v>
      </c>
    </row>
    <row r="528" spans="1:8" x14ac:dyDescent="0.3">
      <c r="A528" s="2">
        <v>133779</v>
      </c>
      <c r="B528" s="4" t="s">
        <v>835</v>
      </c>
      <c r="C528" s="3" t="s">
        <v>31</v>
      </c>
      <c r="D528" s="239">
        <v>45</v>
      </c>
      <c r="E528" s="239">
        <v>11</v>
      </c>
      <c r="F528" s="240" t="s">
        <v>265</v>
      </c>
      <c r="G528" s="241">
        <v>43727.555393518516</v>
      </c>
      <c r="H528" s="2">
        <v>138453</v>
      </c>
    </row>
    <row r="529" spans="1:8" x14ac:dyDescent="0.3">
      <c r="A529" s="2">
        <v>133781</v>
      </c>
      <c r="B529" s="4" t="s">
        <v>836</v>
      </c>
      <c r="C529" s="3" t="s">
        <v>31</v>
      </c>
      <c r="D529" s="239">
        <v>45</v>
      </c>
      <c r="E529" s="239">
        <v>11</v>
      </c>
      <c r="F529" s="240" t="s">
        <v>265</v>
      </c>
      <c r="G529" s="241">
        <v>43727.555393518516</v>
      </c>
      <c r="H529" s="2">
        <v>138456</v>
      </c>
    </row>
    <row r="530" spans="1:8" x14ac:dyDescent="0.3">
      <c r="A530" s="2">
        <v>133782</v>
      </c>
      <c r="B530" s="4" t="s">
        <v>837</v>
      </c>
      <c r="C530" s="3" t="s">
        <v>31</v>
      </c>
      <c r="D530" s="239">
        <v>45</v>
      </c>
      <c r="E530" s="239">
        <v>11</v>
      </c>
      <c r="F530" s="240" t="s">
        <v>265</v>
      </c>
      <c r="G530" s="241">
        <v>43727.555393518516</v>
      </c>
      <c r="H530" s="2">
        <v>138457</v>
      </c>
    </row>
    <row r="531" spans="1:8" x14ac:dyDescent="0.3">
      <c r="A531" s="2">
        <v>133783</v>
      </c>
      <c r="B531" s="4" t="s">
        <v>838</v>
      </c>
      <c r="C531" s="3" t="s">
        <v>31</v>
      </c>
      <c r="D531" s="239">
        <v>45</v>
      </c>
      <c r="E531" s="239">
        <v>11</v>
      </c>
      <c r="F531" s="240" t="s">
        <v>271</v>
      </c>
      <c r="G531" s="241">
        <v>43882.591736111113</v>
      </c>
      <c r="H531" s="2">
        <v>138458</v>
      </c>
    </row>
    <row r="532" spans="1:8" x14ac:dyDescent="0.3">
      <c r="A532" s="2">
        <v>133787</v>
      </c>
      <c r="B532" s="4" t="s">
        <v>839</v>
      </c>
      <c r="C532" s="3"/>
      <c r="D532" s="239"/>
      <c r="E532" s="239"/>
      <c r="F532" s="240"/>
      <c r="G532" s="241"/>
      <c r="H532" s="2">
        <v>136408</v>
      </c>
    </row>
    <row r="533" spans="1:8" x14ac:dyDescent="0.3">
      <c r="A533" s="2">
        <v>133793</v>
      </c>
      <c r="B533" s="4" t="s">
        <v>840</v>
      </c>
      <c r="C533" s="3" t="s">
        <v>31</v>
      </c>
      <c r="D533" s="239">
        <v>45</v>
      </c>
      <c r="E533" s="239">
        <v>9</v>
      </c>
      <c r="F533" s="240" t="s">
        <v>265</v>
      </c>
      <c r="G533" s="241">
        <v>43727.555393518516</v>
      </c>
      <c r="H533" s="2">
        <v>135703</v>
      </c>
    </row>
    <row r="534" spans="1:8" x14ac:dyDescent="0.3">
      <c r="A534" s="2">
        <v>133794</v>
      </c>
      <c r="B534" s="4" t="s">
        <v>841</v>
      </c>
      <c r="C534" s="3"/>
      <c r="D534" s="239"/>
      <c r="E534" s="239"/>
      <c r="F534" s="240"/>
      <c r="G534" s="241"/>
      <c r="H534" s="2">
        <v>135704</v>
      </c>
    </row>
    <row r="535" spans="1:8" x14ac:dyDescent="0.3">
      <c r="A535" s="2">
        <v>133812</v>
      </c>
      <c r="B535" s="4" t="s">
        <v>842</v>
      </c>
      <c r="C535" s="3" t="s">
        <v>31</v>
      </c>
      <c r="D535" s="239">
        <v>55</v>
      </c>
      <c r="E535" s="239">
        <v>55</v>
      </c>
      <c r="F535" s="240" t="s">
        <v>271</v>
      </c>
      <c r="G535" s="241">
        <v>43901.63380787037</v>
      </c>
      <c r="H535" s="2"/>
    </row>
    <row r="536" spans="1:8" x14ac:dyDescent="0.3">
      <c r="A536" s="2">
        <v>133813</v>
      </c>
      <c r="B536" s="4" t="s">
        <v>843</v>
      </c>
      <c r="C536" s="3" t="s">
        <v>31</v>
      </c>
      <c r="D536" s="239">
        <v>55</v>
      </c>
      <c r="E536" s="239">
        <v>55</v>
      </c>
      <c r="F536" s="240" t="s">
        <v>271</v>
      </c>
      <c r="G536" s="241" t="s">
        <v>341</v>
      </c>
      <c r="H536" s="2"/>
    </row>
    <row r="537" spans="1:8" x14ac:dyDescent="0.3">
      <c r="A537" s="2">
        <v>133851</v>
      </c>
      <c r="B537" s="4" t="s">
        <v>844</v>
      </c>
      <c r="C537" s="3" t="s">
        <v>394</v>
      </c>
      <c r="D537" s="239">
        <v>57</v>
      </c>
      <c r="E537" s="239">
        <v>2</v>
      </c>
      <c r="F537" s="240" t="s">
        <v>271</v>
      </c>
      <c r="G537" s="241" t="s">
        <v>845</v>
      </c>
      <c r="H537" s="2">
        <v>136941</v>
      </c>
    </row>
    <row r="538" spans="1:8" x14ac:dyDescent="0.3">
      <c r="A538" s="2">
        <v>133950</v>
      </c>
      <c r="B538" s="4" t="s">
        <v>846</v>
      </c>
      <c r="C538" s="3" t="s">
        <v>31</v>
      </c>
      <c r="D538" s="239">
        <v>45</v>
      </c>
      <c r="E538" s="239">
        <v>11</v>
      </c>
      <c r="F538" s="240" t="s">
        <v>265</v>
      </c>
      <c r="G538" s="241">
        <v>43727.555393518516</v>
      </c>
      <c r="H538" s="2">
        <v>138454</v>
      </c>
    </row>
    <row r="539" spans="1:8" x14ac:dyDescent="0.3">
      <c r="A539" s="2">
        <v>133953</v>
      </c>
      <c r="B539" s="4" t="s">
        <v>847</v>
      </c>
      <c r="C539" s="3" t="s">
        <v>848</v>
      </c>
      <c r="D539" s="239">
        <v>45</v>
      </c>
      <c r="E539" s="239">
        <v>9</v>
      </c>
      <c r="F539" s="240" t="s">
        <v>265</v>
      </c>
      <c r="G539" s="241">
        <v>43727.555393518516</v>
      </c>
      <c r="H539" s="2">
        <v>138461</v>
      </c>
    </row>
    <row r="540" spans="1:8" x14ac:dyDescent="0.3">
      <c r="A540" s="2">
        <v>133954</v>
      </c>
      <c r="B540" s="4" t="s">
        <v>849</v>
      </c>
      <c r="C540" s="3" t="s">
        <v>270</v>
      </c>
      <c r="D540" s="239">
        <v>45</v>
      </c>
      <c r="E540" s="239">
        <v>16</v>
      </c>
      <c r="F540" s="240" t="s">
        <v>265</v>
      </c>
      <c r="G540" s="241">
        <v>43727.555393518516</v>
      </c>
      <c r="H540" s="2">
        <v>138462</v>
      </c>
    </row>
    <row r="541" spans="1:8" x14ac:dyDescent="0.3">
      <c r="A541" s="2">
        <v>133955</v>
      </c>
      <c r="B541" s="4" t="s">
        <v>850</v>
      </c>
      <c r="C541" s="3" t="s">
        <v>270</v>
      </c>
      <c r="D541" s="239">
        <v>45</v>
      </c>
      <c r="E541" s="239">
        <v>9</v>
      </c>
      <c r="F541" s="240" t="s">
        <v>265</v>
      </c>
      <c r="G541" s="241">
        <v>43727.555393518516</v>
      </c>
      <c r="H541" s="2">
        <v>138463</v>
      </c>
    </row>
    <row r="542" spans="1:8" x14ac:dyDescent="0.3">
      <c r="A542" s="2">
        <v>133956</v>
      </c>
      <c r="B542" s="4" t="s">
        <v>851</v>
      </c>
      <c r="C542" s="3" t="s">
        <v>31</v>
      </c>
      <c r="D542" s="239">
        <v>45</v>
      </c>
      <c r="E542" s="239">
        <v>10</v>
      </c>
      <c r="F542" s="240" t="s">
        <v>265</v>
      </c>
      <c r="G542" s="241">
        <v>43727.555393518516</v>
      </c>
      <c r="H542" s="2">
        <v>138459</v>
      </c>
    </row>
    <row r="543" spans="1:8" x14ac:dyDescent="0.3">
      <c r="A543" s="2">
        <v>133957</v>
      </c>
      <c r="B543" s="4" t="s">
        <v>852</v>
      </c>
      <c r="C543" s="3" t="s">
        <v>31</v>
      </c>
      <c r="D543" s="239">
        <v>45</v>
      </c>
      <c r="E543" s="239">
        <v>10</v>
      </c>
      <c r="F543" s="240" t="s">
        <v>265</v>
      </c>
      <c r="G543" s="241">
        <v>43727.555393518516</v>
      </c>
      <c r="H543" s="2">
        <v>138460</v>
      </c>
    </row>
    <row r="544" spans="1:8" x14ac:dyDescent="0.3">
      <c r="A544" s="2">
        <v>134045</v>
      </c>
      <c r="B544" s="4" t="s">
        <v>853</v>
      </c>
      <c r="C544" s="3" t="s">
        <v>31</v>
      </c>
      <c r="D544" s="239">
        <v>61</v>
      </c>
      <c r="E544" s="239">
        <v>16</v>
      </c>
      <c r="F544" s="240" t="s">
        <v>265</v>
      </c>
      <c r="G544" s="241">
        <v>44370.556041666663</v>
      </c>
      <c r="H544" s="2">
        <v>141430</v>
      </c>
    </row>
    <row r="545" spans="1:8" x14ac:dyDescent="0.3">
      <c r="A545" s="2">
        <v>134542</v>
      </c>
      <c r="B545" s="4" t="s">
        <v>854</v>
      </c>
      <c r="C545" s="3" t="s">
        <v>561</v>
      </c>
      <c r="D545" s="239">
        <v>51</v>
      </c>
      <c r="E545" s="239">
        <v>21</v>
      </c>
      <c r="F545" s="240" t="s">
        <v>265</v>
      </c>
      <c r="G545" s="241">
        <v>44082.568240740744</v>
      </c>
      <c r="H545" s="2">
        <v>139957</v>
      </c>
    </row>
    <row r="546" spans="1:8" x14ac:dyDescent="0.3">
      <c r="A546" s="2">
        <v>134543</v>
      </c>
      <c r="B546" s="4" t="s">
        <v>855</v>
      </c>
      <c r="C546" s="3" t="s">
        <v>561</v>
      </c>
      <c r="D546" s="239">
        <v>51</v>
      </c>
      <c r="E546" s="239">
        <v>21</v>
      </c>
      <c r="F546" s="240" t="s">
        <v>265</v>
      </c>
      <c r="G546" s="241">
        <v>44082.568240740744</v>
      </c>
      <c r="H546" s="2">
        <v>139958</v>
      </c>
    </row>
    <row r="547" spans="1:8" x14ac:dyDescent="0.3">
      <c r="A547" s="2">
        <v>135012</v>
      </c>
      <c r="B547" s="4" t="s">
        <v>856</v>
      </c>
      <c r="C547" s="3" t="s">
        <v>437</v>
      </c>
      <c r="D547" s="239">
        <v>54</v>
      </c>
      <c r="E547" s="239">
        <v>4</v>
      </c>
      <c r="F547" s="240" t="s">
        <v>265</v>
      </c>
      <c r="G547" s="241">
        <v>44313.495532407411</v>
      </c>
      <c r="H547" s="2"/>
    </row>
    <row r="548" spans="1:8" x14ac:dyDescent="0.3">
      <c r="A548" s="2">
        <v>135016</v>
      </c>
      <c r="B548" s="4" t="s">
        <v>857</v>
      </c>
      <c r="C548" s="3" t="s">
        <v>437</v>
      </c>
      <c r="D548" s="239">
        <v>54</v>
      </c>
      <c r="E548" s="239">
        <v>4</v>
      </c>
      <c r="F548" s="240" t="s">
        <v>265</v>
      </c>
      <c r="G548" s="241">
        <v>44313.495532407411</v>
      </c>
      <c r="H548" s="2"/>
    </row>
    <row r="549" spans="1:8" x14ac:dyDescent="0.3">
      <c r="A549" s="2">
        <v>135023</v>
      </c>
      <c r="B549" s="4" t="s">
        <v>858</v>
      </c>
      <c r="C549" s="3" t="s">
        <v>31</v>
      </c>
      <c r="D549" s="239">
        <v>54</v>
      </c>
      <c r="E549" s="239">
        <v>4</v>
      </c>
      <c r="F549" s="240" t="s">
        <v>265</v>
      </c>
      <c r="G549" s="241">
        <v>44313.495532407411</v>
      </c>
      <c r="H549" s="2"/>
    </row>
    <row r="550" spans="1:8" x14ac:dyDescent="0.3">
      <c r="A550" s="2">
        <v>135224</v>
      </c>
      <c r="B550" s="4" t="s">
        <v>859</v>
      </c>
      <c r="C550" s="3" t="s">
        <v>302</v>
      </c>
      <c r="D550" s="239">
        <v>76</v>
      </c>
      <c r="E550" s="239">
        <v>3</v>
      </c>
      <c r="F550" s="240" t="s">
        <v>265</v>
      </c>
      <c r="G550" s="241">
        <v>44376.373101851852</v>
      </c>
      <c r="H550" s="2">
        <v>141680</v>
      </c>
    </row>
    <row r="551" spans="1:8" x14ac:dyDescent="0.3">
      <c r="A551" s="2">
        <v>135225</v>
      </c>
      <c r="B551" s="4" t="s">
        <v>860</v>
      </c>
      <c r="C551" s="3" t="s">
        <v>288</v>
      </c>
      <c r="D551" s="239">
        <v>76</v>
      </c>
      <c r="E551" s="239">
        <v>10</v>
      </c>
      <c r="F551" s="240" t="s">
        <v>265</v>
      </c>
      <c r="G551" s="241">
        <v>44376.377187500002</v>
      </c>
      <c r="H551" s="2">
        <v>141786</v>
      </c>
    </row>
    <row r="552" spans="1:8" x14ac:dyDescent="0.3">
      <c r="A552" s="2">
        <v>135226</v>
      </c>
      <c r="B552" s="4" t="s">
        <v>861</v>
      </c>
      <c r="C552" s="3" t="s">
        <v>288</v>
      </c>
      <c r="D552" s="239">
        <v>76</v>
      </c>
      <c r="E552" s="239">
        <v>10</v>
      </c>
      <c r="F552" s="240" t="s">
        <v>265</v>
      </c>
      <c r="G552" s="241">
        <v>44376.404398148145</v>
      </c>
      <c r="H552" s="2">
        <v>141787</v>
      </c>
    </row>
    <row r="553" spans="1:8" x14ac:dyDescent="0.3">
      <c r="A553" s="2">
        <v>135227</v>
      </c>
      <c r="B553" s="4" t="s">
        <v>862</v>
      </c>
      <c r="C553" s="3" t="s">
        <v>288</v>
      </c>
      <c r="D553" s="239">
        <v>76</v>
      </c>
      <c r="E553" s="239">
        <v>10</v>
      </c>
      <c r="F553" s="240" t="s">
        <v>265</v>
      </c>
      <c r="G553" s="241">
        <v>44376.404398148145</v>
      </c>
      <c r="H553" s="2">
        <v>141615</v>
      </c>
    </row>
    <row r="554" spans="1:8" x14ac:dyDescent="0.3">
      <c r="A554" s="2">
        <v>135238</v>
      </c>
      <c r="B554" s="4" t="s">
        <v>863</v>
      </c>
      <c r="C554" s="3" t="s">
        <v>302</v>
      </c>
      <c r="D554" s="239">
        <v>76</v>
      </c>
      <c r="E554" s="239">
        <v>3</v>
      </c>
      <c r="F554" s="240" t="s">
        <v>265</v>
      </c>
      <c r="G554" s="241">
        <v>44376.374710648146</v>
      </c>
      <c r="H554" s="2">
        <v>141268</v>
      </c>
    </row>
    <row r="555" spans="1:8" x14ac:dyDescent="0.3">
      <c r="A555" s="2">
        <v>135239</v>
      </c>
      <c r="B555" s="4" t="s">
        <v>864</v>
      </c>
      <c r="C555" s="3" t="s">
        <v>302</v>
      </c>
      <c r="D555" s="239">
        <v>76</v>
      </c>
      <c r="E555" s="239">
        <v>3</v>
      </c>
      <c r="F555" s="240"/>
      <c r="G555" s="241"/>
      <c r="H555" s="2"/>
    </row>
    <row r="556" spans="1:8" x14ac:dyDescent="0.3">
      <c r="A556" s="2">
        <v>135699</v>
      </c>
      <c r="B556" s="4" t="s">
        <v>865</v>
      </c>
      <c r="C556" s="3" t="s">
        <v>31</v>
      </c>
      <c r="D556" s="239">
        <v>45</v>
      </c>
      <c r="E556" s="239">
        <v>9</v>
      </c>
      <c r="F556" s="240" t="s">
        <v>265</v>
      </c>
      <c r="G556" s="241">
        <v>43727.555393518516</v>
      </c>
      <c r="H556" s="2">
        <v>138450</v>
      </c>
    </row>
    <row r="557" spans="1:8" x14ac:dyDescent="0.3">
      <c r="A557" s="2">
        <v>135700</v>
      </c>
      <c r="B557" s="4" t="s">
        <v>866</v>
      </c>
      <c r="C557" s="3" t="s">
        <v>31</v>
      </c>
      <c r="D557" s="239">
        <v>45</v>
      </c>
      <c r="E557" s="239">
        <v>9</v>
      </c>
      <c r="F557" s="240" t="s">
        <v>265</v>
      </c>
      <c r="G557" s="241">
        <v>43727.555393518516</v>
      </c>
      <c r="H557" s="2">
        <v>138464</v>
      </c>
    </row>
    <row r="558" spans="1:8" x14ac:dyDescent="0.3">
      <c r="A558" s="2">
        <v>135704</v>
      </c>
      <c r="B558" s="4" t="s">
        <v>867</v>
      </c>
      <c r="C558" s="3" t="s">
        <v>31</v>
      </c>
      <c r="D558" s="239">
        <v>45</v>
      </c>
      <c r="E558" s="239">
        <v>12</v>
      </c>
      <c r="F558" s="240" t="s">
        <v>265</v>
      </c>
      <c r="G558" s="241">
        <v>43727.555393518516</v>
      </c>
      <c r="H558" s="2">
        <v>138471</v>
      </c>
    </row>
    <row r="559" spans="1:8" x14ac:dyDescent="0.3">
      <c r="A559" s="2">
        <v>135734</v>
      </c>
      <c r="B559" s="4" t="s">
        <v>868</v>
      </c>
      <c r="C559" s="3" t="s">
        <v>31</v>
      </c>
      <c r="D559" s="239">
        <v>55</v>
      </c>
      <c r="E559" s="239">
        <v>66</v>
      </c>
      <c r="F559" s="240" t="s">
        <v>271</v>
      </c>
      <c r="G559" s="241" t="s">
        <v>869</v>
      </c>
      <c r="H559" s="2">
        <v>135088</v>
      </c>
    </row>
    <row r="560" spans="1:8" x14ac:dyDescent="0.3">
      <c r="A560" s="2">
        <v>136037</v>
      </c>
      <c r="B560" s="4" t="s">
        <v>870</v>
      </c>
      <c r="C560" s="3" t="s">
        <v>302</v>
      </c>
      <c r="D560" s="239">
        <v>76</v>
      </c>
      <c r="E560" s="239">
        <v>3</v>
      </c>
      <c r="F560" s="240" t="s">
        <v>265</v>
      </c>
      <c r="G560" s="241">
        <v>44376.373101851852</v>
      </c>
      <c r="H560" s="2">
        <v>141679</v>
      </c>
    </row>
    <row r="561" spans="1:8" x14ac:dyDescent="0.3">
      <c r="A561" s="2">
        <v>136038</v>
      </c>
      <c r="B561" s="4" t="s">
        <v>871</v>
      </c>
      <c r="C561" s="3" t="s">
        <v>302</v>
      </c>
      <c r="D561" s="239">
        <v>76</v>
      </c>
      <c r="E561" s="239">
        <v>3</v>
      </c>
      <c r="F561" s="240" t="s">
        <v>265</v>
      </c>
      <c r="G561" s="241">
        <v>44376.375381944446</v>
      </c>
      <c r="H561" s="2">
        <v>141265</v>
      </c>
    </row>
    <row r="562" spans="1:8" x14ac:dyDescent="0.3">
      <c r="A562" s="2">
        <v>136039</v>
      </c>
      <c r="B562" s="4" t="s">
        <v>872</v>
      </c>
      <c r="C562" s="3" t="s">
        <v>302</v>
      </c>
      <c r="D562" s="239">
        <v>76</v>
      </c>
      <c r="E562" s="239">
        <v>3</v>
      </c>
      <c r="F562" s="240" t="s">
        <v>265</v>
      </c>
      <c r="G562" s="241">
        <v>44376.373912037037</v>
      </c>
      <c r="H562" s="2">
        <v>141681</v>
      </c>
    </row>
    <row r="563" spans="1:8" x14ac:dyDescent="0.3">
      <c r="A563" s="2">
        <v>136040</v>
      </c>
      <c r="B563" s="4" t="s">
        <v>873</v>
      </c>
      <c r="C563" s="3" t="s">
        <v>302</v>
      </c>
      <c r="D563" s="239">
        <v>76</v>
      </c>
      <c r="E563" s="239">
        <v>3</v>
      </c>
      <c r="F563" s="240" t="s">
        <v>265</v>
      </c>
      <c r="G563" s="241">
        <v>44376.377187500002</v>
      </c>
      <c r="H563" s="2">
        <v>141266</v>
      </c>
    </row>
    <row r="564" spans="1:8" x14ac:dyDescent="0.3">
      <c r="A564" s="2">
        <v>136676</v>
      </c>
      <c r="B564" s="4" t="s">
        <v>874</v>
      </c>
      <c r="C564" s="3" t="s">
        <v>264</v>
      </c>
      <c r="D564" s="239">
        <v>62</v>
      </c>
      <c r="E564" s="239">
        <v>1</v>
      </c>
      <c r="F564" s="240" t="s">
        <v>265</v>
      </c>
      <c r="G564" s="241">
        <v>44313.495532407411</v>
      </c>
      <c r="H564" s="2"/>
    </row>
    <row r="565" spans="1:8" x14ac:dyDescent="0.3">
      <c r="A565" s="2">
        <v>136820</v>
      </c>
      <c r="B565" s="4" t="s">
        <v>875</v>
      </c>
      <c r="C565" s="3" t="s">
        <v>437</v>
      </c>
      <c r="D565" s="239">
        <v>54</v>
      </c>
      <c r="E565" s="239">
        <v>4</v>
      </c>
      <c r="F565" s="240" t="s">
        <v>265</v>
      </c>
      <c r="G565" s="241">
        <v>44315.660057870373</v>
      </c>
      <c r="H565" s="2"/>
    </row>
    <row r="566" spans="1:8" x14ac:dyDescent="0.3">
      <c r="A566" s="2">
        <v>136821</v>
      </c>
      <c r="B566" s="4" t="s">
        <v>876</v>
      </c>
      <c r="C566" s="3" t="s">
        <v>437</v>
      </c>
      <c r="D566" s="239">
        <v>54</v>
      </c>
      <c r="E566" s="239">
        <v>4</v>
      </c>
      <c r="F566" s="240" t="s">
        <v>265</v>
      </c>
      <c r="G566" s="241">
        <v>44315.660057870373</v>
      </c>
      <c r="H566" s="2"/>
    </row>
    <row r="567" spans="1:8" x14ac:dyDescent="0.3">
      <c r="A567" s="2">
        <v>136822</v>
      </c>
      <c r="B567" s="4" t="s">
        <v>877</v>
      </c>
      <c r="C567" s="3" t="s">
        <v>437</v>
      </c>
      <c r="D567" s="239">
        <v>54</v>
      </c>
      <c r="E567" s="239">
        <v>4</v>
      </c>
      <c r="F567" s="240" t="s">
        <v>265</v>
      </c>
      <c r="G567" s="241">
        <v>44315.660057870373</v>
      </c>
      <c r="H567" s="2"/>
    </row>
    <row r="568" spans="1:8" x14ac:dyDescent="0.3">
      <c r="A568" s="2">
        <v>136837</v>
      </c>
      <c r="B568" s="4" t="s">
        <v>878</v>
      </c>
      <c r="C568" s="3" t="s">
        <v>437</v>
      </c>
      <c r="D568" s="239">
        <v>54</v>
      </c>
      <c r="E568" s="239">
        <v>4</v>
      </c>
      <c r="F568" s="240" t="s">
        <v>265</v>
      </c>
      <c r="G568" s="241">
        <v>44315.660057870373</v>
      </c>
      <c r="H568" s="2"/>
    </row>
    <row r="569" spans="1:8" x14ac:dyDescent="0.3">
      <c r="A569" s="2">
        <v>136838</v>
      </c>
      <c r="B569" s="4" t="s">
        <v>879</v>
      </c>
      <c r="C569" s="3" t="s">
        <v>437</v>
      </c>
      <c r="D569" s="239">
        <v>54</v>
      </c>
      <c r="E569" s="239">
        <v>4</v>
      </c>
      <c r="F569" s="240" t="s">
        <v>265</v>
      </c>
      <c r="G569" s="241">
        <v>44315.660057870373</v>
      </c>
      <c r="H569" s="2"/>
    </row>
    <row r="570" spans="1:8" x14ac:dyDescent="0.3">
      <c r="A570" s="2">
        <v>136839</v>
      </c>
      <c r="B570" s="4" t="s">
        <v>880</v>
      </c>
      <c r="C570" s="3" t="s">
        <v>437</v>
      </c>
      <c r="D570" s="239">
        <v>54</v>
      </c>
      <c r="E570" s="239">
        <v>4</v>
      </c>
      <c r="F570" s="240" t="s">
        <v>265</v>
      </c>
      <c r="G570" s="241">
        <v>44315.660057870373</v>
      </c>
      <c r="H570" s="2"/>
    </row>
    <row r="571" spans="1:8" x14ac:dyDescent="0.3">
      <c r="A571" s="2">
        <v>136840</v>
      </c>
      <c r="B571" s="4" t="s">
        <v>881</v>
      </c>
      <c r="C571" s="3" t="s">
        <v>437</v>
      </c>
      <c r="D571" s="239">
        <v>54</v>
      </c>
      <c r="E571" s="239">
        <v>4</v>
      </c>
      <c r="F571" s="240" t="s">
        <v>265</v>
      </c>
      <c r="G571" s="241">
        <v>44315.660057870373</v>
      </c>
      <c r="H571" s="2"/>
    </row>
    <row r="572" spans="1:8" x14ac:dyDescent="0.3">
      <c r="A572" s="2">
        <v>136841</v>
      </c>
      <c r="B572" s="4" t="s">
        <v>882</v>
      </c>
      <c r="C572" s="3" t="s">
        <v>437</v>
      </c>
      <c r="D572" s="239">
        <v>54</v>
      </c>
      <c r="E572" s="239">
        <v>4</v>
      </c>
      <c r="F572" s="240" t="s">
        <v>265</v>
      </c>
      <c r="G572" s="241">
        <v>44315.660057870373</v>
      </c>
      <c r="H572" s="2"/>
    </row>
    <row r="573" spans="1:8" x14ac:dyDescent="0.3">
      <c r="A573" s="2">
        <v>136842</v>
      </c>
      <c r="B573" s="4" t="s">
        <v>883</v>
      </c>
      <c r="C573" s="3" t="s">
        <v>437</v>
      </c>
      <c r="D573" s="239">
        <v>54</v>
      </c>
      <c r="E573" s="239">
        <v>4</v>
      </c>
      <c r="F573" s="240" t="s">
        <v>265</v>
      </c>
      <c r="G573" s="241">
        <v>44315.660057870373</v>
      </c>
      <c r="H573" s="2"/>
    </row>
    <row r="574" spans="1:8" x14ac:dyDescent="0.3">
      <c r="A574" s="2">
        <v>136843</v>
      </c>
      <c r="B574" s="4" t="s">
        <v>884</v>
      </c>
      <c r="C574" s="3" t="s">
        <v>437</v>
      </c>
      <c r="D574" s="239">
        <v>54</v>
      </c>
      <c r="E574" s="239">
        <v>4</v>
      </c>
      <c r="F574" s="240" t="s">
        <v>265</v>
      </c>
      <c r="G574" s="241">
        <v>44315.660057870373</v>
      </c>
      <c r="H574" s="2"/>
    </row>
    <row r="575" spans="1:8" x14ac:dyDescent="0.3">
      <c r="A575" s="2">
        <v>136910</v>
      </c>
      <c r="B575" s="4" t="s">
        <v>885</v>
      </c>
      <c r="C575" s="3" t="s">
        <v>273</v>
      </c>
      <c r="D575" s="239">
        <v>55</v>
      </c>
      <c r="E575" s="239">
        <v>19</v>
      </c>
      <c r="F575" s="240" t="s">
        <v>265</v>
      </c>
      <c r="G575" s="241">
        <v>44132.463969907411</v>
      </c>
      <c r="H575" s="2">
        <v>140241</v>
      </c>
    </row>
    <row r="576" spans="1:8" x14ac:dyDescent="0.3">
      <c r="A576" s="2">
        <v>136911</v>
      </c>
      <c r="B576" s="4" t="s">
        <v>886</v>
      </c>
      <c r="C576" s="3" t="s">
        <v>273</v>
      </c>
      <c r="D576" s="239">
        <v>55</v>
      </c>
      <c r="E576" s="239">
        <v>19</v>
      </c>
      <c r="F576" s="240" t="s">
        <v>265</v>
      </c>
      <c r="G576" s="241">
        <v>44132.463969907411</v>
      </c>
      <c r="H576" s="2">
        <v>140063</v>
      </c>
    </row>
    <row r="577" spans="1:8" x14ac:dyDescent="0.3">
      <c r="A577" s="2">
        <v>138547</v>
      </c>
      <c r="B577" s="4" t="s">
        <v>887</v>
      </c>
      <c r="C577" s="3" t="s">
        <v>31</v>
      </c>
      <c r="D577" s="239">
        <v>55</v>
      </c>
      <c r="E577" s="239">
        <v>49</v>
      </c>
      <c r="F577" s="240" t="s">
        <v>265</v>
      </c>
      <c r="G577" s="241">
        <v>44267.707777777781</v>
      </c>
      <c r="H577" s="2">
        <v>140666</v>
      </c>
    </row>
    <row r="578" spans="1:8" x14ac:dyDescent="0.3">
      <c r="A578" s="2">
        <v>140315</v>
      </c>
      <c r="B578" s="4" t="s">
        <v>888</v>
      </c>
      <c r="C578" s="3" t="s">
        <v>31</v>
      </c>
      <c r="D578" s="239">
        <v>76</v>
      </c>
      <c r="E578" s="239">
        <v>11</v>
      </c>
      <c r="F578" s="240" t="s">
        <v>265</v>
      </c>
      <c r="G578" s="241">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249"/>
      <c r="B1" s="249"/>
      <c r="C1" s="249"/>
      <c r="D1" s="66" t="s">
        <v>889</v>
      </c>
    </row>
    <row r="2" spans="1:4" ht="21" x14ac:dyDescent="0.3">
      <c r="A2" s="79" t="s">
        <v>58</v>
      </c>
      <c r="B2" s="83" t="s">
        <v>59</v>
      </c>
      <c r="C2" s="79" t="s">
        <v>60</v>
      </c>
      <c r="D2" s="231" t="s">
        <v>134</v>
      </c>
    </row>
    <row r="3" spans="1:4" ht="18" x14ac:dyDescent="0.3">
      <c r="A3" s="190" t="s">
        <v>137</v>
      </c>
      <c r="B3" s="189">
        <v>60</v>
      </c>
      <c r="C3" s="189" t="s">
        <v>138</v>
      </c>
      <c r="D3" s="232"/>
    </row>
    <row r="4" spans="1:4" ht="18" x14ac:dyDescent="0.3">
      <c r="A4" s="190" t="s">
        <v>139</v>
      </c>
      <c r="B4" s="189" t="b">
        <v>0</v>
      </c>
      <c r="C4" s="189" t="s">
        <v>246</v>
      </c>
      <c r="D4" s="232"/>
    </row>
    <row r="5" spans="1:4" ht="18" x14ac:dyDescent="0.3">
      <c r="A5" s="190" t="s">
        <v>140</v>
      </c>
      <c r="B5" s="189"/>
      <c r="C5" s="189" t="s">
        <v>247</v>
      </c>
      <c r="D5" s="232"/>
    </row>
    <row r="6" spans="1:4" ht="18" x14ac:dyDescent="0.3">
      <c r="A6" s="190" t="s">
        <v>141</v>
      </c>
      <c r="B6" s="189" t="s">
        <v>142</v>
      </c>
      <c r="C6" s="189" t="s">
        <v>143</v>
      </c>
      <c r="D6" s="232"/>
    </row>
    <row r="7" spans="1:4" ht="18" x14ac:dyDescent="0.3">
      <c r="A7" s="190" t="s">
        <v>144</v>
      </c>
      <c r="B7" s="189">
        <v>3</v>
      </c>
      <c r="C7" s="189" t="s">
        <v>145</v>
      </c>
      <c r="D7" s="232"/>
    </row>
    <row r="8" spans="1:4" ht="18" x14ac:dyDescent="0.3">
      <c r="A8" s="190" t="s">
        <v>146</v>
      </c>
      <c r="B8" s="189" t="b">
        <v>1</v>
      </c>
      <c r="C8" s="189" t="s">
        <v>147</v>
      </c>
      <c r="D8" s="232"/>
    </row>
    <row r="9" spans="1:4" ht="18" x14ac:dyDescent="0.3">
      <c r="A9" s="190" t="s">
        <v>148</v>
      </c>
      <c r="B9" s="189">
        <v>120</v>
      </c>
      <c r="C9" s="189" t="s">
        <v>149</v>
      </c>
      <c r="D9" s="232"/>
    </row>
    <row r="10" spans="1:4" ht="18" x14ac:dyDescent="0.3">
      <c r="A10" s="190" t="s">
        <v>64</v>
      </c>
      <c r="B10" s="189" t="s">
        <v>101</v>
      </c>
      <c r="C10" s="189" t="s">
        <v>65</v>
      </c>
      <c r="D10" s="232" t="s">
        <v>135</v>
      </c>
    </row>
    <row r="11" spans="1:4" ht="18" x14ac:dyDescent="0.3">
      <c r="A11" s="190" t="s">
        <v>150</v>
      </c>
      <c r="B11" s="189" t="s">
        <v>56</v>
      </c>
      <c r="C11" s="189" t="s">
        <v>151</v>
      </c>
      <c r="D11" s="232"/>
    </row>
    <row r="12" spans="1:4" ht="18" x14ac:dyDescent="0.3">
      <c r="A12" s="190" t="s">
        <v>152</v>
      </c>
      <c r="B12" s="189">
        <v>17</v>
      </c>
      <c r="C12" s="189" t="s">
        <v>153</v>
      </c>
      <c r="D12" s="232"/>
    </row>
    <row r="13" spans="1:4" ht="18" x14ac:dyDescent="0.3">
      <c r="A13" s="190" t="s">
        <v>154</v>
      </c>
      <c r="B13" s="189">
        <v>29</v>
      </c>
      <c r="C13" s="189" t="s">
        <v>155</v>
      </c>
      <c r="D13" s="232"/>
    </row>
    <row r="14" spans="1:4" ht="18" x14ac:dyDescent="0.3">
      <c r="A14" s="190" t="s">
        <v>156</v>
      </c>
      <c r="B14" s="189">
        <v>862</v>
      </c>
      <c r="C14" s="189" t="s">
        <v>157</v>
      </c>
      <c r="D14" s="232"/>
    </row>
    <row r="15" spans="1:4" ht="18" x14ac:dyDescent="0.3">
      <c r="A15" s="190" t="s">
        <v>158</v>
      </c>
      <c r="B15" s="189">
        <v>12</v>
      </c>
      <c r="C15" s="189" t="s">
        <v>159</v>
      </c>
      <c r="D15" s="232"/>
    </row>
    <row r="16" spans="1:4" ht="18" x14ac:dyDescent="0.3">
      <c r="A16" s="190" t="s">
        <v>160</v>
      </c>
      <c r="B16" s="189">
        <v>24</v>
      </c>
      <c r="C16" s="189" t="s">
        <v>161</v>
      </c>
      <c r="D16" s="232"/>
    </row>
    <row r="17" spans="1:4" ht="18" x14ac:dyDescent="0.3">
      <c r="A17" s="190" t="s">
        <v>162</v>
      </c>
      <c r="B17" s="189" t="b">
        <v>1</v>
      </c>
      <c r="C17" s="189" t="s">
        <v>163</v>
      </c>
      <c r="D17" s="232"/>
    </row>
    <row r="18" spans="1:4" ht="18" x14ac:dyDescent="0.3">
      <c r="A18" s="190" t="s">
        <v>164</v>
      </c>
      <c r="B18" s="189" t="s">
        <v>165</v>
      </c>
      <c r="C18" s="189" t="s">
        <v>166</v>
      </c>
      <c r="D18" s="232"/>
    </row>
    <row r="19" spans="1:4" ht="18" x14ac:dyDescent="0.3">
      <c r="A19" s="190" t="s">
        <v>167</v>
      </c>
      <c r="B19" s="189">
        <v>50</v>
      </c>
      <c r="C19" s="189" t="s">
        <v>168</v>
      </c>
      <c r="D19" s="232"/>
    </row>
    <row r="20" spans="1:4" ht="18" x14ac:dyDescent="0.3">
      <c r="A20" s="190" t="s">
        <v>169</v>
      </c>
      <c r="B20" s="189" t="s">
        <v>170</v>
      </c>
      <c r="C20" s="189" t="s">
        <v>248</v>
      </c>
      <c r="D20" s="232"/>
    </row>
    <row r="21" spans="1:4" ht="18" x14ac:dyDescent="0.3">
      <c r="A21" s="190" t="s">
        <v>171</v>
      </c>
      <c r="B21" s="189"/>
      <c r="C21" s="189" t="s">
        <v>249</v>
      </c>
      <c r="D21" s="232"/>
    </row>
    <row r="22" spans="1:4" ht="18" x14ac:dyDescent="0.3">
      <c r="A22" s="190" t="s">
        <v>172</v>
      </c>
      <c r="B22" s="189" t="s">
        <v>173</v>
      </c>
      <c r="C22" s="189" t="s">
        <v>250</v>
      </c>
      <c r="D22" s="232"/>
    </row>
    <row r="23" spans="1:4" ht="18" x14ac:dyDescent="0.3">
      <c r="A23" s="190" t="s">
        <v>174</v>
      </c>
      <c r="B23" s="189" t="s">
        <v>175</v>
      </c>
      <c r="C23" s="189" t="s">
        <v>251</v>
      </c>
      <c r="D23" s="232"/>
    </row>
    <row r="24" spans="1:4" ht="18" x14ac:dyDescent="0.3">
      <c r="A24" s="190" t="s">
        <v>176</v>
      </c>
      <c r="B24" s="189" t="s">
        <v>177</v>
      </c>
      <c r="C24" s="189" t="s">
        <v>178</v>
      </c>
      <c r="D24" s="232"/>
    </row>
    <row r="25" spans="1:4" ht="18" x14ac:dyDescent="0.3">
      <c r="A25" s="190" t="s">
        <v>179</v>
      </c>
      <c r="B25" s="189" t="s">
        <v>180</v>
      </c>
      <c r="C25" s="189" t="s">
        <v>181</v>
      </c>
      <c r="D25" s="232"/>
    </row>
    <row r="26" spans="1:4" ht="18" x14ac:dyDescent="0.3">
      <c r="A26" s="190" t="s">
        <v>182</v>
      </c>
      <c r="B26" s="189" t="b">
        <v>0</v>
      </c>
      <c r="C26" s="189" t="s">
        <v>183</v>
      </c>
      <c r="D26" s="232"/>
    </row>
    <row r="27" spans="1:4" ht="18" x14ac:dyDescent="0.3">
      <c r="A27" s="190" t="s">
        <v>184</v>
      </c>
      <c r="B27" s="189"/>
      <c r="C27" s="189" t="s">
        <v>252</v>
      </c>
      <c r="D27" s="232"/>
    </row>
    <row r="28" spans="1:4" ht="18" x14ac:dyDescent="0.3">
      <c r="A28" s="190" t="s">
        <v>185</v>
      </c>
      <c r="B28" s="189" t="s">
        <v>186</v>
      </c>
      <c r="C28" s="189" t="s">
        <v>187</v>
      </c>
      <c r="D28" s="232"/>
    </row>
    <row r="29" spans="1:4" ht="18" x14ac:dyDescent="0.3">
      <c r="A29" s="190" t="s">
        <v>188</v>
      </c>
      <c r="B29" s="189">
        <v>54.62</v>
      </c>
      <c r="C29" s="189" t="s">
        <v>189</v>
      </c>
      <c r="D29" s="232"/>
    </row>
    <row r="30" spans="1:4" ht="18" x14ac:dyDescent="0.3">
      <c r="A30" s="190" t="s">
        <v>190</v>
      </c>
      <c r="B30" s="233">
        <v>1.1689814814814816E-3</v>
      </c>
      <c r="C30" s="189" t="s">
        <v>253</v>
      </c>
      <c r="D30" s="232"/>
    </row>
    <row r="31" spans="1:4" ht="18" x14ac:dyDescent="0.3">
      <c r="A31" s="190" t="s">
        <v>191</v>
      </c>
      <c r="B31" s="189" t="s">
        <v>192</v>
      </c>
      <c r="C31" s="189" t="s">
        <v>193</v>
      </c>
      <c r="D31" s="232"/>
    </row>
    <row r="32" spans="1:4" ht="18" x14ac:dyDescent="0.3">
      <c r="A32" s="190" t="s">
        <v>194</v>
      </c>
      <c r="B32" s="189" t="s">
        <v>12</v>
      </c>
      <c r="C32" s="189" t="s">
        <v>195</v>
      </c>
      <c r="D32" s="232"/>
    </row>
    <row r="33" spans="1:4" ht="18" x14ac:dyDescent="0.3">
      <c r="A33" s="190" t="s">
        <v>196</v>
      </c>
      <c r="B33" s="189" t="b">
        <v>0</v>
      </c>
      <c r="C33" s="189" t="s">
        <v>254</v>
      </c>
      <c r="D33" s="232"/>
    </row>
    <row r="34" spans="1:4" ht="18" x14ac:dyDescent="0.3">
      <c r="A34" s="190" t="s">
        <v>197</v>
      </c>
      <c r="B34" s="189" t="b">
        <v>1</v>
      </c>
      <c r="C34" s="189" t="s">
        <v>255</v>
      </c>
      <c r="D34" s="232"/>
    </row>
    <row r="35" spans="1:4" ht="18" x14ac:dyDescent="0.3">
      <c r="A35" s="190" t="s">
        <v>198</v>
      </c>
      <c r="B35" s="189" t="s">
        <v>199</v>
      </c>
      <c r="C35" s="189" t="s">
        <v>200</v>
      </c>
      <c r="D35" s="232"/>
    </row>
    <row r="36" spans="1:4" ht="18" x14ac:dyDescent="0.3">
      <c r="A36" s="190" t="s">
        <v>201</v>
      </c>
      <c r="B36" s="189" t="b">
        <v>0</v>
      </c>
      <c r="C36" s="189" t="s">
        <v>256</v>
      </c>
      <c r="D36" s="232"/>
    </row>
    <row r="37" spans="1:4" ht="18" x14ac:dyDescent="0.3">
      <c r="A37" s="190" t="s">
        <v>202</v>
      </c>
      <c r="B37" s="189" t="s">
        <v>203</v>
      </c>
      <c r="C37" s="189" t="s">
        <v>204</v>
      </c>
      <c r="D37" s="232"/>
    </row>
    <row r="38" spans="1:4" ht="18" x14ac:dyDescent="0.3">
      <c r="A38" s="190" t="s">
        <v>205</v>
      </c>
      <c r="B38" s="189" t="s">
        <v>206</v>
      </c>
      <c r="C38" s="189" t="s">
        <v>207</v>
      </c>
      <c r="D38" s="232"/>
    </row>
    <row r="39" spans="1:4" ht="18" x14ac:dyDescent="0.3">
      <c r="A39" s="190" t="s">
        <v>208</v>
      </c>
      <c r="B39" s="189" t="s">
        <v>209</v>
      </c>
      <c r="C39" s="189" t="s">
        <v>210</v>
      </c>
      <c r="D39" s="232"/>
    </row>
    <row r="40" spans="1:4" ht="18" x14ac:dyDescent="0.3">
      <c r="A40" s="190" t="s">
        <v>211</v>
      </c>
      <c r="B40" s="189">
        <v>1</v>
      </c>
      <c r="C40" s="189" t="s">
        <v>212</v>
      </c>
      <c r="D40" s="232"/>
    </row>
    <row r="41" spans="1:4" ht="18" x14ac:dyDescent="0.3">
      <c r="A41" s="190" t="s">
        <v>213</v>
      </c>
      <c r="B41" s="189">
        <v>3</v>
      </c>
      <c r="C41" s="189" t="s">
        <v>214</v>
      </c>
      <c r="D41" s="232"/>
    </row>
    <row r="42" spans="1:4" ht="18" x14ac:dyDescent="0.3">
      <c r="A42" s="190" t="s">
        <v>215</v>
      </c>
      <c r="B42" s="189">
        <v>6</v>
      </c>
      <c r="C42" s="189" t="s">
        <v>216</v>
      </c>
      <c r="D42" s="232"/>
    </row>
    <row r="43" spans="1:4" ht="18" x14ac:dyDescent="0.3">
      <c r="A43" s="190" t="s">
        <v>217</v>
      </c>
      <c r="B43" s="189">
        <v>4</v>
      </c>
      <c r="C43" s="189" t="s">
        <v>218</v>
      </c>
      <c r="D43" s="232"/>
    </row>
    <row r="44" spans="1:4" ht="18" x14ac:dyDescent="0.3">
      <c r="A44" s="190" t="s">
        <v>219</v>
      </c>
      <c r="B44" s="189">
        <v>8</v>
      </c>
      <c r="C44" s="189" t="s">
        <v>220</v>
      </c>
      <c r="D44" s="232"/>
    </row>
    <row r="45" spans="1:4" ht="18" x14ac:dyDescent="0.3">
      <c r="A45" s="190" t="s">
        <v>221</v>
      </c>
      <c r="B45" s="189" t="s">
        <v>222</v>
      </c>
      <c r="C45" s="189" t="s">
        <v>223</v>
      </c>
      <c r="D45" s="232"/>
    </row>
    <row r="46" spans="1:4" ht="18" x14ac:dyDescent="0.3">
      <c r="A46" s="190" t="s">
        <v>224</v>
      </c>
      <c r="B46" s="189" t="b">
        <v>0</v>
      </c>
      <c r="C46" s="189" t="s">
        <v>225</v>
      </c>
      <c r="D46" s="232"/>
    </row>
    <row r="47" spans="1:4" ht="18" x14ac:dyDescent="0.3">
      <c r="A47" s="190" t="s">
        <v>226</v>
      </c>
      <c r="B47" s="189" t="s">
        <v>227</v>
      </c>
      <c r="C47" s="189" t="s">
        <v>257</v>
      </c>
      <c r="D47" s="232"/>
    </row>
    <row r="48" spans="1:4" ht="18" x14ac:dyDescent="0.3">
      <c r="A48" s="190" t="s">
        <v>228</v>
      </c>
      <c r="B48" s="189" t="s">
        <v>229</v>
      </c>
      <c r="C48" s="189" t="s">
        <v>230</v>
      </c>
      <c r="D48" s="232"/>
    </row>
    <row r="49" spans="1:4" ht="18" x14ac:dyDescent="0.3">
      <c r="A49" s="190" t="s">
        <v>231</v>
      </c>
      <c r="B49" s="189" t="s">
        <v>232</v>
      </c>
      <c r="C49" s="189" t="s">
        <v>233</v>
      </c>
      <c r="D49" s="232"/>
    </row>
    <row r="50" spans="1:4" ht="18" x14ac:dyDescent="0.3">
      <c r="A50" s="190" t="s">
        <v>234</v>
      </c>
      <c r="B50" s="189">
        <v>943</v>
      </c>
      <c r="C50" s="189" t="s">
        <v>258</v>
      </c>
      <c r="D50" s="232"/>
    </row>
    <row r="51" spans="1:4" ht="18" x14ac:dyDescent="0.3">
      <c r="A51" s="190" t="s">
        <v>235</v>
      </c>
      <c r="B51" s="189" t="s">
        <v>236</v>
      </c>
      <c r="C51" s="189" t="s">
        <v>237</v>
      </c>
      <c r="D51" s="232"/>
    </row>
    <row r="52" spans="1:4" ht="18" x14ac:dyDescent="0.3">
      <c r="A52" s="190" t="s">
        <v>238</v>
      </c>
      <c r="B52" s="189" t="s">
        <v>239</v>
      </c>
      <c r="C52" s="189" t="s">
        <v>240</v>
      </c>
      <c r="D52" s="232"/>
    </row>
    <row r="53" spans="1:4" ht="18" x14ac:dyDescent="0.3">
      <c r="A53" s="190" t="s">
        <v>241</v>
      </c>
      <c r="B53" s="189" t="s">
        <v>242</v>
      </c>
      <c r="C53" s="189" t="s">
        <v>243</v>
      </c>
      <c r="D53" s="232"/>
    </row>
    <row r="54" spans="1:4" ht="18" x14ac:dyDescent="0.3">
      <c r="A54" s="190" t="s">
        <v>244</v>
      </c>
      <c r="B54" s="189">
        <v>2019</v>
      </c>
      <c r="C54" s="189" t="s">
        <v>245</v>
      </c>
      <c r="D54" s="232"/>
    </row>
  </sheetData>
  <sortState xmlns:xlrd2="http://schemas.microsoft.com/office/spreadsheetml/2017/richdata2" ref="A3:D54">
    <sortCondition ref="A2:A54"/>
  </sortState>
  <dataConsolidate/>
  <mergeCells count="1">
    <mergeCell ref="A1:C1"/>
  </mergeCells>
  <conditionalFormatting sqref="A3:A54">
    <cfRule type="duplicateValues" dxfId="157"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68580</xdr:rowOff>
              </from>
              <to>
                <xdr:col>0</xdr:col>
                <xdr:colOff>2979420</xdr:colOff>
                <xdr:row>0</xdr:row>
                <xdr:rowOff>518160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1432560</xdr:colOff>
                <xdr:row>0</xdr:row>
                <xdr:rowOff>68580</xdr:rowOff>
              </from>
              <to>
                <xdr:col>1</xdr:col>
                <xdr:colOff>4221480</xdr:colOff>
                <xdr:row>0</xdr:row>
                <xdr:rowOff>518160</xdr:rowOff>
              </to>
            </anchor>
          </controlPr>
        </control>
      </mc:Choice>
      <mc:Fallback>
        <control shapeId="626744" r:id="rId8" name="btn_Parâmetros_Atua"/>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244" t="s">
        <v>42</v>
      </c>
      <c r="B1" s="244"/>
      <c r="C1" s="244"/>
      <c r="D1" s="244"/>
      <c r="E1" s="244"/>
      <c r="F1" s="244"/>
      <c r="G1" s="244"/>
      <c r="H1" s="244"/>
      <c r="I1" s="244"/>
      <c r="J1" s="244"/>
      <c r="K1" s="244"/>
      <c r="L1" s="244"/>
      <c r="M1" s="244"/>
      <c r="N1" s="244"/>
      <c r="O1" s="244"/>
      <c r="P1" s="244"/>
      <c r="Q1" s="244"/>
      <c r="R1" s="244"/>
      <c r="S1" s="244"/>
      <c r="T1" s="244"/>
      <c r="U1" s="244"/>
      <c r="V1" s="244"/>
      <c r="W1" s="244"/>
      <c r="X1" s="244"/>
      <c r="Y1" s="244"/>
      <c r="Z1" s="244"/>
    </row>
    <row r="2" spans="1:26" ht="19.5" customHeight="1" x14ac:dyDescent="0.3">
      <c r="A2" s="244" t="s">
        <v>37</v>
      </c>
      <c r="B2" s="244"/>
      <c r="C2" s="244"/>
      <c r="D2" s="244"/>
      <c r="E2" s="244"/>
      <c r="F2" s="244"/>
      <c r="G2" s="244"/>
      <c r="H2" s="244"/>
      <c r="I2" s="244"/>
      <c r="J2" s="244"/>
      <c r="K2" s="244"/>
      <c r="L2" s="244"/>
      <c r="M2" s="244"/>
      <c r="N2" s="244"/>
      <c r="O2" s="244"/>
      <c r="P2" s="244"/>
      <c r="Q2" s="244"/>
      <c r="R2" s="244"/>
      <c r="S2" s="244"/>
      <c r="T2" s="244"/>
      <c r="U2" s="244"/>
      <c r="V2" s="244"/>
      <c r="W2" s="244"/>
      <c r="X2" s="244"/>
      <c r="Y2" s="244"/>
      <c r="Z2" s="244"/>
    </row>
    <row r="3" spans="1:26" ht="18" customHeight="1" x14ac:dyDescent="0.3">
      <c r="A3" s="244" t="s">
        <v>82</v>
      </c>
      <c r="B3" s="244"/>
      <c r="C3" s="244"/>
      <c r="D3" s="244"/>
      <c r="E3" s="244"/>
      <c r="F3" s="244"/>
      <c r="G3" s="244"/>
      <c r="H3" s="244"/>
      <c r="I3" s="244"/>
      <c r="J3" s="244"/>
      <c r="K3" s="244"/>
      <c r="L3" s="244"/>
      <c r="M3" s="244"/>
      <c r="N3" s="244"/>
      <c r="O3" s="244"/>
      <c r="P3" s="244"/>
      <c r="Q3" s="244"/>
      <c r="R3" s="244"/>
      <c r="S3" s="244"/>
      <c r="T3" s="244"/>
      <c r="U3" s="244"/>
      <c r="V3" s="244"/>
      <c r="W3" s="244"/>
      <c r="X3" s="244"/>
      <c r="Y3" s="244"/>
      <c r="Z3" s="244"/>
    </row>
    <row r="4" spans="1:26" ht="18" customHeight="1" x14ac:dyDescent="0.3">
      <c r="A4" s="273" t="s">
        <v>83</v>
      </c>
      <c r="B4" s="273"/>
      <c r="C4" s="273"/>
      <c r="D4" s="273"/>
      <c r="E4" s="273"/>
      <c r="F4" s="273"/>
      <c r="G4" s="273"/>
      <c r="H4" s="273"/>
      <c r="I4" s="273"/>
      <c r="J4" s="273"/>
      <c r="K4" s="273"/>
      <c r="L4" s="273"/>
      <c r="M4" s="273"/>
      <c r="N4" s="273"/>
      <c r="O4" s="273"/>
      <c r="P4" s="273"/>
      <c r="Q4" s="273"/>
      <c r="R4" s="273"/>
      <c r="S4" s="273"/>
      <c r="T4" s="273"/>
      <c r="U4" s="273"/>
      <c r="V4" s="273"/>
      <c r="W4" s="273"/>
      <c r="X4" s="273"/>
      <c r="Y4" s="273"/>
      <c r="Z4" s="273"/>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259</v>
      </c>
      <c r="M6" s="93"/>
      <c r="N6" s="92"/>
      <c r="O6" s="92"/>
      <c r="P6" s="92"/>
      <c r="Q6" s="92"/>
      <c r="R6" s="94"/>
      <c r="S6" s="92"/>
      <c r="T6" s="92"/>
      <c r="U6" s="92"/>
      <c r="V6" s="92"/>
      <c r="W6" s="92"/>
      <c r="X6" s="92"/>
      <c r="Y6" s="92"/>
      <c r="Z6" s="92"/>
    </row>
    <row r="7" spans="1:26" ht="10.5" customHeight="1" x14ac:dyDescent="0.3">
      <c r="A7" s="264" t="s">
        <v>124</v>
      </c>
      <c r="B7" s="265"/>
      <c r="C7" s="265"/>
      <c r="D7" s="265"/>
      <c r="E7" s="265"/>
      <c r="F7" s="265"/>
      <c r="G7" s="265"/>
      <c r="H7" s="265"/>
      <c r="I7" s="265"/>
      <c r="J7" s="265"/>
      <c r="K7" s="265"/>
      <c r="L7" s="265"/>
      <c r="M7" s="265"/>
      <c r="N7" s="265"/>
      <c r="O7" s="265"/>
      <c r="P7" s="265"/>
      <c r="Q7" s="265"/>
      <c r="R7" s="265"/>
      <c r="S7" s="265"/>
      <c r="T7" s="265"/>
      <c r="U7" s="265"/>
      <c r="V7" s="265"/>
      <c r="W7" s="265"/>
      <c r="X7" s="265"/>
      <c r="Y7" s="265"/>
      <c r="Z7" s="266"/>
    </row>
    <row r="8" spans="1:26" ht="11.25" customHeight="1" x14ac:dyDescent="0.3">
      <c r="A8" s="267"/>
      <c r="B8" s="268"/>
      <c r="C8" s="268"/>
      <c r="D8" s="268"/>
      <c r="E8" s="268"/>
      <c r="F8" s="268"/>
      <c r="G8" s="268"/>
      <c r="H8" s="268"/>
      <c r="I8" s="268"/>
      <c r="J8" s="268"/>
      <c r="K8" s="268"/>
      <c r="L8" s="268"/>
      <c r="M8" s="268"/>
      <c r="N8" s="268"/>
      <c r="O8" s="268"/>
      <c r="P8" s="268"/>
      <c r="Q8" s="268"/>
      <c r="R8" s="268"/>
      <c r="S8" s="268"/>
      <c r="T8" s="268"/>
      <c r="U8" s="268"/>
      <c r="V8" s="268"/>
      <c r="W8" s="268"/>
      <c r="X8" s="268"/>
      <c r="Y8" s="268"/>
      <c r="Z8" s="269"/>
    </row>
    <row r="9" spans="1:26" ht="9.75" customHeight="1" x14ac:dyDescent="0.3">
      <c r="A9" s="270"/>
      <c r="B9" s="271"/>
      <c r="C9" s="271"/>
      <c r="D9" s="271"/>
      <c r="E9" s="271"/>
      <c r="F9" s="271"/>
      <c r="G9" s="271"/>
      <c r="H9" s="271"/>
      <c r="I9" s="271"/>
      <c r="J9" s="271"/>
      <c r="K9" s="271"/>
      <c r="L9" s="271"/>
      <c r="M9" s="271"/>
      <c r="N9" s="271"/>
      <c r="O9" s="271"/>
      <c r="P9" s="271"/>
      <c r="Q9" s="271"/>
      <c r="R9" s="271"/>
      <c r="S9" s="271"/>
      <c r="T9" s="271"/>
      <c r="U9" s="271"/>
      <c r="V9" s="271"/>
      <c r="W9" s="271"/>
      <c r="X9" s="271"/>
      <c r="Y9" s="271"/>
      <c r="Z9" s="272"/>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56"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26</xdr:col>
                <xdr:colOff>518160</xdr:colOff>
                <xdr:row>0</xdr:row>
                <xdr:rowOff>38100</xdr:rowOff>
              </from>
              <to>
                <xdr:col>29</xdr:col>
                <xdr:colOff>464820</xdr:colOff>
                <xdr:row>1</xdr:row>
                <xdr:rowOff>167640</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11</xdr:col>
                <xdr:colOff>548640</xdr:colOff>
                <xdr:row>3</xdr:row>
                <xdr:rowOff>99060</xdr:rowOff>
              </from>
              <to>
                <xdr:col>24</xdr:col>
                <xdr:colOff>396240</xdr:colOff>
                <xdr:row>4</xdr:row>
                <xdr:rowOff>228600</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441960</xdr:colOff>
                <xdr:row>3</xdr:row>
                <xdr:rowOff>99060</xdr:rowOff>
              </from>
              <to>
                <xdr:col>26</xdr:col>
                <xdr:colOff>480060</xdr:colOff>
                <xdr:row>4</xdr:row>
                <xdr:rowOff>228600</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11</xdr:col>
                <xdr:colOff>548640</xdr:colOff>
                <xdr:row>1</xdr:row>
                <xdr:rowOff>190500</xdr:rowOff>
              </from>
              <to>
                <xdr:col>24</xdr:col>
                <xdr:colOff>396240</xdr:colOff>
                <xdr:row>3</xdr:row>
                <xdr:rowOff>76200</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11</xdr:col>
                <xdr:colOff>548640</xdr:colOff>
                <xdr:row>0</xdr:row>
                <xdr:rowOff>38100</xdr:rowOff>
              </from>
              <to>
                <xdr:col>24</xdr:col>
                <xdr:colOff>396240</xdr:colOff>
                <xdr:row>1</xdr:row>
                <xdr:rowOff>167640</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441960</xdr:colOff>
                <xdr:row>0</xdr:row>
                <xdr:rowOff>38100</xdr:rowOff>
              </from>
              <to>
                <xdr:col>26</xdr:col>
                <xdr:colOff>480060</xdr:colOff>
                <xdr:row>1</xdr:row>
                <xdr:rowOff>167640</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26</xdr:col>
                <xdr:colOff>518160</xdr:colOff>
                <xdr:row>3</xdr:row>
                <xdr:rowOff>99060</xdr:rowOff>
              </from>
              <to>
                <xdr:col>29</xdr:col>
                <xdr:colOff>464820</xdr:colOff>
                <xdr:row>4</xdr:row>
                <xdr:rowOff>228600</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26</xdr:col>
                <xdr:colOff>518160</xdr:colOff>
                <xdr:row>1</xdr:row>
                <xdr:rowOff>190500</xdr:rowOff>
              </from>
              <to>
                <xdr:col>29</xdr:col>
                <xdr:colOff>464820</xdr:colOff>
                <xdr:row>3</xdr:row>
                <xdr:rowOff>76200</xdr:rowOff>
              </to>
            </anchor>
          </controlPr>
        </control>
      </mc:Choice>
      <mc:Fallback>
        <control shapeId="798821" r:id="rId20" name="btn_Assinaturas_Exporta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55"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274" t="s">
        <v>126</v>
      </c>
      <c r="B1" s="275"/>
      <c r="C1" s="275"/>
      <c r="D1" s="275"/>
      <c r="E1" s="275"/>
      <c r="F1" s="275"/>
      <c r="G1" s="275"/>
      <c r="H1" s="275"/>
      <c r="I1" s="275"/>
      <c r="J1" s="275"/>
      <c r="K1" s="275"/>
      <c r="L1" s="275"/>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1516380</xdr:colOff>
                <xdr:row>0</xdr:row>
                <xdr:rowOff>106680</xdr:rowOff>
              </from>
              <to>
                <xdr:col>11</xdr:col>
                <xdr:colOff>312420</xdr:colOff>
                <xdr:row>0</xdr:row>
                <xdr:rowOff>556260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563880</xdr:colOff>
                <xdr:row>0</xdr:row>
                <xdr:rowOff>106680</xdr:rowOff>
              </from>
              <to>
                <xdr:col>4</xdr:col>
                <xdr:colOff>487680</xdr:colOff>
                <xdr:row>0</xdr:row>
                <xdr:rowOff>556260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274" t="s">
        <v>125</v>
      </c>
      <c r="B1" s="274"/>
      <c r="C1" s="274"/>
      <c r="D1" s="274"/>
      <c r="E1" s="274"/>
      <c r="F1" s="274"/>
      <c r="G1" s="274"/>
      <c r="H1" s="274"/>
      <c r="I1" s="274"/>
      <c r="J1" s="274"/>
      <c r="K1" s="274"/>
      <c r="L1" s="274"/>
      <c r="M1" s="274"/>
      <c r="N1" s="274"/>
      <c r="O1" s="274"/>
      <c r="P1" s="274"/>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1341120</xdr:colOff>
                <xdr:row>0</xdr:row>
                <xdr:rowOff>259080</xdr:rowOff>
              </from>
              <to>
                <xdr:col>4</xdr:col>
                <xdr:colOff>274320</xdr:colOff>
                <xdr:row>0</xdr:row>
                <xdr:rowOff>708660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68580</xdr:colOff>
                <xdr:row>0</xdr:row>
                <xdr:rowOff>259080</xdr:rowOff>
              </from>
              <to>
                <xdr:col>1</xdr:col>
                <xdr:colOff>1196340</xdr:colOff>
                <xdr:row>0</xdr:row>
                <xdr:rowOff>708660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1813560</xdr:colOff>
                <xdr:row>0</xdr:row>
                <xdr:rowOff>259080</xdr:rowOff>
              </from>
              <to>
                <xdr:col>14</xdr:col>
                <xdr:colOff>1729740</xdr:colOff>
                <xdr:row>0</xdr:row>
                <xdr:rowOff>708660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830580</xdr:colOff>
                <xdr:row>0</xdr:row>
                <xdr:rowOff>259080</xdr:rowOff>
              </from>
              <to>
                <xdr:col>13</xdr:col>
                <xdr:colOff>1645920</xdr:colOff>
                <xdr:row>0</xdr:row>
                <xdr:rowOff>708660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2020-07-22T15:09:39Z</cp:lastPrinted>
  <dcterms:created xsi:type="dcterms:W3CDTF">2018-10-31T11:37:29Z</dcterms:created>
  <dcterms:modified xsi:type="dcterms:W3CDTF">2023-10-27T18:00:03Z</dcterms:modified>
</cp:coreProperties>
</file>